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ThisWorkbook" defaultThemeVersion="124226"/>
  <bookViews>
    <workbookView xWindow="-105" yWindow="-105" windowWidth="20730" windowHeight="11760" tabRatio="931" activeTab="4"/>
  </bookViews>
  <sheets>
    <sheet name="Report1" sheetId="39" r:id="rId1"/>
    <sheet name="GRAFIK" sheetId="49" r:id="rId2"/>
    <sheet name="Listrik" sheetId="45" r:id="rId3"/>
    <sheet name="Trim Rwd" sheetId="47" r:id="rId4"/>
    <sheet name="Efficiency1" sheetId="46" r:id="rId5"/>
    <sheet name="Efficiency2" sheetId="55" r:id="rId6"/>
    <sheet name="Chem" sheetId="1" r:id="rId7"/>
    <sheet name="BB" sheetId="2" r:id="rId8"/>
    <sheet name="RBP" sheetId="50" r:id="rId9"/>
    <sheet name="Sheet1" sheetId="53" r:id="rId10"/>
    <sheet name="summary" sheetId="52" r:id="rId11"/>
    <sheet name="30" sheetId="4" r:id="rId12"/>
    <sheet name="29" sheetId="37" r:id="rId13"/>
    <sheet name="28" sheetId="6" r:id="rId14"/>
    <sheet name="27" sheetId="7" r:id="rId15"/>
    <sheet name="26" sheetId="8" r:id="rId16"/>
    <sheet name="25" sheetId="9" r:id="rId17"/>
    <sheet name="24" sheetId="10" r:id="rId18"/>
    <sheet name="23" sheetId="11" r:id="rId19"/>
    <sheet name="22" sheetId="12" r:id="rId20"/>
    <sheet name="21" sheetId="13" r:id="rId21"/>
    <sheet name="20" sheetId="14" r:id="rId22"/>
    <sheet name="19" sheetId="15" r:id="rId23"/>
    <sheet name="18" sheetId="16" r:id="rId24"/>
    <sheet name="17" sheetId="17" r:id="rId25"/>
    <sheet name="16" sheetId="18" r:id="rId26"/>
    <sheet name="15" sheetId="19" r:id="rId27"/>
    <sheet name="14" sheetId="20" r:id="rId28"/>
    <sheet name="13" sheetId="22" r:id="rId29"/>
    <sheet name="12" sheetId="21" r:id="rId30"/>
    <sheet name="11" sheetId="23" r:id="rId31"/>
    <sheet name="10" sheetId="24" r:id="rId32"/>
    <sheet name="9" sheetId="25" r:id="rId33"/>
    <sheet name="8" sheetId="26" r:id="rId34"/>
    <sheet name="7" sheetId="28" r:id="rId35"/>
    <sheet name="6" sheetId="27" r:id="rId36"/>
    <sheet name="5" sheetId="29" r:id="rId37"/>
    <sheet name="4" sheetId="30" r:id="rId38"/>
    <sheet name="3" sheetId="31" r:id="rId39"/>
    <sheet name="2" sheetId="32" r:id="rId40"/>
    <sheet name="31" sheetId="43" r:id="rId41"/>
    <sheet name="1" sheetId="33" r:id="rId42"/>
  </sheets>
  <externalReferences>
    <externalReference r:id="rId43"/>
  </externalReferences>
  <definedNames>
    <definedName name="_xlnm._FilterDatabase" localSheetId="9" hidden="1">Sheet1!$B$1:$F$106</definedName>
    <definedName name="_xlnm.Print_Area" localSheetId="41">'1'!$A$2:$M$61</definedName>
    <definedName name="_xlnm.Print_Area" localSheetId="31">'10'!$A$2:$M$61</definedName>
    <definedName name="_xlnm.Print_Area" localSheetId="30">'11'!$A$2:$M$61</definedName>
    <definedName name="_xlnm.Print_Area" localSheetId="29">'12'!$A$2:$M$61</definedName>
    <definedName name="_xlnm.Print_Area" localSheetId="28">'13'!$A$1:$M$62</definedName>
    <definedName name="_xlnm.Print_Area" localSheetId="27">'14'!$A$1:$M$61</definedName>
    <definedName name="_xlnm.Print_Area" localSheetId="26">'15'!$A$1:$M$61</definedName>
    <definedName name="_xlnm.Print_Area" localSheetId="25">'16'!$A$1:$M$61</definedName>
    <definedName name="_xlnm.Print_Area" localSheetId="24">'17'!$A$1:$M$61</definedName>
    <definedName name="_xlnm.Print_Area" localSheetId="23">'18'!$A$1:$M$61</definedName>
    <definedName name="_xlnm.Print_Area" localSheetId="22">'19'!$A$1:$M$61</definedName>
    <definedName name="_xlnm.Print_Area" localSheetId="39">'2'!$A$2:$M$61</definedName>
    <definedName name="_xlnm.Print_Area" localSheetId="21">'20'!$A$1:$M$62</definedName>
    <definedName name="_xlnm.Print_Area" localSheetId="20">'21'!$A$1:$M$61</definedName>
    <definedName name="_xlnm.Print_Area" localSheetId="19">'22'!$A$1:$M$61</definedName>
    <definedName name="_xlnm.Print_Area" localSheetId="18">'23'!$A$1:$M$61</definedName>
    <definedName name="_xlnm.Print_Area" localSheetId="17">'24'!$A$1:$M$61</definedName>
    <definedName name="_xlnm.Print_Area" localSheetId="16">'25'!$A$1:$M$61</definedName>
    <definedName name="_xlnm.Print_Area" localSheetId="15">'26'!$A$1:$M$61</definedName>
    <definedName name="_xlnm.Print_Area" localSheetId="14">'27'!$A$1:$M$61</definedName>
    <definedName name="_xlnm.Print_Area" localSheetId="13">'28'!$A$1:$M$61</definedName>
    <definedName name="_xlnm.Print_Area" localSheetId="12">'29'!$A$1:$M$61</definedName>
    <definedName name="_xlnm.Print_Area" localSheetId="38">'3'!$A$1:$M$61</definedName>
    <definedName name="_xlnm.Print_Area" localSheetId="11">'30'!$A$1:$M$61</definedName>
    <definedName name="_xlnm.Print_Area" localSheetId="40">'31'!$A$1:$L$63</definedName>
    <definedName name="_xlnm.Print_Area" localSheetId="37">'4'!$A$1:$M$61</definedName>
    <definedName name="_xlnm.Print_Area" localSheetId="36">'5'!$A$1:$M$61</definedName>
    <definedName name="_xlnm.Print_Area" localSheetId="35">'6'!$A$2:$M$61</definedName>
    <definedName name="_xlnm.Print_Area" localSheetId="34">'7'!$A$2:$M$61</definedName>
    <definedName name="_xlnm.Print_Area" localSheetId="33">'8'!$A$2:$M$61</definedName>
    <definedName name="_xlnm.Print_Area" localSheetId="32">'9'!$A$1:$M$62</definedName>
    <definedName name="_xlnm.Print_Area" localSheetId="6">Chem!$CY$6:$DK$15</definedName>
    <definedName name="_xlnm.Print_Area" localSheetId="4">Efficiency1!$A$3:$X$94</definedName>
    <definedName name="_xlnm.Print_Area" localSheetId="5">Efficiency2!$A$3:$X$94</definedName>
    <definedName name="_xlnm.Print_Area" localSheetId="2">Listrik!$A$2:$AE$40</definedName>
    <definedName name="_xlnm.Print_Area" localSheetId="0">Report1!$A$2:$BE$41</definedName>
  </definedNames>
  <calcPr calcId="144525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50" i="55" l="1"/>
  <c r="O150" i="46"/>
  <c r="F108" i="47"/>
  <c r="E108" i="47"/>
  <c r="G108" i="47" s="1"/>
  <c r="H108" i="47" s="1"/>
  <c r="DM39" i="2" l="1"/>
  <c r="Q150" i="55" l="1"/>
  <c r="R150" i="55"/>
  <c r="AU154" i="55"/>
  <c r="BF38" i="39" l="1"/>
  <c r="AR154" i="55" l="1"/>
  <c r="BA154" i="55" s="1"/>
  <c r="AD154" i="55" s="1"/>
  <c r="AM154" i="55"/>
  <c r="AR153" i="55"/>
  <c r="BA153" i="55" s="1"/>
  <c r="AM153" i="55"/>
  <c r="AD153" i="55" s="1"/>
  <c r="AR152" i="55"/>
  <c r="BA152" i="55" s="1"/>
  <c r="AM152" i="55"/>
  <c r="AR151" i="55"/>
  <c r="BA151" i="55" s="1"/>
  <c r="AM151" i="55"/>
  <c r="AR150" i="55"/>
  <c r="BA150" i="55" s="1"/>
  <c r="AD150" i="55" s="1"/>
  <c r="AM150" i="55"/>
  <c r="Z150" i="55"/>
  <c r="T150" i="55"/>
  <c r="P150" i="55"/>
  <c r="N150" i="55"/>
  <c r="V150" i="55" s="1"/>
  <c r="K150" i="55"/>
  <c r="J150" i="55"/>
  <c r="AR154" i="46"/>
  <c r="BA154" i="46" s="1"/>
  <c r="AM154" i="46"/>
  <c r="AR153" i="46"/>
  <c r="BA153" i="46" s="1"/>
  <c r="AM153" i="46"/>
  <c r="AR152" i="46"/>
  <c r="BA152" i="46" s="1"/>
  <c r="AM152" i="46"/>
  <c r="AD152" i="46" s="1"/>
  <c r="AR151" i="46"/>
  <c r="BA151" i="46" s="1"/>
  <c r="AM151" i="46"/>
  <c r="AR150" i="46"/>
  <c r="BA150" i="46" s="1"/>
  <c r="AM150" i="46"/>
  <c r="Z150" i="46"/>
  <c r="T150" i="46"/>
  <c r="P150" i="46"/>
  <c r="C150" i="46"/>
  <c r="N38" i="39" s="1"/>
  <c r="N150" i="46"/>
  <c r="V150" i="46" s="1"/>
  <c r="J150" i="46"/>
  <c r="I38" i="4"/>
  <c r="I108" i="47" s="1"/>
  <c r="G40" i="4"/>
  <c r="G39" i="4"/>
  <c r="R11" i="4"/>
  <c r="Q8" i="4"/>
  <c r="P11" i="4"/>
  <c r="Q11" i="4" s="1"/>
  <c r="P10" i="4"/>
  <c r="Q10" i="4" s="1"/>
  <c r="P9" i="4"/>
  <c r="Q9" i="4" s="1"/>
  <c r="P8" i="4"/>
  <c r="O11" i="4"/>
  <c r="O10" i="4"/>
  <c r="R10" i="4" s="1"/>
  <c r="O9" i="4"/>
  <c r="R9" i="4" s="1"/>
  <c r="O8" i="4"/>
  <c r="R8" i="4" s="1"/>
  <c r="N6" i="4"/>
  <c r="P12" i="4" l="1"/>
  <c r="AD150" i="46"/>
  <c r="K150" i="46"/>
  <c r="AC150" i="46" s="1"/>
  <c r="AD152" i="55"/>
  <c r="BH38" i="39"/>
  <c r="AD151" i="55"/>
  <c r="U150" i="55"/>
  <c r="AC150" i="55"/>
  <c r="C150" i="55"/>
  <c r="AD154" i="46"/>
  <c r="AD151" i="46"/>
  <c r="AD153" i="46"/>
  <c r="U150" i="46"/>
  <c r="Q12" i="4"/>
  <c r="Q13" i="4" s="1"/>
  <c r="R12" i="4"/>
  <c r="R13" i="4" s="1"/>
  <c r="F28" i="4"/>
  <c r="L38" i="39" l="1"/>
  <c r="AG4" i="50"/>
  <c r="AG3" i="50"/>
  <c r="Y150" i="46" l="1"/>
  <c r="Y150" i="55"/>
  <c r="DM38" i="2" l="1"/>
  <c r="A9" i="1"/>
  <c r="G38" i="2"/>
  <c r="Z146" i="55" l="1"/>
  <c r="Z144" i="55"/>
  <c r="Z118" i="55"/>
  <c r="Z117" i="55"/>
  <c r="Z112" i="55"/>
  <c r="Z101" i="55"/>
  <c r="Z94" i="55"/>
  <c r="Z93" i="55"/>
  <c r="Z88" i="55"/>
  <c r="Z55" i="55"/>
  <c r="Z54" i="55"/>
  <c r="Z35" i="55"/>
  <c r="Z18" i="55"/>
  <c r="Z17" i="55"/>
  <c r="W8" i="55"/>
  <c r="Z6" i="55"/>
  <c r="D26" i="28"/>
  <c r="Z146" i="46"/>
  <c r="Z144" i="46"/>
  <c r="F106" i="47"/>
  <c r="E106" i="47"/>
  <c r="E105" i="47"/>
  <c r="G105" i="47" s="1"/>
  <c r="H105" i="47" s="1"/>
  <c r="O145" i="55" s="1"/>
  <c r="E104" i="47"/>
  <c r="G104" i="47" s="1"/>
  <c r="H104" i="47" s="1"/>
  <c r="O144" i="55" s="1"/>
  <c r="K22" i="37"/>
  <c r="W144" i="55" s="1"/>
  <c r="K29" i="37"/>
  <c r="W145" i="55" s="1"/>
  <c r="C17" i="37"/>
  <c r="K26" i="37" s="1"/>
  <c r="W146" i="55" s="1"/>
  <c r="O144" i="46" l="1"/>
  <c r="O145" i="46"/>
  <c r="G106" i="47"/>
  <c r="H106" i="47" s="1"/>
  <c r="O146" i="55" l="1"/>
  <c r="O146" i="46"/>
  <c r="BF37" i="39"/>
  <c r="AR148" i="55"/>
  <c r="BA148" i="55" s="1"/>
  <c r="AM148" i="55"/>
  <c r="AR147" i="55"/>
  <c r="BA147" i="55" s="1"/>
  <c r="AM147" i="55"/>
  <c r="AD147" i="55" s="1"/>
  <c r="AR146" i="55"/>
  <c r="BA146" i="55" s="1"/>
  <c r="AD146" i="55" s="1"/>
  <c r="AM146" i="55"/>
  <c r="U146" i="55"/>
  <c r="T146" i="55"/>
  <c r="P146" i="55"/>
  <c r="N146" i="55"/>
  <c r="V146" i="55" s="1"/>
  <c r="K146" i="55"/>
  <c r="J146" i="55"/>
  <c r="C146" i="55"/>
  <c r="AR145" i="55"/>
  <c r="BA145" i="55" s="1"/>
  <c r="AM145" i="55"/>
  <c r="M145" i="55"/>
  <c r="N145" i="55" s="1"/>
  <c r="K145" i="55" s="1"/>
  <c r="J145" i="55"/>
  <c r="AR144" i="55"/>
  <c r="BA144" i="55" s="1"/>
  <c r="AM144" i="55"/>
  <c r="AD144" i="55" s="1"/>
  <c r="M144" i="55"/>
  <c r="C144" i="55" s="1"/>
  <c r="J144" i="55"/>
  <c r="AD148" i="55" l="1"/>
  <c r="AD145" i="55"/>
  <c r="N144" i="55"/>
  <c r="K144" i="55" s="1"/>
  <c r="X144" i="55" s="1"/>
  <c r="U145" i="55"/>
  <c r="AC146" i="55"/>
  <c r="P145" i="55"/>
  <c r="T145" i="55"/>
  <c r="AC145" i="55" s="1"/>
  <c r="BH37" i="39"/>
  <c r="C145" i="55"/>
  <c r="P144" i="55"/>
  <c r="T144" i="55"/>
  <c r="U144" i="55"/>
  <c r="V144" i="55"/>
  <c r="V145" i="55"/>
  <c r="AC144" i="55" l="1"/>
  <c r="AR148" i="46"/>
  <c r="BA148" i="46" s="1"/>
  <c r="AM148" i="46"/>
  <c r="W146" i="46"/>
  <c r="W145" i="46"/>
  <c r="W144" i="46"/>
  <c r="M145" i="46"/>
  <c r="C145" i="46" s="1"/>
  <c r="M144" i="46"/>
  <c r="P146" i="46"/>
  <c r="N146" i="46"/>
  <c r="K146" i="46" s="1"/>
  <c r="J146" i="46"/>
  <c r="C146" i="46"/>
  <c r="J145" i="46"/>
  <c r="P144" i="46"/>
  <c r="J144" i="46"/>
  <c r="AR147" i="46"/>
  <c r="BA147" i="46" s="1"/>
  <c r="AM147" i="46"/>
  <c r="AR146" i="46"/>
  <c r="BA146" i="46" s="1"/>
  <c r="AM146" i="46"/>
  <c r="U146" i="46"/>
  <c r="AR145" i="46"/>
  <c r="BA145" i="46" s="1"/>
  <c r="AM145" i="46"/>
  <c r="AR144" i="46"/>
  <c r="BA144" i="46" s="1"/>
  <c r="AM144" i="46"/>
  <c r="AD148" i="46" l="1"/>
  <c r="N145" i="46"/>
  <c r="K145" i="46" s="1"/>
  <c r="AD144" i="46"/>
  <c r="AD147" i="46"/>
  <c r="AD145" i="46"/>
  <c r="U144" i="46"/>
  <c r="AD146" i="46"/>
  <c r="U145" i="46"/>
  <c r="P145" i="46"/>
  <c r="N144" i="46"/>
  <c r="T144" i="46"/>
  <c r="C144" i="46"/>
  <c r="N37" i="39" s="1"/>
  <c r="T145" i="46"/>
  <c r="AC145" i="46" s="1"/>
  <c r="T146" i="46"/>
  <c r="AC146" i="46" s="1"/>
  <c r="V145" i="46"/>
  <c r="V146" i="46"/>
  <c r="F14" i="37"/>
  <c r="F23" i="37"/>
  <c r="N39" i="37"/>
  <c r="I106" i="47" s="1"/>
  <c r="I38" i="37"/>
  <c r="N38" i="37"/>
  <c r="I105" i="47" s="1"/>
  <c r="P16" i="37"/>
  <c r="Q16" i="37" s="1"/>
  <c r="P17" i="37"/>
  <c r="O17" i="37"/>
  <c r="O16" i="37"/>
  <c r="R16" i="37" s="1"/>
  <c r="Q10" i="37"/>
  <c r="Q9" i="37"/>
  <c r="P8" i="37"/>
  <c r="Q8" i="37" s="1"/>
  <c r="Q11" i="37" s="1"/>
  <c r="O10" i="37"/>
  <c r="R10" i="37" s="1"/>
  <c r="O9" i="37"/>
  <c r="R9" i="37" s="1"/>
  <c r="O8" i="37"/>
  <c r="N6" i="37"/>
  <c r="R8" i="37" l="1"/>
  <c r="R11" i="37" s="1"/>
  <c r="N37" i="37"/>
  <c r="I104" i="47" s="1"/>
  <c r="P11" i="37"/>
  <c r="Q12" i="37" s="1"/>
  <c r="K144" i="46"/>
  <c r="L37" i="39" s="1"/>
  <c r="V144" i="46"/>
  <c r="P18" i="37"/>
  <c r="P25" i="37" s="1"/>
  <c r="Q17" i="37"/>
  <c r="Q18" i="37" s="1"/>
  <c r="Q19" i="37" s="1"/>
  <c r="R17" i="37"/>
  <c r="R18" i="37" s="1"/>
  <c r="DM37" i="2"/>
  <c r="DM36" i="2"/>
  <c r="J134" i="46"/>
  <c r="N134" i="46"/>
  <c r="AM134" i="46"/>
  <c r="AR134" i="46"/>
  <c r="BA134" i="46" s="1"/>
  <c r="AM135" i="46"/>
  <c r="AR135" i="46"/>
  <c r="BA135" i="46" s="1"/>
  <c r="AM136" i="46"/>
  <c r="AR136" i="46"/>
  <c r="BA136" i="46" s="1"/>
  <c r="AM137" i="46"/>
  <c r="AR137" i="46"/>
  <c r="BA137" i="46" s="1"/>
  <c r="J139" i="46"/>
  <c r="M139" i="46"/>
  <c r="N139" i="46" s="1"/>
  <c r="AM139" i="46"/>
  <c r="AR139" i="46"/>
  <c r="BA139" i="46" s="1"/>
  <c r="J140" i="46"/>
  <c r="M140" i="46"/>
  <c r="N140" i="46" s="1"/>
  <c r="AM140" i="46"/>
  <c r="AR140" i="46"/>
  <c r="BA140" i="46" s="1"/>
  <c r="J141" i="46"/>
  <c r="M141" i="46"/>
  <c r="N141" i="46" s="1"/>
  <c r="AM141" i="46"/>
  <c r="AR141" i="46"/>
  <c r="BA141" i="46" s="1"/>
  <c r="AM142" i="46"/>
  <c r="AR142" i="46"/>
  <c r="BA142" i="46" s="1"/>
  <c r="J134" i="55"/>
  <c r="N134" i="55"/>
  <c r="AM134" i="55"/>
  <c r="AR134" i="55"/>
  <c r="BA134" i="55" s="1"/>
  <c r="AM135" i="55"/>
  <c r="AR135" i="55"/>
  <c r="BA135" i="55"/>
  <c r="AM136" i="55"/>
  <c r="AR136" i="55"/>
  <c r="BA136" i="55" s="1"/>
  <c r="AM137" i="55"/>
  <c r="AR137" i="55"/>
  <c r="BA137" i="55" s="1"/>
  <c r="J139" i="55"/>
  <c r="M139" i="55"/>
  <c r="N139" i="55" s="1"/>
  <c r="AM139" i="55"/>
  <c r="AR139" i="55"/>
  <c r="BA139" i="55" s="1"/>
  <c r="J140" i="55"/>
  <c r="M140" i="55"/>
  <c r="N140" i="55" s="1"/>
  <c r="AM140" i="55"/>
  <c r="AR140" i="55"/>
  <c r="BA140" i="55" s="1"/>
  <c r="J141" i="55"/>
  <c r="M141" i="55"/>
  <c r="N141" i="55" s="1"/>
  <c r="AM141" i="55"/>
  <c r="AR141" i="55"/>
  <c r="BA141" i="55" s="1"/>
  <c r="AM142" i="55"/>
  <c r="AR142" i="55"/>
  <c r="BA142" i="55" s="1"/>
  <c r="AR132" i="55"/>
  <c r="BA132" i="55" s="1"/>
  <c r="AM132" i="55"/>
  <c r="AM132" i="46"/>
  <c r="AR132" i="46"/>
  <c r="BA132" i="46" s="1"/>
  <c r="E102" i="47"/>
  <c r="G102" i="47" s="1"/>
  <c r="H102" i="47" s="1"/>
  <c r="E101" i="47"/>
  <c r="G101" i="47" s="1"/>
  <c r="H101" i="47" s="1"/>
  <c r="O140" i="55" s="1"/>
  <c r="P140" i="55" s="1"/>
  <c r="E100" i="47"/>
  <c r="E98" i="47"/>
  <c r="G98" i="47" s="1"/>
  <c r="H98" i="47" s="1"/>
  <c r="K22" i="6"/>
  <c r="W141" i="55" s="1"/>
  <c r="K29" i="6"/>
  <c r="W139" i="55" s="1"/>
  <c r="K28" i="6"/>
  <c r="W140" i="55" s="1"/>
  <c r="G37" i="2"/>
  <c r="G36" i="2"/>
  <c r="AD134" i="46" l="1"/>
  <c r="R19" i="37"/>
  <c r="AD142" i="46"/>
  <c r="AD136" i="46"/>
  <c r="AD135" i="55"/>
  <c r="AD135" i="46"/>
  <c r="AD132" i="55"/>
  <c r="AD137" i="46"/>
  <c r="R12" i="37"/>
  <c r="AD136" i="55"/>
  <c r="AD141" i="55"/>
  <c r="AD139" i="55"/>
  <c r="AC144" i="46"/>
  <c r="X144" i="46"/>
  <c r="AD140" i="46"/>
  <c r="AD139" i="46"/>
  <c r="AD141" i="46"/>
  <c r="O141" i="55"/>
  <c r="P141" i="55" s="1"/>
  <c r="O141" i="46"/>
  <c r="V141" i="46" s="1"/>
  <c r="O134" i="46"/>
  <c r="O134" i="55"/>
  <c r="U134" i="55" s="1"/>
  <c r="W139" i="46"/>
  <c r="AD142" i="55"/>
  <c r="AD137" i="55"/>
  <c r="O140" i="46"/>
  <c r="V140" i="46" s="1"/>
  <c r="W140" i="46"/>
  <c r="AD140" i="55"/>
  <c r="AD134" i="55"/>
  <c r="W141" i="46"/>
  <c r="K140" i="55"/>
  <c r="V140" i="55"/>
  <c r="U140" i="55"/>
  <c r="C140" i="55"/>
  <c r="T140" i="55"/>
  <c r="AD132" i="46"/>
  <c r="G100" i="47"/>
  <c r="H100" i="47" s="1"/>
  <c r="U141" i="55" l="1"/>
  <c r="K141" i="46"/>
  <c r="K140" i="46"/>
  <c r="C141" i="55"/>
  <c r="U134" i="46"/>
  <c r="P134" i="46"/>
  <c r="T134" i="46"/>
  <c r="V134" i="46"/>
  <c r="T140" i="46"/>
  <c r="P140" i="46"/>
  <c r="K141" i="55"/>
  <c r="U140" i="46"/>
  <c r="T134" i="55"/>
  <c r="AC134" i="55" s="1"/>
  <c r="P134" i="55"/>
  <c r="C134" i="46"/>
  <c r="N35" i="39" s="1"/>
  <c r="K134" i="46"/>
  <c r="V134" i="55"/>
  <c r="U141" i="46"/>
  <c r="T141" i="46"/>
  <c r="AC141" i="46" s="1"/>
  <c r="C141" i="46"/>
  <c r="P141" i="46"/>
  <c r="C134" i="55"/>
  <c r="T141" i="55"/>
  <c r="O139" i="55"/>
  <c r="O139" i="46"/>
  <c r="K134" i="55"/>
  <c r="BH35" i="39" s="1"/>
  <c r="V141" i="55"/>
  <c r="C140" i="46"/>
  <c r="AC140" i="55"/>
  <c r="AC140" i="46" l="1"/>
  <c r="AC134" i="46"/>
  <c r="L35" i="39"/>
  <c r="P139" i="46"/>
  <c r="C139" i="46"/>
  <c r="N36" i="39" s="1"/>
  <c r="U139" i="46"/>
  <c r="V139" i="46"/>
  <c r="K139" i="46"/>
  <c r="T139" i="46"/>
  <c r="AC141" i="55"/>
  <c r="P139" i="55"/>
  <c r="T139" i="55"/>
  <c r="K139" i="55"/>
  <c r="X139" i="55" s="1"/>
  <c r="C139" i="55"/>
  <c r="U139" i="55"/>
  <c r="V139" i="55"/>
  <c r="BF36" i="39"/>
  <c r="BF35" i="39"/>
  <c r="L36" i="39" l="1"/>
  <c r="AC139" i="46"/>
  <c r="X139" i="46"/>
  <c r="AC139" i="55"/>
  <c r="BH36" i="39"/>
  <c r="I38" i="7"/>
  <c r="I98" i="47" s="1"/>
  <c r="F42" i="7"/>
  <c r="G40" i="7"/>
  <c r="G39" i="7"/>
  <c r="O25" i="7"/>
  <c r="O16" i="7"/>
  <c r="Q10" i="7"/>
  <c r="R9" i="7"/>
  <c r="Q9" i="7"/>
  <c r="P11" i="7"/>
  <c r="O10" i="7"/>
  <c r="R10" i="7" s="1"/>
  <c r="O9" i="7"/>
  <c r="N6" i="7"/>
  <c r="F14" i="6"/>
  <c r="F23" i="6"/>
  <c r="G42" i="7" l="1"/>
  <c r="I37" i="7" s="1"/>
  <c r="Q11" i="7"/>
  <c r="Q12" i="7" s="1"/>
  <c r="R11" i="7"/>
  <c r="R12" i="7" s="1"/>
  <c r="I38" i="6"/>
  <c r="N39" i="6"/>
  <c r="I102" i="47" s="1"/>
  <c r="N37" i="6"/>
  <c r="I100" i="47" s="1"/>
  <c r="O25" i="6"/>
  <c r="P15" i="6"/>
  <c r="Q15" i="6" s="1"/>
  <c r="O16" i="6"/>
  <c r="O15" i="6"/>
  <c r="P9" i="6"/>
  <c r="Q9" i="6" s="1"/>
  <c r="P8" i="6"/>
  <c r="Q8" i="6" s="1"/>
  <c r="O9" i="6"/>
  <c r="R9" i="6" s="1"/>
  <c r="O8" i="6"/>
  <c r="N6" i="6"/>
  <c r="R8" i="6" l="1"/>
  <c r="N38" i="6"/>
  <c r="I101" i="47" s="1"/>
  <c r="P10" i="6"/>
  <c r="R16" i="6"/>
  <c r="R15" i="6"/>
  <c r="R17" i="6" s="1"/>
  <c r="Q16" i="6"/>
  <c r="Q17" i="6" s="1"/>
  <c r="P17" i="6"/>
  <c r="Q10" i="6"/>
  <c r="Q11" i="6" s="1"/>
  <c r="R10" i="6"/>
  <c r="I96" i="47"/>
  <c r="E96" i="47"/>
  <c r="E95" i="47"/>
  <c r="G95" i="47" s="1"/>
  <c r="F94" i="47"/>
  <c r="E94" i="47"/>
  <c r="H94" i="47" s="1"/>
  <c r="C25" i="8"/>
  <c r="DM35" i="2"/>
  <c r="G35" i="2"/>
  <c r="R11" i="6" l="1"/>
  <c r="O128" i="55"/>
  <c r="O128" i="46"/>
  <c r="G94" i="47"/>
  <c r="Q18" i="6"/>
  <c r="R18" i="6"/>
  <c r="G96" i="47"/>
  <c r="H96" i="47" s="1"/>
  <c r="O129" i="55" l="1"/>
  <c r="O129" i="46"/>
  <c r="BF34" i="39"/>
  <c r="AR131" i="55" l="1"/>
  <c r="BA131" i="55" s="1"/>
  <c r="AM131" i="55"/>
  <c r="AR130" i="55"/>
  <c r="BA130" i="55" s="1"/>
  <c r="AM130" i="55"/>
  <c r="AR129" i="55"/>
  <c r="BA129" i="55" s="1"/>
  <c r="AM129" i="55"/>
  <c r="N129" i="55"/>
  <c r="V129" i="55" s="1"/>
  <c r="J129" i="55"/>
  <c r="AR128" i="55"/>
  <c r="BA128" i="55" s="1"/>
  <c r="AM128" i="55"/>
  <c r="U128" i="55"/>
  <c r="T128" i="55"/>
  <c r="P128" i="55"/>
  <c r="N128" i="55"/>
  <c r="K128" i="55" s="1"/>
  <c r="J128" i="55"/>
  <c r="C128" i="55"/>
  <c r="AM131" i="46"/>
  <c r="AR131" i="46"/>
  <c r="BA131" i="46" s="1"/>
  <c r="T129" i="46"/>
  <c r="P129" i="46"/>
  <c r="N129" i="46"/>
  <c r="K129" i="46" s="1"/>
  <c r="J129" i="46"/>
  <c r="AR130" i="46"/>
  <c r="BA130" i="46" s="1"/>
  <c r="AM130" i="46"/>
  <c r="AR129" i="46"/>
  <c r="BA129" i="46" s="1"/>
  <c r="AM129" i="46"/>
  <c r="AR128" i="46"/>
  <c r="BA128" i="46" s="1"/>
  <c r="AM128" i="46"/>
  <c r="U128" i="46"/>
  <c r="T128" i="46"/>
  <c r="P128" i="46"/>
  <c r="N128" i="46"/>
  <c r="K128" i="46" s="1"/>
  <c r="J128" i="46"/>
  <c r="C128" i="46"/>
  <c r="K29" i="8"/>
  <c r="W129" i="55" s="1"/>
  <c r="K28" i="8"/>
  <c r="W128" i="55" s="1"/>
  <c r="F14" i="8"/>
  <c r="F23" i="8"/>
  <c r="I38" i="8"/>
  <c r="N37" i="8" s="1"/>
  <c r="I94" i="47" s="1"/>
  <c r="G38" i="8"/>
  <c r="P28" i="8"/>
  <c r="Q27" i="8"/>
  <c r="O27" i="8"/>
  <c r="R27" i="8" s="1"/>
  <c r="Q26" i="8"/>
  <c r="Q28" i="8" s="1"/>
  <c r="Q29" i="8" s="1"/>
  <c r="O26" i="8"/>
  <c r="R26" i="8" s="1"/>
  <c r="R28" i="8" s="1"/>
  <c r="R29" i="8" s="1"/>
  <c r="Q18" i="8"/>
  <c r="O18" i="8"/>
  <c r="R18" i="8" s="1"/>
  <c r="P19" i="8"/>
  <c r="O17" i="8"/>
  <c r="R17" i="8" s="1"/>
  <c r="P9" i="8"/>
  <c r="Q9" i="8" s="1"/>
  <c r="P8" i="8"/>
  <c r="Q8" i="8" s="1"/>
  <c r="Q10" i="8" s="1"/>
  <c r="O9" i="8"/>
  <c r="R9" i="8" s="1"/>
  <c r="O8" i="8"/>
  <c r="N6" i="8"/>
  <c r="AD131" i="55" l="1"/>
  <c r="AD129" i="55"/>
  <c r="AD130" i="55"/>
  <c r="R8" i="8"/>
  <c r="R10" i="8" s="1"/>
  <c r="AD128" i="55"/>
  <c r="R11" i="8"/>
  <c r="W128" i="46"/>
  <c r="X128" i="46" s="1"/>
  <c r="AD131" i="46"/>
  <c r="V128" i="55"/>
  <c r="AD129" i="46"/>
  <c r="AD130" i="46"/>
  <c r="P10" i="8"/>
  <c r="Q11" i="8" s="1"/>
  <c r="R19" i="8"/>
  <c r="R20" i="8" s="1"/>
  <c r="W129" i="46"/>
  <c r="AD128" i="46"/>
  <c r="AC129" i="46"/>
  <c r="P129" i="55"/>
  <c r="U129" i="46"/>
  <c r="T129" i="55"/>
  <c r="C129" i="46"/>
  <c r="N34" i="39" s="1"/>
  <c r="U129" i="55"/>
  <c r="L34" i="39"/>
  <c r="C129" i="55"/>
  <c r="V129" i="46"/>
  <c r="K129" i="55"/>
  <c r="X128" i="55" s="1"/>
  <c r="V128" i="46"/>
  <c r="AC128" i="55"/>
  <c r="AC128" i="46"/>
  <c r="Q17" i="8"/>
  <c r="Q19" i="8" s="1"/>
  <c r="Q20" i="8" s="1"/>
  <c r="F92" i="47"/>
  <c r="F91" i="47"/>
  <c r="E92" i="47"/>
  <c r="E91" i="47"/>
  <c r="G91" i="47" s="1"/>
  <c r="G92" i="47" l="1"/>
  <c r="H91" i="47"/>
  <c r="AC129" i="55"/>
  <c r="BH34" i="39"/>
  <c r="DM34" i="2"/>
  <c r="G34" i="2"/>
  <c r="O123" i="46" l="1"/>
  <c r="O123" i="55"/>
  <c r="BF33" i="39"/>
  <c r="AR126" i="55" l="1"/>
  <c r="BA126" i="55" s="1"/>
  <c r="AM126" i="55"/>
  <c r="AD126" i="55" s="1"/>
  <c r="AR125" i="55"/>
  <c r="BA125" i="55" s="1"/>
  <c r="AM125" i="55"/>
  <c r="AR124" i="55"/>
  <c r="BA124" i="55" s="1"/>
  <c r="AM124" i="55"/>
  <c r="AD124" i="55" s="1"/>
  <c r="AR123" i="55"/>
  <c r="BA123" i="55" s="1"/>
  <c r="AM123" i="55"/>
  <c r="T123" i="55"/>
  <c r="N123" i="55"/>
  <c r="K123" i="55" s="1"/>
  <c r="AC123" i="55" s="1"/>
  <c r="J123" i="55"/>
  <c r="N123" i="46"/>
  <c r="V123" i="46" s="1"/>
  <c r="J123" i="46"/>
  <c r="AR126" i="46"/>
  <c r="BA126" i="46" s="1"/>
  <c r="AM126" i="46"/>
  <c r="AR125" i="46"/>
  <c r="BA125" i="46" s="1"/>
  <c r="AM125" i="46"/>
  <c r="AR124" i="46"/>
  <c r="BA124" i="46" s="1"/>
  <c r="AM124" i="46"/>
  <c r="AR123" i="46"/>
  <c r="BA123" i="46" s="1"/>
  <c r="AM123" i="46"/>
  <c r="Z10" i="50"/>
  <c r="I38" i="9"/>
  <c r="I91" i="47" s="1"/>
  <c r="P17" i="9"/>
  <c r="Q16" i="9"/>
  <c r="O16" i="9"/>
  <c r="R16" i="9" s="1"/>
  <c r="Q15" i="9"/>
  <c r="O15" i="9"/>
  <c r="R15" i="9" s="1"/>
  <c r="R17" i="9" s="1"/>
  <c r="P9" i="9"/>
  <c r="Q9" i="9" s="1"/>
  <c r="P8" i="9"/>
  <c r="Q8" i="9" s="1"/>
  <c r="O9" i="9"/>
  <c r="O8" i="9"/>
  <c r="N6" i="9"/>
  <c r="P10" i="9" l="1"/>
  <c r="AD125" i="46"/>
  <c r="Q17" i="9"/>
  <c r="Q10" i="9"/>
  <c r="Q11" i="9" s="1"/>
  <c r="R8" i="9"/>
  <c r="R9" i="9"/>
  <c r="AD123" i="46"/>
  <c r="K123" i="46"/>
  <c r="L33" i="39" s="1"/>
  <c r="P123" i="46"/>
  <c r="V123" i="55"/>
  <c r="T123" i="46"/>
  <c r="U123" i="46"/>
  <c r="C123" i="46"/>
  <c r="N33" i="39" s="1"/>
  <c r="C123" i="55"/>
  <c r="BH33" i="39"/>
  <c r="AD123" i="55"/>
  <c r="AD125" i="55"/>
  <c r="U123" i="55"/>
  <c r="P123" i="55"/>
  <c r="AD126" i="46"/>
  <c r="AD124" i="46"/>
  <c r="R18" i="9"/>
  <c r="Q18" i="9"/>
  <c r="R10" i="9"/>
  <c r="R11" i="9" s="1"/>
  <c r="G33" i="2"/>
  <c r="N38" i="10"/>
  <c r="I88" i="47" s="1"/>
  <c r="I38" i="10"/>
  <c r="N37" i="10" s="1"/>
  <c r="I87" i="47" s="1"/>
  <c r="E89" i="47"/>
  <c r="G89" i="47" s="1"/>
  <c r="E88" i="47"/>
  <c r="G88" i="47" s="1"/>
  <c r="E87" i="47"/>
  <c r="G87" i="47" s="1"/>
  <c r="H87" i="47" s="1"/>
  <c r="DM33" i="2"/>
  <c r="O117" i="55" l="1"/>
  <c r="O117" i="46"/>
  <c r="H88" i="47"/>
  <c r="AC123" i="46"/>
  <c r="Z118" i="46"/>
  <c r="Z117" i="46"/>
  <c r="K28" i="10"/>
  <c r="W118" i="55" s="1"/>
  <c r="K27" i="10"/>
  <c r="W117" i="55" s="1"/>
  <c r="O118" i="55" l="1"/>
  <c r="O118" i="46"/>
  <c r="BF32" i="39"/>
  <c r="AR121" i="55"/>
  <c r="BA121" i="55" s="1"/>
  <c r="AM121" i="55"/>
  <c r="AR120" i="55"/>
  <c r="BA120" i="55" s="1"/>
  <c r="AM120" i="55"/>
  <c r="AR119" i="55"/>
  <c r="BA119" i="55" s="1"/>
  <c r="AM119" i="55"/>
  <c r="AR118" i="55"/>
  <c r="BA118" i="55" s="1"/>
  <c r="AM118" i="55"/>
  <c r="S118" i="55"/>
  <c r="Q118" i="55"/>
  <c r="P118" i="55"/>
  <c r="N118" i="55"/>
  <c r="J118" i="55"/>
  <c r="AR117" i="55"/>
  <c r="BA117" i="55" s="1"/>
  <c r="AM117" i="55"/>
  <c r="S117" i="55"/>
  <c r="U117" i="55" s="1"/>
  <c r="N117" i="55"/>
  <c r="J117" i="55"/>
  <c r="AM121" i="46"/>
  <c r="AR121" i="46"/>
  <c r="BA121" i="46" s="1"/>
  <c r="W118" i="46"/>
  <c r="W117" i="46"/>
  <c r="S118" i="46"/>
  <c r="S117" i="46"/>
  <c r="Q118" i="46"/>
  <c r="AR120" i="46"/>
  <c r="BA120" i="46" s="1"/>
  <c r="AM120" i="46"/>
  <c r="AR119" i="46"/>
  <c r="BA119" i="46" s="1"/>
  <c r="AM119" i="46"/>
  <c r="AR118" i="46"/>
  <c r="BA118" i="46" s="1"/>
  <c r="AM118" i="46"/>
  <c r="N118" i="46"/>
  <c r="V118" i="46" s="1"/>
  <c r="J118" i="46"/>
  <c r="AR117" i="46"/>
  <c r="BA117" i="46" s="1"/>
  <c r="AM117" i="46"/>
  <c r="AD117" i="46" s="1"/>
  <c r="C117" i="46"/>
  <c r="N117" i="46"/>
  <c r="J117" i="46"/>
  <c r="F14" i="10"/>
  <c r="F23" i="10"/>
  <c r="P9" i="10"/>
  <c r="Q9" i="10" s="1"/>
  <c r="P10" i="10"/>
  <c r="Q10" i="10" s="1"/>
  <c r="O10" i="10"/>
  <c r="R10" i="10" s="1"/>
  <c r="O9" i="10"/>
  <c r="P28" i="10"/>
  <c r="P29" i="10" s="1"/>
  <c r="P27" i="10"/>
  <c r="O28" i="10"/>
  <c r="Q27" i="10"/>
  <c r="O27" i="10"/>
  <c r="R27" i="10" s="1"/>
  <c r="Q17" i="10"/>
  <c r="P19" i="10"/>
  <c r="P18" i="10"/>
  <c r="Q18" i="10" s="1"/>
  <c r="O18" i="10"/>
  <c r="R18" i="10" s="1"/>
  <c r="O17" i="10"/>
  <c r="R17" i="10" s="1"/>
  <c r="P8" i="10"/>
  <c r="O8" i="10"/>
  <c r="N6" i="10"/>
  <c r="R28" i="10" l="1"/>
  <c r="Q28" i="10"/>
  <c r="Q29" i="10"/>
  <c r="Q30" i="10" s="1"/>
  <c r="Q19" i="10"/>
  <c r="Q20" i="10" s="1"/>
  <c r="AD119" i="55"/>
  <c r="R29" i="10"/>
  <c r="R30" i="10" s="1"/>
  <c r="R9" i="10"/>
  <c r="R11" i="10" s="1"/>
  <c r="R19" i="10"/>
  <c r="R20" i="10" s="1"/>
  <c r="Q11" i="10"/>
  <c r="AD120" i="55"/>
  <c r="AD121" i="55"/>
  <c r="AD118" i="46"/>
  <c r="P11" i="10"/>
  <c r="AD118" i="55"/>
  <c r="AD119" i="46"/>
  <c r="AD120" i="46"/>
  <c r="K118" i="46"/>
  <c r="P118" i="46"/>
  <c r="K118" i="55"/>
  <c r="T118" i="46"/>
  <c r="V118" i="55"/>
  <c r="U118" i="46"/>
  <c r="C118" i="46"/>
  <c r="N32" i="39" s="1"/>
  <c r="U117" i="46"/>
  <c r="K117" i="46"/>
  <c r="V117" i="46"/>
  <c r="P117" i="46"/>
  <c r="T117" i="46"/>
  <c r="K117" i="55"/>
  <c r="V117" i="55"/>
  <c r="AD117" i="55"/>
  <c r="P117" i="55"/>
  <c r="C118" i="55"/>
  <c r="T118" i="55"/>
  <c r="U118" i="55"/>
  <c r="AA117" i="55" s="1"/>
  <c r="T117" i="55"/>
  <c r="C117" i="55"/>
  <c r="AD121" i="46"/>
  <c r="DM32" i="2"/>
  <c r="G32" i="2"/>
  <c r="Z112" i="46"/>
  <c r="C25" i="11"/>
  <c r="N38" i="11"/>
  <c r="I85" i="47" s="1"/>
  <c r="G84" i="47"/>
  <c r="E85" i="47"/>
  <c r="G85" i="47" s="1"/>
  <c r="H85" i="47" s="1"/>
  <c r="O113" i="46" s="1"/>
  <c r="F83" i="47"/>
  <c r="F82" i="47"/>
  <c r="E84" i="47"/>
  <c r="E83" i="47"/>
  <c r="E82" i="47"/>
  <c r="R12" i="10" l="1"/>
  <c r="X117" i="55"/>
  <c r="AC118" i="46"/>
  <c r="H82" i="47"/>
  <c r="O112" i="46" s="1"/>
  <c r="O112" i="55"/>
  <c r="G82" i="47"/>
  <c r="G83" i="47"/>
  <c r="O113" i="55"/>
  <c r="P113" i="55" s="1"/>
  <c r="Q12" i="10"/>
  <c r="AA117" i="46"/>
  <c r="BH32" i="39"/>
  <c r="AC118" i="55"/>
  <c r="L32" i="39"/>
  <c r="X117" i="46"/>
  <c r="AC117" i="55"/>
  <c r="AB117" i="55" s="1"/>
  <c r="AC117" i="46"/>
  <c r="BF31" i="39"/>
  <c r="AR115" i="55"/>
  <c r="BA115" i="55" s="1"/>
  <c r="AM115" i="55"/>
  <c r="AR114" i="55"/>
  <c r="BA114" i="55" s="1"/>
  <c r="AM114" i="55"/>
  <c r="AD114" i="55" s="1"/>
  <c r="AR113" i="55"/>
  <c r="BA113" i="55" s="1"/>
  <c r="AM113" i="55"/>
  <c r="M113" i="55"/>
  <c r="J113" i="55"/>
  <c r="AR112" i="55"/>
  <c r="BA112" i="55" s="1"/>
  <c r="AM112" i="55"/>
  <c r="Q112" i="55"/>
  <c r="M112" i="55"/>
  <c r="N112" i="55" s="1"/>
  <c r="J112" i="55"/>
  <c r="Q112" i="46"/>
  <c r="M113" i="46"/>
  <c r="N113" i="46" s="1"/>
  <c r="M112" i="46"/>
  <c r="N112" i="46"/>
  <c r="J112" i="46"/>
  <c r="AR115" i="46"/>
  <c r="BA115" i="46" s="1"/>
  <c r="AM115" i="46"/>
  <c r="AR114" i="46"/>
  <c r="BA114" i="46" s="1"/>
  <c r="AM114" i="46"/>
  <c r="AR113" i="46"/>
  <c r="BA113" i="46" s="1"/>
  <c r="AM113" i="46"/>
  <c r="P113" i="46"/>
  <c r="J113" i="46"/>
  <c r="AR112" i="46"/>
  <c r="BA112" i="46" s="1"/>
  <c r="AM112" i="46"/>
  <c r="AD112" i="46" s="1"/>
  <c r="K27" i="11"/>
  <c r="W113" i="55" s="1"/>
  <c r="K26" i="11"/>
  <c r="W112" i="55" s="1"/>
  <c r="F14" i="11"/>
  <c r="F23" i="11"/>
  <c r="K112" i="46" l="1"/>
  <c r="AD113" i="55"/>
  <c r="AD115" i="55"/>
  <c r="AD115" i="46"/>
  <c r="W113" i="46"/>
  <c r="U112" i="55"/>
  <c r="AA112" i="55" s="1"/>
  <c r="AB117" i="46"/>
  <c r="AD114" i="46"/>
  <c r="AD113" i="46"/>
  <c r="W112" i="46"/>
  <c r="U113" i="46"/>
  <c r="U113" i="55"/>
  <c r="C113" i="46"/>
  <c r="T113" i="46"/>
  <c r="K113" i="46"/>
  <c r="AC113" i="46" s="1"/>
  <c r="C113" i="55"/>
  <c r="V113" i="46"/>
  <c r="T113" i="55"/>
  <c r="T112" i="55"/>
  <c r="C112" i="46"/>
  <c r="N31" i="39" s="1"/>
  <c r="P112" i="55"/>
  <c r="AD112" i="55"/>
  <c r="V112" i="55"/>
  <c r="K112" i="55"/>
  <c r="C112" i="55"/>
  <c r="N113" i="55"/>
  <c r="P112" i="46"/>
  <c r="U112" i="46"/>
  <c r="AA112" i="46" s="1"/>
  <c r="T112" i="46"/>
  <c r="AC112" i="46" s="1"/>
  <c r="V112" i="46"/>
  <c r="I38" i="11"/>
  <c r="N37" i="11" s="1"/>
  <c r="I82" i="47" s="1"/>
  <c r="G39" i="11"/>
  <c r="G38" i="11"/>
  <c r="P9" i="11"/>
  <c r="Q9" i="11" s="1"/>
  <c r="P8" i="11"/>
  <c r="P10" i="11" s="1"/>
  <c r="O9" i="11"/>
  <c r="R9" i="11" s="1"/>
  <c r="O8" i="11"/>
  <c r="R8" i="11" s="1"/>
  <c r="N6" i="11"/>
  <c r="Q8" i="11" l="1"/>
  <c r="X112" i="46"/>
  <c r="L31" i="39"/>
  <c r="AC112" i="55"/>
  <c r="V113" i="55"/>
  <c r="K113" i="55"/>
  <c r="AC113" i="55" s="1"/>
  <c r="AB112" i="46"/>
  <c r="Q10" i="11"/>
  <c r="Q11" i="11" s="1"/>
  <c r="R10" i="11"/>
  <c r="R11" i="11" s="1"/>
  <c r="X112" i="55" l="1"/>
  <c r="BH31" i="39"/>
  <c r="AB112" i="55"/>
  <c r="C26" i="12" l="1"/>
  <c r="K26" i="12" s="1"/>
  <c r="W107" i="55" s="1"/>
  <c r="C25" i="12"/>
  <c r="K25" i="12" s="1"/>
  <c r="W106" i="55" s="1"/>
  <c r="E80" i="47"/>
  <c r="G80" i="47"/>
  <c r="H80" i="47" s="1"/>
  <c r="O107" i="55" s="1"/>
  <c r="F79" i="47"/>
  <c r="E79" i="47"/>
  <c r="G31" i="2"/>
  <c r="O107" i="46" l="1"/>
  <c r="G79" i="47"/>
  <c r="H79" i="47" s="1"/>
  <c r="DM31" i="2"/>
  <c r="O106" i="46" l="1"/>
  <c r="O106" i="55"/>
  <c r="N38" i="12"/>
  <c r="I80" i="47" s="1"/>
  <c r="BF30" i="39" l="1"/>
  <c r="AR110" i="55" l="1"/>
  <c r="BA110" i="55" s="1"/>
  <c r="AM110" i="55"/>
  <c r="AM110" i="46"/>
  <c r="AR110" i="46"/>
  <c r="BA110" i="46" s="1"/>
  <c r="AR109" i="55"/>
  <c r="BA109" i="55" s="1"/>
  <c r="AM109" i="55"/>
  <c r="AR108" i="55"/>
  <c r="BA108" i="55" s="1"/>
  <c r="AM108" i="55"/>
  <c r="AR107" i="55"/>
  <c r="BA107" i="55" s="1"/>
  <c r="AM107" i="55"/>
  <c r="M107" i="55"/>
  <c r="T107" i="55" s="1"/>
  <c r="J107" i="55"/>
  <c r="AR106" i="55"/>
  <c r="BA106" i="55" s="1"/>
  <c r="AM106" i="55"/>
  <c r="P106" i="55"/>
  <c r="M106" i="55"/>
  <c r="J106" i="55"/>
  <c r="W107" i="46"/>
  <c r="W106" i="46"/>
  <c r="F14" i="12"/>
  <c r="F23" i="12"/>
  <c r="I38" i="12"/>
  <c r="N37" i="12" s="1"/>
  <c r="I79" i="47" s="1"/>
  <c r="F42" i="12"/>
  <c r="G39" i="12"/>
  <c r="G38" i="12"/>
  <c r="P8" i="12"/>
  <c r="M107" i="46"/>
  <c r="N107" i="46" s="1"/>
  <c r="M106" i="46"/>
  <c r="P106" i="46"/>
  <c r="J106" i="46"/>
  <c r="AR109" i="46"/>
  <c r="BA109" i="46" s="1"/>
  <c r="AM109" i="46"/>
  <c r="AR108" i="46"/>
  <c r="BA108" i="46" s="1"/>
  <c r="AM108" i="46"/>
  <c r="AR107" i="46"/>
  <c r="BA107" i="46" s="1"/>
  <c r="AM107" i="46"/>
  <c r="J107" i="46"/>
  <c r="AR106" i="46"/>
  <c r="BA106" i="46" s="1"/>
  <c r="AM106" i="46"/>
  <c r="P27" i="12"/>
  <c r="Q27" i="12" s="1"/>
  <c r="P26" i="12"/>
  <c r="Q26" i="12" s="1"/>
  <c r="O27" i="12"/>
  <c r="O26" i="12"/>
  <c r="R26" i="12" s="1"/>
  <c r="O8" i="12"/>
  <c r="N6" i="12"/>
  <c r="R27" i="12" l="1"/>
  <c r="G42" i="12"/>
  <c r="I37" i="12" s="1"/>
  <c r="AD108" i="55"/>
  <c r="N107" i="55"/>
  <c r="V107" i="55" s="1"/>
  <c r="AD110" i="55"/>
  <c r="P28" i="12"/>
  <c r="R28" i="12"/>
  <c r="R29" i="12" s="1"/>
  <c r="AD106" i="55"/>
  <c r="AD109" i="55"/>
  <c r="C107" i="46"/>
  <c r="Q28" i="12"/>
  <c r="AD107" i="46"/>
  <c r="AD107" i="55"/>
  <c r="U106" i="46"/>
  <c r="U106" i="55"/>
  <c r="T107" i="46"/>
  <c r="U107" i="55"/>
  <c r="K107" i="46"/>
  <c r="P107" i="55"/>
  <c r="AD110" i="46"/>
  <c r="C107" i="55"/>
  <c r="N106" i="55"/>
  <c r="T106" i="55"/>
  <c r="C106" i="55"/>
  <c r="AD106" i="46"/>
  <c r="N106" i="46"/>
  <c r="T106" i="46"/>
  <c r="C106" i="46"/>
  <c r="AD108" i="46"/>
  <c r="AD109" i="46"/>
  <c r="P107" i="46"/>
  <c r="U107" i="46"/>
  <c r="V107" i="46"/>
  <c r="M103" i="55"/>
  <c r="N103" i="55" s="1"/>
  <c r="J103" i="55"/>
  <c r="N102" i="55"/>
  <c r="J102" i="55"/>
  <c r="N101" i="55"/>
  <c r="J101" i="55"/>
  <c r="M98" i="55"/>
  <c r="J98" i="55"/>
  <c r="Q97" i="55"/>
  <c r="Q98" i="55" s="1"/>
  <c r="M97" i="55"/>
  <c r="J97" i="55"/>
  <c r="Z101" i="46"/>
  <c r="C25" i="13"/>
  <c r="C26" i="13"/>
  <c r="K25" i="13" s="1"/>
  <c r="W103" i="55" s="1"/>
  <c r="C17" i="13"/>
  <c r="C16" i="13"/>
  <c r="K24" i="13" s="1"/>
  <c r="W101" i="55" s="1"/>
  <c r="K24" i="14"/>
  <c r="W98" i="55" s="1"/>
  <c r="K23" i="14"/>
  <c r="W97" i="55" s="1"/>
  <c r="N38" i="13"/>
  <c r="I76" i="47" s="1"/>
  <c r="I75" i="47"/>
  <c r="F76" i="47"/>
  <c r="F77" i="47"/>
  <c r="G77" i="47" s="1"/>
  <c r="H77" i="47" s="1"/>
  <c r="O103" i="55" s="1"/>
  <c r="E77" i="47"/>
  <c r="F75" i="47"/>
  <c r="E76" i="47"/>
  <c r="E75" i="47"/>
  <c r="I73" i="47"/>
  <c r="F73" i="47"/>
  <c r="E73" i="47"/>
  <c r="F72" i="47"/>
  <c r="E72" i="47"/>
  <c r="Q29" i="12" l="1"/>
  <c r="K23" i="13"/>
  <c r="W102" i="55" s="1"/>
  <c r="K107" i="55"/>
  <c r="AC107" i="55" s="1"/>
  <c r="N30" i="39"/>
  <c r="AC107" i="46"/>
  <c r="P103" i="55"/>
  <c r="C103" i="55"/>
  <c r="U103" i="55"/>
  <c r="T103" i="55"/>
  <c r="O103" i="46"/>
  <c r="G76" i="47"/>
  <c r="H76" i="47" s="1"/>
  <c r="V106" i="55"/>
  <c r="K106" i="55"/>
  <c r="X106" i="55" s="1"/>
  <c r="K106" i="46"/>
  <c r="L30" i="39" s="1"/>
  <c r="V106" i="46"/>
  <c r="K103" i="55"/>
  <c r="AC103" i="55" s="1"/>
  <c r="V103" i="55"/>
  <c r="N98" i="55"/>
  <c r="N97" i="55"/>
  <c r="G75" i="47"/>
  <c r="H75" i="47" s="1"/>
  <c r="G73" i="47"/>
  <c r="H73" i="47" s="1"/>
  <c r="G72" i="47"/>
  <c r="H72" i="47" s="1"/>
  <c r="G30" i="2"/>
  <c r="O102" i="55" l="1"/>
  <c r="O102" i="46"/>
  <c r="O98" i="55"/>
  <c r="O98" i="46"/>
  <c r="O97" i="46"/>
  <c r="O97" i="55"/>
  <c r="V97" i="55" s="1"/>
  <c r="O101" i="55"/>
  <c r="O101" i="46"/>
  <c r="BH30" i="39"/>
  <c r="AC106" i="55"/>
  <c r="AC106" i="46"/>
  <c r="X106" i="46"/>
  <c r="V98" i="55"/>
  <c r="DM30" i="2"/>
  <c r="DM29" i="2"/>
  <c r="P97" i="55" l="1"/>
  <c r="U97" i="55"/>
  <c r="T97" i="55"/>
  <c r="C97" i="55"/>
  <c r="C101" i="55"/>
  <c r="P101" i="55"/>
  <c r="V101" i="55"/>
  <c r="T101" i="55"/>
  <c r="AC101" i="55" s="1"/>
  <c r="U101" i="55"/>
  <c r="K101" i="55"/>
  <c r="U98" i="55"/>
  <c r="C98" i="55"/>
  <c r="T98" i="55"/>
  <c r="P98" i="55"/>
  <c r="K98" i="55"/>
  <c r="AC98" i="55" s="1"/>
  <c r="K97" i="55"/>
  <c r="C102" i="55"/>
  <c r="U102" i="55"/>
  <c r="T102" i="55"/>
  <c r="P102" i="55"/>
  <c r="V102" i="55"/>
  <c r="K102" i="55"/>
  <c r="BF29" i="39"/>
  <c r="BF28" i="39"/>
  <c r="AR104" i="55"/>
  <c r="BA104" i="55" s="1"/>
  <c r="AM104" i="55"/>
  <c r="AR103" i="55"/>
  <c r="BA103" i="55" s="1"/>
  <c r="AM103" i="55"/>
  <c r="AR102" i="55"/>
  <c r="BA102" i="55" s="1"/>
  <c r="AM102" i="55"/>
  <c r="AR101" i="55"/>
  <c r="BA101" i="55" s="1"/>
  <c r="AM101" i="55"/>
  <c r="AR99" i="55"/>
  <c r="BA99" i="55" s="1"/>
  <c r="AM99" i="55"/>
  <c r="AR98" i="55"/>
  <c r="BA98" i="55" s="1"/>
  <c r="AM98" i="55"/>
  <c r="AR97" i="55"/>
  <c r="BA97" i="55" s="1"/>
  <c r="AM97" i="55"/>
  <c r="AM104" i="46"/>
  <c r="AR104" i="46"/>
  <c r="BA104" i="46" s="1"/>
  <c r="W103" i="46"/>
  <c r="W102" i="46"/>
  <c r="W101" i="46"/>
  <c r="M103" i="46"/>
  <c r="N103" i="46" s="1"/>
  <c r="P18" i="13"/>
  <c r="Q18" i="13" s="1"/>
  <c r="P10" i="13"/>
  <c r="Q10" i="13" s="1"/>
  <c r="U103" i="46"/>
  <c r="J103" i="46"/>
  <c r="AR103" i="46"/>
  <c r="BA103" i="46" s="1"/>
  <c r="AM103" i="46"/>
  <c r="AR102" i="46"/>
  <c r="BA102" i="46" s="1"/>
  <c r="AM102" i="46"/>
  <c r="N102" i="46"/>
  <c r="J102" i="46"/>
  <c r="AR101" i="46"/>
  <c r="BA101" i="46" s="1"/>
  <c r="AM101" i="46"/>
  <c r="P101" i="46"/>
  <c r="J101" i="46"/>
  <c r="F14" i="13"/>
  <c r="F23" i="13"/>
  <c r="I38" i="13"/>
  <c r="N39" i="13" s="1"/>
  <c r="I77" i="47" s="1"/>
  <c r="G42" i="13"/>
  <c r="I37" i="13" s="1"/>
  <c r="F42" i="13"/>
  <c r="P26" i="13"/>
  <c r="R26" i="13" s="1"/>
  <c r="P25" i="13"/>
  <c r="Q25" i="13" s="1"/>
  <c r="O26" i="13"/>
  <c r="O25" i="13"/>
  <c r="P17" i="13"/>
  <c r="P19" i="13" s="1"/>
  <c r="O18" i="13"/>
  <c r="O17" i="13"/>
  <c r="Q16" i="13"/>
  <c r="O16" i="13"/>
  <c r="O15" i="13"/>
  <c r="P9" i="13"/>
  <c r="Q9" i="13" s="1"/>
  <c r="P8" i="13"/>
  <c r="Q8" i="13" s="1"/>
  <c r="O10" i="13"/>
  <c r="O9" i="13"/>
  <c r="R9" i="13" s="1"/>
  <c r="O8" i="13"/>
  <c r="N6" i="13"/>
  <c r="AD102" i="46" l="1"/>
  <c r="AD103" i="55"/>
  <c r="AD103" i="46"/>
  <c r="X97" i="55"/>
  <c r="AC97" i="55"/>
  <c r="AD104" i="55"/>
  <c r="X101" i="55"/>
  <c r="AD99" i="55"/>
  <c r="AD104" i="46"/>
  <c r="AC102" i="55"/>
  <c r="AD97" i="55"/>
  <c r="AD101" i="55"/>
  <c r="AA97" i="55"/>
  <c r="AB97" i="55" s="1"/>
  <c r="R8" i="13"/>
  <c r="Q26" i="13"/>
  <c r="Q27" i="13" s="1"/>
  <c r="AD98" i="55"/>
  <c r="AD102" i="55"/>
  <c r="AA101" i="55"/>
  <c r="AB101" i="55" s="1"/>
  <c r="U101" i="46"/>
  <c r="BH29" i="39"/>
  <c r="P103" i="46"/>
  <c r="C102" i="46"/>
  <c r="K103" i="46"/>
  <c r="V103" i="46"/>
  <c r="C103" i="46"/>
  <c r="T103" i="46"/>
  <c r="AD101" i="46"/>
  <c r="V102" i="46"/>
  <c r="K102" i="46"/>
  <c r="P102" i="46"/>
  <c r="N101" i="46"/>
  <c r="T102" i="46"/>
  <c r="U102" i="46"/>
  <c r="C101" i="46"/>
  <c r="T101" i="46"/>
  <c r="R10" i="13"/>
  <c r="P27" i="13"/>
  <c r="Q11" i="13"/>
  <c r="R25" i="13"/>
  <c r="R27" i="13" s="1"/>
  <c r="P11" i="13"/>
  <c r="R18" i="13"/>
  <c r="R16" i="13"/>
  <c r="R17" i="13"/>
  <c r="R15" i="13"/>
  <c r="Q17" i="13"/>
  <c r="Q15" i="13"/>
  <c r="W98" i="46"/>
  <c r="W97" i="46"/>
  <c r="Q97" i="46"/>
  <c r="Q98" i="46" s="1"/>
  <c r="M98" i="46"/>
  <c r="N98" i="46" s="1"/>
  <c r="M97" i="46"/>
  <c r="N97" i="46" s="1"/>
  <c r="AR99" i="46"/>
  <c r="BA99" i="46" s="1"/>
  <c r="AM99" i="46"/>
  <c r="AR98" i="46"/>
  <c r="BA98" i="46" s="1"/>
  <c r="AM98" i="46"/>
  <c r="AR97" i="46"/>
  <c r="BA97" i="46" s="1"/>
  <c r="AM97" i="46"/>
  <c r="J98" i="46"/>
  <c r="J97" i="46"/>
  <c r="F14" i="14"/>
  <c r="F23" i="14"/>
  <c r="Q29" i="14"/>
  <c r="R29" i="14"/>
  <c r="Q28" i="14"/>
  <c r="P30" i="14"/>
  <c r="O29" i="14"/>
  <c r="O28" i="14"/>
  <c r="R28" i="14" s="1"/>
  <c r="G39" i="14"/>
  <c r="G38" i="14"/>
  <c r="O11" i="14"/>
  <c r="I38" i="14"/>
  <c r="N37" i="14" s="1"/>
  <c r="I72" i="47" s="1"/>
  <c r="P10" i="14"/>
  <c r="P11" i="14" s="1"/>
  <c r="O10" i="14"/>
  <c r="N8" i="14"/>
  <c r="N6" i="14"/>
  <c r="Q19" i="13" l="1"/>
  <c r="U98" i="46"/>
  <c r="R11" i="13"/>
  <c r="R12" i="13" s="1"/>
  <c r="T97" i="46"/>
  <c r="AD99" i="46"/>
  <c r="Q28" i="13"/>
  <c r="R28" i="13"/>
  <c r="AD97" i="46"/>
  <c r="AC103" i="46"/>
  <c r="R19" i="13"/>
  <c r="R20" i="13" s="1"/>
  <c r="AA101" i="46"/>
  <c r="N29" i="39"/>
  <c r="K98" i="46"/>
  <c r="U97" i="46"/>
  <c r="AA97" i="46" s="1"/>
  <c r="C98" i="46"/>
  <c r="P98" i="46"/>
  <c r="T98" i="46"/>
  <c r="C97" i="46"/>
  <c r="P97" i="46"/>
  <c r="AC102" i="46"/>
  <c r="Q12" i="13"/>
  <c r="K101" i="46"/>
  <c r="L29" i="39" s="1"/>
  <c r="V101" i="46"/>
  <c r="Q20" i="13"/>
  <c r="AD98" i="46"/>
  <c r="V97" i="46"/>
  <c r="K97" i="46"/>
  <c r="V98" i="46"/>
  <c r="Q30" i="14"/>
  <c r="Q31" i="14" s="1"/>
  <c r="R30" i="14"/>
  <c r="R31" i="14" s="1"/>
  <c r="Z94" i="46"/>
  <c r="Z93" i="46"/>
  <c r="I70" i="47"/>
  <c r="E70" i="47"/>
  <c r="G70" i="47" s="1"/>
  <c r="H70" i="47" s="1"/>
  <c r="E69" i="47"/>
  <c r="E68" i="47"/>
  <c r="K22" i="15"/>
  <c r="W93" i="55" s="1"/>
  <c r="C26" i="15"/>
  <c r="K23" i="15" s="1"/>
  <c r="W94" i="55" s="1"/>
  <c r="AC98" i="46" l="1"/>
  <c r="O94" i="46"/>
  <c r="O94" i="55"/>
  <c r="N28" i="39"/>
  <c r="BH28" i="39"/>
  <c r="AC97" i="46"/>
  <c r="L28" i="39"/>
  <c r="AC101" i="46"/>
  <c r="AB101" i="46" s="1"/>
  <c r="X101" i="46"/>
  <c r="X97" i="46"/>
  <c r="G69" i="47"/>
  <c r="H68" i="47"/>
  <c r="G68" i="47"/>
  <c r="AB97" i="46" l="1"/>
  <c r="O93" i="55"/>
  <c r="O93" i="46"/>
  <c r="DM28" i="2"/>
  <c r="AA144" i="55" l="1"/>
  <c r="AB144" i="55" s="1"/>
  <c r="AA144" i="46"/>
  <c r="AB144" i="46" s="1"/>
  <c r="AA139" i="46"/>
  <c r="AB139" i="46" s="1"/>
  <c r="AA139" i="55"/>
  <c r="AB139" i="55" s="1"/>
  <c r="BF27" i="39"/>
  <c r="AR95" i="55" l="1"/>
  <c r="BA95" i="55" s="1"/>
  <c r="AM95" i="55"/>
  <c r="AR94" i="55"/>
  <c r="BA94" i="55" s="1"/>
  <c r="AM94" i="55"/>
  <c r="C94" i="55"/>
  <c r="N94" i="55"/>
  <c r="J94" i="55"/>
  <c r="AR93" i="55"/>
  <c r="BA93" i="55" s="1"/>
  <c r="AM93" i="55"/>
  <c r="C93" i="55"/>
  <c r="N93" i="55"/>
  <c r="J93" i="55"/>
  <c r="AD95" i="55" l="1"/>
  <c r="AD93" i="55"/>
  <c r="AD94" i="55"/>
  <c r="P94" i="55"/>
  <c r="U94" i="55"/>
  <c r="K94" i="55"/>
  <c r="P93" i="55"/>
  <c r="T93" i="55"/>
  <c r="K93" i="55"/>
  <c r="V93" i="55"/>
  <c r="U93" i="55"/>
  <c r="T94" i="55"/>
  <c r="V94" i="55"/>
  <c r="W94" i="46"/>
  <c r="W93" i="46"/>
  <c r="P26" i="15"/>
  <c r="Q26" i="15" s="1"/>
  <c r="AR95" i="46"/>
  <c r="BA95" i="46" s="1"/>
  <c r="AM95" i="46"/>
  <c r="AR94" i="46"/>
  <c r="BA94" i="46" s="1"/>
  <c r="AM94" i="46"/>
  <c r="T94" i="46"/>
  <c r="N94" i="46"/>
  <c r="J94" i="46"/>
  <c r="C94" i="46"/>
  <c r="AR93" i="46"/>
  <c r="BA93" i="46" s="1"/>
  <c r="AM93" i="46"/>
  <c r="U93" i="46"/>
  <c r="T93" i="46"/>
  <c r="N93" i="46"/>
  <c r="V93" i="46" s="1"/>
  <c r="J93" i="46"/>
  <c r="P17" i="15"/>
  <c r="Q17" i="15" s="1"/>
  <c r="P16" i="15"/>
  <c r="Q16" i="15" s="1"/>
  <c r="F14" i="15"/>
  <c r="F23" i="15"/>
  <c r="I38" i="15"/>
  <c r="N37" i="15" s="1"/>
  <c r="I68" i="47" s="1"/>
  <c r="G38" i="15"/>
  <c r="P29" i="15"/>
  <c r="P28" i="15"/>
  <c r="Q28" i="15" s="1"/>
  <c r="P27" i="15"/>
  <c r="Q27" i="15" s="1"/>
  <c r="O27" i="15"/>
  <c r="O28" i="15"/>
  <c r="O29" i="15"/>
  <c r="O26" i="15"/>
  <c r="X93" i="55" l="1"/>
  <c r="P30" i="15"/>
  <c r="R28" i="15"/>
  <c r="AA93" i="55"/>
  <c r="AC94" i="55"/>
  <c r="K94" i="46"/>
  <c r="AC94" i="46" s="1"/>
  <c r="V94" i="46"/>
  <c r="C93" i="46"/>
  <c r="N27" i="39" s="1"/>
  <c r="K93" i="46"/>
  <c r="AC93" i="55"/>
  <c r="BH27" i="39"/>
  <c r="P93" i="46"/>
  <c r="U94" i="46"/>
  <c r="AA93" i="46" s="1"/>
  <c r="AD93" i="46"/>
  <c r="AD94" i="46"/>
  <c r="AD95" i="46"/>
  <c r="P94" i="46"/>
  <c r="Q18" i="15"/>
  <c r="Q29" i="15"/>
  <c r="R29" i="15"/>
  <c r="R27" i="15"/>
  <c r="R26" i="15"/>
  <c r="P18" i="15"/>
  <c r="Q30" i="15"/>
  <c r="Q31" i="15" s="1"/>
  <c r="AB93" i="55" l="1"/>
  <c r="X93" i="46"/>
  <c r="AC93" i="46"/>
  <c r="AB93" i="46" s="1"/>
  <c r="L27" i="39"/>
  <c r="Q19" i="15"/>
  <c r="R30" i="15"/>
  <c r="R31" i="15" s="1"/>
  <c r="O17" i="15" l="1"/>
  <c r="R17" i="15" s="1"/>
  <c r="O16" i="15"/>
  <c r="R16" i="15" s="1"/>
  <c r="R18" i="15" s="1"/>
  <c r="R19" i="15" s="1"/>
  <c r="O8" i="15"/>
  <c r="N6" i="15"/>
  <c r="DM27" i="2" l="1"/>
  <c r="Z88" i="46"/>
  <c r="I64" i="47"/>
  <c r="E66" i="47"/>
  <c r="G66" i="47" s="1"/>
  <c r="F65" i="47"/>
  <c r="E65" i="47"/>
  <c r="H65" i="47" s="1"/>
  <c r="E64" i="47"/>
  <c r="G64" i="47" s="1"/>
  <c r="H64" i="47" s="1"/>
  <c r="O87" i="46" s="1"/>
  <c r="K21" i="16"/>
  <c r="W87" i="55" s="1"/>
  <c r="C8" i="16"/>
  <c r="K22" i="16" s="1"/>
  <c r="W88" i="55" s="1"/>
  <c r="O88" i="55" l="1"/>
  <c r="O88" i="46"/>
  <c r="O87" i="55"/>
  <c r="G65" i="47"/>
  <c r="AR91" i="55" l="1"/>
  <c r="BA91" i="55" s="1"/>
  <c r="AM91" i="55"/>
  <c r="AR90" i="55"/>
  <c r="BA90" i="55" s="1"/>
  <c r="AM90" i="55"/>
  <c r="AR89" i="55"/>
  <c r="BA89" i="55" s="1"/>
  <c r="AM89" i="55"/>
  <c r="AR88" i="55"/>
  <c r="BA88" i="55" s="1"/>
  <c r="AM88" i="55"/>
  <c r="R88" i="55"/>
  <c r="P88" i="55"/>
  <c r="N88" i="55"/>
  <c r="K88" i="55"/>
  <c r="J88" i="55"/>
  <c r="C88" i="55"/>
  <c r="AR87" i="55"/>
  <c r="BA87" i="55" s="1"/>
  <c r="AM87" i="55"/>
  <c r="T87" i="55"/>
  <c r="N87" i="55"/>
  <c r="J87" i="55"/>
  <c r="BF26" i="39"/>
  <c r="AD87" i="55" l="1"/>
  <c r="AD89" i="55"/>
  <c r="V88" i="55"/>
  <c r="U88" i="55"/>
  <c r="T88" i="55"/>
  <c r="AC88" i="55" s="1"/>
  <c r="V87" i="55"/>
  <c r="P87" i="55"/>
  <c r="C87" i="55"/>
  <c r="U87" i="55"/>
  <c r="K87" i="55"/>
  <c r="X87" i="55" s="1"/>
  <c r="AD91" i="55"/>
  <c r="AD88" i="55"/>
  <c r="AD90" i="55"/>
  <c r="AA87" i="55" l="1"/>
  <c r="AC87" i="55"/>
  <c r="BH26" i="39"/>
  <c r="AH27" i="39"/>
  <c r="AH28" i="39"/>
  <c r="AH29" i="39"/>
  <c r="AH30" i="39"/>
  <c r="AH31" i="39"/>
  <c r="AH32" i="39"/>
  <c r="AH33" i="39"/>
  <c r="AH34" i="39"/>
  <c r="AH35" i="39"/>
  <c r="AH36" i="39"/>
  <c r="AH37" i="39"/>
  <c r="AH38" i="39"/>
  <c r="AB87" i="55" l="1"/>
  <c r="AM91" i="46"/>
  <c r="AR91" i="46"/>
  <c r="BA91" i="46" s="1"/>
  <c r="AD91" i="46" l="1"/>
  <c r="W88" i="46"/>
  <c r="W87" i="46"/>
  <c r="R88" i="46"/>
  <c r="AR90" i="46" l="1"/>
  <c r="BA90" i="46" s="1"/>
  <c r="AM90" i="46"/>
  <c r="AR89" i="46"/>
  <c r="BA89" i="46" s="1"/>
  <c r="AM89" i="46"/>
  <c r="AR88" i="46"/>
  <c r="BA88" i="46" s="1"/>
  <c r="AM88" i="46"/>
  <c r="C88" i="46"/>
  <c r="N88" i="46"/>
  <c r="J88" i="46"/>
  <c r="AR87" i="46"/>
  <c r="BA87" i="46" s="1"/>
  <c r="AM87" i="46"/>
  <c r="T87" i="46"/>
  <c r="N87" i="46"/>
  <c r="J87" i="46"/>
  <c r="F14" i="16"/>
  <c r="F23" i="16"/>
  <c r="I38" i="16"/>
  <c r="N38" i="16" s="1"/>
  <c r="I65" i="47" s="1"/>
  <c r="F42" i="16"/>
  <c r="G40" i="16"/>
  <c r="G39" i="16"/>
  <c r="Q8" i="16"/>
  <c r="P9" i="16"/>
  <c r="Q9" i="16" s="1"/>
  <c r="AD88" i="46" l="1"/>
  <c r="G42" i="16"/>
  <c r="I37" i="16" s="1"/>
  <c r="Q10" i="16"/>
  <c r="P10" i="16"/>
  <c r="AD87" i="46"/>
  <c r="V88" i="46"/>
  <c r="K87" i="46"/>
  <c r="U87" i="46"/>
  <c r="C87" i="46"/>
  <c r="N26" i="39" s="1"/>
  <c r="P87" i="46"/>
  <c r="AD90" i="46"/>
  <c r="AD89" i="46"/>
  <c r="K88" i="46"/>
  <c r="V87" i="46"/>
  <c r="P88" i="46"/>
  <c r="T88" i="46"/>
  <c r="U88" i="46"/>
  <c r="O9" i="16"/>
  <c r="R9" i="16" s="1"/>
  <c r="O8" i="16"/>
  <c r="R8" i="16" s="1"/>
  <c r="N6" i="16"/>
  <c r="R10" i="16" l="1"/>
  <c r="R11" i="16" s="1"/>
  <c r="Q11" i="16"/>
  <c r="AA87" i="46"/>
  <c r="AC87" i="46"/>
  <c r="L26" i="39"/>
  <c r="AC88" i="46"/>
  <c r="X87" i="46"/>
  <c r="J20" i="16"/>
  <c r="J21" i="16"/>
  <c r="AB87" i="46" l="1"/>
  <c r="K21" i="17"/>
  <c r="W84" i="55" s="1"/>
  <c r="K20" i="17"/>
  <c r="W83" i="55" s="1"/>
  <c r="C7" i="17"/>
  <c r="K19" i="17" s="1"/>
  <c r="W82" i="55" s="1"/>
  <c r="F62" i="47"/>
  <c r="F61" i="47"/>
  <c r="E62" i="47"/>
  <c r="G62" i="47"/>
  <c r="H62" i="47" s="1"/>
  <c r="O84" i="46" s="1"/>
  <c r="F60" i="47"/>
  <c r="E61" i="47"/>
  <c r="E60" i="47"/>
  <c r="DM26" i="2"/>
  <c r="O84" i="55" l="1"/>
  <c r="G60" i="47"/>
  <c r="H60" i="47" s="1"/>
  <c r="O82" i="55" s="1"/>
  <c r="G61" i="47"/>
  <c r="H61" i="47" s="1"/>
  <c r="O82" i="46" l="1"/>
  <c r="O83" i="55"/>
  <c r="O83" i="46"/>
  <c r="BF25" i="39"/>
  <c r="Q17" i="55"/>
  <c r="S17" i="55"/>
  <c r="AT20" i="55"/>
  <c r="AR85" i="55"/>
  <c r="BA85" i="55" s="1"/>
  <c r="AD85" i="55" s="1"/>
  <c r="AM85" i="55"/>
  <c r="AR84" i="55"/>
  <c r="BA84" i="55" s="1"/>
  <c r="AM84" i="55"/>
  <c r="U84" i="55"/>
  <c r="T84" i="55"/>
  <c r="P84" i="55"/>
  <c r="N84" i="55"/>
  <c r="K84" i="55" s="1"/>
  <c r="J84" i="55"/>
  <c r="C84" i="55"/>
  <c r="AR83" i="55"/>
  <c r="BA83" i="55" s="1"/>
  <c r="AD83" i="55" s="1"/>
  <c r="AM83" i="55"/>
  <c r="C83" i="55"/>
  <c r="N83" i="55"/>
  <c r="J83" i="55"/>
  <c r="AR82" i="55"/>
  <c r="BA82" i="55" s="1"/>
  <c r="AM82" i="55"/>
  <c r="N82" i="55"/>
  <c r="K82" i="55" s="1"/>
  <c r="J82" i="55"/>
  <c r="W84" i="46"/>
  <c r="W83" i="46"/>
  <c r="W82" i="46"/>
  <c r="V84" i="55" l="1"/>
  <c r="AD84" i="55"/>
  <c r="AD82" i="55"/>
  <c r="AC84" i="55"/>
  <c r="K83" i="55"/>
  <c r="BH25" i="39" s="1"/>
  <c r="P83" i="55"/>
  <c r="T83" i="55"/>
  <c r="U83" i="55"/>
  <c r="V83" i="55"/>
  <c r="V82" i="55"/>
  <c r="P82" i="55"/>
  <c r="T82" i="55"/>
  <c r="AC82" i="55" s="1"/>
  <c r="U82" i="55"/>
  <c r="C82" i="55"/>
  <c r="P84" i="46"/>
  <c r="P10" i="17"/>
  <c r="Q10" i="17" s="1"/>
  <c r="N84" i="46"/>
  <c r="V84" i="46" s="1"/>
  <c r="K84" i="46"/>
  <c r="J84" i="46"/>
  <c r="U82" i="46"/>
  <c r="P82" i="46"/>
  <c r="N82" i="46"/>
  <c r="V82" i="46" s="1"/>
  <c r="J82" i="46"/>
  <c r="C82" i="46"/>
  <c r="AR85" i="46"/>
  <c r="BA85" i="46" s="1"/>
  <c r="AM85" i="46"/>
  <c r="AR84" i="46"/>
  <c r="BA84" i="46" s="1"/>
  <c r="AM84" i="46"/>
  <c r="AR83" i="46"/>
  <c r="BA83" i="46" s="1"/>
  <c r="AM83" i="46"/>
  <c r="P83" i="46"/>
  <c r="J83" i="46"/>
  <c r="AR82" i="46"/>
  <c r="BA82" i="46" s="1"/>
  <c r="AM82" i="46"/>
  <c r="F14" i="17"/>
  <c r="F23" i="17"/>
  <c r="N37" i="17"/>
  <c r="I60" i="47" s="1"/>
  <c r="I38" i="17"/>
  <c r="G40" i="17"/>
  <c r="Q19" i="17"/>
  <c r="O19" i="17"/>
  <c r="R19" i="17" s="1"/>
  <c r="Q18" i="17"/>
  <c r="O18" i="17"/>
  <c r="R18" i="17" s="1"/>
  <c r="Q9" i="17"/>
  <c r="Q8" i="17"/>
  <c r="O10" i="17"/>
  <c r="O9" i="17"/>
  <c r="R9" i="17" s="1"/>
  <c r="O8" i="17"/>
  <c r="R8" i="17" s="1"/>
  <c r="N6" i="17"/>
  <c r="R10" i="17" l="1"/>
  <c r="P11" i="17"/>
  <c r="AC83" i="55"/>
  <c r="Q11" i="17"/>
  <c r="Q12" i="17" s="1"/>
  <c r="X82" i="55"/>
  <c r="AD83" i="46"/>
  <c r="N38" i="17"/>
  <c r="I61" i="47" s="1"/>
  <c r="U83" i="46"/>
  <c r="T82" i="46"/>
  <c r="K82" i="46"/>
  <c r="AD84" i="46"/>
  <c r="AD82" i="46"/>
  <c r="C84" i="46"/>
  <c r="U84" i="46"/>
  <c r="T84" i="46"/>
  <c r="AC84" i="46" s="1"/>
  <c r="R11" i="17"/>
  <c r="R12" i="17" s="1"/>
  <c r="AD85" i="46"/>
  <c r="C83" i="46"/>
  <c r="T83" i="46"/>
  <c r="N83" i="46"/>
  <c r="R20" i="17"/>
  <c r="Q20" i="17"/>
  <c r="P20" i="17"/>
  <c r="N39" i="17" l="1"/>
  <c r="I62" i="47" s="1"/>
  <c r="N25" i="39"/>
  <c r="AC82" i="46"/>
  <c r="K83" i="46"/>
  <c r="L25" i="39" s="1"/>
  <c r="V83" i="46"/>
  <c r="R21" i="17"/>
  <c r="Q21" i="17"/>
  <c r="N37" i="18"/>
  <c r="I57" i="47" s="1"/>
  <c r="F58" i="47"/>
  <c r="E58" i="47"/>
  <c r="E57" i="47"/>
  <c r="G57" i="47" s="1"/>
  <c r="H57" i="47" s="1"/>
  <c r="O77" i="55" s="1"/>
  <c r="C8" i="18"/>
  <c r="K19" i="18" s="1"/>
  <c r="W78" i="55" s="1"/>
  <c r="C7" i="18"/>
  <c r="K16" i="18" s="1"/>
  <c r="W77" i="55" s="1"/>
  <c r="G58" i="47" l="1"/>
  <c r="H58" i="47" s="1"/>
  <c r="O78" i="46"/>
  <c r="O78" i="55"/>
  <c r="O77" i="46"/>
  <c r="AC83" i="46"/>
  <c r="X82" i="46"/>
  <c r="DM25" i="2"/>
  <c r="BF24" i="39" l="1"/>
  <c r="AR80" i="55" l="1"/>
  <c r="BA80" i="55" s="1"/>
  <c r="AM80" i="55"/>
  <c r="AR79" i="55"/>
  <c r="BA79" i="55" s="1"/>
  <c r="AM79" i="55"/>
  <c r="AR78" i="55"/>
  <c r="BA78" i="55" s="1"/>
  <c r="AM78" i="55"/>
  <c r="Q78" i="55"/>
  <c r="P78" i="55" s="1"/>
  <c r="M78" i="55"/>
  <c r="J78" i="55"/>
  <c r="AR77" i="55"/>
  <c r="BA77" i="55" s="1"/>
  <c r="AM77" i="55"/>
  <c r="P77" i="55"/>
  <c r="M77" i="55"/>
  <c r="N77" i="55" s="1"/>
  <c r="J77" i="55"/>
  <c r="AD78" i="55" l="1"/>
  <c r="T77" i="55"/>
  <c r="C77" i="55"/>
  <c r="U77" i="55"/>
  <c r="K77" i="55"/>
  <c r="V77" i="55"/>
  <c r="AD77" i="55"/>
  <c r="T78" i="55"/>
  <c r="AD80" i="55"/>
  <c r="AD79" i="55"/>
  <c r="U78" i="55"/>
  <c r="N78" i="55"/>
  <c r="C78" i="55"/>
  <c r="W78" i="46"/>
  <c r="W77" i="46"/>
  <c r="Q78" i="46"/>
  <c r="P78" i="46" s="1"/>
  <c r="P9" i="18"/>
  <c r="M77" i="46"/>
  <c r="T77" i="46" s="1"/>
  <c r="J77" i="46"/>
  <c r="AR80" i="46"/>
  <c r="BA80" i="46" s="1"/>
  <c r="AM80" i="46"/>
  <c r="AR79" i="46"/>
  <c r="BA79" i="46" s="1"/>
  <c r="AM79" i="46"/>
  <c r="AR78" i="46"/>
  <c r="BA78" i="46" s="1"/>
  <c r="AM78" i="46"/>
  <c r="M78" i="46"/>
  <c r="J78" i="46"/>
  <c r="AR77" i="46"/>
  <c r="BA77" i="46" s="1"/>
  <c r="AM77" i="46"/>
  <c r="F14" i="18"/>
  <c r="F23" i="18"/>
  <c r="I38" i="18"/>
  <c r="N38" i="18" s="1"/>
  <c r="I58" i="47" s="1"/>
  <c r="F42" i="18"/>
  <c r="G40" i="18"/>
  <c r="G39" i="18"/>
  <c r="G38" i="18"/>
  <c r="O9" i="18"/>
  <c r="O8" i="18"/>
  <c r="N6" i="18"/>
  <c r="U78" i="46" l="1"/>
  <c r="N77" i="46"/>
  <c r="K77" i="46" s="1"/>
  <c r="C77" i="46"/>
  <c r="AC77" i="55"/>
  <c r="G42" i="18"/>
  <c r="I37" i="18" s="1"/>
  <c r="AD77" i="46"/>
  <c r="V78" i="55"/>
  <c r="K78" i="55"/>
  <c r="BH24" i="39" s="1"/>
  <c r="AD78" i="46"/>
  <c r="U77" i="46"/>
  <c r="N78" i="46"/>
  <c r="V78" i="46" s="1"/>
  <c r="P77" i="46"/>
  <c r="AD80" i="46"/>
  <c r="AD79" i="46"/>
  <c r="K78" i="46"/>
  <c r="L24" i="39" s="1"/>
  <c r="C78" i="46"/>
  <c r="T78" i="46"/>
  <c r="DM24" i="2"/>
  <c r="G24" i="2"/>
  <c r="N24" i="39" l="1"/>
  <c r="V77" i="46"/>
  <c r="X77" i="55"/>
  <c r="AC78" i="55"/>
  <c r="AC78" i="46"/>
  <c r="X77" i="46"/>
  <c r="AC77" i="46"/>
  <c r="F55" i="47"/>
  <c r="E55" i="47"/>
  <c r="E54" i="47"/>
  <c r="G54" i="47" s="1"/>
  <c r="H54" i="47" s="1"/>
  <c r="C17" i="19"/>
  <c r="K16" i="19" s="1"/>
  <c r="W72" i="55" s="1"/>
  <c r="C16" i="19"/>
  <c r="K18" i="19" s="1"/>
  <c r="W71" i="55" s="1"/>
  <c r="W72" i="46" l="1"/>
  <c r="O71" i="55"/>
  <c r="O71" i="46"/>
  <c r="G55" i="47"/>
  <c r="H55" i="47" s="1"/>
  <c r="BF23" i="39"/>
  <c r="O72" i="55" l="1"/>
  <c r="O72" i="46"/>
  <c r="AR75" i="55"/>
  <c r="BA75" i="55" s="1"/>
  <c r="AM75" i="55"/>
  <c r="AR74" i="55"/>
  <c r="BA74" i="55" s="1"/>
  <c r="AM74" i="55"/>
  <c r="AR73" i="55"/>
  <c r="BA73" i="55" s="1"/>
  <c r="AM73" i="55"/>
  <c r="AR72" i="55"/>
  <c r="BA72" i="55" s="1"/>
  <c r="AM72" i="55"/>
  <c r="Q72" i="55"/>
  <c r="M72" i="55"/>
  <c r="N72" i="55" s="1"/>
  <c r="V72" i="55" s="1"/>
  <c r="J72" i="55"/>
  <c r="AR71" i="55"/>
  <c r="BA71" i="55" s="1"/>
  <c r="AM71" i="55"/>
  <c r="AD71" i="55" s="1"/>
  <c r="Q71" i="55"/>
  <c r="P71" i="55" s="1"/>
  <c r="M71" i="55"/>
  <c r="J71" i="55"/>
  <c r="AD73" i="55" l="1"/>
  <c r="AD72" i="55"/>
  <c r="U71" i="55"/>
  <c r="AD74" i="55"/>
  <c r="C72" i="55"/>
  <c r="AD75" i="55"/>
  <c r="T71" i="55"/>
  <c r="N71" i="55"/>
  <c r="V71" i="55" s="1"/>
  <c r="P72" i="55"/>
  <c r="U72" i="55"/>
  <c r="T72" i="55"/>
  <c r="K72" i="55"/>
  <c r="AC72" i="55" s="1"/>
  <c r="C71" i="55"/>
  <c r="K71" i="55" l="1"/>
  <c r="X71" i="55" s="1"/>
  <c r="BH23" i="39"/>
  <c r="AC71" i="55" l="1"/>
  <c r="AM74" i="46"/>
  <c r="AR74" i="46"/>
  <c r="BA74" i="46" s="1"/>
  <c r="AM75" i="46"/>
  <c r="AR75" i="46"/>
  <c r="BA75" i="46" s="1"/>
  <c r="W71" i="46"/>
  <c r="Q72" i="46"/>
  <c r="Q71" i="46"/>
  <c r="M72" i="46"/>
  <c r="J72" i="46"/>
  <c r="AR73" i="46"/>
  <c r="BA73" i="46" s="1"/>
  <c r="AM73" i="46"/>
  <c r="AR72" i="46"/>
  <c r="BA72" i="46" s="1"/>
  <c r="AM72" i="46"/>
  <c r="AR71" i="46"/>
  <c r="BA71" i="46" s="1"/>
  <c r="AM71" i="46"/>
  <c r="M71" i="46"/>
  <c r="N71" i="46" s="1"/>
  <c r="J71" i="46"/>
  <c r="N37" i="19"/>
  <c r="I54" i="47" s="1"/>
  <c r="K71" i="46" l="1"/>
  <c r="T72" i="46"/>
  <c r="AD73" i="46"/>
  <c r="U72" i="46"/>
  <c r="C72" i="46"/>
  <c r="AD75" i="46"/>
  <c r="AD72" i="46"/>
  <c r="N72" i="46"/>
  <c r="V72" i="46" s="1"/>
  <c r="T71" i="46"/>
  <c r="AC71" i="46" s="1"/>
  <c r="P71" i="46"/>
  <c r="C71" i="46"/>
  <c r="U71" i="46"/>
  <c r="V71" i="46"/>
  <c r="AD74" i="46"/>
  <c r="AD71" i="46"/>
  <c r="P72" i="46"/>
  <c r="F14" i="19"/>
  <c r="F23" i="19"/>
  <c r="I38" i="19"/>
  <c r="N38" i="19" s="1"/>
  <c r="I55" i="47" s="1"/>
  <c r="F42" i="19"/>
  <c r="G40" i="19"/>
  <c r="G39" i="19"/>
  <c r="G38" i="19"/>
  <c r="P10" i="19"/>
  <c r="P9" i="19"/>
  <c r="O9" i="19"/>
  <c r="N6" i="19"/>
  <c r="K72" i="46" l="1"/>
  <c r="L23" i="39" s="1"/>
  <c r="G42" i="19"/>
  <c r="I37" i="19" s="1"/>
  <c r="N23" i="39"/>
  <c r="X71" i="46"/>
  <c r="AC72" i="46"/>
  <c r="M67" i="55" l="1"/>
  <c r="N67" i="55" s="1"/>
  <c r="J67" i="55"/>
  <c r="M64" i="55"/>
  <c r="N64" i="55" s="1"/>
  <c r="J64" i="55"/>
  <c r="M63" i="55"/>
  <c r="N63" i="55" s="1"/>
  <c r="J63" i="55"/>
  <c r="K15" i="20"/>
  <c r="W68" i="55" s="1"/>
  <c r="C7" i="20"/>
  <c r="K18" i="20" s="1"/>
  <c r="W67" i="55" s="1"/>
  <c r="F52" i="47"/>
  <c r="E52" i="47"/>
  <c r="G52" i="47" s="1"/>
  <c r="H52" i="47" s="1"/>
  <c r="E51" i="47"/>
  <c r="G51" i="47" s="1"/>
  <c r="H51" i="47" s="1"/>
  <c r="N37" i="22"/>
  <c r="I48" i="47"/>
  <c r="F49" i="47"/>
  <c r="E49" i="47"/>
  <c r="E48" i="47"/>
  <c r="G48" i="47" s="1"/>
  <c r="H48" i="47" s="1"/>
  <c r="C7" i="22"/>
  <c r="W68" i="46" l="1"/>
  <c r="G49" i="47"/>
  <c r="H49" i="47" s="1"/>
  <c r="O64" i="55" s="1"/>
  <c r="C64" i="55" s="1"/>
  <c r="O63" i="55"/>
  <c r="O63" i="46"/>
  <c r="O67" i="55"/>
  <c r="O67" i="46"/>
  <c r="P64" i="55"/>
  <c r="K63" i="55"/>
  <c r="O64" i="46" l="1"/>
  <c r="K64" i="55"/>
  <c r="P67" i="55"/>
  <c r="K67" i="55"/>
  <c r="X67" i="55" s="1"/>
  <c r="C67" i="55"/>
  <c r="C63" i="55"/>
  <c r="P63" i="55"/>
  <c r="DM23" i="2"/>
  <c r="DM22" i="2"/>
  <c r="G23" i="2"/>
  <c r="G22" i="2"/>
  <c r="BF22" i="39" l="1"/>
  <c r="BF21" i="39"/>
  <c r="X187" i="55" l="1"/>
  <c r="BF157" i="55"/>
  <c r="BE157" i="55"/>
  <c r="BD157" i="55"/>
  <c r="BC157" i="55"/>
  <c r="BB157" i="55"/>
  <c r="AZ157" i="55"/>
  <c r="AY157" i="55"/>
  <c r="AX157" i="55"/>
  <c r="AW157" i="55"/>
  <c r="AV157" i="55"/>
  <c r="AU157" i="55"/>
  <c r="AT157" i="55"/>
  <c r="AS157" i="55"/>
  <c r="AQ157" i="55"/>
  <c r="AP157" i="55"/>
  <c r="AO157" i="55"/>
  <c r="AN157" i="55"/>
  <c r="AL157" i="55"/>
  <c r="AK157" i="55"/>
  <c r="AJ157" i="55"/>
  <c r="AI157" i="55"/>
  <c r="AH157" i="55"/>
  <c r="AG157" i="55"/>
  <c r="AF157" i="55"/>
  <c r="Y157" i="55"/>
  <c r="Y159" i="55" s="1"/>
  <c r="R157" i="55"/>
  <c r="AC156" i="55"/>
  <c r="AA156" i="55"/>
  <c r="AR69" i="55"/>
  <c r="BA69" i="55" s="1"/>
  <c r="AD69" i="55" s="1"/>
  <c r="AM69" i="55"/>
  <c r="AR68" i="55"/>
  <c r="BA68" i="55" s="1"/>
  <c r="AM68" i="55"/>
  <c r="AR67" i="55"/>
  <c r="BA67" i="55" s="1"/>
  <c r="AM67" i="55"/>
  <c r="AR65" i="55"/>
  <c r="BA65" i="55" s="1"/>
  <c r="AM65" i="55"/>
  <c r="AR64" i="55"/>
  <c r="BA64" i="55" s="1"/>
  <c r="AD64" i="55" s="1"/>
  <c r="AM64" i="55"/>
  <c r="T64" i="55"/>
  <c r="AR63" i="55"/>
  <c r="BA63" i="55" s="1"/>
  <c r="AM63" i="55"/>
  <c r="AR61" i="55"/>
  <c r="BA61" i="55" s="1"/>
  <c r="AM61" i="55"/>
  <c r="AR60" i="55"/>
  <c r="BA60" i="55" s="1"/>
  <c r="AM60" i="55"/>
  <c r="AR59" i="55"/>
  <c r="BA59" i="55" s="1"/>
  <c r="AM59" i="55"/>
  <c r="M59" i="55"/>
  <c r="N59" i="55" s="1"/>
  <c r="J59" i="55"/>
  <c r="AR57" i="55"/>
  <c r="BA57" i="55" s="1"/>
  <c r="AD57" i="55" s="1"/>
  <c r="AM57" i="55"/>
  <c r="AR56" i="55"/>
  <c r="BA56" i="55" s="1"/>
  <c r="AM56" i="55"/>
  <c r="AR55" i="55"/>
  <c r="BA55" i="55" s="1"/>
  <c r="AM55" i="55"/>
  <c r="M55" i="55"/>
  <c r="N55" i="55" s="1"/>
  <c r="J55" i="55"/>
  <c r="AR54" i="55"/>
  <c r="BA54" i="55" s="1"/>
  <c r="AM54" i="55"/>
  <c r="M54" i="55"/>
  <c r="N54" i="55" s="1"/>
  <c r="J54" i="55"/>
  <c r="BA52" i="55"/>
  <c r="AR52" i="55"/>
  <c r="AM52" i="55"/>
  <c r="AR51" i="55"/>
  <c r="BA51" i="55" s="1"/>
  <c r="AM51" i="55"/>
  <c r="N51" i="55"/>
  <c r="J51" i="55"/>
  <c r="AR50" i="55"/>
  <c r="BA50" i="55" s="1"/>
  <c r="AM50" i="55"/>
  <c r="Q50" i="55"/>
  <c r="M50" i="55"/>
  <c r="N50" i="55" s="1"/>
  <c r="J50" i="55"/>
  <c r="AR48" i="55"/>
  <c r="BA48" i="55" s="1"/>
  <c r="AM48" i="55"/>
  <c r="AR47" i="55"/>
  <c r="BA47" i="55" s="1"/>
  <c r="AM47" i="55"/>
  <c r="AR46" i="55"/>
  <c r="BA46" i="55" s="1"/>
  <c r="AM46" i="55"/>
  <c r="BA45" i="55"/>
  <c r="AR45" i="55"/>
  <c r="AM45" i="55"/>
  <c r="AD45" i="55"/>
  <c r="M45" i="55"/>
  <c r="N45" i="55" s="1"/>
  <c r="J45" i="55"/>
  <c r="AR43" i="55"/>
  <c r="BA43" i="55" s="1"/>
  <c r="AM43" i="55"/>
  <c r="AR42" i="55"/>
  <c r="BA42" i="55" s="1"/>
  <c r="AD42" i="55" s="1"/>
  <c r="AM42" i="55"/>
  <c r="AR41" i="55"/>
  <c r="BA41" i="55" s="1"/>
  <c r="AM41" i="55"/>
  <c r="M41" i="55"/>
  <c r="N41" i="55" s="1"/>
  <c r="J41" i="55"/>
  <c r="AR40" i="55"/>
  <c r="BA40" i="55" s="1"/>
  <c r="AM40" i="55"/>
  <c r="M40" i="55"/>
  <c r="N40" i="55" s="1"/>
  <c r="J40" i="55"/>
  <c r="AR38" i="55"/>
  <c r="BA38" i="55" s="1"/>
  <c r="AM38" i="55"/>
  <c r="AR37" i="55"/>
  <c r="BA37" i="55" s="1"/>
  <c r="AM37" i="55"/>
  <c r="M37" i="55"/>
  <c r="N37" i="55" s="1"/>
  <c r="J37" i="55"/>
  <c r="AR36" i="55"/>
  <c r="BA36" i="55" s="1"/>
  <c r="AM36" i="55"/>
  <c r="M36" i="55"/>
  <c r="N36" i="55" s="1"/>
  <c r="J36" i="55"/>
  <c r="AR35" i="55"/>
  <c r="BA35" i="55" s="1"/>
  <c r="AM35" i="55"/>
  <c r="M35" i="55"/>
  <c r="J35" i="55"/>
  <c r="AR33" i="55"/>
  <c r="BA33" i="55" s="1"/>
  <c r="AM33" i="55"/>
  <c r="AR32" i="55"/>
  <c r="BA32" i="55" s="1"/>
  <c r="AM32" i="55"/>
  <c r="AR31" i="55"/>
  <c r="BA31" i="55" s="1"/>
  <c r="AM31" i="55"/>
  <c r="AR30" i="55"/>
  <c r="BA30" i="55" s="1"/>
  <c r="AM30" i="55"/>
  <c r="M30" i="55"/>
  <c r="J30" i="55"/>
  <c r="AR28" i="55"/>
  <c r="BA28" i="55" s="1"/>
  <c r="AM28" i="55"/>
  <c r="AR27" i="55"/>
  <c r="BA27" i="55" s="1"/>
  <c r="AM27" i="55"/>
  <c r="AR26" i="55"/>
  <c r="BA26" i="55" s="1"/>
  <c r="AM26" i="55"/>
  <c r="M26" i="55"/>
  <c r="N26" i="55" s="1"/>
  <c r="J26" i="55"/>
  <c r="AR24" i="55"/>
  <c r="BA24" i="55" s="1"/>
  <c r="AM24" i="55"/>
  <c r="AR23" i="55"/>
  <c r="BA23" i="55" s="1"/>
  <c r="AM23" i="55"/>
  <c r="AR22" i="55"/>
  <c r="BA22" i="55" s="1"/>
  <c r="AM22" i="55"/>
  <c r="M22" i="55"/>
  <c r="J22" i="55"/>
  <c r="AR20" i="55"/>
  <c r="BA20" i="55" s="1"/>
  <c r="AM20" i="55"/>
  <c r="AR19" i="55"/>
  <c r="BA19" i="55" s="1"/>
  <c r="AM19" i="55"/>
  <c r="AR18" i="55"/>
  <c r="BA18" i="55" s="1"/>
  <c r="AM18" i="55"/>
  <c r="S18" i="55"/>
  <c r="M18" i="55"/>
  <c r="N18" i="55" s="1"/>
  <c r="J18" i="55"/>
  <c r="AR17" i="55"/>
  <c r="BA17" i="55" s="1"/>
  <c r="AM17" i="55"/>
  <c r="S157" i="55"/>
  <c r="M17" i="55"/>
  <c r="N17" i="55" s="1"/>
  <c r="J17" i="55"/>
  <c r="AR16" i="55"/>
  <c r="BA16" i="55" s="1"/>
  <c r="AM16" i="55"/>
  <c r="M16" i="55"/>
  <c r="N16" i="55" s="1"/>
  <c r="J16" i="55"/>
  <c r="AR14" i="55"/>
  <c r="BA14" i="55" s="1"/>
  <c r="AD14" i="55" s="1"/>
  <c r="AM14" i="55"/>
  <c r="AR13" i="55"/>
  <c r="BA13" i="55" s="1"/>
  <c r="AM13" i="55"/>
  <c r="AR12" i="55"/>
  <c r="BA12" i="55" s="1"/>
  <c r="AM12" i="55"/>
  <c r="M12" i="55"/>
  <c r="J12" i="55"/>
  <c r="AR11" i="55"/>
  <c r="BA11" i="55" s="1"/>
  <c r="AM11" i="55"/>
  <c r="M11" i="55"/>
  <c r="N11" i="55" s="1"/>
  <c r="J11" i="55"/>
  <c r="AR9" i="55"/>
  <c r="BA9" i="55" s="1"/>
  <c r="AM9" i="55"/>
  <c r="AR8" i="55"/>
  <c r="BA8" i="55" s="1"/>
  <c r="AM8" i="55"/>
  <c r="M8" i="55"/>
  <c r="N8" i="55" s="1"/>
  <c r="J8" i="55"/>
  <c r="AR7" i="55"/>
  <c r="BA7" i="55" s="1"/>
  <c r="AM7" i="55"/>
  <c r="M7" i="55"/>
  <c r="N7" i="55" s="1"/>
  <c r="J7" i="55"/>
  <c r="AR6" i="55"/>
  <c r="BA6" i="55" s="1"/>
  <c r="AM6" i="55"/>
  <c r="Q6" i="55"/>
  <c r="N6" i="55"/>
  <c r="J6" i="55"/>
  <c r="A6" i="55"/>
  <c r="AD35" i="55" l="1"/>
  <c r="AD18" i="55"/>
  <c r="AD46" i="55"/>
  <c r="AD48" i="55"/>
  <c r="AD22" i="55"/>
  <c r="AD60" i="55"/>
  <c r="AD19" i="55"/>
  <c r="AD24" i="55"/>
  <c r="AD32" i="55"/>
  <c r="AD33" i="55"/>
  <c r="AD47" i="55"/>
  <c r="AD50" i="55"/>
  <c r="AD55" i="55"/>
  <c r="AD63" i="55"/>
  <c r="AD67" i="55"/>
  <c r="AD30" i="55"/>
  <c r="AD52" i="55"/>
  <c r="AD7" i="55"/>
  <c r="AD13" i="55"/>
  <c r="AD16" i="55"/>
  <c r="AD28" i="55"/>
  <c r="AD43" i="55"/>
  <c r="AD54" i="55"/>
  <c r="AD51" i="55"/>
  <c r="AD38" i="55"/>
  <c r="AD11" i="55"/>
  <c r="AD27" i="55"/>
  <c r="AD36" i="55"/>
  <c r="AD41" i="55"/>
  <c r="AD8" i="55"/>
  <c r="AD17" i="55"/>
  <c r="AD40" i="55"/>
  <c r="AM157" i="55"/>
  <c r="S159" i="55" s="1"/>
  <c r="U67" i="55"/>
  <c r="U63" i="55"/>
  <c r="BA157" i="55"/>
  <c r="R159" i="55" s="1"/>
  <c r="AD6" i="55"/>
  <c r="AD23" i="55"/>
  <c r="AC64" i="55"/>
  <c r="V64" i="55"/>
  <c r="AD65" i="55"/>
  <c r="AD56" i="55"/>
  <c r="AD68" i="55"/>
  <c r="AD26" i="55"/>
  <c r="AD31" i="55"/>
  <c r="AD37" i="55"/>
  <c r="AD61" i="55"/>
  <c r="AD20" i="55"/>
  <c r="AD9" i="55"/>
  <c r="AD12" i="55"/>
  <c r="AD59" i="55"/>
  <c r="N12" i="55"/>
  <c r="N22" i="55"/>
  <c r="N30" i="55"/>
  <c r="N35" i="55"/>
  <c r="U64" i="55"/>
  <c r="Q157" i="55"/>
  <c r="Q158" i="55" s="1"/>
  <c r="AR157" i="55"/>
  <c r="T63" i="55"/>
  <c r="T67" i="55"/>
  <c r="P64" i="46"/>
  <c r="M64" i="46"/>
  <c r="N64" i="46" s="1"/>
  <c r="J64" i="46"/>
  <c r="T64" i="46" l="1"/>
  <c r="U64" i="46"/>
  <c r="C64" i="46"/>
  <c r="K64" i="46"/>
  <c r="AC64" i="46" s="1"/>
  <c r="V64" i="46"/>
  <c r="BF159" i="55"/>
  <c r="BD159" i="55"/>
  <c r="R158" i="55"/>
  <c r="BH22" i="39"/>
  <c r="V67" i="55"/>
  <c r="S158" i="55"/>
  <c r="BH21" i="39"/>
  <c r="V63" i="55"/>
  <c r="BE159" i="55"/>
  <c r="BB159" i="55"/>
  <c r="AD157" i="55"/>
  <c r="T9" i="53" s="1"/>
  <c r="BC159" i="55"/>
  <c r="J67" i="46"/>
  <c r="M67" i="46"/>
  <c r="N67" i="46" s="1"/>
  <c r="P67" i="46"/>
  <c r="AM67" i="46"/>
  <c r="AR67" i="46"/>
  <c r="BA67" i="46" s="1"/>
  <c r="AM68" i="46"/>
  <c r="AR68" i="46"/>
  <c r="BA68" i="46" s="1"/>
  <c r="AM69" i="46"/>
  <c r="AR69" i="46"/>
  <c r="BA69" i="46" s="1"/>
  <c r="J63" i="46"/>
  <c r="M63" i="46"/>
  <c r="T63" i="46" s="1"/>
  <c r="P63" i="46"/>
  <c r="AM63" i="46"/>
  <c r="AR63" i="46"/>
  <c r="BA63" i="46" s="1"/>
  <c r="AM64" i="46"/>
  <c r="AR64" i="46"/>
  <c r="BA64" i="46" s="1"/>
  <c r="AM65" i="46"/>
  <c r="AR65" i="46"/>
  <c r="BA65" i="46" s="1"/>
  <c r="I38" i="20"/>
  <c r="I52" i="47" s="1"/>
  <c r="G40" i="20"/>
  <c r="G39" i="20"/>
  <c r="G38" i="20"/>
  <c r="O8" i="20"/>
  <c r="N6" i="20"/>
  <c r="F14" i="20"/>
  <c r="F23" i="20"/>
  <c r="O12" i="50"/>
  <c r="K15" i="22"/>
  <c r="W64" i="55" s="1"/>
  <c r="K12" i="22"/>
  <c r="W63" i="55" s="1"/>
  <c r="X63" i="55" s="1"/>
  <c r="F14" i="22"/>
  <c r="F23" i="22"/>
  <c r="I38" i="22"/>
  <c r="N38" i="22" s="1"/>
  <c r="I49" i="47" s="1"/>
  <c r="F42" i="22"/>
  <c r="G40" i="22"/>
  <c r="G39" i="22"/>
  <c r="G42" i="22" s="1"/>
  <c r="I37" i="22" s="1"/>
  <c r="G38" i="22"/>
  <c r="P9" i="22"/>
  <c r="O9" i="22"/>
  <c r="O8" i="22"/>
  <c r="N6" i="22"/>
  <c r="C63" i="46" l="1"/>
  <c r="N21" i="39" s="1"/>
  <c r="AD67" i="46"/>
  <c r="N63" i="46"/>
  <c r="K63" i="46" s="1"/>
  <c r="L21" i="39" s="1"/>
  <c r="AD69" i="46"/>
  <c r="V63" i="46"/>
  <c r="U63" i="46"/>
  <c r="W63" i="46"/>
  <c r="W64" i="46"/>
  <c r="AC63" i="55"/>
  <c r="AC67" i="55"/>
  <c r="AD65" i="46"/>
  <c r="AD64" i="46"/>
  <c r="AD63" i="46"/>
  <c r="AD68" i="46"/>
  <c r="V67" i="46"/>
  <c r="K67" i="46"/>
  <c r="U67" i="46"/>
  <c r="C67" i="46"/>
  <c r="N22" i="39" s="1"/>
  <c r="T67" i="46"/>
  <c r="F46" i="47"/>
  <c r="E46" i="47"/>
  <c r="F45" i="47"/>
  <c r="E45" i="47"/>
  <c r="AC63" i="46" l="1"/>
  <c r="H45" i="47"/>
  <c r="G46" i="47"/>
  <c r="O59" i="55"/>
  <c r="O59" i="46"/>
  <c r="AC67" i="46"/>
  <c r="L22" i="39"/>
  <c r="X63" i="46"/>
  <c r="AA63" i="46"/>
  <c r="AB63" i="46" s="1"/>
  <c r="AA63" i="55"/>
  <c r="G45" i="47"/>
  <c r="DM21" i="2"/>
  <c r="G21" i="2"/>
  <c r="T59" i="55" l="1"/>
  <c r="P59" i="55"/>
  <c r="K59" i="55"/>
  <c r="V59" i="55"/>
  <c r="C59" i="55"/>
  <c r="U59" i="55"/>
  <c r="AB63" i="55"/>
  <c r="BF20" i="39"/>
  <c r="M59" i="46"/>
  <c r="C59" i="46" s="1"/>
  <c r="N20" i="39" s="1"/>
  <c r="J59" i="46"/>
  <c r="AM59" i="46"/>
  <c r="AR59" i="46"/>
  <c r="BA59" i="46" s="1"/>
  <c r="AM60" i="46"/>
  <c r="AR60" i="46"/>
  <c r="BA60" i="46" s="1"/>
  <c r="AM61" i="46"/>
  <c r="AR61" i="46"/>
  <c r="BA61" i="46" s="1"/>
  <c r="F14" i="21"/>
  <c r="F23" i="21"/>
  <c r="I38" i="21"/>
  <c r="I45" i="47" s="1"/>
  <c r="F42" i="21"/>
  <c r="AD60" i="46" l="1"/>
  <c r="AD61" i="46"/>
  <c r="AC59" i="55"/>
  <c r="BH20" i="39"/>
  <c r="N59" i="46"/>
  <c r="V59" i="46" s="1"/>
  <c r="P59" i="46"/>
  <c r="T59" i="46"/>
  <c r="U59" i="46"/>
  <c r="AD59" i="46"/>
  <c r="G40" i="21"/>
  <c r="G39" i="21"/>
  <c r="G38" i="21"/>
  <c r="G42" i="21" s="1"/>
  <c r="I37" i="21" s="1"/>
  <c r="O8" i="21"/>
  <c r="N6" i="21"/>
  <c r="K59" i="46" l="1"/>
  <c r="L20" i="39" s="1"/>
  <c r="G20" i="2"/>
  <c r="AC59" i="46" l="1"/>
  <c r="DM20" i="2"/>
  <c r="Z55" i="46" l="1"/>
  <c r="Z54" i="46"/>
  <c r="N37" i="23"/>
  <c r="I41" i="47" s="1"/>
  <c r="F43" i="47"/>
  <c r="E43" i="47"/>
  <c r="E42" i="47"/>
  <c r="G42" i="47" s="1"/>
  <c r="E41" i="47"/>
  <c r="C8" i="23"/>
  <c r="K12" i="23" s="1"/>
  <c r="W55" i="55" s="1"/>
  <c r="C7" i="23"/>
  <c r="K17" i="23" s="1"/>
  <c r="W54" i="55" s="1"/>
  <c r="H41" i="47" l="1"/>
  <c r="O54" i="55" s="1"/>
  <c r="G43" i="47"/>
  <c r="H43" i="47" s="1"/>
  <c r="O55" i="55" s="1"/>
  <c r="G41" i="47"/>
  <c r="BF19" i="39"/>
  <c r="AM57" i="46"/>
  <c r="AR57" i="46"/>
  <c r="BA57" i="46" s="1"/>
  <c r="W55" i="46"/>
  <c r="W54" i="46"/>
  <c r="M55" i="46"/>
  <c r="N55" i="46" s="1"/>
  <c r="M54" i="46"/>
  <c r="N54" i="46" s="1"/>
  <c r="J54" i="46"/>
  <c r="AM54" i="46"/>
  <c r="AR54" i="46"/>
  <c r="BA54" i="46" s="1"/>
  <c r="J55" i="46"/>
  <c r="AM55" i="46"/>
  <c r="AR55" i="46"/>
  <c r="BA55" i="46"/>
  <c r="AM56" i="46"/>
  <c r="AR56" i="46"/>
  <c r="BA56" i="46"/>
  <c r="L18" i="50"/>
  <c r="F14" i="23"/>
  <c r="F23" i="23"/>
  <c r="I38" i="23"/>
  <c r="N38" i="23" s="1"/>
  <c r="I43" i="47" s="1"/>
  <c r="F42" i="23"/>
  <c r="G40" i="23"/>
  <c r="G39" i="23"/>
  <c r="G42" i="23" s="1"/>
  <c r="I37" i="23" s="1"/>
  <c r="O17" i="23"/>
  <c r="P55" i="55" l="1"/>
  <c r="C55" i="55"/>
  <c r="U55" i="55"/>
  <c r="K55" i="55"/>
  <c r="V55" i="55"/>
  <c r="T55" i="55"/>
  <c r="C54" i="55"/>
  <c r="U54" i="55"/>
  <c r="T54" i="55"/>
  <c r="P54" i="55"/>
  <c r="K54" i="55"/>
  <c r="V54" i="55"/>
  <c r="AD57" i="46"/>
  <c r="AD54" i="46"/>
  <c r="AD55" i="46"/>
  <c r="AD56" i="46"/>
  <c r="O55" i="46"/>
  <c r="P55" i="46" s="1"/>
  <c r="O54" i="46"/>
  <c r="P54" i="46" s="1"/>
  <c r="C55" i="46"/>
  <c r="U54" i="46"/>
  <c r="AC55" i="55" l="1"/>
  <c r="X54" i="55"/>
  <c r="AA54" i="55"/>
  <c r="AC54" i="55"/>
  <c r="BH19" i="39"/>
  <c r="C54" i="46"/>
  <c r="N19" i="39" s="1"/>
  <c r="K55" i="46"/>
  <c r="T54" i="46"/>
  <c r="V54" i="46"/>
  <c r="U55" i="46"/>
  <c r="AA54" i="46" s="1"/>
  <c r="K54" i="46"/>
  <c r="T55" i="46"/>
  <c r="V55" i="46"/>
  <c r="AB54" i="55" l="1"/>
  <c r="AC54" i="46"/>
  <c r="X54" i="46"/>
  <c r="L19" i="39"/>
  <c r="AC55" i="46"/>
  <c r="AB54" i="46" s="1"/>
  <c r="Q11" i="23"/>
  <c r="Q10" i="23"/>
  <c r="P10" i="23"/>
  <c r="P9" i="23"/>
  <c r="Q9" i="23" s="1"/>
  <c r="P8" i="23"/>
  <c r="P12" i="23" s="1"/>
  <c r="O9" i="23"/>
  <c r="O10" i="23"/>
  <c r="O11" i="23"/>
  <c r="R11" i="23" s="1"/>
  <c r="O8" i="23"/>
  <c r="R8" i="23" s="1"/>
  <c r="N6" i="23"/>
  <c r="R10" i="23" l="1"/>
  <c r="Q8" i="23"/>
  <c r="R9" i="23"/>
  <c r="R12" i="23" s="1"/>
  <c r="R13" i="23" s="1"/>
  <c r="Q12" i="23"/>
  <c r="Q13" i="23" s="1"/>
  <c r="P25" i="24"/>
  <c r="Q25" i="24" s="1"/>
  <c r="P26" i="24"/>
  <c r="Q26" i="24" s="1"/>
  <c r="O26" i="24"/>
  <c r="O25" i="24"/>
  <c r="R26" i="24" l="1"/>
  <c r="R25" i="24"/>
  <c r="R27" i="24" s="1"/>
  <c r="P27" i="24"/>
  <c r="Q27" i="24"/>
  <c r="DM19" i="2"/>
  <c r="G19" i="2"/>
  <c r="R28" i="24" l="1"/>
  <c r="Q28" i="24"/>
  <c r="I38" i="47"/>
  <c r="I37" i="47"/>
  <c r="F39" i="47"/>
  <c r="F38" i="47"/>
  <c r="E39" i="47"/>
  <c r="G39" i="47" s="1"/>
  <c r="E38" i="47"/>
  <c r="F37" i="47"/>
  <c r="E37" i="47"/>
  <c r="C16" i="24"/>
  <c r="C17" i="24"/>
  <c r="K16" i="24" s="1"/>
  <c r="W50" i="55" s="1"/>
  <c r="G38" i="47" l="1"/>
  <c r="H38" i="47"/>
  <c r="O51" i="55" s="1"/>
  <c r="G37" i="47"/>
  <c r="H37" i="47" s="1"/>
  <c r="O50" i="55" s="1"/>
  <c r="BF18" i="39"/>
  <c r="C51" i="55" l="1"/>
  <c r="U51" i="55"/>
  <c r="T51" i="55"/>
  <c r="K51" i="55"/>
  <c r="AC51" i="55" s="1"/>
  <c r="V51" i="55"/>
  <c r="P51" i="55"/>
  <c r="U50" i="55"/>
  <c r="C50" i="55"/>
  <c r="T50" i="55"/>
  <c r="V50" i="55"/>
  <c r="P50" i="55"/>
  <c r="K50" i="55"/>
  <c r="O50" i="46"/>
  <c r="O51" i="46"/>
  <c r="P51" i="46" s="1"/>
  <c r="Q50" i="46"/>
  <c r="J51" i="46"/>
  <c r="N51" i="46"/>
  <c r="J50" i="46"/>
  <c r="M50" i="46"/>
  <c r="AM50" i="46"/>
  <c r="AR50" i="46"/>
  <c r="BA50" i="46" s="1"/>
  <c r="AM51" i="46"/>
  <c r="AR51" i="46"/>
  <c r="BA51" i="46" s="1"/>
  <c r="AM52" i="46"/>
  <c r="AR52" i="46"/>
  <c r="BA52" i="46" s="1"/>
  <c r="F14" i="24"/>
  <c r="F23" i="24"/>
  <c r="W50" i="46"/>
  <c r="K17" i="24"/>
  <c r="W51" i="55" s="1"/>
  <c r="X50" i="55" s="1"/>
  <c r="I38" i="24"/>
  <c r="G42" i="24"/>
  <c r="I37" i="24" s="1"/>
  <c r="F42" i="24"/>
  <c r="G39" i="24"/>
  <c r="G38" i="24"/>
  <c r="O8" i="24"/>
  <c r="N6" i="24"/>
  <c r="P50" i="46" l="1"/>
  <c r="W51" i="46"/>
  <c r="BH18" i="39"/>
  <c r="AC50" i="55"/>
  <c r="U50" i="46"/>
  <c r="K51" i="46"/>
  <c r="N50" i="46"/>
  <c r="V50" i="46" s="1"/>
  <c r="AD51" i="46"/>
  <c r="C50" i="46"/>
  <c r="AD52" i="46"/>
  <c r="AD50" i="46"/>
  <c r="V51" i="46"/>
  <c r="U51" i="46"/>
  <c r="C51" i="46"/>
  <c r="T51" i="46"/>
  <c r="T50" i="46"/>
  <c r="G18" i="2"/>
  <c r="K50" i="46" l="1"/>
  <c r="X50" i="46" s="1"/>
  <c r="AC51" i="46"/>
  <c r="N18" i="39"/>
  <c r="DM18" i="2"/>
  <c r="F35" i="47"/>
  <c r="E35" i="47"/>
  <c r="F34" i="47"/>
  <c r="E34" i="47"/>
  <c r="L18" i="39" l="1"/>
  <c r="AC50" i="46"/>
  <c r="G34" i="47"/>
  <c r="G35" i="47"/>
  <c r="H34" i="47"/>
  <c r="O45" i="55" s="1"/>
  <c r="BF17" i="39"/>
  <c r="M45" i="46"/>
  <c r="N45" i="46" s="1"/>
  <c r="J45" i="46"/>
  <c r="AR48" i="46"/>
  <c r="BA48" i="46" s="1"/>
  <c r="AM48" i="46"/>
  <c r="AR47" i="46"/>
  <c r="BA47" i="46" s="1"/>
  <c r="AM47" i="46"/>
  <c r="AR46" i="46"/>
  <c r="BA46" i="46" s="1"/>
  <c r="AM46" i="46"/>
  <c r="AR45" i="46"/>
  <c r="BA45" i="46" s="1"/>
  <c r="AM45" i="46"/>
  <c r="F14" i="25"/>
  <c r="F23" i="25"/>
  <c r="I38" i="25"/>
  <c r="I34" i="47" s="1"/>
  <c r="G40" i="25"/>
  <c r="G39" i="25"/>
  <c r="G38" i="25"/>
  <c r="G42" i="25" s="1"/>
  <c r="I37" i="25" s="1"/>
  <c r="F42" i="25"/>
  <c r="P9" i="25"/>
  <c r="P8" i="25"/>
  <c r="O8" i="25"/>
  <c r="N6" i="25"/>
  <c r="AD48" i="46" l="1"/>
  <c r="C45" i="55"/>
  <c r="U45" i="55"/>
  <c r="T45" i="55"/>
  <c r="P45" i="55"/>
  <c r="K45" i="55"/>
  <c r="V45" i="55"/>
  <c r="AD47" i="46"/>
  <c r="AD46" i="46"/>
  <c r="AD45" i="46"/>
  <c r="O45" i="46"/>
  <c r="C45" i="46" s="1"/>
  <c r="N17" i="39" s="1"/>
  <c r="V45" i="46"/>
  <c r="BF16" i="39"/>
  <c r="U45" i="46" l="1"/>
  <c r="T45" i="46"/>
  <c r="BH17" i="39"/>
  <c r="AC45" i="55"/>
  <c r="P45" i="46"/>
  <c r="K45" i="46"/>
  <c r="DM17" i="2"/>
  <c r="L17" i="39" l="1"/>
  <c r="AC45" i="46"/>
  <c r="G17" i="2"/>
  <c r="K14" i="26" l="1"/>
  <c r="W42" i="55" s="1"/>
  <c r="C7" i="26"/>
  <c r="D7" i="26"/>
  <c r="E32" i="47"/>
  <c r="G32" i="47" s="1"/>
  <c r="H32" i="47" s="1"/>
  <c r="O41" i="55" s="1"/>
  <c r="E31" i="47"/>
  <c r="G31" i="47" s="1"/>
  <c r="H31" i="47" s="1"/>
  <c r="E30" i="47"/>
  <c r="W42" i="46" l="1"/>
  <c r="K41" i="55"/>
  <c r="C41" i="55"/>
  <c r="V41" i="55"/>
  <c r="U41" i="55"/>
  <c r="P41" i="55"/>
  <c r="T41" i="55"/>
  <c r="AC41" i="55" s="1"/>
  <c r="O41" i="46"/>
  <c r="T41" i="46" s="1"/>
  <c r="G30" i="47"/>
  <c r="H30" i="47" s="1"/>
  <c r="O40" i="55" s="1"/>
  <c r="J41" i="46"/>
  <c r="M41" i="46"/>
  <c r="N41" i="46" s="1"/>
  <c r="M40" i="46"/>
  <c r="N40" i="46" s="1"/>
  <c r="J40" i="46"/>
  <c r="F14" i="26"/>
  <c r="F23" i="26"/>
  <c r="AR43" i="46"/>
  <c r="BA43" i="46" s="1"/>
  <c r="AM43" i="46"/>
  <c r="AR42" i="46"/>
  <c r="BA42" i="46" s="1"/>
  <c r="AM42" i="46"/>
  <c r="AR41" i="46"/>
  <c r="BA41" i="46" s="1"/>
  <c r="AM41" i="46"/>
  <c r="AR40" i="46"/>
  <c r="BA40" i="46" s="1"/>
  <c r="AM40" i="46"/>
  <c r="K16" i="26"/>
  <c r="W41" i="55" s="1"/>
  <c r="K15" i="26"/>
  <c r="W40" i="55" s="1"/>
  <c r="N38" i="26"/>
  <c r="I32" i="47" s="1"/>
  <c r="I38" i="26"/>
  <c r="N37" i="26" s="1"/>
  <c r="I30" i="47" s="1"/>
  <c r="G40" i="26"/>
  <c r="G39" i="26"/>
  <c r="G38" i="26"/>
  <c r="AD41" i="46" l="1"/>
  <c r="W40" i="46"/>
  <c r="AD43" i="46"/>
  <c r="W41" i="46"/>
  <c r="P40" i="55"/>
  <c r="V40" i="55"/>
  <c r="T40" i="55"/>
  <c r="U40" i="55"/>
  <c r="C40" i="55"/>
  <c r="K40" i="55"/>
  <c r="X40" i="55" s="1"/>
  <c r="O40" i="46"/>
  <c r="V40" i="46" s="1"/>
  <c r="K41" i="46"/>
  <c r="AC41" i="46" s="1"/>
  <c r="P41" i="46"/>
  <c r="C40" i="46"/>
  <c r="AD42" i="46"/>
  <c r="AD40" i="46"/>
  <c r="V41" i="46"/>
  <c r="U41" i="46"/>
  <c r="C41" i="46"/>
  <c r="O8" i="26"/>
  <c r="N6" i="26"/>
  <c r="K40" i="46" l="1"/>
  <c r="U40" i="46"/>
  <c r="P40" i="46"/>
  <c r="T40" i="46"/>
  <c r="AC40" i="55"/>
  <c r="BH16" i="39"/>
  <c r="L16" i="39"/>
  <c r="N16" i="39"/>
  <c r="X40" i="46"/>
  <c r="Z35" i="46"/>
  <c r="K14" i="28"/>
  <c r="W36" i="55" s="1"/>
  <c r="K12" i="28"/>
  <c r="W38" i="55" s="1"/>
  <c r="D17" i="28"/>
  <c r="C17" i="28"/>
  <c r="K15" i="28" s="1"/>
  <c r="W37" i="55" s="1"/>
  <c r="C16" i="28"/>
  <c r="C8" i="28"/>
  <c r="F27" i="47"/>
  <c r="F26" i="47"/>
  <c r="E28" i="47"/>
  <c r="G28" i="47" s="1"/>
  <c r="F25" i="47"/>
  <c r="E27" i="47"/>
  <c r="E26" i="47"/>
  <c r="E25" i="47"/>
  <c r="E24" i="47"/>
  <c r="G24" i="47" s="1"/>
  <c r="H24" i="47" s="1"/>
  <c r="F20" i="47"/>
  <c r="F22" i="47"/>
  <c r="E22" i="47"/>
  <c r="F21" i="47"/>
  <c r="E21" i="47"/>
  <c r="G21" i="47" s="1"/>
  <c r="E20" i="47"/>
  <c r="Z37" i="46" l="1"/>
  <c r="Z37" i="55"/>
  <c r="AC40" i="46"/>
  <c r="W38" i="46"/>
  <c r="G22" i="47"/>
  <c r="K13" i="28"/>
  <c r="W35" i="55" s="1"/>
  <c r="G27" i="47"/>
  <c r="W37" i="46"/>
  <c r="W36" i="46"/>
  <c r="G20" i="47"/>
  <c r="G26" i="47"/>
  <c r="H26" i="47" s="1"/>
  <c r="O36" i="55" s="1"/>
  <c r="H27" i="47"/>
  <c r="O37" i="55" s="1"/>
  <c r="O36" i="46"/>
  <c r="H20" i="47"/>
  <c r="O30" i="55" s="1"/>
  <c r="G25" i="47"/>
  <c r="H25" i="47" s="1"/>
  <c r="O35" i="55" s="1"/>
  <c r="W35" i="46" l="1"/>
  <c r="O37" i="46"/>
  <c r="P35" i="55"/>
  <c r="U35" i="55"/>
  <c r="T35" i="55"/>
  <c r="C35" i="55"/>
  <c r="K35" i="55"/>
  <c r="V35" i="55"/>
  <c r="T37" i="55"/>
  <c r="P37" i="55"/>
  <c r="U37" i="55"/>
  <c r="V37" i="55"/>
  <c r="K37" i="55"/>
  <c r="C37" i="55"/>
  <c r="P30" i="55"/>
  <c r="C30" i="55"/>
  <c r="U30" i="55"/>
  <c r="T30" i="55"/>
  <c r="K30" i="55"/>
  <c r="V30" i="55"/>
  <c r="T36" i="55"/>
  <c r="P36" i="55"/>
  <c r="V36" i="55"/>
  <c r="U36" i="55"/>
  <c r="C36" i="55"/>
  <c r="K36" i="55"/>
  <c r="O30" i="46"/>
  <c r="O35" i="46"/>
  <c r="X35" i="55" l="1"/>
  <c r="AA35" i="55"/>
  <c r="BH14" i="39"/>
  <c r="AC30" i="55"/>
  <c r="BH15" i="39"/>
  <c r="AC35" i="55"/>
  <c r="AC37" i="55"/>
  <c r="AC36" i="55"/>
  <c r="DM16" i="2"/>
  <c r="DM15" i="2"/>
  <c r="G16" i="2"/>
  <c r="G15" i="2"/>
  <c r="AB35" i="55" l="1"/>
  <c r="BF15" i="39"/>
  <c r="BF14" i="39"/>
  <c r="P37" i="46"/>
  <c r="M37" i="46"/>
  <c r="N37" i="46" s="1"/>
  <c r="J37" i="46"/>
  <c r="C37" i="46"/>
  <c r="M36" i="46"/>
  <c r="N36" i="46" s="1"/>
  <c r="J36" i="46"/>
  <c r="J35" i="46"/>
  <c r="M35" i="46"/>
  <c r="C35" i="46" s="1"/>
  <c r="N35" i="46"/>
  <c r="AM35" i="46"/>
  <c r="AR35" i="46"/>
  <c r="BA35" i="46"/>
  <c r="AM36" i="46"/>
  <c r="AR36" i="46"/>
  <c r="BA36" i="46" s="1"/>
  <c r="AM37" i="46"/>
  <c r="AR37" i="46"/>
  <c r="BA37" i="46" s="1"/>
  <c r="AM38" i="46"/>
  <c r="AR38" i="46"/>
  <c r="BA38" i="46"/>
  <c r="H6" i="50"/>
  <c r="H7" i="50"/>
  <c r="N39" i="28"/>
  <c r="I27" i="47" s="1"/>
  <c r="N37" i="28"/>
  <c r="I25" i="47" s="1"/>
  <c r="AD37" i="46" l="1"/>
  <c r="V36" i="46"/>
  <c r="K36" i="46"/>
  <c r="V37" i="46"/>
  <c r="K37" i="46"/>
  <c r="AD36" i="46"/>
  <c r="AD38" i="46"/>
  <c r="AD35" i="46"/>
  <c r="T35" i="46"/>
  <c r="P35" i="46"/>
  <c r="T37" i="46"/>
  <c r="U37" i="46"/>
  <c r="P36" i="46"/>
  <c r="K35" i="46"/>
  <c r="L15" i="39" s="1"/>
  <c r="V35" i="46"/>
  <c r="C36" i="46"/>
  <c r="N15" i="39" s="1"/>
  <c r="U36" i="46"/>
  <c r="T36" i="46"/>
  <c r="U35" i="46"/>
  <c r="I38" i="28"/>
  <c r="N38" i="28" s="1"/>
  <c r="I26" i="47" s="1"/>
  <c r="F14" i="28"/>
  <c r="F23" i="28"/>
  <c r="G40" i="28"/>
  <c r="G39" i="28"/>
  <c r="G38" i="28"/>
  <c r="O10" i="28"/>
  <c r="O9" i="28"/>
  <c r="P9" i="28"/>
  <c r="P8" i="28"/>
  <c r="P11" i="28" s="1"/>
  <c r="O8" i="28"/>
  <c r="AC36" i="46" l="1"/>
  <c r="AC37" i="46"/>
  <c r="X35" i="46"/>
  <c r="AC35" i="46"/>
  <c r="AA35" i="46"/>
  <c r="AB35" i="46" l="1"/>
  <c r="AM33" i="46" l="1"/>
  <c r="AR33" i="46"/>
  <c r="BA33" i="46"/>
  <c r="AR32" i="46"/>
  <c r="BA32" i="46" s="1"/>
  <c r="AM32" i="46"/>
  <c r="AR31" i="46"/>
  <c r="BA31" i="46" s="1"/>
  <c r="AM31" i="46"/>
  <c r="AR30" i="46"/>
  <c r="BA30" i="46" s="1"/>
  <c r="AM30" i="46"/>
  <c r="P30" i="46"/>
  <c r="M30" i="46"/>
  <c r="U30" i="46" s="1"/>
  <c r="J30" i="46"/>
  <c r="F42" i="27"/>
  <c r="I38" i="27"/>
  <c r="I20" i="47" s="1"/>
  <c r="G40" i="27"/>
  <c r="G39" i="27"/>
  <c r="G42" i="27" s="1"/>
  <c r="I37" i="27" s="1"/>
  <c r="G38" i="27"/>
  <c r="O8" i="27"/>
  <c r="N6" i="27"/>
  <c r="N6" i="28"/>
  <c r="N30" i="46" l="1"/>
  <c r="C30" i="46"/>
  <c r="N14" i="39" s="1"/>
  <c r="T30" i="46"/>
  <c r="AD32" i="46"/>
  <c r="AD30" i="46"/>
  <c r="AD31" i="46"/>
  <c r="AD33" i="46"/>
  <c r="K30" i="46" l="1"/>
  <c r="V30" i="46"/>
  <c r="DM14" i="2"/>
  <c r="DM13" i="2"/>
  <c r="L14" i="39" l="1"/>
  <c r="AC30" i="46"/>
  <c r="G14" i="2"/>
  <c r="G13" i="2"/>
  <c r="F18" i="47"/>
  <c r="E18" i="47"/>
  <c r="F16" i="47"/>
  <c r="E16" i="47"/>
  <c r="G16" i="47" s="1"/>
  <c r="H16" i="47" s="1"/>
  <c r="O22" i="55" s="1"/>
  <c r="P22" i="55" l="1"/>
  <c r="C22" i="55"/>
  <c r="T22" i="55"/>
  <c r="U22" i="55"/>
  <c r="K22" i="55"/>
  <c r="V22" i="55"/>
  <c r="O22" i="46"/>
  <c r="G18" i="47"/>
  <c r="H18" i="47" s="1"/>
  <c r="O26" i="55" s="1"/>
  <c r="BH12" i="39" l="1"/>
  <c r="AC22" i="55"/>
  <c r="T26" i="55"/>
  <c r="P26" i="55"/>
  <c r="C26" i="55"/>
  <c r="K26" i="55"/>
  <c r="U26" i="55"/>
  <c r="V26" i="55"/>
  <c r="O26" i="46"/>
  <c r="BF13" i="39"/>
  <c r="BF12" i="39"/>
  <c r="AC26" i="55" l="1"/>
  <c r="BH13" i="39"/>
  <c r="J26" i="46"/>
  <c r="M26" i="46"/>
  <c r="T26" i="46" s="1"/>
  <c r="P26" i="46"/>
  <c r="AM26" i="46"/>
  <c r="AR26" i="46"/>
  <c r="BA26" i="46" s="1"/>
  <c r="AM27" i="46"/>
  <c r="AR27" i="46"/>
  <c r="BA27" i="46"/>
  <c r="AM28" i="46"/>
  <c r="AR28" i="46"/>
  <c r="BA28" i="46" s="1"/>
  <c r="I38" i="29"/>
  <c r="I18" i="47" s="1"/>
  <c r="G40" i="29"/>
  <c r="G39" i="29"/>
  <c r="G38" i="29"/>
  <c r="O8" i="29"/>
  <c r="N6" i="29"/>
  <c r="M22" i="46"/>
  <c r="N22" i="46" s="1"/>
  <c r="K22" i="46" s="1"/>
  <c r="L12" i="39" s="1"/>
  <c r="J22" i="46"/>
  <c r="AM22" i="46"/>
  <c r="AR22" i="46"/>
  <c r="BA22" i="46" s="1"/>
  <c r="AM23" i="46"/>
  <c r="AR23" i="46"/>
  <c r="BA23" i="46" s="1"/>
  <c r="AM24" i="46"/>
  <c r="AR24" i="46"/>
  <c r="BA24" i="46" s="1"/>
  <c r="I38" i="30"/>
  <c r="I16" i="47" s="1"/>
  <c r="F42" i="30"/>
  <c r="G40" i="30"/>
  <c r="G42" i="30" s="1"/>
  <c r="I37" i="30" s="1"/>
  <c r="G39" i="30"/>
  <c r="G38" i="30"/>
  <c r="O8" i="30"/>
  <c r="N6" i="30"/>
  <c r="C26" i="46" l="1"/>
  <c r="N13" i="39" s="1"/>
  <c r="N26" i="46"/>
  <c r="K26" i="46" s="1"/>
  <c r="L13" i="39" s="1"/>
  <c r="AD24" i="46"/>
  <c r="AD26" i="46"/>
  <c r="AD22" i="46"/>
  <c r="AD28" i="46"/>
  <c r="AD27" i="46"/>
  <c r="C22" i="46"/>
  <c r="N12" i="39" s="1"/>
  <c r="P22" i="46"/>
  <c r="T22" i="46"/>
  <c r="U22" i="46"/>
  <c r="V22" i="46"/>
  <c r="U26" i="46"/>
  <c r="AD23" i="46"/>
  <c r="KS11" i="1"/>
  <c r="AC26" i="46" l="1"/>
  <c r="V26" i="46"/>
  <c r="AC22" i="46"/>
  <c r="Z18" i="46"/>
  <c r="Z17" i="46"/>
  <c r="F14" i="47"/>
  <c r="E13" i="47"/>
  <c r="E12" i="47"/>
  <c r="G12" i="47" s="1"/>
  <c r="H12" i="47" s="1"/>
  <c r="O16" i="55" s="1"/>
  <c r="E14" i="47"/>
  <c r="F13" i="47"/>
  <c r="K10" i="31"/>
  <c r="W16" i="55" s="1"/>
  <c r="C17" i="31"/>
  <c r="K12" i="31" s="1"/>
  <c r="W18" i="55" s="1"/>
  <c r="C16" i="31"/>
  <c r="C8" i="31"/>
  <c r="K11" i="31" s="1"/>
  <c r="W17" i="55" s="1"/>
  <c r="G12" i="2"/>
  <c r="G13" i="47" l="1"/>
  <c r="H13" i="47" s="1"/>
  <c r="O17" i="55" s="1"/>
  <c r="P16" i="55"/>
  <c r="T16" i="55"/>
  <c r="C16" i="55"/>
  <c r="V16" i="55"/>
  <c r="U16" i="55"/>
  <c r="K16" i="55"/>
  <c r="O16" i="46"/>
  <c r="G14" i="47"/>
  <c r="H14" i="47" s="1"/>
  <c r="O18" i="55" s="1"/>
  <c r="O17" i="46"/>
  <c r="O18" i="46" l="1"/>
  <c r="AC16" i="55"/>
  <c r="C18" i="55"/>
  <c r="T18" i="55"/>
  <c r="U18" i="55"/>
  <c r="V18" i="55"/>
  <c r="K18" i="55"/>
  <c r="P18" i="55"/>
  <c r="U17" i="55"/>
  <c r="K17" i="55"/>
  <c r="V17" i="55"/>
  <c r="P17" i="55"/>
  <c r="C17" i="55"/>
  <c r="T17" i="55"/>
  <c r="BF11" i="39"/>
  <c r="AM20" i="46"/>
  <c r="AR20" i="46"/>
  <c r="BA20" i="46" s="1"/>
  <c r="W18" i="46"/>
  <c r="W17" i="46"/>
  <c r="W16" i="46"/>
  <c r="S18" i="46"/>
  <c r="P18" i="46" s="1"/>
  <c r="S17" i="46"/>
  <c r="M16" i="46"/>
  <c r="T16" i="46" s="1"/>
  <c r="M18" i="46"/>
  <c r="M17" i="46"/>
  <c r="N17" i="46" s="1"/>
  <c r="J18" i="46"/>
  <c r="AR19" i="46"/>
  <c r="BA19" i="46" s="1"/>
  <c r="AM19" i="46"/>
  <c r="AR18" i="46"/>
  <c r="BA18" i="46" s="1"/>
  <c r="AM18" i="46"/>
  <c r="AR17" i="46"/>
  <c r="BA17" i="46" s="1"/>
  <c r="AM17" i="46"/>
  <c r="J17" i="46"/>
  <c r="AR16" i="46"/>
  <c r="BA16" i="46" s="1"/>
  <c r="AM16" i="46"/>
  <c r="J16" i="46"/>
  <c r="D12" i="50"/>
  <c r="N39" i="31"/>
  <c r="I14" i="47" s="1"/>
  <c r="N37" i="31"/>
  <c r="I12" i="47" s="1"/>
  <c r="G42" i="31"/>
  <c r="F42" i="31"/>
  <c r="I38" i="31"/>
  <c r="O17" i="31"/>
  <c r="Q18" i="31"/>
  <c r="O18" i="31"/>
  <c r="R18" i="31" s="1"/>
  <c r="R17" i="31"/>
  <c r="P8" i="31"/>
  <c r="Q8" i="31" s="1"/>
  <c r="O9" i="31"/>
  <c r="O8" i="31"/>
  <c r="N6" i="31"/>
  <c r="R8" i="31" l="1"/>
  <c r="T17" i="46"/>
  <c r="X16" i="55"/>
  <c r="AD18" i="46"/>
  <c r="AA16" i="55"/>
  <c r="BH11" i="39"/>
  <c r="AC17" i="55"/>
  <c r="AC18" i="55"/>
  <c r="U18" i="46"/>
  <c r="N38" i="31"/>
  <c r="I13" i="47" s="1"/>
  <c r="AD20" i="46"/>
  <c r="C18" i="46"/>
  <c r="N16" i="46"/>
  <c r="K16" i="46" s="1"/>
  <c r="AC16" i="46" s="1"/>
  <c r="T18" i="46"/>
  <c r="AD16" i="46"/>
  <c r="P9" i="31"/>
  <c r="U17" i="46"/>
  <c r="K17" i="46"/>
  <c r="AC17" i="46" s="1"/>
  <c r="U16" i="46"/>
  <c r="C16" i="46"/>
  <c r="P16" i="46"/>
  <c r="AD17" i="46"/>
  <c r="N18" i="46"/>
  <c r="AD19" i="46"/>
  <c r="P17" i="46"/>
  <c r="C17" i="46"/>
  <c r="V17" i="46"/>
  <c r="R19" i="31"/>
  <c r="P19" i="31"/>
  <c r="R20" i="31" s="1"/>
  <c r="Q17" i="31"/>
  <c r="Q19" i="31" s="1"/>
  <c r="Q20" i="31" s="1"/>
  <c r="F13" i="31"/>
  <c r="AA16" i="46" l="1"/>
  <c r="AB16" i="55"/>
  <c r="R9" i="31"/>
  <c r="R10" i="31" s="1"/>
  <c r="Q9" i="31"/>
  <c r="Q10" i="31" s="1"/>
  <c r="V16" i="46"/>
  <c r="P10" i="31"/>
  <c r="N11" i="39"/>
  <c r="K18" i="46"/>
  <c r="L11" i="39" s="1"/>
  <c r="V18" i="46"/>
  <c r="G11" i="2"/>
  <c r="Q11" i="31" l="1"/>
  <c r="R11" i="31"/>
  <c r="AC18" i="46"/>
  <c r="AB16" i="46" s="1"/>
  <c r="X16" i="46"/>
  <c r="DM11" i="2"/>
  <c r="AG38" i="45" l="1"/>
  <c r="AG37" i="45"/>
  <c r="AG36" i="45"/>
  <c r="AG35" i="45"/>
  <c r="AG34" i="45"/>
  <c r="AG33" i="45"/>
  <c r="AG32" i="45"/>
  <c r="AG31" i="45"/>
  <c r="AG30" i="45"/>
  <c r="AG29" i="45"/>
  <c r="AG28" i="45"/>
  <c r="AG27" i="45"/>
  <c r="AG26" i="45"/>
  <c r="AG25" i="45"/>
  <c r="AG24" i="45"/>
  <c r="AG23" i="45"/>
  <c r="AG22" i="45"/>
  <c r="AG21" i="45"/>
  <c r="AG20" i="45"/>
  <c r="AG19" i="45"/>
  <c r="AG18" i="45"/>
  <c r="AG17" i="45"/>
  <c r="AG16" i="45"/>
  <c r="AG15" i="45"/>
  <c r="AG14" i="45"/>
  <c r="AG13" i="45"/>
  <c r="AG12" i="45"/>
  <c r="AG11" i="45"/>
  <c r="AG10" i="45"/>
  <c r="AG9" i="45"/>
  <c r="AG8" i="45"/>
  <c r="AF38" i="45"/>
  <c r="AF37" i="45"/>
  <c r="AF36" i="45"/>
  <c r="AF35" i="45"/>
  <c r="AF34" i="45"/>
  <c r="AF33" i="45"/>
  <c r="AF32" i="45"/>
  <c r="AF31" i="45"/>
  <c r="AF30" i="45"/>
  <c r="AF29" i="45"/>
  <c r="AF28" i="45"/>
  <c r="AF27" i="45"/>
  <c r="AF26" i="45"/>
  <c r="AF25" i="45"/>
  <c r="AF24" i="45"/>
  <c r="AF23" i="45"/>
  <c r="AF22" i="45"/>
  <c r="AF21" i="45"/>
  <c r="AF20" i="45"/>
  <c r="AF19" i="45"/>
  <c r="AF18" i="45"/>
  <c r="AF17" i="45"/>
  <c r="AF16" i="45"/>
  <c r="AF15" i="45"/>
  <c r="AF14" i="45"/>
  <c r="AF13" i="45"/>
  <c r="AF12" i="45"/>
  <c r="AF11" i="45"/>
  <c r="AF10" i="45"/>
  <c r="AF9" i="45"/>
  <c r="AF8" i="45"/>
  <c r="Z38" i="45"/>
  <c r="Z37" i="45"/>
  <c r="Z36" i="45"/>
  <c r="Z35" i="45"/>
  <c r="Z34" i="45"/>
  <c r="Z33" i="45"/>
  <c r="Z32" i="45"/>
  <c r="Z31" i="45"/>
  <c r="Z30" i="45"/>
  <c r="Z29" i="45"/>
  <c r="Z28" i="45"/>
  <c r="Z27" i="45"/>
  <c r="Z26" i="45"/>
  <c r="Z25" i="45"/>
  <c r="Z24" i="45"/>
  <c r="Z23" i="45"/>
  <c r="Z22" i="45"/>
  <c r="Z21" i="45"/>
  <c r="Z20" i="45"/>
  <c r="Z19" i="45"/>
  <c r="Z18" i="45"/>
  <c r="Z17" i="45"/>
  <c r="Z16" i="45"/>
  <c r="Z15" i="45"/>
  <c r="Z14" i="45"/>
  <c r="Z13" i="45"/>
  <c r="Z12" i="45"/>
  <c r="Z11" i="45"/>
  <c r="Z9" i="45"/>
  <c r="Z8" i="45"/>
  <c r="V38" i="45"/>
  <c r="V37" i="45"/>
  <c r="V36" i="45"/>
  <c r="V35" i="45"/>
  <c r="V34" i="45"/>
  <c r="V33" i="45"/>
  <c r="V32" i="45"/>
  <c r="V31" i="45"/>
  <c r="V30" i="45"/>
  <c r="V29" i="45"/>
  <c r="V28" i="45"/>
  <c r="V27" i="45"/>
  <c r="V26" i="45"/>
  <c r="V25" i="45"/>
  <c r="V24" i="45"/>
  <c r="V23" i="45"/>
  <c r="V22" i="45"/>
  <c r="V21" i="45"/>
  <c r="V20" i="45"/>
  <c r="V19" i="45"/>
  <c r="V18" i="45"/>
  <c r="V17" i="45"/>
  <c r="V16" i="45"/>
  <c r="V15" i="45"/>
  <c r="V14" i="45"/>
  <c r="V13" i="45"/>
  <c r="V12" i="45"/>
  <c r="V11" i="45"/>
  <c r="V9" i="45"/>
  <c r="V8" i="45"/>
  <c r="R38" i="45"/>
  <c r="R37" i="45"/>
  <c r="R36" i="45"/>
  <c r="R35" i="45"/>
  <c r="R34" i="45"/>
  <c r="R33" i="45"/>
  <c r="R32" i="45"/>
  <c r="R31" i="45"/>
  <c r="R30" i="45"/>
  <c r="R29" i="45"/>
  <c r="R28" i="45"/>
  <c r="R27" i="45"/>
  <c r="R26" i="45"/>
  <c r="R25" i="45"/>
  <c r="R24" i="45"/>
  <c r="R23" i="45"/>
  <c r="R22" i="45"/>
  <c r="R21" i="45"/>
  <c r="R20" i="45"/>
  <c r="R19" i="45"/>
  <c r="R18" i="45"/>
  <c r="R17" i="45"/>
  <c r="R16" i="45"/>
  <c r="R15" i="45"/>
  <c r="R14" i="45"/>
  <c r="R13" i="45"/>
  <c r="R12" i="45"/>
  <c r="R11" i="45"/>
  <c r="R9" i="45"/>
  <c r="R8" i="45"/>
  <c r="N38" i="45"/>
  <c r="N37" i="45"/>
  <c r="N36" i="45"/>
  <c r="N35" i="45"/>
  <c r="N34" i="45"/>
  <c r="N33" i="45"/>
  <c r="N32" i="45"/>
  <c r="N31" i="45"/>
  <c r="N30" i="45"/>
  <c r="N29" i="45"/>
  <c r="N28" i="45"/>
  <c r="N27" i="45"/>
  <c r="N26" i="45"/>
  <c r="N25" i="45"/>
  <c r="N24" i="45"/>
  <c r="N23" i="45"/>
  <c r="N22" i="45"/>
  <c r="N21" i="45"/>
  <c r="N20" i="45"/>
  <c r="N19" i="45"/>
  <c r="N18" i="45"/>
  <c r="N17" i="45"/>
  <c r="N16" i="45"/>
  <c r="N15" i="45"/>
  <c r="N14" i="45"/>
  <c r="N13" i="45"/>
  <c r="N12" i="45"/>
  <c r="N11" i="45"/>
  <c r="N10" i="45"/>
  <c r="N9" i="45"/>
  <c r="N8" i="45"/>
  <c r="J38" i="45"/>
  <c r="J37" i="45"/>
  <c r="J36" i="45"/>
  <c r="J35" i="45"/>
  <c r="J34" i="45"/>
  <c r="J33" i="45"/>
  <c r="J32" i="45"/>
  <c r="J31" i="45"/>
  <c r="J30" i="45"/>
  <c r="J29" i="45"/>
  <c r="J28" i="45"/>
  <c r="J27" i="45"/>
  <c r="J26" i="45"/>
  <c r="J25" i="45"/>
  <c r="J24" i="45"/>
  <c r="J23" i="45"/>
  <c r="J22" i="45"/>
  <c r="J21" i="45"/>
  <c r="J20" i="45"/>
  <c r="J19" i="45"/>
  <c r="J18" i="45"/>
  <c r="J17" i="45"/>
  <c r="J16" i="45"/>
  <c r="J15" i="45"/>
  <c r="J14" i="45"/>
  <c r="J13" i="45"/>
  <c r="J12" i="45"/>
  <c r="J11" i="45"/>
  <c r="J10" i="45"/>
  <c r="J9" i="45"/>
  <c r="J8" i="45"/>
  <c r="H38" i="45"/>
  <c r="H37" i="45"/>
  <c r="H36" i="45"/>
  <c r="H35" i="45"/>
  <c r="H34" i="45"/>
  <c r="H33" i="45"/>
  <c r="H32" i="45"/>
  <c r="H31" i="45"/>
  <c r="H30" i="45"/>
  <c r="H29" i="45"/>
  <c r="H28" i="45"/>
  <c r="H27" i="45"/>
  <c r="H26" i="45"/>
  <c r="H25" i="45"/>
  <c r="H24" i="45"/>
  <c r="H23" i="45"/>
  <c r="H22" i="45"/>
  <c r="H21" i="45"/>
  <c r="H20" i="45"/>
  <c r="H19" i="45"/>
  <c r="H18" i="45"/>
  <c r="H17" i="45"/>
  <c r="H16" i="45"/>
  <c r="H15" i="45"/>
  <c r="H14" i="45"/>
  <c r="H13" i="45"/>
  <c r="H12" i="45"/>
  <c r="H11" i="45"/>
  <c r="H10" i="45"/>
  <c r="H9" i="45"/>
  <c r="H8" i="45"/>
  <c r="E38" i="45"/>
  <c r="E37" i="45"/>
  <c r="E36" i="45"/>
  <c r="E35" i="45"/>
  <c r="E34" i="45"/>
  <c r="E33" i="45"/>
  <c r="E32" i="45"/>
  <c r="E31" i="45"/>
  <c r="E30" i="45"/>
  <c r="E29" i="45"/>
  <c r="E28" i="45"/>
  <c r="E27" i="45"/>
  <c r="E26" i="45"/>
  <c r="E25" i="45"/>
  <c r="E24" i="45"/>
  <c r="E23" i="45"/>
  <c r="E22" i="45"/>
  <c r="E21" i="45"/>
  <c r="E20" i="45"/>
  <c r="E19" i="45"/>
  <c r="E18" i="45"/>
  <c r="E17" i="45"/>
  <c r="E16" i="45"/>
  <c r="E15" i="45"/>
  <c r="E14" i="45"/>
  <c r="E13" i="45"/>
  <c r="E12" i="45"/>
  <c r="E11" i="45"/>
  <c r="E10" i="45"/>
  <c r="E9" i="45"/>
  <c r="E8" i="45"/>
  <c r="E10" i="47"/>
  <c r="E9" i="47"/>
  <c r="G9" i="47" s="1"/>
  <c r="H9" i="47" s="1"/>
  <c r="O11" i="55" s="1"/>
  <c r="E8" i="47"/>
  <c r="G8" i="47" s="1"/>
  <c r="H8" i="47" s="1"/>
  <c r="K10" i="32"/>
  <c r="W12" i="55" s="1"/>
  <c r="K9" i="32"/>
  <c r="W11" i="55" s="1"/>
  <c r="K8" i="32"/>
  <c r="W13" i="55" s="1"/>
  <c r="C8" i="32"/>
  <c r="U11" i="55" l="1"/>
  <c r="T11" i="55"/>
  <c r="P11" i="55"/>
  <c r="C11" i="55"/>
  <c r="K11" i="55"/>
  <c r="V11" i="55"/>
  <c r="O11" i="46"/>
  <c r="W13" i="46"/>
  <c r="G10" i="47"/>
  <c r="H10" i="47" s="1"/>
  <c r="O12" i="55" s="1"/>
  <c r="AC11" i="55" l="1"/>
  <c r="P12" i="55"/>
  <c r="U12" i="55"/>
  <c r="AA11" i="55" s="1"/>
  <c r="T12" i="55"/>
  <c r="C12" i="55"/>
  <c r="V12" i="55"/>
  <c r="K12" i="55"/>
  <c r="X11" i="55" s="1"/>
  <c r="O12" i="46"/>
  <c r="BH10" i="39" l="1"/>
  <c r="AC12" i="55"/>
  <c r="AB11" i="55" s="1"/>
  <c r="Z10" i="45"/>
  <c r="V10" i="45"/>
  <c r="R10" i="45" l="1"/>
  <c r="BF10" i="39" l="1"/>
  <c r="W12" i="46" l="1"/>
  <c r="W11" i="46"/>
  <c r="M12" i="46"/>
  <c r="M11" i="46"/>
  <c r="N11" i="46" s="1"/>
  <c r="P11" i="46"/>
  <c r="J11" i="46"/>
  <c r="AR14" i="46"/>
  <c r="BA14" i="46" s="1"/>
  <c r="AM14" i="46"/>
  <c r="AR13" i="46"/>
  <c r="BA13" i="46" s="1"/>
  <c r="AM13" i="46"/>
  <c r="AR12" i="46"/>
  <c r="BA12" i="46" s="1"/>
  <c r="AM12" i="46"/>
  <c r="P12" i="46"/>
  <c r="N12" i="46"/>
  <c r="J12" i="46"/>
  <c r="AR11" i="46"/>
  <c r="BA11" i="46" s="1"/>
  <c r="AM11" i="46"/>
  <c r="N38" i="32"/>
  <c r="I10" i="47" s="1"/>
  <c r="I38" i="32"/>
  <c r="G38" i="32"/>
  <c r="Q16" i="32"/>
  <c r="P17" i="32"/>
  <c r="P18" i="32" s="1"/>
  <c r="O17" i="32"/>
  <c r="O16" i="32"/>
  <c r="R16" i="32" s="1"/>
  <c r="O8" i="32"/>
  <c r="N6" i="32"/>
  <c r="AD14" i="46" l="1"/>
  <c r="Q17" i="32"/>
  <c r="AD12" i="46"/>
  <c r="R17" i="32"/>
  <c r="T11" i="46"/>
  <c r="U11" i="46"/>
  <c r="AD11" i="46"/>
  <c r="K11" i="46"/>
  <c r="AC11" i="46" s="1"/>
  <c r="V11" i="46"/>
  <c r="N37" i="32"/>
  <c r="I9" i="47" s="1"/>
  <c r="U12" i="46"/>
  <c r="K12" i="46"/>
  <c r="T12" i="46"/>
  <c r="C11" i="46"/>
  <c r="AD13" i="46"/>
  <c r="C12" i="46"/>
  <c r="V12" i="46"/>
  <c r="Q18" i="32"/>
  <c r="Q19" i="32" s="1"/>
  <c r="R18" i="32"/>
  <c r="R19" i="32" s="1"/>
  <c r="DM10" i="2"/>
  <c r="X11" i="46" l="1"/>
  <c r="AA11" i="46"/>
  <c r="AC12" i="46"/>
  <c r="N10" i="39"/>
  <c r="L10" i="39"/>
  <c r="AB11" i="46"/>
  <c r="G10" i="2"/>
  <c r="Z6" i="46"/>
  <c r="E6" i="47"/>
  <c r="H6" i="47" s="1"/>
  <c r="O8" i="55" s="1"/>
  <c r="E5" i="47"/>
  <c r="G5" i="47" s="1"/>
  <c r="H5" i="47" s="1"/>
  <c r="O7" i="55" s="1"/>
  <c r="F4" i="47"/>
  <c r="E4" i="47"/>
  <c r="K7" i="33"/>
  <c r="W6" i="55" s="1"/>
  <c r="C26" i="33"/>
  <c r="K8" i="33" s="1"/>
  <c r="W7" i="55" s="1"/>
  <c r="P8" i="55" l="1"/>
  <c r="C8" i="55"/>
  <c r="V8" i="55"/>
  <c r="U8" i="55"/>
  <c r="T8" i="55"/>
  <c r="K8" i="55"/>
  <c r="AC8" i="55" s="1"/>
  <c r="P7" i="55"/>
  <c r="V7" i="55"/>
  <c r="U7" i="55"/>
  <c r="K7" i="55"/>
  <c r="AC7" i="55" s="1"/>
  <c r="T7" i="55"/>
  <c r="C7" i="55"/>
  <c r="O7" i="46"/>
  <c r="O8" i="46"/>
  <c r="J6" i="46"/>
  <c r="BF9" i="39" l="1"/>
  <c r="AM9" i="46"/>
  <c r="AR9" i="46"/>
  <c r="BA9" i="46"/>
  <c r="W8" i="46"/>
  <c r="W7" i="46"/>
  <c r="Q6" i="46"/>
  <c r="M8" i="46"/>
  <c r="N8" i="46" s="1"/>
  <c r="K8" i="46" s="1"/>
  <c r="M7" i="46"/>
  <c r="N7" i="46" s="1"/>
  <c r="J7" i="46"/>
  <c r="J8" i="46"/>
  <c r="N39" i="33"/>
  <c r="I6" i="47" s="1"/>
  <c r="N38" i="33"/>
  <c r="I5" i="47" s="1"/>
  <c r="I38" i="33"/>
  <c r="N37" i="33" s="1"/>
  <c r="I4" i="47" s="1"/>
  <c r="G42" i="33"/>
  <c r="I37" i="33" s="1"/>
  <c r="F42" i="33"/>
  <c r="Q28" i="33"/>
  <c r="P27" i="33"/>
  <c r="Q27" i="33" s="1"/>
  <c r="P26" i="33"/>
  <c r="Q26" i="33" s="1"/>
  <c r="O28" i="33"/>
  <c r="R28" i="33" s="1"/>
  <c r="O27" i="33"/>
  <c r="R27" i="33" s="1"/>
  <c r="O26" i="33"/>
  <c r="R26" i="33" l="1"/>
  <c r="AD9" i="46"/>
  <c r="C7" i="46"/>
  <c r="P29" i="33"/>
  <c r="V8" i="46"/>
  <c r="C8" i="46"/>
  <c r="P8" i="46"/>
  <c r="T8" i="46"/>
  <c r="AC8" i="46" s="1"/>
  <c r="U8" i="46"/>
  <c r="V7" i="46"/>
  <c r="U7" i="46"/>
  <c r="P7" i="46"/>
  <c r="K7" i="46"/>
  <c r="T7" i="46"/>
  <c r="Q29" i="33"/>
  <c r="Q30" i="33" s="1"/>
  <c r="R29" i="33"/>
  <c r="R30" i="33" s="1"/>
  <c r="AC7" i="46" l="1"/>
  <c r="O8" i="33"/>
  <c r="N6" i="33"/>
  <c r="G4" i="47" l="1"/>
  <c r="H4" i="47" s="1"/>
  <c r="O6" i="55" s="1"/>
  <c r="N6" i="46"/>
  <c r="U6" i="55" l="1"/>
  <c r="V6" i="55"/>
  <c r="V157" i="55" s="1"/>
  <c r="C6" i="55"/>
  <c r="C157" i="55" s="1"/>
  <c r="P6" i="55"/>
  <c r="P157" i="55" s="1"/>
  <c r="O157" i="55" s="1"/>
  <c r="T6" i="55"/>
  <c r="T157" i="55" s="1"/>
  <c r="K6" i="55"/>
  <c r="X6" i="55" s="1"/>
  <c r="O6" i="46"/>
  <c r="V6" i="46" s="1"/>
  <c r="K6" i="46"/>
  <c r="L9" i="39" s="1"/>
  <c r="BH9" i="39" l="1"/>
  <c r="AC6" i="55"/>
  <c r="AC157" i="55" s="1"/>
  <c r="K157" i="55"/>
  <c r="V158" i="55" s="1"/>
  <c r="AB6" i="55"/>
  <c r="U6" i="46"/>
  <c r="T10" i="53"/>
  <c r="P6" i="46"/>
  <c r="C6" i="46"/>
  <c r="N9" i="39" s="1"/>
  <c r="AA6" i="55"/>
  <c r="U157" i="55"/>
  <c r="T6" i="46"/>
  <c r="BF157" i="46"/>
  <c r="BE157" i="46"/>
  <c r="BD157" i="46"/>
  <c r="AR158" i="55" l="1"/>
  <c r="AX158" i="55"/>
  <c r="AV158" i="55"/>
  <c r="X185" i="55" s="1"/>
  <c r="AK158" i="55"/>
  <c r="X175" i="55" s="1"/>
  <c r="AI158" i="55"/>
  <c r="X173" i="55" s="1"/>
  <c r="AP158" i="55"/>
  <c r="X179" i="55" s="1"/>
  <c r="AU158" i="55"/>
  <c r="X183" i="55" s="1"/>
  <c r="AW158" i="55"/>
  <c r="X184" i="55" s="1"/>
  <c r="BA158" i="55"/>
  <c r="AH158" i="55"/>
  <c r="X172" i="55" s="1"/>
  <c r="AF158" i="55"/>
  <c r="X170" i="55" s="1"/>
  <c r="AS158" i="55"/>
  <c r="X181" i="55" s="1"/>
  <c r="AQ158" i="55"/>
  <c r="X180" i="55" s="1"/>
  <c r="AJ158" i="55"/>
  <c r="X174" i="55" s="1"/>
  <c r="AN158" i="55"/>
  <c r="X177" i="55" s="1"/>
  <c r="AM158" i="55"/>
  <c r="AT158" i="55"/>
  <c r="X182" i="55" s="1"/>
  <c r="AL158" i="55"/>
  <c r="X176" i="55" s="1"/>
  <c r="AO158" i="55"/>
  <c r="X178" i="55" s="1"/>
  <c r="AY158" i="55"/>
  <c r="AZ158" i="55"/>
  <c r="AG158" i="55"/>
  <c r="X171" i="55" s="1"/>
  <c r="T8" i="53"/>
  <c r="Y158" i="55"/>
  <c r="X165" i="55" s="1"/>
  <c r="AC158" i="55"/>
  <c r="X167" i="55" s="1"/>
  <c r="T5" i="53"/>
  <c r="F32" i="31"/>
  <c r="F23" i="31"/>
  <c r="F14" i="31"/>
  <c r="F32" i="32"/>
  <c r="F23" i="32"/>
  <c r="F14" i="32"/>
  <c r="J11" i="32"/>
  <c r="J12" i="32"/>
  <c r="J13" i="32"/>
  <c r="J14" i="32"/>
  <c r="J15" i="32"/>
  <c r="J16" i="32"/>
  <c r="X186" i="55" l="1"/>
  <c r="F34" i="31"/>
  <c r="F34" i="32"/>
  <c r="I37" i="31"/>
  <c r="AA38" i="2" l="1"/>
  <c r="AM38" i="2"/>
  <c r="AV38" i="2"/>
  <c r="CU38" i="2"/>
  <c r="AA39" i="2"/>
  <c r="AM39" i="2"/>
  <c r="AV39" i="2"/>
  <c r="CU39" i="2"/>
  <c r="W6" i="46" l="1"/>
  <c r="DG39" i="2"/>
  <c r="DG38" i="2"/>
  <c r="BP38" i="2" l="1"/>
  <c r="H38" i="2"/>
  <c r="AB38" i="2"/>
  <c r="CB38" i="2"/>
  <c r="CV38" i="2"/>
  <c r="T38" i="2"/>
  <c r="BH38" i="2"/>
  <c r="CN38" i="2"/>
  <c r="AN38" i="2"/>
  <c r="L38" i="2"/>
  <c r="AF38" i="2"/>
  <c r="AZ38" i="2"/>
  <c r="CF38" i="2"/>
  <c r="CZ38" i="2"/>
  <c r="AR38" i="2"/>
  <c r="BX38" i="2"/>
  <c r="X38" i="2"/>
  <c r="BL38" i="2"/>
  <c r="CR38" i="2"/>
  <c r="P38" i="2"/>
  <c r="AJ38" i="2"/>
  <c r="BD38" i="2"/>
  <c r="CJ38" i="2"/>
  <c r="DD38" i="2"/>
  <c r="BT38" i="2"/>
  <c r="BP39" i="2"/>
  <c r="CB39" i="2"/>
  <c r="CV39" i="2"/>
  <c r="H39" i="2"/>
  <c r="AB39" i="2"/>
  <c r="BT39" i="2"/>
  <c r="T39" i="2"/>
  <c r="BH39" i="2"/>
  <c r="CN39" i="2"/>
  <c r="L39" i="2"/>
  <c r="AF39" i="2"/>
  <c r="AZ39" i="2"/>
  <c r="CF39" i="2"/>
  <c r="CZ39" i="2"/>
  <c r="AR39" i="2"/>
  <c r="X39" i="2"/>
  <c r="BL39" i="2"/>
  <c r="CR39" i="2"/>
  <c r="BX39" i="2"/>
  <c r="P39" i="2"/>
  <c r="AJ39" i="2"/>
  <c r="BD39" i="2"/>
  <c r="CJ39" i="2"/>
  <c r="DD39" i="2"/>
  <c r="AN39" i="2"/>
  <c r="K10" i="47" l="1"/>
  <c r="CU10" i="2" l="1"/>
  <c r="CU11" i="2"/>
  <c r="CU12" i="2"/>
  <c r="CU13" i="2"/>
  <c r="CU14" i="2"/>
  <c r="CU15" i="2"/>
  <c r="CU16" i="2"/>
  <c r="CU17" i="2"/>
  <c r="CU18" i="2"/>
  <c r="CU19" i="2"/>
  <c r="CU20" i="2"/>
  <c r="CU21" i="2"/>
  <c r="CU22" i="2"/>
  <c r="CU23" i="2"/>
  <c r="CU24" i="2"/>
  <c r="CU25" i="2"/>
  <c r="CU26" i="2"/>
  <c r="CU27" i="2"/>
  <c r="CU28" i="2"/>
  <c r="CU29" i="2"/>
  <c r="CU30" i="2"/>
  <c r="O42" i="2"/>
  <c r="K42" i="2"/>
  <c r="K48" i="2" s="1"/>
  <c r="G42" i="2"/>
  <c r="S42" i="2"/>
  <c r="W42" i="2"/>
  <c r="U10" i="2"/>
  <c r="U11" i="2" s="1"/>
  <c r="CQ42" i="2"/>
  <c r="CM42" i="2"/>
  <c r="CI42" i="2"/>
  <c r="CE42" i="2"/>
  <c r="CA42" i="2"/>
  <c r="BW42" i="2"/>
  <c r="BS42" i="2"/>
  <c r="BO42" i="2"/>
  <c r="BK42" i="2"/>
  <c r="BG42" i="2"/>
  <c r="BC42" i="2"/>
  <c r="AY42" i="2"/>
  <c r="AU42" i="2"/>
  <c r="AQ42" i="2"/>
  <c r="AI42" i="2"/>
  <c r="AE42" i="2"/>
  <c r="CU37" i="2"/>
  <c r="AV37" i="2"/>
  <c r="AM37" i="2"/>
  <c r="CU36" i="2"/>
  <c r="AV36" i="2"/>
  <c r="AM36" i="2"/>
  <c r="AA36" i="2"/>
  <c r="CU35" i="2"/>
  <c r="AV35" i="2"/>
  <c r="AM35" i="2"/>
  <c r="AA35" i="2"/>
  <c r="CU34" i="2"/>
  <c r="AV34" i="2"/>
  <c r="AM34" i="2"/>
  <c r="AA34" i="2"/>
  <c r="CU33" i="2"/>
  <c r="AV33" i="2"/>
  <c r="AM33" i="2"/>
  <c r="AA33" i="2"/>
  <c r="CU32" i="2"/>
  <c r="AV32" i="2"/>
  <c r="AM32" i="2"/>
  <c r="AA32" i="2"/>
  <c r="DC42" i="2"/>
  <c r="CU31" i="2"/>
  <c r="AV31" i="2"/>
  <c r="AM31" i="2"/>
  <c r="AA31" i="2"/>
  <c r="AV30" i="2"/>
  <c r="AM30" i="2"/>
  <c r="AV29" i="2"/>
  <c r="AM29" i="2"/>
  <c r="AA29" i="2"/>
  <c r="AV28" i="2"/>
  <c r="AM28" i="2"/>
  <c r="AA28" i="2"/>
  <c r="AV27" i="2"/>
  <c r="AM27" i="2"/>
  <c r="AV26" i="2"/>
  <c r="AM26" i="2"/>
  <c r="AV25" i="2"/>
  <c r="AM25" i="2"/>
  <c r="AA25" i="2"/>
  <c r="AV24" i="2"/>
  <c r="AM24" i="2"/>
  <c r="AA24" i="2"/>
  <c r="AV23" i="2"/>
  <c r="AM23" i="2"/>
  <c r="AA23" i="2"/>
  <c r="AV22" i="2"/>
  <c r="AM22" i="2"/>
  <c r="AA22" i="2"/>
  <c r="AV21" i="2"/>
  <c r="AM21" i="2"/>
  <c r="AV20" i="2"/>
  <c r="AM20" i="2"/>
  <c r="AA20" i="2"/>
  <c r="AV19" i="2"/>
  <c r="AM19" i="2"/>
  <c r="AA19" i="2"/>
  <c r="AV18" i="2"/>
  <c r="AM18" i="2"/>
  <c r="AA18" i="2"/>
  <c r="AV17" i="2"/>
  <c r="AM17" i="2"/>
  <c r="AV16" i="2"/>
  <c r="AM16" i="2"/>
  <c r="AA16" i="2"/>
  <c r="AV15" i="2"/>
  <c r="AM15" i="2"/>
  <c r="AA15" i="2"/>
  <c r="AV14" i="2"/>
  <c r="AM14" i="2"/>
  <c r="AA14" i="2"/>
  <c r="AV13" i="2"/>
  <c r="AM13" i="2"/>
  <c r="AA13" i="2"/>
  <c r="AV12" i="2"/>
  <c r="AM12" i="2"/>
  <c r="AA12" i="2"/>
  <c r="AV11" i="2"/>
  <c r="AM11" i="2"/>
  <c r="AA11" i="2"/>
  <c r="DE10" i="2"/>
  <c r="CY42" i="2"/>
  <c r="CS10" i="2"/>
  <c r="CS11" i="2" s="1"/>
  <c r="CO10" i="2"/>
  <c r="CO11" i="2" s="1"/>
  <c r="CO12" i="2" s="1"/>
  <c r="CK10" i="2"/>
  <c r="CK11" i="2" s="1"/>
  <c r="CG10" i="2"/>
  <c r="CG11" i="2" s="1"/>
  <c r="CC10" i="2"/>
  <c r="CC11" i="2" s="1"/>
  <c r="CC12" i="2" s="1"/>
  <c r="BY10" i="2"/>
  <c r="BY11" i="2" s="1"/>
  <c r="BU10" i="2"/>
  <c r="BU11" i="2" s="1"/>
  <c r="BQ10" i="2"/>
  <c r="BQ11" i="2" s="1"/>
  <c r="BM10" i="2"/>
  <c r="BM11" i="2" s="1"/>
  <c r="BI10" i="2"/>
  <c r="BI11" i="2" s="1"/>
  <c r="BE10" i="2"/>
  <c r="BE11" i="2" s="1"/>
  <c r="BA10" i="2"/>
  <c r="BA11" i="2" s="1"/>
  <c r="BA12" i="2" s="1"/>
  <c r="AW10" i="2"/>
  <c r="AX10" i="2" s="1"/>
  <c r="AV10" i="2"/>
  <c r="AS10" i="2"/>
  <c r="AS11" i="2" s="1"/>
  <c r="AS12" i="2" s="1"/>
  <c r="AM10" i="2"/>
  <c r="AO10" i="2" s="1"/>
  <c r="AK10" i="2"/>
  <c r="AK11" i="2" s="1"/>
  <c r="AG10" i="2"/>
  <c r="AG11" i="2" s="1"/>
  <c r="AG12" i="2" s="1"/>
  <c r="Y10" i="2"/>
  <c r="Y11" i="2" s="1"/>
  <c r="Q10" i="2"/>
  <c r="Q11" i="2" s="1"/>
  <c r="M10" i="2"/>
  <c r="M11" i="2" s="1"/>
  <c r="M12" i="2" s="1"/>
  <c r="AO11" i="2" l="1"/>
  <c r="DG32" i="2"/>
  <c r="BT32" i="2" s="1"/>
  <c r="DG34" i="2"/>
  <c r="AZ34" i="2" s="1"/>
  <c r="DG14" i="2"/>
  <c r="DD14" i="2" s="1"/>
  <c r="AW11" i="2"/>
  <c r="AW12" i="2" s="1"/>
  <c r="AX12" i="2" s="1"/>
  <c r="DG13" i="2"/>
  <c r="BH13" i="2" s="1"/>
  <c r="DG18" i="2"/>
  <c r="DG24" i="2"/>
  <c r="X24" i="2" s="1"/>
  <c r="DG20" i="2"/>
  <c r="AN20" i="2" s="1"/>
  <c r="DG11" i="2"/>
  <c r="BX11" i="2" s="1"/>
  <c r="DG22" i="2"/>
  <c r="CN22" i="2" s="1"/>
  <c r="CV32" i="2"/>
  <c r="CB32" i="2"/>
  <c r="AK12" i="2"/>
  <c r="BE12" i="2"/>
  <c r="CO13" i="2"/>
  <c r="BI12" i="2"/>
  <c r="BA13" i="2"/>
  <c r="BM12" i="2"/>
  <c r="CS12" i="2"/>
  <c r="AG13" i="2"/>
  <c r="Q12" i="2"/>
  <c r="BU12" i="2"/>
  <c r="CC13" i="2"/>
  <c r="U12" i="2"/>
  <c r="AO12" i="2"/>
  <c r="BQ12" i="2"/>
  <c r="Y12" i="2"/>
  <c r="AS13" i="2"/>
  <c r="CG12" i="2"/>
  <c r="M13" i="2"/>
  <c r="DA10" i="2"/>
  <c r="DE11" i="2"/>
  <c r="BY12" i="2"/>
  <c r="CK12" i="2"/>
  <c r="DG12" i="2"/>
  <c r="AN12" i="2" s="1"/>
  <c r="DG16" i="2"/>
  <c r="AN16" i="2" s="1"/>
  <c r="G48" i="2"/>
  <c r="G44" i="2"/>
  <c r="AA10" i="2"/>
  <c r="CU42" i="2"/>
  <c r="DG15" i="2"/>
  <c r="CV15" i="2" s="1"/>
  <c r="I10" i="2"/>
  <c r="AM42" i="2"/>
  <c r="CW10" i="2"/>
  <c r="CW11" i="2" s="1"/>
  <c r="DG28" i="2"/>
  <c r="CV28" i="2" s="1"/>
  <c r="DG29" i="2"/>
  <c r="H29" i="2" s="1"/>
  <c r="DG19" i="2"/>
  <c r="AB19" i="2" s="1"/>
  <c r="CZ20" i="2"/>
  <c r="CB20" i="2"/>
  <c r="BP20" i="2"/>
  <c r="CJ20" i="2"/>
  <c r="BH20" i="2"/>
  <c r="DG23" i="2"/>
  <c r="AA17" i="2"/>
  <c r="L20" i="2"/>
  <c r="AA21" i="2"/>
  <c r="AJ20" i="2"/>
  <c r="DG31" i="2"/>
  <c r="AB31" i="2" s="1"/>
  <c r="AA26" i="2"/>
  <c r="DG25" i="2"/>
  <c r="H25" i="2" s="1"/>
  <c r="X32" i="2"/>
  <c r="AF32" i="2"/>
  <c r="BL34" i="2"/>
  <c r="AA30" i="2"/>
  <c r="L34" i="2"/>
  <c r="AA27" i="2"/>
  <c r="BX32" i="2"/>
  <c r="BT34" i="2"/>
  <c r="AN34" i="2"/>
  <c r="CN34" i="2"/>
  <c r="BH34" i="2"/>
  <c r="T34" i="2"/>
  <c r="CB34" i="2"/>
  <c r="H34" i="2"/>
  <c r="BP34" i="2"/>
  <c r="DD34" i="2"/>
  <c r="CJ34" i="2"/>
  <c r="BD34" i="2"/>
  <c r="AJ34" i="2"/>
  <c r="P34" i="2"/>
  <c r="BX34" i="2"/>
  <c r="AR34" i="2"/>
  <c r="CR34" i="2"/>
  <c r="DG35" i="2"/>
  <c r="DG33" i="2"/>
  <c r="AN33" i="2" s="1"/>
  <c r="DG36" i="2"/>
  <c r="AB36" i="2" s="1"/>
  <c r="AA37" i="2"/>
  <c r="AB34" i="2"/>
  <c r="CV34" i="2"/>
  <c r="CZ34" i="2" l="1"/>
  <c r="CF34" i="2"/>
  <c r="AF34" i="2"/>
  <c r="CN13" i="2"/>
  <c r="AW13" i="2"/>
  <c r="X18" i="2"/>
  <c r="BL24" i="2"/>
  <c r="CN24" i="2"/>
  <c r="AR20" i="2"/>
  <c r="BP24" i="2"/>
  <c r="AN24" i="2"/>
  <c r="AZ24" i="2"/>
  <c r="CR24" i="2"/>
  <c r="L14" i="2"/>
  <c r="AR14" i="2"/>
  <c r="AF20" i="2"/>
  <c r="BD20" i="2"/>
  <c r="BL14" i="2"/>
  <c r="AZ20" i="2"/>
  <c r="CR20" i="2"/>
  <c r="X14" i="2"/>
  <c r="P24" i="2"/>
  <c r="CB22" i="2"/>
  <c r="BD14" i="2"/>
  <c r="CZ11" i="2"/>
  <c r="BT24" i="2"/>
  <c r="BX24" i="2"/>
  <c r="BX18" i="2"/>
  <c r="T14" i="2"/>
  <c r="BX14" i="2"/>
  <c r="L24" i="2"/>
  <c r="L22" i="2"/>
  <c r="H15" i="2"/>
  <c r="CV14" i="2"/>
  <c r="P14" i="2"/>
  <c r="T24" i="2"/>
  <c r="AF24" i="2"/>
  <c r="DD24" i="2"/>
  <c r="BD24" i="2"/>
  <c r="BD22" i="2"/>
  <c r="AN14" i="2"/>
  <c r="AB15" i="2"/>
  <c r="BT14" i="2"/>
  <c r="AJ14" i="2"/>
  <c r="AJ24" i="2"/>
  <c r="CF24" i="2"/>
  <c r="BH24" i="2"/>
  <c r="H24" i="2"/>
  <c r="CB14" i="2"/>
  <c r="AF14" i="2"/>
  <c r="BP14" i="2"/>
  <c r="CV24" i="2"/>
  <c r="CZ24" i="2"/>
  <c r="AR24" i="2"/>
  <c r="CJ24" i="2"/>
  <c r="H14" i="2"/>
  <c r="AZ14" i="2"/>
  <c r="CB24" i="2"/>
  <c r="AB24" i="2"/>
  <c r="BH14" i="2"/>
  <c r="AB14" i="2"/>
  <c r="CN14" i="2"/>
  <c r="CF14" i="2"/>
  <c r="CJ14" i="2"/>
  <c r="BD32" i="2"/>
  <c r="AR32" i="2"/>
  <c r="AZ32" i="2"/>
  <c r="CF32" i="2"/>
  <c r="CJ11" i="2"/>
  <c r="CR14" i="2"/>
  <c r="CZ14" i="2"/>
  <c r="H32" i="2"/>
  <c r="CN32" i="2"/>
  <c r="CZ32" i="2"/>
  <c r="BP11" i="2"/>
  <c r="BH32" i="2"/>
  <c r="BL32" i="2"/>
  <c r="P32" i="2"/>
  <c r="AJ32" i="2"/>
  <c r="T32" i="2"/>
  <c r="BP32" i="2"/>
  <c r="CR32" i="2"/>
  <c r="H11" i="2"/>
  <c r="DD32" i="2"/>
  <c r="CJ32" i="2"/>
  <c r="L32" i="2"/>
  <c r="CR11" i="2"/>
  <c r="AN32" i="2"/>
  <c r="AB32" i="2"/>
  <c r="X34" i="2"/>
  <c r="AZ13" i="2"/>
  <c r="AF11" i="2"/>
  <c r="BT11" i="2"/>
  <c r="T20" i="2"/>
  <c r="CB11" i="2"/>
  <c r="P13" i="2"/>
  <c r="DD13" i="2"/>
  <c r="CF11" i="2"/>
  <c r="CJ13" i="2"/>
  <c r="AR11" i="2"/>
  <c r="T11" i="2"/>
  <c r="DD11" i="2"/>
  <c r="AZ11" i="2"/>
  <c r="BL11" i="2"/>
  <c r="L11" i="2"/>
  <c r="X11" i="2"/>
  <c r="AJ11" i="2"/>
  <c r="CN11" i="2"/>
  <c r="CV11" i="2"/>
  <c r="BH11" i="2"/>
  <c r="AB11" i="2"/>
  <c r="T18" i="2"/>
  <c r="T13" i="2"/>
  <c r="CF18" i="2"/>
  <c r="BL13" i="2"/>
  <c r="CV18" i="2"/>
  <c r="CV20" i="2"/>
  <c r="BL20" i="2"/>
  <c r="CN20" i="2"/>
  <c r="CN18" i="2"/>
  <c r="CR18" i="2"/>
  <c r="AJ18" i="2"/>
  <c r="CR13" i="2"/>
  <c r="BT13" i="2"/>
  <c r="H13" i="2"/>
  <c r="BP18" i="2"/>
  <c r="AN18" i="2"/>
  <c r="BH18" i="2"/>
  <c r="L13" i="2"/>
  <c r="AF13" i="2"/>
  <c r="BT18" i="2"/>
  <c r="X13" i="2"/>
  <c r="P18" i="2"/>
  <c r="AJ13" i="2"/>
  <c r="AF18" i="2"/>
  <c r="P20" i="2"/>
  <c r="BX20" i="2"/>
  <c r="DD20" i="2"/>
  <c r="AR18" i="2"/>
  <c r="AB18" i="2"/>
  <c r="BD18" i="2"/>
  <c r="AR13" i="2"/>
  <c r="BD13" i="2"/>
  <c r="CZ13" i="2"/>
  <c r="CB18" i="2"/>
  <c r="H18" i="2"/>
  <c r="AN28" i="2"/>
  <c r="CV13" i="2"/>
  <c r="CZ18" i="2"/>
  <c r="AZ18" i="2"/>
  <c r="CJ18" i="2"/>
  <c r="BX13" i="2"/>
  <c r="AN13" i="2"/>
  <c r="CF13" i="2"/>
  <c r="AX11" i="2"/>
  <c r="AB20" i="2"/>
  <c r="X20" i="2"/>
  <c r="CF20" i="2"/>
  <c r="L18" i="2"/>
  <c r="BL18" i="2"/>
  <c r="DD18" i="2"/>
  <c r="CB13" i="2"/>
  <c r="AB13" i="2"/>
  <c r="BP13" i="2"/>
  <c r="CR22" i="2"/>
  <c r="BL22" i="2"/>
  <c r="AF22" i="2"/>
  <c r="CJ22" i="2"/>
  <c r="AN22" i="2"/>
  <c r="T22" i="2"/>
  <c r="AZ22" i="2"/>
  <c r="DD22" i="2"/>
  <c r="AR22" i="2"/>
  <c r="CV22" i="2"/>
  <c r="CF22" i="2"/>
  <c r="BP22" i="2"/>
  <c r="H20" i="2"/>
  <c r="BT20" i="2"/>
  <c r="AN36" i="2"/>
  <c r="BT22" i="2"/>
  <c r="CZ22" i="2"/>
  <c r="AN11" i="2"/>
  <c r="BD11" i="2"/>
  <c r="X22" i="2"/>
  <c r="AB22" i="2"/>
  <c r="H22" i="2"/>
  <c r="P11" i="2"/>
  <c r="BH22" i="2"/>
  <c r="P22" i="2"/>
  <c r="AN19" i="2"/>
  <c r="BX22" i="2"/>
  <c r="AJ22" i="2"/>
  <c r="CV33" i="2"/>
  <c r="AB33" i="2"/>
  <c r="AN31" i="2"/>
  <c r="CV29" i="2"/>
  <c r="CV31" i="2"/>
  <c r="AN29" i="2"/>
  <c r="AB28" i="2"/>
  <c r="AB29" i="2"/>
  <c r="CW12" i="2"/>
  <c r="CN35" i="2"/>
  <c r="BH35" i="2"/>
  <c r="T35" i="2"/>
  <c r="CV35" i="2"/>
  <c r="CB35" i="2"/>
  <c r="H35" i="2"/>
  <c r="BP35" i="2"/>
  <c r="DD35" i="2"/>
  <c r="CJ35" i="2"/>
  <c r="BD35" i="2"/>
  <c r="AJ35" i="2"/>
  <c r="P35" i="2"/>
  <c r="BX35" i="2"/>
  <c r="AR35" i="2"/>
  <c r="CR35" i="2"/>
  <c r="BL35" i="2"/>
  <c r="X35" i="2"/>
  <c r="CZ35" i="2"/>
  <c r="CF35" i="2"/>
  <c r="AZ35" i="2"/>
  <c r="AF35" i="2"/>
  <c r="L35" i="2"/>
  <c r="BT35" i="2"/>
  <c r="AN35" i="2"/>
  <c r="BX23" i="2"/>
  <c r="AR23" i="2"/>
  <c r="CR23" i="2"/>
  <c r="BL23" i="2"/>
  <c r="X23" i="2"/>
  <c r="CN23" i="2"/>
  <c r="BH23" i="2"/>
  <c r="T23" i="2"/>
  <c r="CJ23" i="2"/>
  <c r="AZ23" i="2"/>
  <c r="CV23" i="2"/>
  <c r="CF23" i="2"/>
  <c r="BP23" i="2"/>
  <c r="AJ23" i="2"/>
  <c r="CB23" i="2"/>
  <c r="AF23" i="2"/>
  <c r="P23" i="2"/>
  <c r="L23" i="2"/>
  <c r="DD23" i="2"/>
  <c r="AN23" i="2"/>
  <c r="CZ23" i="2"/>
  <c r="H23" i="2"/>
  <c r="BT23" i="2"/>
  <c r="BD23" i="2"/>
  <c r="DD19" i="2"/>
  <c r="CR19" i="2"/>
  <c r="BL19" i="2"/>
  <c r="X19" i="2"/>
  <c r="CZ19" i="2"/>
  <c r="CN19" i="2"/>
  <c r="CB19" i="2"/>
  <c r="BP19" i="2"/>
  <c r="BD19" i="2"/>
  <c r="AR19" i="2"/>
  <c r="AF19" i="2"/>
  <c r="T19" i="2"/>
  <c r="AZ19" i="2"/>
  <c r="CJ19" i="2"/>
  <c r="BX19" i="2"/>
  <c r="P19" i="2"/>
  <c r="CF19" i="2"/>
  <c r="BT19" i="2"/>
  <c r="BH19" i="2"/>
  <c r="AJ19" i="2"/>
  <c r="L19" i="2"/>
  <c r="BY13" i="2"/>
  <c r="U13" i="2"/>
  <c r="DG30" i="2"/>
  <c r="AB30" i="2" s="1"/>
  <c r="AA42" i="2"/>
  <c r="DG10" i="2"/>
  <c r="AB10" i="2" s="1"/>
  <c r="AC10" i="2"/>
  <c r="M14" i="2"/>
  <c r="BQ13" i="2"/>
  <c r="AG14" i="2"/>
  <c r="CZ25" i="2"/>
  <c r="BH25" i="2"/>
  <c r="T25" i="2"/>
  <c r="CN25" i="2"/>
  <c r="CB25" i="2"/>
  <c r="CJ25" i="2"/>
  <c r="BX25" i="2"/>
  <c r="AR25" i="2"/>
  <c r="DD25" i="2"/>
  <c r="BD25" i="2"/>
  <c r="L25" i="2"/>
  <c r="BT25" i="2"/>
  <c r="AN25" i="2"/>
  <c r="BP25" i="2"/>
  <c r="AZ25" i="2"/>
  <c r="X25" i="2"/>
  <c r="CV25" i="2"/>
  <c r="CF25" i="2"/>
  <c r="BL25" i="2"/>
  <c r="AJ25" i="2"/>
  <c r="CR25" i="2"/>
  <c r="P25" i="2"/>
  <c r="AF25" i="2"/>
  <c r="I11" i="2"/>
  <c r="DE12" i="2"/>
  <c r="DA11" i="2"/>
  <c r="CC14" i="2"/>
  <c r="AX13" i="2"/>
  <c r="AW14" i="2"/>
  <c r="CZ33" i="2"/>
  <c r="CF33" i="2"/>
  <c r="AZ33" i="2"/>
  <c r="BT33" i="2"/>
  <c r="CN33" i="2"/>
  <c r="BH33" i="2"/>
  <c r="T33" i="2"/>
  <c r="CB33" i="2"/>
  <c r="H33" i="2"/>
  <c r="BP33" i="2"/>
  <c r="DD33" i="2"/>
  <c r="CJ33" i="2"/>
  <c r="BD33" i="2"/>
  <c r="AJ33" i="2"/>
  <c r="BX33" i="2"/>
  <c r="L33" i="2"/>
  <c r="AR33" i="2"/>
  <c r="X33" i="2"/>
  <c r="BL33" i="2"/>
  <c r="CR33" i="2"/>
  <c r="P33" i="2"/>
  <c r="AF33" i="2"/>
  <c r="AB25" i="2"/>
  <c r="DG26" i="2"/>
  <c r="CJ31" i="2"/>
  <c r="BD31" i="2"/>
  <c r="AJ31" i="2"/>
  <c r="P31" i="2"/>
  <c r="BX31" i="2"/>
  <c r="AR31" i="2"/>
  <c r="BH31" i="2"/>
  <c r="AF31" i="2"/>
  <c r="T31" i="2"/>
  <c r="BT31" i="2"/>
  <c r="DD31" i="2"/>
  <c r="CR31" i="2"/>
  <c r="BP31" i="2"/>
  <c r="AZ31" i="2"/>
  <c r="CB31" i="2"/>
  <c r="BL31" i="2"/>
  <c r="X31" i="2"/>
  <c r="CZ31" i="2"/>
  <c r="CN31" i="2"/>
  <c r="H31" i="2"/>
  <c r="CF31" i="2"/>
  <c r="L31" i="2"/>
  <c r="CV19" i="2"/>
  <c r="DD29" i="2"/>
  <c r="CJ29" i="2"/>
  <c r="BD29" i="2"/>
  <c r="AJ29" i="2"/>
  <c r="P29" i="2"/>
  <c r="CR29" i="2"/>
  <c r="BL29" i="2"/>
  <c r="X29" i="2"/>
  <c r="BT29" i="2"/>
  <c r="CB29" i="2"/>
  <c r="BH29" i="2"/>
  <c r="T29" i="2"/>
  <c r="CN29" i="2"/>
  <c r="AF29" i="2"/>
  <c r="L29" i="2"/>
  <c r="BP29" i="2"/>
  <c r="AZ29" i="2"/>
  <c r="CF29" i="2"/>
  <c r="BX29" i="2"/>
  <c r="AR29" i="2"/>
  <c r="CZ29" i="2"/>
  <c r="CB28" i="2"/>
  <c r="H28" i="2"/>
  <c r="DD28" i="2"/>
  <c r="CJ28" i="2"/>
  <c r="BD28" i="2"/>
  <c r="AJ28" i="2"/>
  <c r="P28" i="2"/>
  <c r="CR28" i="2"/>
  <c r="BL28" i="2"/>
  <c r="X28" i="2"/>
  <c r="BT28" i="2"/>
  <c r="BX28" i="2"/>
  <c r="AZ28" i="2"/>
  <c r="CN28" i="2"/>
  <c r="BH28" i="2"/>
  <c r="CF28" i="2"/>
  <c r="AR28" i="2"/>
  <c r="T28" i="2"/>
  <c r="CZ28" i="2"/>
  <c r="L28" i="2"/>
  <c r="BP28" i="2"/>
  <c r="AF28" i="2"/>
  <c r="AO13" i="2"/>
  <c r="BA14" i="2"/>
  <c r="DG21" i="2"/>
  <c r="AB21" i="2" s="1"/>
  <c r="H19" i="2"/>
  <c r="CR16" i="2"/>
  <c r="BL16" i="2"/>
  <c r="CZ16" i="2"/>
  <c r="CF16" i="2"/>
  <c r="AZ16" i="2"/>
  <c r="AF16" i="2"/>
  <c r="L16" i="2"/>
  <c r="BT16" i="2"/>
  <c r="CN16" i="2"/>
  <c r="BH16" i="2"/>
  <c r="T16" i="2"/>
  <c r="BP16" i="2"/>
  <c r="DD16" i="2"/>
  <c r="CJ16" i="2"/>
  <c r="BD16" i="2"/>
  <c r="AJ16" i="2"/>
  <c r="P16" i="2"/>
  <c r="AR16" i="2"/>
  <c r="CB16" i="2"/>
  <c r="BX16" i="2"/>
  <c r="H16" i="2"/>
  <c r="X16" i="2"/>
  <c r="CV16" i="2"/>
  <c r="AB16" i="2"/>
  <c r="AS14" i="2"/>
  <c r="BU13" i="2"/>
  <c r="BI13" i="2"/>
  <c r="BE13" i="2"/>
  <c r="DG17" i="2"/>
  <c r="AB17" i="2" s="1"/>
  <c r="BX12" i="2"/>
  <c r="AR12" i="2"/>
  <c r="AJ12" i="2"/>
  <c r="X12" i="2"/>
  <c r="L12" i="2"/>
  <c r="BD12" i="2"/>
  <c r="CZ12" i="2"/>
  <c r="CN12" i="2"/>
  <c r="CB12" i="2"/>
  <c r="AF12" i="2"/>
  <c r="BP12" i="2"/>
  <c r="T12" i="2"/>
  <c r="H12" i="2"/>
  <c r="CR12" i="2"/>
  <c r="BH12" i="2"/>
  <c r="BL12" i="2"/>
  <c r="AZ12" i="2"/>
  <c r="CF12" i="2"/>
  <c r="CJ12" i="2"/>
  <c r="AB12" i="2"/>
  <c r="DD12" i="2"/>
  <c r="BT12" i="2"/>
  <c r="P12" i="2"/>
  <c r="CS13" i="2"/>
  <c r="AB35" i="2"/>
  <c r="DG27" i="2"/>
  <c r="AB23" i="2"/>
  <c r="CV12" i="2"/>
  <c r="Q13" i="2"/>
  <c r="AK13" i="2"/>
  <c r="DG37" i="2"/>
  <c r="AB37" i="2" s="1"/>
  <c r="BP36" i="2"/>
  <c r="DD36" i="2"/>
  <c r="CJ36" i="2"/>
  <c r="BD36" i="2"/>
  <c r="AJ36" i="2"/>
  <c r="P36" i="2"/>
  <c r="BX36" i="2"/>
  <c r="AR36" i="2"/>
  <c r="CR36" i="2"/>
  <c r="BL36" i="2"/>
  <c r="X36" i="2"/>
  <c r="CZ36" i="2"/>
  <c r="CF36" i="2"/>
  <c r="AZ36" i="2"/>
  <c r="AF36" i="2"/>
  <c r="L36" i="2"/>
  <c r="BT36" i="2"/>
  <c r="CN36" i="2"/>
  <c r="BH36" i="2"/>
  <c r="T36" i="2"/>
  <c r="CV36" i="2"/>
  <c r="CB36" i="2"/>
  <c r="H36" i="2"/>
  <c r="BX15" i="2"/>
  <c r="AR15" i="2"/>
  <c r="CR15" i="2"/>
  <c r="BL15" i="2"/>
  <c r="X15" i="2"/>
  <c r="CZ15" i="2"/>
  <c r="CF15" i="2"/>
  <c r="AZ15" i="2"/>
  <c r="AF15" i="2"/>
  <c r="L15" i="2"/>
  <c r="CN15" i="2"/>
  <c r="BH15" i="2"/>
  <c r="T15" i="2"/>
  <c r="CB15" i="2"/>
  <c r="BD15" i="2"/>
  <c r="AJ15" i="2"/>
  <c r="DD15" i="2"/>
  <c r="BT15" i="2"/>
  <c r="BP15" i="2"/>
  <c r="AN15" i="2"/>
  <c r="P15" i="2"/>
  <c r="CJ15" i="2"/>
  <c r="CK13" i="2"/>
  <c r="CG13" i="2"/>
  <c r="Y13" i="2"/>
  <c r="BM13" i="2"/>
  <c r="CO14" i="2"/>
  <c r="CN27" i="2" l="1"/>
  <c r="BH27" i="2"/>
  <c r="T27" i="2"/>
  <c r="BP27" i="2"/>
  <c r="BX27" i="2"/>
  <c r="AR27" i="2"/>
  <c r="CZ27" i="2"/>
  <c r="CF27" i="2"/>
  <c r="AZ27" i="2"/>
  <c r="AF27" i="2"/>
  <c r="L27" i="2"/>
  <c r="CR27" i="2"/>
  <c r="AJ27" i="2"/>
  <c r="P27" i="2"/>
  <c r="BT27" i="2"/>
  <c r="BL27" i="2"/>
  <c r="CJ27" i="2"/>
  <c r="BD27" i="2"/>
  <c r="X27" i="2"/>
  <c r="DD27" i="2"/>
  <c r="CB27" i="2"/>
  <c r="AN27" i="2"/>
  <c r="CV27" i="2"/>
  <c r="H27" i="2"/>
  <c r="Y14" i="2"/>
  <c r="CS14" i="2"/>
  <c r="CZ26" i="2"/>
  <c r="CF26" i="2"/>
  <c r="AZ26" i="2"/>
  <c r="AF26" i="2"/>
  <c r="L26" i="2"/>
  <c r="CN26" i="2"/>
  <c r="BH26" i="2"/>
  <c r="BP26" i="2"/>
  <c r="BX26" i="2"/>
  <c r="AR26" i="2"/>
  <c r="AN26" i="2"/>
  <c r="P26" i="2"/>
  <c r="CR26" i="2"/>
  <c r="BD26" i="2"/>
  <c r="CJ26" i="2"/>
  <c r="AJ26" i="2"/>
  <c r="DD26" i="2"/>
  <c r="CB26" i="2"/>
  <c r="BT26" i="2"/>
  <c r="CV26" i="2"/>
  <c r="BL26" i="2"/>
  <c r="X26" i="2"/>
  <c r="T26" i="2"/>
  <c r="H26" i="2"/>
  <c r="DG42" i="2"/>
  <c r="DE13" i="2"/>
  <c r="CG14" i="2"/>
  <c r="CR37" i="2"/>
  <c r="BL37" i="2"/>
  <c r="X37" i="2"/>
  <c r="CZ37" i="2"/>
  <c r="CF37" i="2"/>
  <c r="AZ37" i="2"/>
  <c r="AF37" i="2"/>
  <c r="BT37" i="2"/>
  <c r="L37" i="2"/>
  <c r="CN37" i="2"/>
  <c r="BH37" i="2"/>
  <c r="CB37" i="2"/>
  <c r="BP37" i="2"/>
  <c r="DD37" i="2"/>
  <c r="CJ37" i="2"/>
  <c r="BD37" i="2"/>
  <c r="AJ37" i="2"/>
  <c r="AR37" i="2"/>
  <c r="BX37" i="2"/>
  <c r="P37" i="2"/>
  <c r="AN37" i="2"/>
  <c r="CV37" i="2"/>
  <c r="T37" i="2"/>
  <c r="H37" i="2"/>
  <c r="BU14" i="2"/>
  <c r="CN21" i="2"/>
  <c r="BH21" i="2"/>
  <c r="T21" i="2"/>
  <c r="BX21" i="2"/>
  <c r="AR21" i="2"/>
  <c r="BT21" i="2"/>
  <c r="AF21" i="2"/>
  <c r="DD21" i="2"/>
  <c r="CB21" i="2"/>
  <c r="AZ21" i="2"/>
  <c r="BL21" i="2"/>
  <c r="L21" i="2"/>
  <c r="AJ21" i="2"/>
  <c r="P21" i="2"/>
  <c r="CJ21" i="2"/>
  <c r="CF21" i="2"/>
  <c r="BD21" i="2"/>
  <c r="CZ21" i="2"/>
  <c r="CV21" i="2"/>
  <c r="X21" i="2"/>
  <c r="CR21" i="2"/>
  <c r="BP21" i="2"/>
  <c r="AN21" i="2"/>
  <c r="H21" i="2"/>
  <c r="AW15" i="2"/>
  <c r="AX14" i="2"/>
  <c r="BQ14" i="2"/>
  <c r="AB27" i="2"/>
  <c r="BA15" i="2"/>
  <c r="M15" i="2"/>
  <c r="DD30" i="2"/>
  <c r="BX30" i="2"/>
  <c r="AR30" i="2"/>
  <c r="CR30" i="2"/>
  <c r="BL30" i="2"/>
  <c r="X30" i="2"/>
  <c r="CZ30" i="2"/>
  <c r="BT30" i="2"/>
  <c r="CB30" i="2"/>
  <c r="CV30" i="2"/>
  <c r="BP30" i="2"/>
  <c r="CJ30" i="2"/>
  <c r="BD30" i="2"/>
  <c r="AJ30" i="2"/>
  <c r="P30" i="2"/>
  <c r="CF30" i="2"/>
  <c r="T30" i="2"/>
  <c r="BH30" i="2"/>
  <c r="L30" i="2"/>
  <c r="AZ30" i="2"/>
  <c r="CN30" i="2"/>
  <c r="AF30" i="2"/>
  <c r="H30" i="2"/>
  <c r="AN30" i="2"/>
  <c r="CO15" i="2"/>
  <c r="CK14" i="2"/>
  <c r="AK14" i="2"/>
  <c r="BT17" i="2"/>
  <c r="AN17" i="2"/>
  <c r="CN17" i="2"/>
  <c r="BH17" i="2"/>
  <c r="T17" i="2"/>
  <c r="CB17" i="2"/>
  <c r="BP17" i="2"/>
  <c r="BX17" i="2"/>
  <c r="AR17" i="2"/>
  <c r="CR17" i="2"/>
  <c r="BL17" i="2"/>
  <c r="X17" i="2"/>
  <c r="DD17" i="2"/>
  <c r="CZ17" i="2"/>
  <c r="AJ17" i="2"/>
  <c r="AF17" i="2"/>
  <c r="BD17" i="2"/>
  <c r="AZ17" i="2"/>
  <c r="CJ17" i="2"/>
  <c r="P17" i="2"/>
  <c r="CF17" i="2"/>
  <c r="L17" i="2"/>
  <c r="H17" i="2"/>
  <c r="CV17" i="2"/>
  <c r="AS15" i="2"/>
  <c r="CC15" i="2"/>
  <c r="I12" i="2"/>
  <c r="AO14" i="2"/>
  <c r="U14" i="2"/>
  <c r="CW13" i="2"/>
  <c r="BM14" i="2"/>
  <c r="Q14" i="2"/>
  <c r="BE14" i="2"/>
  <c r="AC11" i="2"/>
  <c r="BI14" i="2"/>
  <c r="AB26" i="2"/>
  <c r="DA12" i="2"/>
  <c r="AG15" i="2"/>
  <c r="BT10" i="2"/>
  <c r="AN10" i="2"/>
  <c r="CB10" i="2"/>
  <c r="CN10" i="2"/>
  <c r="BH10" i="2"/>
  <c r="T10" i="2"/>
  <c r="DD10" i="2"/>
  <c r="BP10" i="2"/>
  <c r="CV10" i="2"/>
  <c r="CJ10" i="2"/>
  <c r="BD10" i="2"/>
  <c r="AJ10" i="2"/>
  <c r="P10" i="2"/>
  <c r="BX10" i="2"/>
  <c r="DH10" i="2"/>
  <c r="CF10" i="2"/>
  <c r="AZ10" i="2"/>
  <c r="AF10" i="2"/>
  <c r="AR10" i="2"/>
  <c r="H10" i="2"/>
  <c r="CR10" i="2"/>
  <c r="BL10" i="2"/>
  <c r="X10" i="2"/>
  <c r="L10" i="2"/>
  <c r="CZ10" i="2"/>
  <c r="BY14" i="2"/>
  <c r="AB42" i="2" l="1"/>
  <c r="L42" i="2"/>
  <c r="P42" i="2"/>
  <c r="X42" i="2"/>
  <c r="T42" i="2"/>
  <c r="H42" i="2"/>
  <c r="CD10" i="2"/>
  <c r="BF10" i="2"/>
  <c r="R10" i="2"/>
  <c r="AH10" i="2"/>
  <c r="AL10" i="2"/>
  <c r="BB10" i="2"/>
  <c r="CL10" i="2"/>
  <c r="CH10" i="2"/>
  <c r="N10" i="2"/>
  <c r="CP10" i="2"/>
  <c r="BJ10" i="2"/>
  <c r="V10" i="2"/>
  <c r="BV10" i="2"/>
  <c r="Z10" i="2"/>
  <c r="BZ10" i="2"/>
  <c r="BN10" i="2"/>
  <c r="DF10" i="2"/>
  <c r="CT10" i="2"/>
  <c r="DH11" i="2"/>
  <c r="AD11" i="2" s="1"/>
  <c r="AT10" i="2"/>
  <c r="AP10" i="2"/>
  <c r="BR10" i="2"/>
  <c r="CX10" i="2"/>
  <c r="J10" i="2"/>
  <c r="DB10" i="2"/>
  <c r="AG16" i="2"/>
  <c r="AS16" i="2"/>
  <c r="BU15" i="2"/>
  <c r="Q15" i="2"/>
  <c r="CG15" i="2"/>
  <c r="CS15" i="2"/>
  <c r="BY15" i="2"/>
  <c r="AW16" i="2"/>
  <c r="AX15" i="2"/>
  <c r="BI15" i="2"/>
  <c r="BM15" i="2"/>
  <c r="I13" i="2"/>
  <c r="AK15" i="2"/>
  <c r="M16" i="2"/>
  <c r="AC12" i="2"/>
  <c r="CW14" i="2"/>
  <c r="DE14" i="2"/>
  <c r="AD10" i="2"/>
  <c r="CC16" i="2"/>
  <c r="CK15" i="2"/>
  <c r="BA16" i="2"/>
  <c r="CO16" i="2"/>
  <c r="CJ42" i="2"/>
  <c r="BT42" i="2"/>
  <c r="BD42" i="2"/>
  <c r="G45" i="2"/>
  <c r="G46" i="2" s="1"/>
  <c r="DH42" i="2"/>
  <c r="BX42" i="2"/>
  <c r="AR42" i="2"/>
  <c r="CN42" i="2"/>
  <c r="BH42" i="2"/>
  <c r="CF42" i="2"/>
  <c r="BL42" i="2"/>
  <c r="AV42" i="2"/>
  <c r="CR42" i="2"/>
  <c r="AZ42" i="2"/>
  <c r="BP42" i="2"/>
  <c r="CZ42" i="2"/>
  <c r="CB42" i="2"/>
  <c r="DD42" i="2"/>
  <c r="AF42" i="2"/>
  <c r="AJ42" i="2"/>
  <c r="CV42" i="2"/>
  <c r="AN42" i="2"/>
  <c r="Y15" i="2"/>
  <c r="BE15" i="2"/>
  <c r="U15" i="2"/>
  <c r="DA13" i="2"/>
  <c r="AO15" i="2"/>
  <c r="BQ15" i="2"/>
  <c r="BE16" i="2" l="1"/>
  <c r="CK16" i="2"/>
  <c r="BQ16" i="2"/>
  <c r="I14" i="2"/>
  <c r="BY16" i="2"/>
  <c r="AW17" i="2"/>
  <c r="AX16" i="2"/>
  <c r="AC13" i="2"/>
  <c r="BU16" i="2"/>
  <c r="CW15" i="2"/>
  <c r="AO16" i="2"/>
  <c r="Y16" i="2"/>
  <c r="CC17" i="2"/>
  <c r="AS17" i="2"/>
  <c r="DA14" i="2"/>
  <c r="CO17" i="2"/>
  <c r="M17" i="2"/>
  <c r="BI16" i="2"/>
  <c r="AL11" i="2"/>
  <c r="R11" i="2"/>
  <c r="V11" i="2"/>
  <c r="BN11" i="2"/>
  <c r="Z11" i="2"/>
  <c r="AH11" i="2"/>
  <c r="BF11" i="2"/>
  <c r="BJ11" i="2"/>
  <c r="BV11" i="2"/>
  <c r="AT11" i="2"/>
  <c r="CT11" i="2"/>
  <c r="AP11" i="2"/>
  <c r="BB11" i="2"/>
  <c r="N11" i="2"/>
  <c r="CH11" i="2"/>
  <c r="CL11" i="2"/>
  <c r="BZ11" i="2"/>
  <c r="CD11" i="2"/>
  <c r="CP11" i="2"/>
  <c r="BR11" i="2"/>
  <c r="CX11" i="2"/>
  <c r="DH12" i="2"/>
  <c r="AD12" i="2" s="1"/>
  <c r="DF11" i="2"/>
  <c r="DB11" i="2"/>
  <c r="J11" i="2"/>
  <c r="BM16" i="2"/>
  <c r="U16" i="2"/>
  <c r="DE15" i="2"/>
  <c r="CG16" i="2"/>
  <c r="AG17" i="2"/>
  <c r="CS16" i="2"/>
  <c r="BA17" i="2"/>
  <c r="AK16" i="2"/>
  <c r="Q16" i="2"/>
  <c r="BE17" i="2" l="1"/>
  <c r="U17" i="2"/>
  <c r="Q17" i="2"/>
  <c r="BM17" i="2"/>
  <c r="CO18" i="2"/>
  <c r="CC18" i="2"/>
  <c r="BU17" i="2"/>
  <c r="I15" i="2"/>
  <c r="M18" i="2"/>
  <c r="BY17" i="2"/>
  <c r="AG18" i="2"/>
  <c r="DA15" i="2"/>
  <c r="Y17" i="2"/>
  <c r="AC14" i="2"/>
  <c r="BQ17" i="2"/>
  <c r="AK17" i="2"/>
  <c r="AS18" i="2"/>
  <c r="AO17" i="2"/>
  <c r="BA18" i="2"/>
  <c r="DE16" i="2"/>
  <c r="CP12" i="2"/>
  <c r="AT12" i="2"/>
  <c r="CD12" i="2"/>
  <c r="BB12" i="2"/>
  <c r="DH13" i="2"/>
  <c r="AH12" i="2"/>
  <c r="N12" i="2"/>
  <c r="CT12" i="2"/>
  <c r="Z12" i="2"/>
  <c r="BF12" i="2"/>
  <c r="V12" i="2"/>
  <c r="AP12" i="2"/>
  <c r="R12" i="2"/>
  <c r="BN12" i="2"/>
  <c r="AL12" i="2"/>
  <c r="CL12" i="2"/>
  <c r="BV12" i="2"/>
  <c r="BR12" i="2"/>
  <c r="CH12" i="2"/>
  <c r="BZ12" i="2"/>
  <c r="BJ12" i="2"/>
  <c r="CX12" i="2"/>
  <c r="DF12" i="2"/>
  <c r="DB12" i="2"/>
  <c r="J12" i="2"/>
  <c r="BI17" i="2"/>
  <c r="AX17" i="2"/>
  <c r="AW18" i="2"/>
  <c r="CK17" i="2"/>
  <c r="CG17" i="2"/>
  <c r="CS17" i="2"/>
  <c r="CW16" i="2"/>
  <c r="I16" i="2" l="1"/>
  <c r="DE17" i="2"/>
  <c r="AK18" i="2"/>
  <c r="DA16" i="2"/>
  <c r="BM18" i="2"/>
  <c r="CG18" i="2"/>
  <c r="CO19" i="2"/>
  <c r="CK18" i="2"/>
  <c r="AX18" i="2"/>
  <c r="AW19" i="2"/>
  <c r="DH14" i="2"/>
  <c r="AD14" i="2" s="1"/>
  <c r="CD13" i="2"/>
  <c r="N13" i="2"/>
  <c r="BB13" i="2"/>
  <c r="AT13" i="2"/>
  <c r="CP13" i="2"/>
  <c r="AH13" i="2"/>
  <c r="R13" i="2"/>
  <c r="BR13" i="2"/>
  <c r="BF13" i="2"/>
  <c r="V13" i="2"/>
  <c r="Z13" i="2"/>
  <c r="BV13" i="2"/>
  <c r="CL13" i="2"/>
  <c r="CH13" i="2"/>
  <c r="BN13" i="2"/>
  <c r="AL13" i="2"/>
  <c r="BJ13" i="2"/>
  <c r="CT13" i="2"/>
  <c r="AP13" i="2"/>
  <c r="BZ13" i="2"/>
  <c r="CX13" i="2"/>
  <c r="DF13" i="2"/>
  <c r="DB13" i="2"/>
  <c r="J13" i="2"/>
  <c r="AG19" i="2"/>
  <c r="BU18" i="2"/>
  <c r="BE18" i="2"/>
  <c r="CW17" i="2"/>
  <c r="BA19" i="2"/>
  <c r="BQ18" i="2"/>
  <c r="Q18" i="2"/>
  <c r="Y18" i="2"/>
  <c r="CC19" i="2"/>
  <c r="CS18" i="2"/>
  <c r="AD13" i="2"/>
  <c r="U18" i="2"/>
  <c r="AS19" i="2"/>
  <c r="AO18" i="2"/>
  <c r="AC15" i="2"/>
  <c r="BY18" i="2"/>
  <c r="BI18" i="2"/>
  <c r="M19" i="2"/>
  <c r="CC20" i="2" l="1"/>
  <c r="CK19" i="2"/>
  <c r="DA17" i="2"/>
  <c r="CO20" i="2"/>
  <c r="AK19" i="2"/>
  <c r="AS20" i="2"/>
  <c r="BI19" i="2"/>
  <c r="Y19" i="2"/>
  <c r="AG20" i="2"/>
  <c r="BY19" i="2"/>
  <c r="U19" i="2"/>
  <c r="CW18" i="2"/>
  <c r="DH15" i="2"/>
  <c r="AD15" i="2" s="1"/>
  <c r="CP14" i="2"/>
  <c r="AT14" i="2"/>
  <c r="AH14" i="2"/>
  <c r="BB14" i="2"/>
  <c r="CD14" i="2"/>
  <c r="N14" i="2"/>
  <c r="V14" i="2"/>
  <c r="BJ14" i="2"/>
  <c r="CH14" i="2"/>
  <c r="CT14" i="2"/>
  <c r="BN14" i="2"/>
  <c r="R14" i="2"/>
  <c r="BR14" i="2"/>
  <c r="BZ14" i="2"/>
  <c r="Z14" i="2"/>
  <c r="AP14" i="2"/>
  <c r="BV14" i="2"/>
  <c r="CL14" i="2"/>
  <c r="BF14" i="2"/>
  <c r="AL14" i="2"/>
  <c r="DF14" i="2"/>
  <c r="CX14" i="2"/>
  <c r="DB14" i="2"/>
  <c r="J14" i="2"/>
  <c r="AC16" i="2"/>
  <c r="CG19" i="2"/>
  <c r="DE18" i="2"/>
  <c r="AO19" i="2"/>
  <c r="BU19" i="2"/>
  <c r="Q19" i="2"/>
  <c r="BQ19" i="2"/>
  <c r="BE19" i="2"/>
  <c r="AW20" i="2"/>
  <c r="AX19" i="2"/>
  <c r="M20" i="2"/>
  <c r="BA20" i="2"/>
  <c r="CS19" i="2"/>
  <c r="BM19" i="2"/>
  <c r="I17" i="2"/>
  <c r="CG20" i="2" l="1"/>
  <c r="U20" i="2"/>
  <c r="BU20" i="2"/>
  <c r="BY20" i="2"/>
  <c r="M21" i="2"/>
  <c r="AC17" i="2"/>
  <c r="AW21" i="2"/>
  <c r="AX20" i="2"/>
  <c r="AS21" i="2"/>
  <c r="DA18" i="2"/>
  <c r="I18" i="2"/>
  <c r="BI20" i="2"/>
  <c r="BM20" i="2"/>
  <c r="CS20" i="2"/>
  <c r="BE20" i="2"/>
  <c r="AO20" i="2"/>
  <c r="DH16" i="2"/>
  <c r="AD16" i="2" s="1"/>
  <c r="N15" i="2"/>
  <c r="BB15" i="2"/>
  <c r="AH15" i="2"/>
  <c r="CP15" i="2"/>
  <c r="AT15" i="2"/>
  <c r="CD15" i="2"/>
  <c r="BF15" i="2"/>
  <c r="BZ15" i="2"/>
  <c r="V15" i="2"/>
  <c r="BJ15" i="2"/>
  <c r="AP15" i="2"/>
  <c r="BR15" i="2"/>
  <c r="CL15" i="2"/>
  <c r="Z15" i="2"/>
  <c r="CH15" i="2"/>
  <c r="AL15" i="2"/>
  <c r="BV15" i="2"/>
  <c r="BN15" i="2"/>
  <c r="R15" i="2"/>
  <c r="CT15" i="2"/>
  <c r="DF15" i="2"/>
  <c r="CX15" i="2"/>
  <c r="J15" i="2"/>
  <c r="DB15" i="2"/>
  <c r="AK20" i="2"/>
  <c r="CK20" i="2"/>
  <c r="AG21" i="2"/>
  <c r="Q20" i="2"/>
  <c r="BA21" i="2"/>
  <c r="BQ20" i="2"/>
  <c r="DE19" i="2"/>
  <c r="Y20" i="2"/>
  <c r="CO21" i="2"/>
  <c r="CW19" i="2"/>
  <c r="CC21" i="2"/>
  <c r="DE20" i="2" l="1"/>
  <c r="AG22" i="2"/>
  <c r="AO21" i="2"/>
  <c r="BI21" i="2"/>
  <c r="AX21" i="2"/>
  <c r="AW22" i="2"/>
  <c r="BU21" i="2"/>
  <c r="I19" i="2"/>
  <c r="AC18" i="2"/>
  <c r="CC22" i="2"/>
  <c r="CW20" i="2"/>
  <c r="BQ21" i="2"/>
  <c r="CK21" i="2"/>
  <c r="BE21" i="2"/>
  <c r="CS21" i="2"/>
  <c r="AK21" i="2"/>
  <c r="CO22" i="2"/>
  <c r="M22" i="2"/>
  <c r="DH17" i="2"/>
  <c r="AD17" i="2" s="1"/>
  <c r="N16" i="2"/>
  <c r="BB16" i="2"/>
  <c r="AT16" i="2"/>
  <c r="CD16" i="2"/>
  <c r="CP16" i="2"/>
  <c r="AH16" i="2"/>
  <c r="BF16" i="2"/>
  <c r="Z16" i="2"/>
  <c r="CH16" i="2"/>
  <c r="AP16" i="2"/>
  <c r="V16" i="2"/>
  <c r="BJ16" i="2"/>
  <c r="BZ16" i="2"/>
  <c r="CT16" i="2"/>
  <c r="BV16" i="2"/>
  <c r="BN16" i="2"/>
  <c r="AL16" i="2"/>
  <c r="R16" i="2"/>
  <c r="BR16" i="2"/>
  <c r="CL16" i="2"/>
  <c r="CX16" i="2"/>
  <c r="DF16" i="2"/>
  <c r="J16" i="2"/>
  <c r="DB16" i="2"/>
  <c r="BM21" i="2"/>
  <c r="AS22" i="2"/>
  <c r="BY21" i="2"/>
  <c r="BA22" i="2"/>
  <c r="DA19" i="2"/>
  <c r="U21" i="2"/>
  <c r="Y21" i="2"/>
  <c r="Q21" i="2"/>
  <c r="CG21" i="2"/>
  <c r="U22" i="2" l="1"/>
  <c r="AC19" i="2"/>
  <c r="Q22" i="2"/>
  <c r="BA23" i="2"/>
  <c r="DH18" i="2"/>
  <c r="AD18" i="2" s="1"/>
  <c r="CP17" i="2"/>
  <c r="AT17" i="2"/>
  <c r="CD17" i="2"/>
  <c r="AH17" i="2"/>
  <c r="BB17" i="2"/>
  <c r="N17" i="2"/>
  <c r="BF17" i="2"/>
  <c r="BR17" i="2"/>
  <c r="AP17" i="2"/>
  <c r="BN17" i="2"/>
  <c r="CT17" i="2"/>
  <c r="BV17" i="2"/>
  <c r="CH17" i="2"/>
  <c r="R17" i="2"/>
  <c r="Z17" i="2"/>
  <c r="AL17" i="2"/>
  <c r="V17" i="2"/>
  <c r="BZ17" i="2"/>
  <c r="CL17" i="2"/>
  <c r="BJ17" i="2"/>
  <c r="DF17" i="2"/>
  <c r="CX17" i="2"/>
  <c r="DB17" i="2"/>
  <c r="J17" i="2"/>
  <c r="AO22" i="2"/>
  <c r="CG22" i="2"/>
  <c r="AK22" i="2"/>
  <c r="CS22" i="2"/>
  <c r="CW21" i="2"/>
  <c r="I20" i="2"/>
  <c r="AG23" i="2"/>
  <c r="BQ22" i="2"/>
  <c r="DA20" i="2"/>
  <c r="Y22" i="2"/>
  <c r="BE22" i="2"/>
  <c r="CC23" i="2"/>
  <c r="BU22" i="2"/>
  <c r="BI22" i="2"/>
  <c r="BM22" i="2"/>
  <c r="BY22" i="2"/>
  <c r="M23" i="2"/>
  <c r="CK22" i="2"/>
  <c r="AW23" i="2"/>
  <c r="AX22" i="2"/>
  <c r="AS23" i="2"/>
  <c r="CO23" i="2"/>
  <c r="DE21" i="2"/>
  <c r="AS24" i="2" l="1"/>
  <c r="BM23" i="2"/>
  <c r="BE23" i="2"/>
  <c r="AK23" i="2"/>
  <c r="BA24" i="2"/>
  <c r="DE22" i="2"/>
  <c r="AG24" i="2"/>
  <c r="CO24" i="2"/>
  <c r="BI23" i="2"/>
  <c r="Y23" i="2"/>
  <c r="CG23" i="2"/>
  <c r="I21" i="2"/>
  <c r="Q23" i="2"/>
  <c r="AO23" i="2"/>
  <c r="AC20" i="2"/>
  <c r="CK23" i="2"/>
  <c r="M24" i="2"/>
  <c r="DA21" i="2"/>
  <c r="BQ23" i="2"/>
  <c r="DH19" i="2"/>
  <c r="AD19" i="2" s="1"/>
  <c r="N18" i="2"/>
  <c r="BB18" i="2"/>
  <c r="CD18" i="2"/>
  <c r="CP18" i="2"/>
  <c r="AT18" i="2"/>
  <c r="AH18" i="2"/>
  <c r="Z18" i="2"/>
  <c r="BR18" i="2"/>
  <c r="AP18" i="2"/>
  <c r="CT18" i="2"/>
  <c r="CL18" i="2"/>
  <c r="AL18" i="2"/>
  <c r="BF18" i="2"/>
  <c r="CH18" i="2"/>
  <c r="BZ18" i="2"/>
  <c r="BV18" i="2"/>
  <c r="BN18" i="2"/>
  <c r="BJ18" i="2"/>
  <c r="R18" i="2"/>
  <c r="V18" i="2"/>
  <c r="CX18" i="2"/>
  <c r="DF18" i="2"/>
  <c r="DB18" i="2"/>
  <c r="J18" i="2"/>
  <c r="CW22" i="2"/>
  <c r="BU23" i="2"/>
  <c r="AW24" i="2"/>
  <c r="AX23" i="2"/>
  <c r="BY23" i="2"/>
  <c r="CC24" i="2"/>
  <c r="CS23" i="2"/>
  <c r="U23" i="2"/>
  <c r="AC21" i="2" l="1"/>
  <c r="AG25" i="2"/>
  <c r="BQ24" i="2"/>
  <c r="CG24" i="2"/>
  <c r="BE24" i="2"/>
  <c r="U24" i="2"/>
  <c r="AO24" i="2"/>
  <c r="AW25" i="2"/>
  <c r="AX24" i="2"/>
  <c r="CS24" i="2"/>
  <c r="BU24" i="2"/>
  <c r="DA22" i="2"/>
  <c r="Y24" i="2"/>
  <c r="DE23" i="2"/>
  <c r="BI24" i="2"/>
  <c r="BA25" i="2"/>
  <c r="CC25" i="2"/>
  <c r="CW23" i="2"/>
  <c r="Q24" i="2"/>
  <c r="BM24" i="2"/>
  <c r="BY24" i="2"/>
  <c r="DH20" i="2"/>
  <c r="CP19" i="2"/>
  <c r="BB19" i="2"/>
  <c r="CD19" i="2"/>
  <c r="AH19" i="2"/>
  <c r="AT19" i="2"/>
  <c r="N19" i="2"/>
  <c r="BZ19" i="2"/>
  <c r="BN19" i="2"/>
  <c r="R19" i="2"/>
  <c r="AL19" i="2"/>
  <c r="CH19" i="2"/>
  <c r="Z19" i="2"/>
  <c r="CT19" i="2"/>
  <c r="V19" i="2"/>
  <c r="BF19" i="2"/>
  <c r="CL19" i="2"/>
  <c r="BR19" i="2"/>
  <c r="AP19" i="2"/>
  <c r="BV19" i="2"/>
  <c r="BJ19" i="2"/>
  <c r="DF19" i="2"/>
  <c r="CX19" i="2"/>
  <c r="DB19" i="2"/>
  <c r="J19" i="2"/>
  <c r="CK24" i="2"/>
  <c r="I22" i="2"/>
  <c r="M25" i="2"/>
  <c r="CO25" i="2"/>
  <c r="AK24" i="2"/>
  <c r="AS25" i="2"/>
  <c r="AS26" i="2" l="1"/>
  <c r="CG25" i="2"/>
  <c r="BM25" i="2"/>
  <c r="BA26" i="2"/>
  <c r="Y25" i="2"/>
  <c r="AW26" i="2"/>
  <c r="AX25" i="2"/>
  <c r="DA23" i="2"/>
  <c r="AO25" i="2"/>
  <c r="BQ25" i="2"/>
  <c r="I23" i="2"/>
  <c r="AK25" i="2"/>
  <c r="CK25" i="2"/>
  <c r="Q25" i="2"/>
  <c r="BI25" i="2"/>
  <c r="DH21" i="2"/>
  <c r="AD21" i="2" s="1"/>
  <c r="AT20" i="2"/>
  <c r="CP20" i="2"/>
  <c r="BB20" i="2"/>
  <c r="N20" i="2"/>
  <c r="AH20" i="2"/>
  <c r="CD20" i="2"/>
  <c r="CL20" i="2"/>
  <c r="V20" i="2"/>
  <c r="BV20" i="2"/>
  <c r="BZ20" i="2"/>
  <c r="BF20" i="2"/>
  <c r="CH20" i="2"/>
  <c r="Z20" i="2"/>
  <c r="AL20" i="2"/>
  <c r="AP20" i="2"/>
  <c r="R20" i="2"/>
  <c r="BJ20" i="2"/>
  <c r="BR20" i="2"/>
  <c r="BN20" i="2"/>
  <c r="CT20" i="2"/>
  <c r="CX20" i="2"/>
  <c r="DF20" i="2"/>
  <c r="J20" i="2"/>
  <c r="DB20" i="2"/>
  <c r="AG26" i="2"/>
  <c r="U25" i="2"/>
  <c r="AC22" i="2"/>
  <c r="CW24" i="2"/>
  <c r="CO26" i="2"/>
  <c r="BU25" i="2"/>
  <c r="M26" i="2"/>
  <c r="BY25" i="2"/>
  <c r="CC26" i="2"/>
  <c r="DE24" i="2"/>
  <c r="CS25" i="2"/>
  <c r="BE25" i="2"/>
  <c r="AD20" i="2"/>
  <c r="BE26" i="2" l="1"/>
  <c r="BY26" i="2"/>
  <c r="CW25" i="2"/>
  <c r="AG27" i="2"/>
  <c r="BA27" i="2"/>
  <c r="CK26" i="2"/>
  <c r="AC23" i="2"/>
  <c r="DH22" i="2"/>
  <c r="CP21" i="2"/>
  <c r="AT21" i="2"/>
  <c r="AH21" i="2"/>
  <c r="N21" i="2"/>
  <c r="CD21" i="2"/>
  <c r="BB21" i="2"/>
  <c r="BR21" i="2"/>
  <c r="V21" i="2"/>
  <c r="CT21" i="2"/>
  <c r="BZ21" i="2"/>
  <c r="AP21" i="2"/>
  <c r="BV21" i="2"/>
  <c r="CH21" i="2"/>
  <c r="Z21" i="2"/>
  <c r="BJ21" i="2"/>
  <c r="R21" i="2"/>
  <c r="CL21" i="2"/>
  <c r="BN21" i="2"/>
  <c r="AL21" i="2"/>
  <c r="BF21" i="2"/>
  <c r="CX21" i="2"/>
  <c r="DF21" i="2"/>
  <c r="DB21" i="2"/>
  <c r="J21" i="2"/>
  <c r="AO26" i="2"/>
  <c r="CS26" i="2"/>
  <c r="M27" i="2"/>
  <c r="AK26" i="2"/>
  <c r="DA24" i="2"/>
  <c r="BM26" i="2"/>
  <c r="U26" i="2"/>
  <c r="BI26" i="2"/>
  <c r="I24" i="2"/>
  <c r="DE25" i="2"/>
  <c r="AW27" i="2"/>
  <c r="AX26" i="2"/>
  <c r="CG26" i="2"/>
  <c r="CO27" i="2"/>
  <c r="Q26" i="2"/>
  <c r="BU26" i="2"/>
  <c r="CC27" i="2"/>
  <c r="BQ26" i="2"/>
  <c r="Y26" i="2"/>
  <c r="AS27" i="2"/>
  <c r="CG27" i="2" l="1"/>
  <c r="AK27" i="2"/>
  <c r="DH23" i="2"/>
  <c r="AD23" i="2" s="1"/>
  <c r="AT22" i="2"/>
  <c r="N22" i="2"/>
  <c r="CD22" i="2"/>
  <c r="CP22" i="2"/>
  <c r="BB22" i="2"/>
  <c r="AH22" i="2"/>
  <c r="CL22" i="2"/>
  <c r="BZ22" i="2"/>
  <c r="AL22" i="2"/>
  <c r="BV22" i="2"/>
  <c r="BJ22" i="2"/>
  <c r="BN22" i="2"/>
  <c r="R22" i="2"/>
  <c r="AP22" i="2"/>
  <c r="Z22" i="2"/>
  <c r="CT22" i="2"/>
  <c r="V22" i="2"/>
  <c r="BF22" i="2"/>
  <c r="CH22" i="2"/>
  <c r="BR22" i="2"/>
  <c r="CX22" i="2"/>
  <c r="DF22" i="2"/>
  <c r="J22" i="2"/>
  <c r="DB22" i="2"/>
  <c r="AG28" i="2"/>
  <c r="BI27" i="2"/>
  <c r="M28" i="2"/>
  <c r="AC24" i="2"/>
  <c r="CW26" i="2"/>
  <c r="Q27" i="2"/>
  <c r="Y27" i="2"/>
  <c r="AX27" i="2"/>
  <c r="AW28" i="2"/>
  <c r="U27" i="2"/>
  <c r="AD22" i="2"/>
  <c r="BQ27" i="2"/>
  <c r="BM27" i="2"/>
  <c r="BU27" i="2"/>
  <c r="CS27" i="2"/>
  <c r="BY27" i="2"/>
  <c r="CO28" i="2"/>
  <c r="DA25" i="2"/>
  <c r="AO27" i="2"/>
  <c r="BA28" i="2"/>
  <c r="AS28" i="2"/>
  <c r="DE26" i="2"/>
  <c r="CK27" i="2"/>
  <c r="CC28" i="2"/>
  <c r="I25" i="2"/>
  <c r="BE27" i="2"/>
  <c r="DE27" i="2" l="1"/>
  <c r="DA26" i="2"/>
  <c r="U28" i="2"/>
  <c r="CW27" i="2"/>
  <c r="I26" i="2"/>
  <c r="AS29" i="2"/>
  <c r="BU28" i="2"/>
  <c r="AX28" i="2"/>
  <c r="AW29" i="2"/>
  <c r="DH24" i="2"/>
  <c r="AD24" i="2" s="1"/>
  <c r="AT23" i="2"/>
  <c r="CP23" i="2"/>
  <c r="CD23" i="2"/>
  <c r="BB23" i="2"/>
  <c r="N23" i="2"/>
  <c r="AH23" i="2"/>
  <c r="V23" i="2"/>
  <c r="BF23" i="2"/>
  <c r="CT23" i="2"/>
  <c r="BZ23" i="2"/>
  <c r="BV23" i="2"/>
  <c r="BR23" i="2"/>
  <c r="AP23" i="2"/>
  <c r="AL23" i="2"/>
  <c r="BJ23" i="2"/>
  <c r="R23" i="2"/>
  <c r="CL23" i="2"/>
  <c r="CH23" i="2"/>
  <c r="Z23" i="2"/>
  <c r="BN23" i="2"/>
  <c r="DF23" i="2"/>
  <c r="CX23" i="2"/>
  <c r="DB23" i="2"/>
  <c r="J23" i="2"/>
  <c r="BY28" i="2"/>
  <c r="AC25" i="2"/>
  <c r="BA29" i="2"/>
  <c r="BM28" i="2"/>
  <c r="BE28" i="2"/>
  <c r="AG29" i="2"/>
  <c r="CC29" i="2"/>
  <c r="Y28" i="2"/>
  <c r="M29" i="2"/>
  <c r="CK28" i="2"/>
  <c r="CS28" i="2"/>
  <c r="BI28" i="2"/>
  <c r="CG28" i="2"/>
  <c r="CO29" i="2"/>
  <c r="AO28" i="2"/>
  <c r="BQ28" i="2"/>
  <c r="AK28" i="2"/>
  <c r="Q28" i="2"/>
  <c r="CC30" i="2" l="1"/>
  <c r="Q29" i="2"/>
  <c r="AC26" i="2"/>
  <c r="BU29" i="2"/>
  <c r="CK29" i="2"/>
  <c r="U29" i="2"/>
  <c r="AO29" i="2"/>
  <c r="DA27" i="2"/>
  <c r="CS29" i="2"/>
  <c r="AG30" i="2"/>
  <c r="AK29" i="2"/>
  <c r="CG29" i="2"/>
  <c r="M30" i="2"/>
  <c r="BE29" i="2"/>
  <c r="BY29" i="2"/>
  <c r="AS30" i="2"/>
  <c r="AX29" i="2"/>
  <c r="AW30" i="2"/>
  <c r="Y29" i="2"/>
  <c r="DH25" i="2"/>
  <c r="AH24" i="2"/>
  <c r="CP24" i="2"/>
  <c r="CD24" i="2"/>
  <c r="N24" i="2"/>
  <c r="AT24" i="2"/>
  <c r="BB24" i="2"/>
  <c r="R24" i="2"/>
  <c r="Z24" i="2"/>
  <c r="BR24" i="2"/>
  <c r="BJ24" i="2"/>
  <c r="V24" i="2"/>
  <c r="CH24" i="2"/>
  <c r="BV24" i="2"/>
  <c r="BZ24" i="2"/>
  <c r="CT24" i="2"/>
  <c r="BN24" i="2"/>
  <c r="AL24" i="2"/>
  <c r="AP24" i="2"/>
  <c r="CL24" i="2"/>
  <c r="BF24" i="2"/>
  <c r="DF24" i="2"/>
  <c r="CX24" i="2"/>
  <c r="DB24" i="2"/>
  <c r="J24" i="2"/>
  <c r="CW28" i="2"/>
  <c r="BA30" i="2"/>
  <c r="CO30" i="2"/>
  <c r="BQ29" i="2"/>
  <c r="BI29" i="2"/>
  <c r="BM29" i="2"/>
  <c r="I27" i="2"/>
  <c r="DE28" i="2"/>
  <c r="AS31" i="2" l="1"/>
  <c r="CG30" i="2"/>
  <c r="DH26" i="2"/>
  <c r="CP25" i="2"/>
  <c r="AH25" i="2"/>
  <c r="AT25" i="2"/>
  <c r="CD25" i="2"/>
  <c r="N25" i="2"/>
  <c r="BB25" i="2"/>
  <c r="AP25" i="2"/>
  <c r="BF25" i="2"/>
  <c r="BR25" i="2"/>
  <c r="AL25" i="2"/>
  <c r="BZ25" i="2"/>
  <c r="CL25" i="2"/>
  <c r="CT25" i="2"/>
  <c r="BN25" i="2"/>
  <c r="Z25" i="2"/>
  <c r="R25" i="2"/>
  <c r="V25" i="2"/>
  <c r="CH25" i="2"/>
  <c r="BJ25" i="2"/>
  <c r="BV25" i="2"/>
  <c r="DF25" i="2"/>
  <c r="CX25" i="2"/>
  <c r="J25" i="2"/>
  <c r="DB25" i="2"/>
  <c r="AK30" i="2"/>
  <c r="AO30" i="2"/>
  <c r="AC27" i="2"/>
  <c r="BQ30" i="2"/>
  <c r="BY30" i="2"/>
  <c r="AD25" i="2"/>
  <c r="Y30" i="2"/>
  <c r="BE30" i="2"/>
  <c r="Q30" i="2"/>
  <c r="BU30" i="2"/>
  <c r="BM30" i="2"/>
  <c r="AG31" i="2"/>
  <c r="U30" i="2"/>
  <c r="CW29" i="2"/>
  <c r="DA28" i="2"/>
  <c r="I28" i="2"/>
  <c r="AX30" i="2"/>
  <c r="AW31" i="2"/>
  <c r="CS30" i="2"/>
  <c r="CK30" i="2"/>
  <c r="CC31" i="2"/>
  <c r="DE29" i="2"/>
  <c r="CO31" i="2"/>
  <c r="BI30" i="2"/>
  <c r="BA31" i="2"/>
  <c r="M31" i="2"/>
  <c r="AG32" i="2" l="1"/>
  <c r="BY31" i="2"/>
  <c r="AK31" i="2"/>
  <c r="Q31" i="2"/>
  <c r="DH27" i="2"/>
  <c r="AD27" i="2" s="1"/>
  <c r="BB26" i="2"/>
  <c r="CP26" i="2"/>
  <c r="CD26" i="2"/>
  <c r="N26" i="2"/>
  <c r="AH26" i="2"/>
  <c r="AT26" i="2"/>
  <c r="CH26" i="2"/>
  <c r="BJ26" i="2"/>
  <c r="BF26" i="2"/>
  <c r="V26" i="2"/>
  <c r="R26" i="2"/>
  <c r="BR26" i="2"/>
  <c r="AP26" i="2"/>
  <c r="CT26" i="2"/>
  <c r="CL26" i="2"/>
  <c r="AL26" i="2"/>
  <c r="Z26" i="2"/>
  <c r="BZ26" i="2"/>
  <c r="BN26" i="2"/>
  <c r="BV26" i="2"/>
  <c r="DF26" i="2"/>
  <c r="CX26" i="2"/>
  <c r="J26" i="2"/>
  <c r="DB26" i="2"/>
  <c r="BA32" i="2"/>
  <c r="BQ31" i="2"/>
  <c r="BE31" i="2"/>
  <c r="AC28" i="2"/>
  <c r="U31" i="2"/>
  <c r="AD26" i="2"/>
  <c r="CG31" i="2"/>
  <c r="I29" i="2"/>
  <c r="CK31" i="2"/>
  <c r="CS31" i="2"/>
  <c r="BM31" i="2"/>
  <c r="Y31" i="2"/>
  <c r="AO31" i="2"/>
  <c r="CC32" i="2"/>
  <c r="BI31" i="2"/>
  <c r="DA29" i="2"/>
  <c r="CW30" i="2"/>
  <c r="CO32" i="2"/>
  <c r="M32" i="2"/>
  <c r="DE30" i="2"/>
  <c r="AW32" i="2"/>
  <c r="AX31" i="2"/>
  <c r="BU31" i="2"/>
  <c r="AS32" i="2"/>
  <c r="Q32" i="2" l="1"/>
  <c r="M33" i="2"/>
  <c r="CS32" i="2"/>
  <c r="AK32" i="2"/>
  <c r="BI32" i="2"/>
  <c r="BU32" i="2"/>
  <c r="AO32" i="2"/>
  <c r="U32" i="2"/>
  <c r="BQ32" i="2"/>
  <c r="AW33" i="2"/>
  <c r="AX32" i="2"/>
  <c r="CK32" i="2"/>
  <c r="CW31" i="2"/>
  <c r="I30" i="2"/>
  <c r="AC29" i="2"/>
  <c r="BA33" i="2"/>
  <c r="BY32" i="2"/>
  <c r="CC33" i="2"/>
  <c r="DE31" i="2"/>
  <c r="DA30" i="2"/>
  <c r="Y32" i="2"/>
  <c r="BE32" i="2"/>
  <c r="DH28" i="2"/>
  <c r="AT27" i="2"/>
  <c r="N27" i="2"/>
  <c r="CD27" i="2"/>
  <c r="BB27" i="2"/>
  <c r="CP27" i="2"/>
  <c r="AH27" i="2"/>
  <c r="Z27" i="2"/>
  <c r="BJ27" i="2"/>
  <c r="BR27" i="2"/>
  <c r="CH27" i="2"/>
  <c r="CL27" i="2"/>
  <c r="AP27" i="2"/>
  <c r="R27" i="2"/>
  <c r="BN27" i="2"/>
  <c r="CT27" i="2"/>
  <c r="BZ27" i="2"/>
  <c r="BF27" i="2"/>
  <c r="AL27" i="2"/>
  <c r="V27" i="2"/>
  <c r="BV27" i="2"/>
  <c r="CX27" i="2"/>
  <c r="DF27" i="2"/>
  <c r="DB27" i="2"/>
  <c r="J27" i="2"/>
  <c r="BM32" i="2"/>
  <c r="CO33" i="2"/>
  <c r="AS33" i="2"/>
  <c r="CG32" i="2"/>
  <c r="AG33" i="2"/>
  <c r="AG34" i="2" l="1"/>
  <c r="AO33" i="2"/>
  <c r="CS33" i="2"/>
  <c r="DA31" i="2"/>
  <c r="BA34" i="2"/>
  <c r="CK33" i="2"/>
  <c r="BM33" i="2"/>
  <c r="DH29" i="2"/>
  <c r="BB28" i="2"/>
  <c r="CP28" i="2"/>
  <c r="CD28" i="2"/>
  <c r="N28" i="2"/>
  <c r="AT28" i="2"/>
  <c r="AH28" i="2"/>
  <c r="CL28" i="2"/>
  <c r="CT28" i="2"/>
  <c r="BJ28" i="2"/>
  <c r="R28" i="2"/>
  <c r="BF28" i="2"/>
  <c r="Z28" i="2"/>
  <c r="BN28" i="2"/>
  <c r="BR28" i="2"/>
  <c r="V28" i="2"/>
  <c r="AP28" i="2"/>
  <c r="AL28" i="2"/>
  <c r="BZ28" i="2"/>
  <c r="CH28" i="2"/>
  <c r="BV28" i="2"/>
  <c r="CX28" i="2"/>
  <c r="DF28" i="2"/>
  <c r="J28" i="2"/>
  <c r="DB28" i="2"/>
  <c r="AC30" i="2"/>
  <c r="DE32" i="2"/>
  <c r="AD28" i="2"/>
  <c r="AW34" i="2"/>
  <c r="AX33" i="2"/>
  <c r="BU33" i="2"/>
  <c r="M34" i="2"/>
  <c r="CG33" i="2"/>
  <c r="BE33" i="2"/>
  <c r="I31" i="2"/>
  <c r="Q33" i="2"/>
  <c r="CC34" i="2"/>
  <c r="BQ33" i="2"/>
  <c r="BI33" i="2"/>
  <c r="Y33" i="2"/>
  <c r="CW32" i="2"/>
  <c r="AS34" i="2"/>
  <c r="CO34" i="2"/>
  <c r="BY33" i="2"/>
  <c r="U33" i="2"/>
  <c r="AK33" i="2"/>
  <c r="BI34" i="2" l="1"/>
  <c r="BU34" i="2"/>
  <c r="DH30" i="2"/>
  <c r="AD30" i="2" s="1"/>
  <c r="CD29" i="2"/>
  <c r="CP29" i="2"/>
  <c r="N29" i="2"/>
  <c r="BB29" i="2"/>
  <c r="AH29" i="2"/>
  <c r="AT29" i="2"/>
  <c r="AP29" i="2"/>
  <c r="V29" i="2"/>
  <c r="CT29" i="2"/>
  <c r="BV29" i="2"/>
  <c r="Z29" i="2"/>
  <c r="BN29" i="2"/>
  <c r="BJ29" i="2"/>
  <c r="BZ29" i="2"/>
  <c r="CH29" i="2"/>
  <c r="R29" i="2"/>
  <c r="BF29" i="2"/>
  <c r="CL29" i="2"/>
  <c r="BR29" i="2"/>
  <c r="AL29" i="2"/>
  <c r="CX29" i="2"/>
  <c r="DF29" i="2"/>
  <c r="J29" i="2"/>
  <c r="DB29" i="2"/>
  <c r="DA32" i="2"/>
  <c r="U34" i="2"/>
  <c r="CG34" i="2"/>
  <c r="CS34" i="2"/>
  <c r="BM34" i="2"/>
  <c r="BY34" i="2"/>
  <c r="CC35" i="2"/>
  <c r="DE33" i="2"/>
  <c r="BQ34" i="2"/>
  <c r="Y34" i="2"/>
  <c r="CK34" i="2"/>
  <c r="AO34" i="2"/>
  <c r="CO35" i="2"/>
  <c r="Q34" i="2"/>
  <c r="M35" i="2"/>
  <c r="AC31" i="2"/>
  <c r="AG35" i="2"/>
  <c r="AS35" i="2"/>
  <c r="BE34" i="2"/>
  <c r="AW35" i="2"/>
  <c r="AX34" i="2"/>
  <c r="CW33" i="2"/>
  <c r="AK34" i="2"/>
  <c r="I32" i="2"/>
  <c r="AD29" i="2"/>
  <c r="BA35" i="2"/>
  <c r="BA36" i="2" l="1"/>
  <c r="AC32" i="2"/>
  <c r="BQ35" i="2"/>
  <c r="BM35" i="2"/>
  <c r="DA33" i="2"/>
  <c r="AO35" i="2"/>
  <c r="DH31" i="2"/>
  <c r="AH30" i="2"/>
  <c r="AT30" i="2"/>
  <c r="CP30" i="2"/>
  <c r="BB30" i="2"/>
  <c r="N30" i="2"/>
  <c r="CD30" i="2"/>
  <c r="BF30" i="2"/>
  <c r="BN30" i="2"/>
  <c r="BJ30" i="2"/>
  <c r="CL30" i="2"/>
  <c r="Z30" i="2"/>
  <c r="CT30" i="2"/>
  <c r="BZ30" i="2"/>
  <c r="AP30" i="2"/>
  <c r="BV30" i="2"/>
  <c r="AL30" i="2"/>
  <c r="BR30" i="2"/>
  <c r="V30" i="2"/>
  <c r="R30" i="2"/>
  <c r="CH30" i="2"/>
  <c r="CX30" i="2"/>
  <c r="DF30" i="2"/>
  <c r="DB30" i="2"/>
  <c r="J30" i="2"/>
  <c r="M36" i="2"/>
  <c r="DE34" i="2"/>
  <c r="CS35" i="2"/>
  <c r="BU35" i="2"/>
  <c r="AK35" i="2"/>
  <c r="CK35" i="2"/>
  <c r="CG35" i="2"/>
  <c r="BE35" i="2"/>
  <c r="AS36" i="2"/>
  <c r="CC36" i="2"/>
  <c r="CW34" i="2"/>
  <c r="CO36" i="2"/>
  <c r="AW36" i="2"/>
  <c r="AX35" i="2"/>
  <c r="I33" i="2"/>
  <c r="Q35" i="2"/>
  <c r="AG36" i="2"/>
  <c r="Y35" i="2"/>
  <c r="BY35" i="2"/>
  <c r="U35" i="2"/>
  <c r="BI35" i="2"/>
  <c r="BI36" i="2" l="1"/>
  <c r="M37" i="2"/>
  <c r="M38" i="2" s="1"/>
  <c r="M39" i="2" s="1"/>
  <c r="BM36" i="2"/>
  <c r="DH32" i="2"/>
  <c r="N31" i="2"/>
  <c r="AH31" i="2"/>
  <c r="BB31" i="2"/>
  <c r="CD31" i="2"/>
  <c r="CP31" i="2"/>
  <c r="AT31" i="2"/>
  <c r="Z31" i="2"/>
  <c r="AL31" i="2"/>
  <c r="V31" i="2"/>
  <c r="BZ31" i="2"/>
  <c r="CH31" i="2"/>
  <c r="BN31" i="2"/>
  <c r="R31" i="2"/>
  <c r="BF31" i="2"/>
  <c r="BJ31" i="2"/>
  <c r="BR31" i="2"/>
  <c r="BV31" i="2"/>
  <c r="CT31" i="2"/>
  <c r="AP31" i="2"/>
  <c r="CL31" i="2"/>
  <c r="DF31" i="2"/>
  <c r="CX31" i="2"/>
  <c r="J31" i="2"/>
  <c r="DB31" i="2"/>
  <c r="BE36" i="2"/>
  <c r="CG36" i="2"/>
  <c r="BQ36" i="2"/>
  <c r="U36" i="2"/>
  <c r="AO36" i="2"/>
  <c r="AC33" i="2"/>
  <c r="AG37" i="2"/>
  <c r="AG38" i="2" s="1"/>
  <c r="AG39" i="2" s="1"/>
  <c r="CW35" i="2"/>
  <c r="BY36" i="2"/>
  <c r="I34" i="2"/>
  <c r="CC37" i="2"/>
  <c r="CC38" i="2" s="1"/>
  <c r="CC39" i="2" s="1"/>
  <c r="CK36" i="2"/>
  <c r="CS36" i="2"/>
  <c r="AD31" i="2"/>
  <c r="CO37" i="2"/>
  <c r="CO38" i="2" s="1"/>
  <c r="CO39" i="2" s="1"/>
  <c r="BU36" i="2"/>
  <c r="Q36" i="2"/>
  <c r="Y36" i="2"/>
  <c r="AW37" i="2"/>
  <c r="AX36" i="2"/>
  <c r="AS37" i="2"/>
  <c r="AS38" i="2" s="1"/>
  <c r="AS39" i="2" s="1"/>
  <c r="AK36" i="2"/>
  <c r="DE35" i="2"/>
  <c r="DA34" i="2"/>
  <c r="BA37" i="2"/>
  <c r="BA38" i="2" s="1"/>
  <c r="BA39" i="2" s="1"/>
  <c r="AX37" i="2" l="1"/>
  <c r="AW38" i="2"/>
  <c r="BU37" i="2"/>
  <c r="BU38" i="2" s="1"/>
  <c r="BU39" i="2" s="1"/>
  <c r="BQ37" i="2"/>
  <c r="BQ38" i="2" s="1"/>
  <c r="BQ39" i="2" s="1"/>
  <c r="DH33" i="2"/>
  <c r="AD33" i="2" s="1"/>
  <c r="CP32" i="2"/>
  <c r="AT32" i="2"/>
  <c r="AH32" i="2"/>
  <c r="CD32" i="2"/>
  <c r="N32" i="2"/>
  <c r="BB32" i="2"/>
  <c r="BV32" i="2"/>
  <c r="BJ32" i="2"/>
  <c r="Z32" i="2"/>
  <c r="BF32" i="2"/>
  <c r="BZ32" i="2"/>
  <c r="BR32" i="2"/>
  <c r="AL32" i="2"/>
  <c r="R32" i="2"/>
  <c r="V32" i="2"/>
  <c r="AP32" i="2"/>
  <c r="CL32" i="2"/>
  <c r="CH32" i="2"/>
  <c r="BN32" i="2"/>
  <c r="CT32" i="2"/>
  <c r="CX32" i="2"/>
  <c r="DF32" i="2"/>
  <c r="DB32" i="2"/>
  <c r="J32" i="2"/>
  <c r="AC34" i="2"/>
  <c r="I35" i="2"/>
  <c r="AD32" i="2"/>
  <c r="BM37" i="2"/>
  <c r="BM38" i="2" s="1"/>
  <c r="BM39" i="2" s="1"/>
  <c r="DA35" i="2"/>
  <c r="DE36" i="2"/>
  <c r="Y37" i="2"/>
  <c r="Y38" i="2" s="1"/>
  <c r="Y39" i="2" s="1"/>
  <c r="AO37" i="2"/>
  <c r="AO38" i="2" s="1"/>
  <c r="AO39" i="2" s="1"/>
  <c r="CS37" i="2"/>
  <c r="CS38" i="2" s="1"/>
  <c r="BY37" i="2"/>
  <c r="BY38" i="2" s="1"/>
  <c r="BY39" i="2" s="1"/>
  <c r="CG37" i="2"/>
  <c r="CG38" i="2" s="1"/>
  <c r="CG39" i="2" s="1"/>
  <c r="AK37" i="2"/>
  <c r="AK38" i="2" s="1"/>
  <c r="AK39" i="2" s="1"/>
  <c r="Q37" i="2"/>
  <c r="Q38" i="2" s="1"/>
  <c r="Q39" i="2" s="1"/>
  <c r="CK37" i="2"/>
  <c r="CK38" i="2" s="1"/>
  <c r="CK39" i="2" s="1"/>
  <c r="CW36" i="2"/>
  <c r="U37" i="2"/>
  <c r="U38" i="2" s="1"/>
  <c r="U39" i="2" s="1"/>
  <c r="BE37" i="2"/>
  <c r="BE38" i="2" s="1"/>
  <c r="BE39" i="2" s="1"/>
  <c r="BI37" i="2"/>
  <c r="BI38" i="2" s="1"/>
  <c r="BI39" i="2" s="1"/>
  <c r="AX38" i="2" l="1"/>
  <c r="AW39" i="2"/>
  <c r="CS39" i="2"/>
  <c r="DH34" i="2"/>
  <c r="AH33" i="2"/>
  <c r="AT33" i="2"/>
  <c r="CP33" i="2"/>
  <c r="BB33" i="2"/>
  <c r="N33" i="2"/>
  <c r="CD33" i="2"/>
  <c r="BJ33" i="2"/>
  <c r="V33" i="2"/>
  <c r="BZ33" i="2"/>
  <c r="Z33" i="2"/>
  <c r="BV33" i="2"/>
  <c r="CH33" i="2"/>
  <c r="CL33" i="2"/>
  <c r="R33" i="2"/>
  <c r="AL33" i="2"/>
  <c r="AP33" i="2"/>
  <c r="CT33" i="2"/>
  <c r="BF33" i="2"/>
  <c r="BN33" i="2"/>
  <c r="BR33" i="2"/>
  <c r="DF33" i="2"/>
  <c r="CX33" i="2"/>
  <c r="J33" i="2"/>
  <c r="DB33" i="2"/>
  <c r="CW37" i="2"/>
  <c r="CW38" i="2" s="1"/>
  <c r="DA36" i="2"/>
  <c r="I36" i="2"/>
  <c r="DE37" i="2"/>
  <c r="DE38" i="2" s="1"/>
  <c r="DE39" i="2" s="1"/>
  <c r="AC35" i="2"/>
  <c r="AX39" i="2" l="1"/>
  <c r="CW39" i="2"/>
  <c r="DH35" i="2"/>
  <c r="AD35" i="2" s="1"/>
  <c r="CP34" i="2"/>
  <c r="BB34" i="2"/>
  <c r="AH34" i="2"/>
  <c r="CD34" i="2"/>
  <c r="AT34" i="2"/>
  <c r="N34" i="2"/>
  <c r="BZ34" i="2"/>
  <c r="AL34" i="2"/>
  <c r="Z34" i="2"/>
  <c r="V34" i="2"/>
  <c r="R34" i="2"/>
  <c r="AP34" i="2"/>
  <c r="CT34" i="2"/>
  <c r="CL34" i="2"/>
  <c r="BR34" i="2"/>
  <c r="CH34" i="2"/>
  <c r="BJ34" i="2"/>
  <c r="BN34" i="2"/>
  <c r="BV34" i="2"/>
  <c r="BF34" i="2"/>
  <c r="CX34" i="2"/>
  <c r="DF34" i="2"/>
  <c r="J34" i="2"/>
  <c r="DB34" i="2"/>
  <c r="AC36" i="2"/>
  <c r="AD34" i="2"/>
  <c r="DA37" i="2"/>
  <c r="DA38" i="2" s="1"/>
  <c r="DA39" i="2" s="1"/>
  <c r="I37" i="2"/>
  <c r="I38" i="2" s="1"/>
  <c r="I39" i="2" s="1"/>
  <c r="DH36" i="2" l="1"/>
  <c r="AD36" i="2" s="1"/>
  <c r="BB35" i="2"/>
  <c r="AT35" i="2"/>
  <c r="CD35" i="2"/>
  <c r="N35" i="2"/>
  <c r="CP35" i="2"/>
  <c r="AH35" i="2"/>
  <c r="BV35" i="2"/>
  <c r="R35" i="2"/>
  <c r="Z35" i="2"/>
  <c r="BJ35" i="2"/>
  <c r="BF35" i="2"/>
  <c r="V35" i="2"/>
  <c r="CL35" i="2"/>
  <c r="AP35" i="2"/>
  <c r="AL35" i="2"/>
  <c r="CH35" i="2"/>
  <c r="BZ35" i="2"/>
  <c r="CT35" i="2"/>
  <c r="BN35" i="2"/>
  <c r="BR35" i="2"/>
  <c r="CX35" i="2"/>
  <c r="DF35" i="2"/>
  <c r="J35" i="2"/>
  <c r="DB35" i="2"/>
  <c r="AC37" i="2"/>
  <c r="AC38" i="2" s="1"/>
  <c r="AC39" i="2" s="1"/>
  <c r="DH37" i="2" l="1"/>
  <c r="BB36" i="2"/>
  <c r="CD36" i="2"/>
  <c r="CP36" i="2"/>
  <c r="AT36" i="2"/>
  <c r="N36" i="2"/>
  <c r="AH36" i="2"/>
  <c r="CL36" i="2"/>
  <c r="BJ36" i="2"/>
  <c r="AL36" i="2"/>
  <c r="V36" i="2"/>
  <c r="BV36" i="2"/>
  <c r="AP36" i="2"/>
  <c r="CT36" i="2"/>
  <c r="BZ36" i="2"/>
  <c r="BR36" i="2"/>
  <c r="R36" i="2"/>
  <c r="BF36" i="2"/>
  <c r="Z36" i="2"/>
  <c r="BN36" i="2"/>
  <c r="CH36" i="2"/>
  <c r="CX36" i="2"/>
  <c r="DF36" i="2"/>
  <c r="DB36" i="2"/>
  <c r="J36" i="2"/>
  <c r="AD37" i="2" l="1"/>
  <c r="DH38" i="2"/>
  <c r="N37" i="2"/>
  <c r="CP37" i="2"/>
  <c r="AH37" i="2"/>
  <c r="BB37" i="2"/>
  <c r="AT37" i="2"/>
  <c r="CD37" i="2"/>
  <c r="Z37" i="2"/>
  <c r="CT37" i="2"/>
  <c r="BN37" i="2"/>
  <c r="CH37" i="2"/>
  <c r="BJ37" i="2"/>
  <c r="BR37" i="2"/>
  <c r="BZ37" i="2"/>
  <c r="R37" i="2"/>
  <c r="CL37" i="2"/>
  <c r="BF37" i="2"/>
  <c r="BV37" i="2"/>
  <c r="AP37" i="2"/>
  <c r="AL37" i="2"/>
  <c r="V37" i="2"/>
  <c r="DF37" i="2"/>
  <c r="CX37" i="2"/>
  <c r="J37" i="2"/>
  <c r="DB37" i="2"/>
  <c r="DH39" i="2" l="1"/>
  <c r="R38" i="2"/>
  <c r="BV38" i="2"/>
  <c r="BR38" i="2"/>
  <c r="BZ38" i="2"/>
  <c r="AL38" i="2"/>
  <c r="BF38" i="2"/>
  <c r="AH38" i="2"/>
  <c r="BN38" i="2"/>
  <c r="DB38" i="2"/>
  <c r="CL38" i="2"/>
  <c r="CH38" i="2"/>
  <c r="CP38" i="2"/>
  <c r="AP38" i="2"/>
  <c r="DF38" i="2"/>
  <c r="BB38" i="2"/>
  <c r="Z38" i="2"/>
  <c r="J38" i="2"/>
  <c r="CD38" i="2"/>
  <c r="V38" i="2"/>
  <c r="AD38" i="2"/>
  <c r="N38" i="2"/>
  <c r="BJ38" i="2"/>
  <c r="AT38" i="2"/>
  <c r="CT38" i="2"/>
  <c r="CX38" i="2"/>
  <c r="CL39" i="2" l="1"/>
  <c r="BB39" i="2"/>
  <c r="V39" i="2"/>
  <c r="AT39" i="2"/>
  <c r="DF39" i="2"/>
  <c r="BZ39" i="2"/>
  <c r="CD39" i="2"/>
  <c r="CP39" i="2"/>
  <c r="AD39" i="2"/>
  <c r="J39" i="2"/>
  <c r="CH39" i="2"/>
  <c r="BN39" i="2"/>
  <c r="DB39" i="2"/>
  <c r="BV39" i="2"/>
  <c r="AP39" i="2"/>
  <c r="R39" i="2"/>
  <c r="N39" i="2"/>
  <c r="BJ39" i="2"/>
  <c r="AL39" i="2"/>
  <c r="Z39" i="2"/>
  <c r="BF39" i="2"/>
  <c r="AH39" i="2"/>
  <c r="BR39" i="2"/>
  <c r="CT39" i="2"/>
  <c r="CX39" i="2"/>
  <c r="A6" i="46" l="1"/>
  <c r="B1" i="47"/>
  <c r="F32" i="27" l="1"/>
  <c r="E32" i="27"/>
  <c r="D32" i="27"/>
  <c r="C32" i="27"/>
  <c r="F23" i="27"/>
  <c r="E23" i="27"/>
  <c r="D23" i="27"/>
  <c r="C23" i="27"/>
  <c r="C24" i="27" s="1"/>
  <c r="F14" i="27"/>
  <c r="E14" i="27"/>
  <c r="D14" i="27"/>
  <c r="C14" i="27"/>
  <c r="F32" i="29"/>
  <c r="E32" i="29"/>
  <c r="D32" i="29"/>
  <c r="C32" i="29"/>
  <c r="F23" i="29"/>
  <c r="E23" i="29"/>
  <c r="D23" i="29"/>
  <c r="C23" i="29"/>
  <c r="F14" i="29"/>
  <c r="E14" i="29"/>
  <c r="E34" i="29" s="1"/>
  <c r="D14" i="29"/>
  <c r="C14" i="29"/>
  <c r="F32" i="30"/>
  <c r="E32" i="30"/>
  <c r="D32" i="30"/>
  <c r="C32" i="30"/>
  <c r="F23" i="30"/>
  <c r="E23" i="30"/>
  <c r="D23" i="30"/>
  <c r="C23" i="30"/>
  <c r="F14" i="30"/>
  <c r="E14" i="30"/>
  <c r="D14" i="30"/>
  <c r="C14" i="30"/>
  <c r="E32" i="31"/>
  <c r="D32" i="31"/>
  <c r="C32" i="31"/>
  <c r="E23" i="31"/>
  <c r="D23" i="31"/>
  <c r="C23" i="31"/>
  <c r="E14" i="31"/>
  <c r="D14" i="31"/>
  <c r="C14" i="31"/>
  <c r="J8" i="32"/>
  <c r="E34" i="30" l="1"/>
  <c r="C33" i="30"/>
  <c r="E33" i="29"/>
  <c r="C33" i="29"/>
  <c r="E33" i="27"/>
  <c r="D24" i="27"/>
  <c r="E24" i="27"/>
  <c r="C15" i="27"/>
  <c r="D15" i="27"/>
  <c r="E15" i="27"/>
  <c r="D33" i="27"/>
  <c r="E34" i="27"/>
  <c r="F34" i="27"/>
  <c r="C24" i="29"/>
  <c r="D34" i="29"/>
  <c r="Z26" i="55" s="1"/>
  <c r="D33" i="29"/>
  <c r="E15" i="29"/>
  <c r="D24" i="29"/>
  <c r="C34" i="29"/>
  <c r="E24" i="29"/>
  <c r="D34" i="30"/>
  <c r="Z22" i="55" s="1"/>
  <c r="E24" i="30"/>
  <c r="E33" i="30"/>
  <c r="D15" i="30"/>
  <c r="C34" i="30"/>
  <c r="E15" i="30"/>
  <c r="D24" i="30"/>
  <c r="C15" i="30"/>
  <c r="F34" i="30"/>
  <c r="D35" i="30"/>
  <c r="D33" i="31"/>
  <c r="C24" i="30"/>
  <c r="C34" i="27"/>
  <c r="F34" i="29"/>
  <c r="D34" i="27"/>
  <c r="Z30" i="55" s="1"/>
  <c r="D33" i="30"/>
  <c r="C15" i="29"/>
  <c r="D15" i="29"/>
  <c r="C33" i="27"/>
  <c r="C33" i="31"/>
  <c r="D34" i="31"/>
  <c r="E33" i="31"/>
  <c r="C34" i="31"/>
  <c r="C15" i="31"/>
  <c r="C24" i="31"/>
  <c r="E15" i="31"/>
  <c r="E24" i="31"/>
  <c r="D15" i="31"/>
  <c r="D24" i="31"/>
  <c r="E34" i="31"/>
  <c r="Z26" i="46" l="1"/>
  <c r="Z22" i="46"/>
  <c r="Z30" i="46"/>
  <c r="E35" i="29"/>
  <c r="E35" i="30"/>
  <c r="C35" i="29"/>
  <c r="K12" i="29"/>
  <c r="C35" i="30"/>
  <c r="K12" i="30"/>
  <c r="C35" i="27"/>
  <c r="K12" i="27"/>
  <c r="D35" i="29"/>
  <c r="D35" i="27"/>
  <c r="E35" i="27"/>
  <c r="D35" i="31"/>
  <c r="E35" i="31"/>
  <c r="C35" i="31"/>
  <c r="F42" i="29"/>
  <c r="G42" i="29"/>
  <c r="I37" i="29" s="1"/>
  <c r="KS38" i="1" l="1"/>
  <c r="KS37" i="1"/>
  <c r="KS36" i="1"/>
  <c r="KS35" i="1"/>
  <c r="KS33" i="1"/>
  <c r="KS32" i="1"/>
  <c r="KS31" i="1"/>
  <c r="KS30" i="1"/>
  <c r="KS29" i="1"/>
  <c r="KS28" i="1"/>
  <c r="KS27" i="1"/>
  <c r="KS26" i="1"/>
  <c r="KS25" i="1"/>
  <c r="KS24" i="1"/>
  <c r="KS23" i="1"/>
  <c r="KS22" i="1"/>
  <c r="KS21" i="1"/>
  <c r="KS20" i="1"/>
  <c r="KS19" i="1"/>
  <c r="KS18" i="1"/>
  <c r="KS17" i="1"/>
  <c r="KS16" i="1"/>
  <c r="KS15" i="1"/>
  <c r="KS14" i="1"/>
  <c r="KS13" i="1"/>
  <c r="KS12" i="1"/>
  <c r="KS9" i="1"/>
  <c r="F42" i="32" l="1"/>
  <c r="G42" i="32"/>
  <c r="I37" i="32" s="1"/>
  <c r="F23" i="33" l="1"/>
  <c r="F14" i="33"/>
  <c r="M39" i="52" l="1"/>
  <c r="D39" i="52"/>
  <c r="M38" i="52"/>
  <c r="D38" i="52"/>
  <c r="M37" i="52"/>
  <c r="D37" i="52"/>
  <c r="M36" i="52"/>
  <c r="D36" i="52"/>
  <c r="M35" i="52"/>
  <c r="D35" i="52"/>
  <c r="M34" i="52"/>
  <c r="D34" i="52"/>
  <c r="M33" i="52"/>
  <c r="D33" i="52"/>
  <c r="M32" i="52"/>
  <c r="D32" i="52"/>
  <c r="M31" i="52"/>
  <c r="D31" i="52"/>
  <c r="M30" i="52"/>
  <c r="D30" i="52"/>
  <c r="M29" i="52"/>
  <c r="D29" i="52"/>
  <c r="M28" i="52"/>
  <c r="D28" i="52"/>
  <c r="M27" i="52"/>
  <c r="D27" i="52"/>
  <c r="M26" i="52"/>
  <c r="D26" i="52"/>
  <c r="M25" i="52"/>
  <c r="D25" i="52"/>
  <c r="M24" i="52"/>
  <c r="D24" i="52"/>
  <c r="M23" i="52"/>
  <c r="D23" i="52"/>
  <c r="M22" i="52"/>
  <c r="D22" i="52"/>
  <c r="M21" i="52"/>
  <c r="D21" i="52"/>
  <c r="M20" i="52"/>
  <c r="D20" i="52"/>
  <c r="M19" i="52"/>
  <c r="D19" i="52"/>
  <c r="M18" i="52"/>
  <c r="D18" i="52"/>
  <c r="M17" i="52"/>
  <c r="D17" i="52"/>
  <c r="M16" i="52"/>
  <c r="D16" i="52"/>
  <c r="M11" i="52"/>
  <c r="D11" i="52"/>
  <c r="M10" i="52"/>
  <c r="D10" i="52"/>
  <c r="M9" i="52"/>
  <c r="D9" i="52"/>
  <c r="M8" i="52"/>
  <c r="D8" i="52"/>
  <c r="M7" i="52"/>
  <c r="D7" i="52"/>
  <c r="M6" i="52"/>
  <c r="D6" i="52"/>
  <c r="M5" i="52"/>
  <c r="D5" i="52"/>
  <c r="M4" i="52"/>
  <c r="D4" i="52"/>
  <c r="E3" i="52"/>
  <c r="F3" i="52" s="1"/>
  <c r="G3" i="52" s="1"/>
  <c r="H3" i="52" s="1"/>
  <c r="M3" i="52" s="1"/>
  <c r="N3" i="52" s="1"/>
  <c r="O3" i="52" s="1"/>
  <c r="P3" i="52" s="1"/>
  <c r="Q3" i="52" s="1"/>
  <c r="M40" i="52" l="1"/>
  <c r="D40" i="52"/>
  <c r="F32" i="37" l="1"/>
  <c r="F34" i="37" s="1"/>
  <c r="E32" i="37"/>
  <c r="D32" i="37"/>
  <c r="C32" i="37"/>
  <c r="E23" i="37"/>
  <c r="D23" i="37"/>
  <c r="C23" i="37"/>
  <c r="E14" i="37"/>
  <c r="D14" i="37"/>
  <c r="C14" i="37"/>
  <c r="F32" i="6"/>
  <c r="F34" i="6" s="1"/>
  <c r="E32" i="6"/>
  <c r="D32" i="6"/>
  <c r="C32" i="6"/>
  <c r="E23" i="6"/>
  <c r="D23" i="6"/>
  <c r="C23" i="6"/>
  <c r="E14" i="6"/>
  <c r="D14" i="6"/>
  <c r="C14" i="6"/>
  <c r="F32" i="7"/>
  <c r="F34" i="7" s="1"/>
  <c r="E32" i="7"/>
  <c r="D32" i="7"/>
  <c r="C32" i="7"/>
  <c r="E23" i="7"/>
  <c r="D23" i="7"/>
  <c r="C23" i="7"/>
  <c r="E14" i="7"/>
  <c r="D14" i="7"/>
  <c r="C14" i="7"/>
  <c r="F32" i="8"/>
  <c r="F34" i="8" s="1"/>
  <c r="E32" i="8"/>
  <c r="D32" i="8"/>
  <c r="C32" i="8"/>
  <c r="E23" i="8"/>
  <c r="D23" i="8"/>
  <c r="C23" i="8"/>
  <c r="E14" i="8"/>
  <c r="D14" i="8"/>
  <c r="D34" i="8" s="1"/>
  <c r="Z128" i="55" s="1"/>
  <c r="C14" i="8"/>
  <c r="F32" i="9"/>
  <c r="F34" i="9" s="1"/>
  <c r="E32" i="9"/>
  <c r="D32" i="9"/>
  <c r="C32" i="9"/>
  <c r="E23" i="9"/>
  <c r="D23" i="9"/>
  <c r="C23" i="9"/>
  <c r="E14" i="9"/>
  <c r="D14" i="9"/>
  <c r="C14" i="9"/>
  <c r="F32" i="10"/>
  <c r="F34" i="10" s="1"/>
  <c r="E32" i="10"/>
  <c r="D32" i="10"/>
  <c r="C32" i="10"/>
  <c r="E23" i="10"/>
  <c r="D23" i="10"/>
  <c r="C23" i="10"/>
  <c r="E14" i="10"/>
  <c r="D14" i="10"/>
  <c r="C14" i="10"/>
  <c r="F32" i="11"/>
  <c r="F34" i="11" s="1"/>
  <c r="E32" i="11"/>
  <c r="D32" i="11"/>
  <c r="C32" i="11"/>
  <c r="E23" i="11"/>
  <c r="D23" i="11"/>
  <c r="C23" i="11"/>
  <c r="E14" i="11"/>
  <c r="D14" i="11"/>
  <c r="C14" i="11"/>
  <c r="F32" i="12"/>
  <c r="F34" i="12" s="1"/>
  <c r="E32" i="12"/>
  <c r="D32" i="12"/>
  <c r="C32" i="12"/>
  <c r="E23" i="12"/>
  <c r="D23" i="12"/>
  <c r="C23" i="12"/>
  <c r="E14" i="12"/>
  <c r="D14" i="12"/>
  <c r="D34" i="12" s="1"/>
  <c r="Z106" i="55" s="1"/>
  <c r="C14" i="12"/>
  <c r="F32" i="13"/>
  <c r="E32" i="13"/>
  <c r="D32" i="13"/>
  <c r="C32" i="13"/>
  <c r="E23" i="13"/>
  <c r="D23" i="13"/>
  <c r="C23" i="13"/>
  <c r="E14" i="13"/>
  <c r="D14" i="13"/>
  <c r="C14" i="13"/>
  <c r="F32" i="14"/>
  <c r="F34" i="14" s="1"/>
  <c r="E32" i="14"/>
  <c r="D32" i="14"/>
  <c r="C32" i="14"/>
  <c r="E23" i="14"/>
  <c r="D23" i="14"/>
  <c r="C23" i="14"/>
  <c r="E14" i="14"/>
  <c r="D14" i="14"/>
  <c r="C14" i="14"/>
  <c r="F32" i="15"/>
  <c r="F34" i="15" s="1"/>
  <c r="E32" i="15"/>
  <c r="D32" i="15"/>
  <c r="C32" i="15"/>
  <c r="E23" i="15"/>
  <c r="D23" i="15"/>
  <c r="C23" i="15"/>
  <c r="E14" i="15"/>
  <c r="D14" i="15"/>
  <c r="C14" i="15"/>
  <c r="F32" i="16"/>
  <c r="F34" i="16" s="1"/>
  <c r="E32" i="16"/>
  <c r="D32" i="16"/>
  <c r="C32" i="16"/>
  <c r="E23" i="16"/>
  <c r="D23" i="16"/>
  <c r="C23" i="16"/>
  <c r="E14" i="16"/>
  <c r="D14" i="16"/>
  <c r="C14" i="16"/>
  <c r="F32" i="17"/>
  <c r="E32" i="17"/>
  <c r="D32" i="17"/>
  <c r="C32" i="17"/>
  <c r="C33" i="17" s="1"/>
  <c r="E23" i="17"/>
  <c r="D23" i="17"/>
  <c r="C23" i="17"/>
  <c r="E14" i="17"/>
  <c r="D14" i="17"/>
  <c r="C14" i="17"/>
  <c r="F32" i="18"/>
  <c r="F34" i="18" s="1"/>
  <c r="E32" i="18"/>
  <c r="D32" i="18"/>
  <c r="C32" i="18"/>
  <c r="E23" i="18"/>
  <c r="D23" i="18"/>
  <c r="C23" i="18"/>
  <c r="E14" i="18"/>
  <c r="D14" i="18"/>
  <c r="C14" i="18"/>
  <c r="F32" i="19"/>
  <c r="F34" i="19" s="1"/>
  <c r="E32" i="19"/>
  <c r="D32" i="19"/>
  <c r="C32" i="19"/>
  <c r="E23" i="19"/>
  <c r="D23" i="19"/>
  <c r="C23" i="19"/>
  <c r="E14" i="19"/>
  <c r="D14" i="19"/>
  <c r="C14" i="19"/>
  <c r="F32" i="20"/>
  <c r="F34" i="20" s="1"/>
  <c r="E32" i="20"/>
  <c r="D32" i="20"/>
  <c r="C32" i="20"/>
  <c r="E23" i="20"/>
  <c r="D23" i="20"/>
  <c r="C23" i="20"/>
  <c r="E14" i="20"/>
  <c r="D14" i="20"/>
  <c r="C14" i="20"/>
  <c r="F32" i="22"/>
  <c r="F34" i="22" s="1"/>
  <c r="E32" i="22"/>
  <c r="D32" i="22"/>
  <c r="C32" i="22"/>
  <c r="E23" i="22"/>
  <c r="D23" i="22"/>
  <c r="C23" i="22"/>
  <c r="E14" i="22"/>
  <c r="E34" i="22" s="1"/>
  <c r="D14" i="22"/>
  <c r="C14" i="22"/>
  <c r="F32" i="21"/>
  <c r="F34" i="21" s="1"/>
  <c r="E32" i="21"/>
  <c r="D32" i="21"/>
  <c r="C32" i="21"/>
  <c r="C33" i="21" s="1"/>
  <c r="E23" i="21"/>
  <c r="D23" i="21"/>
  <c r="C23" i="21"/>
  <c r="E14" i="21"/>
  <c r="D14" i="21"/>
  <c r="C14" i="21"/>
  <c r="F32" i="23"/>
  <c r="F34" i="23" s="1"/>
  <c r="E32" i="23"/>
  <c r="D32" i="23"/>
  <c r="C32" i="23"/>
  <c r="E23" i="23"/>
  <c r="D23" i="23"/>
  <c r="C23" i="23"/>
  <c r="E14" i="23"/>
  <c r="D14" i="23"/>
  <c r="C14" i="23"/>
  <c r="F32" i="24"/>
  <c r="E32" i="24"/>
  <c r="D32" i="24"/>
  <c r="C32" i="24"/>
  <c r="E23" i="24"/>
  <c r="D23" i="24"/>
  <c r="C23" i="24"/>
  <c r="E14" i="24"/>
  <c r="D14" i="24"/>
  <c r="C14" i="24"/>
  <c r="F32" i="25"/>
  <c r="F34" i="25" s="1"/>
  <c r="E32" i="25"/>
  <c r="D32" i="25"/>
  <c r="C32" i="25"/>
  <c r="E23" i="25"/>
  <c r="D23" i="25"/>
  <c r="C23" i="25"/>
  <c r="E14" i="25"/>
  <c r="D14" i="25"/>
  <c r="C14" i="25"/>
  <c r="F32" i="26"/>
  <c r="E32" i="26"/>
  <c r="D32" i="26"/>
  <c r="C32" i="26"/>
  <c r="E23" i="26"/>
  <c r="D23" i="26"/>
  <c r="C23" i="26"/>
  <c r="E14" i="26"/>
  <c r="D14" i="26"/>
  <c r="C14" i="26"/>
  <c r="F32" i="28"/>
  <c r="F34" i="28" s="1"/>
  <c r="E32" i="28"/>
  <c r="D32" i="28"/>
  <c r="C32" i="28"/>
  <c r="E23" i="28"/>
  <c r="D23" i="28"/>
  <c r="C23" i="28"/>
  <c r="E14" i="28"/>
  <c r="D14" i="28"/>
  <c r="C14" i="28"/>
  <c r="E32" i="32"/>
  <c r="D32" i="32"/>
  <c r="C32" i="32"/>
  <c r="E23" i="32"/>
  <c r="D23" i="32"/>
  <c r="C23" i="32"/>
  <c r="E14" i="32"/>
  <c r="D14" i="32"/>
  <c r="C14" i="32"/>
  <c r="D34" i="22" l="1"/>
  <c r="C33" i="37"/>
  <c r="AA128" i="55"/>
  <c r="AB128" i="55" s="1"/>
  <c r="Z128" i="46"/>
  <c r="AA128" i="46" s="1"/>
  <c r="AB128" i="46" s="1"/>
  <c r="D34" i="11"/>
  <c r="C24" i="37"/>
  <c r="E34" i="7"/>
  <c r="D34" i="14"/>
  <c r="D34" i="10"/>
  <c r="D33" i="37"/>
  <c r="AA106" i="55"/>
  <c r="AB106" i="55" s="1"/>
  <c r="Z106" i="46"/>
  <c r="AA106" i="46" s="1"/>
  <c r="AB106" i="46" s="1"/>
  <c r="E34" i="21"/>
  <c r="E34" i="18"/>
  <c r="D24" i="14"/>
  <c r="D24" i="10"/>
  <c r="D34" i="37"/>
  <c r="C24" i="9"/>
  <c r="E24" i="11"/>
  <c r="C34" i="12"/>
  <c r="E24" i="14"/>
  <c r="D33" i="13"/>
  <c r="C33" i="13"/>
  <c r="E33" i="13"/>
  <c r="E24" i="15"/>
  <c r="C33" i="15"/>
  <c r="E33" i="16"/>
  <c r="C34" i="16"/>
  <c r="C34" i="18"/>
  <c r="C33" i="18"/>
  <c r="D34" i="18"/>
  <c r="Z78" i="55" s="1"/>
  <c r="E33" i="19"/>
  <c r="C34" i="19"/>
  <c r="D33" i="19"/>
  <c r="C34" i="20"/>
  <c r="W67" i="46"/>
  <c r="D33" i="22"/>
  <c r="E33" i="22"/>
  <c r="C24" i="21"/>
  <c r="D34" i="23"/>
  <c r="C33" i="23"/>
  <c r="D24" i="24"/>
  <c r="E24" i="24"/>
  <c r="D15" i="24"/>
  <c r="D34" i="25"/>
  <c r="Z45" i="55" s="1"/>
  <c r="E33" i="25"/>
  <c r="C34" i="25"/>
  <c r="K16" i="25" s="1"/>
  <c r="D33" i="26"/>
  <c r="E33" i="26"/>
  <c r="D24" i="28"/>
  <c r="E15" i="26"/>
  <c r="C24" i="23"/>
  <c r="E34" i="19"/>
  <c r="E15" i="17"/>
  <c r="E15" i="16"/>
  <c r="D24" i="11"/>
  <c r="D24" i="37"/>
  <c r="D24" i="26"/>
  <c r="C33" i="24"/>
  <c r="D24" i="23"/>
  <c r="C24" i="16"/>
  <c r="E24" i="13"/>
  <c r="D33" i="12"/>
  <c r="C33" i="6"/>
  <c r="E24" i="21"/>
  <c r="E33" i="20"/>
  <c r="D33" i="23"/>
  <c r="D15" i="22"/>
  <c r="D34" i="20"/>
  <c r="Z67" i="55" s="1"/>
  <c r="C34" i="14"/>
  <c r="E33" i="14"/>
  <c r="E33" i="23"/>
  <c r="D34" i="15"/>
  <c r="C34" i="11"/>
  <c r="E34" i="9"/>
  <c r="C34" i="37"/>
  <c r="D15" i="20"/>
  <c r="C15" i="13"/>
  <c r="E33" i="37"/>
  <c r="E34" i="23"/>
  <c r="C15" i="21"/>
  <c r="D34" i="16"/>
  <c r="E24" i="12"/>
  <c r="D33" i="10"/>
  <c r="E34" i="8"/>
  <c r="D33" i="7"/>
  <c r="E15" i="37"/>
  <c r="E34" i="28"/>
  <c r="D33" i="24"/>
  <c r="E24" i="23"/>
  <c r="E33" i="21"/>
  <c r="E24" i="22"/>
  <c r="E34" i="20"/>
  <c r="D33" i="18"/>
  <c r="D33" i="15"/>
  <c r="D15" i="14"/>
  <c r="C24" i="13"/>
  <c r="D15" i="11"/>
  <c r="E24" i="10"/>
  <c r="D34" i="9"/>
  <c r="Z123" i="55" s="1"/>
  <c r="C34" i="7"/>
  <c r="K29" i="7" s="1"/>
  <c r="D33" i="6"/>
  <c r="C24" i="28"/>
  <c r="E15" i="24"/>
  <c r="E33" i="24"/>
  <c r="D24" i="21"/>
  <c r="C34" i="21"/>
  <c r="K12" i="21" s="1"/>
  <c r="C33" i="22"/>
  <c r="C24" i="18"/>
  <c r="C15" i="17"/>
  <c r="E33" i="17"/>
  <c r="D24" i="16"/>
  <c r="C34" i="15"/>
  <c r="E33" i="15"/>
  <c r="E33" i="12"/>
  <c r="E33" i="10"/>
  <c r="E33" i="8"/>
  <c r="D24" i="7"/>
  <c r="C34" i="6"/>
  <c r="E33" i="6"/>
  <c r="E34" i="37"/>
  <c r="D34" i="21"/>
  <c r="Z59" i="55" s="1"/>
  <c r="E24" i="18"/>
  <c r="E34" i="16"/>
  <c r="C34" i="10"/>
  <c r="E24" i="28"/>
  <c r="C24" i="24"/>
  <c r="C34" i="23"/>
  <c r="C34" i="22"/>
  <c r="E24" i="20"/>
  <c r="D34" i="19"/>
  <c r="Z72" i="55" s="1"/>
  <c r="D15" i="13"/>
  <c r="D15" i="12"/>
  <c r="D24" i="9"/>
  <c r="C33" i="7"/>
  <c r="E34" i="25"/>
  <c r="C33" i="25"/>
  <c r="D33" i="20"/>
  <c r="D24" i="17"/>
  <c r="C33" i="16"/>
  <c r="D24" i="15"/>
  <c r="C33" i="14"/>
  <c r="E15" i="13"/>
  <c r="D24" i="12"/>
  <c r="E33" i="11"/>
  <c r="E24" i="9"/>
  <c r="C34" i="8"/>
  <c r="D33" i="25"/>
  <c r="D24" i="19"/>
  <c r="E33" i="18"/>
  <c r="D33" i="16"/>
  <c r="D33" i="14"/>
  <c r="D33" i="11"/>
  <c r="D15" i="10"/>
  <c r="D24" i="8"/>
  <c r="D34" i="7"/>
  <c r="E33" i="7"/>
  <c r="C24" i="6"/>
  <c r="C34" i="28"/>
  <c r="E33" i="28"/>
  <c r="C33" i="26"/>
  <c r="D24" i="25"/>
  <c r="E34" i="6"/>
  <c r="D34" i="28"/>
  <c r="E24" i="25"/>
  <c r="C15" i="24"/>
  <c r="D33" i="21"/>
  <c r="E24" i="19"/>
  <c r="D33" i="17"/>
  <c r="D24" i="13"/>
  <c r="C33" i="12"/>
  <c r="C34" i="9"/>
  <c r="K28" i="9" s="1"/>
  <c r="E33" i="9"/>
  <c r="E15" i="7"/>
  <c r="E15" i="32"/>
  <c r="E24" i="32"/>
  <c r="C15" i="32"/>
  <c r="D15" i="32"/>
  <c r="C15" i="37"/>
  <c r="E24" i="37"/>
  <c r="D15" i="37"/>
  <c r="D24" i="6"/>
  <c r="C15" i="6"/>
  <c r="E24" i="6"/>
  <c r="D15" i="6"/>
  <c r="E15" i="6"/>
  <c r="D34" i="6"/>
  <c r="C24" i="7"/>
  <c r="C15" i="7"/>
  <c r="E24" i="7"/>
  <c r="D15" i="7"/>
  <c r="C33" i="8"/>
  <c r="C24" i="8"/>
  <c r="D33" i="8"/>
  <c r="C15" i="8"/>
  <c r="E24" i="8"/>
  <c r="D15" i="8"/>
  <c r="E15" i="8"/>
  <c r="C33" i="9"/>
  <c r="D33" i="9"/>
  <c r="C15" i="9"/>
  <c r="D15" i="9"/>
  <c r="E15" i="9"/>
  <c r="E15" i="10"/>
  <c r="E34" i="10"/>
  <c r="C33" i="10"/>
  <c r="C24" i="10"/>
  <c r="C15" i="10"/>
  <c r="E15" i="11"/>
  <c r="E34" i="11"/>
  <c r="C33" i="11"/>
  <c r="C24" i="11"/>
  <c r="C15" i="11"/>
  <c r="E15" i="12"/>
  <c r="E34" i="12"/>
  <c r="C24" i="12"/>
  <c r="C15" i="12"/>
  <c r="E15" i="14"/>
  <c r="E34" i="14"/>
  <c r="C24" i="14"/>
  <c r="C15" i="14"/>
  <c r="D15" i="15"/>
  <c r="E15" i="15"/>
  <c r="E34" i="15"/>
  <c r="C24" i="15"/>
  <c r="C15" i="15"/>
  <c r="C15" i="16"/>
  <c r="E24" i="16"/>
  <c r="D15" i="16"/>
  <c r="C24" i="17"/>
  <c r="E24" i="17"/>
  <c r="D15" i="17"/>
  <c r="D24" i="18"/>
  <c r="C15" i="18"/>
  <c r="D15" i="18"/>
  <c r="E15" i="18"/>
  <c r="C33" i="19"/>
  <c r="C24" i="19"/>
  <c r="C15" i="19"/>
  <c r="D15" i="19"/>
  <c r="E15" i="19"/>
  <c r="C33" i="20"/>
  <c r="C24" i="20"/>
  <c r="D24" i="20"/>
  <c r="C15" i="20"/>
  <c r="E15" i="20"/>
  <c r="C24" i="22"/>
  <c r="C15" i="22"/>
  <c r="D24" i="22"/>
  <c r="E15" i="22"/>
  <c r="D15" i="21"/>
  <c r="E15" i="21"/>
  <c r="C15" i="23"/>
  <c r="D15" i="23"/>
  <c r="E15" i="23"/>
  <c r="C24" i="25"/>
  <c r="C15" i="25"/>
  <c r="D15" i="25"/>
  <c r="E15" i="25"/>
  <c r="C15" i="26"/>
  <c r="E24" i="26"/>
  <c r="D15" i="26"/>
  <c r="C24" i="26"/>
  <c r="C33" i="28"/>
  <c r="D33" i="28"/>
  <c r="C15" i="28"/>
  <c r="D15" i="28"/>
  <c r="E15" i="28"/>
  <c r="C24" i="32"/>
  <c r="D24" i="32"/>
  <c r="C33" i="32"/>
  <c r="E33" i="32"/>
  <c r="D33" i="32"/>
  <c r="Z59" i="46" l="1"/>
  <c r="C35" i="6"/>
  <c r="AA77" i="55"/>
  <c r="AB77" i="55" s="1"/>
  <c r="Z78" i="46"/>
  <c r="AA77" i="46" s="1"/>
  <c r="AB77" i="46" s="1"/>
  <c r="AA67" i="55"/>
  <c r="Z67" i="46"/>
  <c r="AA67" i="46" s="1"/>
  <c r="AB67" i="46" s="1"/>
  <c r="Z45" i="46"/>
  <c r="Z123" i="46"/>
  <c r="AA71" i="55"/>
  <c r="AB71" i="55" s="1"/>
  <c r="Z72" i="46"/>
  <c r="AA71" i="46" s="1"/>
  <c r="AB71" i="46" s="1"/>
  <c r="E35" i="6"/>
  <c r="X67" i="46"/>
  <c r="D35" i="6"/>
  <c r="P9" i="39"/>
  <c r="AC9" i="39"/>
  <c r="AH9" i="39"/>
  <c r="AO9" i="39"/>
  <c r="AB67" i="55" l="1"/>
  <c r="AJ9" i="39"/>
  <c r="Q9" i="39"/>
  <c r="AE9" i="39" s="1"/>
  <c r="AP9" i="39"/>
  <c r="AD9" i="39"/>
  <c r="AI9" i="39"/>
  <c r="AK9" i="39" s="1"/>
  <c r="AQ9" i="39" l="1"/>
  <c r="V22" i="37" l="1"/>
  <c r="W21" i="37"/>
  <c r="X21" i="37" s="1"/>
  <c r="V21" i="37"/>
  <c r="Y21" i="37" s="1"/>
  <c r="W20" i="37"/>
  <c r="W23" i="37" s="1"/>
  <c r="V20" i="37"/>
  <c r="Y20" i="37" s="1"/>
  <c r="X22" i="37"/>
  <c r="Y22" i="37"/>
  <c r="G42" i="37"/>
  <c r="I37" i="37" s="1"/>
  <c r="F42" i="37"/>
  <c r="Y23" i="37" l="1"/>
  <c r="Y24" i="37" s="1"/>
  <c r="X20" i="37"/>
  <c r="X23" i="37" s="1"/>
  <c r="X24" i="37" s="1"/>
  <c r="F42" i="6" l="1"/>
  <c r="G42" i="6"/>
  <c r="I37" i="6" s="1"/>
  <c r="GL35" i="1" l="1"/>
  <c r="GO35" i="1"/>
  <c r="GR35" i="1"/>
  <c r="GU35" i="1"/>
  <c r="GX35" i="1"/>
  <c r="GL36" i="1"/>
  <c r="GO36" i="1"/>
  <c r="GR36" i="1"/>
  <c r="GU36" i="1"/>
  <c r="GX36" i="1"/>
  <c r="GL37" i="1"/>
  <c r="GO37" i="1"/>
  <c r="GR37" i="1"/>
  <c r="GU37" i="1"/>
  <c r="GX37" i="1"/>
  <c r="GL38" i="1"/>
  <c r="GO38" i="1"/>
  <c r="GR38" i="1"/>
  <c r="GU38" i="1"/>
  <c r="GX38" i="1"/>
  <c r="GL33" i="1" l="1"/>
  <c r="GO33" i="1"/>
  <c r="GR33" i="1"/>
  <c r="GU33" i="1"/>
  <c r="GX33" i="1"/>
  <c r="GL34" i="1"/>
  <c r="GO34" i="1"/>
  <c r="GR34" i="1"/>
  <c r="GU34" i="1"/>
  <c r="GX34" i="1"/>
  <c r="F42" i="8" l="1"/>
  <c r="G42" i="8"/>
  <c r="I37" i="8" s="1"/>
  <c r="G42" i="10" l="1"/>
  <c r="I37" i="10" s="1"/>
  <c r="F42" i="10"/>
  <c r="GL30" i="1" l="1"/>
  <c r="GO30" i="1"/>
  <c r="GR30" i="1"/>
  <c r="GU30" i="1"/>
  <c r="GX30" i="1"/>
  <c r="HA30" i="1"/>
  <c r="GL31" i="1"/>
  <c r="GO31" i="1"/>
  <c r="GR31" i="1"/>
  <c r="GU31" i="1"/>
  <c r="GX31" i="1"/>
  <c r="HA31" i="1"/>
  <c r="GL32" i="1"/>
  <c r="GO32" i="1"/>
  <c r="GR32" i="1"/>
  <c r="GU32" i="1"/>
  <c r="GX32" i="1"/>
  <c r="HA32" i="1"/>
  <c r="GO29" i="1" l="1"/>
  <c r="GR29" i="1"/>
  <c r="GU29" i="1"/>
  <c r="GX29" i="1"/>
  <c r="HA29" i="1"/>
  <c r="HD29" i="1"/>
  <c r="HG29" i="1"/>
  <c r="HJ29" i="1"/>
  <c r="HD30" i="1"/>
  <c r="HG30" i="1"/>
  <c r="HJ30" i="1"/>
  <c r="HD31" i="1"/>
  <c r="HG31" i="1"/>
  <c r="HJ31" i="1"/>
  <c r="HD32" i="1"/>
  <c r="HG32" i="1"/>
  <c r="HJ32" i="1"/>
  <c r="GU28" i="1" l="1"/>
  <c r="GR28" i="1"/>
  <c r="GO28" i="1"/>
  <c r="GL28" i="1"/>
  <c r="GU27" i="1"/>
  <c r="GR27" i="1"/>
  <c r="GO27" i="1"/>
  <c r="GL27" i="1"/>
  <c r="GU26" i="1"/>
  <c r="GR26" i="1"/>
  <c r="GO26" i="1"/>
  <c r="GL26" i="1"/>
  <c r="F42" i="15" l="1"/>
  <c r="AH26" i="39"/>
  <c r="G42" i="15" l="1"/>
  <c r="I37" i="15" s="1"/>
  <c r="AH25" i="39" l="1"/>
  <c r="F42" i="17"/>
  <c r="G42" i="17"/>
  <c r="I37" i="17" s="1"/>
  <c r="AH24" i="39" l="1"/>
  <c r="AH22" i="45" l="1"/>
  <c r="AC22" i="45"/>
  <c r="AH23" i="39" l="1"/>
  <c r="AH22" i="39" l="1"/>
  <c r="G42" i="20"/>
  <c r="I37" i="20" s="1"/>
  <c r="F42" i="20"/>
  <c r="AH21" i="39" l="1"/>
  <c r="P20" i="39" l="1"/>
  <c r="AH20" i="39" l="1"/>
  <c r="AH19" i="39"/>
  <c r="AH18" i="39" l="1"/>
  <c r="C41" i="24"/>
  <c r="F42" i="26" l="1"/>
  <c r="AH17" i="39"/>
  <c r="G42" i="26" l="1"/>
  <c r="I37" i="26" s="1"/>
  <c r="AH16" i="39" l="1"/>
  <c r="AH15" i="39" l="1"/>
  <c r="AH14" i="39" l="1"/>
  <c r="AH13" i="39" l="1"/>
  <c r="AH12" i="39"/>
  <c r="AH11" i="39" l="1"/>
  <c r="AH10" i="39" l="1"/>
  <c r="J8" i="31" l="1"/>
  <c r="KN41" i="1" l="1"/>
  <c r="KK41" i="1"/>
  <c r="KH41" i="1"/>
  <c r="KE41" i="1"/>
  <c r="KB41" i="1"/>
  <c r="JY41" i="1"/>
  <c r="JV41" i="1"/>
  <c r="JS41" i="1"/>
  <c r="JP41" i="1"/>
  <c r="JM41" i="1"/>
  <c r="JJ41" i="1"/>
  <c r="JG41" i="1"/>
  <c r="JD41" i="1"/>
  <c r="JA41" i="1"/>
  <c r="IX41" i="1"/>
  <c r="IR41" i="1"/>
  <c r="IO41" i="1"/>
  <c r="IL41" i="1"/>
  <c r="II41" i="1"/>
  <c r="IC41" i="1"/>
  <c r="HZ41" i="1"/>
  <c r="HW41" i="1"/>
  <c r="HT41" i="1"/>
  <c r="HQ41" i="1"/>
  <c r="HN41" i="1"/>
  <c r="HK41" i="1"/>
  <c r="HH41" i="1"/>
  <c r="HE41" i="1"/>
  <c r="HB41" i="1"/>
  <c r="GY41" i="1"/>
  <c r="GV41" i="1"/>
  <c r="GS41" i="1"/>
  <c r="GP41" i="1"/>
  <c r="GM41" i="1"/>
  <c r="GJ41" i="1"/>
  <c r="GG41" i="1"/>
  <c r="GD41" i="1"/>
  <c r="GA41" i="1"/>
  <c r="FX41" i="1"/>
  <c r="FU41" i="1"/>
  <c r="FR41" i="1"/>
  <c r="FO41" i="1"/>
  <c r="FL41" i="1"/>
  <c r="FI41" i="1"/>
  <c r="FF41" i="1"/>
  <c r="FC41" i="1"/>
  <c r="EZ41" i="1"/>
  <c r="EW41" i="1"/>
  <c r="ET41" i="1"/>
  <c r="EQ41" i="1"/>
  <c r="EN41" i="1"/>
  <c r="EK41" i="1"/>
  <c r="EH41" i="1"/>
  <c r="EE41" i="1"/>
  <c r="EB41" i="1"/>
  <c r="DY41" i="1"/>
  <c r="DV41" i="1"/>
  <c r="DS41" i="1"/>
  <c r="DP41" i="1"/>
  <c r="DM41" i="1"/>
  <c r="DJ41" i="1"/>
  <c r="DG41" i="1"/>
  <c r="DD41" i="1"/>
  <c r="DA41" i="1"/>
  <c r="CX41" i="1"/>
  <c r="CU41" i="1"/>
  <c r="CR41" i="1"/>
  <c r="CO41" i="1"/>
  <c r="CL41" i="1"/>
  <c r="CI41" i="1"/>
  <c r="CC41" i="1"/>
  <c r="BZ41" i="1"/>
  <c r="BW41" i="1"/>
  <c r="BT41" i="1"/>
  <c r="BQ41" i="1"/>
  <c r="BN41" i="1"/>
  <c r="BK41" i="1"/>
  <c r="BH41" i="1"/>
  <c r="BE41" i="1"/>
  <c r="BB41" i="1"/>
  <c r="AY41" i="1"/>
  <c r="AS41" i="1"/>
  <c r="AP41" i="1"/>
  <c r="AJ41" i="1"/>
  <c r="AG41" i="1"/>
  <c r="AD41" i="1"/>
  <c r="AA41" i="1"/>
  <c r="X41" i="1"/>
  <c r="U41" i="1"/>
  <c r="R41" i="1"/>
  <c r="L41" i="1"/>
  <c r="I41" i="1"/>
  <c r="F41" i="1"/>
  <c r="KO38" i="1"/>
  <c r="KL38" i="1"/>
  <c r="KI38" i="1"/>
  <c r="KF38" i="1"/>
  <c r="KC38" i="1"/>
  <c r="JZ38" i="1"/>
  <c r="JW38" i="1"/>
  <c r="JT38" i="1"/>
  <c r="JQ38" i="1"/>
  <c r="JN38" i="1"/>
  <c r="JK38" i="1"/>
  <c r="JH38" i="1"/>
  <c r="JF38" i="1"/>
  <c r="JC38" i="1"/>
  <c r="IZ38" i="1"/>
  <c r="IW38" i="1"/>
  <c r="IT38" i="1"/>
  <c r="IQ38" i="1"/>
  <c r="IN38" i="1"/>
  <c r="IK38" i="1"/>
  <c r="IH38" i="1"/>
  <c r="IE38" i="1"/>
  <c r="IB38" i="1"/>
  <c r="HY38" i="1"/>
  <c r="HV38" i="1"/>
  <c r="HS38" i="1"/>
  <c r="HP38" i="1"/>
  <c r="HM38" i="1"/>
  <c r="HJ38" i="1"/>
  <c r="HG38" i="1"/>
  <c r="HD38" i="1"/>
  <c r="HA38" i="1"/>
  <c r="GI38" i="1"/>
  <c r="GF38" i="1"/>
  <c r="GC38" i="1"/>
  <c r="FZ38" i="1"/>
  <c r="FW38" i="1"/>
  <c r="FT38" i="1"/>
  <c r="FQ38" i="1"/>
  <c r="FN38" i="1"/>
  <c r="FK38" i="1"/>
  <c r="FH38" i="1"/>
  <c r="FE38" i="1"/>
  <c r="FB38" i="1"/>
  <c r="EY38" i="1"/>
  <c r="EV38" i="1"/>
  <c r="ES38" i="1"/>
  <c r="EP38" i="1"/>
  <c r="EM38" i="1"/>
  <c r="EJ38" i="1"/>
  <c r="EG38" i="1"/>
  <c r="ED38" i="1"/>
  <c r="EA38" i="1"/>
  <c r="DX38" i="1"/>
  <c r="DU38" i="1"/>
  <c r="DR38" i="1"/>
  <c r="DO38" i="1"/>
  <c r="DL38" i="1"/>
  <c r="DI38" i="1"/>
  <c r="DF38" i="1"/>
  <c r="DC38" i="1"/>
  <c r="CZ38" i="1"/>
  <c r="CW38" i="1"/>
  <c r="CT38" i="1"/>
  <c r="CQ38" i="1"/>
  <c r="CN38" i="1"/>
  <c r="CK38" i="1"/>
  <c r="CH38" i="1"/>
  <c r="CE38" i="1"/>
  <c r="CB38" i="1"/>
  <c r="BY38" i="1"/>
  <c r="BV38" i="1"/>
  <c r="BS38" i="1"/>
  <c r="BP38" i="1"/>
  <c r="BM38" i="1"/>
  <c r="BJ38" i="1"/>
  <c r="BG38" i="1"/>
  <c r="BD38" i="1"/>
  <c r="BA38" i="1"/>
  <c r="AX38" i="1"/>
  <c r="AU38" i="1"/>
  <c r="AR38" i="1"/>
  <c r="AO38" i="1"/>
  <c r="AL38" i="1"/>
  <c r="AI38" i="1"/>
  <c r="AF38" i="1"/>
  <c r="AC38" i="1"/>
  <c r="Z38" i="1"/>
  <c r="W38" i="1"/>
  <c r="T38" i="1"/>
  <c r="Q38" i="1"/>
  <c r="N38" i="1"/>
  <c r="K38" i="1"/>
  <c r="H38" i="1"/>
  <c r="KO37" i="1"/>
  <c r="KL37" i="1"/>
  <c r="KI37" i="1"/>
  <c r="KF37" i="1"/>
  <c r="KC37" i="1"/>
  <c r="JZ37" i="1"/>
  <c r="JW37" i="1"/>
  <c r="JT37" i="1"/>
  <c r="JQ37" i="1"/>
  <c r="JN37" i="1"/>
  <c r="JK37" i="1"/>
  <c r="JH37" i="1"/>
  <c r="JF37" i="1"/>
  <c r="JC37" i="1"/>
  <c r="IZ37" i="1"/>
  <c r="IW37" i="1"/>
  <c r="IT37" i="1"/>
  <c r="IQ37" i="1"/>
  <c r="IN37" i="1"/>
  <c r="IK37" i="1"/>
  <c r="IH37" i="1"/>
  <c r="IE37" i="1"/>
  <c r="IB37" i="1"/>
  <c r="HY37" i="1"/>
  <c r="HV37" i="1"/>
  <c r="HS37" i="1"/>
  <c r="HP37" i="1"/>
  <c r="HM37" i="1"/>
  <c r="HJ37" i="1"/>
  <c r="HG37" i="1"/>
  <c r="HD37" i="1"/>
  <c r="HA37" i="1"/>
  <c r="GI37" i="1"/>
  <c r="GF37" i="1"/>
  <c r="GC37" i="1"/>
  <c r="FZ37" i="1"/>
  <c r="FW37" i="1"/>
  <c r="FT37" i="1"/>
  <c r="FQ37" i="1"/>
  <c r="FN37" i="1"/>
  <c r="FK37" i="1"/>
  <c r="FH37" i="1"/>
  <c r="FE37" i="1"/>
  <c r="FB37" i="1"/>
  <c r="EY37" i="1"/>
  <c r="EV37" i="1"/>
  <c r="ES37" i="1"/>
  <c r="EP37" i="1"/>
  <c r="EM37" i="1"/>
  <c r="EJ37" i="1"/>
  <c r="EG37" i="1"/>
  <c r="ED37" i="1"/>
  <c r="EA37" i="1"/>
  <c r="DX37" i="1"/>
  <c r="DU37" i="1"/>
  <c r="DR37" i="1"/>
  <c r="DO37" i="1"/>
  <c r="DL37" i="1"/>
  <c r="DI37" i="1"/>
  <c r="DF37" i="1"/>
  <c r="DC37" i="1"/>
  <c r="CZ37" i="1"/>
  <c r="CW37" i="1"/>
  <c r="CT37" i="1"/>
  <c r="CQ37" i="1"/>
  <c r="CN37" i="1"/>
  <c r="CK37" i="1"/>
  <c r="CH37" i="1"/>
  <c r="CE37" i="1"/>
  <c r="CB37" i="1"/>
  <c r="BY37" i="1"/>
  <c r="BV37" i="1"/>
  <c r="BS37" i="1"/>
  <c r="BP37" i="1"/>
  <c r="BM37" i="1"/>
  <c r="BJ37" i="1"/>
  <c r="BG37" i="1"/>
  <c r="BD37" i="1"/>
  <c r="BA37" i="1"/>
  <c r="AX37" i="1"/>
  <c r="AU37" i="1"/>
  <c r="AR37" i="1"/>
  <c r="AO37" i="1"/>
  <c r="AL37" i="1"/>
  <c r="AI37" i="1"/>
  <c r="AF37" i="1"/>
  <c r="AC37" i="1"/>
  <c r="Z37" i="1"/>
  <c r="W37" i="1"/>
  <c r="T37" i="1"/>
  <c r="Q37" i="1"/>
  <c r="N37" i="1"/>
  <c r="K37" i="1"/>
  <c r="H37" i="1"/>
  <c r="KO36" i="1"/>
  <c r="KL36" i="1"/>
  <c r="KI36" i="1"/>
  <c r="KF36" i="1"/>
  <c r="KC36" i="1"/>
  <c r="JZ36" i="1"/>
  <c r="JW36" i="1"/>
  <c r="JT36" i="1"/>
  <c r="JQ36" i="1"/>
  <c r="JN36" i="1"/>
  <c r="JK36" i="1"/>
  <c r="JH36" i="1"/>
  <c r="JF36" i="1"/>
  <c r="JC36" i="1"/>
  <c r="IZ36" i="1"/>
  <c r="IW36" i="1"/>
  <c r="IT36" i="1"/>
  <c r="IQ36" i="1"/>
  <c r="IN36" i="1"/>
  <c r="IK36" i="1"/>
  <c r="IH36" i="1"/>
  <c r="IE36" i="1"/>
  <c r="IB36" i="1"/>
  <c r="HY36" i="1"/>
  <c r="HV36" i="1"/>
  <c r="HS36" i="1"/>
  <c r="HP36" i="1"/>
  <c r="HM36" i="1"/>
  <c r="HJ36" i="1"/>
  <c r="HG36" i="1"/>
  <c r="HD36" i="1"/>
  <c r="HA36" i="1"/>
  <c r="GI36" i="1"/>
  <c r="GF36" i="1"/>
  <c r="GC36" i="1"/>
  <c r="FZ36" i="1"/>
  <c r="FW36" i="1"/>
  <c r="FT36" i="1"/>
  <c r="FQ36" i="1"/>
  <c r="FN36" i="1"/>
  <c r="FK36" i="1"/>
  <c r="FH36" i="1"/>
  <c r="FE36" i="1"/>
  <c r="FB36" i="1"/>
  <c r="EY36" i="1"/>
  <c r="EV36" i="1"/>
  <c r="ES36" i="1"/>
  <c r="EP36" i="1"/>
  <c r="EM36" i="1"/>
  <c r="EJ36" i="1"/>
  <c r="EG36" i="1"/>
  <c r="ED36" i="1"/>
  <c r="EA36" i="1"/>
  <c r="DX36" i="1"/>
  <c r="DU36" i="1"/>
  <c r="DR36" i="1"/>
  <c r="DO36" i="1"/>
  <c r="DL36" i="1"/>
  <c r="DI36" i="1"/>
  <c r="DF36" i="1"/>
  <c r="DC36" i="1"/>
  <c r="CZ36" i="1"/>
  <c r="CW36" i="1"/>
  <c r="CT36" i="1"/>
  <c r="CQ36" i="1"/>
  <c r="CN36" i="1"/>
  <c r="CK36" i="1"/>
  <c r="CH36" i="1"/>
  <c r="CE36" i="1"/>
  <c r="CB36" i="1"/>
  <c r="BY36" i="1"/>
  <c r="BV36" i="1"/>
  <c r="BS36" i="1"/>
  <c r="BP36" i="1"/>
  <c r="BM36" i="1"/>
  <c r="BJ36" i="1"/>
  <c r="BG36" i="1"/>
  <c r="BD36" i="1"/>
  <c r="BA36" i="1"/>
  <c r="AX36" i="1"/>
  <c r="AU36" i="1"/>
  <c r="AR36" i="1"/>
  <c r="AO36" i="1"/>
  <c r="AL36" i="1"/>
  <c r="AI36" i="1"/>
  <c r="AF36" i="1"/>
  <c r="AC36" i="1"/>
  <c r="Z36" i="1"/>
  <c r="W36" i="1"/>
  <c r="T36" i="1"/>
  <c r="Q36" i="1"/>
  <c r="N36" i="1"/>
  <c r="K36" i="1"/>
  <c r="H36" i="1"/>
  <c r="KO35" i="1"/>
  <c r="KL35" i="1"/>
  <c r="KI35" i="1"/>
  <c r="KF35" i="1"/>
  <c r="KC35" i="1"/>
  <c r="JZ35" i="1"/>
  <c r="JW35" i="1"/>
  <c r="JT35" i="1"/>
  <c r="JQ35" i="1"/>
  <c r="JN35" i="1"/>
  <c r="JK35" i="1"/>
  <c r="JH35" i="1"/>
  <c r="JF35" i="1"/>
  <c r="JC35" i="1"/>
  <c r="IZ35" i="1"/>
  <c r="IW35" i="1"/>
  <c r="IT35" i="1"/>
  <c r="IQ35" i="1"/>
  <c r="IN35" i="1"/>
  <c r="IK35" i="1"/>
  <c r="IH35" i="1"/>
  <c r="IE35" i="1"/>
  <c r="IB35" i="1"/>
  <c r="HY35" i="1"/>
  <c r="HV35" i="1"/>
  <c r="HS35" i="1"/>
  <c r="HP35" i="1"/>
  <c r="HM35" i="1"/>
  <c r="HJ35" i="1"/>
  <c r="HG35" i="1"/>
  <c r="HD35" i="1"/>
  <c r="HA35" i="1"/>
  <c r="GI35" i="1"/>
  <c r="GF35" i="1"/>
  <c r="GC35" i="1"/>
  <c r="FZ35" i="1"/>
  <c r="FW35" i="1"/>
  <c r="FT35" i="1"/>
  <c r="FQ35" i="1"/>
  <c r="FN35" i="1"/>
  <c r="FK35" i="1"/>
  <c r="FH35" i="1"/>
  <c r="FE35" i="1"/>
  <c r="FB35" i="1"/>
  <c r="EY35" i="1"/>
  <c r="EV35" i="1"/>
  <c r="ES35" i="1"/>
  <c r="EP35" i="1"/>
  <c r="EM35" i="1"/>
  <c r="EJ35" i="1"/>
  <c r="EG35" i="1"/>
  <c r="ED35" i="1"/>
  <c r="EA35" i="1"/>
  <c r="DX35" i="1"/>
  <c r="DU35" i="1"/>
  <c r="DR35" i="1"/>
  <c r="DO35" i="1"/>
  <c r="DL35" i="1"/>
  <c r="DI35" i="1"/>
  <c r="DF35" i="1"/>
  <c r="DC35" i="1"/>
  <c r="CZ35" i="1"/>
  <c r="CW35" i="1"/>
  <c r="CT35" i="1"/>
  <c r="CQ35" i="1"/>
  <c r="CN35" i="1"/>
  <c r="CK35" i="1"/>
  <c r="CH35" i="1"/>
  <c r="CE35" i="1"/>
  <c r="CB35" i="1"/>
  <c r="BY35" i="1"/>
  <c r="BV35" i="1"/>
  <c r="BS35" i="1"/>
  <c r="BP35" i="1"/>
  <c r="BM35" i="1"/>
  <c r="BJ35" i="1"/>
  <c r="BG35" i="1"/>
  <c r="BD35" i="1"/>
  <c r="BA35" i="1"/>
  <c r="AX35" i="1"/>
  <c r="AU35" i="1"/>
  <c r="AR35" i="1"/>
  <c r="AO35" i="1"/>
  <c r="AL35" i="1"/>
  <c r="AI35" i="1"/>
  <c r="AF35" i="1"/>
  <c r="AC35" i="1"/>
  <c r="Z35" i="1"/>
  <c r="W35" i="1"/>
  <c r="T35" i="1"/>
  <c r="Q35" i="1"/>
  <c r="N35" i="1"/>
  <c r="K35" i="1"/>
  <c r="H35" i="1"/>
  <c r="KO34" i="1"/>
  <c r="KL34" i="1"/>
  <c r="KI34" i="1"/>
  <c r="KF34" i="1"/>
  <c r="KC34" i="1"/>
  <c r="JZ34" i="1"/>
  <c r="JW34" i="1"/>
  <c r="JT34" i="1"/>
  <c r="JQ34" i="1"/>
  <c r="JN34" i="1"/>
  <c r="JK34" i="1"/>
  <c r="JH34" i="1"/>
  <c r="JF34" i="1"/>
  <c r="JC34" i="1"/>
  <c r="IZ34" i="1"/>
  <c r="IW34" i="1"/>
  <c r="IT34" i="1"/>
  <c r="IQ34" i="1"/>
  <c r="IN34" i="1"/>
  <c r="IK34" i="1"/>
  <c r="IE34" i="1"/>
  <c r="IB34" i="1"/>
  <c r="HY34" i="1"/>
  <c r="HV34" i="1"/>
  <c r="HS34" i="1"/>
  <c r="HP34" i="1"/>
  <c r="HM34" i="1"/>
  <c r="HJ34" i="1"/>
  <c r="HG34" i="1"/>
  <c r="HD34" i="1"/>
  <c r="HA34" i="1"/>
  <c r="GI34" i="1"/>
  <c r="GF34" i="1"/>
  <c r="GC34" i="1"/>
  <c r="FZ34" i="1"/>
  <c r="FW34" i="1"/>
  <c r="FT34" i="1"/>
  <c r="FQ34" i="1"/>
  <c r="FN34" i="1"/>
  <c r="FK34" i="1"/>
  <c r="FH34" i="1"/>
  <c r="FE34" i="1"/>
  <c r="FB34" i="1"/>
  <c r="EY34" i="1"/>
  <c r="EV34" i="1"/>
  <c r="ES34" i="1"/>
  <c r="EP34" i="1"/>
  <c r="EM34" i="1"/>
  <c r="EJ34" i="1"/>
  <c r="EG34" i="1"/>
  <c r="ED34" i="1"/>
  <c r="EA34" i="1"/>
  <c r="DX34" i="1"/>
  <c r="DU34" i="1"/>
  <c r="DR34" i="1"/>
  <c r="DO34" i="1"/>
  <c r="DL34" i="1"/>
  <c r="DI34" i="1"/>
  <c r="DF34" i="1"/>
  <c r="DC34" i="1"/>
  <c r="CZ34" i="1"/>
  <c r="CW34" i="1"/>
  <c r="CT34" i="1"/>
  <c r="CQ34" i="1"/>
  <c r="CN34" i="1"/>
  <c r="CK34" i="1"/>
  <c r="CH34" i="1"/>
  <c r="CE34" i="1"/>
  <c r="CB34" i="1"/>
  <c r="BY34" i="1"/>
  <c r="BV34" i="1"/>
  <c r="BS34" i="1"/>
  <c r="BP34" i="1"/>
  <c r="BM34" i="1"/>
  <c r="BJ34" i="1"/>
  <c r="BG34" i="1"/>
  <c r="BD34" i="1"/>
  <c r="BA34" i="1"/>
  <c r="AX34" i="1"/>
  <c r="AU34" i="1"/>
  <c r="AR34" i="1"/>
  <c r="AO34" i="1"/>
  <c r="AL34" i="1"/>
  <c r="AI34" i="1"/>
  <c r="AF34" i="1"/>
  <c r="AC34" i="1"/>
  <c r="Z34" i="1"/>
  <c r="W34" i="1"/>
  <c r="T34" i="1"/>
  <c r="Q34" i="1"/>
  <c r="N34" i="1"/>
  <c r="K34" i="1"/>
  <c r="H34" i="1"/>
  <c r="KO33" i="1"/>
  <c r="KL33" i="1"/>
  <c r="KI33" i="1"/>
  <c r="KF33" i="1"/>
  <c r="KC33" i="1"/>
  <c r="JZ33" i="1"/>
  <c r="JW33" i="1"/>
  <c r="JT33" i="1"/>
  <c r="JQ33" i="1"/>
  <c r="JN33" i="1"/>
  <c r="JK33" i="1"/>
  <c r="JH33" i="1"/>
  <c r="JF33" i="1"/>
  <c r="JC33" i="1"/>
  <c r="IZ33" i="1"/>
  <c r="IW33" i="1"/>
  <c r="IT33" i="1"/>
  <c r="IQ33" i="1"/>
  <c r="IN33" i="1"/>
  <c r="IK33" i="1"/>
  <c r="IH33" i="1"/>
  <c r="IE33" i="1"/>
  <c r="IB33" i="1"/>
  <c r="HY33" i="1"/>
  <c r="HV33" i="1"/>
  <c r="HS33" i="1"/>
  <c r="HP33" i="1"/>
  <c r="HM33" i="1"/>
  <c r="HJ33" i="1"/>
  <c r="HG33" i="1"/>
  <c r="HD33" i="1"/>
  <c r="HA33" i="1"/>
  <c r="GI33" i="1"/>
  <c r="GF33" i="1"/>
  <c r="GC33" i="1"/>
  <c r="FZ33" i="1"/>
  <c r="FW33" i="1"/>
  <c r="FT33" i="1"/>
  <c r="FQ33" i="1"/>
  <c r="FN33" i="1"/>
  <c r="FK33" i="1"/>
  <c r="FH33" i="1"/>
  <c r="FE33" i="1"/>
  <c r="FB33" i="1"/>
  <c r="EY33" i="1"/>
  <c r="EV33" i="1"/>
  <c r="ES33" i="1"/>
  <c r="EP33" i="1"/>
  <c r="EM33" i="1"/>
  <c r="EJ33" i="1"/>
  <c r="EG33" i="1"/>
  <c r="ED33" i="1"/>
  <c r="EA33" i="1"/>
  <c r="DX33" i="1"/>
  <c r="DU33" i="1"/>
  <c r="DR33" i="1"/>
  <c r="DO33" i="1"/>
  <c r="DL33" i="1"/>
  <c r="DI33" i="1"/>
  <c r="DF33" i="1"/>
  <c r="DC33" i="1"/>
  <c r="CZ33" i="1"/>
  <c r="CW33" i="1"/>
  <c r="CT33" i="1"/>
  <c r="CQ33" i="1"/>
  <c r="CN33" i="1"/>
  <c r="CK33" i="1"/>
  <c r="CE33" i="1"/>
  <c r="CB33" i="1"/>
  <c r="BY33" i="1"/>
  <c r="BV33" i="1"/>
  <c r="BS33" i="1"/>
  <c r="BP33" i="1"/>
  <c r="BM33" i="1"/>
  <c r="BJ33" i="1"/>
  <c r="BG33" i="1"/>
  <c r="BD33" i="1"/>
  <c r="BA33" i="1"/>
  <c r="AX33" i="1"/>
  <c r="AU33" i="1"/>
  <c r="AR33" i="1"/>
  <c r="AO33" i="1"/>
  <c r="AL33" i="1"/>
  <c r="AI33" i="1"/>
  <c r="AF33" i="1"/>
  <c r="AC33" i="1"/>
  <c r="Z33" i="1"/>
  <c r="W33" i="1"/>
  <c r="T33" i="1"/>
  <c r="Q33" i="1"/>
  <c r="N33" i="1"/>
  <c r="K33" i="1"/>
  <c r="H33" i="1"/>
  <c r="KO32" i="1"/>
  <c r="KL32" i="1"/>
  <c r="KI32" i="1"/>
  <c r="KF32" i="1"/>
  <c r="KC32" i="1"/>
  <c r="JZ32" i="1"/>
  <c r="JW32" i="1"/>
  <c r="JT32" i="1"/>
  <c r="JQ32" i="1"/>
  <c r="JN32" i="1"/>
  <c r="JK32" i="1"/>
  <c r="JH32" i="1"/>
  <c r="JF32" i="1"/>
  <c r="JC32" i="1"/>
  <c r="IZ32" i="1"/>
  <c r="IW32" i="1"/>
  <c r="IT32" i="1"/>
  <c r="IQ32" i="1"/>
  <c r="IN32" i="1"/>
  <c r="IK32" i="1"/>
  <c r="IH32" i="1"/>
  <c r="IE32" i="1"/>
  <c r="IB32" i="1"/>
  <c r="HY32" i="1"/>
  <c r="HV32" i="1"/>
  <c r="HS32" i="1"/>
  <c r="HP32" i="1"/>
  <c r="HM32" i="1"/>
  <c r="GI32" i="1"/>
  <c r="GF32" i="1"/>
  <c r="GC32" i="1"/>
  <c r="FZ32" i="1"/>
  <c r="FW32" i="1"/>
  <c r="FT32" i="1"/>
  <c r="FQ32" i="1"/>
  <c r="FN32" i="1"/>
  <c r="FK32" i="1"/>
  <c r="FH32" i="1"/>
  <c r="FE32" i="1"/>
  <c r="FB32" i="1"/>
  <c r="EY32" i="1"/>
  <c r="EV32" i="1"/>
  <c r="ES32" i="1"/>
  <c r="EP32" i="1"/>
  <c r="EM32" i="1"/>
  <c r="EJ32" i="1"/>
  <c r="EG32" i="1"/>
  <c r="ED32" i="1"/>
  <c r="EA32" i="1"/>
  <c r="DX32" i="1"/>
  <c r="DU32" i="1"/>
  <c r="DR32" i="1"/>
  <c r="DO32" i="1"/>
  <c r="DL32" i="1"/>
  <c r="DI32" i="1"/>
  <c r="DF32" i="1"/>
  <c r="DC32" i="1"/>
  <c r="CZ32" i="1"/>
  <c r="CW32" i="1"/>
  <c r="CT32" i="1"/>
  <c r="CQ32" i="1"/>
  <c r="CN32" i="1"/>
  <c r="CK32" i="1"/>
  <c r="CH32" i="1"/>
  <c r="CE32" i="1"/>
  <c r="CB32" i="1"/>
  <c r="BY32" i="1"/>
  <c r="BV32" i="1"/>
  <c r="BS32" i="1"/>
  <c r="BP32" i="1"/>
  <c r="BM32" i="1"/>
  <c r="BJ32" i="1"/>
  <c r="BG32" i="1"/>
  <c r="BD32" i="1"/>
  <c r="BA32" i="1"/>
  <c r="AX32" i="1"/>
  <c r="AU32" i="1"/>
  <c r="AR32" i="1"/>
  <c r="AO32" i="1"/>
  <c r="AL32" i="1"/>
  <c r="AI32" i="1"/>
  <c r="AF32" i="1"/>
  <c r="AC32" i="1"/>
  <c r="Z32" i="1"/>
  <c r="W32" i="1"/>
  <c r="T32" i="1"/>
  <c r="Q32" i="1"/>
  <c r="N32" i="1"/>
  <c r="K32" i="1"/>
  <c r="H32" i="1"/>
  <c r="KO31" i="1"/>
  <c r="KL31" i="1"/>
  <c r="KI31" i="1"/>
  <c r="KF31" i="1"/>
  <c r="KC31" i="1"/>
  <c r="JZ31" i="1"/>
  <c r="JW31" i="1"/>
  <c r="JT31" i="1"/>
  <c r="JQ31" i="1"/>
  <c r="JN31" i="1"/>
  <c r="JK31" i="1"/>
  <c r="JH31" i="1"/>
  <c r="JF31" i="1"/>
  <c r="JC31" i="1"/>
  <c r="IZ31" i="1"/>
  <c r="IW31" i="1"/>
  <c r="IT31" i="1"/>
  <c r="IQ31" i="1"/>
  <c r="IN31" i="1"/>
  <c r="IK31" i="1"/>
  <c r="IH31" i="1"/>
  <c r="IE31" i="1"/>
  <c r="IB31" i="1"/>
  <c r="HY31" i="1"/>
  <c r="HV31" i="1"/>
  <c r="HS31" i="1"/>
  <c r="HP31" i="1"/>
  <c r="HM31" i="1"/>
  <c r="GI31" i="1"/>
  <c r="GF31" i="1"/>
  <c r="GC31" i="1"/>
  <c r="FZ31" i="1"/>
  <c r="FW31" i="1"/>
  <c r="FT31" i="1"/>
  <c r="FQ31" i="1"/>
  <c r="FN31" i="1"/>
  <c r="FK31" i="1"/>
  <c r="FH31" i="1"/>
  <c r="FE31" i="1"/>
  <c r="FB31" i="1"/>
  <c r="EY31" i="1"/>
  <c r="EV31" i="1"/>
  <c r="ES31" i="1"/>
  <c r="EP31" i="1"/>
  <c r="EM31" i="1"/>
  <c r="EJ31" i="1"/>
  <c r="EG31" i="1"/>
  <c r="ED31" i="1"/>
  <c r="EA31" i="1"/>
  <c r="DX31" i="1"/>
  <c r="DU31" i="1"/>
  <c r="DR31" i="1"/>
  <c r="DO31" i="1"/>
  <c r="DL31" i="1"/>
  <c r="DI31" i="1"/>
  <c r="DF31" i="1"/>
  <c r="DC31" i="1"/>
  <c r="CZ31" i="1"/>
  <c r="CW31" i="1"/>
  <c r="CT31" i="1"/>
  <c r="CQ31" i="1"/>
  <c r="CN31" i="1"/>
  <c r="CK31" i="1"/>
  <c r="CH31" i="1"/>
  <c r="CE31" i="1"/>
  <c r="CB31" i="1"/>
  <c r="BY31" i="1"/>
  <c r="BV31" i="1"/>
  <c r="BS31" i="1"/>
  <c r="BP31" i="1"/>
  <c r="BM31" i="1"/>
  <c r="BJ31" i="1"/>
  <c r="BG31" i="1"/>
  <c r="BD31" i="1"/>
  <c r="BA31" i="1"/>
  <c r="AX31" i="1"/>
  <c r="AU31" i="1"/>
  <c r="AR31" i="1"/>
  <c r="AO31" i="1"/>
  <c r="AL31" i="1"/>
  <c r="AI31" i="1"/>
  <c r="AF31" i="1"/>
  <c r="AC31" i="1"/>
  <c r="Z31" i="1"/>
  <c r="W31" i="1"/>
  <c r="T31" i="1"/>
  <c r="Q31" i="1"/>
  <c r="N31" i="1"/>
  <c r="K31" i="1"/>
  <c r="H31" i="1"/>
  <c r="KO30" i="1"/>
  <c r="KL30" i="1"/>
  <c r="KI30" i="1"/>
  <c r="KF30" i="1"/>
  <c r="KC30" i="1"/>
  <c r="JZ30" i="1"/>
  <c r="JW30" i="1"/>
  <c r="JT30" i="1"/>
  <c r="JQ30" i="1"/>
  <c r="JN30" i="1"/>
  <c r="JK30" i="1"/>
  <c r="JH30" i="1"/>
  <c r="JF30" i="1"/>
  <c r="JC30" i="1"/>
  <c r="IZ30" i="1"/>
  <c r="IW30" i="1"/>
  <c r="IT30" i="1"/>
  <c r="IQ30" i="1"/>
  <c r="IN30" i="1"/>
  <c r="IK30" i="1"/>
  <c r="IH30" i="1"/>
  <c r="IE30" i="1"/>
  <c r="IB30" i="1"/>
  <c r="HY30" i="1"/>
  <c r="HV30" i="1"/>
  <c r="HS30" i="1"/>
  <c r="HP30" i="1"/>
  <c r="HM30" i="1"/>
  <c r="GI30" i="1"/>
  <c r="GF30" i="1"/>
  <c r="GC30" i="1"/>
  <c r="FZ30" i="1"/>
  <c r="FW30" i="1"/>
  <c r="FT30" i="1"/>
  <c r="FQ30" i="1"/>
  <c r="FN30" i="1"/>
  <c r="FK30" i="1"/>
  <c r="FH30" i="1"/>
  <c r="FE30" i="1"/>
  <c r="FB30" i="1"/>
  <c r="EY30" i="1"/>
  <c r="EV30" i="1"/>
  <c r="ES30" i="1"/>
  <c r="EP30" i="1"/>
  <c r="EM30" i="1"/>
  <c r="EJ30" i="1"/>
  <c r="EG30" i="1"/>
  <c r="ED30" i="1"/>
  <c r="EA30" i="1"/>
  <c r="DX30" i="1"/>
  <c r="DU30" i="1"/>
  <c r="DR30" i="1"/>
  <c r="DO30" i="1"/>
  <c r="DL30" i="1"/>
  <c r="DI30" i="1"/>
  <c r="DF30" i="1"/>
  <c r="DC30" i="1"/>
  <c r="CZ30" i="1"/>
  <c r="CW30" i="1"/>
  <c r="CT30" i="1"/>
  <c r="CQ30" i="1"/>
  <c r="CN30" i="1"/>
  <c r="CK30" i="1"/>
  <c r="CH30" i="1"/>
  <c r="CE30" i="1"/>
  <c r="CB30" i="1"/>
  <c r="BY30" i="1"/>
  <c r="BV30" i="1"/>
  <c r="BS30" i="1"/>
  <c r="BP30" i="1"/>
  <c r="BM30" i="1"/>
  <c r="BJ30" i="1"/>
  <c r="BG30" i="1"/>
  <c r="BD30" i="1"/>
  <c r="BA30" i="1"/>
  <c r="AX30" i="1"/>
  <c r="AU30" i="1"/>
  <c r="AR30" i="1"/>
  <c r="AO30" i="1"/>
  <c r="AL30" i="1"/>
  <c r="AI30" i="1"/>
  <c r="AF30" i="1"/>
  <c r="AC30" i="1"/>
  <c r="Z30" i="1"/>
  <c r="W30" i="1"/>
  <c r="T30" i="1"/>
  <c r="Q30" i="1"/>
  <c r="N30" i="1"/>
  <c r="K30" i="1"/>
  <c r="H30" i="1"/>
  <c r="KO29" i="1"/>
  <c r="KL29" i="1"/>
  <c r="KI29" i="1"/>
  <c r="KF29" i="1"/>
  <c r="KC29" i="1"/>
  <c r="JZ29" i="1"/>
  <c r="JW29" i="1"/>
  <c r="JT29" i="1"/>
  <c r="JQ29" i="1"/>
  <c r="JN29" i="1"/>
  <c r="JK29" i="1"/>
  <c r="JH29" i="1"/>
  <c r="JF29" i="1"/>
  <c r="JC29" i="1"/>
  <c r="IZ29" i="1"/>
  <c r="IW29" i="1"/>
  <c r="IT29" i="1"/>
  <c r="IQ29" i="1"/>
  <c r="IN29" i="1"/>
  <c r="IK29" i="1"/>
  <c r="IH29" i="1"/>
  <c r="IE29" i="1"/>
  <c r="IB29" i="1"/>
  <c r="HY29" i="1"/>
  <c r="HV29" i="1"/>
  <c r="HS29" i="1"/>
  <c r="HP29" i="1"/>
  <c r="HM29" i="1"/>
  <c r="GL29" i="1"/>
  <c r="GI29" i="1"/>
  <c r="GF29" i="1"/>
  <c r="GC29" i="1"/>
  <c r="FZ29" i="1"/>
  <c r="FW29" i="1"/>
  <c r="FT29" i="1"/>
  <c r="FQ29" i="1"/>
  <c r="FN29" i="1"/>
  <c r="FK29" i="1"/>
  <c r="FH29" i="1"/>
  <c r="FE29" i="1"/>
  <c r="FB29" i="1"/>
  <c r="EY29" i="1"/>
  <c r="EV29" i="1"/>
  <c r="ES29" i="1"/>
  <c r="EP29" i="1"/>
  <c r="EM29" i="1"/>
  <c r="EJ29" i="1"/>
  <c r="EG29" i="1"/>
  <c r="ED29" i="1"/>
  <c r="EA29" i="1"/>
  <c r="DX29" i="1"/>
  <c r="DU29" i="1"/>
  <c r="DR29" i="1"/>
  <c r="DO29" i="1"/>
  <c r="DL29" i="1"/>
  <c r="DI29" i="1"/>
  <c r="DF29" i="1"/>
  <c r="DC29" i="1"/>
  <c r="CZ29" i="1"/>
  <c r="CW29" i="1"/>
  <c r="CT29" i="1"/>
  <c r="CQ29" i="1"/>
  <c r="CN29" i="1"/>
  <c r="CK29" i="1"/>
  <c r="CH29" i="1"/>
  <c r="CE29" i="1"/>
  <c r="CB29" i="1"/>
  <c r="BY29" i="1"/>
  <c r="BV29" i="1"/>
  <c r="BS29" i="1"/>
  <c r="BP29" i="1"/>
  <c r="BM29" i="1"/>
  <c r="BJ29" i="1"/>
  <c r="BG29" i="1"/>
  <c r="BD29" i="1"/>
  <c r="BA29" i="1"/>
  <c r="AX29" i="1"/>
  <c r="AU29" i="1"/>
  <c r="AR29" i="1"/>
  <c r="AO29" i="1"/>
  <c r="AL29" i="1"/>
  <c r="AI29" i="1"/>
  <c r="AF29" i="1"/>
  <c r="AC29" i="1"/>
  <c r="Z29" i="1"/>
  <c r="W29" i="1"/>
  <c r="T29" i="1"/>
  <c r="Q29" i="1"/>
  <c r="N29" i="1"/>
  <c r="K29" i="1"/>
  <c r="H29" i="1"/>
  <c r="KO28" i="1"/>
  <c r="KL28" i="1"/>
  <c r="KI28" i="1"/>
  <c r="KF28" i="1"/>
  <c r="KC28" i="1"/>
  <c r="JZ28" i="1"/>
  <c r="JW28" i="1"/>
  <c r="JT28" i="1"/>
  <c r="JQ28" i="1"/>
  <c r="JN28" i="1"/>
  <c r="JK28" i="1"/>
  <c r="JH28" i="1"/>
  <c r="JF28" i="1"/>
  <c r="JC28" i="1"/>
  <c r="IZ28" i="1"/>
  <c r="IW28" i="1"/>
  <c r="IT28" i="1"/>
  <c r="IQ28" i="1"/>
  <c r="IN28" i="1"/>
  <c r="IK28" i="1"/>
  <c r="IH28" i="1"/>
  <c r="IE28" i="1"/>
  <c r="IB28" i="1"/>
  <c r="HY28" i="1"/>
  <c r="HV28" i="1"/>
  <c r="HS28" i="1"/>
  <c r="HP28" i="1"/>
  <c r="HM28" i="1"/>
  <c r="HJ28" i="1"/>
  <c r="HG28" i="1"/>
  <c r="HD28" i="1"/>
  <c r="HA28" i="1"/>
  <c r="GX28" i="1"/>
  <c r="GI28" i="1"/>
  <c r="GF28" i="1"/>
  <c r="GC28" i="1"/>
  <c r="FZ28" i="1"/>
  <c r="FW28" i="1"/>
  <c r="FT28" i="1"/>
  <c r="FQ28" i="1"/>
  <c r="FN28" i="1"/>
  <c r="FK28" i="1"/>
  <c r="FH28" i="1"/>
  <c r="FE28" i="1"/>
  <c r="FB28" i="1"/>
  <c r="EY28" i="1"/>
  <c r="EV28" i="1"/>
  <c r="ES28" i="1"/>
  <c r="EP28" i="1"/>
  <c r="EM28" i="1"/>
  <c r="EJ28" i="1"/>
  <c r="EG28" i="1"/>
  <c r="ED28" i="1"/>
  <c r="EA28" i="1"/>
  <c r="DX28" i="1"/>
  <c r="DU28" i="1"/>
  <c r="DR28" i="1"/>
  <c r="DO28" i="1"/>
  <c r="DL28" i="1"/>
  <c r="DI28" i="1"/>
  <c r="DF28" i="1"/>
  <c r="DC28" i="1"/>
  <c r="CZ28" i="1"/>
  <c r="CW28" i="1"/>
  <c r="CT28" i="1"/>
  <c r="CQ28" i="1"/>
  <c r="CN28" i="1"/>
  <c r="CK28" i="1"/>
  <c r="CH28" i="1"/>
  <c r="CE28" i="1"/>
  <c r="CB28" i="1"/>
  <c r="BY28" i="1"/>
  <c r="BV28" i="1"/>
  <c r="BS28" i="1"/>
  <c r="BP28" i="1"/>
  <c r="BM28" i="1"/>
  <c r="BJ28" i="1"/>
  <c r="BG28" i="1"/>
  <c r="BD28" i="1"/>
  <c r="BA28" i="1"/>
  <c r="AX28" i="1"/>
  <c r="AU28" i="1"/>
  <c r="AR28" i="1"/>
  <c r="AO28" i="1"/>
  <c r="AL28" i="1"/>
  <c r="AI28" i="1"/>
  <c r="AF28" i="1"/>
  <c r="AC28" i="1"/>
  <c r="Z28" i="1"/>
  <c r="W28" i="1"/>
  <c r="T28" i="1"/>
  <c r="Q28" i="1"/>
  <c r="N28" i="1"/>
  <c r="K28" i="1"/>
  <c r="H28" i="1"/>
  <c r="KO27" i="1"/>
  <c r="KL27" i="1"/>
  <c r="KI27" i="1"/>
  <c r="KF27" i="1"/>
  <c r="KC27" i="1"/>
  <c r="JZ27" i="1"/>
  <c r="JW27" i="1"/>
  <c r="JT27" i="1"/>
  <c r="JQ27" i="1"/>
  <c r="JN27" i="1"/>
  <c r="JK27" i="1"/>
  <c r="JH27" i="1"/>
  <c r="JF27" i="1"/>
  <c r="JC27" i="1"/>
  <c r="IZ27" i="1"/>
  <c r="IW27" i="1"/>
  <c r="IT27" i="1"/>
  <c r="IQ27" i="1"/>
  <c r="IN27" i="1"/>
  <c r="IK27" i="1"/>
  <c r="IE27" i="1"/>
  <c r="IB27" i="1"/>
  <c r="HY27" i="1"/>
  <c r="HV27" i="1"/>
  <c r="HS27" i="1"/>
  <c r="HP27" i="1"/>
  <c r="HM27" i="1"/>
  <c r="HJ27" i="1"/>
  <c r="HG27" i="1"/>
  <c r="HD27" i="1"/>
  <c r="HA27" i="1"/>
  <c r="GX27" i="1"/>
  <c r="GI27" i="1"/>
  <c r="GF27" i="1"/>
  <c r="GC27" i="1"/>
  <c r="FZ27" i="1"/>
  <c r="FW27" i="1"/>
  <c r="FT27" i="1"/>
  <c r="FQ27" i="1"/>
  <c r="FN27" i="1"/>
  <c r="FK27" i="1"/>
  <c r="FH27" i="1"/>
  <c r="FE27" i="1"/>
  <c r="FB27" i="1"/>
  <c r="EY27" i="1"/>
  <c r="EV27" i="1"/>
  <c r="ES27" i="1"/>
  <c r="EP27" i="1"/>
  <c r="EM27" i="1"/>
  <c r="EJ27" i="1"/>
  <c r="EG27" i="1"/>
  <c r="ED27" i="1"/>
  <c r="EA27" i="1"/>
  <c r="DX27" i="1"/>
  <c r="DU27" i="1"/>
  <c r="DR27" i="1"/>
  <c r="DO27" i="1"/>
  <c r="DL27" i="1"/>
  <c r="DI27" i="1"/>
  <c r="DF27" i="1"/>
  <c r="DC27" i="1"/>
  <c r="CZ27" i="1"/>
  <c r="CW27" i="1"/>
  <c r="CT27" i="1"/>
  <c r="CQ27" i="1"/>
  <c r="CN27" i="1"/>
  <c r="CK27" i="1"/>
  <c r="CH27" i="1"/>
  <c r="CE27" i="1"/>
  <c r="CB27" i="1"/>
  <c r="BY27" i="1"/>
  <c r="BV27" i="1"/>
  <c r="BS27" i="1"/>
  <c r="BP27" i="1"/>
  <c r="BM27" i="1"/>
  <c r="BJ27" i="1"/>
  <c r="BG27" i="1"/>
  <c r="BD27" i="1"/>
  <c r="BA27" i="1"/>
  <c r="AX27" i="1"/>
  <c r="AU27" i="1"/>
  <c r="AR27" i="1"/>
  <c r="AO27" i="1"/>
  <c r="AL27" i="1"/>
  <c r="AI27" i="1"/>
  <c r="AF27" i="1"/>
  <c r="AC27" i="1"/>
  <c r="Z27" i="1"/>
  <c r="W27" i="1"/>
  <c r="T27" i="1"/>
  <c r="Q27" i="1"/>
  <c r="N27" i="1"/>
  <c r="K27" i="1"/>
  <c r="H27" i="1"/>
  <c r="KO26" i="1"/>
  <c r="KL26" i="1"/>
  <c r="KI26" i="1"/>
  <c r="KF26" i="1"/>
  <c r="KC26" i="1"/>
  <c r="JZ26" i="1"/>
  <c r="JW26" i="1"/>
  <c r="JT26" i="1"/>
  <c r="JQ26" i="1"/>
  <c r="JN26" i="1"/>
  <c r="JK26" i="1"/>
  <c r="JH26" i="1"/>
  <c r="JF26" i="1"/>
  <c r="JC26" i="1"/>
  <c r="IZ26" i="1"/>
  <c r="IW26" i="1"/>
  <c r="IT26" i="1"/>
  <c r="IQ26" i="1"/>
  <c r="IN26" i="1"/>
  <c r="IK26" i="1"/>
  <c r="IH26" i="1"/>
  <c r="IE26" i="1"/>
  <c r="IB26" i="1"/>
  <c r="HY26" i="1"/>
  <c r="HV26" i="1"/>
  <c r="HS26" i="1"/>
  <c r="HP26" i="1"/>
  <c r="HM26" i="1"/>
  <c r="HJ26" i="1"/>
  <c r="HG26" i="1"/>
  <c r="HD26" i="1"/>
  <c r="HA26" i="1"/>
  <c r="GX26" i="1"/>
  <c r="GI26" i="1"/>
  <c r="GF26" i="1"/>
  <c r="GC26" i="1"/>
  <c r="FZ26" i="1"/>
  <c r="FW26" i="1"/>
  <c r="FT26" i="1"/>
  <c r="FQ26" i="1"/>
  <c r="FN26" i="1"/>
  <c r="FK26" i="1"/>
  <c r="FH26" i="1"/>
  <c r="FE26" i="1"/>
  <c r="FB26" i="1"/>
  <c r="EY26" i="1"/>
  <c r="EV26" i="1"/>
  <c r="ES26" i="1"/>
  <c r="EP26" i="1"/>
  <c r="EM26" i="1"/>
  <c r="EJ26" i="1"/>
  <c r="EG26" i="1"/>
  <c r="ED26" i="1"/>
  <c r="EA26" i="1"/>
  <c r="DX26" i="1"/>
  <c r="DU26" i="1"/>
  <c r="DR26" i="1"/>
  <c r="DO26" i="1"/>
  <c r="DL26" i="1"/>
  <c r="DI26" i="1"/>
  <c r="DF26" i="1"/>
  <c r="DC26" i="1"/>
  <c r="CZ26" i="1"/>
  <c r="CW26" i="1"/>
  <c r="CT26" i="1"/>
  <c r="CQ26" i="1"/>
  <c r="CN26" i="1"/>
  <c r="CK26" i="1"/>
  <c r="CH26" i="1"/>
  <c r="CE26" i="1"/>
  <c r="CB26" i="1"/>
  <c r="BY26" i="1"/>
  <c r="BV26" i="1"/>
  <c r="BS26" i="1"/>
  <c r="BP26" i="1"/>
  <c r="BM26" i="1"/>
  <c r="BJ26" i="1"/>
  <c r="BG26" i="1"/>
  <c r="BD26" i="1"/>
  <c r="BA26" i="1"/>
  <c r="AX26" i="1"/>
  <c r="AU26" i="1"/>
  <c r="AR26" i="1"/>
  <c r="AO26" i="1"/>
  <c r="AL26" i="1"/>
  <c r="AI26" i="1"/>
  <c r="AF26" i="1"/>
  <c r="AC26" i="1"/>
  <c r="Z26" i="1"/>
  <c r="W26" i="1"/>
  <c r="T26" i="1"/>
  <c r="Q26" i="1"/>
  <c r="N26" i="1"/>
  <c r="K26" i="1"/>
  <c r="H26" i="1"/>
  <c r="KO25" i="1"/>
  <c r="KL25" i="1"/>
  <c r="KI25" i="1"/>
  <c r="KF25" i="1"/>
  <c r="KC25" i="1"/>
  <c r="JZ25" i="1"/>
  <c r="JW25" i="1"/>
  <c r="JT25" i="1"/>
  <c r="JQ25" i="1"/>
  <c r="JN25" i="1"/>
  <c r="JK25" i="1"/>
  <c r="JH25" i="1"/>
  <c r="JF25" i="1"/>
  <c r="JC25" i="1"/>
  <c r="IZ25" i="1"/>
  <c r="IW25" i="1"/>
  <c r="IT25" i="1"/>
  <c r="IQ25" i="1"/>
  <c r="IN25" i="1"/>
  <c r="IK25" i="1"/>
  <c r="IH25" i="1"/>
  <c r="IE25" i="1"/>
  <c r="IB25" i="1"/>
  <c r="HY25" i="1"/>
  <c r="HV25" i="1"/>
  <c r="HS25" i="1"/>
  <c r="HP25" i="1"/>
  <c r="HM25" i="1"/>
  <c r="HJ25" i="1"/>
  <c r="HG25" i="1"/>
  <c r="HD25" i="1"/>
  <c r="HA25" i="1"/>
  <c r="GX25" i="1"/>
  <c r="GU25" i="1"/>
  <c r="GR25" i="1"/>
  <c r="GO25" i="1"/>
  <c r="GL25" i="1"/>
  <c r="GI25" i="1"/>
  <c r="GF25" i="1"/>
  <c r="GC25" i="1"/>
  <c r="FZ25" i="1"/>
  <c r="FW25" i="1"/>
  <c r="FT25" i="1"/>
  <c r="FQ25" i="1"/>
  <c r="FN25" i="1"/>
  <c r="FK25" i="1"/>
  <c r="FH25" i="1"/>
  <c r="FE25" i="1"/>
  <c r="FB25" i="1"/>
  <c r="EY25" i="1"/>
  <c r="EV25" i="1"/>
  <c r="ES25" i="1"/>
  <c r="EP25" i="1"/>
  <c r="EM25" i="1"/>
  <c r="EJ25" i="1"/>
  <c r="EG25" i="1"/>
  <c r="ED25" i="1"/>
  <c r="EA25" i="1"/>
  <c r="DX25" i="1"/>
  <c r="DU25" i="1"/>
  <c r="DR25" i="1"/>
  <c r="DO25" i="1"/>
  <c r="DL25" i="1"/>
  <c r="DI25" i="1"/>
  <c r="DF25" i="1"/>
  <c r="DC25" i="1"/>
  <c r="CZ25" i="1"/>
  <c r="CW25" i="1"/>
  <c r="CT25" i="1"/>
  <c r="CQ25" i="1"/>
  <c r="CN25" i="1"/>
  <c r="CK25" i="1"/>
  <c r="CH25" i="1"/>
  <c r="CE25" i="1"/>
  <c r="CB25" i="1"/>
  <c r="BY25" i="1"/>
  <c r="BV25" i="1"/>
  <c r="BS25" i="1"/>
  <c r="BP25" i="1"/>
  <c r="BM25" i="1"/>
  <c r="BJ25" i="1"/>
  <c r="BG25" i="1"/>
  <c r="BD25" i="1"/>
  <c r="BA25" i="1"/>
  <c r="AX25" i="1"/>
  <c r="AU25" i="1"/>
  <c r="AR25" i="1"/>
  <c r="AO25" i="1"/>
  <c r="AL25" i="1"/>
  <c r="AI25" i="1"/>
  <c r="AF25" i="1"/>
  <c r="AC25" i="1"/>
  <c r="Z25" i="1"/>
  <c r="W25" i="1"/>
  <c r="T25" i="1"/>
  <c r="Q25" i="1"/>
  <c r="N25" i="1"/>
  <c r="K25" i="1"/>
  <c r="H25" i="1"/>
  <c r="KO24" i="1"/>
  <c r="KL24" i="1"/>
  <c r="KI24" i="1"/>
  <c r="KF24" i="1"/>
  <c r="KC24" i="1"/>
  <c r="JZ24" i="1"/>
  <c r="JW24" i="1"/>
  <c r="JT24" i="1"/>
  <c r="JQ24" i="1"/>
  <c r="JN24" i="1"/>
  <c r="JK24" i="1"/>
  <c r="JH24" i="1"/>
  <c r="JF24" i="1"/>
  <c r="JC24" i="1"/>
  <c r="IZ24" i="1"/>
  <c r="IW24" i="1"/>
  <c r="IT24" i="1"/>
  <c r="IQ24" i="1"/>
  <c r="IN24" i="1"/>
  <c r="IK24" i="1"/>
  <c r="IH24" i="1"/>
  <c r="IE24" i="1"/>
  <c r="IB24" i="1"/>
  <c r="HY24" i="1"/>
  <c r="HV24" i="1"/>
  <c r="HS24" i="1"/>
  <c r="HP24" i="1"/>
  <c r="HM24" i="1"/>
  <c r="HJ24" i="1"/>
  <c r="HG24" i="1"/>
  <c r="HD24" i="1"/>
  <c r="HA24" i="1"/>
  <c r="GX24" i="1"/>
  <c r="GU24" i="1"/>
  <c r="GR24" i="1"/>
  <c r="GO24" i="1"/>
  <c r="GL24" i="1"/>
  <c r="GI24" i="1"/>
  <c r="GF24" i="1"/>
  <c r="GC24" i="1"/>
  <c r="FZ24" i="1"/>
  <c r="FW24" i="1"/>
  <c r="FT24" i="1"/>
  <c r="FQ24" i="1"/>
  <c r="FN24" i="1"/>
  <c r="FK24" i="1"/>
  <c r="FH24" i="1"/>
  <c r="FE24" i="1"/>
  <c r="FB24" i="1"/>
  <c r="EY24" i="1"/>
  <c r="EV24" i="1"/>
  <c r="ES24" i="1"/>
  <c r="EP24" i="1"/>
  <c r="EM24" i="1"/>
  <c r="EJ24" i="1"/>
  <c r="EG24" i="1"/>
  <c r="ED24" i="1"/>
  <c r="EA24" i="1"/>
  <c r="DX24" i="1"/>
  <c r="DU24" i="1"/>
  <c r="DR24" i="1"/>
  <c r="DO24" i="1"/>
  <c r="DL24" i="1"/>
  <c r="DI24" i="1"/>
  <c r="DF24" i="1"/>
  <c r="DC24" i="1"/>
  <c r="CZ24" i="1"/>
  <c r="CW24" i="1"/>
  <c r="CT24" i="1"/>
  <c r="CQ24" i="1"/>
  <c r="CN24" i="1"/>
  <c r="CK24" i="1"/>
  <c r="CH24" i="1"/>
  <c r="CE24" i="1"/>
  <c r="CB24" i="1"/>
  <c r="BY24" i="1"/>
  <c r="BV24" i="1"/>
  <c r="BS24" i="1"/>
  <c r="BP24" i="1"/>
  <c r="BM24" i="1"/>
  <c r="BJ24" i="1"/>
  <c r="BG24" i="1"/>
  <c r="BD24" i="1"/>
  <c r="BA24" i="1"/>
  <c r="AX24" i="1"/>
  <c r="AU24" i="1"/>
  <c r="AR24" i="1"/>
  <c r="AO24" i="1"/>
  <c r="AL24" i="1"/>
  <c r="AI24" i="1"/>
  <c r="AF24" i="1"/>
  <c r="AC24" i="1"/>
  <c r="Z24" i="1"/>
  <c r="W24" i="1"/>
  <c r="T24" i="1"/>
  <c r="Q24" i="1"/>
  <c r="N24" i="1"/>
  <c r="K24" i="1"/>
  <c r="H24" i="1"/>
  <c r="KO23" i="1"/>
  <c r="KL23" i="1"/>
  <c r="KI23" i="1"/>
  <c r="KF23" i="1"/>
  <c r="KC23" i="1"/>
  <c r="JZ23" i="1"/>
  <c r="JW23" i="1"/>
  <c r="JT23" i="1"/>
  <c r="JQ23" i="1"/>
  <c r="JN23" i="1"/>
  <c r="JK23" i="1"/>
  <c r="JH23" i="1"/>
  <c r="JF23" i="1"/>
  <c r="JC23" i="1"/>
  <c r="IZ23" i="1"/>
  <c r="IW23" i="1"/>
  <c r="IT23" i="1"/>
  <c r="IQ23" i="1"/>
  <c r="IN23" i="1"/>
  <c r="IK23" i="1"/>
  <c r="IH23" i="1"/>
  <c r="IE23" i="1"/>
  <c r="IB23" i="1"/>
  <c r="HY23" i="1"/>
  <c r="HV23" i="1"/>
  <c r="HS23" i="1"/>
  <c r="HP23" i="1"/>
  <c r="HM23" i="1"/>
  <c r="HJ23" i="1"/>
  <c r="HG23" i="1"/>
  <c r="HD23" i="1"/>
  <c r="HA23" i="1"/>
  <c r="GX23" i="1"/>
  <c r="GU23" i="1"/>
  <c r="GR23" i="1"/>
  <c r="GO23" i="1"/>
  <c r="GL23" i="1"/>
  <c r="GI23" i="1"/>
  <c r="GF23" i="1"/>
  <c r="GC23" i="1"/>
  <c r="FZ23" i="1"/>
  <c r="FW23" i="1"/>
  <c r="FT23" i="1"/>
  <c r="FQ23" i="1"/>
  <c r="FN23" i="1"/>
  <c r="FK23" i="1"/>
  <c r="FH23" i="1"/>
  <c r="FE23" i="1"/>
  <c r="FB23" i="1"/>
  <c r="EY23" i="1"/>
  <c r="EV23" i="1"/>
  <c r="ES23" i="1"/>
  <c r="EP23" i="1"/>
  <c r="EM23" i="1"/>
  <c r="EJ23" i="1"/>
  <c r="EG23" i="1"/>
  <c r="ED23" i="1"/>
  <c r="EA23" i="1"/>
  <c r="DX23" i="1"/>
  <c r="DU23" i="1"/>
  <c r="DR23" i="1"/>
  <c r="DO23" i="1"/>
  <c r="DL23" i="1"/>
  <c r="DI23" i="1"/>
  <c r="DF23" i="1"/>
  <c r="DC23" i="1"/>
  <c r="CZ23" i="1"/>
  <c r="CW23" i="1"/>
  <c r="CT23" i="1"/>
  <c r="CQ23" i="1"/>
  <c r="CN23" i="1"/>
  <c r="CK23" i="1"/>
  <c r="CH23" i="1"/>
  <c r="CE23" i="1"/>
  <c r="CB23" i="1"/>
  <c r="BY23" i="1"/>
  <c r="BV23" i="1"/>
  <c r="BS23" i="1"/>
  <c r="BP23" i="1"/>
  <c r="BM23" i="1"/>
  <c r="BJ23" i="1"/>
  <c r="BG23" i="1"/>
  <c r="BD23" i="1"/>
  <c r="BA23" i="1"/>
  <c r="AX23" i="1"/>
  <c r="AU23" i="1"/>
  <c r="AR23" i="1"/>
  <c r="AO23" i="1"/>
  <c r="AL23" i="1"/>
  <c r="AI23" i="1"/>
  <c r="AF23" i="1"/>
  <c r="AC23" i="1"/>
  <c r="Z23" i="1"/>
  <c r="W23" i="1"/>
  <c r="T23" i="1"/>
  <c r="Q23" i="1"/>
  <c r="N23" i="1"/>
  <c r="K23" i="1"/>
  <c r="H23" i="1"/>
  <c r="KO22" i="1"/>
  <c r="KL22" i="1"/>
  <c r="KI22" i="1"/>
  <c r="KF22" i="1"/>
  <c r="KC22" i="1"/>
  <c r="JZ22" i="1"/>
  <c r="JW22" i="1"/>
  <c r="JT22" i="1"/>
  <c r="JQ22" i="1"/>
  <c r="JN22" i="1"/>
  <c r="JK22" i="1"/>
  <c r="JH22" i="1"/>
  <c r="JF22" i="1"/>
  <c r="JC22" i="1"/>
  <c r="IZ22" i="1"/>
  <c r="IW22" i="1"/>
  <c r="IT22" i="1"/>
  <c r="IQ22" i="1"/>
  <c r="IN22" i="1"/>
  <c r="IK22" i="1"/>
  <c r="IH22" i="1"/>
  <c r="IE22" i="1"/>
  <c r="IB22" i="1"/>
  <c r="HY22" i="1"/>
  <c r="HV22" i="1"/>
  <c r="HS22" i="1"/>
  <c r="HP22" i="1"/>
  <c r="HM22" i="1"/>
  <c r="HJ22" i="1"/>
  <c r="HG22" i="1"/>
  <c r="HD22" i="1"/>
  <c r="HA22" i="1"/>
  <c r="GX22" i="1"/>
  <c r="GU22" i="1"/>
  <c r="GR22" i="1"/>
  <c r="GO22" i="1"/>
  <c r="GL22" i="1"/>
  <c r="GI22" i="1"/>
  <c r="GF22" i="1"/>
  <c r="GC22" i="1"/>
  <c r="FZ22" i="1"/>
  <c r="FW22" i="1"/>
  <c r="FT22" i="1"/>
  <c r="FQ22" i="1"/>
  <c r="FN22" i="1"/>
  <c r="FK22" i="1"/>
  <c r="FH22" i="1"/>
  <c r="FE22" i="1"/>
  <c r="FB22" i="1"/>
  <c r="EY22" i="1"/>
  <c r="EV22" i="1"/>
  <c r="ES22" i="1"/>
  <c r="EP22" i="1"/>
  <c r="EM22" i="1"/>
  <c r="EJ22" i="1"/>
  <c r="EG22" i="1"/>
  <c r="ED22" i="1"/>
  <c r="EA22" i="1"/>
  <c r="DX22" i="1"/>
  <c r="DU22" i="1"/>
  <c r="DR22" i="1"/>
  <c r="DO22" i="1"/>
  <c r="DL22" i="1"/>
  <c r="DI22" i="1"/>
  <c r="DF22" i="1"/>
  <c r="DC22" i="1"/>
  <c r="CZ22" i="1"/>
  <c r="CW22" i="1"/>
  <c r="CT22" i="1"/>
  <c r="CQ22" i="1"/>
  <c r="CN22" i="1"/>
  <c r="CK22" i="1"/>
  <c r="CH22" i="1"/>
  <c r="CE22" i="1"/>
  <c r="CB22" i="1"/>
  <c r="BY22" i="1"/>
  <c r="BV22" i="1"/>
  <c r="BS22" i="1"/>
  <c r="BP22" i="1"/>
  <c r="BM22" i="1"/>
  <c r="BJ22" i="1"/>
  <c r="BG22" i="1"/>
  <c r="BD22" i="1"/>
  <c r="BA22" i="1"/>
  <c r="AX22" i="1"/>
  <c r="AU22" i="1"/>
  <c r="AR22" i="1"/>
  <c r="AO22" i="1"/>
  <c r="AL22" i="1"/>
  <c r="AI22" i="1"/>
  <c r="AF22" i="1"/>
  <c r="AC22" i="1"/>
  <c r="Z22" i="1"/>
  <c r="W22" i="1"/>
  <c r="T22" i="1"/>
  <c r="Q22" i="1"/>
  <c r="N22" i="1"/>
  <c r="K22" i="1"/>
  <c r="H22" i="1"/>
  <c r="KO21" i="1"/>
  <c r="KL21" i="1"/>
  <c r="KI21" i="1"/>
  <c r="KF21" i="1"/>
  <c r="KC21" i="1"/>
  <c r="JZ21" i="1"/>
  <c r="JW21" i="1"/>
  <c r="JT21" i="1"/>
  <c r="JQ21" i="1"/>
  <c r="JN21" i="1"/>
  <c r="JK21" i="1"/>
  <c r="JH21" i="1"/>
  <c r="JF21" i="1"/>
  <c r="JC21" i="1"/>
  <c r="IZ21" i="1"/>
  <c r="IW21" i="1"/>
  <c r="IT21" i="1"/>
  <c r="IQ21" i="1"/>
  <c r="IN21" i="1"/>
  <c r="IK21" i="1"/>
  <c r="IH21" i="1"/>
  <c r="IE21" i="1"/>
  <c r="IB21" i="1"/>
  <c r="HY21" i="1"/>
  <c r="HV21" i="1"/>
  <c r="HS21" i="1"/>
  <c r="HP21" i="1"/>
  <c r="HM21" i="1"/>
  <c r="HJ21" i="1"/>
  <c r="HG21" i="1"/>
  <c r="HD21" i="1"/>
  <c r="HA21" i="1"/>
  <c r="GX21" i="1"/>
  <c r="GU21" i="1"/>
  <c r="GR21" i="1"/>
  <c r="GO21" i="1"/>
  <c r="GL21" i="1"/>
  <c r="GI21" i="1"/>
  <c r="GF21" i="1"/>
  <c r="GC21" i="1"/>
  <c r="FZ21" i="1"/>
  <c r="FW21" i="1"/>
  <c r="FT21" i="1"/>
  <c r="FQ21" i="1"/>
  <c r="FN21" i="1"/>
  <c r="FK21" i="1"/>
  <c r="FH21" i="1"/>
  <c r="FE21" i="1"/>
  <c r="FB21" i="1"/>
  <c r="EY21" i="1"/>
  <c r="EV21" i="1"/>
  <c r="ES21" i="1"/>
  <c r="EP21" i="1"/>
  <c r="EM21" i="1"/>
  <c r="EJ21" i="1"/>
  <c r="EG21" i="1"/>
  <c r="ED21" i="1"/>
  <c r="EA21" i="1"/>
  <c r="DX21" i="1"/>
  <c r="DU21" i="1"/>
  <c r="DR21" i="1"/>
  <c r="DO21" i="1"/>
  <c r="DL21" i="1"/>
  <c r="DI21" i="1"/>
  <c r="DF21" i="1"/>
  <c r="DC21" i="1"/>
  <c r="CZ21" i="1"/>
  <c r="CW21" i="1"/>
  <c r="CT21" i="1"/>
  <c r="CQ21" i="1"/>
  <c r="CN21" i="1"/>
  <c r="CK21" i="1"/>
  <c r="CH21" i="1"/>
  <c r="CE21" i="1"/>
  <c r="CB21" i="1"/>
  <c r="BY21" i="1"/>
  <c r="BV21" i="1"/>
  <c r="BS21" i="1"/>
  <c r="BP21" i="1"/>
  <c r="BM21" i="1"/>
  <c r="BJ21" i="1"/>
  <c r="BG21" i="1"/>
  <c r="BD21" i="1"/>
  <c r="BA21" i="1"/>
  <c r="AX21" i="1"/>
  <c r="AU21" i="1"/>
  <c r="AR21" i="1"/>
  <c r="AO21" i="1"/>
  <c r="AL21" i="1"/>
  <c r="AI21" i="1"/>
  <c r="AF21" i="1"/>
  <c r="AC21" i="1"/>
  <c r="Z21" i="1"/>
  <c r="W21" i="1"/>
  <c r="T21" i="1"/>
  <c r="Q21" i="1"/>
  <c r="N21" i="1"/>
  <c r="K21" i="1"/>
  <c r="H21" i="1"/>
  <c r="KO20" i="1"/>
  <c r="KL20" i="1"/>
  <c r="KI20" i="1"/>
  <c r="KF20" i="1"/>
  <c r="KC20" i="1"/>
  <c r="JZ20" i="1"/>
  <c r="JW20" i="1"/>
  <c r="JT20" i="1"/>
  <c r="JQ20" i="1"/>
  <c r="JN20" i="1"/>
  <c r="JK20" i="1"/>
  <c r="JH20" i="1"/>
  <c r="JF20" i="1"/>
  <c r="JC20" i="1"/>
  <c r="IZ20" i="1"/>
  <c r="IW20" i="1"/>
  <c r="IT20" i="1"/>
  <c r="IQ20" i="1"/>
  <c r="IN20" i="1"/>
  <c r="IK20" i="1"/>
  <c r="IH20" i="1"/>
  <c r="IE20" i="1"/>
  <c r="IB20" i="1"/>
  <c r="HY20" i="1"/>
  <c r="HV20" i="1"/>
  <c r="HS20" i="1"/>
  <c r="HP20" i="1"/>
  <c r="HM20" i="1"/>
  <c r="HJ20" i="1"/>
  <c r="HG20" i="1"/>
  <c r="HD20" i="1"/>
  <c r="HA20" i="1"/>
  <c r="GX20" i="1"/>
  <c r="GU20" i="1"/>
  <c r="GR20" i="1"/>
  <c r="GO20" i="1"/>
  <c r="GL20" i="1"/>
  <c r="GI20" i="1"/>
  <c r="GF20" i="1"/>
  <c r="GC20" i="1"/>
  <c r="FZ20" i="1"/>
  <c r="FW20" i="1"/>
  <c r="FT20" i="1"/>
  <c r="FQ20" i="1"/>
  <c r="FN20" i="1"/>
  <c r="FK20" i="1"/>
  <c r="FH20" i="1"/>
  <c r="FE20" i="1"/>
  <c r="FB20" i="1"/>
  <c r="EY20" i="1"/>
  <c r="EV20" i="1"/>
  <c r="ES20" i="1"/>
  <c r="EP20" i="1"/>
  <c r="EM20" i="1"/>
  <c r="EJ20" i="1"/>
  <c r="EG20" i="1"/>
  <c r="ED20" i="1"/>
  <c r="EA20" i="1"/>
  <c r="DX20" i="1"/>
  <c r="DU20" i="1"/>
  <c r="DR20" i="1"/>
  <c r="DO20" i="1"/>
  <c r="DL20" i="1"/>
  <c r="DI20" i="1"/>
  <c r="DF20" i="1"/>
  <c r="DC20" i="1"/>
  <c r="CZ20" i="1"/>
  <c r="CW20" i="1"/>
  <c r="CT20" i="1"/>
  <c r="CQ20" i="1"/>
  <c r="CN20" i="1"/>
  <c r="CK20" i="1"/>
  <c r="CH20" i="1"/>
  <c r="CE20" i="1"/>
  <c r="CB20" i="1"/>
  <c r="BY20" i="1"/>
  <c r="BV20" i="1"/>
  <c r="BS20" i="1"/>
  <c r="BP20" i="1"/>
  <c r="BM20" i="1"/>
  <c r="BJ20" i="1"/>
  <c r="BG20" i="1"/>
  <c r="BD20" i="1"/>
  <c r="BA20" i="1"/>
  <c r="AX20" i="1"/>
  <c r="AU20" i="1"/>
  <c r="AR20" i="1"/>
  <c r="AO20" i="1"/>
  <c r="AL20" i="1"/>
  <c r="AI20" i="1"/>
  <c r="AF20" i="1"/>
  <c r="AC20" i="1"/>
  <c r="Z20" i="1"/>
  <c r="W20" i="1"/>
  <c r="T20" i="1"/>
  <c r="Q20" i="1"/>
  <c r="N20" i="1"/>
  <c r="K20" i="1"/>
  <c r="H20" i="1"/>
  <c r="KO19" i="1"/>
  <c r="KL19" i="1"/>
  <c r="KI19" i="1"/>
  <c r="KF19" i="1"/>
  <c r="KC19" i="1"/>
  <c r="JZ19" i="1"/>
  <c r="JW19" i="1"/>
  <c r="JT19" i="1"/>
  <c r="JQ19" i="1"/>
  <c r="JN19" i="1"/>
  <c r="JK19" i="1"/>
  <c r="JH19" i="1"/>
  <c r="JF19" i="1"/>
  <c r="JC19" i="1"/>
  <c r="IZ19" i="1"/>
  <c r="IW19" i="1"/>
  <c r="IT19" i="1"/>
  <c r="IQ19" i="1"/>
  <c r="IN19" i="1"/>
  <c r="IK19" i="1"/>
  <c r="IH19" i="1"/>
  <c r="IE19" i="1"/>
  <c r="IB19" i="1"/>
  <c r="HY19" i="1"/>
  <c r="HV19" i="1"/>
  <c r="HS19" i="1"/>
  <c r="HP19" i="1"/>
  <c r="HM19" i="1"/>
  <c r="HJ19" i="1"/>
  <c r="HG19" i="1"/>
  <c r="HD19" i="1"/>
  <c r="HA19" i="1"/>
  <c r="GX19" i="1"/>
  <c r="GU19" i="1"/>
  <c r="GR19" i="1"/>
  <c r="GO19" i="1"/>
  <c r="GL19" i="1"/>
  <c r="GI19" i="1"/>
  <c r="GF19" i="1"/>
  <c r="GC19" i="1"/>
  <c r="FZ19" i="1"/>
  <c r="FW19" i="1"/>
  <c r="FT19" i="1"/>
  <c r="FQ19" i="1"/>
  <c r="FN19" i="1"/>
  <c r="FK19" i="1"/>
  <c r="FH19" i="1"/>
  <c r="FE19" i="1"/>
  <c r="FB19" i="1"/>
  <c r="EY19" i="1"/>
  <c r="EV19" i="1"/>
  <c r="ES19" i="1"/>
  <c r="EP19" i="1"/>
  <c r="EM19" i="1"/>
  <c r="EJ19" i="1"/>
  <c r="EG19" i="1"/>
  <c r="ED19" i="1"/>
  <c r="EA19" i="1"/>
  <c r="DX19" i="1"/>
  <c r="DU19" i="1"/>
  <c r="DR19" i="1"/>
  <c r="DO19" i="1"/>
  <c r="DL19" i="1"/>
  <c r="DI19" i="1"/>
  <c r="DF19" i="1"/>
  <c r="DC19" i="1"/>
  <c r="CZ19" i="1"/>
  <c r="CW19" i="1"/>
  <c r="CT19" i="1"/>
  <c r="CQ19" i="1"/>
  <c r="CN19" i="1"/>
  <c r="CK19" i="1"/>
  <c r="CH19" i="1"/>
  <c r="CE19" i="1"/>
  <c r="CB19" i="1"/>
  <c r="BY19" i="1"/>
  <c r="BV19" i="1"/>
  <c r="BS19" i="1"/>
  <c r="BP19" i="1"/>
  <c r="BM19" i="1"/>
  <c r="BJ19" i="1"/>
  <c r="BG19" i="1"/>
  <c r="BD19" i="1"/>
  <c r="BA19" i="1"/>
  <c r="AX19" i="1"/>
  <c r="AU19" i="1"/>
  <c r="AR19" i="1"/>
  <c r="AO19" i="1"/>
  <c r="AL19" i="1"/>
  <c r="AI19" i="1"/>
  <c r="AF19" i="1"/>
  <c r="AC19" i="1"/>
  <c r="Z19" i="1"/>
  <c r="W19" i="1"/>
  <c r="T19" i="1"/>
  <c r="Q19" i="1"/>
  <c r="N19" i="1"/>
  <c r="K19" i="1"/>
  <c r="H19" i="1"/>
  <c r="KO18" i="1"/>
  <c r="KL18" i="1"/>
  <c r="KI18" i="1"/>
  <c r="KF18" i="1"/>
  <c r="KC18" i="1"/>
  <c r="JZ18" i="1"/>
  <c r="JW18" i="1"/>
  <c r="JT18" i="1"/>
  <c r="JQ18" i="1"/>
  <c r="JN18" i="1"/>
  <c r="JK18" i="1"/>
  <c r="JH18" i="1"/>
  <c r="JF18" i="1"/>
  <c r="JC18" i="1"/>
  <c r="IZ18" i="1"/>
  <c r="IW18" i="1"/>
  <c r="IT18" i="1"/>
  <c r="IQ18" i="1"/>
  <c r="IN18" i="1"/>
  <c r="IK18" i="1"/>
  <c r="IH18" i="1"/>
  <c r="IE18" i="1"/>
  <c r="IB18" i="1"/>
  <c r="HY18" i="1"/>
  <c r="HV18" i="1"/>
  <c r="HS18" i="1"/>
  <c r="HP18" i="1"/>
  <c r="HM18" i="1"/>
  <c r="HJ18" i="1"/>
  <c r="HG18" i="1"/>
  <c r="HD18" i="1"/>
  <c r="HA18" i="1"/>
  <c r="GX18" i="1"/>
  <c r="GU18" i="1"/>
  <c r="GR18" i="1"/>
  <c r="GO18" i="1"/>
  <c r="GL18" i="1"/>
  <c r="GI18" i="1"/>
  <c r="GF18" i="1"/>
  <c r="GC18" i="1"/>
  <c r="FZ18" i="1"/>
  <c r="FW18" i="1"/>
  <c r="FT18" i="1"/>
  <c r="FQ18" i="1"/>
  <c r="FN18" i="1"/>
  <c r="FK18" i="1"/>
  <c r="FH18" i="1"/>
  <c r="FE18" i="1"/>
  <c r="FB18" i="1"/>
  <c r="EY18" i="1"/>
  <c r="EV18" i="1"/>
  <c r="ES18" i="1"/>
  <c r="EP18" i="1"/>
  <c r="EM18" i="1"/>
  <c r="EJ18" i="1"/>
  <c r="EG18" i="1"/>
  <c r="ED18" i="1"/>
  <c r="EA18" i="1"/>
  <c r="DX18" i="1"/>
  <c r="DU18" i="1"/>
  <c r="DR18" i="1"/>
  <c r="DO18" i="1"/>
  <c r="DL18" i="1"/>
  <c r="DI18" i="1"/>
  <c r="DF18" i="1"/>
  <c r="DC18" i="1"/>
  <c r="CZ18" i="1"/>
  <c r="CW18" i="1"/>
  <c r="CT18" i="1"/>
  <c r="CQ18" i="1"/>
  <c r="CN18" i="1"/>
  <c r="CK18" i="1"/>
  <c r="CH18" i="1"/>
  <c r="CE18" i="1"/>
  <c r="CB18" i="1"/>
  <c r="BY18" i="1"/>
  <c r="BV18" i="1"/>
  <c r="BS18" i="1"/>
  <c r="BP18" i="1"/>
  <c r="BM18" i="1"/>
  <c r="BJ18" i="1"/>
  <c r="BG18" i="1"/>
  <c r="BD18" i="1"/>
  <c r="BA18" i="1"/>
  <c r="AX18" i="1"/>
  <c r="AU18" i="1"/>
  <c r="AR18" i="1"/>
  <c r="AO18" i="1"/>
  <c r="AL18" i="1"/>
  <c r="AI18" i="1"/>
  <c r="AF18" i="1"/>
  <c r="AC18" i="1"/>
  <c r="Z18" i="1"/>
  <c r="W18" i="1"/>
  <c r="T18" i="1"/>
  <c r="Q18" i="1"/>
  <c r="N18" i="1"/>
  <c r="K18" i="1"/>
  <c r="H18" i="1"/>
  <c r="KO17" i="1"/>
  <c r="KL17" i="1"/>
  <c r="KI17" i="1"/>
  <c r="KF17" i="1"/>
  <c r="KC17" i="1"/>
  <c r="JZ17" i="1"/>
  <c r="JW17" i="1"/>
  <c r="JT17" i="1"/>
  <c r="JQ17" i="1"/>
  <c r="JN17" i="1"/>
  <c r="JK17" i="1"/>
  <c r="JH17" i="1"/>
  <c r="JF17" i="1"/>
  <c r="JC17" i="1"/>
  <c r="IZ17" i="1"/>
  <c r="IW17" i="1"/>
  <c r="IT17" i="1"/>
  <c r="IQ17" i="1"/>
  <c r="IN17" i="1"/>
  <c r="IK17" i="1"/>
  <c r="IH17" i="1"/>
  <c r="IE17" i="1"/>
  <c r="IB17" i="1"/>
  <c r="HY17" i="1"/>
  <c r="HV17" i="1"/>
  <c r="HS17" i="1"/>
  <c r="HP17" i="1"/>
  <c r="HM17" i="1"/>
  <c r="HJ17" i="1"/>
  <c r="HG17" i="1"/>
  <c r="HD17" i="1"/>
  <c r="HA17" i="1"/>
  <c r="GX17" i="1"/>
  <c r="GU17" i="1"/>
  <c r="GR17" i="1"/>
  <c r="GO17" i="1"/>
  <c r="GL17" i="1"/>
  <c r="GI17" i="1"/>
  <c r="GF17" i="1"/>
  <c r="GC17" i="1"/>
  <c r="FZ17" i="1"/>
  <c r="FW17" i="1"/>
  <c r="FT17" i="1"/>
  <c r="FQ17" i="1"/>
  <c r="FN17" i="1"/>
  <c r="FK17" i="1"/>
  <c r="FH17" i="1"/>
  <c r="FE17" i="1"/>
  <c r="FB17" i="1"/>
  <c r="EY17" i="1"/>
  <c r="EV17" i="1"/>
  <c r="ES17" i="1"/>
  <c r="EP17" i="1"/>
  <c r="EM17" i="1"/>
  <c r="EJ17" i="1"/>
  <c r="EG17" i="1"/>
  <c r="ED17" i="1"/>
  <c r="EA17" i="1"/>
  <c r="DX17" i="1"/>
  <c r="DU17" i="1"/>
  <c r="DR17" i="1"/>
  <c r="DO17" i="1"/>
  <c r="DL17" i="1"/>
  <c r="DI17" i="1"/>
  <c r="DF17" i="1"/>
  <c r="DC17" i="1"/>
  <c r="CZ17" i="1"/>
  <c r="CW17" i="1"/>
  <c r="CT17" i="1"/>
  <c r="CQ17" i="1"/>
  <c r="CN17" i="1"/>
  <c r="CK17" i="1"/>
  <c r="CH17" i="1"/>
  <c r="CE17" i="1"/>
  <c r="CB17" i="1"/>
  <c r="BY17" i="1"/>
  <c r="BV17" i="1"/>
  <c r="BS17" i="1"/>
  <c r="BP17" i="1"/>
  <c r="BM17" i="1"/>
  <c r="BJ17" i="1"/>
  <c r="BG17" i="1"/>
  <c r="BD17" i="1"/>
  <c r="BA17" i="1"/>
  <c r="AX17" i="1"/>
  <c r="AU17" i="1"/>
  <c r="AR17" i="1"/>
  <c r="AO17" i="1"/>
  <c r="AL17" i="1"/>
  <c r="AI17" i="1"/>
  <c r="AF17" i="1"/>
  <c r="AC17" i="1"/>
  <c r="Z17" i="1"/>
  <c r="W17" i="1"/>
  <c r="T17" i="1"/>
  <c r="Q17" i="1"/>
  <c r="N17" i="1"/>
  <c r="K17" i="1"/>
  <c r="H17" i="1"/>
  <c r="KO16" i="1"/>
  <c r="KL16" i="1"/>
  <c r="KI16" i="1"/>
  <c r="KF16" i="1"/>
  <c r="KC16" i="1"/>
  <c r="JZ16" i="1"/>
  <c r="JW16" i="1"/>
  <c r="JT16" i="1"/>
  <c r="JQ16" i="1"/>
  <c r="JN16" i="1"/>
  <c r="JK16" i="1"/>
  <c r="JH16" i="1"/>
  <c r="JF16" i="1"/>
  <c r="JC16" i="1"/>
  <c r="IZ16" i="1"/>
  <c r="IW16" i="1"/>
  <c r="IT16" i="1"/>
  <c r="IQ16" i="1"/>
  <c r="IN16" i="1"/>
  <c r="IK16" i="1"/>
  <c r="IH16" i="1"/>
  <c r="IE16" i="1"/>
  <c r="IB16" i="1"/>
  <c r="HY16" i="1"/>
  <c r="HV16" i="1"/>
  <c r="HS16" i="1"/>
  <c r="HP16" i="1"/>
  <c r="HM16" i="1"/>
  <c r="HJ16" i="1"/>
  <c r="HG16" i="1"/>
  <c r="HD16" i="1"/>
  <c r="HA16" i="1"/>
  <c r="GX16" i="1"/>
  <c r="GU16" i="1"/>
  <c r="GR16" i="1"/>
  <c r="GO16" i="1"/>
  <c r="GL16" i="1"/>
  <c r="GI16" i="1"/>
  <c r="GF16" i="1"/>
  <c r="GC16" i="1"/>
  <c r="FZ16" i="1"/>
  <c r="FW16" i="1"/>
  <c r="FT16" i="1"/>
  <c r="FQ16" i="1"/>
  <c r="FN16" i="1"/>
  <c r="FK16" i="1"/>
  <c r="FH16" i="1"/>
  <c r="FE16" i="1"/>
  <c r="FB16" i="1"/>
  <c r="EY16" i="1"/>
  <c r="EV16" i="1"/>
  <c r="ES16" i="1"/>
  <c r="EP16" i="1"/>
  <c r="EM16" i="1"/>
  <c r="EJ16" i="1"/>
  <c r="EG16" i="1"/>
  <c r="ED16" i="1"/>
  <c r="EA16" i="1"/>
  <c r="DX16" i="1"/>
  <c r="DU16" i="1"/>
  <c r="DR16" i="1"/>
  <c r="DO16" i="1"/>
  <c r="DL16" i="1"/>
  <c r="DI16" i="1"/>
  <c r="DF16" i="1"/>
  <c r="DC16" i="1"/>
  <c r="CZ16" i="1"/>
  <c r="CW16" i="1"/>
  <c r="CT16" i="1"/>
  <c r="CQ16" i="1"/>
  <c r="CN16" i="1"/>
  <c r="CK16" i="1"/>
  <c r="CH16" i="1"/>
  <c r="CE16" i="1"/>
  <c r="CB16" i="1"/>
  <c r="BY16" i="1"/>
  <c r="BV16" i="1"/>
  <c r="BS16" i="1"/>
  <c r="BP16" i="1"/>
  <c r="BM16" i="1"/>
  <c r="BJ16" i="1"/>
  <c r="BG16" i="1"/>
  <c r="BD16" i="1"/>
  <c r="BA16" i="1"/>
  <c r="AX16" i="1"/>
  <c r="AU16" i="1"/>
  <c r="AR16" i="1"/>
  <c r="AO16" i="1"/>
  <c r="AL16" i="1"/>
  <c r="AI16" i="1"/>
  <c r="AF16" i="1"/>
  <c r="AC16" i="1"/>
  <c r="Z16" i="1"/>
  <c r="W16" i="1"/>
  <c r="T16" i="1"/>
  <c r="Q16" i="1"/>
  <c r="N16" i="1"/>
  <c r="K16" i="1"/>
  <c r="H16" i="1"/>
  <c r="KO15" i="1"/>
  <c r="KL15" i="1"/>
  <c r="KI15" i="1"/>
  <c r="KF15" i="1"/>
  <c r="KC15" i="1"/>
  <c r="JZ15" i="1"/>
  <c r="JW15" i="1"/>
  <c r="JT15" i="1"/>
  <c r="JQ15" i="1"/>
  <c r="JN15" i="1"/>
  <c r="JK15" i="1"/>
  <c r="JH15" i="1"/>
  <c r="JF15" i="1"/>
  <c r="JC15" i="1"/>
  <c r="IZ15" i="1"/>
  <c r="IW15" i="1"/>
  <c r="IT15" i="1"/>
  <c r="IQ15" i="1"/>
  <c r="IN15" i="1"/>
  <c r="IK15" i="1"/>
  <c r="IH15" i="1"/>
  <c r="IE15" i="1"/>
  <c r="IB15" i="1"/>
  <c r="HY15" i="1"/>
  <c r="HV15" i="1"/>
  <c r="HS15" i="1"/>
  <c r="HP15" i="1"/>
  <c r="HM15" i="1"/>
  <c r="HJ15" i="1"/>
  <c r="HG15" i="1"/>
  <c r="HD15" i="1"/>
  <c r="HA15" i="1"/>
  <c r="GX15" i="1"/>
  <c r="GU15" i="1"/>
  <c r="GR15" i="1"/>
  <c r="GO15" i="1"/>
  <c r="GL15" i="1"/>
  <c r="GI15" i="1"/>
  <c r="GF15" i="1"/>
  <c r="GC15" i="1"/>
  <c r="FZ15" i="1"/>
  <c r="FW15" i="1"/>
  <c r="FT15" i="1"/>
  <c r="FQ15" i="1"/>
  <c r="FN15" i="1"/>
  <c r="FK15" i="1"/>
  <c r="FH15" i="1"/>
  <c r="FE15" i="1"/>
  <c r="FB15" i="1"/>
  <c r="EY15" i="1"/>
  <c r="EV15" i="1"/>
  <c r="ES15" i="1"/>
  <c r="EP15" i="1"/>
  <c r="EM15" i="1"/>
  <c r="EJ15" i="1"/>
  <c r="EG15" i="1"/>
  <c r="ED15" i="1"/>
  <c r="EA15" i="1"/>
  <c r="DX15" i="1"/>
  <c r="DU15" i="1"/>
  <c r="DR15" i="1"/>
  <c r="DO15" i="1"/>
  <c r="DL15" i="1"/>
  <c r="DI15" i="1"/>
  <c r="DF15" i="1"/>
  <c r="DC15" i="1"/>
  <c r="CZ15" i="1"/>
  <c r="CW15" i="1"/>
  <c r="CT15" i="1"/>
  <c r="CQ15" i="1"/>
  <c r="CN15" i="1"/>
  <c r="CK15" i="1"/>
  <c r="CH15" i="1"/>
  <c r="CE15" i="1"/>
  <c r="CB15" i="1"/>
  <c r="BY15" i="1"/>
  <c r="BV15" i="1"/>
  <c r="BS15" i="1"/>
  <c r="BP15" i="1"/>
  <c r="BM15" i="1"/>
  <c r="BJ15" i="1"/>
  <c r="BG15" i="1"/>
  <c r="BD15" i="1"/>
  <c r="BA15" i="1"/>
  <c r="AX15" i="1"/>
  <c r="AU15" i="1"/>
  <c r="AR15" i="1"/>
  <c r="AO15" i="1"/>
  <c r="AL15" i="1"/>
  <c r="AI15" i="1"/>
  <c r="AF15" i="1"/>
  <c r="AC15" i="1"/>
  <c r="Z15" i="1"/>
  <c r="W15" i="1"/>
  <c r="T15" i="1"/>
  <c r="Q15" i="1"/>
  <c r="N15" i="1"/>
  <c r="K15" i="1"/>
  <c r="H15" i="1"/>
  <c r="KO14" i="1"/>
  <c r="KL14" i="1"/>
  <c r="KI14" i="1"/>
  <c r="KF14" i="1"/>
  <c r="KC14" i="1"/>
  <c r="JZ14" i="1"/>
  <c r="JW14" i="1"/>
  <c r="JT14" i="1"/>
  <c r="JQ14" i="1"/>
  <c r="JN14" i="1"/>
  <c r="JK14" i="1"/>
  <c r="JH14" i="1"/>
  <c r="JF14" i="1"/>
  <c r="JC14" i="1"/>
  <c r="IZ14" i="1"/>
  <c r="IW14" i="1"/>
  <c r="IT14" i="1"/>
  <c r="IQ14" i="1"/>
  <c r="IN14" i="1"/>
  <c r="IK14" i="1"/>
  <c r="IH14" i="1"/>
  <c r="IE14" i="1"/>
  <c r="IB14" i="1"/>
  <c r="HY14" i="1"/>
  <c r="HV14" i="1"/>
  <c r="HS14" i="1"/>
  <c r="HP14" i="1"/>
  <c r="HM14" i="1"/>
  <c r="HJ14" i="1"/>
  <c r="HG14" i="1"/>
  <c r="HD14" i="1"/>
  <c r="HA14" i="1"/>
  <c r="GX14" i="1"/>
  <c r="GU14" i="1"/>
  <c r="GR14" i="1"/>
  <c r="GO14" i="1"/>
  <c r="GL14" i="1"/>
  <c r="GI14" i="1"/>
  <c r="GF14" i="1"/>
  <c r="GC14" i="1"/>
  <c r="FZ14" i="1"/>
  <c r="FW14" i="1"/>
  <c r="FT14" i="1"/>
  <c r="FQ14" i="1"/>
  <c r="FN14" i="1"/>
  <c r="FK14" i="1"/>
  <c r="FH14" i="1"/>
  <c r="FE14" i="1"/>
  <c r="FB14" i="1"/>
  <c r="EY14" i="1"/>
  <c r="EV14" i="1"/>
  <c r="ES14" i="1"/>
  <c r="EP14" i="1"/>
  <c r="EM14" i="1"/>
  <c r="EJ14" i="1"/>
  <c r="EG14" i="1"/>
  <c r="ED14" i="1"/>
  <c r="EA14" i="1"/>
  <c r="DX14" i="1"/>
  <c r="DU14" i="1"/>
  <c r="DR14" i="1"/>
  <c r="DO14" i="1"/>
  <c r="DL14" i="1"/>
  <c r="DI14" i="1"/>
  <c r="DF14" i="1"/>
  <c r="DC14" i="1"/>
  <c r="CZ14" i="1"/>
  <c r="CW14" i="1"/>
  <c r="CT14" i="1"/>
  <c r="CQ14" i="1"/>
  <c r="CN14" i="1"/>
  <c r="CK14" i="1"/>
  <c r="CH14" i="1"/>
  <c r="CE14" i="1"/>
  <c r="CB14" i="1"/>
  <c r="BY14" i="1"/>
  <c r="BV14" i="1"/>
  <c r="BS14" i="1"/>
  <c r="BP14" i="1"/>
  <c r="BM14" i="1"/>
  <c r="BJ14" i="1"/>
  <c r="BG14" i="1"/>
  <c r="BD14" i="1"/>
  <c r="BA14" i="1"/>
  <c r="AX14" i="1"/>
  <c r="AU14" i="1"/>
  <c r="AR14" i="1"/>
  <c r="AO14" i="1"/>
  <c r="AL14" i="1"/>
  <c r="AI14" i="1"/>
  <c r="AF14" i="1"/>
  <c r="AC14" i="1"/>
  <c r="Z14" i="1"/>
  <c r="W14" i="1"/>
  <c r="T14" i="1"/>
  <c r="Q14" i="1"/>
  <c r="N14" i="1"/>
  <c r="K14" i="1"/>
  <c r="H14" i="1"/>
  <c r="KO13" i="1"/>
  <c r="KL13" i="1"/>
  <c r="KI13" i="1"/>
  <c r="KF13" i="1"/>
  <c r="KC13" i="1"/>
  <c r="JZ13" i="1"/>
  <c r="JW13" i="1"/>
  <c r="JT13" i="1"/>
  <c r="JQ13" i="1"/>
  <c r="JN13" i="1"/>
  <c r="JK13" i="1"/>
  <c r="JH13" i="1"/>
  <c r="JF13" i="1"/>
  <c r="JC13" i="1"/>
  <c r="IZ13" i="1"/>
  <c r="IW13" i="1"/>
  <c r="IT13" i="1"/>
  <c r="IQ13" i="1"/>
  <c r="IN13" i="1"/>
  <c r="IK13" i="1"/>
  <c r="IH13" i="1"/>
  <c r="IE13" i="1"/>
  <c r="IB13" i="1"/>
  <c r="HY13" i="1"/>
  <c r="HV13" i="1"/>
  <c r="HS13" i="1"/>
  <c r="HP13" i="1"/>
  <c r="HM13" i="1"/>
  <c r="HJ13" i="1"/>
  <c r="HG13" i="1"/>
  <c r="HD13" i="1"/>
  <c r="HA13" i="1"/>
  <c r="GX13" i="1"/>
  <c r="GU13" i="1"/>
  <c r="GR13" i="1"/>
  <c r="GO13" i="1"/>
  <c r="GL13" i="1"/>
  <c r="GI13" i="1"/>
  <c r="GF13" i="1"/>
  <c r="GC13" i="1"/>
  <c r="FZ13" i="1"/>
  <c r="FW13" i="1"/>
  <c r="FT13" i="1"/>
  <c r="FQ13" i="1"/>
  <c r="FN13" i="1"/>
  <c r="FK13" i="1"/>
  <c r="FH13" i="1"/>
  <c r="FE13" i="1"/>
  <c r="FB13" i="1"/>
  <c r="EY13" i="1"/>
  <c r="EV13" i="1"/>
  <c r="ES13" i="1"/>
  <c r="EP13" i="1"/>
  <c r="EM13" i="1"/>
  <c r="EJ13" i="1"/>
  <c r="EG13" i="1"/>
  <c r="ED13" i="1"/>
  <c r="EA13" i="1"/>
  <c r="DX13" i="1"/>
  <c r="DU13" i="1"/>
  <c r="DR13" i="1"/>
  <c r="DO13" i="1"/>
  <c r="DL13" i="1"/>
  <c r="DF13" i="1"/>
  <c r="DC13" i="1"/>
  <c r="CZ13" i="1"/>
  <c r="CW13" i="1"/>
  <c r="CT13" i="1"/>
  <c r="CQ13" i="1"/>
  <c r="CN13" i="1"/>
  <c r="CK13" i="1"/>
  <c r="CH13" i="1"/>
  <c r="CE13" i="1"/>
  <c r="CB13" i="1"/>
  <c r="BY13" i="1"/>
  <c r="BV13" i="1"/>
  <c r="BS13" i="1"/>
  <c r="BP13" i="1"/>
  <c r="BM13" i="1"/>
  <c r="BJ13" i="1"/>
  <c r="BG13" i="1"/>
  <c r="BD13" i="1"/>
  <c r="BA13" i="1"/>
  <c r="AX13" i="1"/>
  <c r="AU13" i="1"/>
  <c r="AR13" i="1"/>
  <c r="AO13" i="1"/>
  <c r="AL13" i="1"/>
  <c r="AI13" i="1"/>
  <c r="AF13" i="1"/>
  <c r="AC13" i="1"/>
  <c r="Z13" i="1"/>
  <c r="W13" i="1"/>
  <c r="T13" i="1"/>
  <c r="Q13" i="1"/>
  <c r="N13" i="1"/>
  <c r="K13" i="1"/>
  <c r="H13" i="1"/>
  <c r="KO12" i="1"/>
  <c r="KL12" i="1"/>
  <c r="KI12" i="1"/>
  <c r="KF12" i="1"/>
  <c r="KC12" i="1"/>
  <c r="JZ12" i="1"/>
  <c r="JW12" i="1"/>
  <c r="JT12" i="1"/>
  <c r="JQ12" i="1"/>
  <c r="JN12" i="1"/>
  <c r="JK12" i="1"/>
  <c r="JH12" i="1"/>
  <c r="JF12" i="1"/>
  <c r="JC12" i="1"/>
  <c r="IZ12" i="1"/>
  <c r="IW12" i="1"/>
  <c r="IT12" i="1"/>
  <c r="IQ12" i="1"/>
  <c r="IN12" i="1"/>
  <c r="IK12" i="1"/>
  <c r="IH12" i="1"/>
  <c r="IE12" i="1"/>
  <c r="IB12" i="1"/>
  <c r="HY12" i="1"/>
  <c r="HV12" i="1"/>
  <c r="HS12" i="1"/>
  <c r="HP12" i="1"/>
  <c r="HM12" i="1"/>
  <c r="HJ12" i="1"/>
  <c r="HG12" i="1"/>
  <c r="HD12" i="1"/>
  <c r="HA12" i="1"/>
  <c r="GX12" i="1"/>
  <c r="GU12" i="1"/>
  <c r="GR12" i="1"/>
  <c r="GO12" i="1"/>
  <c r="GL12" i="1"/>
  <c r="GI12" i="1"/>
  <c r="GF12" i="1"/>
  <c r="GC12" i="1"/>
  <c r="FZ12" i="1"/>
  <c r="FW12" i="1"/>
  <c r="FT12" i="1"/>
  <c r="FQ12" i="1"/>
  <c r="FN12" i="1"/>
  <c r="FK12" i="1"/>
  <c r="FH12" i="1"/>
  <c r="FE12" i="1"/>
  <c r="FB12" i="1"/>
  <c r="EY12" i="1"/>
  <c r="EV12" i="1"/>
  <c r="ES12" i="1"/>
  <c r="EP12" i="1"/>
  <c r="EM12" i="1"/>
  <c r="EJ12" i="1"/>
  <c r="EG12" i="1"/>
  <c r="ED12" i="1"/>
  <c r="EA12" i="1"/>
  <c r="DX12" i="1"/>
  <c r="DU12" i="1"/>
  <c r="DR12" i="1"/>
  <c r="DO12" i="1"/>
  <c r="DL12" i="1"/>
  <c r="DF12" i="1"/>
  <c r="DC12" i="1"/>
  <c r="CZ12" i="1"/>
  <c r="CW12" i="1"/>
  <c r="CT12" i="1"/>
  <c r="CQ12" i="1"/>
  <c r="CN12" i="1"/>
  <c r="CK12" i="1"/>
  <c r="CH12" i="1"/>
  <c r="CE12" i="1"/>
  <c r="CB12" i="1"/>
  <c r="BY12" i="1"/>
  <c r="BV12" i="1"/>
  <c r="BS12" i="1"/>
  <c r="BP12" i="1"/>
  <c r="BM12" i="1"/>
  <c r="BJ12" i="1"/>
  <c r="BG12" i="1"/>
  <c r="BD12" i="1"/>
  <c r="BA12" i="1"/>
  <c r="AX12" i="1"/>
  <c r="AU12" i="1"/>
  <c r="AR12" i="1"/>
  <c r="AO12" i="1"/>
  <c r="AL12" i="1"/>
  <c r="AI12" i="1"/>
  <c r="AF12" i="1"/>
  <c r="AC12" i="1"/>
  <c r="Z12" i="1"/>
  <c r="W12" i="1"/>
  <c r="T12" i="1"/>
  <c r="Q12" i="1"/>
  <c r="N12" i="1"/>
  <c r="K12" i="1"/>
  <c r="H12" i="1"/>
  <c r="KO11" i="1"/>
  <c r="KL11" i="1"/>
  <c r="KI11" i="1"/>
  <c r="KF11" i="1"/>
  <c r="KC11" i="1"/>
  <c r="JZ11" i="1"/>
  <c r="JW11" i="1"/>
  <c r="JT11" i="1"/>
  <c r="JQ11" i="1"/>
  <c r="JN11" i="1"/>
  <c r="JK11" i="1"/>
  <c r="JH11" i="1"/>
  <c r="JF11" i="1"/>
  <c r="JC11" i="1"/>
  <c r="IZ11" i="1"/>
  <c r="IW11" i="1"/>
  <c r="IT11" i="1"/>
  <c r="IQ11" i="1"/>
  <c r="IN11" i="1"/>
  <c r="IK11" i="1"/>
  <c r="IH11" i="1"/>
  <c r="IE11" i="1"/>
  <c r="IB11" i="1"/>
  <c r="HY11" i="1"/>
  <c r="HV11" i="1"/>
  <c r="HS11" i="1"/>
  <c r="HP11" i="1"/>
  <c r="HM11" i="1"/>
  <c r="HJ11" i="1"/>
  <c r="HG11" i="1"/>
  <c r="HD11" i="1"/>
  <c r="HA11" i="1"/>
  <c r="GX11" i="1"/>
  <c r="GU11" i="1"/>
  <c r="GR11" i="1"/>
  <c r="GO11" i="1"/>
  <c r="GL11" i="1"/>
  <c r="GI11" i="1"/>
  <c r="GF11" i="1"/>
  <c r="GC11" i="1"/>
  <c r="FZ11" i="1"/>
  <c r="FW11" i="1"/>
  <c r="FT11" i="1"/>
  <c r="FQ11" i="1"/>
  <c r="FN11" i="1"/>
  <c r="FK11" i="1"/>
  <c r="FH11" i="1"/>
  <c r="FE11" i="1"/>
  <c r="FB11" i="1"/>
  <c r="EY11" i="1"/>
  <c r="EV11" i="1"/>
  <c r="ES11" i="1"/>
  <c r="EP11" i="1"/>
  <c r="EM11" i="1"/>
  <c r="EJ11" i="1"/>
  <c r="EG11" i="1"/>
  <c r="ED11" i="1"/>
  <c r="EA11" i="1"/>
  <c r="DX11" i="1"/>
  <c r="DU11" i="1"/>
  <c r="DR11" i="1"/>
  <c r="DO11" i="1"/>
  <c r="DL11" i="1"/>
  <c r="DF11" i="1"/>
  <c r="DC11" i="1"/>
  <c r="CZ11" i="1"/>
  <c r="CW11" i="1"/>
  <c r="CT11" i="1"/>
  <c r="CQ11" i="1"/>
  <c r="CN11" i="1"/>
  <c r="CK11" i="1"/>
  <c r="CH11" i="1"/>
  <c r="CE11" i="1"/>
  <c r="CB11" i="1"/>
  <c r="BY11" i="1"/>
  <c r="BV11" i="1"/>
  <c r="BS11" i="1"/>
  <c r="BP11" i="1"/>
  <c r="BM11" i="1"/>
  <c r="BJ11" i="1"/>
  <c r="BG11" i="1"/>
  <c r="BD11" i="1"/>
  <c r="BA11" i="1"/>
  <c r="AX11" i="1"/>
  <c r="AU11" i="1"/>
  <c r="AR11" i="1"/>
  <c r="AL11" i="1"/>
  <c r="AI11" i="1"/>
  <c r="AF11" i="1"/>
  <c r="AC11" i="1"/>
  <c r="Z11" i="1"/>
  <c r="W11" i="1"/>
  <c r="T11" i="1"/>
  <c r="N11" i="1"/>
  <c r="K11" i="1"/>
  <c r="H11" i="1"/>
  <c r="KO10" i="1"/>
  <c r="KL10" i="1"/>
  <c r="KI10" i="1"/>
  <c r="KF10" i="1"/>
  <c r="KC10" i="1"/>
  <c r="JZ10" i="1"/>
  <c r="JW10" i="1"/>
  <c r="JT10" i="1"/>
  <c r="JQ10" i="1"/>
  <c r="JN10" i="1"/>
  <c r="JK10" i="1"/>
  <c r="JH10" i="1"/>
  <c r="JF10" i="1"/>
  <c r="JC10" i="1"/>
  <c r="IZ10" i="1"/>
  <c r="IW10" i="1"/>
  <c r="IT10" i="1"/>
  <c r="IQ10" i="1"/>
  <c r="IN10" i="1"/>
  <c r="IK10" i="1"/>
  <c r="IE10" i="1"/>
  <c r="IB10" i="1"/>
  <c r="HY10" i="1"/>
  <c r="HV10" i="1"/>
  <c r="HS10" i="1"/>
  <c r="HP10" i="1"/>
  <c r="HM10" i="1"/>
  <c r="HJ10" i="1"/>
  <c r="HG10" i="1"/>
  <c r="HD10" i="1"/>
  <c r="HA10" i="1"/>
  <c r="GX10" i="1"/>
  <c r="GU10" i="1"/>
  <c r="GR10" i="1"/>
  <c r="GO10" i="1"/>
  <c r="GL10" i="1"/>
  <c r="GI10" i="1"/>
  <c r="GF10" i="1"/>
  <c r="GC10" i="1"/>
  <c r="FZ10" i="1"/>
  <c r="FW10" i="1"/>
  <c r="FT10" i="1"/>
  <c r="FQ10" i="1"/>
  <c r="FN10" i="1"/>
  <c r="FK10" i="1"/>
  <c r="FH10" i="1"/>
  <c r="FE10" i="1"/>
  <c r="FB10" i="1"/>
  <c r="EY10" i="1"/>
  <c r="EV10" i="1"/>
  <c r="ES10" i="1"/>
  <c r="EP10" i="1"/>
  <c r="EM10" i="1"/>
  <c r="EJ10" i="1"/>
  <c r="EG10" i="1"/>
  <c r="ED10" i="1"/>
  <c r="EA10" i="1"/>
  <c r="DX10" i="1"/>
  <c r="DU10" i="1"/>
  <c r="DR10" i="1"/>
  <c r="DO10" i="1"/>
  <c r="DL10" i="1"/>
  <c r="DF10" i="1"/>
  <c r="DC10" i="1"/>
  <c r="CZ10" i="1"/>
  <c r="CW10" i="1"/>
  <c r="CT10" i="1"/>
  <c r="CQ10" i="1"/>
  <c r="CN10" i="1"/>
  <c r="CK10" i="1"/>
  <c r="CH10" i="1"/>
  <c r="CE10" i="1"/>
  <c r="CB10" i="1"/>
  <c r="BY10" i="1"/>
  <c r="BV10" i="1"/>
  <c r="BS10" i="1"/>
  <c r="BP10" i="1"/>
  <c r="BM10" i="1"/>
  <c r="BJ10" i="1"/>
  <c r="BG10" i="1"/>
  <c r="BD10" i="1"/>
  <c r="BA10" i="1"/>
  <c r="AU10" i="1"/>
  <c r="AR10" i="1"/>
  <c r="AO10" i="1"/>
  <c r="AL10" i="1"/>
  <c r="AI10" i="1"/>
  <c r="AF10" i="1"/>
  <c r="AC10" i="1"/>
  <c r="Z10" i="1"/>
  <c r="W10" i="1"/>
  <c r="T10" i="1"/>
  <c r="Q10" i="1"/>
  <c r="N10" i="1"/>
  <c r="K10" i="1"/>
  <c r="H10" i="1"/>
  <c r="KO9" i="1"/>
  <c r="KL9" i="1"/>
  <c r="KI9" i="1"/>
  <c r="KF9" i="1"/>
  <c r="KC9" i="1"/>
  <c r="JZ9" i="1"/>
  <c r="JW9" i="1"/>
  <c r="JT9" i="1"/>
  <c r="JQ9" i="1"/>
  <c r="JN9" i="1"/>
  <c r="JK9" i="1"/>
  <c r="JH9" i="1"/>
  <c r="JF9" i="1"/>
  <c r="JC9" i="1"/>
  <c r="IZ9" i="1"/>
  <c r="IT9" i="1"/>
  <c r="IQ9" i="1"/>
  <c r="IN9" i="1"/>
  <c r="IK9" i="1"/>
  <c r="IE9" i="1"/>
  <c r="IB9" i="1"/>
  <c r="HY9" i="1"/>
  <c r="HV9" i="1"/>
  <c r="HS9" i="1"/>
  <c r="HP9" i="1"/>
  <c r="HM9" i="1"/>
  <c r="HJ9" i="1"/>
  <c r="HG9" i="1"/>
  <c r="HD9" i="1"/>
  <c r="HA9" i="1"/>
  <c r="GX9" i="1"/>
  <c r="GU9" i="1"/>
  <c r="GR9" i="1"/>
  <c r="GO9" i="1"/>
  <c r="GL9" i="1"/>
  <c r="GI9" i="1"/>
  <c r="GF9" i="1"/>
  <c r="GC9" i="1"/>
  <c r="FZ9" i="1"/>
  <c r="FW9" i="1"/>
  <c r="FT9" i="1"/>
  <c r="FQ9" i="1"/>
  <c r="FN9" i="1"/>
  <c r="FK9" i="1"/>
  <c r="FH9" i="1"/>
  <c r="FE9" i="1"/>
  <c r="FB9" i="1"/>
  <c r="EY9" i="1"/>
  <c r="EV9" i="1"/>
  <c r="ES9" i="1"/>
  <c r="EP9" i="1"/>
  <c r="EM9" i="1"/>
  <c r="EJ9" i="1"/>
  <c r="EG9" i="1"/>
  <c r="ED9" i="1"/>
  <c r="EA9" i="1"/>
  <c r="DX9" i="1"/>
  <c r="DU9" i="1"/>
  <c r="DR9" i="1"/>
  <c r="DO9" i="1"/>
  <c r="DL9" i="1"/>
  <c r="DF9" i="1"/>
  <c r="DC9" i="1"/>
  <c r="CZ9" i="1"/>
  <c r="CW9" i="1"/>
  <c r="CT9" i="1"/>
  <c r="CQ9" i="1"/>
  <c r="CN9" i="1"/>
  <c r="CK9" i="1"/>
  <c r="CH9" i="1"/>
  <c r="CE9" i="1"/>
  <c r="CB9" i="1"/>
  <c r="BY9" i="1"/>
  <c r="BV9" i="1"/>
  <c r="BS9" i="1"/>
  <c r="BP9" i="1"/>
  <c r="BM9" i="1"/>
  <c r="BJ9" i="1"/>
  <c r="BG9" i="1"/>
  <c r="BD9" i="1"/>
  <c r="BA9" i="1"/>
  <c r="AX9" i="1"/>
  <c r="AU9" i="1"/>
  <c r="AR9" i="1"/>
  <c r="AO9" i="1"/>
  <c r="AL9" i="1"/>
  <c r="AI9" i="1"/>
  <c r="AF9" i="1"/>
  <c r="AC9" i="1"/>
  <c r="Z9" i="1"/>
  <c r="W9" i="1"/>
  <c r="T9" i="1"/>
  <c r="Q9" i="1"/>
  <c r="N9" i="1"/>
  <c r="K9" i="1"/>
  <c r="H9" i="1"/>
  <c r="KP37" i="1"/>
  <c r="KM35" i="1"/>
  <c r="KJ33" i="1"/>
  <c r="KD37" i="1"/>
  <c r="KA35" i="1"/>
  <c r="JX33" i="1"/>
  <c r="JR37" i="1"/>
  <c r="JO35" i="1"/>
  <c r="JL33" i="1"/>
  <c r="BC157" i="46"/>
  <c r="BB157" i="46"/>
  <c r="AZ157" i="46"/>
  <c r="AY157" i="46"/>
  <c r="AX157" i="46"/>
  <c r="AW157" i="46"/>
  <c r="AV157" i="46"/>
  <c r="AU157" i="46"/>
  <c r="AT157" i="46"/>
  <c r="AS157" i="46"/>
  <c r="AQ157" i="46"/>
  <c r="AP157" i="46"/>
  <c r="AO157" i="46"/>
  <c r="AN157" i="46"/>
  <c r="AL157" i="46"/>
  <c r="AK157" i="46"/>
  <c r="AJ157" i="46"/>
  <c r="AI157" i="46"/>
  <c r="AH157" i="46"/>
  <c r="AG157" i="46"/>
  <c r="AF157" i="46"/>
  <c r="AR8" i="46"/>
  <c r="BA8" i="46" s="1"/>
  <c r="AM8" i="46"/>
  <c r="AR7" i="46"/>
  <c r="BA7" i="46" s="1"/>
  <c r="AM7" i="46"/>
  <c r="AR6" i="46"/>
  <c r="AM6" i="46"/>
  <c r="JT41" i="1" l="1"/>
  <c r="V41" i="1"/>
  <c r="Z41" i="1"/>
  <c r="K41" i="1"/>
  <c r="BM41" i="1"/>
  <c r="T41" i="1"/>
  <c r="KQ38" i="1"/>
  <c r="BV41" i="1"/>
  <c r="CT41" i="1"/>
  <c r="DR41" i="1"/>
  <c r="EP41" i="1"/>
  <c r="FN41" i="1"/>
  <c r="GL41" i="1"/>
  <c r="HJ41" i="1"/>
  <c r="JC41" i="1"/>
  <c r="CK41" i="1"/>
  <c r="DI41" i="1"/>
  <c r="EG41" i="1"/>
  <c r="BR41" i="1"/>
  <c r="HF41" i="1"/>
  <c r="AD7" i="46"/>
  <c r="AM157" i="46"/>
  <c r="KQ9" i="1"/>
  <c r="AD8" i="46"/>
  <c r="AR157" i="46"/>
  <c r="KQ19" i="1"/>
  <c r="KQ17" i="1"/>
  <c r="KQ14" i="1"/>
  <c r="KQ15" i="1"/>
  <c r="KQ16" i="1"/>
  <c r="KQ20" i="1"/>
  <c r="KQ18" i="1"/>
  <c r="KQ24" i="1"/>
  <c r="KQ25" i="1"/>
  <c r="KQ30" i="1"/>
  <c r="KQ22" i="1"/>
  <c r="KQ26" i="1"/>
  <c r="KQ23" i="1"/>
  <c r="KQ21" i="1"/>
  <c r="KQ28" i="1"/>
  <c r="KQ27" i="1"/>
  <c r="KQ29" i="1"/>
  <c r="KQ32" i="1"/>
  <c r="KQ34" i="1"/>
  <c r="KQ31" i="1"/>
  <c r="KQ35" i="1"/>
  <c r="FE41" i="1"/>
  <c r="GC41" i="1"/>
  <c r="HA41" i="1"/>
  <c r="HY41" i="1"/>
  <c r="IT41" i="1"/>
  <c r="KQ36" i="1"/>
  <c r="AR41" i="1"/>
  <c r="BP41" i="1"/>
  <c r="CN41" i="1"/>
  <c r="DL41" i="1"/>
  <c r="EJ41" i="1"/>
  <c r="FH41" i="1"/>
  <c r="GF41" i="1"/>
  <c r="HD41" i="1"/>
  <c r="IB41" i="1"/>
  <c r="AB41" i="1"/>
  <c r="AZ41" i="1"/>
  <c r="BX41" i="1"/>
  <c r="CV41" i="1"/>
  <c r="DT41" i="1"/>
  <c r="ER41" i="1"/>
  <c r="FP41" i="1"/>
  <c r="GN41" i="1"/>
  <c r="HL41" i="1"/>
  <c r="JE41" i="1"/>
  <c r="KC41" i="1"/>
  <c r="G41" i="1"/>
  <c r="KQ37" i="1"/>
  <c r="AH41" i="1"/>
  <c r="HS41" i="1"/>
  <c r="IN41" i="1"/>
  <c r="AL41" i="1"/>
  <c r="BJ41" i="1"/>
  <c r="DF41" i="1"/>
  <c r="ED41" i="1"/>
  <c r="FB41" i="1"/>
  <c r="FZ41" i="1"/>
  <c r="GX41" i="1"/>
  <c r="HV41" i="1"/>
  <c r="IQ41" i="1"/>
  <c r="KJ10" i="1"/>
  <c r="JU41" i="1"/>
  <c r="JU9" i="1"/>
  <c r="KJ11" i="1"/>
  <c r="KQ12" i="1"/>
  <c r="KA41" i="1"/>
  <c r="JI9" i="1"/>
  <c r="KD9" i="1"/>
  <c r="KD10" i="1"/>
  <c r="JI11" i="1"/>
  <c r="KQ13" i="1"/>
  <c r="JL41" i="1"/>
  <c r="KJ41" i="1"/>
  <c r="JL10" i="1"/>
  <c r="JI12" i="1"/>
  <c r="JO41" i="1"/>
  <c r="KM41" i="1"/>
  <c r="KG9" i="1"/>
  <c r="JL11" i="1"/>
  <c r="KG11" i="1"/>
  <c r="KG12" i="1"/>
  <c r="JR41" i="1"/>
  <c r="KP41" i="1"/>
  <c r="JU12" i="1"/>
  <c r="KJ9" i="1"/>
  <c r="JI10" i="1"/>
  <c r="JU10" i="1"/>
  <c r="KG10" i="1"/>
  <c r="JL12" i="1"/>
  <c r="JX12" i="1"/>
  <c r="KJ12" i="1"/>
  <c r="JO14" i="1"/>
  <c r="KA14" i="1"/>
  <c r="KM14" i="1"/>
  <c r="JR16" i="1"/>
  <c r="KD16" i="1"/>
  <c r="KP16" i="1"/>
  <c r="JI18" i="1"/>
  <c r="JU18" i="1"/>
  <c r="KG18" i="1"/>
  <c r="JL20" i="1"/>
  <c r="JX20" i="1"/>
  <c r="KJ20" i="1"/>
  <c r="JO22" i="1"/>
  <c r="KA22" i="1"/>
  <c r="KM22" i="1"/>
  <c r="JR24" i="1"/>
  <c r="KD24" i="1"/>
  <c r="KP24" i="1"/>
  <c r="JI26" i="1"/>
  <c r="JU26" i="1"/>
  <c r="KG26" i="1"/>
  <c r="JL28" i="1"/>
  <c r="JX28" i="1"/>
  <c r="KJ28" i="1"/>
  <c r="JO30" i="1"/>
  <c r="KA30" i="1"/>
  <c r="KM30" i="1"/>
  <c r="JR32" i="1"/>
  <c r="KD32" i="1"/>
  <c r="KP32" i="1"/>
  <c r="JI34" i="1"/>
  <c r="JU34" i="1"/>
  <c r="KG34" i="1"/>
  <c r="JL36" i="1"/>
  <c r="JX36" i="1"/>
  <c r="KJ36" i="1"/>
  <c r="JO38" i="1"/>
  <c r="KA38" i="1"/>
  <c r="KM38" i="1"/>
  <c r="M41" i="1"/>
  <c r="AC41" i="1"/>
  <c r="AK41" i="1"/>
  <c r="BA41" i="1"/>
  <c r="BI41" i="1"/>
  <c r="BY41" i="1"/>
  <c r="CW41" i="1"/>
  <c r="DE41" i="1"/>
  <c r="DU41" i="1"/>
  <c r="EC41" i="1"/>
  <c r="ES41" i="1"/>
  <c r="FA41" i="1"/>
  <c r="FQ41" i="1"/>
  <c r="FY41" i="1"/>
  <c r="GO41" i="1"/>
  <c r="GW41" i="1"/>
  <c r="HM41" i="1"/>
  <c r="HU41" i="1"/>
  <c r="IP41" i="1"/>
  <c r="JF41" i="1"/>
  <c r="JN41" i="1"/>
  <c r="KD41" i="1"/>
  <c r="KL41" i="1"/>
  <c r="JO9" i="1"/>
  <c r="KA9" i="1"/>
  <c r="KM9" i="1"/>
  <c r="JR11" i="1"/>
  <c r="KD11" i="1"/>
  <c r="KP11" i="1"/>
  <c r="JI13" i="1"/>
  <c r="JU13" i="1"/>
  <c r="KG13" i="1"/>
  <c r="JL15" i="1"/>
  <c r="JX15" i="1"/>
  <c r="KJ15" i="1"/>
  <c r="JO17" i="1"/>
  <c r="KA17" i="1"/>
  <c r="KM17" i="1"/>
  <c r="JR19" i="1"/>
  <c r="KD19" i="1"/>
  <c r="KP19" i="1"/>
  <c r="JI21" i="1"/>
  <c r="JU21" i="1"/>
  <c r="KG21" i="1"/>
  <c r="JL23" i="1"/>
  <c r="JX23" i="1"/>
  <c r="KJ23" i="1"/>
  <c r="JO25" i="1"/>
  <c r="KA25" i="1"/>
  <c r="KM25" i="1"/>
  <c r="JR27" i="1"/>
  <c r="KD27" i="1"/>
  <c r="KP27" i="1"/>
  <c r="JI29" i="1"/>
  <c r="JU29" i="1"/>
  <c r="KG29" i="1"/>
  <c r="JL31" i="1"/>
  <c r="JX31" i="1"/>
  <c r="KJ31" i="1"/>
  <c r="JO33" i="1"/>
  <c r="KA33" i="1"/>
  <c r="KM33" i="1"/>
  <c r="JR35" i="1"/>
  <c r="KD35" i="1"/>
  <c r="KP35" i="1"/>
  <c r="JI37" i="1"/>
  <c r="JU37" i="1"/>
  <c r="KG37" i="1"/>
  <c r="N41" i="1"/>
  <c r="AT41" i="1"/>
  <c r="CP41" i="1"/>
  <c r="DN41" i="1"/>
  <c r="EL41" i="1"/>
  <c r="FJ41" i="1"/>
  <c r="GH41" i="1"/>
  <c r="ID41" i="1"/>
  <c r="IY41" i="1"/>
  <c r="JW41" i="1"/>
  <c r="JX10" i="1"/>
  <c r="JO12" i="1"/>
  <c r="KA12" i="1"/>
  <c r="KM12" i="1"/>
  <c r="JR14" i="1"/>
  <c r="KD14" i="1"/>
  <c r="KP14" i="1"/>
  <c r="JI16" i="1"/>
  <c r="JU16" i="1"/>
  <c r="KG16" i="1"/>
  <c r="JL18" i="1"/>
  <c r="JX18" i="1"/>
  <c r="KJ18" i="1"/>
  <c r="JO20" i="1"/>
  <c r="KA20" i="1"/>
  <c r="KM20" i="1"/>
  <c r="JR22" i="1"/>
  <c r="KD22" i="1"/>
  <c r="KP22" i="1"/>
  <c r="JI24" i="1"/>
  <c r="JU24" i="1"/>
  <c r="KG24" i="1"/>
  <c r="JL26" i="1"/>
  <c r="JX26" i="1"/>
  <c r="KJ26" i="1"/>
  <c r="JO28" i="1"/>
  <c r="KA28" i="1"/>
  <c r="KM28" i="1"/>
  <c r="JR30" i="1"/>
  <c r="KD30" i="1"/>
  <c r="KP30" i="1"/>
  <c r="JI32" i="1"/>
  <c r="JU32" i="1"/>
  <c r="KG32" i="1"/>
  <c r="JL34" i="1"/>
  <c r="JX34" i="1"/>
  <c r="KJ34" i="1"/>
  <c r="JO36" i="1"/>
  <c r="KA36" i="1"/>
  <c r="KM36" i="1"/>
  <c r="JR38" i="1"/>
  <c r="KD38" i="1"/>
  <c r="KP38" i="1"/>
  <c r="W41" i="1"/>
  <c r="AE41" i="1"/>
  <c r="AU41" i="1"/>
  <c r="BC41" i="1"/>
  <c r="BS41" i="1"/>
  <c r="CA41" i="1"/>
  <c r="CQ41" i="1"/>
  <c r="CY41" i="1"/>
  <c r="DO41" i="1"/>
  <c r="DW41" i="1"/>
  <c r="EM41" i="1"/>
  <c r="EU41" i="1"/>
  <c r="FK41" i="1"/>
  <c r="FS41" i="1"/>
  <c r="GI41" i="1"/>
  <c r="GQ41" i="1"/>
  <c r="HG41" i="1"/>
  <c r="HO41" i="1"/>
  <c r="IE41" i="1"/>
  <c r="IJ41" i="1"/>
  <c r="IZ41" i="1"/>
  <c r="JH41" i="1"/>
  <c r="JX41" i="1"/>
  <c r="KF41" i="1"/>
  <c r="JR9" i="1"/>
  <c r="KP9" i="1"/>
  <c r="JU11" i="1"/>
  <c r="JL13" i="1"/>
  <c r="JX13" i="1"/>
  <c r="KJ13" i="1"/>
  <c r="JO15" i="1"/>
  <c r="KA15" i="1"/>
  <c r="KM15" i="1"/>
  <c r="JR17" i="1"/>
  <c r="KD17" i="1"/>
  <c r="KP17" i="1"/>
  <c r="JI19" i="1"/>
  <c r="JU19" i="1"/>
  <c r="KG19" i="1"/>
  <c r="JL21" i="1"/>
  <c r="JX21" i="1"/>
  <c r="KJ21" i="1"/>
  <c r="JO23" i="1"/>
  <c r="KA23" i="1"/>
  <c r="KM23" i="1"/>
  <c r="JR25" i="1"/>
  <c r="KD25" i="1"/>
  <c r="KP25" i="1"/>
  <c r="JI27" i="1"/>
  <c r="JU27" i="1"/>
  <c r="KG27" i="1"/>
  <c r="JL29" i="1"/>
  <c r="JX29" i="1"/>
  <c r="KJ29" i="1"/>
  <c r="JO31" i="1"/>
  <c r="KA31" i="1"/>
  <c r="KM31" i="1"/>
  <c r="JR33" i="1"/>
  <c r="KD33" i="1"/>
  <c r="KP33" i="1"/>
  <c r="JI35" i="1"/>
  <c r="JU35" i="1"/>
  <c r="KG35" i="1"/>
  <c r="JL37" i="1"/>
  <c r="JX37" i="1"/>
  <c r="KJ37" i="1"/>
  <c r="H41" i="1"/>
  <c r="AF41" i="1"/>
  <c r="BD41" i="1"/>
  <c r="BL41" i="1"/>
  <c r="CB41" i="1"/>
  <c r="CJ41" i="1"/>
  <c r="CZ41" i="1"/>
  <c r="DH41" i="1"/>
  <c r="DX41" i="1"/>
  <c r="EF41" i="1"/>
  <c r="EV41" i="1"/>
  <c r="FD41" i="1"/>
  <c r="FT41" i="1"/>
  <c r="GB41" i="1"/>
  <c r="GR41" i="1"/>
  <c r="GZ41" i="1"/>
  <c r="HP41" i="1"/>
  <c r="HX41" i="1"/>
  <c r="IK41" i="1"/>
  <c r="IS41" i="1"/>
  <c r="JI41" i="1"/>
  <c r="JQ41" i="1"/>
  <c r="KG41" i="1"/>
  <c r="KO41" i="1"/>
  <c r="JO10" i="1"/>
  <c r="KA10" i="1"/>
  <c r="KM10" i="1"/>
  <c r="JR12" i="1"/>
  <c r="KD12" i="1"/>
  <c r="KP12" i="1"/>
  <c r="JI14" i="1"/>
  <c r="JU14" i="1"/>
  <c r="KG14" i="1"/>
  <c r="JL16" i="1"/>
  <c r="JX16" i="1"/>
  <c r="KJ16" i="1"/>
  <c r="JO18" i="1"/>
  <c r="KA18" i="1"/>
  <c r="KM18" i="1"/>
  <c r="JR20" i="1"/>
  <c r="KD20" i="1"/>
  <c r="KP20" i="1"/>
  <c r="JI22" i="1"/>
  <c r="JU22" i="1"/>
  <c r="KG22" i="1"/>
  <c r="JL24" i="1"/>
  <c r="JX24" i="1"/>
  <c r="KJ24" i="1"/>
  <c r="JO26" i="1"/>
  <c r="KA26" i="1"/>
  <c r="KM26" i="1"/>
  <c r="JR28" i="1"/>
  <c r="KD28" i="1"/>
  <c r="KP28" i="1"/>
  <c r="JI30" i="1"/>
  <c r="JU30" i="1"/>
  <c r="KG30" i="1"/>
  <c r="JL32" i="1"/>
  <c r="JX32" i="1"/>
  <c r="KJ32" i="1"/>
  <c r="JO34" i="1"/>
  <c r="KA34" i="1"/>
  <c r="KM34" i="1"/>
  <c r="JR36" i="1"/>
  <c r="KD36" i="1"/>
  <c r="KP36" i="1"/>
  <c r="JI38" i="1"/>
  <c r="JU38" i="1"/>
  <c r="KG38" i="1"/>
  <c r="Y41" i="1"/>
  <c r="BU41" i="1"/>
  <c r="CS41" i="1"/>
  <c r="DQ41" i="1"/>
  <c r="EO41" i="1"/>
  <c r="FM41" i="1"/>
  <c r="GK41" i="1"/>
  <c r="HI41" i="1"/>
  <c r="JB41" i="1"/>
  <c r="JZ41" i="1"/>
  <c r="JO13" i="1"/>
  <c r="KA13" i="1"/>
  <c r="KM13" i="1"/>
  <c r="JR15" i="1"/>
  <c r="KD15" i="1"/>
  <c r="KP15" i="1"/>
  <c r="JI17" i="1"/>
  <c r="JU17" i="1"/>
  <c r="KG17" i="1"/>
  <c r="JL19" i="1"/>
  <c r="JX19" i="1"/>
  <c r="KJ19" i="1"/>
  <c r="JO21" i="1"/>
  <c r="KA21" i="1"/>
  <c r="KM21" i="1"/>
  <c r="JR23" i="1"/>
  <c r="KD23" i="1"/>
  <c r="KP23" i="1"/>
  <c r="JI25" i="1"/>
  <c r="JU25" i="1"/>
  <c r="KG25" i="1"/>
  <c r="JL27" i="1"/>
  <c r="JX27" i="1"/>
  <c r="KJ27" i="1"/>
  <c r="JO29" i="1"/>
  <c r="KA29" i="1"/>
  <c r="KM29" i="1"/>
  <c r="JR31" i="1"/>
  <c r="KD31" i="1"/>
  <c r="KP31" i="1"/>
  <c r="JI33" i="1"/>
  <c r="JU33" i="1"/>
  <c r="KG33" i="1"/>
  <c r="JL35" i="1"/>
  <c r="JX35" i="1"/>
  <c r="KJ35" i="1"/>
  <c r="JO37" i="1"/>
  <c r="KA37" i="1"/>
  <c r="KM37" i="1"/>
  <c r="J41" i="1"/>
  <c r="BF41" i="1"/>
  <c r="CD41" i="1"/>
  <c r="DB41" i="1"/>
  <c r="DZ41" i="1"/>
  <c r="EX41" i="1"/>
  <c r="FV41" i="1"/>
  <c r="GT41" i="1"/>
  <c r="HR41" i="1"/>
  <c r="IM41" i="1"/>
  <c r="JK41" i="1"/>
  <c r="KI41" i="1"/>
  <c r="JX11" i="1"/>
  <c r="JR10" i="1"/>
  <c r="JL14" i="1"/>
  <c r="JX14" i="1"/>
  <c r="KJ14" i="1"/>
  <c r="JO16" i="1"/>
  <c r="KA16" i="1"/>
  <c r="KM16" i="1"/>
  <c r="JR18" i="1"/>
  <c r="KD18" i="1"/>
  <c r="KP18" i="1"/>
  <c r="JI20" i="1"/>
  <c r="JU20" i="1"/>
  <c r="KG20" i="1"/>
  <c r="JL22" i="1"/>
  <c r="JX22" i="1"/>
  <c r="KJ22" i="1"/>
  <c r="JO24" i="1"/>
  <c r="KA24" i="1"/>
  <c r="KM24" i="1"/>
  <c r="JR26" i="1"/>
  <c r="KD26" i="1"/>
  <c r="KP26" i="1"/>
  <c r="JI28" i="1"/>
  <c r="JU28" i="1"/>
  <c r="KG28" i="1"/>
  <c r="JL30" i="1"/>
  <c r="JX30" i="1"/>
  <c r="KJ30" i="1"/>
  <c r="JO32" i="1"/>
  <c r="KA32" i="1"/>
  <c r="KM32" i="1"/>
  <c r="JR34" i="1"/>
  <c r="KD34" i="1"/>
  <c r="KP34" i="1"/>
  <c r="JI36" i="1"/>
  <c r="JU36" i="1"/>
  <c r="KG36" i="1"/>
  <c r="JL38" i="1"/>
  <c r="JX38" i="1"/>
  <c r="KJ38" i="1"/>
  <c r="S41" i="1"/>
  <c r="AI41" i="1"/>
  <c r="AQ41" i="1"/>
  <c r="BG41" i="1"/>
  <c r="BO41" i="1"/>
  <c r="CE41" i="1"/>
  <c r="CM41" i="1"/>
  <c r="DC41" i="1"/>
  <c r="DK41" i="1"/>
  <c r="EA41" i="1"/>
  <c r="EI41" i="1"/>
  <c r="EY41" i="1"/>
  <c r="FG41" i="1"/>
  <c r="FW41" i="1"/>
  <c r="GE41" i="1"/>
  <c r="GU41" i="1"/>
  <c r="HC41" i="1"/>
  <c r="IA41" i="1"/>
  <c r="KP10" i="1"/>
  <c r="JL9" i="1"/>
  <c r="JX9" i="1"/>
  <c r="JO11" i="1"/>
  <c r="KA11" i="1"/>
  <c r="KM11" i="1"/>
  <c r="JR13" i="1"/>
  <c r="KD13" i="1"/>
  <c r="KP13" i="1"/>
  <c r="JI15" i="1"/>
  <c r="JU15" i="1"/>
  <c r="KG15" i="1"/>
  <c r="JL17" i="1"/>
  <c r="JX17" i="1"/>
  <c r="KJ17" i="1"/>
  <c r="JO19" i="1"/>
  <c r="KA19" i="1"/>
  <c r="KM19" i="1"/>
  <c r="JR21" i="1"/>
  <c r="KD21" i="1"/>
  <c r="KP21" i="1"/>
  <c r="JI23" i="1"/>
  <c r="JU23" i="1"/>
  <c r="KG23" i="1"/>
  <c r="JL25" i="1"/>
  <c r="JX25" i="1"/>
  <c r="KJ25" i="1"/>
  <c r="JO27" i="1"/>
  <c r="KA27" i="1"/>
  <c r="KM27" i="1"/>
  <c r="JR29" i="1"/>
  <c r="KD29" i="1"/>
  <c r="KP29" i="1"/>
  <c r="JI31" i="1"/>
  <c r="JU31" i="1"/>
  <c r="KG31" i="1"/>
  <c r="BA6" i="46"/>
  <c r="X187" i="46"/>
  <c r="KR38" i="1" l="1"/>
  <c r="KR22" i="1"/>
  <c r="KR25" i="1"/>
  <c r="KR32" i="1"/>
  <c r="KR16" i="1"/>
  <c r="KR37" i="1"/>
  <c r="KR19" i="1"/>
  <c r="KR35" i="1"/>
  <c r="KR30" i="1"/>
  <c r="KR14" i="1"/>
  <c r="KR24" i="1"/>
  <c r="KR33" i="1"/>
  <c r="KR17" i="1"/>
  <c r="KR23" i="1"/>
  <c r="KR11" i="1"/>
  <c r="KR21" i="1"/>
  <c r="KR18" i="1"/>
  <c r="KR36" i="1"/>
  <c r="KR20" i="1"/>
  <c r="KR31" i="1"/>
  <c r="KR15" i="1"/>
  <c r="KR29" i="1"/>
  <c r="KR13" i="1"/>
  <c r="KR26" i="1"/>
  <c r="KR28" i="1"/>
  <c r="KR12" i="1"/>
  <c r="AD6" i="46"/>
  <c r="AD157" i="46" s="1"/>
  <c r="BA157" i="46"/>
  <c r="J7" i="32" l="1"/>
  <c r="AC32" i="45" l="1"/>
  <c r="AC24" i="45"/>
  <c r="AC16" i="45"/>
  <c r="AG40" i="45"/>
  <c r="AC33" i="45" l="1"/>
  <c r="AC25" i="45"/>
  <c r="AC9" i="45"/>
  <c r="AC17" i="45"/>
  <c r="AC18" i="45"/>
  <c r="AC26" i="45"/>
  <c r="AC34" i="45"/>
  <c r="AC10" i="45"/>
  <c r="H40" i="45"/>
  <c r="AC20" i="45"/>
  <c r="AC28" i="45"/>
  <c r="AC36" i="45"/>
  <c r="AC12" i="45"/>
  <c r="AC14" i="45"/>
  <c r="AC30" i="45"/>
  <c r="AC38" i="45"/>
  <c r="Z40" i="45"/>
  <c r="AF40" i="45"/>
  <c r="AC15" i="45"/>
  <c r="AC23" i="45"/>
  <c r="AC31" i="45"/>
  <c r="E40" i="45"/>
  <c r="AC11" i="45"/>
  <c r="AC19" i="45"/>
  <c r="AC27" i="45"/>
  <c r="AC35" i="45"/>
  <c r="R40" i="45"/>
  <c r="N40" i="45"/>
  <c r="V40" i="45"/>
  <c r="AC13" i="45"/>
  <c r="AC21" i="45"/>
  <c r="AC29" i="45"/>
  <c r="AC37" i="45"/>
  <c r="J40" i="45"/>
  <c r="A9" i="45"/>
  <c r="A10" i="45" s="1"/>
  <c r="A11" i="45" s="1"/>
  <c r="A12" i="45" s="1"/>
  <c r="A13" i="45" s="1"/>
  <c r="A14" i="45" s="1"/>
  <c r="A15" i="45" s="1"/>
  <c r="A16" i="45" s="1"/>
  <c r="A17" i="45" s="1"/>
  <c r="A18" i="45" s="1"/>
  <c r="A19" i="45" s="1"/>
  <c r="A20" i="45" s="1"/>
  <c r="A21" i="45" s="1"/>
  <c r="AH34" i="45"/>
  <c r="AH32" i="45"/>
  <c r="AH31" i="45"/>
  <c r="AH30" i="45"/>
  <c r="AH29" i="45"/>
  <c r="AH27" i="45"/>
  <c r="AH23" i="45"/>
  <c r="AH19" i="45"/>
  <c r="AH16" i="45"/>
  <c r="AH9" i="45"/>
  <c r="AC8" i="45"/>
  <c r="A22" i="45" l="1"/>
  <c r="A23" i="45" s="1"/>
  <c r="A24" i="45" s="1"/>
  <c r="A25" i="45" s="1"/>
  <c r="A26" i="45" s="1"/>
  <c r="A27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AC40" i="45"/>
  <c r="AH8" i="45"/>
  <c r="AZ9" i="39" s="1"/>
  <c r="AH11" i="45"/>
  <c r="AH10" i="45"/>
  <c r="AH12" i="45"/>
  <c r="AH14" i="45"/>
  <c r="AH18" i="45"/>
  <c r="AH20" i="45"/>
  <c r="AH24" i="45"/>
  <c r="AH26" i="45"/>
  <c r="AH28" i="45"/>
  <c r="AH33" i="45"/>
  <c r="AH36" i="45"/>
  <c r="AH38" i="45"/>
  <c r="D8" i="45"/>
  <c r="D9" i="45" s="1"/>
  <c r="D10" i="45" s="1"/>
  <c r="D11" i="45" s="1"/>
  <c r="D12" i="45" s="1"/>
  <c r="D13" i="45" s="1"/>
  <c r="D14" i="45" s="1"/>
  <c r="D15" i="45" s="1"/>
  <c r="D16" i="45" s="1"/>
  <c r="D17" i="45" s="1"/>
  <c r="D18" i="45" s="1"/>
  <c r="D19" i="45" s="1"/>
  <c r="D20" i="45" s="1"/>
  <c r="D21" i="45" s="1"/>
  <c r="AH13" i="45"/>
  <c r="AH15" i="45"/>
  <c r="AH17" i="45"/>
  <c r="AH21" i="45"/>
  <c r="AH25" i="45"/>
  <c r="AH35" i="45"/>
  <c r="AH37" i="45"/>
  <c r="A7" i="45"/>
  <c r="I8" i="45"/>
  <c r="I9" i="45" s="1"/>
  <c r="I10" i="45" s="1"/>
  <c r="I11" i="45" s="1"/>
  <c r="I12" i="45" s="1"/>
  <c r="I13" i="45" s="1"/>
  <c r="I14" i="45" s="1"/>
  <c r="I15" i="45" s="1"/>
  <c r="I16" i="45" s="1"/>
  <c r="I17" i="45" s="1"/>
  <c r="I18" i="45" s="1"/>
  <c r="I19" i="45" s="1"/>
  <c r="I20" i="45" s="1"/>
  <c r="I21" i="45" s="1"/>
  <c r="M8" i="45"/>
  <c r="M9" i="45" s="1"/>
  <c r="M10" i="45" s="1"/>
  <c r="M11" i="45" s="1"/>
  <c r="M12" i="45" s="1"/>
  <c r="M13" i="45" s="1"/>
  <c r="M14" i="45" s="1"/>
  <c r="M15" i="45" s="1"/>
  <c r="M16" i="45" s="1"/>
  <c r="M17" i="45" s="1"/>
  <c r="M18" i="45" s="1"/>
  <c r="M19" i="45" s="1"/>
  <c r="M20" i="45" s="1"/>
  <c r="M21" i="45" s="1"/>
  <c r="Q8" i="45"/>
  <c r="Q9" i="45" s="1"/>
  <c r="Q10" i="45" s="1"/>
  <c r="Q11" i="45" s="1"/>
  <c r="Q12" i="45" s="1"/>
  <c r="Q13" i="45" s="1"/>
  <c r="Q14" i="45" s="1"/>
  <c r="Q15" i="45" s="1"/>
  <c r="Q16" i="45" s="1"/>
  <c r="Q17" i="45" s="1"/>
  <c r="Q18" i="45" s="1"/>
  <c r="Q19" i="45" s="1"/>
  <c r="Q20" i="45" s="1"/>
  <c r="Q21" i="45" s="1"/>
  <c r="U8" i="45"/>
  <c r="U9" i="45" s="1"/>
  <c r="U10" i="45" s="1"/>
  <c r="U11" i="45" s="1"/>
  <c r="U12" i="45" s="1"/>
  <c r="U13" i="45" s="1"/>
  <c r="U14" i="45" s="1"/>
  <c r="U15" i="45" s="1"/>
  <c r="U16" i="45" s="1"/>
  <c r="U17" i="45" s="1"/>
  <c r="U18" i="45" s="1"/>
  <c r="U19" i="45" s="1"/>
  <c r="U20" i="45" s="1"/>
  <c r="U21" i="45" s="1"/>
  <c r="Y8" i="45"/>
  <c r="Y9" i="45" s="1"/>
  <c r="Y10" i="45" s="1"/>
  <c r="Y11" i="45" s="1"/>
  <c r="Y12" i="45" s="1"/>
  <c r="Y13" i="45" s="1"/>
  <c r="Y14" i="45" s="1"/>
  <c r="Y15" i="45" s="1"/>
  <c r="Y16" i="45" s="1"/>
  <c r="Y17" i="45" s="1"/>
  <c r="Y18" i="45" s="1"/>
  <c r="Y19" i="45" s="1"/>
  <c r="Y20" i="45" s="1"/>
  <c r="Y21" i="45" s="1"/>
  <c r="BA9" i="39" l="1"/>
  <c r="D22" i="45"/>
  <c r="D23" i="45" s="1"/>
  <c r="D24" i="45" s="1"/>
  <c r="D25" i="45" s="1"/>
  <c r="D26" i="45" s="1"/>
  <c r="D27" i="45" s="1"/>
  <c r="D28" i="45" s="1"/>
  <c r="D29" i="45" s="1"/>
  <c r="D30" i="45" s="1"/>
  <c r="D31" i="45" s="1"/>
  <c r="D32" i="45" s="1"/>
  <c r="D33" i="45" s="1"/>
  <c r="D34" i="45" s="1"/>
  <c r="D35" i="45" s="1"/>
  <c r="D36" i="45" s="1"/>
  <c r="D37" i="45" s="1"/>
  <c r="D38" i="45" s="1"/>
  <c r="U22" i="45"/>
  <c r="U23" i="45" s="1"/>
  <c r="U24" i="45" s="1"/>
  <c r="U25" i="45" s="1"/>
  <c r="U26" i="45" s="1"/>
  <c r="U27" i="45" s="1"/>
  <c r="U28" i="45" s="1"/>
  <c r="U29" i="45" s="1"/>
  <c r="U30" i="45" s="1"/>
  <c r="U31" i="45" s="1"/>
  <c r="U32" i="45" s="1"/>
  <c r="U33" i="45" s="1"/>
  <c r="U34" i="45" s="1"/>
  <c r="U35" i="45" s="1"/>
  <c r="U36" i="45" s="1"/>
  <c r="U37" i="45" s="1"/>
  <c r="U38" i="45" s="1"/>
  <c r="Q22" i="45"/>
  <c r="Q23" i="45" s="1"/>
  <c r="Q24" i="45" s="1"/>
  <c r="Q25" i="45" s="1"/>
  <c r="Q26" i="45" s="1"/>
  <c r="Q27" i="45" s="1"/>
  <c r="Q28" i="45" s="1"/>
  <c r="Q29" i="45" s="1"/>
  <c r="Q30" i="45" s="1"/>
  <c r="Q31" i="45" s="1"/>
  <c r="Q32" i="45" s="1"/>
  <c r="Q33" i="45" s="1"/>
  <c r="Q34" i="45" s="1"/>
  <c r="Q35" i="45" s="1"/>
  <c r="Q36" i="45" s="1"/>
  <c r="Q37" i="45" s="1"/>
  <c r="Q38" i="45" s="1"/>
  <c r="M22" i="45"/>
  <c r="M23" i="45" s="1"/>
  <c r="M24" i="45" s="1"/>
  <c r="M25" i="45" s="1"/>
  <c r="M26" i="45" s="1"/>
  <c r="M27" i="45" s="1"/>
  <c r="M28" i="45" s="1"/>
  <c r="M29" i="45" s="1"/>
  <c r="M30" i="45" s="1"/>
  <c r="M31" i="45" s="1"/>
  <c r="M32" i="45" s="1"/>
  <c r="M33" i="45" s="1"/>
  <c r="M34" i="45" s="1"/>
  <c r="M35" i="45" s="1"/>
  <c r="M36" i="45" s="1"/>
  <c r="M37" i="45" s="1"/>
  <c r="M38" i="45" s="1"/>
  <c r="Y22" i="45"/>
  <c r="Y23" i="45" s="1"/>
  <c r="Y24" i="45" s="1"/>
  <c r="Y25" i="45" s="1"/>
  <c r="Y26" i="45" s="1"/>
  <c r="Y27" i="45" s="1"/>
  <c r="Y28" i="45" s="1"/>
  <c r="Y29" i="45" s="1"/>
  <c r="Y30" i="45" s="1"/>
  <c r="Y31" i="45" s="1"/>
  <c r="Y32" i="45" s="1"/>
  <c r="Y33" i="45" s="1"/>
  <c r="Y34" i="45" s="1"/>
  <c r="Y35" i="45" s="1"/>
  <c r="Y36" i="45" s="1"/>
  <c r="Y37" i="45" s="1"/>
  <c r="Y38" i="45" s="1"/>
  <c r="I22" i="45"/>
  <c r="I23" i="45" s="1"/>
  <c r="I24" i="45" s="1"/>
  <c r="I25" i="45" s="1"/>
  <c r="I26" i="45" s="1"/>
  <c r="I27" i="45" s="1"/>
  <c r="I28" i="45" s="1"/>
  <c r="I29" i="45" s="1"/>
  <c r="I30" i="45" s="1"/>
  <c r="I31" i="45" s="1"/>
  <c r="I32" i="45" s="1"/>
  <c r="I33" i="45" s="1"/>
  <c r="I34" i="45" s="1"/>
  <c r="I35" i="45" s="1"/>
  <c r="I36" i="45" s="1"/>
  <c r="I37" i="45" s="1"/>
  <c r="I38" i="45" s="1"/>
  <c r="AH40" i="45"/>
  <c r="BI9" i="39" l="1"/>
  <c r="M9" i="39"/>
  <c r="H9" i="39"/>
  <c r="BB9" i="39"/>
  <c r="BC9" i="39"/>
  <c r="O9" i="39" l="1"/>
  <c r="G9" i="39"/>
  <c r="N33" i="52"/>
  <c r="N39" i="52"/>
  <c r="N26" i="52"/>
  <c r="N6" i="52"/>
  <c r="N23" i="52"/>
  <c r="N29" i="52"/>
  <c r="N35" i="52"/>
  <c r="N31" i="52"/>
  <c r="N17" i="52"/>
  <c r="N4" i="52"/>
  <c r="N24" i="52"/>
  <c r="N25" i="52"/>
  <c r="N38" i="52"/>
  <c r="N9" i="52"/>
  <c r="N7" i="52"/>
  <c r="N8" i="52"/>
  <c r="N27" i="52"/>
  <c r="N11" i="52"/>
  <c r="N21" i="52"/>
  <c r="N32" i="52"/>
  <c r="N36" i="52"/>
  <c r="N34" i="52"/>
  <c r="N5" i="52"/>
  <c r="N22" i="52"/>
  <c r="N16" i="52"/>
  <c r="N20" i="52"/>
  <c r="N30" i="52"/>
  <c r="N28" i="52"/>
  <c r="N10" i="52"/>
  <c r="N37" i="52"/>
  <c r="N18" i="52"/>
  <c r="N19" i="52"/>
  <c r="T11" i="53"/>
  <c r="BH41" i="39"/>
  <c r="O36" i="52" l="1"/>
  <c r="O8" i="52"/>
  <c r="P8" i="52" s="1"/>
  <c r="O10" i="52"/>
  <c r="P10" i="52" s="1"/>
  <c r="O26" i="52"/>
  <c r="O31" i="52"/>
  <c r="O20" i="52"/>
  <c r="O28" i="52"/>
  <c r="O9" i="52"/>
  <c r="P9" i="52" s="1"/>
  <c r="O21" i="52"/>
  <c r="O38" i="52"/>
  <c r="O6" i="52"/>
  <c r="P6" i="52" s="1"/>
  <c r="O4" i="52"/>
  <c r="P4" i="52" s="1"/>
  <c r="O24" i="52"/>
  <c r="O7" i="52"/>
  <c r="P7" i="52" s="1"/>
  <c r="O18" i="52"/>
  <c r="P18" i="52" s="1"/>
  <c r="O27" i="52"/>
  <c r="O34" i="52"/>
  <c r="O39" i="52"/>
  <c r="O5" i="52"/>
  <c r="P5" i="52" s="1"/>
  <c r="O35" i="52"/>
  <c r="O33" i="52"/>
  <c r="O16" i="52"/>
  <c r="O29" i="52"/>
  <c r="O25" i="52"/>
  <c r="O17" i="52"/>
  <c r="O37" i="52"/>
  <c r="O22" i="52"/>
  <c r="O11" i="52"/>
  <c r="P11" i="52" s="1"/>
  <c r="O23" i="52"/>
  <c r="O32" i="52"/>
  <c r="O19" i="52"/>
  <c r="O30" i="52"/>
  <c r="BI10" i="39"/>
  <c r="BI11" i="39" s="1"/>
  <c r="BI12" i="39" s="1"/>
  <c r="BI13" i="39" s="1"/>
  <c r="BI14" i="39" s="1"/>
  <c r="BI15" i="39" s="1"/>
  <c r="BI16" i="39" s="1"/>
  <c r="BI17" i="39" s="1"/>
  <c r="BI18" i="39" s="1"/>
  <c r="BI19" i="39" s="1"/>
  <c r="BI20" i="39" s="1"/>
  <c r="BI21" i="39" s="1"/>
  <c r="BI22" i="39" s="1"/>
  <c r="BI23" i="39" s="1"/>
  <c r="BI24" i="39" s="1"/>
  <c r="BI25" i="39" s="1"/>
  <c r="BI26" i="39" s="1"/>
  <c r="BI27" i="39" s="1"/>
  <c r="BI28" i="39" s="1"/>
  <c r="BI29" i="39" s="1"/>
  <c r="BI30" i="39" s="1"/>
  <c r="BI31" i="39" s="1"/>
  <c r="BI32" i="39" s="1"/>
  <c r="BI33" i="39" s="1"/>
  <c r="BI34" i="39" s="1"/>
  <c r="BI35" i="39" s="1"/>
  <c r="BI36" i="39" s="1"/>
  <c r="BI37" i="39" s="1"/>
  <c r="BI38" i="39" s="1"/>
  <c r="Y157" i="46"/>
  <c r="Y159" i="46" s="1"/>
  <c r="S157" i="46"/>
  <c r="S159" i="46" s="1"/>
  <c r="R157" i="46"/>
  <c r="AC156" i="46"/>
  <c r="AA156" i="46"/>
  <c r="P16" i="52" l="1"/>
  <c r="P36" i="52"/>
  <c r="P19" i="52"/>
  <c r="Q4" i="52"/>
  <c r="P33" i="52"/>
  <c r="P24" i="52"/>
  <c r="P31" i="52"/>
  <c r="P38" i="52"/>
  <c r="Q38" i="52" s="1"/>
  <c r="N15" i="52"/>
  <c r="V157" i="46"/>
  <c r="I10" i="53" s="1"/>
  <c r="I9" i="53"/>
  <c r="AC6" i="46"/>
  <c r="R159" i="46"/>
  <c r="U5" i="53" l="1"/>
  <c r="O15" i="52" s="1"/>
  <c r="P15" i="52" s="1"/>
  <c r="Q24" i="52"/>
  <c r="E37" i="52"/>
  <c r="E17" i="52"/>
  <c r="E9" i="52"/>
  <c r="E29" i="52"/>
  <c r="E21" i="52"/>
  <c r="E33" i="52"/>
  <c r="E25" i="52"/>
  <c r="E18" i="52"/>
  <c r="E16" i="52"/>
  <c r="E31" i="52"/>
  <c r="E7" i="52"/>
  <c r="E22" i="52"/>
  <c r="E24" i="52"/>
  <c r="E20" i="52"/>
  <c r="E26" i="52"/>
  <c r="E35" i="52"/>
  <c r="E38" i="52"/>
  <c r="E27" i="52"/>
  <c r="E6" i="52"/>
  <c r="E30" i="52"/>
  <c r="E32" i="52"/>
  <c r="E4" i="52"/>
  <c r="E11" i="52"/>
  <c r="E34" i="52"/>
  <c r="E39" i="52"/>
  <c r="E36" i="52"/>
  <c r="E23" i="52"/>
  <c r="E10" i="52"/>
  <c r="E8" i="52"/>
  <c r="E19" i="52"/>
  <c r="E28" i="52"/>
  <c r="E5" i="52"/>
  <c r="AF39" i="50" l="1"/>
  <c r="AE39" i="50"/>
  <c r="AD39" i="50"/>
  <c r="AC39" i="50"/>
  <c r="AB39" i="50"/>
  <c r="AA39" i="50"/>
  <c r="Z39" i="50"/>
  <c r="Y39" i="50"/>
  <c r="X39" i="50"/>
  <c r="W39" i="50"/>
  <c r="V39" i="50"/>
  <c r="U39" i="50"/>
  <c r="T39" i="50"/>
  <c r="S39" i="50"/>
  <c r="R39" i="50"/>
  <c r="Q39" i="50"/>
  <c r="P39" i="50"/>
  <c r="O39" i="50"/>
  <c r="N39" i="50"/>
  <c r="M39" i="50"/>
  <c r="L39" i="50"/>
  <c r="K39" i="50"/>
  <c r="J39" i="50"/>
  <c r="I39" i="50"/>
  <c r="H39" i="50"/>
  <c r="G39" i="50"/>
  <c r="F39" i="50"/>
  <c r="E39" i="50"/>
  <c r="D39" i="50"/>
  <c r="C39" i="50"/>
  <c r="B39" i="50"/>
  <c r="AG37" i="50"/>
  <c r="AG36" i="50"/>
  <c r="AG35" i="50"/>
  <c r="AG34" i="50"/>
  <c r="AG33" i="50"/>
  <c r="AG32" i="50"/>
  <c r="AG31" i="50"/>
  <c r="AG30" i="50"/>
  <c r="AG29" i="50"/>
  <c r="AG28" i="50"/>
  <c r="AG27" i="50"/>
  <c r="AG26" i="50"/>
  <c r="AG25" i="50"/>
  <c r="AG24" i="50"/>
  <c r="AG23" i="50"/>
  <c r="AG22" i="50"/>
  <c r="AG21" i="50"/>
  <c r="AG20" i="50"/>
  <c r="AG19" i="50"/>
  <c r="AG18" i="50"/>
  <c r="AG17" i="50"/>
  <c r="AG16" i="50"/>
  <c r="AG15" i="50"/>
  <c r="AG14" i="50"/>
  <c r="AG13" i="50"/>
  <c r="AG12" i="50"/>
  <c r="AG11" i="50"/>
  <c r="AG10" i="50"/>
  <c r="AG9" i="50"/>
  <c r="AG8" i="50"/>
  <c r="AG7" i="50"/>
  <c r="AG6" i="50"/>
  <c r="AG39" i="50" l="1"/>
  <c r="AH21" i="50" s="1"/>
  <c r="AH19" i="50" l="1"/>
  <c r="AH33" i="50"/>
  <c r="AH35" i="50"/>
  <c r="AH13" i="50"/>
  <c r="AH9" i="50"/>
  <c r="AH12" i="50"/>
  <c r="AH16" i="50"/>
  <c r="AH28" i="50"/>
  <c r="AH14" i="50"/>
  <c r="AH22" i="50"/>
  <c r="AH29" i="50"/>
  <c r="AH11" i="50"/>
  <c r="AH30" i="50"/>
  <c r="AH27" i="50"/>
  <c r="AH34" i="50"/>
  <c r="AH32" i="50"/>
  <c r="AH17" i="50"/>
  <c r="AH25" i="50"/>
  <c r="AH37" i="50"/>
  <c r="AH10" i="50"/>
  <c r="AH15" i="50"/>
  <c r="AH23" i="50"/>
  <c r="AH31" i="50"/>
  <c r="AH7" i="50"/>
  <c r="AH24" i="50"/>
  <c r="AH36" i="50"/>
  <c r="AH8" i="50"/>
  <c r="AH20" i="50"/>
  <c r="AH6" i="50"/>
  <c r="AH18" i="50"/>
  <c r="AH26" i="50"/>
  <c r="AH39" i="50" l="1"/>
  <c r="C43" i="9" l="1"/>
  <c r="G42" i="11" l="1"/>
  <c r="I37" i="11" s="1"/>
  <c r="F42" i="11"/>
  <c r="C43" i="11"/>
  <c r="C43" i="12" l="1"/>
  <c r="C43" i="15" l="1"/>
  <c r="C43" i="19" l="1"/>
  <c r="C43" i="20" l="1"/>
  <c r="C43" i="23" l="1"/>
  <c r="C43" i="26" l="1"/>
  <c r="C38" i="24"/>
  <c r="C43" i="25"/>
  <c r="C43" i="28" l="1"/>
  <c r="G42" i="28"/>
  <c r="I37" i="28" s="1"/>
  <c r="F42" i="28"/>
  <c r="C43" i="30" l="1"/>
  <c r="C43" i="33" l="1"/>
  <c r="D9" i="39"/>
  <c r="E9" i="39" l="1"/>
  <c r="F9" i="39" s="1"/>
  <c r="AZ38" i="39" l="1"/>
  <c r="AZ36" i="39"/>
  <c r="AZ35" i="39"/>
  <c r="AZ34" i="39"/>
  <c r="AZ33" i="39"/>
  <c r="AZ32" i="39"/>
  <c r="AZ31" i="39"/>
  <c r="AZ30" i="39"/>
  <c r="AZ29" i="39"/>
  <c r="AZ28" i="39"/>
  <c r="AZ27" i="39"/>
  <c r="AZ26" i="39"/>
  <c r="AZ25" i="39"/>
  <c r="AZ24" i="39"/>
  <c r="AZ23" i="39"/>
  <c r="AZ22" i="39"/>
  <c r="AZ21" i="39"/>
  <c r="AZ20" i="39"/>
  <c r="AZ19" i="39"/>
  <c r="AZ18" i="39"/>
  <c r="AZ17" i="39"/>
  <c r="AZ16" i="39"/>
  <c r="AZ15" i="39"/>
  <c r="AZ14" i="39"/>
  <c r="AZ13" i="39"/>
  <c r="AZ12" i="39"/>
  <c r="AZ11" i="39"/>
  <c r="AZ10" i="39"/>
  <c r="AZ37" i="39" l="1"/>
  <c r="C43" i="31" l="1"/>
  <c r="K40" i="39" l="1"/>
  <c r="M8" i="33" l="1"/>
  <c r="G42" i="43"/>
  <c r="I37" i="43" s="1"/>
  <c r="F42" i="43"/>
  <c r="G42" i="4"/>
  <c r="I37" i="4" s="1"/>
  <c r="F42" i="4"/>
  <c r="D38" i="39" s="1"/>
  <c r="F32" i="4"/>
  <c r="K34" i="37"/>
  <c r="D37" i="39"/>
  <c r="D36" i="39"/>
  <c r="D35" i="39"/>
  <c r="G42" i="9"/>
  <c r="I37" i="9" s="1"/>
  <c r="F42" i="9"/>
  <c r="D33" i="39" s="1"/>
  <c r="D32" i="39"/>
  <c r="D30" i="39"/>
  <c r="G42" i="14"/>
  <c r="I37" i="14" s="1"/>
  <c r="F42" i="14"/>
  <c r="D28" i="39" s="1"/>
  <c r="J40" i="39"/>
  <c r="P28" i="39"/>
  <c r="AD28" i="39" s="1"/>
  <c r="P29" i="39"/>
  <c r="B28" i="45" s="1"/>
  <c r="P30" i="39"/>
  <c r="B29" i="45" s="1"/>
  <c r="P31" i="39"/>
  <c r="B30" i="45" s="1"/>
  <c r="P32" i="39"/>
  <c r="B31" i="45" s="1"/>
  <c r="P33" i="39"/>
  <c r="B32" i="45" s="1"/>
  <c r="P34" i="39"/>
  <c r="B33" i="45" s="1"/>
  <c r="P35" i="39"/>
  <c r="B34" i="45" s="1"/>
  <c r="P36" i="39"/>
  <c r="AD36" i="39" s="1"/>
  <c r="P37" i="39"/>
  <c r="B36" i="45" s="1"/>
  <c r="P38" i="39"/>
  <c r="E27" i="39"/>
  <c r="D24" i="39"/>
  <c r="E35" i="39"/>
  <c r="E34" i="39"/>
  <c r="D34" i="39"/>
  <c r="E32" i="39"/>
  <c r="F32" i="39" s="1"/>
  <c r="D31" i="39"/>
  <c r="E29" i="39"/>
  <c r="D29" i="39"/>
  <c r="D27" i="39"/>
  <c r="D26" i="39"/>
  <c r="E25" i="39"/>
  <c r="D25" i="39"/>
  <c r="E24" i="39"/>
  <c r="E14" i="39"/>
  <c r="D14" i="39"/>
  <c r="D23" i="39"/>
  <c r="E22" i="39"/>
  <c r="D22" i="39"/>
  <c r="I46" i="20"/>
  <c r="AT22" i="39" s="1"/>
  <c r="E21" i="39"/>
  <c r="D21" i="39"/>
  <c r="E20" i="39"/>
  <c r="D20" i="39"/>
  <c r="E19" i="39"/>
  <c r="D19" i="39"/>
  <c r="E18" i="39"/>
  <c r="D18" i="39"/>
  <c r="D17" i="39"/>
  <c r="L34" i="26"/>
  <c r="K34" i="26"/>
  <c r="D16" i="39"/>
  <c r="E15" i="39"/>
  <c r="D15" i="39"/>
  <c r="E13" i="39"/>
  <c r="D13" i="39"/>
  <c r="D12" i="39"/>
  <c r="E11" i="39"/>
  <c r="D11" i="39"/>
  <c r="C10" i="1"/>
  <c r="C11" i="2" s="1"/>
  <c r="C11" i="1"/>
  <c r="C12" i="2" s="1"/>
  <c r="C12" i="1"/>
  <c r="C13" i="2" s="1"/>
  <c r="C13" i="1"/>
  <c r="C14" i="2" s="1"/>
  <c r="C14" i="1"/>
  <c r="C15" i="2" s="1"/>
  <c r="C15" i="1"/>
  <c r="C16" i="2" s="1"/>
  <c r="C16" i="1"/>
  <c r="C17" i="2" s="1"/>
  <c r="C17" i="1"/>
  <c r="C18" i="2" s="1"/>
  <c r="C18" i="1"/>
  <c r="C19" i="2" s="1"/>
  <c r="C19" i="1"/>
  <c r="C20" i="2" s="1"/>
  <c r="C20" i="1"/>
  <c r="C21" i="2" s="1"/>
  <c r="C21" i="1"/>
  <c r="C22" i="2" s="1"/>
  <c r="C22" i="1"/>
  <c r="C23" i="2" s="1"/>
  <c r="C23" i="1"/>
  <c r="C24" i="2" s="1"/>
  <c r="C24" i="1"/>
  <c r="C25" i="2" s="1"/>
  <c r="C25" i="1"/>
  <c r="C26" i="2" s="1"/>
  <c r="C26" i="1"/>
  <c r="C27" i="2" s="1"/>
  <c r="C27" i="1"/>
  <c r="C28" i="2" s="1"/>
  <c r="C28" i="1"/>
  <c r="C29" i="2" s="1"/>
  <c r="C29" i="1"/>
  <c r="C30" i="2" s="1"/>
  <c r="C30" i="1"/>
  <c r="C31" i="2" s="1"/>
  <c r="C31" i="1"/>
  <c r="C32" i="2" s="1"/>
  <c r="C32" i="1"/>
  <c r="C33" i="2" s="1"/>
  <c r="C33" i="1"/>
  <c r="C34" i="2" s="1"/>
  <c r="C34" i="1"/>
  <c r="C35" i="2" s="1"/>
  <c r="C35" i="1"/>
  <c r="C36" i="2" s="1"/>
  <c r="C36" i="1"/>
  <c r="C37" i="2" s="1"/>
  <c r="C37" i="1"/>
  <c r="C38" i="2" s="1"/>
  <c r="C38" i="1"/>
  <c r="C39" i="2" s="1"/>
  <c r="C9" i="1"/>
  <c r="C10" i="2" s="1"/>
  <c r="B10" i="1"/>
  <c r="B11" i="2" s="1"/>
  <c r="B11" i="1"/>
  <c r="B12" i="1"/>
  <c r="B13" i="1"/>
  <c r="B14" i="2" s="1"/>
  <c r="B14" i="1"/>
  <c r="B15" i="2" s="1"/>
  <c r="B15" i="1"/>
  <c r="B16" i="2" s="1"/>
  <c r="B16" i="1"/>
  <c r="B17" i="1"/>
  <c r="B18" i="2" s="1"/>
  <c r="B18" i="1"/>
  <c r="B19" i="1"/>
  <c r="B20" i="2" s="1"/>
  <c r="B20" i="1"/>
  <c r="B21" i="1"/>
  <c r="B22" i="2" s="1"/>
  <c r="B22" i="1"/>
  <c r="B23" i="2" s="1"/>
  <c r="B23" i="1"/>
  <c r="B24" i="2" s="1"/>
  <c r="B24" i="1"/>
  <c r="B25" i="1"/>
  <c r="B26" i="2" s="1"/>
  <c r="B26" i="1"/>
  <c r="B27" i="2" s="1"/>
  <c r="B27" i="1"/>
  <c r="B28" i="2" s="1"/>
  <c r="B28" i="1"/>
  <c r="B29" i="1"/>
  <c r="B30" i="2" s="1"/>
  <c r="B30" i="1"/>
  <c r="B31" i="2" s="1"/>
  <c r="B31" i="1"/>
  <c r="B32" i="2" s="1"/>
  <c r="B32" i="1"/>
  <c r="B33" i="1"/>
  <c r="B34" i="2" s="1"/>
  <c r="B34" i="1"/>
  <c r="B35" i="2" s="1"/>
  <c r="B35" i="1"/>
  <c r="B36" i="2" s="1"/>
  <c r="B36" i="1"/>
  <c r="B37" i="1"/>
  <c r="B38" i="2" s="1"/>
  <c r="B38" i="1"/>
  <c r="B39" i="2" s="1"/>
  <c r="B9" i="1"/>
  <c r="E10" i="39"/>
  <c r="D10" i="39"/>
  <c r="L46" i="43"/>
  <c r="L47" i="43" s="1"/>
  <c r="L43" i="43"/>
  <c r="L44" i="43" s="1"/>
  <c r="L43" i="4"/>
  <c r="L44" i="4" s="1"/>
  <c r="L43" i="37"/>
  <c r="L44" i="37" s="1"/>
  <c r="L43" i="6"/>
  <c r="L43" i="7"/>
  <c r="L44" i="7" s="1"/>
  <c r="L43" i="8"/>
  <c r="L44" i="8" s="1"/>
  <c r="L43" i="9"/>
  <c r="L44" i="9" s="1"/>
  <c r="L43" i="10"/>
  <c r="L44" i="10" s="1"/>
  <c r="L43" i="11"/>
  <c r="L43" i="12"/>
  <c r="L44" i="12" s="1"/>
  <c r="L43" i="13"/>
  <c r="L44" i="13" s="1"/>
  <c r="L43" i="14"/>
  <c r="L43" i="15"/>
  <c r="L44" i="15" s="1"/>
  <c r="L43" i="16"/>
  <c r="L44" i="16" s="1"/>
  <c r="L43" i="17"/>
  <c r="L44" i="17" s="1"/>
  <c r="L43" i="18"/>
  <c r="L44" i="18" s="1"/>
  <c r="L43" i="19"/>
  <c r="L44" i="19" s="1"/>
  <c r="L43" i="20"/>
  <c r="L44" i="20" s="1"/>
  <c r="L43" i="22"/>
  <c r="L44" i="22" s="1"/>
  <c r="L43" i="21"/>
  <c r="L44" i="21" s="1"/>
  <c r="L43" i="23"/>
  <c r="L44" i="23" s="1"/>
  <c r="L43" i="24"/>
  <c r="L44" i="24" s="1"/>
  <c r="L43" i="25"/>
  <c r="L44" i="25" s="1"/>
  <c r="L43" i="26"/>
  <c r="L44" i="26" s="1"/>
  <c r="L43" i="28"/>
  <c r="L44" i="28" s="1"/>
  <c r="L43" i="27"/>
  <c r="L44" i="27" s="1"/>
  <c r="L43" i="29"/>
  <c r="L44" i="29" s="1"/>
  <c r="L43" i="30"/>
  <c r="L43" i="31"/>
  <c r="L44" i="31" s="1"/>
  <c r="L43" i="32"/>
  <c r="L44" i="32" s="1"/>
  <c r="L46" i="33"/>
  <c r="L48" i="33" s="1"/>
  <c r="L43" i="33"/>
  <c r="L44" i="33" s="1"/>
  <c r="BA10" i="39"/>
  <c r="BA11" i="39" s="1"/>
  <c r="BA12" i="39" s="1"/>
  <c r="BA13" i="39" s="1"/>
  <c r="BA14" i="39" s="1"/>
  <c r="BA15" i="39" s="1"/>
  <c r="BA16" i="39" s="1"/>
  <c r="BA17" i="39" s="1"/>
  <c r="BA18" i="39" s="1"/>
  <c r="BA19" i="39" s="1"/>
  <c r="BA20" i="39" s="1"/>
  <c r="BA21" i="39" s="1"/>
  <c r="BA22" i="39" s="1"/>
  <c r="BA23" i="39" s="1"/>
  <c r="BA24" i="39" s="1"/>
  <c r="BA25" i="39" s="1"/>
  <c r="BA26" i="39" s="1"/>
  <c r="BA27" i="39" s="1"/>
  <c r="BA28" i="39" s="1"/>
  <c r="BA29" i="39" s="1"/>
  <c r="BA30" i="39" s="1"/>
  <c r="BA31" i="39" s="1"/>
  <c r="BA32" i="39" s="1"/>
  <c r="BA33" i="39" s="1"/>
  <c r="BA34" i="39" s="1"/>
  <c r="BA35" i="39" s="1"/>
  <c r="BA36" i="39" s="1"/>
  <c r="BA37" i="39" s="1"/>
  <c r="BA38" i="39" s="1"/>
  <c r="L46" i="4"/>
  <c r="L48" i="4" s="1"/>
  <c r="L46" i="37"/>
  <c r="L48" i="37" s="1"/>
  <c r="L46" i="6"/>
  <c r="L48" i="6" s="1"/>
  <c r="L46" i="7"/>
  <c r="L48" i="7" s="1"/>
  <c r="L46" i="8"/>
  <c r="L48" i="8" s="1"/>
  <c r="L46" i="9"/>
  <c r="L48" i="9" s="1"/>
  <c r="L46" i="10"/>
  <c r="L48" i="10" s="1"/>
  <c r="L46" i="11"/>
  <c r="L48" i="11" s="1"/>
  <c r="L46" i="12"/>
  <c r="L48" i="12" s="1"/>
  <c r="L46" i="13"/>
  <c r="L48" i="13" s="1"/>
  <c r="L46" i="14"/>
  <c r="L48" i="14" s="1"/>
  <c r="L46" i="15"/>
  <c r="L48" i="15" s="1"/>
  <c r="L46" i="16"/>
  <c r="L48" i="16" s="1"/>
  <c r="L46" i="17"/>
  <c r="L48" i="17" s="1"/>
  <c r="L46" i="18"/>
  <c r="L48" i="18" s="1"/>
  <c r="L46" i="19"/>
  <c r="L48" i="19" s="1"/>
  <c r="L46" i="20"/>
  <c r="L48" i="20" s="1"/>
  <c r="L46" i="22"/>
  <c r="L46" i="21"/>
  <c r="L47" i="21" s="1"/>
  <c r="L46" i="23"/>
  <c r="L48" i="23" s="1"/>
  <c r="L46" i="24"/>
  <c r="L48" i="24" s="1"/>
  <c r="L46" i="25"/>
  <c r="L48" i="25" s="1"/>
  <c r="L46" i="26"/>
  <c r="L48" i="26" s="1"/>
  <c r="L46" i="28"/>
  <c r="L48" i="28" s="1"/>
  <c r="L46" i="27"/>
  <c r="L48" i="27" s="1"/>
  <c r="L46" i="29"/>
  <c r="L48" i="29" s="1"/>
  <c r="L46" i="30"/>
  <c r="L48" i="30" s="1"/>
  <c r="L46" i="31"/>
  <c r="L48" i="31" s="1"/>
  <c r="L46" i="32"/>
  <c r="L48" i="32" s="1"/>
  <c r="I46" i="32"/>
  <c r="I47" i="32" s="1"/>
  <c r="I46" i="31"/>
  <c r="I47" i="31" s="1"/>
  <c r="I46" i="27"/>
  <c r="I47" i="27" s="1"/>
  <c r="I46" i="28"/>
  <c r="AT15" i="39" s="1"/>
  <c r="I46" i="25"/>
  <c r="AT17" i="39" s="1"/>
  <c r="I46" i="21"/>
  <c r="I47" i="21" s="1"/>
  <c r="I46" i="22"/>
  <c r="I47" i="22" s="1"/>
  <c r="I46" i="18"/>
  <c r="AT24" i="39" s="1"/>
  <c r="I46" i="17"/>
  <c r="I47" i="17" s="1"/>
  <c r="I46" i="16"/>
  <c r="I47" i="16" s="1"/>
  <c r="I46" i="14"/>
  <c r="I46" i="12"/>
  <c r="I47" i="12" s="1"/>
  <c r="I46" i="11"/>
  <c r="AT31" i="39" s="1"/>
  <c r="I46" i="9"/>
  <c r="I47" i="9" s="1"/>
  <c r="I46" i="8"/>
  <c r="AT34" i="39" s="1"/>
  <c r="I46" i="7"/>
  <c r="I47" i="7" s="1"/>
  <c r="I46" i="6"/>
  <c r="AT36" i="39" s="1"/>
  <c r="I46" i="37"/>
  <c r="I47" i="37" s="1"/>
  <c r="I46" i="4"/>
  <c r="AT38" i="39" s="1"/>
  <c r="I46" i="33"/>
  <c r="I43" i="31"/>
  <c r="I44" i="31" s="1"/>
  <c r="I43" i="33"/>
  <c r="I44" i="33" s="1"/>
  <c r="H4" i="43"/>
  <c r="C14" i="43"/>
  <c r="D14" i="43"/>
  <c r="E14" i="43"/>
  <c r="F14" i="43"/>
  <c r="C23" i="43"/>
  <c r="D23" i="43"/>
  <c r="E23" i="43"/>
  <c r="F23" i="43"/>
  <c r="C32" i="43"/>
  <c r="D32" i="43"/>
  <c r="E32" i="43"/>
  <c r="F32" i="43"/>
  <c r="L34" i="43"/>
  <c r="C38" i="43"/>
  <c r="C39" i="43"/>
  <c r="C40" i="43"/>
  <c r="C41" i="43"/>
  <c r="C42" i="43"/>
  <c r="C43" i="43"/>
  <c r="I43" i="43"/>
  <c r="I44" i="43" s="1"/>
  <c r="C44" i="43"/>
  <c r="C45" i="43"/>
  <c r="C46" i="43"/>
  <c r="C47" i="43"/>
  <c r="C48" i="43"/>
  <c r="C49" i="43"/>
  <c r="I49" i="43"/>
  <c r="I50" i="43" s="1"/>
  <c r="C50" i="43"/>
  <c r="C51" i="43"/>
  <c r="H4" i="4"/>
  <c r="C14" i="4"/>
  <c r="D14" i="4"/>
  <c r="E14" i="4"/>
  <c r="F14" i="4"/>
  <c r="C23" i="4"/>
  <c r="D23" i="4"/>
  <c r="E23" i="4"/>
  <c r="F23" i="4"/>
  <c r="C32" i="4"/>
  <c r="D32" i="4"/>
  <c r="E32" i="4"/>
  <c r="L34" i="4"/>
  <c r="C39" i="4"/>
  <c r="C40" i="4"/>
  <c r="C41" i="4"/>
  <c r="C42" i="4"/>
  <c r="C43" i="4"/>
  <c r="I43" i="4"/>
  <c r="I44" i="4" s="1"/>
  <c r="C44" i="4"/>
  <c r="C45" i="4"/>
  <c r="C46" i="4"/>
  <c r="C47" i="4"/>
  <c r="C48" i="4"/>
  <c r="C49" i="4"/>
  <c r="I49" i="4"/>
  <c r="I50" i="4" s="1"/>
  <c r="C50" i="4"/>
  <c r="C51" i="4"/>
  <c r="H4" i="37"/>
  <c r="L34" i="37"/>
  <c r="C39" i="37"/>
  <c r="C40" i="37"/>
  <c r="C41" i="37"/>
  <c r="C42" i="37"/>
  <c r="C43" i="37"/>
  <c r="I43" i="37"/>
  <c r="I44" i="37" s="1"/>
  <c r="C44" i="37"/>
  <c r="C45" i="37"/>
  <c r="C46" i="37"/>
  <c r="C47" i="37"/>
  <c r="C48" i="37"/>
  <c r="C49" i="37"/>
  <c r="I49" i="37"/>
  <c r="I50" i="37" s="1"/>
  <c r="C50" i="37"/>
  <c r="C51" i="37"/>
  <c r="H4" i="6"/>
  <c r="L34" i="6"/>
  <c r="C38" i="6"/>
  <c r="C39" i="6"/>
  <c r="C40" i="6"/>
  <c r="C41" i="6"/>
  <c r="C42" i="6"/>
  <c r="C43" i="6"/>
  <c r="I43" i="6"/>
  <c r="I44" i="6" s="1"/>
  <c r="C44" i="6"/>
  <c r="C45" i="6"/>
  <c r="C46" i="6"/>
  <c r="C47" i="6"/>
  <c r="C48" i="6"/>
  <c r="C49" i="6"/>
  <c r="I49" i="6"/>
  <c r="I50" i="6" s="1"/>
  <c r="C50" i="6"/>
  <c r="C51" i="6"/>
  <c r="H4" i="7"/>
  <c r="L34" i="7"/>
  <c r="C38" i="7"/>
  <c r="C39" i="7"/>
  <c r="C40" i="7"/>
  <c r="C41" i="7"/>
  <c r="C42" i="7"/>
  <c r="C43" i="7"/>
  <c r="I43" i="7"/>
  <c r="I44" i="7" s="1"/>
  <c r="C44" i="7"/>
  <c r="C45" i="7"/>
  <c r="C46" i="7"/>
  <c r="C47" i="7"/>
  <c r="C48" i="7"/>
  <c r="C49" i="7"/>
  <c r="I49" i="7"/>
  <c r="I50" i="7" s="1"/>
  <c r="C50" i="7"/>
  <c r="C51" i="7"/>
  <c r="H4" i="8"/>
  <c r="L34" i="8"/>
  <c r="C38" i="8"/>
  <c r="C39" i="8"/>
  <c r="C40" i="8"/>
  <c r="C41" i="8"/>
  <c r="C42" i="8"/>
  <c r="C43" i="8"/>
  <c r="I43" i="8"/>
  <c r="I44" i="8" s="1"/>
  <c r="C44" i="8"/>
  <c r="C45" i="8"/>
  <c r="C46" i="8"/>
  <c r="C47" i="8"/>
  <c r="C48" i="8"/>
  <c r="C49" i="8"/>
  <c r="I49" i="8"/>
  <c r="I50" i="8" s="1"/>
  <c r="C50" i="8"/>
  <c r="C51" i="8"/>
  <c r="H4" i="9"/>
  <c r="K34" i="9"/>
  <c r="W123" i="55" s="1"/>
  <c r="X123" i="55" s="1"/>
  <c r="L34" i="9"/>
  <c r="C38" i="9"/>
  <c r="C39" i="9"/>
  <c r="C40" i="9"/>
  <c r="C41" i="9"/>
  <c r="C42" i="9"/>
  <c r="I43" i="9"/>
  <c r="I44" i="9" s="1"/>
  <c r="C44" i="9"/>
  <c r="C45" i="9"/>
  <c r="C46" i="9"/>
  <c r="C47" i="9"/>
  <c r="C48" i="9"/>
  <c r="C49" i="9"/>
  <c r="I49" i="9"/>
  <c r="I50" i="9" s="1"/>
  <c r="C50" i="9"/>
  <c r="C51" i="9"/>
  <c r="H4" i="10"/>
  <c r="L34" i="10"/>
  <c r="C38" i="10"/>
  <c r="C39" i="10"/>
  <c r="C40" i="10"/>
  <c r="C41" i="10"/>
  <c r="C42" i="10"/>
  <c r="C43" i="10"/>
  <c r="I43" i="10"/>
  <c r="I44" i="10" s="1"/>
  <c r="C44" i="10"/>
  <c r="C45" i="10"/>
  <c r="C46" i="10"/>
  <c r="C47" i="10"/>
  <c r="C48" i="10"/>
  <c r="C49" i="10"/>
  <c r="I49" i="10"/>
  <c r="C50" i="10"/>
  <c r="C51" i="10"/>
  <c r="H4" i="11"/>
  <c r="L34" i="11"/>
  <c r="C38" i="11"/>
  <c r="C39" i="11"/>
  <c r="C40" i="11"/>
  <c r="C41" i="11"/>
  <c r="C42" i="11"/>
  <c r="I43" i="11"/>
  <c r="I44" i="11" s="1"/>
  <c r="C44" i="11"/>
  <c r="C45" i="11"/>
  <c r="C46" i="11"/>
  <c r="C47" i="11"/>
  <c r="C48" i="11"/>
  <c r="C49" i="11"/>
  <c r="I49" i="11"/>
  <c r="I50" i="11" s="1"/>
  <c r="C50" i="11"/>
  <c r="C51" i="11"/>
  <c r="H4" i="12"/>
  <c r="K34" i="12"/>
  <c r="L34" i="12"/>
  <c r="C38" i="12"/>
  <c r="C39" i="12"/>
  <c r="C40" i="12"/>
  <c r="C41" i="12"/>
  <c r="C42" i="12"/>
  <c r="I43" i="12"/>
  <c r="I44" i="12" s="1"/>
  <c r="C44" i="12"/>
  <c r="C45" i="12"/>
  <c r="C46" i="12"/>
  <c r="C47" i="12"/>
  <c r="C48" i="12"/>
  <c r="C49" i="12"/>
  <c r="I49" i="12"/>
  <c r="C50" i="12"/>
  <c r="C51" i="12"/>
  <c r="H4" i="13"/>
  <c r="K34" i="13"/>
  <c r="L34" i="13"/>
  <c r="C38" i="13"/>
  <c r="C39" i="13"/>
  <c r="C40" i="13"/>
  <c r="C41" i="13"/>
  <c r="C42" i="13"/>
  <c r="C43" i="13"/>
  <c r="I43" i="13"/>
  <c r="I44" i="13" s="1"/>
  <c r="C44" i="13"/>
  <c r="C45" i="13"/>
  <c r="C46" i="13"/>
  <c r="C47" i="13"/>
  <c r="C48" i="13"/>
  <c r="C49" i="13"/>
  <c r="I49" i="13"/>
  <c r="I50" i="13" s="1"/>
  <c r="C50" i="13"/>
  <c r="C51" i="13"/>
  <c r="H4" i="14"/>
  <c r="K34" i="14"/>
  <c r="L34" i="14"/>
  <c r="C38" i="14"/>
  <c r="C39" i="14"/>
  <c r="C40" i="14"/>
  <c r="C41" i="14"/>
  <c r="C42" i="14"/>
  <c r="C43" i="14"/>
  <c r="I43" i="14"/>
  <c r="I44" i="14" s="1"/>
  <c r="C44" i="14"/>
  <c r="C45" i="14"/>
  <c r="C46" i="14"/>
  <c r="C47" i="14"/>
  <c r="C48" i="14"/>
  <c r="C49" i="14"/>
  <c r="I49" i="14"/>
  <c r="I50" i="14" s="1"/>
  <c r="C50" i="14"/>
  <c r="C51" i="14"/>
  <c r="H4" i="15"/>
  <c r="K34" i="15"/>
  <c r="L34" i="15"/>
  <c r="C38" i="15"/>
  <c r="C39" i="15"/>
  <c r="C40" i="15"/>
  <c r="C41" i="15"/>
  <c r="C42" i="15"/>
  <c r="I43" i="15"/>
  <c r="I44" i="15" s="1"/>
  <c r="C44" i="15"/>
  <c r="C45" i="15"/>
  <c r="C46" i="15"/>
  <c r="C47" i="15"/>
  <c r="C48" i="15"/>
  <c r="C49" i="15"/>
  <c r="I49" i="15"/>
  <c r="C50" i="15"/>
  <c r="C51" i="15"/>
  <c r="H4" i="16"/>
  <c r="L34" i="16"/>
  <c r="C38" i="16"/>
  <c r="C39" i="16"/>
  <c r="C40" i="16"/>
  <c r="C41" i="16"/>
  <c r="C42" i="16"/>
  <c r="C43" i="16"/>
  <c r="I43" i="16"/>
  <c r="I44" i="16" s="1"/>
  <c r="C44" i="16"/>
  <c r="C45" i="16"/>
  <c r="C46" i="16"/>
  <c r="C47" i="16"/>
  <c r="C48" i="16"/>
  <c r="C49" i="16"/>
  <c r="I49" i="16"/>
  <c r="I50" i="16" s="1"/>
  <c r="C50" i="16"/>
  <c r="C51" i="16"/>
  <c r="H4" i="17"/>
  <c r="K34" i="17"/>
  <c r="L34" i="17"/>
  <c r="C38" i="17"/>
  <c r="C39" i="17"/>
  <c r="C40" i="17"/>
  <c r="C41" i="17"/>
  <c r="C42" i="17"/>
  <c r="C43" i="17"/>
  <c r="I43" i="17"/>
  <c r="I44" i="17" s="1"/>
  <c r="C44" i="17"/>
  <c r="C45" i="17"/>
  <c r="C46" i="17"/>
  <c r="C47" i="17"/>
  <c r="C48" i="17"/>
  <c r="C49" i="17"/>
  <c r="I49" i="17"/>
  <c r="I50" i="17" s="1"/>
  <c r="C50" i="17"/>
  <c r="C51" i="17"/>
  <c r="H4" i="18"/>
  <c r="L34" i="18"/>
  <c r="C38" i="18"/>
  <c r="C39" i="18"/>
  <c r="C40" i="18"/>
  <c r="C41" i="18"/>
  <c r="C42" i="18"/>
  <c r="C43" i="18"/>
  <c r="I43" i="18"/>
  <c r="I44" i="18" s="1"/>
  <c r="C44" i="18"/>
  <c r="C45" i="18"/>
  <c r="C46" i="18"/>
  <c r="C47" i="18"/>
  <c r="C48" i="18"/>
  <c r="C49" i="18"/>
  <c r="I49" i="18"/>
  <c r="I50" i="18" s="1"/>
  <c r="C50" i="18"/>
  <c r="C51" i="18"/>
  <c r="H4" i="19"/>
  <c r="L34" i="19"/>
  <c r="C38" i="19"/>
  <c r="C39" i="19"/>
  <c r="C40" i="19"/>
  <c r="C41" i="19"/>
  <c r="C42" i="19"/>
  <c r="I43" i="19"/>
  <c r="C44" i="19"/>
  <c r="C45" i="19"/>
  <c r="C46" i="19"/>
  <c r="C47" i="19"/>
  <c r="C48" i="19"/>
  <c r="C49" i="19"/>
  <c r="I49" i="19"/>
  <c r="I50" i="19" s="1"/>
  <c r="C50" i="19"/>
  <c r="C51" i="19"/>
  <c r="H4" i="20"/>
  <c r="K34" i="20"/>
  <c r="L34" i="20"/>
  <c r="C38" i="20"/>
  <c r="C39" i="20"/>
  <c r="C40" i="20"/>
  <c r="C41" i="20"/>
  <c r="C42" i="20"/>
  <c r="I43" i="20"/>
  <c r="I44" i="20" s="1"/>
  <c r="C44" i="20"/>
  <c r="C45" i="20"/>
  <c r="C46" i="20"/>
  <c r="C47" i="20"/>
  <c r="C48" i="20"/>
  <c r="C49" i="20"/>
  <c r="I49" i="20"/>
  <c r="I50" i="20" s="1"/>
  <c r="C50" i="20"/>
  <c r="C51" i="20"/>
  <c r="H4" i="22"/>
  <c r="K34" i="22"/>
  <c r="L34" i="22"/>
  <c r="C38" i="22"/>
  <c r="C39" i="22"/>
  <c r="C40" i="22"/>
  <c r="C41" i="22"/>
  <c r="C42" i="22"/>
  <c r="C43" i="22"/>
  <c r="I43" i="22"/>
  <c r="I44" i="22" s="1"/>
  <c r="C44" i="22"/>
  <c r="C45" i="22"/>
  <c r="C46" i="22"/>
  <c r="C47" i="22"/>
  <c r="C48" i="22"/>
  <c r="C49" i="22"/>
  <c r="I49" i="22"/>
  <c r="I50" i="22" s="1"/>
  <c r="C50" i="22"/>
  <c r="C51" i="22"/>
  <c r="H4" i="21"/>
  <c r="J32" i="21"/>
  <c r="J32" i="22" s="1"/>
  <c r="J32" i="20" s="1"/>
  <c r="J32" i="19" s="1"/>
  <c r="J32" i="18" s="1"/>
  <c r="J32" i="17" s="1"/>
  <c r="J32" i="16" s="1"/>
  <c r="J32" i="15" s="1"/>
  <c r="J32" i="14" s="1"/>
  <c r="J32" i="13" s="1"/>
  <c r="J32" i="12" s="1"/>
  <c r="L34" i="21"/>
  <c r="C39" i="21"/>
  <c r="C40" i="21"/>
  <c r="C41" i="21"/>
  <c r="C42" i="21"/>
  <c r="C43" i="21"/>
  <c r="C44" i="21"/>
  <c r="C45" i="21"/>
  <c r="C46" i="21"/>
  <c r="C47" i="21"/>
  <c r="C48" i="21"/>
  <c r="C49" i="21"/>
  <c r="I49" i="21"/>
  <c r="I50" i="21" s="1"/>
  <c r="C50" i="21"/>
  <c r="C51" i="21"/>
  <c r="H4" i="23"/>
  <c r="L34" i="23"/>
  <c r="K34" i="23"/>
  <c r="C38" i="23"/>
  <c r="C39" i="23"/>
  <c r="C40" i="23"/>
  <c r="C41" i="23"/>
  <c r="C42" i="23"/>
  <c r="I43" i="23"/>
  <c r="I44" i="23" s="1"/>
  <c r="C44" i="23"/>
  <c r="C45" i="23"/>
  <c r="C46" i="23"/>
  <c r="C47" i="23"/>
  <c r="C48" i="23"/>
  <c r="C49" i="23"/>
  <c r="I49" i="23"/>
  <c r="C50" i="23"/>
  <c r="C51" i="23"/>
  <c r="H4" i="24"/>
  <c r="L34" i="24"/>
  <c r="C39" i="24"/>
  <c r="C40" i="24"/>
  <c r="C42" i="24"/>
  <c r="C43" i="24"/>
  <c r="I43" i="24"/>
  <c r="I44" i="24" s="1"/>
  <c r="C44" i="24"/>
  <c r="C45" i="24"/>
  <c r="C46" i="24"/>
  <c r="C47" i="24"/>
  <c r="C48" i="24"/>
  <c r="C49" i="24"/>
  <c r="I49" i="24"/>
  <c r="I50" i="24" s="1"/>
  <c r="C50" i="24"/>
  <c r="C51" i="24"/>
  <c r="H4" i="25"/>
  <c r="K34" i="25"/>
  <c r="W45" i="55" s="1"/>
  <c r="X45" i="55" s="1"/>
  <c r="L34" i="25"/>
  <c r="C38" i="25"/>
  <c r="C39" i="25"/>
  <c r="C40" i="25"/>
  <c r="C41" i="25"/>
  <c r="C42" i="25"/>
  <c r="I43" i="25"/>
  <c r="I44" i="25" s="1"/>
  <c r="C44" i="25"/>
  <c r="C45" i="25"/>
  <c r="C46" i="25"/>
  <c r="C47" i="25"/>
  <c r="C48" i="25"/>
  <c r="C49" i="25"/>
  <c r="I49" i="25"/>
  <c r="C50" i="25"/>
  <c r="C51" i="25"/>
  <c r="H4" i="26"/>
  <c r="C38" i="26"/>
  <c r="C39" i="26"/>
  <c r="C40" i="26"/>
  <c r="C41" i="26"/>
  <c r="C42" i="26"/>
  <c r="I43" i="26"/>
  <c r="I44" i="26" s="1"/>
  <c r="C44" i="26"/>
  <c r="C45" i="26"/>
  <c r="C46" i="26"/>
  <c r="C47" i="26"/>
  <c r="C48" i="26"/>
  <c r="C49" i="26"/>
  <c r="I49" i="26"/>
  <c r="C50" i="26"/>
  <c r="C51" i="26"/>
  <c r="H4" i="28"/>
  <c r="K34" i="28"/>
  <c r="L34" i="28"/>
  <c r="C38" i="28"/>
  <c r="C39" i="28"/>
  <c r="C40" i="28"/>
  <c r="C41" i="28"/>
  <c r="C42" i="28"/>
  <c r="I43" i="28"/>
  <c r="I44" i="28" s="1"/>
  <c r="C44" i="28"/>
  <c r="C45" i="28"/>
  <c r="C46" i="28"/>
  <c r="C47" i="28"/>
  <c r="C48" i="28"/>
  <c r="C49" i="28"/>
  <c r="I49" i="28"/>
  <c r="I50" i="28" s="1"/>
  <c r="C50" i="28"/>
  <c r="C51" i="28"/>
  <c r="H4" i="27"/>
  <c r="L34" i="27"/>
  <c r="C38" i="27"/>
  <c r="C39" i="27"/>
  <c r="C40" i="27"/>
  <c r="C41" i="27"/>
  <c r="C42" i="27"/>
  <c r="C43" i="27"/>
  <c r="I43" i="27"/>
  <c r="I44" i="27" s="1"/>
  <c r="C44" i="27"/>
  <c r="C45" i="27"/>
  <c r="C46" i="27"/>
  <c r="C47" i="27"/>
  <c r="C48" i="27"/>
  <c r="C49" i="27"/>
  <c r="I49" i="27"/>
  <c r="I50" i="27" s="1"/>
  <c r="C50" i="27"/>
  <c r="C51" i="27"/>
  <c r="H4" i="29"/>
  <c r="H4" i="30" s="1"/>
  <c r="L34" i="29"/>
  <c r="C38" i="29"/>
  <c r="C39" i="29"/>
  <c r="C40" i="29"/>
  <c r="C41" i="29"/>
  <c r="C42" i="29"/>
  <c r="C43" i="29"/>
  <c r="I43" i="29"/>
  <c r="I44" i="29" s="1"/>
  <c r="C44" i="29"/>
  <c r="C45" i="29"/>
  <c r="C46" i="29"/>
  <c r="C47" i="29"/>
  <c r="C48" i="29"/>
  <c r="C49" i="29"/>
  <c r="I49" i="29"/>
  <c r="I50" i="29" s="1"/>
  <c r="C50" i="29"/>
  <c r="C51" i="29"/>
  <c r="L34" i="30"/>
  <c r="C38" i="30"/>
  <c r="C39" i="30"/>
  <c r="C40" i="30"/>
  <c r="C41" i="30"/>
  <c r="C42" i="30"/>
  <c r="I43" i="30"/>
  <c r="I44" i="30" s="1"/>
  <c r="C44" i="30"/>
  <c r="C45" i="30"/>
  <c r="C46" i="30"/>
  <c r="C47" i="30"/>
  <c r="C48" i="30"/>
  <c r="C49" i="30"/>
  <c r="I49" i="30"/>
  <c r="I50" i="30" s="1"/>
  <c r="C50" i="30"/>
  <c r="C51" i="30"/>
  <c r="H4" i="31"/>
  <c r="L34" i="31"/>
  <c r="C38" i="31"/>
  <c r="C39" i="31"/>
  <c r="C40" i="31"/>
  <c r="C41" i="31"/>
  <c r="C42" i="31"/>
  <c r="C44" i="31"/>
  <c r="C45" i="31"/>
  <c r="C46" i="31"/>
  <c r="C47" i="31"/>
  <c r="C48" i="31"/>
  <c r="C49" i="31"/>
  <c r="I49" i="31"/>
  <c r="I50" i="31" s="1"/>
  <c r="C50" i="31"/>
  <c r="C51" i="31"/>
  <c r="H4" i="32"/>
  <c r="J7" i="31"/>
  <c r="J7" i="30" s="1"/>
  <c r="J7" i="29" s="1"/>
  <c r="J7" i="27" s="1"/>
  <c r="J7" i="28" s="1"/>
  <c r="J7" i="26" s="1"/>
  <c r="J7" i="25" s="1"/>
  <c r="J7" i="24" s="1"/>
  <c r="J7" i="23" s="1"/>
  <c r="J7" i="21" s="1"/>
  <c r="J7" i="22" s="1"/>
  <c r="J7" i="20" s="1"/>
  <c r="J7" i="19" s="1"/>
  <c r="J7" i="18" s="1"/>
  <c r="J7" i="17" s="1"/>
  <c r="J7" i="16" s="1"/>
  <c r="J7" i="15" s="1"/>
  <c r="J7" i="14" s="1"/>
  <c r="J7" i="13" s="1"/>
  <c r="J7" i="12" s="1"/>
  <c r="J7" i="11" s="1"/>
  <c r="J7" i="10" s="1"/>
  <c r="J7" i="9" s="1"/>
  <c r="J7" i="8" s="1"/>
  <c r="J7" i="7" s="1"/>
  <c r="J7" i="6" s="1"/>
  <c r="J7" i="37" s="1"/>
  <c r="J7" i="4" s="1"/>
  <c r="J7" i="43" s="1"/>
  <c r="J8" i="30"/>
  <c r="J8" i="29" s="1"/>
  <c r="J8" i="27" s="1"/>
  <c r="J8" i="28" s="1"/>
  <c r="J8" i="26" s="1"/>
  <c r="J8" i="25" s="1"/>
  <c r="J8" i="24" s="1"/>
  <c r="J8" i="23" s="1"/>
  <c r="J8" i="21" s="1"/>
  <c r="J8" i="22" s="1"/>
  <c r="J8" i="20" s="1"/>
  <c r="J8" i="19" s="1"/>
  <c r="J8" i="18" s="1"/>
  <c r="J8" i="17" s="1"/>
  <c r="J8" i="16" s="1"/>
  <c r="J8" i="15" s="1"/>
  <c r="J8" i="14" s="1"/>
  <c r="J8" i="13" s="1"/>
  <c r="J8" i="12" s="1"/>
  <c r="J8" i="11" s="1"/>
  <c r="J8" i="10" s="1"/>
  <c r="J12" i="30"/>
  <c r="J12" i="29" s="1"/>
  <c r="J12" i="27" s="1"/>
  <c r="J12" i="28" s="1"/>
  <c r="J12" i="26" s="1"/>
  <c r="J12" i="25" s="1"/>
  <c r="J12" i="24" s="1"/>
  <c r="J12" i="23" s="1"/>
  <c r="J12" i="21" s="1"/>
  <c r="J12" i="22" s="1"/>
  <c r="J12" i="20" s="1"/>
  <c r="J12" i="19" s="1"/>
  <c r="J13" i="31"/>
  <c r="J13" i="30" s="1"/>
  <c r="J13" i="29" s="1"/>
  <c r="J13" i="27" s="1"/>
  <c r="J13" i="26" s="1"/>
  <c r="J13" i="25" s="1"/>
  <c r="J13" i="24" s="1"/>
  <c r="J13" i="23" s="1"/>
  <c r="J13" i="21" s="1"/>
  <c r="J13" i="22" s="1"/>
  <c r="J13" i="20" s="1"/>
  <c r="J13" i="19" s="1"/>
  <c r="J14" i="31"/>
  <c r="J14" i="30" s="1"/>
  <c r="J14" i="29" s="1"/>
  <c r="J14" i="27" s="1"/>
  <c r="J14" i="26" s="1"/>
  <c r="J14" i="25" s="1"/>
  <c r="J14" i="24" s="1"/>
  <c r="J14" i="23" s="1"/>
  <c r="J14" i="21" s="1"/>
  <c r="J14" i="22" s="1"/>
  <c r="J14" i="20" s="1"/>
  <c r="J14" i="19" s="1"/>
  <c r="J17" i="32"/>
  <c r="J17" i="31" s="1"/>
  <c r="J18" i="32"/>
  <c r="J18" i="31" s="1"/>
  <c r="J18" i="30" s="1"/>
  <c r="J18" i="29" s="1"/>
  <c r="J18" i="27" s="1"/>
  <c r="J18" i="28" s="1"/>
  <c r="J19" i="32"/>
  <c r="J19" i="31" s="1"/>
  <c r="J19" i="30" s="1"/>
  <c r="J19" i="29" s="1"/>
  <c r="J19" i="27" s="1"/>
  <c r="J19" i="28" s="1"/>
  <c r="J20" i="32"/>
  <c r="J20" i="31" s="1"/>
  <c r="J20" i="30" s="1"/>
  <c r="J20" i="29" s="1"/>
  <c r="J20" i="27" s="1"/>
  <c r="J20" i="28" s="1"/>
  <c r="J21" i="32"/>
  <c r="J21" i="31" s="1"/>
  <c r="J21" i="30" s="1"/>
  <c r="J21" i="29" s="1"/>
  <c r="J21" i="27" s="1"/>
  <c r="J21" i="28" s="1"/>
  <c r="J22" i="32"/>
  <c r="J22" i="31" s="1"/>
  <c r="J22" i="30" s="1"/>
  <c r="J22" i="29" s="1"/>
  <c r="J22" i="27" s="1"/>
  <c r="J22" i="28" s="1"/>
  <c r="J22" i="26" s="1"/>
  <c r="J22" i="25" s="1"/>
  <c r="J23" i="32"/>
  <c r="J23" i="31" s="1"/>
  <c r="J23" i="30" s="1"/>
  <c r="J23" i="29" s="1"/>
  <c r="J23" i="27" s="1"/>
  <c r="J23" i="28" s="1"/>
  <c r="J23" i="26" s="1"/>
  <c r="J23" i="25" s="1"/>
  <c r="J24" i="32"/>
  <c r="J24" i="31" s="1"/>
  <c r="J24" i="30" s="1"/>
  <c r="J24" i="29" s="1"/>
  <c r="J24" i="27" s="1"/>
  <c r="J24" i="28" s="1"/>
  <c r="J24" i="26" s="1"/>
  <c r="J24" i="25" s="1"/>
  <c r="J24" i="24" s="1"/>
  <c r="J24" i="23" s="1"/>
  <c r="J24" i="21" s="1"/>
  <c r="J24" i="22" s="1"/>
  <c r="J25" i="32"/>
  <c r="J25" i="31" s="1"/>
  <c r="J25" i="30" s="1"/>
  <c r="J25" i="29" s="1"/>
  <c r="J25" i="27" s="1"/>
  <c r="J25" i="28" s="1"/>
  <c r="J25" i="26" s="1"/>
  <c r="J25" i="25" s="1"/>
  <c r="J25" i="24" s="1"/>
  <c r="J25" i="23" s="1"/>
  <c r="J26" i="32"/>
  <c r="J26" i="31" s="1"/>
  <c r="J26" i="30" s="1"/>
  <c r="J26" i="29" s="1"/>
  <c r="J26" i="27" s="1"/>
  <c r="J26" i="28" s="1"/>
  <c r="J26" i="26" s="1"/>
  <c r="J26" i="25" s="1"/>
  <c r="J26" i="24" s="1"/>
  <c r="J26" i="23" s="1"/>
  <c r="J27" i="32"/>
  <c r="J27" i="31" s="1"/>
  <c r="J27" i="30" s="1"/>
  <c r="J27" i="29" s="1"/>
  <c r="J27" i="27" s="1"/>
  <c r="J27" i="28" s="1"/>
  <c r="J27" i="26" s="1"/>
  <c r="J27" i="25" s="1"/>
  <c r="J27" i="24" s="1"/>
  <c r="J27" i="23" s="1"/>
  <c r="J27" i="21" s="1"/>
  <c r="J27" i="22" s="1"/>
  <c r="J27" i="20" s="1"/>
  <c r="J27" i="19" s="1"/>
  <c r="J28" i="32"/>
  <c r="J28" i="31" s="1"/>
  <c r="J28" i="30" s="1"/>
  <c r="J28" i="29" s="1"/>
  <c r="J28" i="27" s="1"/>
  <c r="J28" i="28" s="1"/>
  <c r="J28" i="26" s="1"/>
  <c r="J28" i="25" s="1"/>
  <c r="J28" i="24" s="1"/>
  <c r="J28" i="23" s="1"/>
  <c r="J28" i="21" s="1"/>
  <c r="J28" i="22" s="1"/>
  <c r="J28" i="20" s="1"/>
  <c r="J28" i="19" s="1"/>
  <c r="J29" i="32"/>
  <c r="J29" i="31" s="1"/>
  <c r="J29" i="30" s="1"/>
  <c r="J29" i="29" s="1"/>
  <c r="J29" i="27" s="1"/>
  <c r="J29" i="28" s="1"/>
  <c r="J29" i="26" s="1"/>
  <c r="J29" i="25" s="1"/>
  <c r="J29" i="24" s="1"/>
  <c r="J29" i="23" s="1"/>
  <c r="J29" i="21" s="1"/>
  <c r="J29" i="22" s="1"/>
  <c r="J29" i="20" s="1"/>
  <c r="J29" i="19" s="1"/>
  <c r="J29" i="18" s="1"/>
  <c r="J29" i="17" s="1"/>
  <c r="J30" i="32"/>
  <c r="J30" i="31" s="1"/>
  <c r="J30" i="30" s="1"/>
  <c r="J30" i="29" s="1"/>
  <c r="J30" i="27" s="1"/>
  <c r="J30" i="28" s="1"/>
  <c r="J30" i="26" s="1"/>
  <c r="J30" i="25" s="1"/>
  <c r="J30" i="24" s="1"/>
  <c r="J30" i="23" s="1"/>
  <c r="J30" i="21" s="1"/>
  <c r="J30" i="22" s="1"/>
  <c r="J30" i="20" s="1"/>
  <c r="J30" i="19" s="1"/>
  <c r="J30" i="18" s="1"/>
  <c r="J31" i="32"/>
  <c r="J31" i="31" s="1"/>
  <c r="J31" i="30" s="1"/>
  <c r="J31" i="29" s="1"/>
  <c r="J31" i="27" s="1"/>
  <c r="J31" i="28" s="1"/>
  <c r="J31" i="26" s="1"/>
  <c r="J31" i="25" s="1"/>
  <c r="J31" i="24" s="1"/>
  <c r="J31" i="23" s="1"/>
  <c r="J31" i="21" s="1"/>
  <c r="J31" i="22" s="1"/>
  <c r="J31" i="20" s="1"/>
  <c r="J31" i="19" s="1"/>
  <c r="J31" i="18" s="1"/>
  <c r="J32" i="32"/>
  <c r="J32" i="31" s="1"/>
  <c r="J32" i="30" s="1"/>
  <c r="J32" i="29" s="1"/>
  <c r="J32" i="27" s="1"/>
  <c r="J32" i="28" s="1"/>
  <c r="J32" i="26" s="1"/>
  <c r="J32" i="25" s="1"/>
  <c r="J32" i="24" s="1"/>
  <c r="J32" i="23" s="1"/>
  <c r="L34" i="32"/>
  <c r="C38" i="32"/>
  <c r="C39" i="32"/>
  <c r="C40" i="32"/>
  <c r="C41" i="32"/>
  <c r="C42" i="32"/>
  <c r="C43" i="32"/>
  <c r="I43" i="32"/>
  <c r="I44" i="32" s="1"/>
  <c r="C44" i="32"/>
  <c r="C45" i="32"/>
  <c r="C46" i="32"/>
  <c r="C47" i="32"/>
  <c r="C48" i="32"/>
  <c r="C49" i="32"/>
  <c r="I49" i="32"/>
  <c r="I50" i="32" s="1"/>
  <c r="C50" i="32"/>
  <c r="C51" i="32"/>
  <c r="M9" i="33"/>
  <c r="M10" i="33"/>
  <c r="M10" i="32" s="1"/>
  <c r="M10" i="31" s="1"/>
  <c r="M10" i="30" s="1"/>
  <c r="M11" i="33"/>
  <c r="M11" i="32" s="1"/>
  <c r="M11" i="31" s="1"/>
  <c r="M11" i="30" s="1"/>
  <c r="M11" i="29" s="1"/>
  <c r="M11" i="27" s="1"/>
  <c r="M11" i="28" s="1"/>
  <c r="M11" i="26" s="1"/>
  <c r="M11" i="25" s="1"/>
  <c r="M11" i="24" s="1"/>
  <c r="M11" i="23" s="1"/>
  <c r="M11" i="21" s="1"/>
  <c r="M11" i="22" s="1"/>
  <c r="M11" i="20" s="1"/>
  <c r="M11" i="19" s="1"/>
  <c r="M11" i="18" s="1"/>
  <c r="M11" i="17" s="1"/>
  <c r="M11" i="16" s="1"/>
  <c r="M11" i="15" s="1"/>
  <c r="M11" i="14" s="1"/>
  <c r="M11" i="13" s="1"/>
  <c r="M11" i="12" s="1"/>
  <c r="M11" i="11" s="1"/>
  <c r="M11" i="10" s="1"/>
  <c r="M11" i="9" s="1"/>
  <c r="M11" i="8" s="1"/>
  <c r="M11" i="7" s="1"/>
  <c r="M11" i="6" s="1"/>
  <c r="M11" i="37" s="1"/>
  <c r="M11" i="4" s="1"/>
  <c r="M11" i="43" s="1"/>
  <c r="M12" i="33"/>
  <c r="M12" i="32" s="1"/>
  <c r="M12" i="31" s="1"/>
  <c r="M12" i="30" s="1"/>
  <c r="M12" i="29" s="1"/>
  <c r="M13" i="33"/>
  <c r="M13" i="32" s="1"/>
  <c r="M13" i="31" s="1"/>
  <c r="M13" i="30" s="1"/>
  <c r="M13" i="29" s="1"/>
  <c r="M13" i="27" s="1"/>
  <c r="M13" i="28" s="1"/>
  <c r="M13" i="26" s="1"/>
  <c r="M13" i="25" s="1"/>
  <c r="M13" i="24" s="1"/>
  <c r="M13" i="23" s="1"/>
  <c r="M13" i="21" s="1"/>
  <c r="M13" i="22" s="1"/>
  <c r="M13" i="20" s="1"/>
  <c r="M13" i="19" s="1"/>
  <c r="M13" i="18" s="1"/>
  <c r="M13" i="17" s="1"/>
  <c r="M13" i="16" s="1"/>
  <c r="M13" i="15" s="1"/>
  <c r="M13" i="14" s="1"/>
  <c r="M13" i="13" s="1"/>
  <c r="M13" i="12" s="1"/>
  <c r="M13" i="11" s="1"/>
  <c r="M13" i="10" s="1"/>
  <c r="M13" i="9" s="1"/>
  <c r="M13" i="8" s="1"/>
  <c r="M13" i="7" s="1"/>
  <c r="M13" i="6" s="1"/>
  <c r="M13" i="37" s="1"/>
  <c r="M13" i="4" s="1"/>
  <c r="M13" i="43" s="1"/>
  <c r="C14" i="33"/>
  <c r="D14" i="33"/>
  <c r="E14" i="33"/>
  <c r="M14" i="33"/>
  <c r="M14" i="32" s="1"/>
  <c r="M14" i="31" s="1"/>
  <c r="M14" i="30" s="1"/>
  <c r="M14" i="29" s="1"/>
  <c r="M14" i="27" s="1"/>
  <c r="M14" i="28" s="1"/>
  <c r="M14" i="26" s="1"/>
  <c r="M14" i="25" s="1"/>
  <c r="M14" i="24" s="1"/>
  <c r="M14" i="23" s="1"/>
  <c r="M14" i="21" s="1"/>
  <c r="M14" i="22" s="1"/>
  <c r="M14" i="20" s="1"/>
  <c r="M14" i="19" s="1"/>
  <c r="M14" i="18" s="1"/>
  <c r="M14" i="17" s="1"/>
  <c r="M14" i="16" s="1"/>
  <c r="M14" i="15" s="1"/>
  <c r="M14" i="14" s="1"/>
  <c r="M14" i="13" s="1"/>
  <c r="M14" i="12" s="1"/>
  <c r="M14" i="11" s="1"/>
  <c r="M14" i="10" s="1"/>
  <c r="M14" i="9" s="1"/>
  <c r="M14" i="8" s="1"/>
  <c r="M14" i="7" s="1"/>
  <c r="M14" i="6" s="1"/>
  <c r="M15" i="33"/>
  <c r="M15" i="32" s="1"/>
  <c r="M15" i="31" s="1"/>
  <c r="M15" i="30" s="1"/>
  <c r="M15" i="29" s="1"/>
  <c r="M15" i="27" s="1"/>
  <c r="M15" i="28" s="1"/>
  <c r="M15" i="26" s="1"/>
  <c r="M15" i="25" s="1"/>
  <c r="M15" i="24" s="1"/>
  <c r="M15" i="23" s="1"/>
  <c r="M15" i="21" s="1"/>
  <c r="M15" i="22" s="1"/>
  <c r="M15" i="20" s="1"/>
  <c r="M15" i="19" s="1"/>
  <c r="M15" i="18" s="1"/>
  <c r="M15" i="17" s="1"/>
  <c r="M15" i="16" s="1"/>
  <c r="M15" i="15" s="1"/>
  <c r="M15" i="14" s="1"/>
  <c r="M15" i="13" s="1"/>
  <c r="M15" i="12" s="1"/>
  <c r="M15" i="11" s="1"/>
  <c r="M15" i="10" s="1"/>
  <c r="M15" i="9" s="1"/>
  <c r="M15" i="8" s="1"/>
  <c r="M15" i="7" s="1"/>
  <c r="M15" i="6" s="1"/>
  <c r="M16" i="33"/>
  <c r="M16" i="32" s="1"/>
  <c r="M16" i="31" s="1"/>
  <c r="M16" i="30" s="1"/>
  <c r="M16" i="29" s="1"/>
  <c r="M16" i="27" s="1"/>
  <c r="M16" i="28" s="1"/>
  <c r="M16" i="26" s="1"/>
  <c r="M16" i="25" s="1"/>
  <c r="M16" i="24" s="1"/>
  <c r="M16" i="23" s="1"/>
  <c r="M16" i="21" s="1"/>
  <c r="M16" i="22" s="1"/>
  <c r="M16" i="20" s="1"/>
  <c r="M16" i="19" s="1"/>
  <c r="M16" i="18" s="1"/>
  <c r="M16" i="17" s="1"/>
  <c r="M16" i="16" s="1"/>
  <c r="M16" i="15" s="1"/>
  <c r="M16" i="14" s="1"/>
  <c r="M16" i="13" s="1"/>
  <c r="M16" i="12" s="1"/>
  <c r="M16" i="11" s="1"/>
  <c r="M16" i="10" s="1"/>
  <c r="M16" i="9" s="1"/>
  <c r="M16" i="8" s="1"/>
  <c r="M16" i="7" s="1"/>
  <c r="M16" i="6" s="1"/>
  <c r="M17" i="33"/>
  <c r="M17" i="32" s="1"/>
  <c r="M17" i="31" s="1"/>
  <c r="M17" i="30" s="1"/>
  <c r="M17" i="29" s="1"/>
  <c r="M17" i="27" s="1"/>
  <c r="M17" i="28" s="1"/>
  <c r="M17" i="26" s="1"/>
  <c r="M17" i="25" s="1"/>
  <c r="M17" i="24" s="1"/>
  <c r="M17" i="23" s="1"/>
  <c r="M17" i="21" s="1"/>
  <c r="M17" i="22" s="1"/>
  <c r="M17" i="20" s="1"/>
  <c r="M17" i="19" s="1"/>
  <c r="M18" i="33"/>
  <c r="M18" i="32" s="1"/>
  <c r="M18" i="31" s="1"/>
  <c r="M18" i="30" s="1"/>
  <c r="M18" i="29" s="1"/>
  <c r="M18" i="27" s="1"/>
  <c r="M18" i="28" s="1"/>
  <c r="M18" i="26" s="1"/>
  <c r="M18" i="25" s="1"/>
  <c r="M18" i="24" s="1"/>
  <c r="M18" i="23" s="1"/>
  <c r="M18" i="21" s="1"/>
  <c r="M18" i="22" s="1"/>
  <c r="M18" i="20" s="1"/>
  <c r="M19" i="33"/>
  <c r="M19" i="32" s="1"/>
  <c r="M19" i="31" s="1"/>
  <c r="M19" i="30" s="1"/>
  <c r="M19" i="29" s="1"/>
  <c r="M19" i="27" s="1"/>
  <c r="M19" i="28" s="1"/>
  <c r="M19" i="26" s="1"/>
  <c r="M19" i="25" s="1"/>
  <c r="M19" i="24" s="1"/>
  <c r="M19" i="23" s="1"/>
  <c r="M19" i="21" s="1"/>
  <c r="M19" i="22" s="1"/>
  <c r="M19" i="20" s="1"/>
  <c r="M19" i="19" s="1"/>
  <c r="M19" i="18" s="1"/>
  <c r="M19" i="17" s="1"/>
  <c r="M19" i="16" s="1"/>
  <c r="M19" i="15" s="1"/>
  <c r="M19" i="14" s="1"/>
  <c r="M19" i="13" s="1"/>
  <c r="M19" i="12" s="1"/>
  <c r="M19" i="11" s="1"/>
  <c r="M19" i="10" s="1"/>
  <c r="M19" i="9" s="1"/>
  <c r="M19" i="8" s="1"/>
  <c r="M19" i="7" s="1"/>
  <c r="M19" i="6" s="1"/>
  <c r="M20" i="33"/>
  <c r="M20" i="32" s="1"/>
  <c r="M20" i="31" s="1"/>
  <c r="M20" i="30" s="1"/>
  <c r="M20" i="29" s="1"/>
  <c r="M20" i="27" s="1"/>
  <c r="M20" i="28" s="1"/>
  <c r="M20" i="26" s="1"/>
  <c r="M20" i="25" s="1"/>
  <c r="M20" i="24" s="1"/>
  <c r="M20" i="23" s="1"/>
  <c r="M20" i="21" s="1"/>
  <c r="M20" i="22" s="1"/>
  <c r="M20" i="20" s="1"/>
  <c r="M20" i="19" s="1"/>
  <c r="M20" i="18" s="1"/>
  <c r="M20" i="17" s="1"/>
  <c r="M20" i="16" s="1"/>
  <c r="M20" i="15" s="1"/>
  <c r="M20" i="14" s="1"/>
  <c r="M20" i="13" s="1"/>
  <c r="M20" i="12" s="1"/>
  <c r="M20" i="11" s="1"/>
  <c r="M20" i="10" s="1"/>
  <c r="M20" i="9" s="1"/>
  <c r="M20" i="8" s="1"/>
  <c r="M20" i="7" s="1"/>
  <c r="M20" i="6" s="1"/>
  <c r="M21" i="33"/>
  <c r="M21" i="32" s="1"/>
  <c r="M21" i="31" s="1"/>
  <c r="M21" i="30" s="1"/>
  <c r="M21" i="29" s="1"/>
  <c r="M21" i="27" s="1"/>
  <c r="M21" i="28" s="1"/>
  <c r="M21" i="26" s="1"/>
  <c r="M21" i="25" s="1"/>
  <c r="M21" i="24" s="1"/>
  <c r="M21" i="23" s="1"/>
  <c r="M21" i="21" s="1"/>
  <c r="M21" i="22" s="1"/>
  <c r="M21" i="20" s="1"/>
  <c r="M21" i="19" s="1"/>
  <c r="M21" i="18" s="1"/>
  <c r="M21" i="17" s="1"/>
  <c r="M21" i="16" s="1"/>
  <c r="M21" i="15" s="1"/>
  <c r="M22" i="33"/>
  <c r="M22" i="32" s="1"/>
  <c r="M22" i="31" s="1"/>
  <c r="M22" i="30" s="1"/>
  <c r="M22" i="29" s="1"/>
  <c r="M22" i="27" s="1"/>
  <c r="M22" i="28" s="1"/>
  <c r="M22" i="26" s="1"/>
  <c r="M22" i="25" s="1"/>
  <c r="M22" i="24" s="1"/>
  <c r="M22" i="23" s="1"/>
  <c r="M22" i="21" s="1"/>
  <c r="M22" i="22" s="1"/>
  <c r="M22" i="20" s="1"/>
  <c r="M22" i="19" s="1"/>
  <c r="M22" i="18" s="1"/>
  <c r="M22" i="17" s="1"/>
  <c r="M22" i="16" s="1"/>
  <c r="M22" i="15" s="1"/>
  <c r="C23" i="33"/>
  <c r="D23" i="33"/>
  <c r="E23" i="33"/>
  <c r="M23" i="33"/>
  <c r="M23" i="32" s="1"/>
  <c r="M23" i="31" s="1"/>
  <c r="M23" i="30" s="1"/>
  <c r="M23" i="29" s="1"/>
  <c r="M23" i="27" s="1"/>
  <c r="M23" i="28" s="1"/>
  <c r="M23" i="26" s="1"/>
  <c r="M23" i="25" s="1"/>
  <c r="M23" i="24" s="1"/>
  <c r="M23" i="23" s="1"/>
  <c r="M23" i="21" s="1"/>
  <c r="M23" i="22" s="1"/>
  <c r="M23" i="20" s="1"/>
  <c r="M23" i="19" s="1"/>
  <c r="M23" i="18" s="1"/>
  <c r="M23" i="17" s="1"/>
  <c r="M23" i="16" s="1"/>
  <c r="M23" i="15" s="1"/>
  <c r="M24" i="33"/>
  <c r="M24" i="32" s="1"/>
  <c r="M24" i="31" s="1"/>
  <c r="M24" i="30" s="1"/>
  <c r="M24" i="29" s="1"/>
  <c r="M24" i="27" s="1"/>
  <c r="M24" i="28" s="1"/>
  <c r="M24" i="26" s="1"/>
  <c r="M24" i="25" s="1"/>
  <c r="M24" i="24" s="1"/>
  <c r="M24" i="23" s="1"/>
  <c r="M24" i="21" s="1"/>
  <c r="M24" i="22" s="1"/>
  <c r="M24" i="20" s="1"/>
  <c r="M24" i="19" s="1"/>
  <c r="M24" i="18" s="1"/>
  <c r="M24" i="17" s="1"/>
  <c r="M24" i="16" s="1"/>
  <c r="M24" i="15" s="1"/>
  <c r="M25" i="33"/>
  <c r="M25" i="32" s="1"/>
  <c r="M25" i="31" s="1"/>
  <c r="M25" i="30" s="1"/>
  <c r="M25" i="29" s="1"/>
  <c r="M25" i="27" s="1"/>
  <c r="M25" i="28" s="1"/>
  <c r="M25" i="26" s="1"/>
  <c r="M25" i="25" s="1"/>
  <c r="M25" i="24" s="1"/>
  <c r="M25" i="23" s="1"/>
  <c r="M25" i="21" s="1"/>
  <c r="M25" i="22" s="1"/>
  <c r="M25" i="20" s="1"/>
  <c r="M25" i="19" s="1"/>
  <c r="M25" i="18" s="1"/>
  <c r="M25" i="17" s="1"/>
  <c r="M25" i="16" s="1"/>
  <c r="M25" i="15" s="1"/>
  <c r="M26" i="33"/>
  <c r="M26" i="32" s="1"/>
  <c r="M26" i="31" s="1"/>
  <c r="M26" i="30" s="1"/>
  <c r="M26" i="29" s="1"/>
  <c r="M26" i="27" s="1"/>
  <c r="M26" i="28" s="1"/>
  <c r="M26" i="26" s="1"/>
  <c r="M26" i="25" s="1"/>
  <c r="M26" i="24" s="1"/>
  <c r="M26" i="23" s="1"/>
  <c r="M26" i="21" s="1"/>
  <c r="M26" i="22" s="1"/>
  <c r="M26" i="20" s="1"/>
  <c r="M26" i="19" s="1"/>
  <c r="M26" i="18" s="1"/>
  <c r="M26" i="17" s="1"/>
  <c r="M26" i="16" s="1"/>
  <c r="M26" i="15" s="1"/>
  <c r="M27" i="33"/>
  <c r="M27" i="32" s="1"/>
  <c r="M27" i="31" s="1"/>
  <c r="M27" i="30" s="1"/>
  <c r="M27" i="29" s="1"/>
  <c r="M27" i="27" s="1"/>
  <c r="M27" i="28" s="1"/>
  <c r="M27" i="26" s="1"/>
  <c r="M27" i="25" s="1"/>
  <c r="M27" i="24" s="1"/>
  <c r="M27" i="23" s="1"/>
  <c r="M27" i="21" s="1"/>
  <c r="M27" i="22" s="1"/>
  <c r="M27" i="20" s="1"/>
  <c r="M27" i="19" s="1"/>
  <c r="M27" i="18" s="1"/>
  <c r="M27" i="17" s="1"/>
  <c r="M27" i="16" s="1"/>
  <c r="M27" i="15" s="1"/>
  <c r="M28" i="33"/>
  <c r="M28" i="32" s="1"/>
  <c r="M28" i="31" s="1"/>
  <c r="M28" i="30" s="1"/>
  <c r="M28" i="29" s="1"/>
  <c r="M28" i="27" s="1"/>
  <c r="M28" i="28" s="1"/>
  <c r="M28" i="26" s="1"/>
  <c r="M28" i="25" s="1"/>
  <c r="M28" i="24" s="1"/>
  <c r="M28" i="23" s="1"/>
  <c r="M28" i="21" s="1"/>
  <c r="M28" i="22" s="1"/>
  <c r="M28" i="20" s="1"/>
  <c r="M28" i="19" s="1"/>
  <c r="M28" i="18" s="1"/>
  <c r="M28" i="17" s="1"/>
  <c r="M28" i="16" s="1"/>
  <c r="M28" i="15" s="1"/>
  <c r="M29" i="33"/>
  <c r="M29" i="32" s="1"/>
  <c r="M29" i="31" s="1"/>
  <c r="M29" i="30" s="1"/>
  <c r="M29" i="29" s="1"/>
  <c r="M29" i="27" s="1"/>
  <c r="M29" i="28" s="1"/>
  <c r="M29" i="26" s="1"/>
  <c r="M29" i="25" s="1"/>
  <c r="M29" i="24" s="1"/>
  <c r="M29" i="23" s="1"/>
  <c r="M29" i="21" s="1"/>
  <c r="M29" i="22" s="1"/>
  <c r="M29" i="20" s="1"/>
  <c r="M29" i="19" s="1"/>
  <c r="M29" i="18" s="1"/>
  <c r="M29" i="17" s="1"/>
  <c r="M29" i="16" s="1"/>
  <c r="M29" i="15" s="1"/>
  <c r="M30" i="33"/>
  <c r="M30" i="32" s="1"/>
  <c r="M30" i="31" s="1"/>
  <c r="M30" i="30" s="1"/>
  <c r="M30" i="29" s="1"/>
  <c r="M30" i="27" s="1"/>
  <c r="M30" i="28" s="1"/>
  <c r="M30" i="26" s="1"/>
  <c r="M30" i="25" s="1"/>
  <c r="M30" i="24" s="1"/>
  <c r="M30" i="23" s="1"/>
  <c r="M30" i="21" s="1"/>
  <c r="M30" i="22" s="1"/>
  <c r="M30" i="20" s="1"/>
  <c r="M30" i="19" s="1"/>
  <c r="M30" i="18" s="1"/>
  <c r="M30" i="17" s="1"/>
  <c r="M30" i="16" s="1"/>
  <c r="M30" i="15" s="1"/>
  <c r="M30" i="14" s="1"/>
  <c r="M30" i="13" s="1"/>
  <c r="M30" i="12" s="1"/>
  <c r="M30" i="11" s="1"/>
  <c r="M30" i="10" s="1"/>
  <c r="M30" i="9" s="1"/>
  <c r="M31" i="33"/>
  <c r="M31" i="32" s="1"/>
  <c r="M31" i="31" s="1"/>
  <c r="M31" i="30" s="1"/>
  <c r="M31" i="29" s="1"/>
  <c r="M31" i="27" s="1"/>
  <c r="M31" i="28" s="1"/>
  <c r="M31" i="26" s="1"/>
  <c r="M31" i="25" s="1"/>
  <c r="M31" i="24" s="1"/>
  <c r="M31" i="23" s="1"/>
  <c r="M31" i="21" s="1"/>
  <c r="M31" i="22" s="1"/>
  <c r="M31" i="20" s="1"/>
  <c r="M31" i="19" s="1"/>
  <c r="M31" i="18" s="1"/>
  <c r="M31" i="17" s="1"/>
  <c r="M31" i="16" s="1"/>
  <c r="M31" i="15" s="1"/>
  <c r="M31" i="14" s="1"/>
  <c r="M31" i="13" s="1"/>
  <c r="M31" i="12" s="1"/>
  <c r="M31" i="11" s="1"/>
  <c r="M31" i="10" s="1"/>
  <c r="M31" i="9" s="1"/>
  <c r="M31" i="8" s="1"/>
  <c r="M31" i="7" s="1"/>
  <c r="M31" i="6" s="1"/>
  <c r="M31" i="37" s="1"/>
  <c r="M31" i="4" s="1"/>
  <c r="M31" i="43" s="1"/>
  <c r="C32" i="33"/>
  <c r="D32" i="33"/>
  <c r="E32" i="33"/>
  <c r="F32" i="33"/>
  <c r="M32" i="33"/>
  <c r="M32" i="32" s="1"/>
  <c r="M32" i="31" s="1"/>
  <c r="M32" i="30" s="1"/>
  <c r="M32" i="29" s="1"/>
  <c r="M32" i="27" s="1"/>
  <c r="M32" i="28" s="1"/>
  <c r="M32" i="26" s="1"/>
  <c r="M32" i="25" s="1"/>
  <c r="M32" i="24" s="1"/>
  <c r="M32" i="23" s="1"/>
  <c r="M32" i="21" s="1"/>
  <c r="M32" i="22" s="1"/>
  <c r="M32" i="20" s="1"/>
  <c r="M32" i="19" s="1"/>
  <c r="M32" i="18" s="1"/>
  <c r="M32" i="17" s="1"/>
  <c r="M32" i="16" s="1"/>
  <c r="M32" i="15" s="1"/>
  <c r="M32" i="14" s="1"/>
  <c r="M32" i="13" s="1"/>
  <c r="M32" i="12" s="1"/>
  <c r="M32" i="11" s="1"/>
  <c r="M32" i="10" s="1"/>
  <c r="M32" i="9" s="1"/>
  <c r="M32" i="8" s="1"/>
  <c r="M32" i="7" s="1"/>
  <c r="M32" i="6" s="1"/>
  <c r="M32" i="37" s="1"/>
  <c r="M32" i="4" s="1"/>
  <c r="M32" i="43" s="1"/>
  <c r="L34" i="33"/>
  <c r="J38" i="33"/>
  <c r="J38" i="32" s="1"/>
  <c r="C39" i="33"/>
  <c r="D39" i="33" s="1"/>
  <c r="E39" i="33" s="1"/>
  <c r="C40" i="33"/>
  <c r="D40" i="33" s="1"/>
  <c r="C41" i="33"/>
  <c r="D41" i="33" s="1"/>
  <c r="E41" i="33" s="1"/>
  <c r="C42" i="33"/>
  <c r="D42" i="33" s="1"/>
  <c r="E42" i="33" s="1"/>
  <c r="D43" i="33"/>
  <c r="E43" i="33" s="1"/>
  <c r="C44" i="33"/>
  <c r="D44" i="33" s="1"/>
  <c r="C45" i="33"/>
  <c r="D45" i="33" s="1"/>
  <c r="E45" i="33" s="1"/>
  <c r="C46" i="33"/>
  <c r="D46" i="33" s="1"/>
  <c r="E46" i="33" s="1"/>
  <c r="C47" i="33"/>
  <c r="D47" i="33" s="1"/>
  <c r="E47" i="33" s="1"/>
  <c r="C48" i="33"/>
  <c r="D48" i="33" s="1"/>
  <c r="E48" i="33" s="1"/>
  <c r="C49" i="33"/>
  <c r="D49" i="33" s="1"/>
  <c r="E49" i="33" s="1"/>
  <c r="J49" i="33"/>
  <c r="C50" i="33"/>
  <c r="D50" i="33" s="1"/>
  <c r="E50" i="33" s="1"/>
  <c r="C51" i="33"/>
  <c r="D51" i="33" s="1"/>
  <c r="E51" i="33" s="1"/>
  <c r="A10" i="2"/>
  <c r="A10" i="39"/>
  <c r="A11" i="39" s="1"/>
  <c r="A12" i="39" s="1"/>
  <c r="A13" i="39" s="1"/>
  <c r="A14" i="39" s="1"/>
  <c r="A15" i="39" s="1"/>
  <c r="A16" i="39" s="1"/>
  <c r="A17" i="39" s="1"/>
  <c r="A18" i="39" s="1"/>
  <c r="A19" i="39" s="1"/>
  <c r="A20" i="39" s="1"/>
  <c r="A21" i="39" s="1"/>
  <c r="A22" i="39" s="1"/>
  <c r="A23" i="39" s="1"/>
  <c r="A24" i="39" s="1"/>
  <c r="A25" i="39" s="1"/>
  <c r="A26" i="39" s="1"/>
  <c r="A27" i="39" s="1"/>
  <c r="A28" i="39" s="1"/>
  <c r="A29" i="39" s="1"/>
  <c r="A30" i="39" s="1"/>
  <c r="A31" i="39" s="1"/>
  <c r="A32" i="39" s="1"/>
  <c r="A33" i="39" s="1"/>
  <c r="A34" i="39" s="1"/>
  <c r="A35" i="39" s="1"/>
  <c r="A36" i="39" s="1"/>
  <c r="A37" i="39" s="1"/>
  <c r="A38" i="39" s="1"/>
  <c r="AC10" i="39"/>
  <c r="AC11" i="39" s="1"/>
  <c r="AC12" i="39" s="1"/>
  <c r="AC13" i="39" s="1"/>
  <c r="AC14" i="39" s="1"/>
  <c r="AC15" i="39" s="1"/>
  <c r="AC16" i="39" s="1"/>
  <c r="AC17" i="39" s="1"/>
  <c r="AC18" i="39" s="1"/>
  <c r="AC19" i="39" s="1"/>
  <c r="AC20" i="39" s="1"/>
  <c r="AC21" i="39" s="1"/>
  <c r="AC22" i="39" s="1"/>
  <c r="AC23" i="39" s="1"/>
  <c r="AC24" i="39" s="1"/>
  <c r="AC25" i="39" s="1"/>
  <c r="AC26" i="39" s="1"/>
  <c r="AC27" i="39" s="1"/>
  <c r="AC28" i="39" s="1"/>
  <c r="AC29" i="39" s="1"/>
  <c r="AC30" i="39" s="1"/>
  <c r="AC31" i="39" s="1"/>
  <c r="AC32" i="39" s="1"/>
  <c r="AC33" i="39" s="1"/>
  <c r="AC34" i="39" s="1"/>
  <c r="AC35" i="39" s="1"/>
  <c r="AC36" i="39" s="1"/>
  <c r="AC37" i="39" s="1"/>
  <c r="AC38" i="39" s="1"/>
  <c r="AI10" i="39"/>
  <c r="AI11" i="39" s="1"/>
  <c r="AI12" i="39" s="1"/>
  <c r="AI13" i="39" s="1"/>
  <c r="AI14" i="39" s="1"/>
  <c r="AI15" i="39" s="1"/>
  <c r="AI16" i="39" s="1"/>
  <c r="AI17" i="39" s="1"/>
  <c r="AI18" i="39" s="1"/>
  <c r="AI19" i="39" s="1"/>
  <c r="AI20" i="39" s="1"/>
  <c r="AI21" i="39" s="1"/>
  <c r="AI22" i="39" s="1"/>
  <c r="AI23" i="39" s="1"/>
  <c r="AI24" i="39" s="1"/>
  <c r="AI25" i="39" s="1"/>
  <c r="AI26" i="39" s="1"/>
  <c r="AI27" i="39" s="1"/>
  <c r="AI28" i="39" s="1"/>
  <c r="AI29" i="39" s="1"/>
  <c r="AI30" i="39" s="1"/>
  <c r="AI31" i="39" s="1"/>
  <c r="AI32" i="39" s="1"/>
  <c r="AI33" i="39" s="1"/>
  <c r="AI34" i="39" s="1"/>
  <c r="AI35" i="39" s="1"/>
  <c r="AI36" i="39" s="1"/>
  <c r="AI37" i="39" s="1"/>
  <c r="P10" i="39"/>
  <c r="P11" i="39"/>
  <c r="B10" i="45" s="1"/>
  <c r="P12" i="39"/>
  <c r="AD12" i="39" s="1"/>
  <c r="P13" i="39"/>
  <c r="B12" i="45" s="1"/>
  <c r="P14" i="39"/>
  <c r="H14" i="39" s="1"/>
  <c r="P15" i="39"/>
  <c r="B14" i="45" s="1"/>
  <c r="P16" i="39"/>
  <c r="B15" i="45" s="1"/>
  <c r="P17" i="39"/>
  <c r="B16" i="45" s="1"/>
  <c r="P18" i="39"/>
  <c r="AJ18" i="39" s="1"/>
  <c r="P19" i="39"/>
  <c r="B18" i="45" s="1"/>
  <c r="B19" i="45"/>
  <c r="P21" i="39"/>
  <c r="B20" i="45" s="1"/>
  <c r="P22" i="39"/>
  <c r="B21" i="45" s="1"/>
  <c r="P23" i="39"/>
  <c r="B22" i="45" s="1"/>
  <c r="P24" i="39"/>
  <c r="B23" i="45" s="1"/>
  <c r="P25" i="39"/>
  <c r="B24" i="45" s="1"/>
  <c r="P26" i="39"/>
  <c r="B25" i="45" s="1"/>
  <c r="P27" i="39"/>
  <c r="B26" i="45" s="1"/>
  <c r="Y41" i="39"/>
  <c r="AA41" i="39" s="1"/>
  <c r="AB41" i="39"/>
  <c r="I46" i="43"/>
  <c r="I50" i="12"/>
  <c r="I50" i="23"/>
  <c r="I50" i="10"/>
  <c r="L44" i="6"/>
  <c r="L44" i="11"/>
  <c r="L44" i="14"/>
  <c r="L44" i="30"/>
  <c r="AO10" i="39"/>
  <c r="AO11" i="39" s="1"/>
  <c r="AO12" i="39" s="1"/>
  <c r="AO13" i="39" s="1"/>
  <c r="AO14" i="39" s="1"/>
  <c r="AO15" i="39" s="1"/>
  <c r="AO16" i="39" s="1"/>
  <c r="AO17" i="39" s="1"/>
  <c r="AO18" i="39" s="1"/>
  <c r="AO19" i="39" s="1"/>
  <c r="AO20" i="39" s="1"/>
  <c r="AO21" i="39" s="1"/>
  <c r="AO22" i="39" s="1"/>
  <c r="AO23" i="39" s="1"/>
  <c r="AO24" i="39" s="1"/>
  <c r="AO25" i="39" s="1"/>
  <c r="AO26" i="39" s="1"/>
  <c r="AO27" i="39" s="1"/>
  <c r="AO28" i="39" s="1"/>
  <c r="AO29" i="39" s="1"/>
  <c r="AO30" i="39" s="1"/>
  <c r="AO31" i="39" s="1"/>
  <c r="AO32" i="39" s="1"/>
  <c r="AO33" i="39" s="1"/>
  <c r="AO34" i="39" s="1"/>
  <c r="AO35" i="39" s="1"/>
  <c r="AO36" i="39" s="1"/>
  <c r="AO37" i="39" s="1"/>
  <c r="AO38" i="39" s="1"/>
  <c r="AN41" i="39"/>
  <c r="I46" i="30"/>
  <c r="AT12" i="39" s="1"/>
  <c r="I43" i="21"/>
  <c r="I44" i="21" s="1"/>
  <c r="K34" i="21"/>
  <c r="W59" i="55" s="1"/>
  <c r="X59" i="55" s="1"/>
  <c r="C38" i="21"/>
  <c r="AH41" i="39"/>
  <c r="I46" i="19"/>
  <c r="AT23" i="39" s="1"/>
  <c r="E26" i="39"/>
  <c r="AJ31" i="39"/>
  <c r="G31" i="39"/>
  <c r="BB28" i="39"/>
  <c r="BB31" i="39"/>
  <c r="BB35" i="39"/>
  <c r="H35" i="39"/>
  <c r="G35" i="39"/>
  <c r="G28" i="39"/>
  <c r="H28" i="39"/>
  <c r="H31" i="39"/>
  <c r="G29" i="39"/>
  <c r="H30" i="39"/>
  <c r="BB34" i="39"/>
  <c r="BB20" i="39"/>
  <c r="G34" i="39"/>
  <c r="H13" i="39"/>
  <c r="BB26" i="39"/>
  <c r="H38" i="39"/>
  <c r="E12" i="39"/>
  <c r="G36" i="39"/>
  <c r="G38" i="39"/>
  <c r="BB38" i="39"/>
  <c r="H36" i="39"/>
  <c r="BB36" i="39"/>
  <c r="K34" i="43"/>
  <c r="I40" i="43" s="1"/>
  <c r="C38" i="4"/>
  <c r="E37" i="39"/>
  <c r="F37" i="39" s="1"/>
  <c r="C38" i="37"/>
  <c r="H34" i="39"/>
  <c r="G30" i="39"/>
  <c r="K34" i="16"/>
  <c r="E23" i="39"/>
  <c r="E16" i="39"/>
  <c r="B8" i="45"/>
  <c r="I50" i="33"/>
  <c r="J37" i="33"/>
  <c r="J39" i="33" s="1"/>
  <c r="C38" i="33"/>
  <c r="D38" i="33" s="1"/>
  <c r="E38" i="33" s="1"/>
  <c r="BB30" i="39"/>
  <c r="AZ41" i="39"/>
  <c r="I46" i="23"/>
  <c r="AT19" i="39" s="1"/>
  <c r="I46" i="15"/>
  <c r="I47" i="15" s="1"/>
  <c r="I46" i="13"/>
  <c r="I47" i="13" s="1"/>
  <c r="I46" i="10"/>
  <c r="AT32" i="39" s="1"/>
  <c r="I46" i="24"/>
  <c r="AT18" i="39" s="1"/>
  <c r="I46" i="26"/>
  <c r="I47" i="26" s="1"/>
  <c r="I46" i="29"/>
  <c r="I47" i="29" s="1"/>
  <c r="F14" i="39" l="1"/>
  <c r="BB37" i="39"/>
  <c r="I40" i="37"/>
  <c r="AA45" i="55"/>
  <c r="AB45" i="55" s="1"/>
  <c r="BB14" i="39"/>
  <c r="BB17" i="39"/>
  <c r="BB25" i="39"/>
  <c r="BB24" i="39"/>
  <c r="AA59" i="55"/>
  <c r="AB59" i="55" s="1"/>
  <c r="BB16" i="39"/>
  <c r="W123" i="46"/>
  <c r="AV34" i="39"/>
  <c r="AV31" i="39"/>
  <c r="AV36" i="39"/>
  <c r="W59" i="46"/>
  <c r="W45" i="46"/>
  <c r="C24" i="33"/>
  <c r="M29" i="14"/>
  <c r="M29" i="13" s="1"/>
  <c r="M29" i="12" s="1"/>
  <c r="M29" i="11" s="1"/>
  <c r="M29" i="10" s="1"/>
  <c r="M29" i="9" s="1"/>
  <c r="M29" i="8" s="1"/>
  <c r="M29" i="7" s="1"/>
  <c r="M29" i="6" s="1"/>
  <c r="M16" i="37"/>
  <c r="M16" i="4" s="1"/>
  <c r="M16" i="43" s="1"/>
  <c r="M28" i="14"/>
  <c r="M28" i="13" s="1"/>
  <c r="M28" i="12" s="1"/>
  <c r="M28" i="11" s="1"/>
  <c r="M28" i="10" s="1"/>
  <c r="M28" i="9" s="1"/>
  <c r="M28" i="8" s="1"/>
  <c r="M28" i="7" s="1"/>
  <c r="M28" i="6" s="1"/>
  <c r="M15" i="37"/>
  <c r="M15" i="4" s="1"/>
  <c r="M15" i="43" s="1"/>
  <c r="J11" i="30"/>
  <c r="J11" i="29" s="1"/>
  <c r="J11" i="27" s="1"/>
  <c r="J11" i="28" s="1"/>
  <c r="J11" i="26" s="1"/>
  <c r="J11" i="25" s="1"/>
  <c r="J11" i="24" s="1"/>
  <c r="J11" i="23" s="1"/>
  <c r="M27" i="14"/>
  <c r="M27" i="13" s="1"/>
  <c r="M27" i="12" s="1"/>
  <c r="M27" i="11" s="1"/>
  <c r="M27" i="10" s="1"/>
  <c r="M27" i="9" s="1"/>
  <c r="M27" i="8" s="1"/>
  <c r="M27" i="7" s="1"/>
  <c r="M27" i="6" s="1"/>
  <c r="M22" i="14"/>
  <c r="M22" i="13" s="1"/>
  <c r="M22" i="12" s="1"/>
  <c r="M22" i="11" s="1"/>
  <c r="M22" i="10" s="1"/>
  <c r="M22" i="9" s="1"/>
  <c r="M22" i="8" s="1"/>
  <c r="M22" i="7" s="1"/>
  <c r="M22" i="6" s="1"/>
  <c r="M14" i="37"/>
  <c r="M14" i="4" s="1"/>
  <c r="M14" i="43" s="1"/>
  <c r="J26" i="21"/>
  <c r="J26" i="22" s="1"/>
  <c r="J26" i="20" s="1"/>
  <c r="J26" i="19" s="1"/>
  <c r="J26" i="18" s="1"/>
  <c r="J26" i="17" s="1"/>
  <c r="J10" i="31"/>
  <c r="J10" i="30" s="1"/>
  <c r="J10" i="29" s="1"/>
  <c r="J10" i="27" s="1"/>
  <c r="J10" i="28" s="1"/>
  <c r="J10" i="26" s="1"/>
  <c r="J10" i="25" s="1"/>
  <c r="J10" i="24" s="1"/>
  <c r="J10" i="23" s="1"/>
  <c r="J10" i="21" s="1"/>
  <c r="M26" i="14"/>
  <c r="M26" i="13" s="1"/>
  <c r="M26" i="12" s="1"/>
  <c r="M26" i="11" s="1"/>
  <c r="M26" i="10" s="1"/>
  <c r="M26" i="9" s="1"/>
  <c r="M26" i="8" s="1"/>
  <c r="M26" i="7" s="1"/>
  <c r="M26" i="6" s="1"/>
  <c r="M21" i="14"/>
  <c r="M21" i="13" s="1"/>
  <c r="M21" i="12" s="1"/>
  <c r="M21" i="11" s="1"/>
  <c r="M21" i="10" s="1"/>
  <c r="M21" i="9" s="1"/>
  <c r="M21" i="8" s="1"/>
  <c r="M21" i="7" s="1"/>
  <c r="M21" i="6" s="1"/>
  <c r="J25" i="21"/>
  <c r="J25" i="22" s="1"/>
  <c r="J25" i="20" s="1"/>
  <c r="J25" i="19" s="1"/>
  <c r="J25" i="18" s="1"/>
  <c r="J25" i="17" s="1"/>
  <c r="J17" i="30"/>
  <c r="J17" i="29" s="1"/>
  <c r="J17" i="27" s="1"/>
  <c r="J17" i="28" s="1"/>
  <c r="J17" i="26" s="1"/>
  <c r="J17" i="25" s="1"/>
  <c r="J17" i="23" s="1"/>
  <c r="J17" i="21" s="1"/>
  <c r="J17" i="22" s="1"/>
  <c r="J17" i="20" s="1"/>
  <c r="J17" i="19" s="1"/>
  <c r="J17" i="18" s="1"/>
  <c r="J17" i="17" s="1"/>
  <c r="J17" i="16" s="1"/>
  <c r="J9" i="31"/>
  <c r="J9" i="30" s="1"/>
  <c r="J9" i="29" s="1"/>
  <c r="J9" i="27" s="1"/>
  <c r="J9" i="28" s="1"/>
  <c r="J9" i="26" s="1"/>
  <c r="M25" i="14"/>
  <c r="M25" i="13" s="1"/>
  <c r="M25" i="12" s="1"/>
  <c r="M25" i="11" s="1"/>
  <c r="M25" i="10" s="1"/>
  <c r="M25" i="9" s="1"/>
  <c r="M25" i="8" s="1"/>
  <c r="M25" i="7" s="1"/>
  <c r="M25" i="6" s="1"/>
  <c r="M20" i="37"/>
  <c r="M20" i="4" s="1"/>
  <c r="M20" i="43" s="1"/>
  <c r="J16" i="31"/>
  <c r="J16" i="30" s="1"/>
  <c r="J16" i="29" s="1"/>
  <c r="J16" i="27" s="1"/>
  <c r="J16" i="28" s="1"/>
  <c r="J16" i="25" s="1"/>
  <c r="J16" i="24" s="1"/>
  <c r="J16" i="23" s="1"/>
  <c r="J16" i="21" s="1"/>
  <c r="J16" i="22" s="1"/>
  <c r="J16" i="20" s="1"/>
  <c r="J16" i="19" s="1"/>
  <c r="J16" i="18" s="1"/>
  <c r="J16" i="17" s="1"/>
  <c r="J16" i="16" s="1"/>
  <c r="M24" i="14"/>
  <c r="M24" i="13" s="1"/>
  <c r="M24" i="12" s="1"/>
  <c r="M24" i="11" s="1"/>
  <c r="M24" i="10" s="1"/>
  <c r="M24" i="9" s="1"/>
  <c r="M24" i="8" s="1"/>
  <c r="M24" i="7" s="1"/>
  <c r="M24" i="6" s="1"/>
  <c r="M19" i="37"/>
  <c r="M19" i="4" s="1"/>
  <c r="M19" i="43" s="1"/>
  <c r="J31" i="17"/>
  <c r="J31" i="16" s="1"/>
  <c r="J31" i="15" s="1"/>
  <c r="J31" i="14" s="1"/>
  <c r="J31" i="13" s="1"/>
  <c r="J31" i="12" s="1"/>
  <c r="J31" i="11" s="1"/>
  <c r="J31" i="10" s="1"/>
  <c r="J15" i="31"/>
  <c r="J15" i="30" s="1"/>
  <c r="J15" i="29" s="1"/>
  <c r="J15" i="27" s="1"/>
  <c r="J15" i="26" s="1"/>
  <c r="J15" i="25" s="1"/>
  <c r="J15" i="24" s="1"/>
  <c r="J15" i="23" s="1"/>
  <c r="J15" i="21" s="1"/>
  <c r="J15" i="22" s="1"/>
  <c r="J15" i="20" s="1"/>
  <c r="J15" i="19" s="1"/>
  <c r="J15" i="18" s="1"/>
  <c r="J15" i="17" s="1"/>
  <c r="J15" i="16" s="1"/>
  <c r="M23" i="14"/>
  <c r="M23" i="13" s="1"/>
  <c r="M23" i="12" s="1"/>
  <c r="J30" i="17"/>
  <c r="J30" i="16" s="1"/>
  <c r="J30" i="15" s="1"/>
  <c r="J30" i="14" s="1"/>
  <c r="J30" i="13" s="1"/>
  <c r="J30" i="12" s="1"/>
  <c r="J30" i="11" s="1"/>
  <c r="J30" i="10" s="1"/>
  <c r="J30" i="9" s="1"/>
  <c r="J30" i="8" s="1"/>
  <c r="J30" i="7" s="1"/>
  <c r="J30" i="6" s="1"/>
  <c r="I47" i="33"/>
  <c r="AT9" i="39"/>
  <c r="BB22" i="39"/>
  <c r="J8" i="9"/>
  <c r="J8" i="8" s="1"/>
  <c r="J8" i="7" s="1"/>
  <c r="J8" i="6" s="1"/>
  <c r="J8" i="37" s="1"/>
  <c r="J8" i="4" s="1"/>
  <c r="J8" i="43" s="1"/>
  <c r="BB33" i="39"/>
  <c r="I40" i="9"/>
  <c r="I48" i="9" s="1"/>
  <c r="L47" i="10"/>
  <c r="H29" i="39"/>
  <c r="AV32" i="39"/>
  <c r="AJ37" i="39"/>
  <c r="J32" i="11"/>
  <c r="J32" i="10" s="1"/>
  <c r="J32" i="9" s="1"/>
  <c r="BB32" i="39"/>
  <c r="BB19" i="39"/>
  <c r="BB27" i="39"/>
  <c r="J29" i="16"/>
  <c r="J29" i="15" s="1"/>
  <c r="J29" i="14" s="1"/>
  <c r="J29" i="13" s="1"/>
  <c r="J29" i="12" s="1"/>
  <c r="J29" i="11" s="1"/>
  <c r="J29" i="10" s="1"/>
  <c r="J29" i="9" s="1"/>
  <c r="J29" i="7" s="1"/>
  <c r="J29" i="6" s="1"/>
  <c r="J29" i="37" s="1"/>
  <c r="K34" i="6"/>
  <c r="I40" i="13"/>
  <c r="I51" i="13" s="1"/>
  <c r="I45" i="37"/>
  <c r="L47" i="33"/>
  <c r="AV24" i="39"/>
  <c r="AV23" i="39"/>
  <c r="J28" i="18"/>
  <c r="J28" i="17" s="1"/>
  <c r="J27" i="18"/>
  <c r="J27" i="17" s="1"/>
  <c r="J27" i="16" s="1"/>
  <c r="E36" i="39"/>
  <c r="F36" i="39" s="1"/>
  <c r="BB23" i="39"/>
  <c r="F34" i="39"/>
  <c r="F22" i="45"/>
  <c r="AA22" i="45"/>
  <c r="AI22" i="45"/>
  <c r="O22" i="45"/>
  <c r="S22" i="45"/>
  <c r="W22" i="45"/>
  <c r="K22" i="45"/>
  <c r="AD22" i="45"/>
  <c r="M18" i="19"/>
  <c r="M18" i="18" s="1"/>
  <c r="M18" i="17" s="1"/>
  <c r="M18" i="16" s="1"/>
  <c r="M18" i="15" s="1"/>
  <c r="M18" i="14" s="1"/>
  <c r="M18" i="13" s="1"/>
  <c r="M18" i="12" s="1"/>
  <c r="M18" i="11" s="1"/>
  <c r="M18" i="10" s="1"/>
  <c r="M18" i="9" s="1"/>
  <c r="M18" i="8" s="1"/>
  <c r="M18" i="7" s="1"/>
  <c r="M18" i="6" s="1"/>
  <c r="K34" i="19"/>
  <c r="L47" i="6"/>
  <c r="F21" i="39"/>
  <c r="AV22" i="39"/>
  <c r="K34" i="8"/>
  <c r="C34" i="4"/>
  <c r="K26" i="4" s="1"/>
  <c r="K34" i="4" s="1"/>
  <c r="F13" i="39"/>
  <c r="F34" i="17"/>
  <c r="J43" i="33"/>
  <c r="J43" i="32" s="1"/>
  <c r="J43" i="31" s="1"/>
  <c r="J43" i="30" s="1"/>
  <c r="J43" i="29" s="1"/>
  <c r="J43" i="27" s="1"/>
  <c r="J43" i="28" s="1"/>
  <c r="J43" i="26" s="1"/>
  <c r="J43" i="25" s="1"/>
  <c r="J43" i="24" s="1"/>
  <c r="J43" i="23" s="1"/>
  <c r="J43" i="21" s="1"/>
  <c r="J43" i="22" s="1"/>
  <c r="J43" i="20" s="1"/>
  <c r="J43" i="19" s="1"/>
  <c r="J43" i="18" s="1"/>
  <c r="J43" i="17" s="1"/>
  <c r="J43" i="16" s="1"/>
  <c r="J43" i="15" s="1"/>
  <c r="J43" i="14" s="1"/>
  <c r="J43" i="13" s="1"/>
  <c r="J43" i="12" s="1"/>
  <c r="J43" i="11" s="1"/>
  <c r="J43" i="10" s="1"/>
  <c r="J43" i="9" s="1"/>
  <c r="J43" i="8" s="1"/>
  <c r="J43" i="7" s="1"/>
  <c r="J43" i="6" s="1"/>
  <c r="J43" i="37" s="1"/>
  <c r="J43" i="4" s="1"/>
  <c r="J43" i="43" s="1"/>
  <c r="AD13" i="39"/>
  <c r="BB21" i="39"/>
  <c r="BB18" i="39"/>
  <c r="G13" i="39"/>
  <c r="BB13" i="39"/>
  <c r="H32" i="39"/>
  <c r="AJ13" i="39"/>
  <c r="J24" i="20"/>
  <c r="J24" i="19" s="1"/>
  <c r="J24" i="18" s="1"/>
  <c r="J24" i="17" s="1"/>
  <c r="I40" i="25"/>
  <c r="R17" i="39" s="1"/>
  <c r="AX17" i="39" s="1"/>
  <c r="C34" i="24"/>
  <c r="C33" i="43"/>
  <c r="C34" i="43"/>
  <c r="AV15" i="39"/>
  <c r="F19" i="39"/>
  <c r="J23" i="24"/>
  <c r="J23" i="23" s="1"/>
  <c r="J23" i="21" s="1"/>
  <c r="J23" i="22" s="1"/>
  <c r="J23" i="20" s="1"/>
  <c r="J18" i="26"/>
  <c r="J18" i="25" s="1"/>
  <c r="J18" i="24" s="1"/>
  <c r="J18" i="23" s="1"/>
  <c r="J18" i="21" s="1"/>
  <c r="J18" i="22" s="1"/>
  <c r="J18" i="19" s="1"/>
  <c r="J18" i="18" s="1"/>
  <c r="J18" i="17" s="1"/>
  <c r="J18" i="16" s="1"/>
  <c r="BB11" i="39"/>
  <c r="J20" i="26"/>
  <c r="J20" i="25" s="1"/>
  <c r="J20" i="24" s="1"/>
  <c r="J20" i="23" s="1"/>
  <c r="J20" i="21" s="1"/>
  <c r="J20" i="22" s="1"/>
  <c r="J20" i="20" s="1"/>
  <c r="J20" i="19" s="1"/>
  <c r="J20" i="18" s="1"/>
  <c r="J19" i="26"/>
  <c r="J19" i="25" s="1"/>
  <c r="J19" i="24" s="1"/>
  <c r="J19" i="23" s="1"/>
  <c r="J19" i="21" s="1"/>
  <c r="J19" i="22" s="1"/>
  <c r="J19" i="20" s="1"/>
  <c r="J19" i="19" s="1"/>
  <c r="J19" i="17" s="1"/>
  <c r="AV18" i="39"/>
  <c r="E33" i="43"/>
  <c r="BB15" i="39"/>
  <c r="H26" i="39"/>
  <c r="J22" i="24"/>
  <c r="J22" i="23" s="1"/>
  <c r="J22" i="21" s="1"/>
  <c r="J22" i="22" s="1"/>
  <c r="J22" i="20" s="1"/>
  <c r="J22" i="19" s="1"/>
  <c r="J22" i="18" s="1"/>
  <c r="J22" i="17" s="1"/>
  <c r="G32" i="39"/>
  <c r="J21" i="26"/>
  <c r="J21" i="25" s="1"/>
  <c r="L47" i="4"/>
  <c r="L47" i="20"/>
  <c r="L47" i="12"/>
  <c r="G16" i="39"/>
  <c r="I51" i="37"/>
  <c r="AV12" i="39"/>
  <c r="G12" i="39"/>
  <c r="BB12" i="39"/>
  <c r="H12" i="39"/>
  <c r="I40" i="28"/>
  <c r="I45" i="28" s="1"/>
  <c r="C34" i="32"/>
  <c r="K34" i="32" s="1"/>
  <c r="K34" i="27"/>
  <c r="W30" i="55" s="1"/>
  <c r="X30" i="55" s="1"/>
  <c r="J13" i="18"/>
  <c r="C33" i="4"/>
  <c r="J12" i="18"/>
  <c r="G25" i="39"/>
  <c r="AJ25" i="39"/>
  <c r="H25" i="39"/>
  <c r="AD17" i="39"/>
  <c r="G17" i="39"/>
  <c r="AD25" i="39"/>
  <c r="I47" i="6"/>
  <c r="F34" i="43"/>
  <c r="F34" i="4"/>
  <c r="E33" i="33"/>
  <c r="D34" i="24"/>
  <c r="Z50" i="55" s="1"/>
  <c r="AT33" i="39"/>
  <c r="L47" i="37"/>
  <c r="L47" i="13"/>
  <c r="C34" i="17"/>
  <c r="E34" i="4"/>
  <c r="E15" i="43"/>
  <c r="G15" i="39"/>
  <c r="AJ15" i="39"/>
  <c r="L47" i="17"/>
  <c r="L47" i="9"/>
  <c r="I47" i="8"/>
  <c r="AD22" i="39"/>
  <c r="E34" i="13"/>
  <c r="F23" i="39"/>
  <c r="AT37" i="39"/>
  <c r="AT30" i="39"/>
  <c r="L47" i="28"/>
  <c r="AT35" i="39"/>
  <c r="L47" i="19"/>
  <c r="L47" i="11"/>
  <c r="G21" i="39"/>
  <c r="G27" i="39"/>
  <c r="AJ21" i="39"/>
  <c r="H20" i="39"/>
  <c r="C34" i="26"/>
  <c r="D15" i="43"/>
  <c r="F34" i="26"/>
  <c r="A10" i="1"/>
  <c r="A11" i="2" s="1"/>
  <c r="AD21" i="39"/>
  <c r="H21" i="39"/>
  <c r="L47" i="24"/>
  <c r="L47" i="8"/>
  <c r="L47" i="16"/>
  <c r="L47" i="26"/>
  <c r="I47" i="4"/>
  <c r="D34" i="17"/>
  <c r="Z82" i="55" s="1"/>
  <c r="H11" i="39"/>
  <c r="H24" i="39"/>
  <c r="AJ27" i="39"/>
  <c r="AD15" i="39"/>
  <c r="I40" i="14"/>
  <c r="I48" i="14" s="1"/>
  <c r="C52" i="43"/>
  <c r="C53" i="43" s="1"/>
  <c r="AJ23" i="39"/>
  <c r="H27" i="39"/>
  <c r="G26" i="39"/>
  <c r="K34" i="10"/>
  <c r="I40" i="10" s="1"/>
  <c r="L45" i="10" s="1"/>
  <c r="AD27" i="39"/>
  <c r="AJ11" i="39"/>
  <c r="R37" i="39"/>
  <c r="I48" i="37"/>
  <c r="G23" i="39"/>
  <c r="H15" i="39"/>
  <c r="H23" i="39"/>
  <c r="G19" i="39"/>
  <c r="D34" i="26"/>
  <c r="Z40" i="55" s="1"/>
  <c r="E34" i="43"/>
  <c r="C52" i="37"/>
  <c r="C53" i="37" s="1"/>
  <c r="G11" i="39"/>
  <c r="H17" i="39"/>
  <c r="K34" i="29"/>
  <c r="W26" i="55" s="1"/>
  <c r="X26" i="55" s="1"/>
  <c r="C52" i="14"/>
  <c r="C53" i="14" s="1"/>
  <c r="C52" i="13"/>
  <c r="C53" i="13" s="1"/>
  <c r="C52" i="9"/>
  <c r="C53" i="9" s="1"/>
  <c r="AD31" i="39"/>
  <c r="D34" i="32"/>
  <c r="E34" i="17"/>
  <c r="C38" i="45"/>
  <c r="AJ14" i="39"/>
  <c r="B13" i="45"/>
  <c r="L47" i="23"/>
  <c r="S14" i="45"/>
  <c r="AA14" i="45"/>
  <c r="W14" i="45"/>
  <c r="O14" i="45"/>
  <c r="K14" i="45"/>
  <c r="AD14" i="45"/>
  <c r="F14" i="45"/>
  <c r="AI14" i="45"/>
  <c r="E34" i="26"/>
  <c r="C24" i="43"/>
  <c r="B38" i="45"/>
  <c r="F31" i="45"/>
  <c r="AA31" i="45"/>
  <c r="AD31" i="45"/>
  <c r="AI31" i="45"/>
  <c r="O31" i="45"/>
  <c r="K31" i="45"/>
  <c r="S31" i="45"/>
  <c r="W31" i="45"/>
  <c r="D38" i="1"/>
  <c r="D39" i="2" s="1"/>
  <c r="B37" i="45"/>
  <c r="F30" i="45"/>
  <c r="AD30" i="45"/>
  <c r="S30" i="45"/>
  <c r="W30" i="45"/>
  <c r="AA30" i="45"/>
  <c r="AI30" i="45"/>
  <c r="K30" i="45"/>
  <c r="O30" i="45"/>
  <c r="F21" i="45"/>
  <c r="S21" i="45"/>
  <c r="W21" i="45"/>
  <c r="AA21" i="45"/>
  <c r="K21" i="45"/>
  <c r="AI21" i="45"/>
  <c r="O21" i="45"/>
  <c r="AD21" i="45"/>
  <c r="I47" i="43"/>
  <c r="C15" i="43"/>
  <c r="H22" i="39"/>
  <c r="L47" i="7"/>
  <c r="F20" i="45"/>
  <c r="K20" i="45"/>
  <c r="O20" i="45"/>
  <c r="AD20" i="45"/>
  <c r="S20" i="45"/>
  <c r="W20" i="45"/>
  <c r="AA20" i="45"/>
  <c r="AI20" i="45"/>
  <c r="F12" i="45"/>
  <c r="AA12" i="45"/>
  <c r="S12" i="45"/>
  <c r="W12" i="45"/>
  <c r="O12" i="45"/>
  <c r="K12" i="45"/>
  <c r="AD12" i="45"/>
  <c r="AI12" i="45"/>
  <c r="I40" i="12"/>
  <c r="C15" i="4"/>
  <c r="F29" i="45"/>
  <c r="K29" i="45"/>
  <c r="O29" i="45"/>
  <c r="AA29" i="45"/>
  <c r="W29" i="45"/>
  <c r="AI29" i="45"/>
  <c r="S29" i="45"/>
  <c r="AD29" i="45"/>
  <c r="S8" i="45"/>
  <c r="O8" i="45"/>
  <c r="K8" i="45"/>
  <c r="AA8" i="45"/>
  <c r="W8" i="45"/>
  <c r="AI8" i="45"/>
  <c r="F8" i="45"/>
  <c r="AD8" i="45"/>
  <c r="E24" i="43"/>
  <c r="D34" i="43"/>
  <c r="C34" i="13"/>
  <c r="F19" i="45"/>
  <c r="K19" i="45"/>
  <c r="O19" i="45"/>
  <c r="AI19" i="45"/>
  <c r="S19" i="45"/>
  <c r="AA19" i="45"/>
  <c r="AD19" i="45"/>
  <c r="W19" i="45"/>
  <c r="AJ12" i="39"/>
  <c r="B11" i="45"/>
  <c r="S36" i="45"/>
  <c r="F36" i="45"/>
  <c r="K36" i="45"/>
  <c r="AI36" i="45"/>
  <c r="O36" i="45"/>
  <c r="W36" i="45"/>
  <c r="AA36" i="45"/>
  <c r="AD36" i="45"/>
  <c r="F28" i="45"/>
  <c r="K28" i="45"/>
  <c r="O28" i="45"/>
  <c r="S28" i="45"/>
  <c r="AA28" i="45"/>
  <c r="AI28" i="45"/>
  <c r="W28" i="45"/>
  <c r="AD28" i="45"/>
  <c r="D24" i="43"/>
  <c r="G14" i="39"/>
  <c r="AJ22" i="39"/>
  <c r="AA26" i="45"/>
  <c r="K26" i="45"/>
  <c r="S26" i="45"/>
  <c r="W26" i="45"/>
  <c r="F26" i="45"/>
  <c r="O26" i="45"/>
  <c r="AI26" i="45"/>
  <c r="AD26" i="45"/>
  <c r="F18" i="45"/>
  <c r="AA18" i="45"/>
  <c r="AI18" i="45"/>
  <c r="O18" i="45"/>
  <c r="K18" i="45"/>
  <c r="S18" i="45"/>
  <c r="W18" i="45"/>
  <c r="AD18" i="45"/>
  <c r="W10" i="45"/>
  <c r="S10" i="45"/>
  <c r="K10" i="45"/>
  <c r="O10" i="45"/>
  <c r="F10" i="45"/>
  <c r="AA10" i="45"/>
  <c r="AD10" i="45"/>
  <c r="AI10" i="45"/>
  <c r="D33" i="43"/>
  <c r="D36" i="1"/>
  <c r="D37" i="2" s="1"/>
  <c r="B35" i="45"/>
  <c r="AP28" i="39"/>
  <c r="B27" i="45"/>
  <c r="G22" i="39"/>
  <c r="F25" i="45"/>
  <c r="S25" i="45"/>
  <c r="W25" i="45"/>
  <c r="AD25" i="45"/>
  <c r="K25" i="45"/>
  <c r="AA25" i="45"/>
  <c r="AI25" i="45"/>
  <c r="O25" i="45"/>
  <c r="AD18" i="39"/>
  <c r="B17" i="45"/>
  <c r="E34" i="33"/>
  <c r="J57" i="33" s="1"/>
  <c r="F34" i="45"/>
  <c r="AA34" i="45"/>
  <c r="S34" i="45"/>
  <c r="O34" i="45"/>
  <c r="AI34" i="45"/>
  <c r="W34" i="45"/>
  <c r="K34" i="45"/>
  <c r="AD34" i="45"/>
  <c r="E34" i="24"/>
  <c r="L47" i="15"/>
  <c r="F24" i="45"/>
  <c r="K24" i="45"/>
  <c r="O24" i="45"/>
  <c r="W24" i="45"/>
  <c r="AA24" i="45"/>
  <c r="AD24" i="45"/>
  <c r="S24" i="45"/>
  <c r="AI24" i="45"/>
  <c r="F16" i="45"/>
  <c r="K16" i="45"/>
  <c r="AI16" i="45"/>
  <c r="O16" i="45"/>
  <c r="S16" i="45"/>
  <c r="W16" i="45"/>
  <c r="AD16" i="45"/>
  <c r="AA16" i="45"/>
  <c r="F34" i="13"/>
  <c r="F33" i="45"/>
  <c r="K33" i="45"/>
  <c r="AD33" i="45"/>
  <c r="O33" i="45"/>
  <c r="W33" i="45"/>
  <c r="S33" i="45"/>
  <c r="AA33" i="45"/>
  <c r="AI33" i="45"/>
  <c r="I47" i="10"/>
  <c r="F23" i="45"/>
  <c r="K23" i="45"/>
  <c r="AD23" i="45"/>
  <c r="O23" i="45"/>
  <c r="AI23" i="45"/>
  <c r="S23" i="45"/>
  <c r="AA23" i="45"/>
  <c r="W23" i="45"/>
  <c r="AA15" i="45"/>
  <c r="S15" i="45"/>
  <c r="W15" i="45"/>
  <c r="O15" i="45"/>
  <c r="K15" i="45"/>
  <c r="F15" i="45"/>
  <c r="AI15" i="45"/>
  <c r="AD15" i="45"/>
  <c r="D34" i="13"/>
  <c r="F32" i="45"/>
  <c r="AI32" i="45"/>
  <c r="O32" i="45"/>
  <c r="W32" i="45"/>
  <c r="AD32" i="45"/>
  <c r="S32" i="45"/>
  <c r="AA32" i="45"/>
  <c r="K32" i="45"/>
  <c r="B9" i="45"/>
  <c r="AV38" i="39"/>
  <c r="I47" i="11"/>
  <c r="L48" i="43"/>
  <c r="M43" i="33"/>
  <c r="M44" i="33" s="1"/>
  <c r="AJ10" i="39"/>
  <c r="K34" i="24"/>
  <c r="I40" i="24" s="1"/>
  <c r="L45" i="43"/>
  <c r="I51" i="43"/>
  <c r="I45" i="43"/>
  <c r="I50" i="25"/>
  <c r="D33" i="4"/>
  <c r="E33" i="4"/>
  <c r="D24" i="4"/>
  <c r="E15" i="4"/>
  <c r="D15" i="4"/>
  <c r="D34" i="4"/>
  <c r="AP37" i="39"/>
  <c r="H37" i="39"/>
  <c r="D37" i="1"/>
  <c r="D38" i="2" s="1"/>
  <c r="AD37" i="39"/>
  <c r="H33" i="39"/>
  <c r="G33" i="39"/>
  <c r="AJ29" i="39"/>
  <c r="E38" i="39"/>
  <c r="F38" i="39" s="1"/>
  <c r="I48" i="43"/>
  <c r="AJ24" i="39"/>
  <c r="G24" i="39"/>
  <c r="AJ20" i="39"/>
  <c r="AD20" i="39"/>
  <c r="G20" i="39"/>
  <c r="AJ16" i="39"/>
  <c r="H16" i="39"/>
  <c r="F29" i="39"/>
  <c r="L48" i="22"/>
  <c r="L47" i="22"/>
  <c r="B10" i="2"/>
  <c r="B37" i="2"/>
  <c r="B33" i="2"/>
  <c r="B29" i="2"/>
  <c r="B25" i="2"/>
  <c r="B21" i="2"/>
  <c r="B17" i="2"/>
  <c r="B13" i="2"/>
  <c r="C52" i="4"/>
  <c r="C53" i="4" s="1"/>
  <c r="H18" i="39"/>
  <c r="D15" i="33"/>
  <c r="E28" i="39"/>
  <c r="F28" i="39" s="1"/>
  <c r="E30" i="39"/>
  <c r="F30" i="39" s="1"/>
  <c r="B12" i="2"/>
  <c r="AJ28" i="39"/>
  <c r="B19" i="2"/>
  <c r="D28" i="1"/>
  <c r="D29" i="2" s="1"/>
  <c r="C33" i="33"/>
  <c r="D34" i="33"/>
  <c r="C52" i="6"/>
  <c r="C53" i="6" s="1"/>
  <c r="C24" i="4"/>
  <c r="F20" i="39"/>
  <c r="F34" i="33"/>
  <c r="D24" i="33"/>
  <c r="M9" i="32"/>
  <c r="D12" i="1"/>
  <c r="D13" i="2" s="1"/>
  <c r="C52" i="27"/>
  <c r="C53" i="27" s="1"/>
  <c r="D16" i="1"/>
  <c r="D17" i="2" s="1"/>
  <c r="AJ17" i="39"/>
  <c r="E17" i="39"/>
  <c r="F17" i="39" s="1"/>
  <c r="E17" i="1"/>
  <c r="F18" i="39"/>
  <c r="D19" i="1"/>
  <c r="D20" i="2" s="1"/>
  <c r="H19" i="39"/>
  <c r="AJ19" i="39"/>
  <c r="D20" i="1"/>
  <c r="D21" i="2" s="1"/>
  <c r="D22" i="1"/>
  <c r="D23" i="2" s="1"/>
  <c r="F22" i="39"/>
  <c r="D24" i="1"/>
  <c r="D25" i="2" s="1"/>
  <c r="F24" i="39"/>
  <c r="D26" i="1"/>
  <c r="D27" i="2" s="1"/>
  <c r="F27" i="39"/>
  <c r="D29" i="1"/>
  <c r="D30" i="2" s="1"/>
  <c r="AD29" i="39"/>
  <c r="AD35" i="39"/>
  <c r="D35" i="1"/>
  <c r="D36" i="2" s="1"/>
  <c r="K34" i="7"/>
  <c r="W134" i="55" s="1"/>
  <c r="X134" i="55" s="1"/>
  <c r="C52" i="7"/>
  <c r="C53" i="7" s="1"/>
  <c r="I40" i="8"/>
  <c r="M30" i="8"/>
  <c r="C52" i="8"/>
  <c r="C53" i="8" s="1"/>
  <c r="AD34" i="39"/>
  <c r="D34" i="1"/>
  <c r="D35" i="2" s="1"/>
  <c r="AT29" i="39"/>
  <c r="E33" i="39"/>
  <c r="AD33" i="39"/>
  <c r="D33" i="1"/>
  <c r="D34" i="2" s="1"/>
  <c r="D32" i="1"/>
  <c r="D33" i="2" s="1"/>
  <c r="AP31" i="39"/>
  <c r="D31" i="1"/>
  <c r="D32" i="2" s="1"/>
  <c r="E31" i="39"/>
  <c r="C52" i="10"/>
  <c r="C53" i="10" s="1"/>
  <c r="C52" i="11"/>
  <c r="C53" i="11" s="1"/>
  <c r="AP30" i="39"/>
  <c r="AD30" i="39"/>
  <c r="AJ30" i="39"/>
  <c r="D30" i="1"/>
  <c r="D31" i="2" s="1"/>
  <c r="BB29" i="39"/>
  <c r="C52" i="12"/>
  <c r="C53" i="12" s="1"/>
  <c r="L47" i="14"/>
  <c r="AP29" i="39"/>
  <c r="AT28" i="39"/>
  <c r="I47" i="14"/>
  <c r="AT27" i="39"/>
  <c r="AT21" i="39"/>
  <c r="AT25" i="39"/>
  <c r="I40" i="15"/>
  <c r="L45" i="15" s="1"/>
  <c r="AP27" i="39"/>
  <c r="D27" i="1"/>
  <c r="D28" i="2" s="1"/>
  <c r="C52" i="15"/>
  <c r="C53" i="15" s="1"/>
  <c r="L47" i="18"/>
  <c r="L48" i="21"/>
  <c r="L47" i="32"/>
  <c r="L47" i="30"/>
  <c r="L47" i="27"/>
  <c r="AT26" i="39"/>
  <c r="I47" i="18"/>
  <c r="I40" i="16"/>
  <c r="I45" i="16" s="1"/>
  <c r="C52" i="16"/>
  <c r="C53" i="16" s="1"/>
  <c r="AP26" i="39"/>
  <c r="K34" i="18"/>
  <c r="I40" i="18" s="1"/>
  <c r="L45" i="18" s="1"/>
  <c r="I40" i="17"/>
  <c r="I51" i="17" s="1"/>
  <c r="F25" i="39"/>
  <c r="AP25" i="39"/>
  <c r="D25" i="1"/>
  <c r="D26" i="2" s="1"/>
  <c r="C52" i="17"/>
  <c r="C53" i="17" s="1"/>
  <c r="C52" i="18"/>
  <c r="C53" i="18" s="1"/>
  <c r="AP24" i="39"/>
  <c r="I40" i="19"/>
  <c r="L45" i="19" s="1"/>
  <c r="C52" i="19"/>
  <c r="C53" i="19" s="1"/>
  <c r="AP23" i="39"/>
  <c r="D23" i="1"/>
  <c r="D24" i="2" s="1"/>
  <c r="I47" i="20"/>
  <c r="I40" i="20"/>
  <c r="L45" i="20" s="1"/>
  <c r="C52" i="20"/>
  <c r="C53" i="20" s="1"/>
  <c r="AP22" i="39"/>
  <c r="I47" i="23"/>
  <c r="AT20" i="39"/>
  <c r="I40" i="22"/>
  <c r="L45" i="22" s="1"/>
  <c r="C52" i="22"/>
  <c r="C53" i="22" s="1"/>
  <c r="AP21" i="39"/>
  <c r="D21" i="1"/>
  <c r="D22" i="2" s="1"/>
  <c r="I40" i="21"/>
  <c r="C52" i="21"/>
  <c r="C53" i="21" s="1"/>
  <c r="AP20" i="39"/>
  <c r="M46" i="33"/>
  <c r="M46" i="32" s="1"/>
  <c r="M47" i="32" s="1"/>
  <c r="L47" i="25"/>
  <c r="I40" i="23"/>
  <c r="L45" i="23" s="1"/>
  <c r="C52" i="23"/>
  <c r="C53" i="23" s="1"/>
  <c r="AP19" i="39"/>
  <c r="AV17" i="39"/>
  <c r="AT14" i="39"/>
  <c r="I47" i="25"/>
  <c r="AT16" i="39"/>
  <c r="I47" i="24"/>
  <c r="I47" i="28"/>
  <c r="F34" i="24"/>
  <c r="C52" i="24"/>
  <c r="C53" i="24" s="1"/>
  <c r="AP18" i="39"/>
  <c r="D18" i="1"/>
  <c r="D19" i="2" s="1"/>
  <c r="G18" i="39"/>
  <c r="C52" i="25"/>
  <c r="C53" i="25" s="1"/>
  <c r="AP17" i="39"/>
  <c r="D17" i="1"/>
  <c r="D18" i="2" s="1"/>
  <c r="L47" i="29"/>
  <c r="I40" i="26"/>
  <c r="I51" i="26" s="1"/>
  <c r="F16" i="39"/>
  <c r="C52" i="26"/>
  <c r="C53" i="26" s="1"/>
  <c r="AP16" i="39"/>
  <c r="AP15" i="39"/>
  <c r="D15" i="1"/>
  <c r="D16" i="2" s="1"/>
  <c r="C52" i="28"/>
  <c r="C53" i="28" s="1"/>
  <c r="AT11" i="39"/>
  <c r="AT13" i="39"/>
  <c r="J46" i="33"/>
  <c r="J47" i="33" s="1"/>
  <c r="AP14" i="39"/>
  <c r="D14" i="1"/>
  <c r="D15" i="2" s="1"/>
  <c r="AT10" i="39"/>
  <c r="AP13" i="39"/>
  <c r="D13" i="1"/>
  <c r="D14" i="2" s="1"/>
  <c r="C52" i="29"/>
  <c r="C53" i="29" s="1"/>
  <c r="L47" i="31"/>
  <c r="D33" i="33"/>
  <c r="C15" i="33"/>
  <c r="C34" i="33"/>
  <c r="E24" i="33"/>
  <c r="E15" i="33"/>
  <c r="J38" i="31"/>
  <c r="E34" i="32"/>
  <c r="C35" i="32" s="1"/>
  <c r="AP11" i="39"/>
  <c r="D11" i="1"/>
  <c r="D12" i="2" s="1"/>
  <c r="AP10" i="39"/>
  <c r="I47" i="30"/>
  <c r="F12" i="39"/>
  <c r="C52" i="30"/>
  <c r="C53" i="30" s="1"/>
  <c r="AP12" i="39"/>
  <c r="I40" i="32"/>
  <c r="R10" i="39" s="1"/>
  <c r="F10" i="39"/>
  <c r="P41" i="39"/>
  <c r="AJ41" i="39" s="1"/>
  <c r="D10" i="1"/>
  <c r="D11" i="2" s="1"/>
  <c r="J50" i="33"/>
  <c r="D9" i="1"/>
  <c r="D10" i="2" s="1"/>
  <c r="D40" i="32"/>
  <c r="E40" i="32" s="1"/>
  <c r="D48" i="32"/>
  <c r="E48" i="32" s="1"/>
  <c r="C52" i="33"/>
  <c r="C53" i="33" s="1"/>
  <c r="E40" i="33"/>
  <c r="D42" i="32"/>
  <c r="E42" i="32" s="1"/>
  <c r="E44" i="33"/>
  <c r="D52" i="33"/>
  <c r="D53" i="33" s="1"/>
  <c r="D51" i="32"/>
  <c r="E51" i="32" s="1"/>
  <c r="D46" i="32"/>
  <c r="E46" i="32" s="1"/>
  <c r="D38" i="32"/>
  <c r="D38" i="31" s="1"/>
  <c r="D47" i="32"/>
  <c r="E47" i="32" s="1"/>
  <c r="D45" i="32"/>
  <c r="E45" i="32" s="1"/>
  <c r="D44" i="32"/>
  <c r="E44" i="32" s="1"/>
  <c r="D43" i="32"/>
  <c r="E43" i="32" s="1"/>
  <c r="C52" i="32"/>
  <c r="C53" i="32" s="1"/>
  <c r="D39" i="32"/>
  <c r="E39" i="32" s="1"/>
  <c r="F11" i="39"/>
  <c r="C52" i="31"/>
  <c r="C53" i="31" s="1"/>
  <c r="AI38" i="39"/>
  <c r="L45" i="37"/>
  <c r="D50" i="32"/>
  <c r="D49" i="32"/>
  <c r="D41" i="32"/>
  <c r="E24" i="4"/>
  <c r="J49" i="32"/>
  <c r="J50" i="32" s="1"/>
  <c r="I50" i="26"/>
  <c r="J37" i="32"/>
  <c r="F35" i="39"/>
  <c r="BD37" i="39"/>
  <c r="I44" i="19"/>
  <c r="F15" i="39"/>
  <c r="I50" i="15"/>
  <c r="M8" i="32"/>
  <c r="AV19" i="39"/>
  <c r="I47" i="19"/>
  <c r="F26" i="39"/>
  <c r="AD14" i="39"/>
  <c r="AD16" i="39"/>
  <c r="AD19" i="39"/>
  <c r="AD24" i="39"/>
  <c r="AD26" i="39"/>
  <c r="AJ26" i="39"/>
  <c r="AD23" i="39"/>
  <c r="AD11" i="39"/>
  <c r="AD10" i="39"/>
  <c r="AP38" i="39"/>
  <c r="AJ38" i="39"/>
  <c r="AP32" i="39"/>
  <c r="AJ32" i="39"/>
  <c r="AP36" i="39"/>
  <c r="AJ36" i="39"/>
  <c r="AP35" i="39"/>
  <c r="AJ35" i="39"/>
  <c r="AP34" i="39"/>
  <c r="AJ34" i="39"/>
  <c r="AP33" i="39"/>
  <c r="AJ33" i="39"/>
  <c r="AD32" i="39"/>
  <c r="AD38" i="39"/>
  <c r="G37" i="39"/>
  <c r="W150" i="55" l="1"/>
  <c r="W150" i="46"/>
  <c r="I40" i="4"/>
  <c r="AL17" i="39"/>
  <c r="V17" i="39"/>
  <c r="W134" i="46"/>
  <c r="Z40" i="46"/>
  <c r="AA40" i="46" s="1"/>
  <c r="AB40" i="46" s="1"/>
  <c r="J24" i="16"/>
  <c r="J24" i="15" s="1"/>
  <c r="J24" i="13" s="1"/>
  <c r="J24" i="12" s="1"/>
  <c r="J24" i="11" s="1"/>
  <c r="J24" i="10" s="1"/>
  <c r="J24" i="9" s="1"/>
  <c r="J24" i="8" s="1"/>
  <c r="J24" i="7" s="1"/>
  <c r="J24" i="6" s="1"/>
  <c r="J24" i="37" s="1"/>
  <c r="J25" i="16"/>
  <c r="J25" i="15" s="1"/>
  <c r="J25" i="14" s="1"/>
  <c r="J25" i="12" s="1"/>
  <c r="J25" i="11" s="1"/>
  <c r="J25" i="10" s="1"/>
  <c r="J25" i="9" s="1"/>
  <c r="J25" i="8" s="1"/>
  <c r="J25" i="7" s="1"/>
  <c r="J25" i="6" s="1"/>
  <c r="J25" i="37" s="1"/>
  <c r="AA82" i="55"/>
  <c r="AB82" i="55" s="1"/>
  <c r="Z82" i="46"/>
  <c r="AA82" i="46" s="1"/>
  <c r="AB82" i="46" s="1"/>
  <c r="AA30" i="55"/>
  <c r="AB30" i="55" s="1"/>
  <c r="AA50" i="55"/>
  <c r="AB50" i="55" s="1"/>
  <c r="Z50" i="46"/>
  <c r="AA50" i="46" s="1"/>
  <c r="AB50" i="46" s="1"/>
  <c r="J26" i="16"/>
  <c r="J26" i="15" s="1"/>
  <c r="J26" i="14" s="1"/>
  <c r="J26" i="13" s="1"/>
  <c r="AA26" i="55"/>
  <c r="AB26" i="55" s="1"/>
  <c r="J19" i="16"/>
  <c r="J19" i="15" s="1"/>
  <c r="I40" i="7"/>
  <c r="I45" i="9"/>
  <c r="I51" i="9"/>
  <c r="L45" i="9"/>
  <c r="AA123" i="55"/>
  <c r="AA123" i="46"/>
  <c r="AB123" i="46" s="1"/>
  <c r="X123" i="46"/>
  <c r="AV13" i="39"/>
  <c r="AV11" i="39"/>
  <c r="AV35" i="39"/>
  <c r="AV27" i="39"/>
  <c r="AV33" i="39"/>
  <c r="AV29" i="39"/>
  <c r="AV30" i="39"/>
  <c r="AV16" i="39"/>
  <c r="AV37" i="39"/>
  <c r="AV20" i="39"/>
  <c r="AV25" i="39"/>
  <c r="AV26" i="39"/>
  <c r="AV14" i="39"/>
  <c r="AV21" i="39"/>
  <c r="AA59" i="46"/>
  <c r="AB59" i="46" s="1"/>
  <c r="X59" i="46"/>
  <c r="AA45" i="46"/>
  <c r="AB45" i="46" s="1"/>
  <c r="X45" i="46"/>
  <c r="W30" i="46"/>
  <c r="W26" i="46"/>
  <c r="R33" i="39"/>
  <c r="V33" i="39" s="1"/>
  <c r="K34" i="30"/>
  <c r="W22" i="55" s="1"/>
  <c r="X22" i="55" s="1"/>
  <c r="A11" i="1"/>
  <c r="A12" i="2" s="1"/>
  <c r="M22" i="37"/>
  <c r="M22" i="4" s="1"/>
  <c r="M22" i="43" s="1"/>
  <c r="M24" i="37"/>
  <c r="M24" i="4" s="1"/>
  <c r="M24" i="43" s="1"/>
  <c r="M27" i="37"/>
  <c r="M27" i="4" s="1"/>
  <c r="M27" i="43" s="1"/>
  <c r="M26" i="37"/>
  <c r="M26" i="4" s="1"/>
  <c r="M26" i="43" s="1"/>
  <c r="M28" i="37"/>
  <c r="M28" i="4" s="1"/>
  <c r="M28" i="43" s="1"/>
  <c r="J31" i="9"/>
  <c r="J31" i="8" s="1"/>
  <c r="J31" i="7" s="1"/>
  <c r="J31" i="6" s="1"/>
  <c r="J31" i="37" s="1"/>
  <c r="J31" i="4" s="1"/>
  <c r="J31" i="43" s="1"/>
  <c r="M29" i="37"/>
  <c r="M29" i="4" s="1"/>
  <c r="M29" i="43" s="1"/>
  <c r="M18" i="37"/>
  <c r="M18" i="4" s="1"/>
  <c r="M18" i="43" s="1"/>
  <c r="M25" i="37"/>
  <c r="M25" i="4" s="1"/>
  <c r="M25" i="43" s="1"/>
  <c r="M21" i="37"/>
  <c r="M21" i="4" s="1"/>
  <c r="M21" i="43" s="1"/>
  <c r="J12" i="17"/>
  <c r="J12" i="16" s="1"/>
  <c r="J12" i="15" s="1"/>
  <c r="J12" i="14" s="1"/>
  <c r="J12" i="13" s="1"/>
  <c r="J12" i="12" s="1"/>
  <c r="J12" i="11" s="1"/>
  <c r="J12" i="10" s="1"/>
  <c r="J13" i="17"/>
  <c r="J13" i="16" s="1"/>
  <c r="J13" i="15" s="1"/>
  <c r="J13" i="14" s="1"/>
  <c r="J13" i="13" s="1"/>
  <c r="J13" i="12" s="1"/>
  <c r="J13" i="11" s="1"/>
  <c r="J13" i="10" s="1"/>
  <c r="J30" i="37"/>
  <c r="J30" i="4" s="1"/>
  <c r="J30" i="43" s="1"/>
  <c r="J29" i="4"/>
  <c r="J29" i="43" s="1"/>
  <c r="I17" i="39"/>
  <c r="BD17" i="39"/>
  <c r="AU9" i="39"/>
  <c r="AU10" i="39" s="1"/>
  <c r="AU11" i="39" s="1"/>
  <c r="AU12" i="39" s="1"/>
  <c r="AU13" i="39" s="1"/>
  <c r="AU14" i="39" s="1"/>
  <c r="AU15" i="39" s="1"/>
  <c r="AU16" i="39" s="1"/>
  <c r="AV9" i="39"/>
  <c r="AR37" i="39"/>
  <c r="I40" i="6"/>
  <c r="J32" i="8"/>
  <c r="J32" i="7" s="1"/>
  <c r="J32" i="6" s="1"/>
  <c r="M23" i="11"/>
  <c r="M23" i="10" s="1"/>
  <c r="M23" i="9" s="1"/>
  <c r="M23" i="8" s="1"/>
  <c r="M23" i="7" s="1"/>
  <c r="M23" i="6" s="1"/>
  <c r="J26" i="11"/>
  <c r="J26" i="10" s="1"/>
  <c r="J26" i="9" s="1"/>
  <c r="J26" i="8" s="1"/>
  <c r="J26" i="7" s="1"/>
  <c r="J26" i="6" s="1"/>
  <c r="J26" i="37" s="1"/>
  <c r="D35" i="17"/>
  <c r="R29" i="39"/>
  <c r="I45" i="13"/>
  <c r="L45" i="13"/>
  <c r="R15" i="39"/>
  <c r="T37" i="39"/>
  <c r="I51" i="28"/>
  <c r="I48" i="13"/>
  <c r="I48" i="28"/>
  <c r="E35" i="11"/>
  <c r="C35" i="12"/>
  <c r="D35" i="14"/>
  <c r="J27" i="15"/>
  <c r="J27" i="14" s="1"/>
  <c r="J27" i="13" s="1"/>
  <c r="J27" i="12" s="1"/>
  <c r="J28" i="16"/>
  <c r="J28" i="15" s="1"/>
  <c r="J28" i="14" s="1"/>
  <c r="J28" i="13" s="1"/>
  <c r="J28" i="12" s="1"/>
  <c r="J28" i="11" s="1"/>
  <c r="J28" i="9" s="1"/>
  <c r="J28" i="8" s="1"/>
  <c r="J28" i="7" s="1"/>
  <c r="J28" i="6" s="1"/>
  <c r="J28" i="37" s="1"/>
  <c r="J44" i="33"/>
  <c r="C35" i="17"/>
  <c r="J10" i="22"/>
  <c r="E35" i="17"/>
  <c r="E35" i="13"/>
  <c r="L45" i="28"/>
  <c r="C35" i="14"/>
  <c r="BJ17" i="39"/>
  <c r="J11" i="21"/>
  <c r="J17" i="39"/>
  <c r="I51" i="25"/>
  <c r="I48" i="25"/>
  <c r="C35" i="16"/>
  <c r="C35" i="24"/>
  <c r="AR17" i="39"/>
  <c r="T17" i="39"/>
  <c r="C16" i="45"/>
  <c r="AJ16" i="45" s="1"/>
  <c r="D35" i="25"/>
  <c r="E35" i="14"/>
  <c r="AF17" i="39"/>
  <c r="E35" i="12"/>
  <c r="C35" i="9"/>
  <c r="L45" i="25"/>
  <c r="I45" i="25"/>
  <c r="C35" i="8"/>
  <c r="Q10" i="39"/>
  <c r="AQ10" i="39" s="1"/>
  <c r="AL37" i="39"/>
  <c r="D35" i="9"/>
  <c r="E37" i="1"/>
  <c r="V37" i="1" s="1"/>
  <c r="C35" i="43"/>
  <c r="I40" i="27"/>
  <c r="I45" i="27" s="1"/>
  <c r="D35" i="12"/>
  <c r="J21" i="24"/>
  <c r="J21" i="23" s="1"/>
  <c r="J21" i="21" s="1"/>
  <c r="J21" i="22" s="1"/>
  <c r="J21" i="20" s="1"/>
  <c r="J21" i="19" s="1"/>
  <c r="J21" i="18" s="1"/>
  <c r="I37" i="39"/>
  <c r="E35" i="37"/>
  <c r="J9" i="25"/>
  <c r="J9" i="24" s="1"/>
  <c r="J9" i="23" s="1"/>
  <c r="V37" i="39"/>
  <c r="C35" i="15"/>
  <c r="J15" i="15"/>
  <c r="J15" i="14" s="1"/>
  <c r="J15" i="13" s="1"/>
  <c r="D35" i="26"/>
  <c r="C35" i="26"/>
  <c r="C35" i="7"/>
  <c r="I45" i="10"/>
  <c r="I51" i="10"/>
  <c r="D35" i="13"/>
  <c r="R32" i="39"/>
  <c r="E35" i="26"/>
  <c r="E35" i="10"/>
  <c r="D35" i="43"/>
  <c r="I48" i="10"/>
  <c r="M12" i="27"/>
  <c r="M12" i="28" s="1"/>
  <c r="M12" i="26" s="1"/>
  <c r="M12" i="25" s="1"/>
  <c r="M12" i="24" s="1"/>
  <c r="M12" i="23" s="1"/>
  <c r="M12" i="21" s="1"/>
  <c r="M12" i="22" s="1"/>
  <c r="M12" i="20" s="1"/>
  <c r="M12" i="19" s="1"/>
  <c r="M12" i="18" s="1"/>
  <c r="M12" i="17" s="1"/>
  <c r="M12" i="16" s="1"/>
  <c r="M12" i="15" s="1"/>
  <c r="M12" i="14" s="1"/>
  <c r="M12" i="13" s="1"/>
  <c r="M12" i="12" s="1"/>
  <c r="M12" i="11" s="1"/>
  <c r="M12" i="10" s="1"/>
  <c r="M12" i="9" s="1"/>
  <c r="M12" i="8" s="1"/>
  <c r="M12" i="7" s="1"/>
  <c r="M12" i="6" s="1"/>
  <c r="M12" i="37" s="1"/>
  <c r="M12" i="4" s="1"/>
  <c r="M12" i="43" s="1"/>
  <c r="AX37" i="39"/>
  <c r="E35" i="25"/>
  <c r="AF37" i="39"/>
  <c r="J37" i="39"/>
  <c r="E35" i="9"/>
  <c r="I40" i="29"/>
  <c r="I48" i="29" s="1"/>
  <c r="BJ10" i="39"/>
  <c r="I51" i="15"/>
  <c r="D35" i="37"/>
  <c r="I45" i="19"/>
  <c r="I45" i="17"/>
  <c r="M30" i="7"/>
  <c r="M30" i="6" s="1"/>
  <c r="M30" i="37" s="1"/>
  <c r="M30" i="4" s="1"/>
  <c r="M30" i="43" s="1"/>
  <c r="R25" i="39"/>
  <c r="M43" i="32"/>
  <c r="M44" i="32" s="1"/>
  <c r="C28" i="45"/>
  <c r="P28" i="45" s="1"/>
  <c r="GH37" i="1"/>
  <c r="AH37" i="1"/>
  <c r="FG37" i="1"/>
  <c r="CM37" i="1"/>
  <c r="G37" i="1"/>
  <c r="EO37" i="1"/>
  <c r="BU37" i="1"/>
  <c r="AW37" i="1"/>
  <c r="DH37" i="1"/>
  <c r="AB37" i="1"/>
  <c r="JE37" i="1"/>
  <c r="CV37" i="1"/>
  <c r="C35" i="37"/>
  <c r="J49" i="31"/>
  <c r="J50" i="31" s="1"/>
  <c r="IY17" i="1"/>
  <c r="IM17" i="1"/>
  <c r="ID17" i="1"/>
  <c r="HR17" i="1"/>
  <c r="HF17" i="1"/>
  <c r="GT17" i="1"/>
  <c r="GH17" i="1"/>
  <c r="FV17" i="1"/>
  <c r="FJ17" i="1"/>
  <c r="EX17" i="1"/>
  <c r="EL17" i="1"/>
  <c r="DZ17" i="1"/>
  <c r="DN17" i="1"/>
  <c r="DB17" i="1"/>
  <c r="CP17" i="1"/>
  <c r="CD17" i="1"/>
  <c r="BR17" i="1"/>
  <c r="BF17" i="1"/>
  <c r="AT17" i="1"/>
  <c r="AH17" i="1"/>
  <c r="V17" i="1"/>
  <c r="J17" i="1"/>
  <c r="IV17" i="1"/>
  <c r="IJ17" i="1"/>
  <c r="IA17" i="1"/>
  <c r="HO17" i="1"/>
  <c r="HC17" i="1"/>
  <c r="GQ17" i="1"/>
  <c r="GE17" i="1"/>
  <c r="FS17" i="1"/>
  <c r="FG17" i="1"/>
  <c r="EU17" i="1"/>
  <c r="EI17" i="1"/>
  <c r="DW17" i="1"/>
  <c r="DK17" i="1"/>
  <c r="CY17" i="1"/>
  <c r="CM17" i="1"/>
  <c r="CA17" i="1"/>
  <c r="BO17" i="1"/>
  <c r="BC17" i="1"/>
  <c r="AQ17" i="1"/>
  <c r="AE17" i="1"/>
  <c r="S17" i="1"/>
  <c r="G17" i="1"/>
  <c r="JE17" i="1"/>
  <c r="IS17" i="1"/>
  <c r="IG17" i="1"/>
  <c r="HX17" i="1"/>
  <c r="HL17" i="1"/>
  <c r="GZ17" i="1"/>
  <c r="GN17" i="1"/>
  <c r="GB17" i="1"/>
  <c r="FP17" i="1"/>
  <c r="FD17" i="1"/>
  <c r="ER17" i="1"/>
  <c r="EF17" i="1"/>
  <c r="DT17" i="1"/>
  <c r="DH17" i="1"/>
  <c r="CV17" i="1"/>
  <c r="CJ17" i="1"/>
  <c r="BX17" i="1"/>
  <c r="BL17" i="1"/>
  <c r="AZ17" i="1"/>
  <c r="AN17" i="1"/>
  <c r="AB17" i="1"/>
  <c r="P17" i="1"/>
  <c r="JB17" i="1"/>
  <c r="IP17" i="1"/>
  <c r="HU17" i="1"/>
  <c r="HI17" i="1"/>
  <c r="GW17" i="1"/>
  <c r="GK17" i="1"/>
  <c r="FY17" i="1"/>
  <c r="FM17" i="1"/>
  <c r="FA17" i="1"/>
  <c r="EO17" i="1"/>
  <c r="EC17" i="1"/>
  <c r="DQ17" i="1"/>
  <c r="DE17" i="1"/>
  <c r="CS17" i="1"/>
  <c r="CG17" i="1"/>
  <c r="BU17" i="1"/>
  <c r="BI17" i="1"/>
  <c r="AW17" i="1"/>
  <c r="AK17" i="1"/>
  <c r="Y17" i="1"/>
  <c r="M17" i="1"/>
  <c r="E35" i="43"/>
  <c r="E35" i="28"/>
  <c r="C36" i="45"/>
  <c r="BJ37" i="39"/>
  <c r="E35" i="8"/>
  <c r="D35" i="10"/>
  <c r="D35" i="8"/>
  <c r="D35" i="28"/>
  <c r="L45" i="14"/>
  <c r="R28" i="39"/>
  <c r="I51" i="14"/>
  <c r="I45" i="14"/>
  <c r="C35" i="10"/>
  <c r="D35" i="15"/>
  <c r="M10" i="29"/>
  <c r="M10" i="27" s="1"/>
  <c r="M10" i="28" s="1"/>
  <c r="M10" i="26" s="1"/>
  <c r="M10" i="25" s="1"/>
  <c r="M10" i="24" s="1"/>
  <c r="M10" i="23" s="1"/>
  <c r="M10" i="21" s="1"/>
  <c r="M10" i="22" s="1"/>
  <c r="M10" i="20" s="1"/>
  <c r="M10" i="19" s="1"/>
  <c r="M10" i="18" s="1"/>
  <c r="M10" i="17" s="1"/>
  <c r="M10" i="16" s="1"/>
  <c r="M10" i="15" s="1"/>
  <c r="M10" i="14" s="1"/>
  <c r="M10" i="13" s="1"/>
  <c r="M10" i="12" s="1"/>
  <c r="M10" i="11" s="1"/>
  <c r="M10" i="10" s="1"/>
  <c r="M10" i="9" s="1"/>
  <c r="M10" i="8" s="1"/>
  <c r="M10" i="7" s="1"/>
  <c r="M10" i="6" s="1"/>
  <c r="M10" i="37" s="1"/>
  <c r="M10" i="4" s="1"/>
  <c r="M10" i="43" s="1"/>
  <c r="C35" i="13"/>
  <c r="E35" i="32"/>
  <c r="E35" i="15"/>
  <c r="M46" i="31"/>
  <c r="M46" i="30" s="1"/>
  <c r="M46" i="29" s="1"/>
  <c r="M46" i="27" s="1"/>
  <c r="M46" i="28" s="1"/>
  <c r="M46" i="26" s="1"/>
  <c r="M46" i="25" s="1"/>
  <c r="M46" i="24" s="1"/>
  <c r="M46" i="23" s="1"/>
  <c r="M46" i="21" s="1"/>
  <c r="M46" i="22" s="1"/>
  <c r="M46" i="20" s="1"/>
  <c r="M46" i="19" s="1"/>
  <c r="M46" i="18" s="1"/>
  <c r="M46" i="17" s="1"/>
  <c r="M46" i="16" s="1"/>
  <c r="M46" i="15" s="1"/>
  <c r="M46" i="14" s="1"/>
  <c r="M46" i="13" s="1"/>
  <c r="M46" i="12" s="1"/>
  <c r="M46" i="11" s="1"/>
  <c r="M46" i="10" s="1"/>
  <c r="M46" i="9" s="1"/>
  <c r="M46" i="8" s="1"/>
  <c r="M46" i="7" s="1"/>
  <c r="M46" i="6" s="1"/>
  <c r="M46" i="37" s="1"/>
  <c r="M46" i="4" s="1"/>
  <c r="M46" i="43" s="1"/>
  <c r="C9" i="45"/>
  <c r="AJ9" i="45" s="1"/>
  <c r="C35" i="28"/>
  <c r="D35" i="24"/>
  <c r="E35" i="24"/>
  <c r="F17" i="45"/>
  <c r="W17" i="45"/>
  <c r="O17" i="45"/>
  <c r="S17" i="45"/>
  <c r="AA17" i="45"/>
  <c r="AI17" i="45"/>
  <c r="K17" i="45"/>
  <c r="AD17" i="45"/>
  <c r="F35" i="45"/>
  <c r="AD35" i="45"/>
  <c r="K35" i="45"/>
  <c r="W35" i="45"/>
  <c r="O35" i="45"/>
  <c r="S35" i="45"/>
  <c r="AA35" i="45"/>
  <c r="AI35" i="45"/>
  <c r="S11" i="45"/>
  <c r="AA11" i="45"/>
  <c r="K11" i="45"/>
  <c r="W11" i="45"/>
  <c r="O11" i="45"/>
  <c r="F11" i="45"/>
  <c r="AI11" i="45"/>
  <c r="AD11" i="45"/>
  <c r="I45" i="12"/>
  <c r="L45" i="12"/>
  <c r="I51" i="12"/>
  <c r="R30" i="39"/>
  <c r="I48" i="12"/>
  <c r="D35" i="16"/>
  <c r="F37" i="45"/>
  <c r="K37" i="45"/>
  <c r="AA37" i="45"/>
  <c r="O37" i="45"/>
  <c r="S37" i="45"/>
  <c r="W37" i="45"/>
  <c r="AD37" i="45"/>
  <c r="AI37" i="45"/>
  <c r="E35" i="7"/>
  <c r="F38" i="45"/>
  <c r="W38" i="45"/>
  <c r="O38" i="45"/>
  <c r="AA38" i="45"/>
  <c r="S38" i="45"/>
  <c r="K38" i="45"/>
  <c r="AI38" i="45"/>
  <c r="AD38" i="45"/>
  <c r="D35" i="7"/>
  <c r="D35" i="20"/>
  <c r="AB38" i="45"/>
  <c r="L38" i="45"/>
  <c r="X38" i="45"/>
  <c r="T38" i="45"/>
  <c r="P38" i="45"/>
  <c r="G38" i="45"/>
  <c r="AJ38" i="45"/>
  <c r="AE38" i="45"/>
  <c r="S13" i="45"/>
  <c r="O13" i="45"/>
  <c r="K13" i="45"/>
  <c r="AA13" i="45"/>
  <c r="W13" i="45"/>
  <c r="F13" i="45"/>
  <c r="AD13" i="45"/>
  <c r="AI13" i="45"/>
  <c r="D35" i="32"/>
  <c r="F27" i="45"/>
  <c r="AA27" i="45"/>
  <c r="AD27" i="45"/>
  <c r="O27" i="45"/>
  <c r="K27" i="45"/>
  <c r="S27" i="45"/>
  <c r="AI27" i="45"/>
  <c r="W27" i="45"/>
  <c r="W9" i="45"/>
  <c r="S9" i="45"/>
  <c r="AA9" i="45"/>
  <c r="O9" i="45"/>
  <c r="F9" i="45"/>
  <c r="K9" i="45"/>
  <c r="B40" i="45"/>
  <c r="AI9" i="45"/>
  <c r="AD9" i="45"/>
  <c r="E18" i="2"/>
  <c r="K34" i="33"/>
  <c r="M7" i="33"/>
  <c r="I48" i="19"/>
  <c r="J57" i="32"/>
  <c r="J57" i="31" s="1"/>
  <c r="J57" i="30" s="1"/>
  <c r="J57" i="29" s="1"/>
  <c r="J57" i="27" s="1"/>
  <c r="J57" i="28" s="1"/>
  <c r="J57" i="26" s="1"/>
  <c r="J57" i="25" s="1"/>
  <c r="J44" i="31"/>
  <c r="E38" i="2"/>
  <c r="E52" i="33"/>
  <c r="E53" i="33" s="1"/>
  <c r="D42" i="2"/>
  <c r="J56" i="33"/>
  <c r="J56" i="32" s="1"/>
  <c r="J56" i="31" s="1"/>
  <c r="J56" i="30" s="1"/>
  <c r="J56" i="29" s="1"/>
  <c r="J56" i="27" s="1"/>
  <c r="J56" i="28" s="1"/>
  <c r="J56" i="26" s="1"/>
  <c r="J56" i="25" s="1"/>
  <c r="J58" i="25" s="1"/>
  <c r="D35" i="4"/>
  <c r="E35" i="4"/>
  <c r="E35" i="20"/>
  <c r="J38" i="30"/>
  <c r="J44" i="30" s="1"/>
  <c r="C35" i="23"/>
  <c r="C35" i="20"/>
  <c r="E35" i="16"/>
  <c r="C35" i="4"/>
  <c r="A12" i="1"/>
  <c r="A13" i="2" s="1"/>
  <c r="D40" i="31"/>
  <c r="D40" i="30" s="1"/>
  <c r="E40" i="30" s="1"/>
  <c r="C35" i="25"/>
  <c r="C35" i="18"/>
  <c r="E35" i="18"/>
  <c r="I45" i="18"/>
  <c r="L45" i="17"/>
  <c r="I48" i="17"/>
  <c r="J44" i="32"/>
  <c r="I51" i="7"/>
  <c r="L45" i="7"/>
  <c r="I45" i="7"/>
  <c r="R35" i="39"/>
  <c r="I48" i="7"/>
  <c r="R34" i="39"/>
  <c r="I45" i="8"/>
  <c r="I48" i="8"/>
  <c r="I51" i="8"/>
  <c r="L45" i="8"/>
  <c r="M47" i="33"/>
  <c r="F33" i="39"/>
  <c r="D35" i="11"/>
  <c r="C35" i="11"/>
  <c r="F31" i="39"/>
  <c r="E29" i="1"/>
  <c r="BD29" i="39"/>
  <c r="I29" i="39"/>
  <c r="AL29" i="39"/>
  <c r="V29" i="39"/>
  <c r="T29" i="39"/>
  <c r="AR29" i="39"/>
  <c r="AF29" i="39"/>
  <c r="J29" i="39"/>
  <c r="AX29" i="39"/>
  <c r="AV28" i="39"/>
  <c r="R27" i="39"/>
  <c r="I45" i="15"/>
  <c r="I48" i="15"/>
  <c r="L45" i="16"/>
  <c r="I48" i="16"/>
  <c r="I51" i="16"/>
  <c r="R26" i="39"/>
  <c r="D35" i="18"/>
  <c r="M17" i="18"/>
  <c r="M17" i="17" s="1"/>
  <c r="M17" i="16" s="1"/>
  <c r="M17" i="15" s="1"/>
  <c r="M17" i="14" s="1"/>
  <c r="M17" i="13" s="1"/>
  <c r="M17" i="12" s="1"/>
  <c r="M17" i="11" s="1"/>
  <c r="M17" i="10" s="1"/>
  <c r="M17" i="9" s="1"/>
  <c r="M17" i="8" s="1"/>
  <c r="M17" i="7" s="1"/>
  <c r="M17" i="6" s="1"/>
  <c r="R24" i="39"/>
  <c r="I51" i="18"/>
  <c r="I48" i="18"/>
  <c r="R23" i="39"/>
  <c r="I51" i="19"/>
  <c r="I45" i="20"/>
  <c r="I51" i="20"/>
  <c r="R22" i="39"/>
  <c r="I48" i="20"/>
  <c r="AT41" i="39"/>
  <c r="C35" i="22"/>
  <c r="E35" i="22"/>
  <c r="D35" i="22"/>
  <c r="R21" i="39"/>
  <c r="I51" i="22"/>
  <c r="I45" i="22"/>
  <c r="I48" i="22"/>
  <c r="I51" i="21"/>
  <c r="L45" i="21"/>
  <c r="I48" i="21"/>
  <c r="I45" i="21"/>
  <c r="R20" i="39"/>
  <c r="C35" i="21"/>
  <c r="E35" i="21"/>
  <c r="D35" i="21"/>
  <c r="J46" i="32"/>
  <c r="J47" i="32" s="1"/>
  <c r="I45" i="23"/>
  <c r="R19" i="39"/>
  <c r="I51" i="23"/>
  <c r="I48" i="23"/>
  <c r="D35" i="23"/>
  <c r="E35" i="23"/>
  <c r="L45" i="24"/>
  <c r="I45" i="24"/>
  <c r="I48" i="24"/>
  <c r="R18" i="39"/>
  <c r="I51" i="24"/>
  <c r="R16" i="39"/>
  <c r="I48" i="26"/>
  <c r="I45" i="26"/>
  <c r="L45" i="26"/>
  <c r="E35" i="33"/>
  <c r="C35" i="33"/>
  <c r="D35" i="33"/>
  <c r="D47" i="31"/>
  <c r="E47" i="31" s="1"/>
  <c r="E10" i="1"/>
  <c r="L45" i="32"/>
  <c r="I45" i="32"/>
  <c r="I48" i="32"/>
  <c r="I51" i="32"/>
  <c r="AD41" i="39"/>
  <c r="AP41" i="39"/>
  <c r="D46" i="31"/>
  <c r="E46" i="31" s="1"/>
  <c r="D48" i="31"/>
  <c r="D48" i="30" s="1"/>
  <c r="D45" i="31"/>
  <c r="D45" i="30" s="1"/>
  <c r="D39" i="31"/>
  <c r="D39" i="30" s="1"/>
  <c r="D42" i="31"/>
  <c r="D42" i="30" s="1"/>
  <c r="D42" i="29" s="1"/>
  <c r="E42" i="29" s="1"/>
  <c r="D43" i="31"/>
  <c r="D43" i="30" s="1"/>
  <c r="D44" i="31"/>
  <c r="E44" i="31" s="1"/>
  <c r="E38" i="32"/>
  <c r="D38" i="30"/>
  <c r="E38" i="31"/>
  <c r="D51" i="31"/>
  <c r="D41" i="31"/>
  <c r="E41" i="32"/>
  <c r="D52" i="32"/>
  <c r="E50" i="32"/>
  <c r="D50" i="31"/>
  <c r="J39" i="32"/>
  <c r="J37" i="31"/>
  <c r="E35" i="19"/>
  <c r="C35" i="19"/>
  <c r="D35" i="19"/>
  <c r="E49" i="32"/>
  <c r="D49" i="31"/>
  <c r="AR10" i="39"/>
  <c r="I10" i="39"/>
  <c r="BD10" i="39"/>
  <c r="T10" i="39"/>
  <c r="AL10" i="39"/>
  <c r="AF10" i="39"/>
  <c r="AX10" i="39"/>
  <c r="M8" i="31"/>
  <c r="R38" i="39" l="1"/>
  <c r="I51" i="4"/>
  <c r="I45" i="4"/>
  <c r="I48" i="4"/>
  <c r="L45" i="4"/>
  <c r="X150" i="46"/>
  <c r="AA150" i="46"/>
  <c r="AB150" i="46" s="1"/>
  <c r="X150" i="55"/>
  <c r="AA150" i="55"/>
  <c r="AB150" i="55" s="1"/>
  <c r="J32" i="37"/>
  <c r="J32" i="4" s="1"/>
  <c r="J32" i="43" s="1"/>
  <c r="BO37" i="1"/>
  <c r="CP37" i="1"/>
  <c r="AA22" i="55"/>
  <c r="AB22" i="55" s="1"/>
  <c r="AA40" i="55"/>
  <c r="AB40" i="55" s="1"/>
  <c r="Z157" i="55"/>
  <c r="W157" i="55"/>
  <c r="X162" i="55" s="1"/>
  <c r="AA134" i="55"/>
  <c r="AB134" i="55" s="1"/>
  <c r="X134" i="46"/>
  <c r="AA134" i="46"/>
  <c r="AB134" i="46" s="1"/>
  <c r="BJ33" i="39"/>
  <c r="C32" i="45"/>
  <c r="AB123" i="55"/>
  <c r="AB157" i="55" s="1"/>
  <c r="AA157" i="55"/>
  <c r="BD33" i="39"/>
  <c r="AR33" i="39"/>
  <c r="E33" i="1"/>
  <c r="T33" i="39"/>
  <c r="AX33" i="39"/>
  <c r="I33" i="39"/>
  <c r="J33" i="39"/>
  <c r="AL33" i="39"/>
  <c r="AF33" i="39"/>
  <c r="X16" i="45"/>
  <c r="AA30" i="46"/>
  <c r="AB30" i="46" s="1"/>
  <c r="X30" i="46"/>
  <c r="W22" i="46"/>
  <c r="X26" i="46"/>
  <c r="AA26" i="46"/>
  <c r="AB26" i="46" s="1"/>
  <c r="DK38" i="2"/>
  <c r="DI38" i="2"/>
  <c r="DK18" i="2"/>
  <c r="DI18" i="2"/>
  <c r="J49" i="30"/>
  <c r="I40" i="30"/>
  <c r="IJ33" i="1"/>
  <c r="AT33" i="1"/>
  <c r="HX33" i="1"/>
  <c r="P33" i="1"/>
  <c r="S33" i="1"/>
  <c r="DN37" i="1"/>
  <c r="FD37" i="1"/>
  <c r="CG37" i="1"/>
  <c r="CY37" i="1"/>
  <c r="DZ37" i="1"/>
  <c r="DT37" i="1"/>
  <c r="FM37" i="1"/>
  <c r="GE37" i="1"/>
  <c r="HF37" i="1"/>
  <c r="ER37" i="1"/>
  <c r="FY37" i="1"/>
  <c r="IV37" i="1"/>
  <c r="HR37" i="1"/>
  <c r="P37" i="1"/>
  <c r="JB37" i="1"/>
  <c r="M43" i="31"/>
  <c r="M43" i="30" s="1"/>
  <c r="M43" i="29" s="1"/>
  <c r="M43" i="27" s="1"/>
  <c r="M43" i="28" s="1"/>
  <c r="M43" i="26" s="1"/>
  <c r="M43" i="25" s="1"/>
  <c r="M43" i="24" s="1"/>
  <c r="M43" i="23" s="1"/>
  <c r="M43" i="21" s="1"/>
  <c r="M43" i="22" s="1"/>
  <c r="M43" i="20" s="1"/>
  <c r="M43" i="19" s="1"/>
  <c r="M43" i="18" s="1"/>
  <c r="M43" i="17" s="1"/>
  <c r="M43" i="16" s="1"/>
  <c r="M43" i="15" s="1"/>
  <c r="M43" i="14" s="1"/>
  <c r="M43" i="13" s="1"/>
  <c r="M43" i="12" s="1"/>
  <c r="M43" i="11" s="1"/>
  <c r="M43" i="10" s="1"/>
  <c r="M43" i="9" s="1"/>
  <c r="M43" i="8" s="1"/>
  <c r="M43" i="7" s="1"/>
  <c r="M43" i="6" s="1"/>
  <c r="J17" i="15"/>
  <c r="J17" i="14" s="1"/>
  <c r="J17" i="13" s="1"/>
  <c r="J17" i="12" s="1"/>
  <c r="J17" i="11" s="1"/>
  <c r="J17" i="10" s="1"/>
  <c r="J17" i="9" s="1"/>
  <c r="J17" i="8" s="1"/>
  <c r="J17" i="7" s="1"/>
  <c r="J17" i="6" s="1"/>
  <c r="J17" i="37" s="1"/>
  <c r="M17" i="37"/>
  <c r="M17" i="4" s="1"/>
  <c r="M17" i="43" s="1"/>
  <c r="M23" i="37"/>
  <c r="M23" i="4" s="1"/>
  <c r="M23" i="43" s="1"/>
  <c r="BX33" i="1"/>
  <c r="BC33" i="1"/>
  <c r="BR33" i="1"/>
  <c r="FA33" i="1"/>
  <c r="FD33" i="1"/>
  <c r="DK33" i="1"/>
  <c r="CD33" i="1"/>
  <c r="E34" i="2"/>
  <c r="EI33" i="1"/>
  <c r="EL33" i="1"/>
  <c r="AN33" i="1"/>
  <c r="CV33" i="1"/>
  <c r="EU33" i="1"/>
  <c r="FJ33" i="1"/>
  <c r="CJ33" i="1"/>
  <c r="ER33" i="1"/>
  <c r="HC33" i="1"/>
  <c r="FV33" i="1"/>
  <c r="DQ33" i="1"/>
  <c r="FY33" i="1"/>
  <c r="IA33" i="1"/>
  <c r="I32" i="39"/>
  <c r="V32" i="39"/>
  <c r="BJ29" i="39"/>
  <c r="J28" i="4"/>
  <c r="J28" i="43" s="1"/>
  <c r="BJ28" i="39"/>
  <c r="J25" i="39"/>
  <c r="C22" i="45"/>
  <c r="G22" i="45" s="1"/>
  <c r="E15" i="1"/>
  <c r="JE15" i="1" s="1"/>
  <c r="AW9" i="39"/>
  <c r="L45" i="6"/>
  <c r="I51" i="6"/>
  <c r="R36" i="39"/>
  <c r="I48" i="6"/>
  <c r="I45" i="6"/>
  <c r="AX32" i="39"/>
  <c r="M15" i="1"/>
  <c r="I15" i="39"/>
  <c r="J32" i="39"/>
  <c r="T15" i="39"/>
  <c r="J12" i="9"/>
  <c r="J12" i="8" s="1"/>
  <c r="J12" i="7" s="1"/>
  <c r="J12" i="6" s="1"/>
  <c r="AL32" i="39"/>
  <c r="GZ15" i="1"/>
  <c r="BD15" i="39"/>
  <c r="AX15" i="39"/>
  <c r="BD32" i="39"/>
  <c r="AF32" i="39"/>
  <c r="IJ15" i="1"/>
  <c r="C31" i="45"/>
  <c r="L31" i="45" s="1"/>
  <c r="BJ15" i="39"/>
  <c r="AR15" i="39"/>
  <c r="T32" i="39"/>
  <c r="E32" i="1"/>
  <c r="GN32" i="1" s="1"/>
  <c r="IV15" i="1"/>
  <c r="V15" i="39"/>
  <c r="AL15" i="39"/>
  <c r="J13" i="9"/>
  <c r="J13" i="8" s="1"/>
  <c r="J13" i="7" s="1"/>
  <c r="J13" i="6" s="1"/>
  <c r="AR32" i="39"/>
  <c r="J15" i="39"/>
  <c r="C14" i="45"/>
  <c r="AB14" i="45" s="1"/>
  <c r="AK15" i="1"/>
  <c r="HR33" i="1"/>
  <c r="GN33" i="1"/>
  <c r="GZ33" i="1"/>
  <c r="GQ33" i="1"/>
  <c r="GT33" i="1"/>
  <c r="GW33" i="1"/>
  <c r="GK33" i="1"/>
  <c r="FV37" i="1"/>
  <c r="GT37" i="1"/>
  <c r="GK37" i="1"/>
  <c r="GW37" i="1"/>
  <c r="GQ37" i="1"/>
  <c r="GN37" i="1"/>
  <c r="AF15" i="39"/>
  <c r="L16" i="45"/>
  <c r="AB16" i="45"/>
  <c r="GQ29" i="1"/>
  <c r="HC29" i="1"/>
  <c r="GT29" i="1"/>
  <c r="HF29" i="1"/>
  <c r="HL29" i="1"/>
  <c r="GW29" i="1"/>
  <c r="HI29" i="1"/>
  <c r="GN29" i="1"/>
  <c r="GZ29" i="1"/>
  <c r="P16" i="45"/>
  <c r="AK10" i="39"/>
  <c r="AE10" i="39"/>
  <c r="AE16" i="45"/>
  <c r="T16" i="45"/>
  <c r="Q11" i="39"/>
  <c r="Q12" i="39" s="1"/>
  <c r="G16" i="45"/>
  <c r="J27" i="10"/>
  <c r="J27" i="9" s="1"/>
  <c r="J27" i="8" s="1"/>
  <c r="J27" i="7" s="1"/>
  <c r="J27" i="6" s="1"/>
  <c r="J27" i="37" s="1"/>
  <c r="K34" i="11"/>
  <c r="J15" i="12"/>
  <c r="J15" i="11" s="1"/>
  <c r="J15" i="10" s="1"/>
  <c r="J15" i="9" s="1"/>
  <c r="J15" i="8" s="1"/>
  <c r="J15" i="7" s="1"/>
  <c r="J15" i="6" s="1"/>
  <c r="J15" i="37" s="1"/>
  <c r="BJ32" i="39"/>
  <c r="BJ30" i="39"/>
  <c r="L28" i="45"/>
  <c r="C24" i="45"/>
  <c r="X24" i="45" s="1"/>
  <c r="I51" i="29"/>
  <c r="L45" i="29"/>
  <c r="J14" i="18"/>
  <c r="J56" i="24"/>
  <c r="J59" i="24" s="1"/>
  <c r="AL25" i="39"/>
  <c r="J10" i="20"/>
  <c r="J10" i="19" s="1"/>
  <c r="J10" i="18" s="1"/>
  <c r="J10" i="17" s="1"/>
  <c r="J10" i="16" s="1"/>
  <c r="J10" i="15" s="1"/>
  <c r="J10" i="14" s="1"/>
  <c r="J10" i="13" s="1"/>
  <c r="J10" i="12" s="1"/>
  <c r="J10" i="11" s="1"/>
  <c r="J10" i="10" s="1"/>
  <c r="BD25" i="39"/>
  <c r="J23" i="19"/>
  <c r="J23" i="18" s="1"/>
  <c r="J23" i="17" s="1"/>
  <c r="J23" i="16" s="1"/>
  <c r="J11" i="22"/>
  <c r="I51" i="27"/>
  <c r="AF25" i="39"/>
  <c r="T25" i="39"/>
  <c r="HL33" i="1"/>
  <c r="BU33" i="1"/>
  <c r="JB33" i="1"/>
  <c r="EC33" i="1"/>
  <c r="AE33" i="1"/>
  <c r="DW33" i="1"/>
  <c r="HO33" i="1"/>
  <c r="BF33" i="1"/>
  <c r="EX33" i="1"/>
  <c r="IM33" i="1"/>
  <c r="FP37" i="1"/>
  <c r="IS37" i="1"/>
  <c r="IG37" i="1"/>
  <c r="BI37" i="1"/>
  <c r="FA37" i="1"/>
  <c r="IP37" i="1"/>
  <c r="CA37" i="1"/>
  <c r="FS37" i="1"/>
  <c r="J37" i="1"/>
  <c r="DB37" i="1"/>
  <c r="AR25" i="39"/>
  <c r="E25" i="1"/>
  <c r="FS25" i="1" s="1"/>
  <c r="M33" i="1"/>
  <c r="BI33" i="1"/>
  <c r="EF33" i="1"/>
  <c r="BL33" i="1"/>
  <c r="IS33" i="1"/>
  <c r="BO33" i="1"/>
  <c r="FG33" i="1"/>
  <c r="IV33" i="1"/>
  <c r="CP33" i="1"/>
  <c r="GH33" i="1"/>
  <c r="AN37" i="1"/>
  <c r="HL37" i="1"/>
  <c r="GZ37" i="1"/>
  <c r="CS37" i="1"/>
  <c r="S37" i="1"/>
  <c r="DK37" i="1"/>
  <c r="HC37" i="1"/>
  <c r="AT37" i="1"/>
  <c r="EL37" i="1"/>
  <c r="ID37" i="1"/>
  <c r="AX25" i="39"/>
  <c r="DE33" i="1"/>
  <c r="DT33" i="1"/>
  <c r="FM33" i="1"/>
  <c r="CS33" i="1"/>
  <c r="AK33" i="1"/>
  <c r="HU33" i="1"/>
  <c r="CA33" i="1"/>
  <c r="FS33" i="1"/>
  <c r="J33" i="1"/>
  <c r="DB33" i="1"/>
  <c r="EF37" i="1"/>
  <c r="CJ37" i="1"/>
  <c r="M37" i="1"/>
  <c r="DE37" i="1"/>
  <c r="AE37" i="1"/>
  <c r="DW37" i="1"/>
  <c r="HO37" i="1"/>
  <c r="BF37" i="1"/>
  <c r="EX37" i="1"/>
  <c r="IM37" i="1"/>
  <c r="J9" i="21"/>
  <c r="I25" i="39"/>
  <c r="FP33" i="1"/>
  <c r="IP33" i="1"/>
  <c r="GB33" i="1"/>
  <c r="DH33" i="1"/>
  <c r="AZ33" i="1"/>
  <c r="IG33" i="1"/>
  <c r="CM33" i="1"/>
  <c r="GE33" i="1"/>
  <c r="V33" i="1"/>
  <c r="DN33" i="1"/>
  <c r="HF33" i="1"/>
  <c r="BJ25" i="39"/>
  <c r="HX37" i="1"/>
  <c r="GB37" i="1"/>
  <c r="Y37" i="1"/>
  <c r="DQ37" i="1"/>
  <c r="HI37" i="1"/>
  <c r="AQ37" i="1"/>
  <c r="EI37" i="1"/>
  <c r="IA37" i="1"/>
  <c r="BR37" i="1"/>
  <c r="FJ37" i="1"/>
  <c r="IY37" i="1"/>
  <c r="V25" i="39"/>
  <c r="AB28" i="45"/>
  <c r="AB33" i="1"/>
  <c r="Y33" i="1"/>
  <c r="HI33" i="1"/>
  <c r="EO33" i="1"/>
  <c r="G33" i="1"/>
  <c r="CY33" i="1"/>
  <c r="AH33" i="1"/>
  <c r="DZ33" i="1"/>
  <c r="BX37" i="1"/>
  <c r="BL37" i="1"/>
  <c r="AZ37" i="1"/>
  <c r="AK37" i="1"/>
  <c r="EC37" i="1"/>
  <c r="HU37" i="1"/>
  <c r="BC37" i="1"/>
  <c r="EU37" i="1"/>
  <c r="IJ37" i="1"/>
  <c r="CD37" i="1"/>
  <c r="L9" i="45"/>
  <c r="T28" i="45"/>
  <c r="I48" i="27"/>
  <c r="X28" i="45"/>
  <c r="R14" i="39"/>
  <c r="AE28" i="45"/>
  <c r="AJ28" i="45"/>
  <c r="L45" i="27"/>
  <c r="X9" i="45"/>
  <c r="G28" i="45"/>
  <c r="P9" i="45"/>
  <c r="P31" i="45"/>
  <c r="G31" i="45"/>
  <c r="AE31" i="45"/>
  <c r="AX28" i="39"/>
  <c r="AJ31" i="45"/>
  <c r="T31" i="45"/>
  <c r="R13" i="39"/>
  <c r="I45" i="29"/>
  <c r="J38" i="29"/>
  <c r="J38" i="27" s="1"/>
  <c r="C25" i="45"/>
  <c r="L25" i="45" s="1"/>
  <c r="BJ26" i="39"/>
  <c r="C34" i="45"/>
  <c r="AJ34" i="45" s="1"/>
  <c r="BJ35" i="39"/>
  <c r="IY10" i="1"/>
  <c r="IM10" i="1"/>
  <c r="ID10" i="1"/>
  <c r="HR10" i="1"/>
  <c r="HF10" i="1"/>
  <c r="GT10" i="1"/>
  <c r="GH10" i="1"/>
  <c r="FV10" i="1"/>
  <c r="FJ10" i="1"/>
  <c r="EX10" i="1"/>
  <c r="EL10" i="1"/>
  <c r="DZ10" i="1"/>
  <c r="DN10" i="1"/>
  <c r="DB10" i="1"/>
  <c r="CP10" i="1"/>
  <c r="CD10" i="1"/>
  <c r="BR10" i="1"/>
  <c r="BF10" i="1"/>
  <c r="AT10" i="1"/>
  <c r="AH10" i="1"/>
  <c r="V10" i="1"/>
  <c r="J10" i="1"/>
  <c r="IV10" i="1"/>
  <c r="IJ10" i="1"/>
  <c r="IA10" i="1"/>
  <c r="HO10" i="1"/>
  <c r="HC10" i="1"/>
  <c r="GQ10" i="1"/>
  <c r="GE10" i="1"/>
  <c r="FS10" i="1"/>
  <c r="FG10" i="1"/>
  <c r="EU10" i="1"/>
  <c r="EI10" i="1"/>
  <c r="DW10" i="1"/>
  <c r="DK10" i="1"/>
  <c r="CY10" i="1"/>
  <c r="CM10" i="1"/>
  <c r="CA10" i="1"/>
  <c r="BO10" i="1"/>
  <c r="BC10" i="1"/>
  <c r="AQ10" i="1"/>
  <c r="AE10" i="1"/>
  <c r="S10" i="1"/>
  <c r="G10" i="1"/>
  <c r="JE10" i="1"/>
  <c r="IS10" i="1"/>
  <c r="HX10" i="1"/>
  <c r="HL10" i="1"/>
  <c r="GZ10" i="1"/>
  <c r="GN10" i="1"/>
  <c r="GB10" i="1"/>
  <c r="FP10" i="1"/>
  <c r="FD10" i="1"/>
  <c r="ER10" i="1"/>
  <c r="EF10" i="1"/>
  <c r="DT10" i="1"/>
  <c r="DH10" i="1"/>
  <c r="CV10" i="1"/>
  <c r="CJ10" i="1"/>
  <c r="BX10" i="1"/>
  <c r="BL10" i="1"/>
  <c r="AZ10" i="1"/>
  <c r="AN10" i="1"/>
  <c r="AB10" i="1"/>
  <c r="P10" i="1"/>
  <c r="JB10" i="1"/>
  <c r="IP10" i="1"/>
  <c r="HU10" i="1"/>
  <c r="HI10" i="1"/>
  <c r="GW10" i="1"/>
  <c r="GK10" i="1"/>
  <c r="FY10" i="1"/>
  <c r="FM10" i="1"/>
  <c r="FA10" i="1"/>
  <c r="EO10" i="1"/>
  <c r="EC10" i="1"/>
  <c r="DQ10" i="1"/>
  <c r="DE10" i="1"/>
  <c r="CS10" i="1"/>
  <c r="CG10" i="1"/>
  <c r="BU10" i="1"/>
  <c r="BI10" i="1"/>
  <c r="AK10" i="1"/>
  <c r="Y10" i="1"/>
  <c r="M10" i="1"/>
  <c r="T36" i="45"/>
  <c r="P36" i="45"/>
  <c r="L36" i="45"/>
  <c r="AB36" i="45"/>
  <c r="AJ36" i="45"/>
  <c r="G36" i="45"/>
  <c r="AE36" i="45"/>
  <c r="X36" i="45"/>
  <c r="C23" i="45"/>
  <c r="L23" i="45" s="1"/>
  <c r="BJ24" i="39"/>
  <c r="IJ32" i="1"/>
  <c r="GE32" i="1"/>
  <c r="FS32" i="1"/>
  <c r="EU32" i="1"/>
  <c r="DW32" i="1"/>
  <c r="CM32" i="1"/>
  <c r="BO32" i="1"/>
  <c r="BC32" i="1"/>
  <c r="AQ32" i="1"/>
  <c r="S32" i="1"/>
  <c r="JE32" i="1"/>
  <c r="IG32" i="1"/>
  <c r="HX32" i="1"/>
  <c r="GB32" i="1"/>
  <c r="FD32" i="1"/>
  <c r="EF32" i="1"/>
  <c r="DH32" i="1"/>
  <c r="CV32" i="1"/>
  <c r="CJ32" i="1"/>
  <c r="BL32" i="1"/>
  <c r="AN32" i="1"/>
  <c r="P32" i="1"/>
  <c r="IY32" i="1"/>
  <c r="IM32" i="1"/>
  <c r="HR32" i="1"/>
  <c r="FV32" i="1"/>
  <c r="FJ32" i="1"/>
  <c r="EX32" i="1"/>
  <c r="EL32" i="1"/>
  <c r="DZ32" i="1"/>
  <c r="DN32" i="1"/>
  <c r="DB32" i="1"/>
  <c r="CD32" i="1"/>
  <c r="BR32" i="1"/>
  <c r="BF32" i="1"/>
  <c r="AT32" i="1"/>
  <c r="AH32" i="1"/>
  <c r="V32" i="1"/>
  <c r="J32" i="1"/>
  <c r="AW32" i="1"/>
  <c r="FY32" i="1"/>
  <c r="CG32" i="1"/>
  <c r="DQ32" i="1"/>
  <c r="Y32" i="1"/>
  <c r="IP32" i="1"/>
  <c r="FA32" i="1"/>
  <c r="JB32" i="1"/>
  <c r="FM32" i="1"/>
  <c r="BU32" i="1"/>
  <c r="DE32" i="1"/>
  <c r="M32" i="1"/>
  <c r="HU32" i="1"/>
  <c r="AK32" i="1"/>
  <c r="EC32" i="1"/>
  <c r="C15" i="45"/>
  <c r="L15" i="45" s="1"/>
  <c r="BJ16" i="39"/>
  <c r="C20" i="45"/>
  <c r="T20" i="45" s="1"/>
  <c r="BJ21" i="39"/>
  <c r="D40" i="29"/>
  <c r="D40" i="27" s="1"/>
  <c r="D40" i="28" s="1"/>
  <c r="C21" i="45"/>
  <c r="G21" i="45" s="1"/>
  <c r="BJ22" i="39"/>
  <c r="IY29" i="1"/>
  <c r="IM29" i="1"/>
  <c r="ID29" i="1"/>
  <c r="HR29" i="1"/>
  <c r="GH29" i="1"/>
  <c r="FV29" i="1"/>
  <c r="FJ29" i="1"/>
  <c r="EX29" i="1"/>
  <c r="EL29" i="1"/>
  <c r="DZ29" i="1"/>
  <c r="DN29" i="1"/>
  <c r="DB29" i="1"/>
  <c r="CP29" i="1"/>
  <c r="CD29" i="1"/>
  <c r="BR29" i="1"/>
  <c r="BF29" i="1"/>
  <c r="AT29" i="1"/>
  <c r="AH29" i="1"/>
  <c r="V29" i="1"/>
  <c r="J29" i="1"/>
  <c r="IV29" i="1"/>
  <c r="IJ29" i="1"/>
  <c r="IA29" i="1"/>
  <c r="HO29" i="1"/>
  <c r="GE29" i="1"/>
  <c r="FS29" i="1"/>
  <c r="FG29" i="1"/>
  <c r="EU29" i="1"/>
  <c r="EI29" i="1"/>
  <c r="DW29" i="1"/>
  <c r="DK29" i="1"/>
  <c r="CY29" i="1"/>
  <c r="CM29" i="1"/>
  <c r="CA29" i="1"/>
  <c r="BO29" i="1"/>
  <c r="BC29" i="1"/>
  <c r="AQ29" i="1"/>
  <c r="AE29" i="1"/>
  <c r="S29" i="1"/>
  <c r="G29" i="1"/>
  <c r="JB29" i="1"/>
  <c r="IP29" i="1"/>
  <c r="HU29" i="1"/>
  <c r="GK29" i="1"/>
  <c r="FY29" i="1"/>
  <c r="FM29" i="1"/>
  <c r="FA29" i="1"/>
  <c r="EO29" i="1"/>
  <c r="EC29" i="1"/>
  <c r="DQ29" i="1"/>
  <c r="DE29" i="1"/>
  <c r="CS29" i="1"/>
  <c r="CG29" i="1"/>
  <c r="BU29" i="1"/>
  <c r="BI29" i="1"/>
  <c r="AW29" i="1"/>
  <c r="AK29" i="1"/>
  <c r="Y29" i="1"/>
  <c r="M29" i="1"/>
  <c r="GB29" i="1"/>
  <c r="CJ29" i="1"/>
  <c r="DT29" i="1"/>
  <c r="AB29" i="1"/>
  <c r="CV29" i="1"/>
  <c r="HX29" i="1"/>
  <c r="EF29" i="1"/>
  <c r="AN29" i="1"/>
  <c r="DH29" i="1"/>
  <c r="P29" i="1"/>
  <c r="JE29" i="1"/>
  <c r="FD29" i="1"/>
  <c r="AZ29" i="1"/>
  <c r="IG29" i="1"/>
  <c r="FP29" i="1"/>
  <c r="BL29" i="1"/>
  <c r="BX29" i="1"/>
  <c r="ER29" i="1"/>
  <c r="IS29" i="1"/>
  <c r="HI25" i="1"/>
  <c r="C33" i="45"/>
  <c r="AB33" i="45" s="1"/>
  <c r="BJ34" i="39"/>
  <c r="C26" i="45"/>
  <c r="X26" i="45" s="1"/>
  <c r="BJ27" i="39"/>
  <c r="C19" i="45"/>
  <c r="P19" i="45" s="1"/>
  <c r="BJ20" i="39"/>
  <c r="C17" i="45"/>
  <c r="X17" i="45" s="1"/>
  <c r="BJ18" i="39"/>
  <c r="C18" i="45"/>
  <c r="G18" i="45" s="1"/>
  <c r="BJ19" i="39"/>
  <c r="BJ23" i="39"/>
  <c r="L32" i="45"/>
  <c r="AB32" i="45"/>
  <c r="X32" i="45"/>
  <c r="G32" i="45"/>
  <c r="AE32" i="45"/>
  <c r="AJ32" i="45"/>
  <c r="T32" i="45"/>
  <c r="P32" i="45"/>
  <c r="M47" i="31"/>
  <c r="T9" i="45"/>
  <c r="G9" i="45"/>
  <c r="AE9" i="45"/>
  <c r="AB9" i="45"/>
  <c r="C27" i="45"/>
  <c r="T28" i="39"/>
  <c r="J28" i="39"/>
  <c r="AF28" i="39"/>
  <c r="AL28" i="39"/>
  <c r="I28" i="39"/>
  <c r="AR28" i="39"/>
  <c r="V28" i="39"/>
  <c r="BD28" i="39"/>
  <c r="E28" i="1"/>
  <c r="D53" i="32"/>
  <c r="BD30" i="39"/>
  <c r="C29" i="45"/>
  <c r="V30" i="39"/>
  <c r="I30" i="39"/>
  <c r="AX30" i="39"/>
  <c r="T30" i="39"/>
  <c r="AL30" i="39"/>
  <c r="J30" i="39"/>
  <c r="AR30" i="39"/>
  <c r="AF30" i="39"/>
  <c r="E30" i="1"/>
  <c r="M47" i="30"/>
  <c r="O40" i="45"/>
  <c r="AN12" i="45" s="1"/>
  <c r="K40" i="45"/>
  <c r="AN11" i="45" s="1"/>
  <c r="AD40" i="45"/>
  <c r="AA40" i="45"/>
  <c r="AN15" i="45" s="1"/>
  <c r="W40" i="45"/>
  <c r="AN14" i="45" s="1"/>
  <c r="S40" i="45"/>
  <c r="AN13" i="45" s="1"/>
  <c r="F40" i="45"/>
  <c r="AN10" i="45" s="1"/>
  <c r="AI40" i="45"/>
  <c r="E30" i="2"/>
  <c r="E33" i="2"/>
  <c r="M7" i="32"/>
  <c r="M34" i="33"/>
  <c r="J40" i="33" s="1"/>
  <c r="I40" i="33"/>
  <c r="R9" i="39" s="1"/>
  <c r="M44" i="30"/>
  <c r="E40" i="31"/>
  <c r="A13" i="1"/>
  <c r="A14" i="2" s="1"/>
  <c r="E11" i="2"/>
  <c r="D46" i="30"/>
  <c r="D46" i="29" s="1"/>
  <c r="E46" i="29" s="1"/>
  <c r="E48" i="31"/>
  <c r="E42" i="31"/>
  <c r="AF35" i="39"/>
  <c r="AR35" i="39"/>
  <c r="T35" i="39"/>
  <c r="V35" i="39"/>
  <c r="BD35" i="39"/>
  <c r="I35" i="39"/>
  <c r="AL35" i="39"/>
  <c r="J35" i="39"/>
  <c r="AX35" i="39"/>
  <c r="E35" i="1"/>
  <c r="AR34" i="39"/>
  <c r="T34" i="39"/>
  <c r="V34" i="39"/>
  <c r="I34" i="39"/>
  <c r="BD34" i="39"/>
  <c r="J34" i="39"/>
  <c r="E34" i="1"/>
  <c r="GN34" i="1" s="1"/>
  <c r="AL34" i="39"/>
  <c r="AF34" i="39"/>
  <c r="AX34" i="39"/>
  <c r="J46" i="31"/>
  <c r="J47" i="31" s="1"/>
  <c r="V27" i="39"/>
  <c r="AF27" i="39"/>
  <c r="AL27" i="39"/>
  <c r="BD27" i="39"/>
  <c r="E27" i="1"/>
  <c r="I27" i="39"/>
  <c r="J27" i="39"/>
  <c r="AX27" i="39"/>
  <c r="AR27" i="39"/>
  <c r="T27" i="39"/>
  <c r="E26" i="1"/>
  <c r="I26" i="39"/>
  <c r="J26" i="39"/>
  <c r="V26" i="39"/>
  <c r="AL26" i="39"/>
  <c r="T26" i="39"/>
  <c r="BD26" i="39"/>
  <c r="AR26" i="39"/>
  <c r="AF26" i="39"/>
  <c r="AX26" i="39"/>
  <c r="J24" i="39"/>
  <c r="AR24" i="39"/>
  <c r="BD24" i="39"/>
  <c r="I24" i="39"/>
  <c r="V24" i="39"/>
  <c r="AX24" i="39"/>
  <c r="AF24" i="39"/>
  <c r="T24" i="39"/>
  <c r="E24" i="1"/>
  <c r="AL24" i="39"/>
  <c r="E23" i="1"/>
  <c r="AR23" i="39"/>
  <c r="AL23" i="39"/>
  <c r="V23" i="39"/>
  <c r="I23" i="39"/>
  <c r="AX23" i="39"/>
  <c r="AF23" i="39"/>
  <c r="J23" i="39"/>
  <c r="BD23" i="39"/>
  <c r="T23" i="39"/>
  <c r="AV41" i="39"/>
  <c r="J22" i="39"/>
  <c r="V22" i="39"/>
  <c r="BD22" i="39"/>
  <c r="AF22" i="39"/>
  <c r="AX22" i="39"/>
  <c r="E22" i="1"/>
  <c r="AL22" i="39"/>
  <c r="T22" i="39"/>
  <c r="I22" i="39"/>
  <c r="AR22" i="39"/>
  <c r="BD21" i="39"/>
  <c r="T21" i="39"/>
  <c r="V21" i="39"/>
  <c r="AX21" i="39"/>
  <c r="E21" i="1"/>
  <c r="I21" i="39"/>
  <c r="AR21" i="39"/>
  <c r="AL21" i="39"/>
  <c r="J21" i="39"/>
  <c r="AF21" i="39"/>
  <c r="BD20" i="39"/>
  <c r="AR20" i="39"/>
  <c r="T20" i="39"/>
  <c r="V20" i="39"/>
  <c r="E20" i="1"/>
  <c r="AX20" i="39"/>
  <c r="AF20" i="39"/>
  <c r="J20" i="39"/>
  <c r="AL20" i="39"/>
  <c r="I20" i="39"/>
  <c r="AR19" i="39"/>
  <c r="AF19" i="39"/>
  <c r="J19" i="39"/>
  <c r="E19" i="1"/>
  <c r="BD19" i="39"/>
  <c r="AL19" i="39"/>
  <c r="I19" i="39"/>
  <c r="V19" i="39"/>
  <c r="T19" i="39"/>
  <c r="AX19" i="39"/>
  <c r="BD18" i="39"/>
  <c r="AL18" i="39"/>
  <c r="E18" i="1"/>
  <c r="AX18" i="39"/>
  <c r="T18" i="39"/>
  <c r="AF18" i="39"/>
  <c r="V18" i="39"/>
  <c r="I18" i="39"/>
  <c r="J18" i="39"/>
  <c r="AR18" i="39"/>
  <c r="E16" i="1"/>
  <c r="I16" i="39"/>
  <c r="J16" i="39"/>
  <c r="AX16" i="39"/>
  <c r="AR16" i="39"/>
  <c r="AF16" i="39"/>
  <c r="AL16" i="39"/>
  <c r="BD16" i="39"/>
  <c r="V16" i="39"/>
  <c r="T16" i="39"/>
  <c r="K34" i="31"/>
  <c r="M9" i="31"/>
  <c r="M9" i="30" s="1"/>
  <c r="M9" i="29" s="1"/>
  <c r="M9" i="27" s="1"/>
  <c r="M9" i="28" s="1"/>
  <c r="M9" i="26" s="1"/>
  <c r="M9" i="25" s="1"/>
  <c r="M9" i="24" s="1"/>
  <c r="M9" i="23" s="1"/>
  <c r="M9" i="21" s="1"/>
  <c r="M9" i="22" s="1"/>
  <c r="M9" i="20" s="1"/>
  <c r="M9" i="19" s="1"/>
  <c r="M9" i="18" s="1"/>
  <c r="M9" i="17" s="1"/>
  <c r="M9" i="16" s="1"/>
  <c r="M9" i="15" s="1"/>
  <c r="M9" i="14" s="1"/>
  <c r="M9" i="13" s="1"/>
  <c r="M9" i="12" s="1"/>
  <c r="M9" i="11" s="1"/>
  <c r="M9" i="10" s="1"/>
  <c r="M9" i="9" s="1"/>
  <c r="M9" i="8" s="1"/>
  <c r="M9" i="7" s="1"/>
  <c r="M9" i="6" s="1"/>
  <c r="M9" i="37" s="1"/>
  <c r="M9" i="4" s="1"/>
  <c r="M9" i="43" s="1"/>
  <c r="D47" i="30"/>
  <c r="E47" i="30" s="1"/>
  <c r="E39" i="31"/>
  <c r="E43" i="31"/>
  <c r="D48" i="29"/>
  <c r="E48" i="30"/>
  <c r="E45" i="31"/>
  <c r="E42" i="30"/>
  <c r="D42" i="27"/>
  <c r="D42" i="28" s="1"/>
  <c r="E42" i="28" s="1"/>
  <c r="D44" i="30"/>
  <c r="E44" i="30" s="1"/>
  <c r="D51" i="30"/>
  <c r="E51" i="31"/>
  <c r="E38" i="30"/>
  <c r="D38" i="29"/>
  <c r="D43" i="29"/>
  <c r="E43" i="30"/>
  <c r="D39" i="29"/>
  <c r="E39" i="30"/>
  <c r="E49" i="31"/>
  <c r="D49" i="30"/>
  <c r="J39" i="31"/>
  <c r="J37" i="30"/>
  <c r="D50" i="30"/>
  <c r="E50" i="31"/>
  <c r="D41" i="30"/>
  <c r="E41" i="31"/>
  <c r="D52" i="31"/>
  <c r="D53" i="31" s="1"/>
  <c r="E45" i="30"/>
  <c r="D45" i="29"/>
  <c r="E52" i="32"/>
  <c r="E53" i="32" s="1"/>
  <c r="J49" i="29"/>
  <c r="J50" i="30"/>
  <c r="M8" i="30"/>
  <c r="AU17" i="39"/>
  <c r="J57" i="24"/>
  <c r="D41" i="1"/>
  <c r="AE24" i="45" l="1"/>
  <c r="EX15" i="1"/>
  <c r="T24" i="45"/>
  <c r="CG15" i="1"/>
  <c r="IY15" i="1"/>
  <c r="AT15" i="1"/>
  <c r="CP15" i="1"/>
  <c r="AJ24" i="45"/>
  <c r="P24" i="45"/>
  <c r="GW15" i="1"/>
  <c r="L24" i="45"/>
  <c r="AQ15" i="1"/>
  <c r="Y15" i="1"/>
  <c r="AB24" i="45"/>
  <c r="G24" i="45"/>
  <c r="BD38" i="39"/>
  <c r="AR38" i="39"/>
  <c r="AL38" i="39"/>
  <c r="AF38" i="39"/>
  <c r="AX38" i="39"/>
  <c r="V38" i="39"/>
  <c r="J38" i="39"/>
  <c r="T38" i="39"/>
  <c r="C37" i="45"/>
  <c r="BJ38" i="39"/>
  <c r="I38" i="39"/>
  <c r="E38" i="1"/>
  <c r="FS15" i="1"/>
  <c r="FG15" i="1"/>
  <c r="EU15" i="1"/>
  <c r="DE15" i="1"/>
  <c r="BL15" i="1"/>
  <c r="CV15" i="1"/>
  <c r="GT15" i="1"/>
  <c r="X157" i="55"/>
  <c r="O41" i="52" s="1"/>
  <c r="X160" i="55"/>
  <c r="FD15" i="1"/>
  <c r="FY15" i="1"/>
  <c r="HF15" i="1"/>
  <c r="FM15" i="1"/>
  <c r="DN15" i="1"/>
  <c r="FA15" i="1"/>
  <c r="HR15" i="1"/>
  <c r="EI15" i="1"/>
  <c r="GN15" i="1"/>
  <c r="AW15" i="1"/>
  <c r="AB32" i="1"/>
  <c r="DT32" i="1"/>
  <c r="IS32" i="1"/>
  <c r="CA32" i="1"/>
  <c r="HO32" i="1"/>
  <c r="AH15" i="1"/>
  <c r="CA15" i="1"/>
  <c r="BO15" i="1"/>
  <c r="BC15" i="1"/>
  <c r="DH15" i="1"/>
  <c r="HU15" i="1"/>
  <c r="FV15" i="1"/>
  <c r="GQ15" i="1"/>
  <c r="CS15" i="1"/>
  <c r="J15" i="1"/>
  <c r="IG15" i="1"/>
  <c r="HX15" i="1"/>
  <c r="HL15" i="1"/>
  <c r="P15" i="1"/>
  <c r="EC15" i="1"/>
  <c r="BU15" i="1"/>
  <c r="CY15" i="1"/>
  <c r="T2" i="53"/>
  <c r="Z158" i="55"/>
  <c r="X166" i="55" s="1"/>
  <c r="S25" i="1"/>
  <c r="CS32" i="1"/>
  <c r="BI32" i="1"/>
  <c r="EO32" i="1"/>
  <c r="CP32" i="1"/>
  <c r="GH32" i="1"/>
  <c r="AZ32" i="1"/>
  <c r="ER32" i="1"/>
  <c r="G32" i="1"/>
  <c r="CY32" i="1"/>
  <c r="IV32" i="1"/>
  <c r="GE15" i="1"/>
  <c r="IM15" i="1"/>
  <c r="ER15" i="1"/>
  <c r="EF15" i="1"/>
  <c r="DT15" i="1"/>
  <c r="EL15" i="1"/>
  <c r="HO15" i="1"/>
  <c r="GH15" i="1"/>
  <c r="FP15" i="1"/>
  <c r="CM15" i="1"/>
  <c r="AZ15" i="1"/>
  <c r="AN15" i="1"/>
  <c r="AB15" i="1"/>
  <c r="EO15" i="1"/>
  <c r="DZ15" i="1"/>
  <c r="DW15" i="1"/>
  <c r="E16" i="2"/>
  <c r="DK16" i="2" s="1"/>
  <c r="BX15" i="1"/>
  <c r="ID32" i="1"/>
  <c r="BX32" i="1"/>
  <c r="FP32" i="1"/>
  <c r="AE32" i="1"/>
  <c r="EI32" i="1"/>
  <c r="IS15" i="1"/>
  <c r="V15" i="1"/>
  <c r="JB15" i="1"/>
  <c r="G15" i="1"/>
  <c r="IP15" i="1"/>
  <c r="ID15" i="1"/>
  <c r="IA15" i="1"/>
  <c r="BI15" i="1"/>
  <c r="AE15" i="1"/>
  <c r="BR15" i="1"/>
  <c r="ID33" i="1"/>
  <c r="AQ33" i="1"/>
  <c r="AA158" i="55"/>
  <c r="X168" i="55" s="1"/>
  <c r="T3" i="53"/>
  <c r="AB158" i="55"/>
  <c r="X169" i="55" s="1"/>
  <c r="T4" i="53"/>
  <c r="JE33" i="1"/>
  <c r="AW33" i="1"/>
  <c r="IY33" i="1"/>
  <c r="HL32" i="1"/>
  <c r="HI32" i="1"/>
  <c r="HF32" i="1"/>
  <c r="DK32" i="1"/>
  <c r="IA32" i="1"/>
  <c r="HC32" i="1"/>
  <c r="GK32" i="1"/>
  <c r="GW32" i="1"/>
  <c r="FG32" i="1"/>
  <c r="AJ22" i="45"/>
  <c r="X22" i="45"/>
  <c r="AE22" i="45"/>
  <c r="L22" i="45"/>
  <c r="P22" i="45"/>
  <c r="AB22" i="45"/>
  <c r="T22" i="45"/>
  <c r="X14" i="45"/>
  <c r="AA22" i="46"/>
  <c r="AB22" i="46" s="1"/>
  <c r="X22" i="46"/>
  <c r="DK33" i="2"/>
  <c r="DI33" i="2"/>
  <c r="DK34" i="2"/>
  <c r="DI34" i="2"/>
  <c r="DK30" i="2"/>
  <c r="DI30" i="2"/>
  <c r="M44" i="31"/>
  <c r="DK11" i="2"/>
  <c r="DI11" i="2"/>
  <c r="AQ11" i="39"/>
  <c r="AE11" i="39"/>
  <c r="AK11" i="39"/>
  <c r="I45" i="30"/>
  <c r="L45" i="30"/>
  <c r="I48" i="30"/>
  <c r="I51" i="30"/>
  <c r="R12" i="39"/>
  <c r="P25" i="45"/>
  <c r="J14" i="17"/>
  <c r="J16" i="15"/>
  <c r="J16" i="14" s="1"/>
  <c r="J16" i="13" s="1"/>
  <c r="J16" i="12" s="1"/>
  <c r="J16" i="11" s="1"/>
  <c r="J16" i="10" s="1"/>
  <c r="J16" i="9" s="1"/>
  <c r="J16" i="8" s="1"/>
  <c r="J16" i="7" s="1"/>
  <c r="J16" i="6" s="1"/>
  <c r="J16" i="37" s="1"/>
  <c r="J18" i="15"/>
  <c r="J18" i="14" s="1"/>
  <c r="J18" i="13" s="1"/>
  <c r="J18" i="12" s="1"/>
  <c r="J18" i="11" s="1"/>
  <c r="J18" i="10" s="1"/>
  <c r="J18" i="9" s="1"/>
  <c r="J18" i="8" s="1"/>
  <c r="J18" i="7" s="1"/>
  <c r="J18" i="6" s="1"/>
  <c r="J18" i="37" s="1"/>
  <c r="GQ32" i="1"/>
  <c r="GT32" i="1"/>
  <c r="GZ32" i="1"/>
  <c r="J26" i="4"/>
  <c r="J26" i="43" s="1"/>
  <c r="J25" i="4"/>
  <c r="J25" i="43" s="1"/>
  <c r="J24" i="4"/>
  <c r="J24" i="43" s="1"/>
  <c r="J13" i="37"/>
  <c r="J13" i="4" s="1"/>
  <c r="J13" i="43" s="1"/>
  <c r="L14" i="45"/>
  <c r="AJ14" i="45"/>
  <c r="T14" i="45"/>
  <c r="AE14" i="45"/>
  <c r="P14" i="45"/>
  <c r="G14" i="45"/>
  <c r="GK15" i="1"/>
  <c r="S15" i="1"/>
  <c r="GB15" i="1"/>
  <c r="CJ15" i="1"/>
  <c r="DB15" i="1"/>
  <c r="HI15" i="1"/>
  <c r="CD15" i="1"/>
  <c r="DQ15" i="1"/>
  <c r="BF15" i="1"/>
  <c r="HC15" i="1"/>
  <c r="FJ15" i="1"/>
  <c r="DK15" i="1"/>
  <c r="J12" i="37"/>
  <c r="J12" i="4" s="1"/>
  <c r="J12" i="43" s="1"/>
  <c r="C13" i="45"/>
  <c r="X13" i="45" s="1"/>
  <c r="I9" i="39"/>
  <c r="V9" i="39"/>
  <c r="BJ9" i="39"/>
  <c r="AR9" i="39"/>
  <c r="T9" i="39"/>
  <c r="AF9" i="39"/>
  <c r="J9" i="39"/>
  <c r="S9" i="39"/>
  <c r="AL9" i="39"/>
  <c r="BD9" i="39"/>
  <c r="AX9" i="39"/>
  <c r="V36" i="39"/>
  <c r="E36" i="1"/>
  <c r="J36" i="39"/>
  <c r="C35" i="45"/>
  <c r="AX36" i="39"/>
  <c r="I36" i="39"/>
  <c r="AL36" i="39"/>
  <c r="T36" i="39"/>
  <c r="BD36" i="39"/>
  <c r="AR36" i="39"/>
  <c r="AF36" i="39"/>
  <c r="BJ36" i="39"/>
  <c r="G25" i="1"/>
  <c r="GH25" i="1"/>
  <c r="EL25" i="1"/>
  <c r="GZ25" i="1"/>
  <c r="EF25" i="1"/>
  <c r="X31" i="45"/>
  <c r="AB31" i="45"/>
  <c r="GN35" i="1"/>
  <c r="GW35" i="1"/>
  <c r="GQ35" i="1"/>
  <c r="GT35" i="1"/>
  <c r="GK35" i="1"/>
  <c r="DT25" i="1"/>
  <c r="IM25" i="1"/>
  <c r="FV25" i="1"/>
  <c r="J10" i="9"/>
  <c r="J10" i="8" s="1"/>
  <c r="J10" i="7" s="1"/>
  <c r="J10" i="6" s="1"/>
  <c r="GQ34" i="1"/>
  <c r="GK34" i="1"/>
  <c r="GW34" i="1"/>
  <c r="GZ34" i="1"/>
  <c r="GT34" i="1"/>
  <c r="ID25" i="1"/>
  <c r="FA25" i="1"/>
  <c r="CM25" i="1"/>
  <c r="AK25" i="1"/>
  <c r="GB25" i="1"/>
  <c r="CY25" i="1"/>
  <c r="HU25" i="1"/>
  <c r="FP25" i="1"/>
  <c r="GE25" i="1"/>
  <c r="JB25" i="1"/>
  <c r="HF25" i="1"/>
  <c r="GQ25" i="1"/>
  <c r="I40" i="11"/>
  <c r="GQ30" i="1"/>
  <c r="GT30" i="1"/>
  <c r="GK30" i="1"/>
  <c r="GW30" i="1"/>
  <c r="GN30" i="1"/>
  <c r="GZ30" i="1"/>
  <c r="HF30" i="1"/>
  <c r="HC30" i="1"/>
  <c r="HI30" i="1"/>
  <c r="HL30" i="1"/>
  <c r="J56" i="23"/>
  <c r="J56" i="21" s="1"/>
  <c r="GK26" i="1"/>
  <c r="GT26" i="1"/>
  <c r="GQ26" i="1"/>
  <c r="GN26" i="1"/>
  <c r="GK27" i="1"/>
  <c r="GT27" i="1"/>
  <c r="GQ27" i="1"/>
  <c r="GN27" i="1"/>
  <c r="GN28" i="1"/>
  <c r="GK28" i="1"/>
  <c r="GT28" i="1"/>
  <c r="GQ28" i="1"/>
  <c r="J22" i="15"/>
  <c r="J22" i="14" s="1"/>
  <c r="J22" i="13" s="1"/>
  <c r="J22" i="12" s="1"/>
  <c r="J22" i="11" s="1"/>
  <c r="J22" i="10" s="1"/>
  <c r="J22" i="9" s="1"/>
  <c r="J22" i="8" s="1"/>
  <c r="J22" i="7" s="1"/>
  <c r="J22" i="6" s="1"/>
  <c r="J22" i="37" s="1"/>
  <c r="J23" i="14"/>
  <c r="J23" i="13" s="1"/>
  <c r="J23" i="12" s="1"/>
  <c r="J23" i="11" s="1"/>
  <c r="J23" i="10" s="1"/>
  <c r="J23" i="9" s="1"/>
  <c r="J23" i="8" s="1"/>
  <c r="J23" i="7" s="1"/>
  <c r="J23" i="6" s="1"/>
  <c r="J23" i="37" s="1"/>
  <c r="J19" i="14"/>
  <c r="J19" i="13" s="1"/>
  <c r="L20" i="45"/>
  <c r="AB26" i="45"/>
  <c r="G19" i="45"/>
  <c r="BD14" i="39"/>
  <c r="AE19" i="45"/>
  <c r="L19" i="45"/>
  <c r="AR14" i="39"/>
  <c r="AE15" i="45"/>
  <c r="J11" i="20"/>
  <c r="X25" i="45"/>
  <c r="AX14" i="39"/>
  <c r="J9" i="22"/>
  <c r="HR25" i="1"/>
  <c r="P23" i="45"/>
  <c r="T19" i="45"/>
  <c r="IS25" i="1"/>
  <c r="IY25" i="1"/>
  <c r="BL25" i="1"/>
  <c r="BF25" i="1"/>
  <c r="V25" i="1"/>
  <c r="IP25" i="1"/>
  <c r="JE25" i="1"/>
  <c r="P25" i="1"/>
  <c r="HX25" i="1"/>
  <c r="DW25" i="1"/>
  <c r="HO25" i="1"/>
  <c r="FJ25" i="1"/>
  <c r="AE25" i="1"/>
  <c r="DK25" i="1"/>
  <c r="M25" i="1"/>
  <c r="CG25" i="1"/>
  <c r="AW25" i="1"/>
  <c r="IA25" i="1"/>
  <c r="CS25" i="1"/>
  <c r="AH25" i="1"/>
  <c r="AZ25" i="1"/>
  <c r="EI25" i="1"/>
  <c r="AJ21" i="45"/>
  <c r="P20" i="45"/>
  <c r="BR25" i="1"/>
  <c r="EC25" i="1"/>
  <c r="AT25" i="1"/>
  <c r="DH25" i="1"/>
  <c r="BI25" i="1"/>
  <c r="BX25" i="1"/>
  <c r="CP25" i="1"/>
  <c r="AN25" i="1"/>
  <c r="BC25" i="1"/>
  <c r="EU25" i="1"/>
  <c r="IJ25" i="1"/>
  <c r="Y25" i="1"/>
  <c r="IG25" i="1"/>
  <c r="HC25" i="1"/>
  <c r="AB19" i="45"/>
  <c r="AB25" i="1"/>
  <c r="T25" i="45"/>
  <c r="X20" i="45"/>
  <c r="DB25" i="1"/>
  <c r="FM25" i="1"/>
  <c r="FD25" i="1"/>
  <c r="EX25" i="1"/>
  <c r="CJ25" i="1"/>
  <c r="DN25" i="1"/>
  <c r="DQ25" i="1"/>
  <c r="CD25" i="1"/>
  <c r="BO25" i="1"/>
  <c r="FG25" i="1"/>
  <c r="IV25" i="1"/>
  <c r="E26" i="2"/>
  <c r="BU25" i="1"/>
  <c r="J25" i="1"/>
  <c r="GW25" i="1"/>
  <c r="CV25" i="1"/>
  <c r="AQ25" i="1"/>
  <c r="AJ19" i="45"/>
  <c r="GT25" i="1"/>
  <c r="HL25" i="1"/>
  <c r="GK25" i="1"/>
  <c r="GN25" i="1"/>
  <c r="FY25" i="1"/>
  <c r="DZ25" i="1"/>
  <c r="EO25" i="1"/>
  <c r="ER25" i="1"/>
  <c r="DE25" i="1"/>
  <c r="CA25" i="1"/>
  <c r="AE18" i="45"/>
  <c r="M44" i="29"/>
  <c r="J44" i="29"/>
  <c r="T14" i="39"/>
  <c r="P33" i="45"/>
  <c r="P15" i="45"/>
  <c r="M47" i="29"/>
  <c r="V14" i="39"/>
  <c r="AB15" i="45"/>
  <c r="AJ15" i="45"/>
  <c r="AF14" i="39"/>
  <c r="X15" i="45"/>
  <c r="J14" i="39"/>
  <c r="X19" i="45"/>
  <c r="G15" i="45"/>
  <c r="L18" i="45"/>
  <c r="I14" i="39"/>
  <c r="T15" i="45"/>
  <c r="BJ14" i="39"/>
  <c r="AL14" i="39"/>
  <c r="E14" i="1"/>
  <c r="HI14" i="1" s="1"/>
  <c r="P18" i="45"/>
  <c r="T33" i="45"/>
  <c r="T23" i="45"/>
  <c r="T18" i="45"/>
  <c r="X23" i="45"/>
  <c r="X18" i="45"/>
  <c r="AE23" i="45"/>
  <c r="AB18" i="45"/>
  <c r="AJ23" i="45"/>
  <c r="AJ18" i="45"/>
  <c r="AB17" i="45"/>
  <c r="G23" i="45"/>
  <c r="L17" i="45"/>
  <c r="AB23" i="45"/>
  <c r="L33" i="45"/>
  <c r="T21" i="45"/>
  <c r="X21" i="45"/>
  <c r="AB21" i="45"/>
  <c r="L21" i="45"/>
  <c r="P21" i="45"/>
  <c r="AE21" i="45"/>
  <c r="T34" i="45"/>
  <c r="J13" i="39"/>
  <c r="V13" i="39"/>
  <c r="E13" i="1"/>
  <c r="AX13" i="39"/>
  <c r="AL13" i="39"/>
  <c r="BD13" i="39"/>
  <c r="BJ13" i="39"/>
  <c r="T13" i="39"/>
  <c r="I13" i="39"/>
  <c r="AR13" i="39"/>
  <c r="C12" i="45"/>
  <c r="AF13" i="39"/>
  <c r="IY24" i="1"/>
  <c r="IM24" i="1"/>
  <c r="ID24" i="1"/>
  <c r="HR24" i="1"/>
  <c r="HF24" i="1"/>
  <c r="GT24" i="1"/>
  <c r="GH24" i="1"/>
  <c r="FV24" i="1"/>
  <c r="FJ24" i="1"/>
  <c r="EX24" i="1"/>
  <c r="EL24" i="1"/>
  <c r="DZ24" i="1"/>
  <c r="DN24" i="1"/>
  <c r="DB24" i="1"/>
  <c r="CP24" i="1"/>
  <c r="CD24" i="1"/>
  <c r="BR24" i="1"/>
  <c r="BF24" i="1"/>
  <c r="AT24" i="1"/>
  <c r="AH24" i="1"/>
  <c r="V24" i="1"/>
  <c r="J24" i="1"/>
  <c r="IV24" i="1"/>
  <c r="IJ24" i="1"/>
  <c r="IA24" i="1"/>
  <c r="HO24" i="1"/>
  <c r="HC24" i="1"/>
  <c r="GQ24" i="1"/>
  <c r="GE24" i="1"/>
  <c r="FS24" i="1"/>
  <c r="FG24" i="1"/>
  <c r="EU24" i="1"/>
  <c r="EI24" i="1"/>
  <c r="DW24" i="1"/>
  <c r="DK24" i="1"/>
  <c r="CY24" i="1"/>
  <c r="CM24" i="1"/>
  <c r="CA24" i="1"/>
  <c r="BO24" i="1"/>
  <c r="BC24" i="1"/>
  <c r="AQ24" i="1"/>
  <c r="AE24" i="1"/>
  <c r="S24" i="1"/>
  <c r="G24" i="1"/>
  <c r="JB24" i="1"/>
  <c r="HX24" i="1"/>
  <c r="HI24" i="1"/>
  <c r="GB24" i="1"/>
  <c r="FM24" i="1"/>
  <c r="EF24" i="1"/>
  <c r="DQ24" i="1"/>
  <c r="CJ24" i="1"/>
  <c r="BU24" i="1"/>
  <c r="AN24" i="1"/>
  <c r="Y24" i="1"/>
  <c r="IG24" i="1"/>
  <c r="HU24" i="1"/>
  <c r="GN24" i="1"/>
  <c r="FY24" i="1"/>
  <c r="ER24" i="1"/>
  <c r="EC24" i="1"/>
  <c r="CV24" i="1"/>
  <c r="CG24" i="1"/>
  <c r="AZ24" i="1"/>
  <c r="AK24" i="1"/>
  <c r="IP24" i="1"/>
  <c r="FA24" i="1"/>
  <c r="BI24" i="1"/>
  <c r="JE24" i="1"/>
  <c r="GK24" i="1"/>
  <c r="FP24" i="1"/>
  <c r="CS24" i="1"/>
  <c r="BX24" i="1"/>
  <c r="GZ24" i="1"/>
  <c r="DH24" i="1"/>
  <c r="P24" i="1"/>
  <c r="HL24" i="1"/>
  <c r="EO24" i="1"/>
  <c r="DT24" i="1"/>
  <c r="AW24" i="1"/>
  <c r="AB24" i="1"/>
  <c r="DE24" i="1"/>
  <c r="BL24" i="1"/>
  <c r="M24" i="1"/>
  <c r="IS24" i="1"/>
  <c r="GW24" i="1"/>
  <c r="FD24" i="1"/>
  <c r="IV19" i="1"/>
  <c r="IJ19" i="1"/>
  <c r="IA19" i="1"/>
  <c r="HO19" i="1"/>
  <c r="HC19" i="1"/>
  <c r="GQ19" i="1"/>
  <c r="GE19" i="1"/>
  <c r="FS19" i="1"/>
  <c r="FG19" i="1"/>
  <c r="EU19" i="1"/>
  <c r="EI19" i="1"/>
  <c r="DW19" i="1"/>
  <c r="DK19" i="1"/>
  <c r="CY19" i="1"/>
  <c r="CM19" i="1"/>
  <c r="CA19" i="1"/>
  <c r="BO19" i="1"/>
  <c r="BC19" i="1"/>
  <c r="AQ19" i="1"/>
  <c r="AE19" i="1"/>
  <c r="S19" i="1"/>
  <c r="G19" i="1"/>
  <c r="JE19" i="1"/>
  <c r="IS19" i="1"/>
  <c r="IG19" i="1"/>
  <c r="HX19" i="1"/>
  <c r="HL19" i="1"/>
  <c r="GZ19" i="1"/>
  <c r="GN19" i="1"/>
  <c r="GB19" i="1"/>
  <c r="FP19" i="1"/>
  <c r="FD19" i="1"/>
  <c r="ER19" i="1"/>
  <c r="EF19" i="1"/>
  <c r="DT19" i="1"/>
  <c r="DH19" i="1"/>
  <c r="CV19" i="1"/>
  <c r="CJ19" i="1"/>
  <c r="BX19" i="1"/>
  <c r="BL19" i="1"/>
  <c r="AZ19" i="1"/>
  <c r="AN19" i="1"/>
  <c r="AB19" i="1"/>
  <c r="P19" i="1"/>
  <c r="JB19" i="1"/>
  <c r="IP19" i="1"/>
  <c r="HU19" i="1"/>
  <c r="HI19" i="1"/>
  <c r="GW19" i="1"/>
  <c r="GK19" i="1"/>
  <c r="FY19" i="1"/>
  <c r="FM19" i="1"/>
  <c r="FA19" i="1"/>
  <c r="EO19" i="1"/>
  <c r="EC19" i="1"/>
  <c r="DQ19" i="1"/>
  <c r="DE19" i="1"/>
  <c r="CS19" i="1"/>
  <c r="CG19" i="1"/>
  <c r="BU19" i="1"/>
  <c r="BI19" i="1"/>
  <c r="AW19" i="1"/>
  <c r="AK19" i="1"/>
  <c r="Y19" i="1"/>
  <c r="M19" i="1"/>
  <c r="IY19" i="1"/>
  <c r="IM19" i="1"/>
  <c r="ID19" i="1"/>
  <c r="HR19" i="1"/>
  <c r="HF19" i="1"/>
  <c r="GT19" i="1"/>
  <c r="GH19" i="1"/>
  <c r="FV19" i="1"/>
  <c r="FJ19" i="1"/>
  <c r="EX19" i="1"/>
  <c r="EL19" i="1"/>
  <c r="DZ19" i="1"/>
  <c r="DN19" i="1"/>
  <c r="DB19" i="1"/>
  <c r="CP19" i="1"/>
  <c r="CD19" i="1"/>
  <c r="BR19" i="1"/>
  <c r="BF19" i="1"/>
  <c r="AT19" i="1"/>
  <c r="AH19" i="1"/>
  <c r="V19" i="1"/>
  <c r="J19" i="1"/>
  <c r="G34" i="45"/>
  <c r="JE20" i="1"/>
  <c r="IS20" i="1"/>
  <c r="IG20" i="1"/>
  <c r="HX20" i="1"/>
  <c r="HL20" i="1"/>
  <c r="GZ20" i="1"/>
  <c r="GN20" i="1"/>
  <c r="GB20" i="1"/>
  <c r="FP20" i="1"/>
  <c r="FD20" i="1"/>
  <c r="ER20" i="1"/>
  <c r="IP20" i="1"/>
  <c r="HR20" i="1"/>
  <c r="GQ20" i="1"/>
  <c r="FA20" i="1"/>
  <c r="IM20" i="1"/>
  <c r="HO20" i="1"/>
  <c r="FY20" i="1"/>
  <c r="EX20" i="1"/>
  <c r="IY20" i="1"/>
  <c r="IA20" i="1"/>
  <c r="GK20" i="1"/>
  <c r="FJ20" i="1"/>
  <c r="EI20" i="1"/>
  <c r="DW20" i="1"/>
  <c r="DK20" i="1"/>
  <c r="CY20" i="1"/>
  <c r="CM20" i="1"/>
  <c r="CA20" i="1"/>
  <c r="BO20" i="1"/>
  <c r="BC20" i="1"/>
  <c r="AQ20" i="1"/>
  <c r="AE20" i="1"/>
  <c r="S20" i="1"/>
  <c r="G20" i="1"/>
  <c r="IJ20" i="1"/>
  <c r="GW20" i="1"/>
  <c r="FV20" i="1"/>
  <c r="EU20" i="1"/>
  <c r="HU20" i="1"/>
  <c r="GT20" i="1"/>
  <c r="FS20" i="1"/>
  <c r="FM20" i="1"/>
  <c r="DQ20" i="1"/>
  <c r="CP20" i="1"/>
  <c r="AZ20" i="1"/>
  <c r="Y20" i="1"/>
  <c r="GE20" i="1"/>
  <c r="EC20" i="1"/>
  <c r="DB20" i="1"/>
  <c r="BL20" i="1"/>
  <c r="AK20" i="1"/>
  <c r="J20" i="1"/>
  <c r="IV20" i="1"/>
  <c r="EO20" i="1"/>
  <c r="DN20" i="1"/>
  <c r="BX20" i="1"/>
  <c r="AW20" i="1"/>
  <c r="V20" i="1"/>
  <c r="ID20" i="1"/>
  <c r="HI20" i="1"/>
  <c r="FG20" i="1"/>
  <c r="DZ20" i="1"/>
  <c r="CJ20" i="1"/>
  <c r="BI20" i="1"/>
  <c r="AH20" i="1"/>
  <c r="DT20" i="1"/>
  <c r="CS20" i="1"/>
  <c r="BR20" i="1"/>
  <c r="AB20" i="1"/>
  <c r="JB20" i="1"/>
  <c r="EF20" i="1"/>
  <c r="DH20" i="1"/>
  <c r="BF20" i="1"/>
  <c r="AN20" i="1"/>
  <c r="HF20" i="1"/>
  <c r="P20" i="1"/>
  <c r="DE20" i="1"/>
  <c r="BU20" i="1"/>
  <c r="HC20" i="1"/>
  <c r="GH20" i="1"/>
  <c r="M20" i="1"/>
  <c r="EL20" i="1"/>
  <c r="CG20" i="1"/>
  <c r="AT20" i="1"/>
  <c r="CV20" i="1"/>
  <c r="CD20" i="1"/>
  <c r="IY26" i="1"/>
  <c r="IM26" i="1"/>
  <c r="ID26" i="1"/>
  <c r="HR26" i="1"/>
  <c r="HF26" i="1"/>
  <c r="GH26" i="1"/>
  <c r="FV26" i="1"/>
  <c r="FJ26" i="1"/>
  <c r="EX26" i="1"/>
  <c r="EL26" i="1"/>
  <c r="DZ26" i="1"/>
  <c r="DN26" i="1"/>
  <c r="DB26" i="1"/>
  <c r="CP26" i="1"/>
  <c r="CD26" i="1"/>
  <c r="BR26" i="1"/>
  <c r="BF26" i="1"/>
  <c r="AT26" i="1"/>
  <c r="AH26" i="1"/>
  <c r="V26" i="1"/>
  <c r="J26" i="1"/>
  <c r="IV26" i="1"/>
  <c r="IJ26" i="1"/>
  <c r="IA26" i="1"/>
  <c r="HO26" i="1"/>
  <c r="HC26" i="1"/>
  <c r="GE26" i="1"/>
  <c r="FS26" i="1"/>
  <c r="FG26" i="1"/>
  <c r="EU26" i="1"/>
  <c r="EI26" i="1"/>
  <c r="DW26" i="1"/>
  <c r="DK26" i="1"/>
  <c r="CY26" i="1"/>
  <c r="CM26" i="1"/>
  <c r="CA26" i="1"/>
  <c r="BO26" i="1"/>
  <c r="BC26" i="1"/>
  <c r="AQ26" i="1"/>
  <c r="AE26" i="1"/>
  <c r="S26" i="1"/>
  <c r="G26" i="1"/>
  <c r="IS26" i="1"/>
  <c r="GZ26" i="1"/>
  <c r="FD26" i="1"/>
  <c r="EO26" i="1"/>
  <c r="DH26" i="1"/>
  <c r="CS26" i="1"/>
  <c r="BL26" i="1"/>
  <c r="AW26" i="1"/>
  <c r="P26" i="1"/>
  <c r="JB26" i="1"/>
  <c r="HX26" i="1"/>
  <c r="HI26" i="1"/>
  <c r="GB26" i="1"/>
  <c r="FM26" i="1"/>
  <c r="EF26" i="1"/>
  <c r="DQ26" i="1"/>
  <c r="CJ26" i="1"/>
  <c r="BU26" i="1"/>
  <c r="AN26" i="1"/>
  <c r="Y26" i="1"/>
  <c r="IG26" i="1"/>
  <c r="HU26" i="1"/>
  <c r="FY26" i="1"/>
  <c r="ER26" i="1"/>
  <c r="EC26" i="1"/>
  <c r="CV26" i="1"/>
  <c r="CG26" i="1"/>
  <c r="AZ26" i="1"/>
  <c r="AK26" i="1"/>
  <c r="JE26" i="1"/>
  <c r="GW26" i="1"/>
  <c r="BX26" i="1"/>
  <c r="M26" i="1"/>
  <c r="HL26" i="1"/>
  <c r="FA26" i="1"/>
  <c r="AB26" i="1"/>
  <c r="FP26" i="1"/>
  <c r="DE26" i="1"/>
  <c r="IP26" i="1"/>
  <c r="DT26" i="1"/>
  <c r="BI26" i="1"/>
  <c r="JB27" i="1"/>
  <c r="IP27" i="1"/>
  <c r="HU27" i="1"/>
  <c r="HI27" i="1"/>
  <c r="GW27" i="1"/>
  <c r="FY27" i="1"/>
  <c r="FM27" i="1"/>
  <c r="FA27" i="1"/>
  <c r="EO27" i="1"/>
  <c r="EC27" i="1"/>
  <c r="DQ27" i="1"/>
  <c r="DE27" i="1"/>
  <c r="CS27" i="1"/>
  <c r="CG27" i="1"/>
  <c r="IY27" i="1"/>
  <c r="IM27" i="1"/>
  <c r="ID27" i="1"/>
  <c r="HR27" i="1"/>
  <c r="HF27" i="1"/>
  <c r="GH27" i="1"/>
  <c r="FV27" i="1"/>
  <c r="FJ27" i="1"/>
  <c r="EX27" i="1"/>
  <c r="EL27" i="1"/>
  <c r="DZ27" i="1"/>
  <c r="DN27" i="1"/>
  <c r="DB27" i="1"/>
  <c r="CP27" i="1"/>
  <c r="CD27" i="1"/>
  <c r="BR27" i="1"/>
  <c r="BF27" i="1"/>
  <c r="AT27" i="1"/>
  <c r="AH27" i="1"/>
  <c r="V27" i="1"/>
  <c r="J27" i="1"/>
  <c r="JE27" i="1"/>
  <c r="IS27" i="1"/>
  <c r="HX27" i="1"/>
  <c r="HL27" i="1"/>
  <c r="GZ27" i="1"/>
  <c r="GB27" i="1"/>
  <c r="FP27" i="1"/>
  <c r="FD27" i="1"/>
  <c r="ER27" i="1"/>
  <c r="EF27" i="1"/>
  <c r="DT27" i="1"/>
  <c r="DH27" i="1"/>
  <c r="CV27" i="1"/>
  <c r="CJ27" i="1"/>
  <c r="BX27" i="1"/>
  <c r="BL27" i="1"/>
  <c r="AZ27" i="1"/>
  <c r="AN27" i="1"/>
  <c r="AB27" i="1"/>
  <c r="P27" i="1"/>
  <c r="HC27" i="1"/>
  <c r="DK27" i="1"/>
  <c r="BI27" i="1"/>
  <c r="M27" i="1"/>
  <c r="IJ27" i="1"/>
  <c r="EU27" i="1"/>
  <c r="AQ27" i="1"/>
  <c r="HO27" i="1"/>
  <c r="DW27" i="1"/>
  <c r="BC27" i="1"/>
  <c r="G27" i="1"/>
  <c r="IV27" i="1"/>
  <c r="FG27" i="1"/>
  <c r="AK27" i="1"/>
  <c r="IA27" i="1"/>
  <c r="EI27" i="1"/>
  <c r="AW27" i="1"/>
  <c r="FS27" i="1"/>
  <c r="CY27" i="1"/>
  <c r="BO27" i="1"/>
  <c r="Y27" i="1"/>
  <c r="GE27" i="1"/>
  <c r="CA27" i="1"/>
  <c r="S27" i="1"/>
  <c r="AE27" i="1"/>
  <c r="BU27" i="1"/>
  <c r="CM27" i="1"/>
  <c r="L34" i="45"/>
  <c r="AB25" i="45"/>
  <c r="T17" i="45"/>
  <c r="X33" i="45"/>
  <c r="L26" i="45"/>
  <c r="AB20" i="45"/>
  <c r="JB22" i="1"/>
  <c r="IP22" i="1"/>
  <c r="HU22" i="1"/>
  <c r="HI22" i="1"/>
  <c r="GW22" i="1"/>
  <c r="GK22" i="1"/>
  <c r="FY22" i="1"/>
  <c r="FM22" i="1"/>
  <c r="FA22" i="1"/>
  <c r="EO22" i="1"/>
  <c r="EC22" i="1"/>
  <c r="DQ22" i="1"/>
  <c r="DE22" i="1"/>
  <c r="CS22" i="1"/>
  <c r="CG22" i="1"/>
  <c r="BU22" i="1"/>
  <c r="BI22" i="1"/>
  <c r="AW22" i="1"/>
  <c r="AK22" i="1"/>
  <c r="Y22" i="1"/>
  <c r="M22" i="1"/>
  <c r="IY22" i="1"/>
  <c r="IM22" i="1"/>
  <c r="ID22" i="1"/>
  <c r="HR22" i="1"/>
  <c r="HF22" i="1"/>
  <c r="GT22" i="1"/>
  <c r="GH22" i="1"/>
  <c r="FV22" i="1"/>
  <c r="FJ22" i="1"/>
  <c r="EX22" i="1"/>
  <c r="EL22" i="1"/>
  <c r="DZ22" i="1"/>
  <c r="DN22" i="1"/>
  <c r="DB22" i="1"/>
  <c r="CP22" i="1"/>
  <c r="CD22" i="1"/>
  <c r="BR22" i="1"/>
  <c r="BF22" i="1"/>
  <c r="AT22" i="1"/>
  <c r="AH22" i="1"/>
  <c r="G22" i="1"/>
  <c r="AE22" i="1"/>
  <c r="JE22" i="1"/>
  <c r="IA22" i="1"/>
  <c r="HL22" i="1"/>
  <c r="GE22" i="1"/>
  <c r="FP22" i="1"/>
  <c r="EI22" i="1"/>
  <c r="DT22" i="1"/>
  <c r="CM22" i="1"/>
  <c r="BX22" i="1"/>
  <c r="AQ22" i="1"/>
  <c r="P22" i="1"/>
  <c r="AB22" i="1"/>
  <c r="J22" i="1"/>
  <c r="HO22" i="1"/>
  <c r="EF22" i="1"/>
  <c r="IS22" i="1"/>
  <c r="EU22" i="1"/>
  <c r="DK22" i="1"/>
  <c r="CV22" i="1"/>
  <c r="BL22" i="1"/>
  <c r="GB22" i="1"/>
  <c r="CA22" i="1"/>
  <c r="GQ22" i="1"/>
  <c r="FG22" i="1"/>
  <c r="ER22" i="1"/>
  <c r="DH22" i="1"/>
  <c r="V22" i="1"/>
  <c r="FS22" i="1"/>
  <c r="CJ22" i="1"/>
  <c r="BO22" i="1"/>
  <c r="GN22" i="1"/>
  <c r="HX22" i="1"/>
  <c r="HC22" i="1"/>
  <c r="DW22" i="1"/>
  <c r="IJ22" i="1"/>
  <c r="CY22" i="1"/>
  <c r="GZ22" i="1"/>
  <c r="AN22" i="1"/>
  <c r="S22" i="1"/>
  <c r="IG22" i="1"/>
  <c r="BC22" i="1"/>
  <c r="IV22" i="1"/>
  <c r="FD22" i="1"/>
  <c r="AZ22" i="1"/>
  <c r="P26" i="45"/>
  <c r="IV28" i="1"/>
  <c r="IJ28" i="1"/>
  <c r="IA28" i="1"/>
  <c r="HO28" i="1"/>
  <c r="HC28" i="1"/>
  <c r="GE28" i="1"/>
  <c r="FS28" i="1"/>
  <c r="FG28" i="1"/>
  <c r="EU28" i="1"/>
  <c r="EI28" i="1"/>
  <c r="DW28" i="1"/>
  <c r="DK28" i="1"/>
  <c r="CY28" i="1"/>
  <c r="CM28" i="1"/>
  <c r="CA28" i="1"/>
  <c r="BO28" i="1"/>
  <c r="BC28" i="1"/>
  <c r="AQ28" i="1"/>
  <c r="AE28" i="1"/>
  <c r="S28" i="1"/>
  <c r="G28" i="1"/>
  <c r="JE28" i="1"/>
  <c r="IS28" i="1"/>
  <c r="IG28" i="1"/>
  <c r="HX28" i="1"/>
  <c r="HL28" i="1"/>
  <c r="GZ28" i="1"/>
  <c r="GB28" i="1"/>
  <c r="FP28" i="1"/>
  <c r="FD28" i="1"/>
  <c r="ER28" i="1"/>
  <c r="EF28" i="1"/>
  <c r="DT28" i="1"/>
  <c r="DH28" i="1"/>
  <c r="CV28" i="1"/>
  <c r="CJ28" i="1"/>
  <c r="BX28" i="1"/>
  <c r="BL28" i="1"/>
  <c r="AZ28" i="1"/>
  <c r="AN28" i="1"/>
  <c r="AB28" i="1"/>
  <c r="P28" i="1"/>
  <c r="JB28" i="1"/>
  <c r="IM28" i="1"/>
  <c r="HI28" i="1"/>
  <c r="FM28" i="1"/>
  <c r="EX28" i="1"/>
  <c r="DQ28" i="1"/>
  <c r="DB28" i="1"/>
  <c r="BU28" i="1"/>
  <c r="BF28" i="1"/>
  <c r="Y28" i="1"/>
  <c r="J28" i="1"/>
  <c r="IY28" i="1"/>
  <c r="HU28" i="1"/>
  <c r="HF28" i="1"/>
  <c r="FY28" i="1"/>
  <c r="FJ28" i="1"/>
  <c r="EC28" i="1"/>
  <c r="DN28" i="1"/>
  <c r="CG28" i="1"/>
  <c r="BR28" i="1"/>
  <c r="AK28" i="1"/>
  <c r="V28" i="1"/>
  <c r="EO28" i="1"/>
  <c r="AW28" i="1"/>
  <c r="ID28" i="1"/>
  <c r="EL28" i="1"/>
  <c r="AT28" i="1"/>
  <c r="IP28" i="1"/>
  <c r="FV28" i="1"/>
  <c r="FA28" i="1"/>
  <c r="CD28" i="1"/>
  <c r="BI28" i="1"/>
  <c r="CS28" i="1"/>
  <c r="GH28" i="1"/>
  <c r="CP28" i="1"/>
  <c r="AH28" i="1"/>
  <c r="M28" i="1"/>
  <c r="DZ28" i="1"/>
  <c r="DE28" i="1"/>
  <c r="HR28" i="1"/>
  <c r="GW28" i="1"/>
  <c r="AE34" i="45"/>
  <c r="AE17" i="45"/>
  <c r="G33" i="45"/>
  <c r="IY30" i="1"/>
  <c r="IM30" i="1"/>
  <c r="ID30" i="1"/>
  <c r="HR30" i="1"/>
  <c r="GH30" i="1"/>
  <c r="FV30" i="1"/>
  <c r="FJ30" i="1"/>
  <c r="EX30" i="1"/>
  <c r="EL30" i="1"/>
  <c r="DZ30" i="1"/>
  <c r="DN30" i="1"/>
  <c r="DB30" i="1"/>
  <c r="CP30" i="1"/>
  <c r="CD30" i="1"/>
  <c r="BR30" i="1"/>
  <c r="BF30" i="1"/>
  <c r="AT30" i="1"/>
  <c r="AH30" i="1"/>
  <c r="IV30" i="1"/>
  <c r="IJ30" i="1"/>
  <c r="IA30" i="1"/>
  <c r="HO30" i="1"/>
  <c r="GE30" i="1"/>
  <c r="FS30" i="1"/>
  <c r="FG30" i="1"/>
  <c r="EU30" i="1"/>
  <c r="EI30" i="1"/>
  <c r="DW30" i="1"/>
  <c r="DK30" i="1"/>
  <c r="CY30" i="1"/>
  <c r="CM30" i="1"/>
  <c r="CA30" i="1"/>
  <c r="BO30" i="1"/>
  <c r="BC30" i="1"/>
  <c r="AQ30" i="1"/>
  <c r="AE30" i="1"/>
  <c r="S30" i="1"/>
  <c r="JB30" i="1"/>
  <c r="IP30" i="1"/>
  <c r="HU30" i="1"/>
  <c r="FY30" i="1"/>
  <c r="FM30" i="1"/>
  <c r="FA30" i="1"/>
  <c r="EO30" i="1"/>
  <c r="EC30" i="1"/>
  <c r="DQ30" i="1"/>
  <c r="DE30" i="1"/>
  <c r="CS30" i="1"/>
  <c r="CG30" i="1"/>
  <c r="BU30" i="1"/>
  <c r="BI30" i="1"/>
  <c r="AW30" i="1"/>
  <c r="AK30" i="1"/>
  <c r="Y30" i="1"/>
  <c r="M30" i="1"/>
  <c r="DH30" i="1"/>
  <c r="IG30" i="1"/>
  <c r="ER30" i="1"/>
  <c r="AZ30" i="1"/>
  <c r="P30" i="1"/>
  <c r="GB30" i="1"/>
  <c r="CJ30" i="1"/>
  <c r="DT30" i="1"/>
  <c r="AB30" i="1"/>
  <c r="HX30" i="1"/>
  <c r="EF30" i="1"/>
  <c r="AN30" i="1"/>
  <c r="V30" i="1"/>
  <c r="G30" i="1"/>
  <c r="JE30" i="1"/>
  <c r="FP30" i="1"/>
  <c r="BX30" i="1"/>
  <c r="FD30" i="1"/>
  <c r="IS30" i="1"/>
  <c r="CV30" i="1"/>
  <c r="J30" i="1"/>
  <c r="BL30" i="1"/>
  <c r="E40" i="27"/>
  <c r="IV23" i="1"/>
  <c r="IJ23" i="1"/>
  <c r="IA23" i="1"/>
  <c r="HO23" i="1"/>
  <c r="HC23" i="1"/>
  <c r="GQ23" i="1"/>
  <c r="GE23" i="1"/>
  <c r="FS23" i="1"/>
  <c r="FG23" i="1"/>
  <c r="EU23" i="1"/>
  <c r="EI23" i="1"/>
  <c r="DW23" i="1"/>
  <c r="DK23" i="1"/>
  <c r="CY23" i="1"/>
  <c r="CM23" i="1"/>
  <c r="CA23" i="1"/>
  <c r="BO23" i="1"/>
  <c r="BC23" i="1"/>
  <c r="AQ23" i="1"/>
  <c r="AE23" i="1"/>
  <c r="S23" i="1"/>
  <c r="G23" i="1"/>
  <c r="JB23" i="1"/>
  <c r="IP23" i="1"/>
  <c r="HU23" i="1"/>
  <c r="HI23" i="1"/>
  <c r="GW23" i="1"/>
  <c r="GK23" i="1"/>
  <c r="FY23" i="1"/>
  <c r="FM23" i="1"/>
  <c r="FA23" i="1"/>
  <c r="EO23" i="1"/>
  <c r="EC23" i="1"/>
  <c r="DQ23" i="1"/>
  <c r="DE23" i="1"/>
  <c r="CS23" i="1"/>
  <c r="CG23" i="1"/>
  <c r="BU23" i="1"/>
  <c r="BI23" i="1"/>
  <c r="AW23" i="1"/>
  <c r="AK23" i="1"/>
  <c r="Y23" i="1"/>
  <c r="M23" i="1"/>
  <c r="IY23" i="1"/>
  <c r="IM23" i="1"/>
  <c r="ID23" i="1"/>
  <c r="HR23" i="1"/>
  <c r="HF23" i="1"/>
  <c r="GT23" i="1"/>
  <c r="GH23" i="1"/>
  <c r="FV23" i="1"/>
  <c r="FJ23" i="1"/>
  <c r="EX23" i="1"/>
  <c r="EL23" i="1"/>
  <c r="DZ23" i="1"/>
  <c r="DN23" i="1"/>
  <c r="DB23" i="1"/>
  <c r="CP23" i="1"/>
  <c r="CD23" i="1"/>
  <c r="BR23" i="1"/>
  <c r="BF23" i="1"/>
  <c r="AT23" i="1"/>
  <c r="AH23" i="1"/>
  <c r="V23" i="1"/>
  <c r="J23" i="1"/>
  <c r="JE23" i="1"/>
  <c r="FP23" i="1"/>
  <c r="BX23" i="1"/>
  <c r="IG23" i="1"/>
  <c r="ER23" i="1"/>
  <c r="AZ23" i="1"/>
  <c r="GB23" i="1"/>
  <c r="CJ23" i="1"/>
  <c r="HL23" i="1"/>
  <c r="DT23" i="1"/>
  <c r="AB23" i="1"/>
  <c r="GN23" i="1"/>
  <c r="CV23" i="1"/>
  <c r="BL23" i="1"/>
  <c r="AN23" i="1"/>
  <c r="IS23" i="1"/>
  <c r="P23" i="1"/>
  <c r="HX23" i="1"/>
  <c r="EF23" i="1"/>
  <c r="FD23" i="1"/>
  <c r="DH23" i="1"/>
  <c r="GZ23" i="1"/>
  <c r="X34" i="45"/>
  <c r="AE25" i="45"/>
  <c r="AJ17" i="45"/>
  <c r="AE33" i="45"/>
  <c r="AE26" i="45"/>
  <c r="G20" i="45"/>
  <c r="JE34" i="1"/>
  <c r="IS34" i="1"/>
  <c r="HX34" i="1"/>
  <c r="HL34" i="1"/>
  <c r="GB34" i="1"/>
  <c r="FP34" i="1"/>
  <c r="FD34" i="1"/>
  <c r="ER34" i="1"/>
  <c r="EF34" i="1"/>
  <c r="DT34" i="1"/>
  <c r="DH34" i="1"/>
  <c r="CV34" i="1"/>
  <c r="CJ34" i="1"/>
  <c r="BX34" i="1"/>
  <c r="BL34" i="1"/>
  <c r="AZ34" i="1"/>
  <c r="AN34" i="1"/>
  <c r="AB34" i="1"/>
  <c r="P34" i="1"/>
  <c r="JB34" i="1"/>
  <c r="IP34" i="1"/>
  <c r="HU34" i="1"/>
  <c r="HI34" i="1"/>
  <c r="FY34" i="1"/>
  <c r="FM34" i="1"/>
  <c r="FA34" i="1"/>
  <c r="EO34" i="1"/>
  <c r="EC34" i="1"/>
  <c r="DQ34" i="1"/>
  <c r="DE34" i="1"/>
  <c r="CS34" i="1"/>
  <c r="CG34" i="1"/>
  <c r="BU34" i="1"/>
  <c r="BI34" i="1"/>
  <c r="AW34" i="1"/>
  <c r="AK34" i="1"/>
  <c r="Y34" i="1"/>
  <c r="M34" i="1"/>
  <c r="IY34" i="1"/>
  <c r="IM34" i="1"/>
  <c r="ID34" i="1"/>
  <c r="HR34" i="1"/>
  <c r="HF34" i="1"/>
  <c r="GH34" i="1"/>
  <c r="FV34" i="1"/>
  <c r="FJ34" i="1"/>
  <c r="EX34" i="1"/>
  <c r="EL34" i="1"/>
  <c r="DZ34" i="1"/>
  <c r="DN34" i="1"/>
  <c r="DB34" i="1"/>
  <c r="CP34" i="1"/>
  <c r="CD34" i="1"/>
  <c r="BR34" i="1"/>
  <c r="BF34" i="1"/>
  <c r="AT34" i="1"/>
  <c r="AH34" i="1"/>
  <c r="V34" i="1"/>
  <c r="J34" i="1"/>
  <c r="IV34" i="1"/>
  <c r="IJ34" i="1"/>
  <c r="IA34" i="1"/>
  <c r="HO34" i="1"/>
  <c r="HC34" i="1"/>
  <c r="GE34" i="1"/>
  <c r="FS34" i="1"/>
  <c r="FG34" i="1"/>
  <c r="EU34" i="1"/>
  <c r="EI34" i="1"/>
  <c r="DW34" i="1"/>
  <c r="DK34" i="1"/>
  <c r="CY34" i="1"/>
  <c r="CM34" i="1"/>
  <c r="CA34" i="1"/>
  <c r="BO34" i="1"/>
  <c r="BC34" i="1"/>
  <c r="AQ34" i="1"/>
  <c r="AE34" i="1"/>
  <c r="S34" i="1"/>
  <c r="G34" i="1"/>
  <c r="AJ26" i="45"/>
  <c r="JB16" i="1"/>
  <c r="IP16" i="1"/>
  <c r="IG16" i="1"/>
  <c r="HX16" i="1"/>
  <c r="HL16" i="1"/>
  <c r="GZ16" i="1"/>
  <c r="GN16" i="1"/>
  <c r="GB16" i="1"/>
  <c r="FP16" i="1"/>
  <c r="FD16" i="1"/>
  <c r="ER16" i="1"/>
  <c r="EF16" i="1"/>
  <c r="DT16" i="1"/>
  <c r="DH16" i="1"/>
  <c r="CV16" i="1"/>
  <c r="CJ16" i="1"/>
  <c r="BX16" i="1"/>
  <c r="BL16" i="1"/>
  <c r="AZ16" i="1"/>
  <c r="AN16" i="1"/>
  <c r="AB16" i="1"/>
  <c r="P16" i="1"/>
  <c r="IS16" i="1"/>
  <c r="JE16" i="1"/>
  <c r="HU16" i="1"/>
  <c r="HI16" i="1"/>
  <c r="GW16" i="1"/>
  <c r="GK16" i="1"/>
  <c r="FY16" i="1"/>
  <c r="FM16" i="1"/>
  <c r="FA16" i="1"/>
  <c r="EO16" i="1"/>
  <c r="EC16" i="1"/>
  <c r="DQ16" i="1"/>
  <c r="DE16" i="1"/>
  <c r="CS16" i="1"/>
  <c r="CG16" i="1"/>
  <c r="BU16" i="1"/>
  <c r="BI16" i="1"/>
  <c r="AW16" i="1"/>
  <c r="AK16" i="1"/>
  <c r="Y16" i="1"/>
  <c r="M16" i="1"/>
  <c r="IJ16" i="1"/>
  <c r="IA16" i="1"/>
  <c r="HO16" i="1"/>
  <c r="HC16" i="1"/>
  <c r="GQ16" i="1"/>
  <c r="GE16" i="1"/>
  <c r="FS16" i="1"/>
  <c r="FG16" i="1"/>
  <c r="EU16" i="1"/>
  <c r="EI16" i="1"/>
  <c r="DW16" i="1"/>
  <c r="DK16" i="1"/>
  <c r="CY16" i="1"/>
  <c r="CM16" i="1"/>
  <c r="CA16" i="1"/>
  <c r="BO16" i="1"/>
  <c r="BC16" i="1"/>
  <c r="AQ16" i="1"/>
  <c r="AE16" i="1"/>
  <c r="S16" i="1"/>
  <c r="G16" i="1"/>
  <c r="IV16" i="1"/>
  <c r="GT16" i="1"/>
  <c r="DB16" i="1"/>
  <c r="J16" i="1"/>
  <c r="ID16" i="1"/>
  <c r="EL16" i="1"/>
  <c r="AT16" i="1"/>
  <c r="FV16" i="1"/>
  <c r="CD16" i="1"/>
  <c r="HF16" i="1"/>
  <c r="DN16" i="1"/>
  <c r="V16" i="1"/>
  <c r="IM16" i="1"/>
  <c r="EX16" i="1"/>
  <c r="BF16" i="1"/>
  <c r="GH16" i="1"/>
  <c r="CP16" i="1"/>
  <c r="IY16" i="1"/>
  <c r="HR16" i="1"/>
  <c r="DZ16" i="1"/>
  <c r="AH16" i="1"/>
  <c r="FJ16" i="1"/>
  <c r="BR16" i="1"/>
  <c r="IY21" i="1"/>
  <c r="IM21" i="1"/>
  <c r="ID21" i="1"/>
  <c r="HR21" i="1"/>
  <c r="HF21" i="1"/>
  <c r="GT21" i="1"/>
  <c r="GH21" i="1"/>
  <c r="FV21" i="1"/>
  <c r="FJ21" i="1"/>
  <c r="EX21" i="1"/>
  <c r="EL21" i="1"/>
  <c r="DZ21" i="1"/>
  <c r="DN21" i="1"/>
  <c r="DB21" i="1"/>
  <c r="CP21" i="1"/>
  <c r="CD21" i="1"/>
  <c r="BR21" i="1"/>
  <c r="BF21" i="1"/>
  <c r="AT21" i="1"/>
  <c r="AH21" i="1"/>
  <c r="V21" i="1"/>
  <c r="J21" i="1"/>
  <c r="JB21" i="1"/>
  <c r="IP21" i="1"/>
  <c r="HU21" i="1"/>
  <c r="HI21" i="1"/>
  <c r="GW21" i="1"/>
  <c r="GK21" i="1"/>
  <c r="FY21" i="1"/>
  <c r="FM21" i="1"/>
  <c r="FA21" i="1"/>
  <c r="EO21" i="1"/>
  <c r="EC21" i="1"/>
  <c r="DQ21" i="1"/>
  <c r="DE21" i="1"/>
  <c r="CS21" i="1"/>
  <c r="CG21" i="1"/>
  <c r="BU21" i="1"/>
  <c r="BI21" i="1"/>
  <c r="AW21" i="1"/>
  <c r="AK21" i="1"/>
  <c r="Y21" i="1"/>
  <c r="M21" i="1"/>
  <c r="IV21" i="1"/>
  <c r="IG21" i="1"/>
  <c r="HC21" i="1"/>
  <c r="GN21" i="1"/>
  <c r="FG21" i="1"/>
  <c r="ER21" i="1"/>
  <c r="DK21" i="1"/>
  <c r="CV21" i="1"/>
  <c r="BO21" i="1"/>
  <c r="AZ21" i="1"/>
  <c r="S21" i="1"/>
  <c r="JE21" i="1"/>
  <c r="HX21" i="1"/>
  <c r="DW21" i="1"/>
  <c r="CM21" i="1"/>
  <c r="BX21" i="1"/>
  <c r="AN21" i="1"/>
  <c r="IJ21" i="1"/>
  <c r="FD21" i="1"/>
  <c r="BC21" i="1"/>
  <c r="FS21" i="1"/>
  <c r="EI21" i="1"/>
  <c r="DT21" i="1"/>
  <c r="CJ21" i="1"/>
  <c r="GZ21" i="1"/>
  <c r="CY21" i="1"/>
  <c r="P21" i="1"/>
  <c r="IA21" i="1"/>
  <c r="HL21" i="1"/>
  <c r="GB21" i="1"/>
  <c r="CA21" i="1"/>
  <c r="AQ21" i="1"/>
  <c r="AB21" i="1"/>
  <c r="GQ21" i="1"/>
  <c r="G21" i="1"/>
  <c r="EF21" i="1"/>
  <c r="DH21" i="1"/>
  <c r="IS21" i="1"/>
  <c r="FP21" i="1"/>
  <c r="EU21" i="1"/>
  <c r="BL21" i="1"/>
  <c r="GE21" i="1"/>
  <c r="HO21" i="1"/>
  <c r="AE21" i="1"/>
  <c r="AB34" i="45"/>
  <c r="G25" i="45"/>
  <c r="G17" i="45"/>
  <c r="AJ33" i="45"/>
  <c r="G26" i="45"/>
  <c r="AE20" i="45"/>
  <c r="P34" i="45"/>
  <c r="P17" i="45"/>
  <c r="T26" i="45"/>
  <c r="E40" i="29"/>
  <c r="AJ25" i="45"/>
  <c r="AJ20" i="45"/>
  <c r="IY18" i="1"/>
  <c r="IM18" i="1"/>
  <c r="ID18" i="1"/>
  <c r="HR18" i="1"/>
  <c r="HF18" i="1"/>
  <c r="GT18" i="1"/>
  <c r="GH18" i="1"/>
  <c r="FV18" i="1"/>
  <c r="FJ18" i="1"/>
  <c r="EX18" i="1"/>
  <c r="EL18" i="1"/>
  <c r="DZ18" i="1"/>
  <c r="DN18" i="1"/>
  <c r="DB18" i="1"/>
  <c r="CP18" i="1"/>
  <c r="CD18" i="1"/>
  <c r="BR18" i="1"/>
  <c r="BF18" i="1"/>
  <c r="AT18" i="1"/>
  <c r="AH18" i="1"/>
  <c r="V18" i="1"/>
  <c r="J18" i="1"/>
  <c r="JB18" i="1"/>
  <c r="HO18" i="1"/>
  <c r="GN18" i="1"/>
  <c r="FM18" i="1"/>
  <c r="DW18" i="1"/>
  <c r="CV18" i="1"/>
  <c r="BU18" i="1"/>
  <c r="AE18" i="1"/>
  <c r="IA18" i="1"/>
  <c r="GZ18" i="1"/>
  <c r="FY18" i="1"/>
  <c r="EI18" i="1"/>
  <c r="DH18" i="1"/>
  <c r="CG18" i="1"/>
  <c r="AQ18" i="1"/>
  <c r="P18" i="1"/>
  <c r="IJ18" i="1"/>
  <c r="HL18" i="1"/>
  <c r="GK18" i="1"/>
  <c r="EU18" i="1"/>
  <c r="DT18" i="1"/>
  <c r="CS18" i="1"/>
  <c r="BC18" i="1"/>
  <c r="AB18" i="1"/>
  <c r="IV18" i="1"/>
  <c r="HX18" i="1"/>
  <c r="GW18" i="1"/>
  <c r="FG18" i="1"/>
  <c r="EF18" i="1"/>
  <c r="DE18" i="1"/>
  <c r="BO18" i="1"/>
  <c r="AN18" i="1"/>
  <c r="M18" i="1"/>
  <c r="JE18" i="1"/>
  <c r="GQ18" i="1"/>
  <c r="FP18" i="1"/>
  <c r="EO18" i="1"/>
  <c r="CY18" i="1"/>
  <c r="BX18" i="1"/>
  <c r="AW18" i="1"/>
  <c r="G18" i="1"/>
  <c r="IP18" i="1"/>
  <c r="DQ18" i="1"/>
  <c r="BL18" i="1"/>
  <c r="FS18" i="1"/>
  <c r="FA18" i="1"/>
  <c r="Y18" i="1"/>
  <c r="HU18" i="1"/>
  <c r="HC18" i="1"/>
  <c r="CA18" i="1"/>
  <c r="BI18" i="1"/>
  <c r="GE18" i="1"/>
  <c r="EC18" i="1"/>
  <c r="DK18" i="1"/>
  <c r="IG18" i="1"/>
  <c r="CM18" i="1"/>
  <c r="AK18" i="1"/>
  <c r="S18" i="1"/>
  <c r="GB18" i="1"/>
  <c r="ER18" i="1"/>
  <c r="IS18" i="1"/>
  <c r="CJ18" i="1"/>
  <c r="AZ18" i="1"/>
  <c r="HI18" i="1"/>
  <c r="FD18" i="1"/>
  <c r="IY35" i="1"/>
  <c r="IM35" i="1"/>
  <c r="ID35" i="1"/>
  <c r="HR35" i="1"/>
  <c r="HF35" i="1"/>
  <c r="GH35" i="1"/>
  <c r="FV35" i="1"/>
  <c r="FJ35" i="1"/>
  <c r="EX35" i="1"/>
  <c r="EL35" i="1"/>
  <c r="JE35" i="1"/>
  <c r="IS35" i="1"/>
  <c r="IG35" i="1"/>
  <c r="HX35" i="1"/>
  <c r="HL35" i="1"/>
  <c r="GZ35" i="1"/>
  <c r="HU35" i="1"/>
  <c r="FM35" i="1"/>
  <c r="IV35" i="1"/>
  <c r="HC35" i="1"/>
  <c r="FY35" i="1"/>
  <c r="EI35" i="1"/>
  <c r="DW35" i="1"/>
  <c r="DK35" i="1"/>
  <c r="CY35" i="1"/>
  <c r="CM35" i="1"/>
  <c r="CA35" i="1"/>
  <c r="BO35" i="1"/>
  <c r="BC35" i="1"/>
  <c r="AQ35" i="1"/>
  <c r="AE35" i="1"/>
  <c r="S35" i="1"/>
  <c r="G35" i="1"/>
  <c r="EU35" i="1"/>
  <c r="HO35" i="1"/>
  <c r="FG35" i="1"/>
  <c r="EF35" i="1"/>
  <c r="DT35" i="1"/>
  <c r="DH35" i="1"/>
  <c r="CV35" i="1"/>
  <c r="CJ35" i="1"/>
  <c r="BX35" i="1"/>
  <c r="BL35" i="1"/>
  <c r="AZ35" i="1"/>
  <c r="AN35" i="1"/>
  <c r="AB35" i="1"/>
  <c r="P35" i="1"/>
  <c r="IP35" i="1"/>
  <c r="FS35" i="1"/>
  <c r="ER35" i="1"/>
  <c r="JB35" i="1"/>
  <c r="HI35" i="1"/>
  <c r="FP35" i="1"/>
  <c r="EO35" i="1"/>
  <c r="FA35" i="1"/>
  <c r="IA35" i="1"/>
  <c r="EC35" i="1"/>
  <c r="DN35" i="1"/>
  <c r="CG35" i="1"/>
  <c r="BR35" i="1"/>
  <c r="AK35" i="1"/>
  <c r="V35" i="1"/>
  <c r="GE35" i="1"/>
  <c r="DZ35" i="1"/>
  <c r="CS35" i="1"/>
  <c r="CD35" i="1"/>
  <c r="AW35" i="1"/>
  <c r="AH35" i="1"/>
  <c r="FD35" i="1"/>
  <c r="DQ35" i="1"/>
  <c r="DB35" i="1"/>
  <c r="BU35" i="1"/>
  <c r="BF35" i="1"/>
  <c r="Y35" i="1"/>
  <c r="J35" i="1"/>
  <c r="IJ35" i="1"/>
  <c r="DE35" i="1"/>
  <c r="AT35" i="1"/>
  <c r="BI35" i="1"/>
  <c r="M35" i="1"/>
  <c r="GB35" i="1"/>
  <c r="CP35" i="1"/>
  <c r="E29" i="2"/>
  <c r="T27" i="45"/>
  <c r="P27" i="45"/>
  <c r="L27" i="45"/>
  <c r="AJ27" i="45"/>
  <c r="AE27" i="45"/>
  <c r="G27" i="45"/>
  <c r="AB27" i="45"/>
  <c r="X27" i="45"/>
  <c r="E31" i="2"/>
  <c r="T29" i="45"/>
  <c r="AB29" i="45"/>
  <c r="X29" i="45"/>
  <c r="P29" i="45"/>
  <c r="L29" i="45"/>
  <c r="AJ29" i="45"/>
  <c r="G29" i="45"/>
  <c r="AE29" i="45"/>
  <c r="AN16" i="45"/>
  <c r="AN24" i="45" s="1"/>
  <c r="E21" i="2"/>
  <c r="E36" i="2"/>
  <c r="E27" i="2"/>
  <c r="E28" i="2"/>
  <c r="E35" i="2"/>
  <c r="E24" i="2"/>
  <c r="E17" i="2"/>
  <c r="E22" i="2"/>
  <c r="E19" i="2"/>
  <c r="E20" i="2"/>
  <c r="E23" i="2"/>
  <c r="E25" i="2"/>
  <c r="I45" i="33"/>
  <c r="L45" i="33"/>
  <c r="I48" i="33"/>
  <c r="I51" i="33"/>
  <c r="J45" i="33"/>
  <c r="J40" i="32"/>
  <c r="M45" i="33"/>
  <c r="M48" i="33"/>
  <c r="J48" i="33"/>
  <c r="K57" i="33"/>
  <c r="K56" i="33"/>
  <c r="J51" i="33"/>
  <c r="J41" i="33"/>
  <c r="X6" i="46"/>
  <c r="W157" i="46"/>
  <c r="AA6" i="46"/>
  <c r="M7" i="31"/>
  <c r="M7" i="30" s="1"/>
  <c r="M7" i="29" s="1"/>
  <c r="M7" i="27" s="1"/>
  <c r="M7" i="28" s="1"/>
  <c r="M7" i="26" s="1"/>
  <c r="M7" i="25" s="1"/>
  <c r="M7" i="24" s="1"/>
  <c r="M7" i="23" s="1"/>
  <c r="M7" i="21" s="1"/>
  <c r="M7" i="22" s="1"/>
  <c r="M7" i="20" s="1"/>
  <c r="M7" i="19" s="1"/>
  <c r="M7" i="18" s="1"/>
  <c r="M7" i="17" s="1"/>
  <c r="M7" i="16" s="1"/>
  <c r="M7" i="15" s="1"/>
  <c r="M7" i="14" s="1"/>
  <c r="M7" i="13" s="1"/>
  <c r="M7" i="12" s="1"/>
  <c r="M7" i="11" s="1"/>
  <c r="M7" i="10" s="1"/>
  <c r="M7" i="9" s="1"/>
  <c r="M7" i="8" s="1"/>
  <c r="M7" i="7" s="1"/>
  <c r="M7" i="6" s="1"/>
  <c r="M7" i="37" s="1"/>
  <c r="M7" i="4" s="1"/>
  <c r="M7" i="43" s="1"/>
  <c r="M34" i="32"/>
  <c r="A14" i="1"/>
  <c r="A15" i="2" s="1"/>
  <c r="D46" i="27"/>
  <c r="D46" i="28" s="1"/>
  <c r="E46" i="30"/>
  <c r="J46" i="30"/>
  <c r="J46" i="29" s="1"/>
  <c r="J46" i="27" s="1"/>
  <c r="J46" i="28" s="1"/>
  <c r="J46" i="26" s="1"/>
  <c r="J46" i="25" s="1"/>
  <c r="J46" i="24" s="1"/>
  <c r="J46" i="23" s="1"/>
  <c r="J46" i="21" s="1"/>
  <c r="J46" i="22" s="1"/>
  <c r="J46" i="20" s="1"/>
  <c r="J46" i="19" s="1"/>
  <c r="J46" i="18" s="1"/>
  <c r="J46" i="17" s="1"/>
  <c r="J46" i="16" s="1"/>
  <c r="J46" i="15" s="1"/>
  <c r="J46" i="14" s="1"/>
  <c r="J46" i="13" s="1"/>
  <c r="J46" i="12" s="1"/>
  <c r="J46" i="11" s="1"/>
  <c r="J46" i="10" s="1"/>
  <c r="J46" i="9" s="1"/>
  <c r="J46" i="8" s="1"/>
  <c r="J46" i="7" s="1"/>
  <c r="J46" i="6" s="1"/>
  <c r="J46" i="37" s="1"/>
  <c r="J46" i="4" s="1"/>
  <c r="J46" i="43" s="1"/>
  <c r="I40" i="31"/>
  <c r="D47" i="29"/>
  <c r="E47" i="29" s="1"/>
  <c r="AQ12" i="39"/>
  <c r="AK12" i="39"/>
  <c r="AE12" i="39"/>
  <c r="Q13" i="39"/>
  <c r="J44" i="27"/>
  <c r="J38" i="28"/>
  <c r="M47" i="27"/>
  <c r="M44" i="27"/>
  <c r="D48" i="27"/>
  <c r="E48" i="29"/>
  <c r="D44" i="29"/>
  <c r="E44" i="29" s="1"/>
  <c r="D42" i="26"/>
  <c r="E42" i="26" s="1"/>
  <c r="E42" i="27"/>
  <c r="D38" i="27"/>
  <c r="E38" i="29"/>
  <c r="D51" i="29"/>
  <c r="E51" i="30"/>
  <c r="E52" i="31"/>
  <c r="E53" i="31" s="1"/>
  <c r="E43" i="29"/>
  <c r="D43" i="27"/>
  <c r="E40" i="28"/>
  <c r="D40" i="26"/>
  <c r="D39" i="27"/>
  <c r="E39" i="29"/>
  <c r="E45" i="29"/>
  <c r="D45" i="27"/>
  <c r="D41" i="29"/>
  <c r="E41" i="30"/>
  <c r="D52" i="30"/>
  <c r="D53" i="30" s="1"/>
  <c r="E50" i="30"/>
  <c r="D50" i="29"/>
  <c r="M43" i="37"/>
  <c r="J39" i="30"/>
  <c r="J37" i="29"/>
  <c r="E49" i="30"/>
  <c r="D49" i="29"/>
  <c r="J49" i="27"/>
  <c r="J50" i="29"/>
  <c r="M8" i="29"/>
  <c r="J57" i="23"/>
  <c r="AU18" i="39"/>
  <c r="GW38" i="1" l="1"/>
  <c r="HU38" i="1"/>
  <c r="DE38" i="1"/>
  <c r="M38" i="1"/>
  <c r="FJ38" i="1"/>
  <c r="BR38" i="1"/>
  <c r="IG38" i="1"/>
  <c r="EF38" i="1"/>
  <c r="AN38" i="1"/>
  <c r="FS38" i="1"/>
  <c r="HO38" i="1"/>
  <c r="GN38" i="1"/>
  <c r="HI38" i="1"/>
  <c r="CS38" i="1"/>
  <c r="IY38" i="1"/>
  <c r="EX38" i="1"/>
  <c r="BF38" i="1"/>
  <c r="HX38" i="1"/>
  <c r="DT38" i="1"/>
  <c r="AB38" i="1"/>
  <c r="CA38" i="1"/>
  <c r="DW38" i="1"/>
  <c r="FY38" i="1"/>
  <c r="CG38" i="1"/>
  <c r="IM38" i="1"/>
  <c r="EL38" i="1"/>
  <c r="AT38" i="1"/>
  <c r="HL38" i="1"/>
  <c r="DH38" i="1"/>
  <c r="P38" i="1"/>
  <c r="HC38" i="1"/>
  <c r="AE38" i="1"/>
  <c r="FM38" i="1"/>
  <c r="BU38" i="1"/>
  <c r="ID38" i="1"/>
  <c r="DZ38" i="1"/>
  <c r="AH38" i="1"/>
  <c r="GZ38" i="1"/>
  <c r="CV38" i="1"/>
  <c r="CY38" i="1"/>
  <c r="DK38" i="1"/>
  <c r="IV38" i="1"/>
  <c r="FA38" i="1"/>
  <c r="BI38" i="1"/>
  <c r="HR38" i="1"/>
  <c r="DN38" i="1"/>
  <c r="V38" i="1"/>
  <c r="GB38" i="1"/>
  <c r="CJ38" i="1"/>
  <c r="G38" i="1"/>
  <c r="S38" i="1"/>
  <c r="GE38" i="1"/>
  <c r="GQ38" i="1"/>
  <c r="EO38" i="1"/>
  <c r="AW38" i="1"/>
  <c r="HF38" i="1"/>
  <c r="DB38" i="1"/>
  <c r="J38" i="1"/>
  <c r="FP38" i="1"/>
  <c r="BX38" i="1"/>
  <c r="IA38" i="1"/>
  <c r="IJ38" i="1"/>
  <c r="BO38" i="1"/>
  <c r="GT38" i="1"/>
  <c r="JB38" i="1"/>
  <c r="EC38" i="1"/>
  <c r="AK38" i="1"/>
  <c r="GH38" i="1"/>
  <c r="CP38" i="1"/>
  <c r="JE38" i="1"/>
  <c r="FD38" i="1"/>
  <c r="BL38" i="1"/>
  <c r="EI38" i="1"/>
  <c r="EU38" i="1"/>
  <c r="CM38" i="1"/>
  <c r="GK38" i="1"/>
  <c r="IP38" i="1"/>
  <c r="DQ38" i="1"/>
  <c r="Y38" i="1"/>
  <c r="FV38" i="1"/>
  <c r="CD38" i="1"/>
  <c r="IS38" i="1"/>
  <c r="ER38" i="1"/>
  <c r="AZ38" i="1"/>
  <c r="AQ38" i="1"/>
  <c r="BC38" i="1"/>
  <c r="FG38" i="1"/>
  <c r="E39" i="2"/>
  <c r="AJ37" i="45"/>
  <c r="P37" i="45"/>
  <c r="AB37" i="45"/>
  <c r="L37" i="45"/>
  <c r="X37" i="45"/>
  <c r="G37" i="45"/>
  <c r="AE37" i="45"/>
  <c r="T37" i="45"/>
  <c r="J14" i="16"/>
  <c r="J14" i="15" s="1"/>
  <c r="J14" i="14" s="1"/>
  <c r="J14" i="13" s="1"/>
  <c r="J14" i="12" s="1"/>
  <c r="J14" i="11" s="1"/>
  <c r="J14" i="10" s="1"/>
  <c r="J14" i="9" s="1"/>
  <c r="J14" i="8" s="1"/>
  <c r="J14" i="7" s="1"/>
  <c r="J14" i="6" s="1"/>
  <c r="J14" i="37" s="1"/>
  <c r="DI16" i="2"/>
  <c r="X188" i="55"/>
  <c r="X190" i="55" s="1"/>
  <c r="AB13" i="45"/>
  <c r="AJ13" i="45"/>
  <c r="AE13" i="45"/>
  <c r="L13" i="45"/>
  <c r="G13" i="45"/>
  <c r="T13" i="45"/>
  <c r="P13" i="45"/>
  <c r="DK25" i="2"/>
  <c r="DI25" i="2"/>
  <c r="DK28" i="2"/>
  <c r="DI28" i="2"/>
  <c r="DK23" i="2"/>
  <c r="DI23" i="2"/>
  <c r="DK27" i="2"/>
  <c r="DI27" i="2"/>
  <c r="DK20" i="2"/>
  <c r="DI20" i="2"/>
  <c r="DK36" i="2"/>
  <c r="DI36" i="2"/>
  <c r="DK19" i="2"/>
  <c r="DI19" i="2"/>
  <c r="DK21" i="2"/>
  <c r="DI21" i="2"/>
  <c r="DK22" i="2"/>
  <c r="DI22" i="2"/>
  <c r="DK26" i="2"/>
  <c r="DI26" i="2"/>
  <c r="DK17" i="2"/>
  <c r="DI17" i="2"/>
  <c r="DK31" i="2"/>
  <c r="DI31" i="2"/>
  <c r="DK24" i="2"/>
  <c r="DI24" i="2"/>
  <c r="DK29" i="2"/>
  <c r="DI29" i="2"/>
  <c r="DK35" i="2"/>
  <c r="DI35" i="2"/>
  <c r="P41" i="52"/>
  <c r="Q41" i="52" s="1"/>
  <c r="AF12" i="39"/>
  <c r="E12" i="1"/>
  <c r="V12" i="39"/>
  <c r="J12" i="39"/>
  <c r="AR12" i="39"/>
  <c r="BD12" i="39"/>
  <c r="AX12" i="39"/>
  <c r="T12" i="39"/>
  <c r="I12" i="39"/>
  <c r="C11" i="45"/>
  <c r="AL12" i="39"/>
  <c r="BJ12" i="39"/>
  <c r="J11" i="19"/>
  <c r="J11" i="18" s="1"/>
  <c r="J27" i="4"/>
  <c r="J27" i="43" s="1"/>
  <c r="J15" i="4"/>
  <c r="J15" i="43" s="1"/>
  <c r="J17" i="4"/>
  <c r="J17" i="43" s="1"/>
  <c r="J10" i="37"/>
  <c r="J10" i="4" s="1"/>
  <c r="J10" i="43" s="1"/>
  <c r="W9" i="39"/>
  <c r="AS9" i="39"/>
  <c r="BK9" i="39"/>
  <c r="U9" i="39"/>
  <c r="AG9" i="39"/>
  <c r="AM9" i="39"/>
  <c r="K9" i="39"/>
  <c r="BE9" i="39"/>
  <c r="AY9" i="39"/>
  <c r="EI14" i="1"/>
  <c r="AW14" i="1"/>
  <c r="E15" i="2"/>
  <c r="GW36" i="1"/>
  <c r="HL36" i="1"/>
  <c r="DH36" i="1"/>
  <c r="P36" i="1"/>
  <c r="FA36" i="1"/>
  <c r="BI36" i="1"/>
  <c r="HO36" i="1"/>
  <c r="DK36" i="1"/>
  <c r="S36" i="1"/>
  <c r="GH36" i="1"/>
  <c r="ID36" i="1"/>
  <c r="GN36" i="1"/>
  <c r="GZ36" i="1"/>
  <c r="CV36" i="1"/>
  <c r="JB36" i="1"/>
  <c r="EO36" i="1"/>
  <c r="AW36" i="1"/>
  <c r="HC36" i="1"/>
  <c r="CY36" i="1"/>
  <c r="G36" i="1"/>
  <c r="CP36" i="1"/>
  <c r="EL36" i="1"/>
  <c r="GQ36" i="1"/>
  <c r="GB36" i="1"/>
  <c r="CJ36" i="1"/>
  <c r="IP36" i="1"/>
  <c r="EC36" i="1"/>
  <c r="AK36" i="1"/>
  <c r="GE36" i="1"/>
  <c r="CM36" i="1"/>
  <c r="HF36" i="1"/>
  <c r="HR36" i="1"/>
  <c r="AT36" i="1"/>
  <c r="E37" i="2"/>
  <c r="GT36" i="1"/>
  <c r="FP36" i="1"/>
  <c r="BX36" i="1"/>
  <c r="DQ36" i="1"/>
  <c r="Y36" i="1"/>
  <c r="FS36" i="1"/>
  <c r="CA36" i="1"/>
  <c r="DN36" i="1"/>
  <c r="DZ36" i="1"/>
  <c r="FV36" i="1"/>
  <c r="JE36" i="1"/>
  <c r="FD36" i="1"/>
  <c r="BL36" i="1"/>
  <c r="HU36" i="1"/>
  <c r="DE36" i="1"/>
  <c r="M36" i="1"/>
  <c r="FG36" i="1"/>
  <c r="BO36" i="1"/>
  <c r="V36" i="1"/>
  <c r="AH36" i="1"/>
  <c r="DB36" i="1"/>
  <c r="IS36" i="1"/>
  <c r="ER36" i="1"/>
  <c r="AZ36" i="1"/>
  <c r="HI36" i="1"/>
  <c r="CS36" i="1"/>
  <c r="IV36" i="1"/>
  <c r="EU36" i="1"/>
  <c r="BC36" i="1"/>
  <c r="IM36" i="1"/>
  <c r="IY36" i="1"/>
  <c r="CD36" i="1"/>
  <c r="IG36" i="1"/>
  <c r="EF36" i="1"/>
  <c r="AN36" i="1"/>
  <c r="FY36" i="1"/>
  <c r="CG36" i="1"/>
  <c r="IJ36" i="1"/>
  <c r="EI36" i="1"/>
  <c r="AQ36" i="1"/>
  <c r="EX36" i="1"/>
  <c r="FJ36" i="1"/>
  <c r="J36" i="1"/>
  <c r="GK36" i="1"/>
  <c r="HX36" i="1"/>
  <c r="DT36" i="1"/>
  <c r="AB36" i="1"/>
  <c r="FM36" i="1"/>
  <c r="BU36" i="1"/>
  <c r="IA36" i="1"/>
  <c r="DW36" i="1"/>
  <c r="AE36" i="1"/>
  <c r="BF36" i="1"/>
  <c r="BR36" i="1"/>
  <c r="G35" i="45"/>
  <c r="P35" i="45"/>
  <c r="AJ35" i="45"/>
  <c r="X35" i="45"/>
  <c r="L35" i="45"/>
  <c r="AB35" i="45"/>
  <c r="T35" i="45"/>
  <c r="AE35" i="45"/>
  <c r="J19" i="12"/>
  <c r="J19" i="11" s="1"/>
  <c r="J19" i="10" s="1"/>
  <c r="J19" i="9" s="1"/>
  <c r="J19" i="8" s="1"/>
  <c r="J19" i="7" s="1"/>
  <c r="J19" i="6" s="1"/>
  <c r="J19" i="37" s="1"/>
  <c r="J59" i="23"/>
  <c r="I45" i="11"/>
  <c r="L45" i="11"/>
  <c r="R31" i="39"/>
  <c r="I51" i="11"/>
  <c r="I48" i="11"/>
  <c r="J21" i="15"/>
  <c r="J21" i="14" s="1"/>
  <c r="J21" i="13" s="1"/>
  <c r="J21" i="12" s="1"/>
  <c r="J21" i="11" s="1"/>
  <c r="J21" i="10" s="1"/>
  <c r="J21" i="9" s="1"/>
  <c r="J21" i="8" s="1"/>
  <c r="J21" i="7" s="1"/>
  <c r="J21" i="6" s="1"/>
  <c r="J21" i="37" s="1"/>
  <c r="BL14" i="1"/>
  <c r="EO14" i="1"/>
  <c r="IS14" i="1"/>
  <c r="GN14" i="1"/>
  <c r="CY14" i="1"/>
  <c r="V14" i="1"/>
  <c r="DN14" i="1"/>
  <c r="HF14" i="1"/>
  <c r="J56" i="22"/>
  <c r="J59" i="21"/>
  <c r="J9" i="20"/>
  <c r="J9" i="19" s="1"/>
  <c r="J9" i="18" s="1"/>
  <c r="J9" i="17" s="1"/>
  <c r="J9" i="16" s="1"/>
  <c r="J9" i="15" s="1"/>
  <c r="J9" i="14" s="1"/>
  <c r="J9" i="13" s="1"/>
  <c r="J9" i="12" s="1"/>
  <c r="J9" i="11" s="1"/>
  <c r="J9" i="10" s="1"/>
  <c r="DT14" i="1"/>
  <c r="AE14" i="1"/>
  <c r="HO14" i="1"/>
  <c r="FG14" i="1"/>
  <c r="CJ14" i="1"/>
  <c r="J14" i="1"/>
  <c r="DB14" i="1"/>
  <c r="GT14" i="1"/>
  <c r="AK14" i="1"/>
  <c r="EC14" i="1"/>
  <c r="HU14" i="1"/>
  <c r="FP14" i="1"/>
  <c r="CA14" i="1"/>
  <c r="S14" i="1"/>
  <c r="HC14" i="1"/>
  <c r="EF14" i="1"/>
  <c r="AH14" i="1"/>
  <c r="DZ14" i="1"/>
  <c r="HR14" i="1"/>
  <c r="BI14" i="1"/>
  <c r="FA14" i="1"/>
  <c r="IP14" i="1"/>
  <c r="GE14" i="1"/>
  <c r="DH14" i="1"/>
  <c r="AZ14" i="1"/>
  <c r="IG14" i="1"/>
  <c r="EU14" i="1"/>
  <c r="AT14" i="1"/>
  <c r="EL14" i="1"/>
  <c r="ID14" i="1"/>
  <c r="BU14" i="1"/>
  <c r="FM14" i="1"/>
  <c r="JB14" i="1"/>
  <c r="AB14" i="1"/>
  <c r="HL14" i="1"/>
  <c r="DW14" i="1"/>
  <c r="BO14" i="1"/>
  <c r="IV14" i="1"/>
  <c r="GB14" i="1"/>
  <c r="BF14" i="1"/>
  <c r="EX14" i="1"/>
  <c r="IM14" i="1"/>
  <c r="CG14" i="1"/>
  <c r="FY14" i="1"/>
  <c r="AQ14" i="1"/>
  <c r="IA14" i="1"/>
  <c r="FD14" i="1"/>
  <c r="CV14" i="1"/>
  <c r="G14" i="1"/>
  <c r="GQ14" i="1"/>
  <c r="BR14" i="1"/>
  <c r="FJ14" i="1"/>
  <c r="IY14" i="1"/>
  <c r="CS14" i="1"/>
  <c r="GK14" i="1"/>
  <c r="BX14" i="1"/>
  <c r="JE14" i="1"/>
  <c r="FS14" i="1"/>
  <c r="DK14" i="1"/>
  <c r="AN14" i="1"/>
  <c r="HX14" i="1"/>
  <c r="CD14" i="1"/>
  <c r="FV14" i="1"/>
  <c r="M14" i="1"/>
  <c r="DE14" i="1"/>
  <c r="GW14" i="1"/>
  <c r="CM14" i="1"/>
  <c r="P14" i="1"/>
  <c r="GZ14" i="1"/>
  <c r="ER14" i="1"/>
  <c r="BC14" i="1"/>
  <c r="IJ14" i="1"/>
  <c r="CP14" i="1"/>
  <c r="GH14" i="1"/>
  <c r="Y14" i="1"/>
  <c r="DQ14" i="1"/>
  <c r="L12" i="45"/>
  <c r="AJ12" i="45"/>
  <c r="P12" i="45"/>
  <c r="G12" i="45"/>
  <c r="T12" i="45"/>
  <c r="X12" i="45"/>
  <c r="AB12" i="45"/>
  <c r="AE12" i="45"/>
  <c r="GH13" i="1"/>
  <c r="CP13" i="1"/>
  <c r="IV13" i="1"/>
  <c r="FG13" i="1"/>
  <c r="BO13" i="1"/>
  <c r="EO13" i="1"/>
  <c r="AW13" i="1"/>
  <c r="ER13" i="1"/>
  <c r="FD13" i="1"/>
  <c r="FP13" i="1"/>
  <c r="E14" i="2"/>
  <c r="FS13" i="1"/>
  <c r="FV13" i="1"/>
  <c r="CD13" i="1"/>
  <c r="IJ13" i="1"/>
  <c r="EU13" i="1"/>
  <c r="BC13" i="1"/>
  <c r="HU13" i="1"/>
  <c r="EC13" i="1"/>
  <c r="AK13" i="1"/>
  <c r="AZ13" i="1"/>
  <c r="BL13" i="1"/>
  <c r="BX13" i="1"/>
  <c r="GT13" i="1"/>
  <c r="FA13" i="1"/>
  <c r="IS13" i="1"/>
  <c r="IY13" i="1"/>
  <c r="FJ13" i="1"/>
  <c r="BR13" i="1"/>
  <c r="IA13" i="1"/>
  <c r="EI13" i="1"/>
  <c r="AQ13" i="1"/>
  <c r="HI13" i="1"/>
  <c r="DQ13" i="1"/>
  <c r="Y13" i="1"/>
  <c r="GB13" i="1"/>
  <c r="GN13" i="1"/>
  <c r="J13" i="1"/>
  <c r="IM13" i="1"/>
  <c r="EX13" i="1"/>
  <c r="BF13" i="1"/>
  <c r="HO13" i="1"/>
  <c r="DW13" i="1"/>
  <c r="AE13" i="1"/>
  <c r="GW13" i="1"/>
  <c r="DE13" i="1"/>
  <c r="M13" i="1"/>
  <c r="CJ13" i="1"/>
  <c r="CV13" i="1"/>
  <c r="IP13" i="1"/>
  <c r="ID13" i="1"/>
  <c r="EL13" i="1"/>
  <c r="AT13" i="1"/>
  <c r="HC13" i="1"/>
  <c r="DK13" i="1"/>
  <c r="S13" i="1"/>
  <c r="GK13" i="1"/>
  <c r="CS13" i="1"/>
  <c r="GZ13" i="1"/>
  <c r="HL13" i="1"/>
  <c r="HX13" i="1"/>
  <c r="BI13" i="1"/>
  <c r="HR13" i="1"/>
  <c r="DZ13" i="1"/>
  <c r="AH13" i="1"/>
  <c r="GQ13" i="1"/>
  <c r="CY13" i="1"/>
  <c r="G13" i="1"/>
  <c r="FY13" i="1"/>
  <c r="CG13" i="1"/>
  <c r="DH13" i="1"/>
  <c r="DT13" i="1"/>
  <c r="EF13" i="1"/>
  <c r="DB13" i="1"/>
  <c r="IG13" i="1"/>
  <c r="HF13" i="1"/>
  <c r="DN13" i="1"/>
  <c r="V13" i="1"/>
  <c r="GE13" i="1"/>
  <c r="CM13" i="1"/>
  <c r="JB13" i="1"/>
  <c r="FM13" i="1"/>
  <c r="BU13" i="1"/>
  <c r="P13" i="1"/>
  <c r="AB13" i="1"/>
  <c r="AN13" i="1"/>
  <c r="CA13" i="1"/>
  <c r="JE13" i="1"/>
  <c r="M34" i="31"/>
  <c r="A15" i="1"/>
  <c r="A16" i="2" s="1"/>
  <c r="M34" i="30"/>
  <c r="AB6" i="46"/>
  <c r="X162" i="46"/>
  <c r="K56" i="32"/>
  <c r="M48" i="32"/>
  <c r="K57" i="32"/>
  <c r="J45" i="32"/>
  <c r="J51" i="32"/>
  <c r="M45" i="32"/>
  <c r="J41" i="32"/>
  <c r="J48" i="32"/>
  <c r="C8" i="45"/>
  <c r="E9" i="1"/>
  <c r="GN9" i="1" s="1"/>
  <c r="E46" i="27"/>
  <c r="J47" i="29"/>
  <c r="J47" i="27"/>
  <c r="J47" i="30"/>
  <c r="L45" i="31"/>
  <c r="I45" i="31"/>
  <c r="R11" i="39"/>
  <c r="I48" i="31"/>
  <c r="I51" i="31"/>
  <c r="J40" i="31"/>
  <c r="D47" i="27"/>
  <c r="D47" i="28" s="1"/>
  <c r="D47" i="26" s="1"/>
  <c r="D44" i="27"/>
  <c r="E44" i="27" s="1"/>
  <c r="D42" i="25"/>
  <c r="D42" i="24" s="1"/>
  <c r="AQ13" i="39"/>
  <c r="Q14" i="39"/>
  <c r="AE13" i="39"/>
  <c r="AK13" i="39"/>
  <c r="J47" i="28"/>
  <c r="J38" i="26"/>
  <c r="J44" i="28"/>
  <c r="M47" i="28"/>
  <c r="M44" i="28"/>
  <c r="D48" i="28"/>
  <c r="E48" i="27"/>
  <c r="E51" i="29"/>
  <c r="D51" i="27"/>
  <c r="D38" i="28"/>
  <c r="E38" i="27"/>
  <c r="D43" i="28"/>
  <c r="E43" i="27"/>
  <c r="E40" i="26"/>
  <c r="D40" i="25"/>
  <c r="E46" i="28"/>
  <c r="D46" i="26"/>
  <c r="D39" i="28"/>
  <c r="E39" i="27"/>
  <c r="E49" i="29"/>
  <c r="D49" i="27"/>
  <c r="J39" i="29"/>
  <c r="J37" i="27"/>
  <c r="E52" i="30"/>
  <c r="E53" i="30" s="1"/>
  <c r="D45" i="28"/>
  <c r="E45" i="27"/>
  <c r="M43" i="4"/>
  <c r="D50" i="27"/>
  <c r="E50" i="29"/>
  <c r="D41" i="27"/>
  <c r="E41" i="29"/>
  <c r="D52" i="29"/>
  <c r="D53" i="29" s="1"/>
  <c r="J49" i="28"/>
  <c r="J50" i="27"/>
  <c r="M34" i="29"/>
  <c r="M8" i="27"/>
  <c r="AU19" i="39"/>
  <c r="J57" i="21"/>
  <c r="DK39" i="2" l="1"/>
  <c r="DI39" i="2"/>
  <c r="DK14" i="2"/>
  <c r="DI14" i="2"/>
  <c r="DK37" i="2"/>
  <c r="DI37" i="2"/>
  <c r="DK15" i="2"/>
  <c r="DI15" i="2"/>
  <c r="G11" i="45"/>
  <c r="X11" i="45"/>
  <c r="L11" i="45"/>
  <c r="AE11" i="45"/>
  <c r="P11" i="45"/>
  <c r="T11" i="45"/>
  <c r="AJ11" i="45"/>
  <c r="AB11" i="45"/>
  <c r="HX12" i="1"/>
  <c r="EF12" i="1"/>
  <c r="HR12" i="1"/>
  <c r="EL12" i="1"/>
  <c r="IM12" i="1"/>
  <c r="FJ12" i="1"/>
  <c r="J12" i="1"/>
  <c r="HI12" i="1"/>
  <c r="AE12" i="1"/>
  <c r="DB12" i="1"/>
  <c r="AZ12" i="1"/>
  <c r="HL12" i="1"/>
  <c r="DT12" i="1"/>
  <c r="GQ12" i="1"/>
  <c r="DK12" i="1"/>
  <c r="HO12" i="1"/>
  <c r="EI12" i="1"/>
  <c r="IY12" i="1"/>
  <c r="GH12" i="1"/>
  <c r="S12" i="1"/>
  <c r="CA12" i="1"/>
  <c r="AN12" i="1"/>
  <c r="GZ12" i="1"/>
  <c r="DH12" i="1"/>
  <c r="FA12" i="1"/>
  <c r="BU12" i="1"/>
  <c r="FY12" i="1"/>
  <c r="CS12" i="1"/>
  <c r="IJ12" i="1"/>
  <c r="FG12" i="1"/>
  <c r="G12" i="1"/>
  <c r="HF12" i="1"/>
  <c r="AB12" i="1"/>
  <c r="E13" i="2"/>
  <c r="GN12" i="1"/>
  <c r="CV12" i="1"/>
  <c r="DZ12" i="1"/>
  <c r="BI12" i="1"/>
  <c r="EX12" i="1"/>
  <c r="BR12" i="1"/>
  <c r="GW12" i="1"/>
  <c r="DQ12" i="1"/>
  <c r="IV12" i="1"/>
  <c r="GE12" i="1"/>
  <c r="P12" i="1"/>
  <c r="GB12" i="1"/>
  <c r="CJ12" i="1"/>
  <c r="CY12" i="1"/>
  <c r="AW12" i="1"/>
  <c r="DW12" i="1"/>
  <c r="BF12" i="1"/>
  <c r="FV12" i="1"/>
  <c r="CP12" i="1"/>
  <c r="HU12" i="1"/>
  <c r="EO12" i="1"/>
  <c r="JE12" i="1"/>
  <c r="FP12" i="1"/>
  <c r="BX12" i="1"/>
  <c r="ID12" i="1"/>
  <c r="AK12" i="1"/>
  <c r="CG12" i="1"/>
  <c r="AT12" i="1"/>
  <c r="EU12" i="1"/>
  <c r="BO12" i="1"/>
  <c r="GT12" i="1"/>
  <c r="DN12" i="1"/>
  <c r="IS12" i="1"/>
  <c r="FD12" i="1"/>
  <c r="JB12" i="1"/>
  <c r="HC12" i="1"/>
  <c r="Y12" i="1"/>
  <c r="IA12" i="1"/>
  <c r="AH12" i="1"/>
  <c r="DE12" i="1"/>
  <c r="BC12" i="1"/>
  <c r="FS12" i="1"/>
  <c r="CM12" i="1"/>
  <c r="IG12" i="1"/>
  <c r="ER12" i="1"/>
  <c r="IP12" i="1"/>
  <c r="FM12" i="1"/>
  <c r="M12" i="1"/>
  <c r="GK12" i="1"/>
  <c r="V12" i="1"/>
  <c r="CD12" i="1"/>
  <c r="AQ12" i="1"/>
  <c r="EC12" i="1"/>
  <c r="BL12" i="1"/>
  <c r="J11" i="17"/>
  <c r="J11" i="16" s="1"/>
  <c r="J11" i="15" s="1"/>
  <c r="J11" i="14" s="1"/>
  <c r="J11" i="13" s="1"/>
  <c r="J11" i="12" s="1"/>
  <c r="J11" i="11" s="1"/>
  <c r="J11" i="10" s="1"/>
  <c r="J11" i="9" s="1"/>
  <c r="J11" i="8" s="1"/>
  <c r="J11" i="7" s="1"/>
  <c r="J11" i="6" s="1"/>
  <c r="J18" i="4"/>
  <c r="J18" i="43" s="1"/>
  <c r="J22" i="4"/>
  <c r="J22" i="43" s="1"/>
  <c r="J16" i="4"/>
  <c r="J16" i="43" s="1"/>
  <c r="J14" i="4"/>
  <c r="J14" i="43" s="1"/>
  <c r="J9" i="9"/>
  <c r="J9" i="8" s="1"/>
  <c r="J9" i="7" s="1"/>
  <c r="J9" i="6" s="1"/>
  <c r="AX31" i="39"/>
  <c r="AR31" i="39"/>
  <c r="AF31" i="39"/>
  <c r="BJ31" i="39"/>
  <c r="T31" i="39"/>
  <c r="E31" i="1"/>
  <c r="C30" i="45"/>
  <c r="J31" i="39"/>
  <c r="V31" i="39"/>
  <c r="BD31" i="39"/>
  <c r="AL31" i="39"/>
  <c r="I31" i="39"/>
  <c r="J56" i="20"/>
  <c r="J59" i="22"/>
  <c r="C10" i="45"/>
  <c r="X10" i="45" s="1"/>
  <c r="BJ11" i="39"/>
  <c r="JE9" i="1"/>
  <c r="IS9" i="1"/>
  <c r="HX9" i="1"/>
  <c r="HL9" i="1"/>
  <c r="GZ9" i="1"/>
  <c r="GB9" i="1"/>
  <c r="FP9" i="1"/>
  <c r="FD9" i="1"/>
  <c r="ER9" i="1"/>
  <c r="EF9" i="1"/>
  <c r="DT9" i="1"/>
  <c r="DH9" i="1"/>
  <c r="CV9" i="1"/>
  <c r="CJ9" i="1"/>
  <c r="BX9" i="1"/>
  <c r="BL9" i="1"/>
  <c r="AZ9" i="1"/>
  <c r="AN9" i="1"/>
  <c r="AB9" i="1"/>
  <c r="P9" i="1"/>
  <c r="JB9" i="1"/>
  <c r="IP9" i="1"/>
  <c r="HU9" i="1"/>
  <c r="HI9" i="1"/>
  <c r="GW9" i="1"/>
  <c r="GK9" i="1"/>
  <c r="FY9" i="1"/>
  <c r="FM9" i="1"/>
  <c r="FA9" i="1"/>
  <c r="EO9" i="1"/>
  <c r="EC9" i="1"/>
  <c r="DQ9" i="1"/>
  <c r="DE9" i="1"/>
  <c r="CS9" i="1"/>
  <c r="CG9" i="1"/>
  <c r="BU9" i="1"/>
  <c r="BI9" i="1"/>
  <c r="AW9" i="1"/>
  <c r="AK9" i="1"/>
  <c r="Y9" i="1"/>
  <c r="M9" i="1"/>
  <c r="IY9" i="1"/>
  <c r="IM9" i="1"/>
  <c r="ID9" i="1"/>
  <c r="HR9" i="1"/>
  <c r="HF9" i="1"/>
  <c r="GT9" i="1"/>
  <c r="GH9" i="1"/>
  <c r="FV9" i="1"/>
  <c r="FJ9" i="1"/>
  <c r="EX9" i="1"/>
  <c r="EL9" i="1"/>
  <c r="DZ9" i="1"/>
  <c r="DN9" i="1"/>
  <c r="DB9" i="1"/>
  <c r="CP9" i="1"/>
  <c r="CD9" i="1"/>
  <c r="BR9" i="1"/>
  <c r="BF9" i="1"/>
  <c r="AT9" i="1"/>
  <c r="AH9" i="1"/>
  <c r="V9" i="1"/>
  <c r="J9" i="1"/>
  <c r="IJ9" i="1"/>
  <c r="IA9" i="1"/>
  <c r="HO9" i="1"/>
  <c r="HC9" i="1"/>
  <c r="GQ9" i="1"/>
  <c r="GE9" i="1"/>
  <c r="FS9" i="1"/>
  <c r="FG9" i="1"/>
  <c r="EU9" i="1"/>
  <c r="EI9" i="1"/>
  <c r="DW9" i="1"/>
  <c r="DK9" i="1"/>
  <c r="CY9" i="1"/>
  <c r="CM9" i="1"/>
  <c r="CA9" i="1"/>
  <c r="BO9" i="1"/>
  <c r="BC9" i="1"/>
  <c r="AQ9" i="1"/>
  <c r="AE9" i="1"/>
  <c r="S9" i="1"/>
  <c r="G9" i="1"/>
  <c r="A16" i="1"/>
  <c r="A17" i="2" s="1"/>
  <c r="E10" i="2"/>
  <c r="S10" i="39"/>
  <c r="L8" i="45"/>
  <c r="T8" i="45"/>
  <c r="AB8" i="45"/>
  <c r="AE8" i="45"/>
  <c r="P8" i="45"/>
  <c r="X8" i="45"/>
  <c r="G8" i="45"/>
  <c r="AJ8" i="45"/>
  <c r="K57" i="31"/>
  <c r="J51" i="31"/>
  <c r="M45" i="31"/>
  <c r="J45" i="31"/>
  <c r="K56" i="31"/>
  <c r="M48" i="31"/>
  <c r="J48" i="31"/>
  <c r="J40" i="30"/>
  <c r="J41" i="31"/>
  <c r="AF11" i="39"/>
  <c r="E11" i="1"/>
  <c r="I11" i="39"/>
  <c r="T11" i="39"/>
  <c r="R41" i="39"/>
  <c r="BJ41" i="39" s="1"/>
  <c r="AX11" i="39"/>
  <c r="AR11" i="39"/>
  <c r="BD11" i="39"/>
  <c r="AL11" i="39"/>
  <c r="V11" i="39"/>
  <c r="J11" i="39"/>
  <c r="E47" i="28"/>
  <c r="D44" i="28"/>
  <c r="E44" i="28" s="1"/>
  <c r="E47" i="27"/>
  <c r="E42" i="25"/>
  <c r="J38" i="25"/>
  <c r="M44" i="26"/>
  <c r="J44" i="26"/>
  <c r="J47" i="26"/>
  <c r="M47" i="26"/>
  <c r="AE14" i="39"/>
  <c r="Q15" i="39"/>
  <c r="AQ14" i="39"/>
  <c r="AK14" i="39"/>
  <c r="D48" i="26"/>
  <c r="E48" i="28"/>
  <c r="D51" i="28"/>
  <c r="E51" i="27"/>
  <c r="D38" i="26"/>
  <c r="E38" i="28"/>
  <c r="E52" i="29"/>
  <c r="E53" i="29" s="1"/>
  <c r="E43" i="28"/>
  <c r="D43" i="26"/>
  <c r="E40" i="25"/>
  <c r="D40" i="24"/>
  <c r="E47" i="26"/>
  <c r="D47" i="25"/>
  <c r="D42" i="23"/>
  <c r="E42" i="24"/>
  <c r="D39" i="26"/>
  <c r="E39" i="28"/>
  <c r="E46" i="26"/>
  <c r="D46" i="25"/>
  <c r="E45" i="28"/>
  <c r="D45" i="26"/>
  <c r="J37" i="28"/>
  <c r="J39" i="27"/>
  <c r="E49" i="27"/>
  <c r="D49" i="28"/>
  <c r="E41" i="27"/>
  <c r="D41" i="28"/>
  <c r="D52" i="27"/>
  <c r="D53" i="27" s="1"/>
  <c r="E50" i="27"/>
  <c r="D50" i="28"/>
  <c r="M43" i="43"/>
  <c r="J49" i="26"/>
  <c r="J50" i="28"/>
  <c r="M34" i="27"/>
  <c r="M8" i="28"/>
  <c r="J57" i="22"/>
  <c r="AU20" i="39"/>
  <c r="DK13" i="2" l="1"/>
  <c r="DI13" i="2"/>
  <c r="F10" i="2"/>
  <c r="DK10" i="2"/>
  <c r="DI10" i="2"/>
  <c r="J20" i="15"/>
  <c r="J20" i="14" s="1"/>
  <c r="J20" i="13" s="1"/>
  <c r="J20" i="12" s="1"/>
  <c r="J20" i="11" s="1"/>
  <c r="J20" i="10" s="1"/>
  <c r="J20" i="9" s="1"/>
  <c r="J20" i="8" s="1"/>
  <c r="J20" i="7" s="1"/>
  <c r="J20" i="6" s="1"/>
  <c r="J20" i="37" s="1"/>
  <c r="J23" i="4"/>
  <c r="J23" i="43" s="1"/>
  <c r="J19" i="4"/>
  <c r="J19" i="43" s="1"/>
  <c r="J11" i="37"/>
  <c r="J11" i="4" s="1"/>
  <c r="J11" i="43" s="1"/>
  <c r="J9" i="37"/>
  <c r="J9" i="4" s="1"/>
  <c r="J9" i="43" s="1"/>
  <c r="AE30" i="45"/>
  <c r="X30" i="45"/>
  <c r="P30" i="45"/>
  <c r="G30" i="45"/>
  <c r="T30" i="45"/>
  <c r="AJ30" i="45"/>
  <c r="L30" i="45"/>
  <c r="AB30" i="45"/>
  <c r="GK31" i="1"/>
  <c r="GW31" i="1"/>
  <c r="GN31" i="1"/>
  <c r="GZ31" i="1"/>
  <c r="GQ31" i="1"/>
  <c r="GT31" i="1"/>
  <c r="HL31" i="1"/>
  <c r="JB31" i="1"/>
  <c r="EC31" i="1"/>
  <c r="AK31" i="1"/>
  <c r="BX31" i="1"/>
  <c r="AT31" i="1"/>
  <c r="AE31" i="1"/>
  <c r="P31" i="1"/>
  <c r="IS31" i="1"/>
  <c r="FV31" i="1"/>
  <c r="AB31" i="1"/>
  <c r="DZ31" i="1"/>
  <c r="CV31" i="1"/>
  <c r="AZ31" i="1"/>
  <c r="EU31" i="1"/>
  <c r="HI31" i="1"/>
  <c r="EO31" i="1"/>
  <c r="CY31" i="1"/>
  <c r="BF31" i="1"/>
  <c r="AQ31" i="1"/>
  <c r="IV31" i="1"/>
  <c r="E32" i="2"/>
  <c r="HC31" i="1"/>
  <c r="IP31" i="1"/>
  <c r="DQ31" i="1"/>
  <c r="Y31" i="1"/>
  <c r="AH31" i="1"/>
  <c r="S31" i="1"/>
  <c r="IY31" i="1"/>
  <c r="IG31" i="1"/>
  <c r="GE31" i="1"/>
  <c r="EF31" i="1"/>
  <c r="FG31" i="1"/>
  <c r="CJ31" i="1"/>
  <c r="DE31" i="1"/>
  <c r="M31" i="1"/>
  <c r="G31" i="1"/>
  <c r="IM31" i="1"/>
  <c r="IA31" i="1"/>
  <c r="FS31" i="1"/>
  <c r="FD31" i="1"/>
  <c r="CP31" i="1"/>
  <c r="DT31" i="1"/>
  <c r="HF31" i="1"/>
  <c r="HU31" i="1"/>
  <c r="CS31" i="1"/>
  <c r="JE31" i="1"/>
  <c r="ID31" i="1"/>
  <c r="HO31" i="1"/>
  <c r="FJ31" i="1"/>
  <c r="ER31" i="1"/>
  <c r="DN31" i="1"/>
  <c r="BC31" i="1"/>
  <c r="CD31" i="1"/>
  <c r="FA31" i="1"/>
  <c r="BI31" i="1"/>
  <c r="DK31" i="1"/>
  <c r="BR31" i="1"/>
  <c r="V31" i="1"/>
  <c r="AW31" i="1"/>
  <c r="J31" i="1"/>
  <c r="BO31" i="1"/>
  <c r="FY31" i="1"/>
  <c r="CG31" i="1"/>
  <c r="HR31" i="1"/>
  <c r="GB31" i="1"/>
  <c r="EX31" i="1"/>
  <c r="EI31" i="1"/>
  <c r="DB31" i="1"/>
  <c r="CM31" i="1"/>
  <c r="HX31" i="1"/>
  <c r="IJ31" i="1"/>
  <c r="FM31" i="1"/>
  <c r="BU31" i="1"/>
  <c r="FP31" i="1"/>
  <c r="EL31" i="1"/>
  <c r="DW31" i="1"/>
  <c r="DH31" i="1"/>
  <c r="CA31" i="1"/>
  <c r="BL31" i="1"/>
  <c r="GH31" i="1"/>
  <c r="AN31" i="1"/>
  <c r="J56" i="19"/>
  <c r="J59" i="20"/>
  <c r="AE10" i="45"/>
  <c r="T10" i="45"/>
  <c r="G10" i="45"/>
  <c r="P10" i="45"/>
  <c r="BK10" i="39"/>
  <c r="JB11" i="1"/>
  <c r="IP11" i="1"/>
  <c r="HU11" i="1"/>
  <c r="HI11" i="1"/>
  <c r="GW11" i="1"/>
  <c r="GK11" i="1"/>
  <c r="FY11" i="1"/>
  <c r="FM11" i="1"/>
  <c r="FA11" i="1"/>
  <c r="IY11" i="1"/>
  <c r="IM11" i="1"/>
  <c r="ID11" i="1"/>
  <c r="HR11" i="1"/>
  <c r="HF11" i="1"/>
  <c r="GT11" i="1"/>
  <c r="GH11" i="1"/>
  <c r="FV11" i="1"/>
  <c r="FJ11" i="1"/>
  <c r="JE11" i="1"/>
  <c r="IS11" i="1"/>
  <c r="IG11" i="1"/>
  <c r="HX11" i="1"/>
  <c r="HL11" i="1"/>
  <c r="GZ11" i="1"/>
  <c r="GN11" i="1"/>
  <c r="GB11" i="1"/>
  <c r="FP11" i="1"/>
  <c r="FD11" i="1"/>
  <c r="GQ11" i="1"/>
  <c r="IA11" i="1"/>
  <c r="EO11" i="1"/>
  <c r="EC11" i="1"/>
  <c r="DQ11" i="1"/>
  <c r="DE11" i="1"/>
  <c r="CS11" i="1"/>
  <c r="CG11" i="1"/>
  <c r="BU11" i="1"/>
  <c r="BI11" i="1"/>
  <c r="AW11" i="1"/>
  <c r="AK11" i="1"/>
  <c r="Y11" i="1"/>
  <c r="M11" i="1"/>
  <c r="FS11" i="1"/>
  <c r="HC11" i="1"/>
  <c r="EX11" i="1"/>
  <c r="EL11" i="1"/>
  <c r="DZ11" i="1"/>
  <c r="DN11" i="1"/>
  <c r="DB11" i="1"/>
  <c r="CP11" i="1"/>
  <c r="CD11" i="1"/>
  <c r="BR11" i="1"/>
  <c r="BF11" i="1"/>
  <c r="AT11" i="1"/>
  <c r="AH11" i="1"/>
  <c r="V11" i="1"/>
  <c r="J11" i="1"/>
  <c r="IJ11" i="1"/>
  <c r="GE11" i="1"/>
  <c r="EU11" i="1"/>
  <c r="EI11" i="1"/>
  <c r="DW11" i="1"/>
  <c r="DK11" i="1"/>
  <c r="CY11" i="1"/>
  <c r="CM11" i="1"/>
  <c r="CA11" i="1"/>
  <c r="BO11" i="1"/>
  <c r="BC11" i="1"/>
  <c r="AQ11" i="1"/>
  <c r="AE11" i="1"/>
  <c r="S11" i="1"/>
  <c r="G11" i="1"/>
  <c r="HO11" i="1"/>
  <c r="IV11" i="1"/>
  <c r="FG11" i="1"/>
  <c r="ER11" i="1"/>
  <c r="EF11" i="1"/>
  <c r="DT11" i="1"/>
  <c r="DH11" i="1"/>
  <c r="CV11" i="1"/>
  <c r="CJ11" i="1"/>
  <c r="BX11" i="1"/>
  <c r="BL11" i="1"/>
  <c r="AZ11" i="1"/>
  <c r="AB11" i="1"/>
  <c r="L10" i="45"/>
  <c r="A17" i="1"/>
  <c r="A18" i="2" s="1"/>
  <c r="AJ10" i="45"/>
  <c r="C40" i="45"/>
  <c r="AE40" i="45" s="1"/>
  <c r="AB10" i="45"/>
  <c r="E12" i="2"/>
  <c r="AS10" i="39"/>
  <c r="AG10" i="39"/>
  <c r="U10" i="39"/>
  <c r="AY10" i="39"/>
  <c r="BE10" i="39"/>
  <c r="AM10" i="39"/>
  <c r="S11" i="39"/>
  <c r="J40" i="29"/>
  <c r="M45" i="30"/>
  <c r="J51" i="30"/>
  <c r="M48" i="30"/>
  <c r="K57" i="30"/>
  <c r="J45" i="30"/>
  <c r="K56" i="30"/>
  <c r="J41" i="30"/>
  <c r="J48" i="30"/>
  <c r="AX41" i="39"/>
  <c r="AR41" i="39"/>
  <c r="AL41" i="39"/>
  <c r="BD41" i="39"/>
  <c r="AF41" i="39"/>
  <c r="I41" i="39"/>
  <c r="T41" i="39"/>
  <c r="Z41" i="39"/>
  <c r="D44" i="26"/>
  <c r="E44" i="26" s="1"/>
  <c r="AQ15" i="39"/>
  <c r="AK15" i="39"/>
  <c r="AE15" i="39"/>
  <c r="Q16" i="39"/>
  <c r="M47" i="25"/>
  <c r="J44" i="25"/>
  <c r="M44" i="25"/>
  <c r="J38" i="24"/>
  <c r="J47" i="25"/>
  <c r="D48" i="25"/>
  <c r="E48" i="26"/>
  <c r="E38" i="26"/>
  <c r="D38" i="25"/>
  <c r="D51" i="26"/>
  <c r="E51" i="28"/>
  <c r="D43" i="25"/>
  <c r="E43" i="26"/>
  <c r="E40" i="24"/>
  <c r="D40" i="23"/>
  <c r="D47" i="24"/>
  <c r="E47" i="25"/>
  <c r="D39" i="25"/>
  <c r="E39" i="26"/>
  <c r="D42" i="21"/>
  <c r="E42" i="23"/>
  <c r="D46" i="24"/>
  <c r="E46" i="25"/>
  <c r="E52" i="27"/>
  <c r="E53" i="27" s="1"/>
  <c r="D50" i="26"/>
  <c r="E50" i="28"/>
  <c r="E49" i="28"/>
  <c r="D49" i="26"/>
  <c r="D45" i="25"/>
  <c r="E45" i="26"/>
  <c r="D41" i="26"/>
  <c r="E41" i="28"/>
  <c r="D52" i="28"/>
  <c r="D53" i="28" s="1"/>
  <c r="J37" i="26"/>
  <c r="J39" i="28"/>
  <c r="J49" i="25"/>
  <c r="J50" i="26"/>
  <c r="M8" i="26"/>
  <c r="M34" i="28"/>
  <c r="AU21" i="39"/>
  <c r="J57" i="20"/>
  <c r="DK32" i="2" l="1"/>
  <c r="DI32" i="2"/>
  <c r="DK12" i="2"/>
  <c r="DI12" i="2"/>
  <c r="F11" i="2"/>
  <c r="DL10" i="2"/>
  <c r="DJ10" i="2"/>
  <c r="J21" i="4"/>
  <c r="J21" i="43" s="1"/>
  <c r="J56" i="18"/>
  <c r="J59" i="19"/>
  <c r="A18" i="1"/>
  <c r="A19" i="2" s="1"/>
  <c r="BK11" i="39"/>
  <c r="AJ40" i="45"/>
  <c r="T40" i="45"/>
  <c r="AO13" i="45" s="1"/>
  <c r="BE11" i="39"/>
  <c r="P40" i="45"/>
  <c r="AO12" i="45" s="1"/>
  <c r="X40" i="45"/>
  <c r="AO14" i="45" s="1"/>
  <c r="G40" i="45"/>
  <c r="AO10" i="45" s="1"/>
  <c r="AB40" i="45"/>
  <c r="AO15" i="45" s="1"/>
  <c r="E42" i="2"/>
  <c r="DI42" i="2" s="1"/>
  <c r="L40" i="45"/>
  <c r="AO11" i="45" s="1"/>
  <c r="AS11" i="39"/>
  <c r="S12" i="39"/>
  <c r="U11" i="39"/>
  <c r="AG11" i="39"/>
  <c r="AY11" i="39"/>
  <c r="AM11" i="39"/>
  <c r="K57" i="29"/>
  <c r="J45" i="29"/>
  <c r="J41" i="29"/>
  <c r="M48" i="29"/>
  <c r="K56" i="29"/>
  <c r="J40" i="27"/>
  <c r="J48" i="29"/>
  <c r="J51" i="29"/>
  <c r="M45" i="29"/>
  <c r="D44" i="25"/>
  <c r="D44" i="24" s="1"/>
  <c r="M47" i="24"/>
  <c r="J38" i="23"/>
  <c r="M44" i="24"/>
  <c r="J44" i="24"/>
  <c r="J47" i="24"/>
  <c r="Q17" i="39"/>
  <c r="AE16" i="39"/>
  <c r="AQ16" i="39"/>
  <c r="AK16" i="39"/>
  <c r="E48" i="25"/>
  <c r="D48" i="24"/>
  <c r="E38" i="25"/>
  <c r="D38" i="24"/>
  <c r="D51" i="25"/>
  <c r="E51" i="26"/>
  <c r="E52" i="28"/>
  <c r="E53" i="28" s="1"/>
  <c r="D43" i="24"/>
  <c r="E43" i="25"/>
  <c r="D40" i="21"/>
  <c r="E40" i="23"/>
  <c r="E47" i="24"/>
  <c r="D47" i="23"/>
  <c r="E46" i="24"/>
  <c r="D46" i="23"/>
  <c r="D42" i="22"/>
  <c r="E42" i="21"/>
  <c r="E39" i="25"/>
  <c r="D39" i="24"/>
  <c r="D41" i="25"/>
  <c r="E41" i="26"/>
  <c r="D52" i="26"/>
  <c r="D53" i="26" s="1"/>
  <c r="D45" i="24"/>
  <c r="E45" i="25"/>
  <c r="D50" i="25"/>
  <c r="E50" i="26"/>
  <c r="J37" i="25"/>
  <c r="J39" i="26"/>
  <c r="D49" i="25"/>
  <c r="E49" i="26"/>
  <c r="J49" i="24"/>
  <c r="J50" i="25"/>
  <c r="M34" i="26"/>
  <c r="M8" i="25"/>
  <c r="AU22" i="39"/>
  <c r="J57" i="19"/>
  <c r="F12" i="2" l="1"/>
  <c r="DL11" i="2"/>
  <c r="DJ11" i="2"/>
  <c r="J20" i="4"/>
  <c r="J20" i="43" s="1"/>
  <c r="A19" i="1"/>
  <c r="A20" i="2" s="1"/>
  <c r="J56" i="17"/>
  <c r="J59" i="18"/>
  <c r="BK12" i="39"/>
  <c r="AO16" i="45"/>
  <c r="AO24" i="45" s="1"/>
  <c r="AO26" i="45" s="1"/>
  <c r="AG12" i="39"/>
  <c r="AY12" i="39"/>
  <c r="AM12" i="39"/>
  <c r="BE12" i="39"/>
  <c r="S13" i="39"/>
  <c r="U12" i="39"/>
  <c r="AS12" i="39"/>
  <c r="E44" i="25"/>
  <c r="J51" i="27"/>
  <c r="M48" i="27"/>
  <c r="J41" i="27"/>
  <c r="J45" i="27"/>
  <c r="M45" i="27"/>
  <c r="K57" i="27"/>
  <c r="K56" i="27"/>
  <c r="J40" i="28"/>
  <c r="J48" i="27"/>
  <c r="AE17" i="39"/>
  <c r="Q18" i="39"/>
  <c r="AQ17" i="39"/>
  <c r="AK17" i="39"/>
  <c r="M47" i="23"/>
  <c r="J47" i="23"/>
  <c r="J38" i="21"/>
  <c r="J44" i="23"/>
  <c r="M44" i="23"/>
  <c r="E48" i="24"/>
  <c r="D48" i="23"/>
  <c r="D38" i="23"/>
  <c r="E38" i="24"/>
  <c r="E51" i="25"/>
  <c r="D51" i="24"/>
  <c r="D44" i="23"/>
  <c r="E44" i="24"/>
  <c r="D43" i="23"/>
  <c r="E43" i="24"/>
  <c r="D40" i="22"/>
  <c r="E40" i="21"/>
  <c r="D47" i="21"/>
  <c r="E47" i="23"/>
  <c r="E42" i="22"/>
  <c r="D42" i="20"/>
  <c r="E39" i="24"/>
  <c r="D39" i="23"/>
  <c r="D46" i="21"/>
  <c r="E46" i="23"/>
  <c r="E50" i="25"/>
  <c r="D50" i="24"/>
  <c r="D45" i="23"/>
  <c r="E45" i="24"/>
  <c r="E52" i="26"/>
  <c r="E53" i="26" s="1"/>
  <c r="D49" i="24"/>
  <c r="E49" i="25"/>
  <c r="J39" i="25"/>
  <c r="J37" i="24"/>
  <c r="E41" i="25"/>
  <c r="D41" i="24"/>
  <c r="D52" i="25"/>
  <c r="D53" i="25" s="1"/>
  <c r="J49" i="23"/>
  <c r="J50" i="24"/>
  <c r="M8" i="24"/>
  <c r="M34" i="25"/>
  <c r="J57" i="18"/>
  <c r="AU23" i="39"/>
  <c r="DL12" i="2" l="1"/>
  <c r="F13" i="2"/>
  <c r="DJ12" i="2"/>
  <c r="A20" i="1"/>
  <c r="A21" i="2" s="1"/>
  <c r="J56" i="16"/>
  <c r="J56" i="15" s="1"/>
  <c r="J56" i="14" s="1"/>
  <c r="J56" i="13" s="1"/>
  <c r="J56" i="12" s="1"/>
  <c r="J56" i="11" s="1"/>
  <c r="J56" i="10" s="1"/>
  <c r="J56" i="9" s="1"/>
  <c r="J56" i="8" s="1"/>
  <c r="J56" i="7" s="1"/>
  <c r="J56" i="6" s="1"/>
  <c r="J56" i="37" s="1"/>
  <c r="J56" i="4" s="1"/>
  <c r="J56" i="43" s="1"/>
  <c r="Z159" i="55" s="1"/>
  <c r="BE13" i="39"/>
  <c r="BK13" i="39"/>
  <c r="U13" i="39"/>
  <c r="S14" i="39"/>
  <c r="AY13" i="39"/>
  <c r="AM13" i="39"/>
  <c r="AG13" i="39"/>
  <c r="AS13" i="39"/>
  <c r="U14" i="39"/>
  <c r="BE14" i="39"/>
  <c r="J45" i="28"/>
  <c r="J40" i="26"/>
  <c r="M48" i="28"/>
  <c r="J48" i="28"/>
  <c r="J51" i="28"/>
  <c r="M45" i="28"/>
  <c r="J41" i="28"/>
  <c r="K56" i="28"/>
  <c r="K57" i="28"/>
  <c r="AQ18" i="39"/>
  <c r="AK18" i="39"/>
  <c r="Q19" i="39"/>
  <c r="AE18" i="39"/>
  <c r="J38" i="22"/>
  <c r="M44" i="21"/>
  <c r="M47" i="21"/>
  <c r="J47" i="21"/>
  <c r="J44" i="21"/>
  <c r="E48" i="23"/>
  <c r="D48" i="21"/>
  <c r="E51" i="24"/>
  <c r="D51" i="23"/>
  <c r="E38" i="23"/>
  <c r="D38" i="21"/>
  <c r="D44" i="21"/>
  <c r="E44" i="23"/>
  <c r="E43" i="23"/>
  <c r="D43" i="21"/>
  <c r="E40" i="22"/>
  <c r="D40" i="20"/>
  <c r="E47" i="21"/>
  <c r="D47" i="22"/>
  <c r="D46" i="22"/>
  <c r="E46" i="21"/>
  <c r="D39" i="21"/>
  <c r="E39" i="23"/>
  <c r="E42" i="20"/>
  <c r="D42" i="19"/>
  <c r="E52" i="25"/>
  <c r="E53" i="25" s="1"/>
  <c r="D49" i="23"/>
  <c r="E49" i="24"/>
  <c r="E45" i="23"/>
  <c r="D45" i="21"/>
  <c r="D41" i="23"/>
  <c r="E41" i="24"/>
  <c r="D52" i="24"/>
  <c r="D53" i="24" s="1"/>
  <c r="J39" i="24"/>
  <c r="J37" i="23"/>
  <c r="E50" i="24"/>
  <c r="D50" i="23"/>
  <c r="J49" i="21"/>
  <c r="J50" i="23"/>
  <c r="M8" i="23"/>
  <c r="M34" i="24"/>
  <c r="AU24" i="39"/>
  <c r="J57" i="17"/>
  <c r="AS14" i="39" l="1"/>
  <c r="DL13" i="2"/>
  <c r="F14" i="2"/>
  <c r="DJ13" i="2"/>
  <c r="A21" i="1"/>
  <c r="A22" i="2" s="1"/>
  <c r="AY14" i="39"/>
  <c r="BK14" i="39"/>
  <c r="AM14" i="39"/>
  <c r="AG14" i="39"/>
  <c r="S15" i="39"/>
  <c r="J40" i="25"/>
  <c r="M45" i="26"/>
  <c r="J45" i="26"/>
  <c r="J48" i="26"/>
  <c r="J51" i="26"/>
  <c r="M48" i="26"/>
  <c r="J41" i="26"/>
  <c r="K56" i="26"/>
  <c r="K57" i="26"/>
  <c r="J47" i="22"/>
  <c r="J44" i="22"/>
  <c r="J38" i="20"/>
  <c r="M44" i="22"/>
  <c r="M47" i="22"/>
  <c r="Q20" i="39"/>
  <c r="AK19" i="39"/>
  <c r="AQ19" i="39"/>
  <c r="AE19" i="39"/>
  <c r="E48" i="21"/>
  <c r="D48" i="22"/>
  <c r="E38" i="21"/>
  <c r="D38" i="22"/>
  <c r="D51" i="21"/>
  <c r="E51" i="23"/>
  <c r="D44" i="22"/>
  <c r="E44" i="21"/>
  <c r="D43" i="22"/>
  <c r="E43" i="21"/>
  <c r="D40" i="19"/>
  <c r="E40" i="20"/>
  <c r="E47" i="22"/>
  <c r="D47" i="20"/>
  <c r="E39" i="21"/>
  <c r="D39" i="22"/>
  <c r="E46" i="22"/>
  <c r="D46" i="20"/>
  <c r="E42" i="19"/>
  <c r="D42" i="18"/>
  <c r="E50" i="23"/>
  <c r="D50" i="21"/>
  <c r="J39" i="23"/>
  <c r="J37" i="21"/>
  <c r="E41" i="23"/>
  <c r="D41" i="21"/>
  <c r="D52" i="23"/>
  <c r="D53" i="23" s="1"/>
  <c r="D45" i="22"/>
  <c r="E45" i="21"/>
  <c r="E52" i="24"/>
  <c r="E53" i="24" s="1"/>
  <c r="E49" i="23"/>
  <c r="D49" i="21"/>
  <c r="J49" i="22"/>
  <c r="J50" i="21"/>
  <c r="M8" i="21"/>
  <c r="M34" i="23"/>
  <c r="J57" i="16"/>
  <c r="AU25" i="39"/>
  <c r="A22" i="1" l="1"/>
  <c r="A23" i="2" s="1"/>
  <c r="F15" i="2"/>
  <c r="DL14" i="2"/>
  <c r="DJ14" i="2"/>
  <c r="AM15" i="39"/>
  <c r="S16" i="39"/>
  <c r="AM16" i="39" s="1"/>
  <c r="AG15" i="39"/>
  <c r="AY15" i="39"/>
  <c r="U15" i="39"/>
  <c r="BK15" i="39"/>
  <c r="AS15" i="39"/>
  <c r="BE15" i="39"/>
  <c r="A23" i="1"/>
  <c r="A24" i="2" s="1"/>
  <c r="J41" i="25"/>
  <c r="J48" i="25"/>
  <c r="J40" i="24"/>
  <c r="M48" i="25"/>
  <c r="K56" i="25"/>
  <c r="J45" i="25"/>
  <c r="M45" i="25"/>
  <c r="J51" i="25"/>
  <c r="K57" i="25"/>
  <c r="AQ20" i="39"/>
  <c r="AK20" i="39"/>
  <c r="Q21" i="39"/>
  <c r="AE20" i="39"/>
  <c r="M44" i="20"/>
  <c r="J47" i="20"/>
  <c r="J38" i="19"/>
  <c r="M47" i="20"/>
  <c r="J44" i="20"/>
  <c r="E48" i="22"/>
  <c r="D48" i="20"/>
  <c r="D38" i="20"/>
  <c r="E38" i="22"/>
  <c r="E51" i="21"/>
  <c r="D51" i="22"/>
  <c r="E44" i="22"/>
  <c r="D44" i="20"/>
  <c r="D43" i="20"/>
  <c r="E43" i="22"/>
  <c r="D40" i="18"/>
  <c r="E40" i="19"/>
  <c r="D47" i="19"/>
  <c r="E47" i="20"/>
  <c r="D42" i="17"/>
  <c r="E42" i="18"/>
  <c r="E46" i="20"/>
  <c r="D46" i="19"/>
  <c r="E39" i="22"/>
  <c r="D39" i="20"/>
  <c r="D45" i="20"/>
  <c r="E45" i="22"/>
  <c r="D41" i="22"/>
  <c r="E41" i="21"/>
  <c r="D52" i="21"/>
  <c r="D53" i="21" s="1"/>
  <c r="J39" i="21"/>
  <c r="J37" i="22"/>
  <c r="D50" i="22"/>
  <c r="E50" i="21"/>
  <c r="E49" i="21"/>
  <c r="D49" i="22"/>
  <c r="E52" i="23"/>
  <c r="E53" i="23" s="1"/>
  <c r="J49" i="20"/>
  <c r="J50" i="22"/>
  <c r="M8" i="22"/>
  <c r="M34" i="21"/>
  <c r="AU26" i="39"/>
  <c r="J57" i="15"/>
  <c r="S17" i="39" l="1"/>
  <c r="U16" i="39"/>
  <c r="F16" i="2"/>
  <c r="DL15" i="2"/>
  <c r="DJ15" i="2"/>
  <c r="BK16" i="39"/>
  <c r="AS16" i="39"/>
  <c r="AG16" i="39"/>
  <c r="AY16" i="39"/>
  <c r="BE16" i="39"/>
  <c r="BK17" i="39"/>
  <c r="A24" i="1"/>
  <c r="A25" i="2" s="1"/>
  <c r="J41" i="24"/>
  <c r="M48" i="24"/>
  <c r="J45" i="24"/>
  <c r="J48" i="24"/>
  <c r="K57" i="24"/>
  <c r="J40" i="23"/>
  <c r="J51" i="24"/>
  <c r="K56" i="24"/>
  <c r="M45" i="24"/>
  <c r="AS17" i="39"/>
  <c r="AM17" i="39"/>
  <c r="BE17" i="39"/>
  <c r="AY17" i="39"/>
  <c r="U17" i="39"/>
  <c r="S18" i="39"/>
  <c r="AG17" i="39"/>
  <c r="J44" i="19"/>
  <c r="M44" i="19"/>
  <c r="J38" i="18"/>
  <c r="J47" i="19"/>
  <c r="M47" i="19"/>
  <c r="AE21" i="39"/>
  <c r="Q22" i="39"/>
  <c r="AQ21" i="39"/>
  <c r="AK21" i="39"/>
  <c r="E48" i="20"/>
  <c r="D48" i="19"/>
  <c r="E51" i="22"/>
  <c r="D51" i="20"/>
  <c r="E38" i="20"/>
  <c r="D38" i="19"/>
  <c r="E44" i="20"/>
  <c r="D44" i="19"/>
  <c r="E43" i="20"/>
  <c r="D43" i="19"/>
  <c r="E40" i="18"/>
  <c r="D40" i="17"/>
  <c r="D47" i="18"/>
  <c r="E47" i="19"/>
  <c r="E42" i="17"/>
  <c r="D42" i="16"/>
  <c r="D39" i="19"/>
  <c r="E39" i="20"/>
  <c r="E46" i="19"/>
  <c r="D46" i="18"/>
  <c r="E49" i="22"/>
  <c r="D49" i="20"/>
  <c r="J39" i="22"/>
  <c r="J37" i="20"/>
  <c r="E41" i="22"/>
  <c r="D41" i="20"/>
  <c r="D52" i="22"/>
  <c r="D53" i="22" s="1"/>
  <c r="D45" i="19"/>
  <c r="E45" i="20"/>
  <c r="D50" i="20"/>
  <c r="E50" i="22"/>
  <c r="E52" i="21"/>
  <c r="E53" i="21" s="1"/>
  <c r="J49" i="19"/>
  <c r="J50" i="20"/>
  <c r="M34" i="22"/>
  <c r="M8" i="20"/>
  <c r="J57" i="14"/>
  <c r="AU27" i="39"/>
  <c r="DL16" i="2" l="1"/>
  <c r="F17" i="2"/>
  <c r="DJ16" i="2"/>
  <c r="BK18" i="39"/>
  <c r="A25" i="1"/>
  <c r="A26" i="2" s="1"/>
  <c r="AG18" i="39"/>
  <c r="S19" i="39"/>
  <c r="AS18" i="39"/>
  <c r="U18" i="39"/>
  <c r="AM18" i="39"/>
  <c r="BE18" i="39"/>
  <c r="AY18" i="39"/>
  <c r="J41" i="23"/>
  <c r="M48" i="23"/>
  <c r="M45" i="23"/>
  <c r="J51" i="23"/>
  <c r="K57" i="23"/>
  <c r="J40" i="21"/>
  <c r="J48" i="23"/>
  <c r="K56" i="23"/>
  <c r="J45" i="23"/>
  <c r="AE22" i="39"/>
  <c r="Q23" i="39"/>
  <c r="AQ22" i="39"/>
  <c r="AK22" i="39"/>
  <c r="J47" i="18"/>
  <c r="M47" i="18"/>
  <c r="J44" i="18"/>
  <c r="M44" i="18"/>
  <c r="J38" i="17"/>
  <c r="E48" i="19"/>
  <c r="D48" i="18"/>
  <c r="D38" i="18"/>
  <c r="E38" i="19"/>
  <c r="E51" i="20"/>
  <c r="D51" i="19"/>
  <c r="D44" i="18"/>
  <c r="E44" i="19"/>
  <c r="E43" i="19"/>
  <c r="D43" i="18"/>
  <c r="D40" i="16"/>
  <c r="E40" i="17"/>
  <c r="E47" i="18"/>
  <c r="D47" i="17"/>
  <c r="E46" i="18"/>
  <c r="D46" i="17"/>
  <c r="E42" i="16"/>
  <c r="D42" i="15"/>
  <c r="D39" i="18"/>
  <c r="E39" i="19"/>
  <c r="E45" i="19"/>
  <c r="D45" i="18"/>
  <c r="E41" i="20"/>
  <c r="D41" i="19"/>
  <c r="D52" i="20"/>
  <c r="D53" i="20" s="1"/>
  <c r="J37" i="19"/>
  <c r="J39" i="20"/>
  <c r="D49" i="19"/>
  <c r="E49" i="20"/>
  <c r="D50" i="19"/>
  <c r="E50" i="20"/>
  <c r="E52" i="22"/>
  <c r="E53" i="22" s="1"/>
  <c r="J49" i="18"/>
  <c r="J50" i="19"/>
  <c r="M34" i="20"/>
  <c r="M8" i="19"/>
  <c r="AU28" i="39"/>
  <c r="J57" i="13"/>
  <c r="F18" i="2" l="1"/>
  <c r="DL17" i="2"/>
  <c r="DJ17" i="2"/>
  <c r="BK19" i="39"/>
  <c r="A26" i="1"/>
  <c r="A27" i="2" s="1"/>
  <c r="J45" i="21"/>
  <c r="K56" i="21"/>
  <c r="J51" i="21"/>
  <c r="M45" i="21"/>
  <c r="J40" i="22"/>
  <c r="J48" i="21"/>
  <c r="J41" i="21"/>
  <c r="M48" i="21"/>
  <c r="K57" i="21"/>
  <c r="AS19" i="39"/>
  <c r="BE19" i="39"/>
  <c r="AM19" i="39"/>
  <c r="AY19" i="39"/>
  <c r="U19" i="39"/>
  <c r="AG19" i="39"/>
  <c r="S20" i="39"/>
  <c r="AQ23" i="39"/>
  <c r="AE23" i="39"/>
  <c r="Q24" i="39"/>
  <c r="AK23" i="39"/>
  <c r="J44" i="17"/>
  <c r="J38" i="16"/>
  <c r="M47" i="17"/>
  <c r="J47" i="17"/>
  <c r="M44" i="17"/>
  <c r="D48" i="17"/>
  <c r="E48" i="18"/>
  <c r="D51" i="18"/>
  <c r="E51" i="19"/>
  <c r="D38" i="17"/>
  <c r="E38" i="18"/>
  <c r="D44" i="17"/>
  <c r="E44" i="18"/>
  <c r="E43" i="18"/>
  <c r="D43" i="17"/>
  <c r="E40" i="16"/>
  <c r="D40" i="15"/>
  <c r="E47" i="17"/>
  <c r="D47" i="16"/>
  <c r="D39" i="17"/>
  <c r="E39" i="18"/>
  <c r="E42" i="15"/>
  <c r="D42" i="14"/>
  <c r="E46" i="17"/>
  <c r="D46" i="16"/>
  <c r="D49" i="18"/>
  <c r="E49" i="19"/>
  <c r="J39" i="19"/>
  <c r="J37" i="18"/>
  <c r="E41" i="19"/>
  <c r="D41" i="18"/>
  <c r="D52" i="19"/>
  <c r="D53" i="19" s="1"/>
  <c r="D45" i="17"/>
  <c r="E45" i="18"/>
  <c r="D50" i="18"/>
  <c r="E50" i="19"/>
  <c r="E52" i="20"/>
  <c r="E53" i="20" s="1"/>
  <c r="J49" i="17"/>
  <c r="J50" i="18"/>
  <c r="M34" i="19"/>
  <c r="M8" i="18"/>
  <c r="AU29" i="39"/>
  <c r="J57" i="12"/>
  <c r="DL18" i="2" l="1"/>
  <c r="F19" i="2"/>
  <c r="DJ18" i="2"/>
  <c r="BK20" i="39"/>
  <c r="A27" i="1"/>
  <c r="A28" i="2" s="1"/>
  <c r="U20" i="39"/>
  <c r="AS20" i="39"/>
  <c r="S21" i="39"/>
  <c r="AY20" i="39"/>
  <c r="BE20" i="39"/>
  <c r="AG20" i="39"/>
  <c r="AM20" i="39"/>
  <c r="J51" i="22"/>
  <c r="M48" i="22"/>
  <c r="M45" i="22"/>
  <c r="J45" i="22"/>
  <c r="K57" i="22"/>
  <c r="J41" i="22"/>
  <c r="K56" i="22"/>
  <c r="J40" i="20"/>
  <c r="J48" i="22"/>
  <c r="J44" i="16"/>
  <c r="J47" i="16"/>
  <c r="M47" i="16"/>
  <c r="J38" i="15"/>
  <c r="M44" i="16"/>
  <c r="Q25" i="39"/>
  <c r="AE24" i="39"/>
  <c r="AQ24" i="39"/>
  <c r="AK24" i="39"/>
  <c r="E48" i="17"/>
  <c r="D48" i="16"/>
  <c r="D38" i="16"/>
  <c r="E38" i="17"/>
  <c r="D51" i="17"/>
  <c r="E51" i="18"/>
  <c r="E44" i="17"/>
  <c r="D44" i="16"/>
  <c r="D43" i="16"/>
  <c r="E43" i="17"/>
  <c r="E40" i="15"/>
  <c r="D40" i="14"/>
  <c r="E47" i="16"/>
  <c r="D47" i="15"/>
  <c r="D46" i="15"/>
  <c r="E46" i="16"/>
  <c r="E42" i="14"/>
  <c r="D42" i="13"/>
  <c r="D39" i="16"/>
  <c r="E39" i="17"/>
  <c r="D45" i="16"/>
  <c r="E45" i="17"/>
  <c r="D41" i="17"/>
  <c r="E41" i="18"/>
  <c r="D52" i="18"/>
  <c r="D53" i="18" s="1"/>
  <c r="J37" i="17"/>
  <c r="J39" i="18"/>
  <c r="E50" i="18"/>
  <c r="D50" i="17"/>
  <c r="E52" i="19"/>
  <c r="E53" i="19" s="1"/>
  <c r="E49" i="18"/>
  <c r="D49" i="17"/>
  <c r="J49" i="16"/>
  <c r="J50" i="17"/>
  <c r="M34" i="18"/>
  <c r="M8" i="17"/>
  <c r="J57" i="11"/>
  <c r="AU30" i="39"/>
  <c r="DL19" i="2" l="1"/>
  <c r="F20" i="2"/>
  <c r="DJ19" i="2"/>
  <c r="BK21" i="39"/>
  <c r="A28" i="1"/>
  <c r="A29" i="2" s="1"/>
  <c r="J41" i="20"/>
  <c r="J51" i="20"/>
  <c r="M48" i="20"/>
  <c r="J48" i="20"/>
  <c r="K57" i="20"/>
  <c r="J45" i="20"/>
  <c r="J40" i="19"/>
  <c r="K56" i="20"/>
  <c r="M45" i="20"/>
  <c r="AM21" i="39"/>
  <c r="AS21" i="39"/>
  <c r="BE21" i="39"/>
  <c r="S22" i="39"/>
  <c r="AG21" i="39"/>
  <c r="U21" i="39"/>
  <c r="AY21" i="39"/>
  <c r="AQ25" i="39"/>
  <c r="AK25" i="39"/>
  <c r="Q26" i="39"/>
  <c r="AE25" i="39"/>
  <c r="J38" i="14"/>
  <c r="J47" i="15"/>
  <c r="M47" i="15"/>
  <c r="J44" i="15"/>
  <c r="M44" i="15"/>
  <c r="E48" i="16"/>
  <c r="D48" i="15"/>
  <c r="D51" i="16"/>
  <c r="E51" i="17"/>
  <c r="D38" i="15"/>
  <c r="E38" i="16"/>
  <c r="D44" i="15"/>
  <c r="E44" i="16"/>
  <c r="E43" i="16"/>
  <c r="D43" i="15"/>
  <c r="D40" i="13"/>
  <c r="E40" i="14"/>
  <c r="E47" i="15"/>
  <c r="D47" i="14"/>
  <c r="E39" i="16"/>
  <c r="D39" i="15"/>
  <c r="D46" i="14"/>
  <c r="E46" i="15"/>
  <c r="D42" i="12"/>
  <c r="E42" i="13"/>
  <c r="D50" i="16"/>
  <c r="E50" i="17"/>
  <c r="J39" i="17"/>
  <c r="J37" i="16"/>
  <c r="E52" i="18"/>
  <c r="E53" i="18" s="1"/>
  <c r="D49" i="16"/>
  <c r="E49" i="17"/>
  <c r="E41" i="17"/>
  <c r="D41" i="16"/>
  <c r="D52" i="17"/>
  <c r="D53" i="17" s="1"/>
  <c r="E45" i="16"/>
  <c r="D45" i="15"/>
  <c r="J49" i="15"/>
  <c r="J50" i="16"/>
  <c r="M34" i="17"/>
  <c r="M8" i="16"/>
  <c r="AU31" i="39"/>
  <c r="J57" i="10"/>
  <c r="F21" i="2" l="1"/>
  <c r="DL20" i="2"/>
  <c r="DJ20" i="2"/>
  <c r="BK22" i="39"/>
  <c r="A29" i="1"/>
  <c r="A30" i="2" s="1"/>
  <c r="U22" i="39"/>
  <c r="AS22" i="39"/>
  <c r="S23" i="39"/>
  <c r="AY22" i="39"/>
  <c r="BE22" i="39"/>
  <c r="AG22" i="39"/>
  <c r="AM22" i="39"/>
  <c r="J41" i="19"/>
  <c r="M45" i="19"/>
  <c r="J40" i="18"/>
  <c r="J48" i="19"/>
  <c r="J51" i="19"/>
  <c r="M48" i="19"/>
  <c r="K56" i="19"/>
  <c r="J45" i="19"/>
  <c r="K57" i="19"/>
  <c r="J47" i="14"/>
  <c r="M47" i="14"/>
  <c r="J38" i="13"/>
  <c r="M44" i="14"/>
  <c r="J44" i="14"/>
  <c r="AE26" i="39"/>
  <c r="Q27" i="39"/>
  <c r="AQ26" i="39"/>
  <c r="AK26" i="39"/>
  <c r="E48" i="15"/>
  <c r="D48" i="14"/>
  <c r="E38" i="15"/>
  <c r="D38" i="14"/>
  <c r="E51" i="16"/>
  <c r="D51" i="15"/>
  <c r="E44" i="15"/>
  <c r="D44" i="14"/>
  <c r="E43" i="15"/>
  <c r="D43" i="14"/>
  <c r="E40" i="13"/>
  <c r="D40" i="12"/>
  <c r="D47" i="13"/>
  <c r="E47" i="14"/>
  <c r="D39" i="14"/>
  <c r="E39" i="15"/>
  <c r="E52" i="17"/>
  <c r="E53" i="17" s="1"/>
  <c r="D42" i="11"/>
  <c r="E42" i="12"/>
  <c r="D46" i="13"/>
  <c r="E46" i="14"/>
  <c r="D41" i="15"/>
  <c r="E41" i="16"/>
  <c r="D52" i="16"/>
  <c r="D53" i="16" s="1"/>
  <c r="D50" i="15"/>
  <c r="E50" i="16"/>
  <c r="E45" i="15"/>
  <c r="D45" i="14"/>
  <c r="D49" i="15"/>
  <c r="E49" i="16"/>
  <c r="J39" i="16"/>
  <c r="J37" i="15"/>
  <c r="J49" i="14"/>
  <c r="J50" i="15"/>
  <c r="M34" i="16"/>
  <c r="M8" i="15"/>
  <c r="J57" i="9"/>
  <c r="AU32" i="39"/>
  <c r="F22" i="2" l="1"/>
  <c r="DL21" i="2"/>
  <c r="DJ21" i="2"/>
  <c r="BK23" i="39"/>
  <c r="A30" i="1"/>
  <c r="A31" i="2" s="1"/>
  <c r="J51" i="18"/>
  <c r="M48" i="18"/>
  <c r="J41" i="18"/>
  <c r="J48" i="18"/>
  <c r="K57" i="18"/>
  <c r="J40" i="17"/>
  <c r="K56" i="18"/>
  <c r="J45" i="18"/>
  <c r="M45" i="18"/>
  <c r="U23" i="39"/>
  <c r="S24" i="39"/>
  <c r="AG23" i="39"/>
  <c r="AS23" i="39"/>
  <c r="BE23" i="39"/>
  <c r="AM23" i="39"/>
  <c r="AY23" i="39"/>
  <c r="AQ27" i="39"/>
  <c r="Q28" i="39"/>
  <c r="AE27" i="39"/>
  <c r="AK27" i="39"/>
  <c r="J38" i="12"/>
  <c r="J44" i="13"/>
  <c r="M47" i="13"/>
  <c r="J47" i="13"/>
  <c r="M44" i="13"/>
  <c r="E48" i="14"/>
  <c r="D48" i="13"/>
  <c r="D51" i="14"/>
  <c r="E51" i="15"/>
  <c r="E38" i="14"/>
  <c r="D38" i="13"/>
  <c r="E44" i="14"/>
  <c r="D44" i="13"/>
  <c r="E43" i="14"/>
  <c r="D43" i="13"/>
  <c r="E40" i="12"/>
  <c r="D40" i="11"/>
  <c r="E47" i="13"/>
  <c r="D47" i="12"/>
  <c r="E39" i="14"/>
  <c r="D39" i="13"/>
  <c r="D46" i="12"/>
  <c r="E46" i="13"/>
  <c r="D42" i="10"/>
  <c r="E42" i="11"/>
  <c r="J37" i="14"/>
  <c r="J39" i="15"/>
  <c r="D45" i="13"/>
  <c r="E45" i="14"/>
  <c r="E41" i="15"/>
  <c r="D41" i="14"/>
  <c r="D52" i="15"/>
  <c r="D53" i="15" s="1"/>
  <c r="D49" i="14"/>
  <c r="E49" i="15"/>
  <c r="E50" i="15"/>
  <c r="D50" i="14"/>
  <c r="E52" i="16"/>
  <c r="E53" i="16" s="1"/>
  <c r="J49" i="13"/>
  <c r="J50" i="14"/>
  <c r="M8" i="14"/>
  <c r="M34" i="15"/>
  <c r="AU33" i="39"/>
  <c r="J57" i="8"/>
  <c r="F23" i="2" l="1"/>
  <c r="DL22" i="2"/>
  <c r="DJ22" i="2"/>
  <c r="BK24" i="39"/>
  <c r="A31" i="1"/>
  <c r="A32" i="2" s="1"/>
  <c r="AG24" i="39"/>
  <c r="U24" i="39"/>
  <c r="AM24" i="39"/>
  <c r="S25" i="39"/>
  <c r="BE24" i="39"/>
  <c r="AS24" i="39"/>
  <c r="AY24" i="39"/>
  <c r="J51" i="17"/>
  <c r="M48" i="17"/>
  <c r="J41" i="17"/>
  <c r="M45" i="17"/>
  <c r="K56" i="17"/>
  <c r="J40" i="16"/>
  <c r="J48" i="17"/>
  <c r="J45" i="17"/>
  <c r="K57" i="17"/>
  <c r="AE28" i="39"/>
  <c r="Q29" i="39"/>
  <c r="AQ28" i="39"/>
  <c r="AK28" i="39"/>
  <c r="J44" i="12"/>
  <c r="M44" i="12"/>
  <c r="M47" i="12"/>
  <c r="J38" i="11"/>
  <c r="J47" i="12"/>
  <c r="E48" i="13"/>
  <c r="D48" i="12"/>
  <c r="E38" i="13"/>
  <c r="D38" i="12"/>
  <c r="D51" i="13"/>
  <c r="E51" i="14"/>
  <c r="D44" i="12"/>
  <c r="E44" i="13"/>
  <c r="D43" i="12"/>
  <c r="E43" i="13"/>
  <c r="E40" i="11"/>
  <c r="D40" i="10"/>
  <c r="E47" i="12"/>
  <c r="D47" i="11"/>
  <c r="E39" i="13"/>
  <c r="D39" i="12"/>
  <c r="E42" i="10"/>
  <c r="D42" i="9"/>
  <c r="D46" i="11"/>
  <c r="E46" i="12"/>
  <c r="D50" i="13"/>
  <c r="E50" i="14"/>
  <c r="E41" i="14"/>
  <c r="D41" i="13"/>
  <c r="D52" i="14"/>
  <c r="D53" i="14" s="1"/>
  <c r="E49" i="14"/>
  <c r="D49" i="13"/>
  <c r="E52" i="15"/>
  <c r="E53" i="15" s="1"/>
  <c r="E45" i="13"/>
  <c r="D45" i="12"/>
  <c r="J37" i="13"/>
  <c r="J39" i="14"/>
  <c r="J49" i="12"/>
  <c r="J50" i="13"/>
  <c r="M8" i="13"/>
  <c r="M34" i="14"/>
  <c r="AU34" i="39"/>
  <c r="J57" i="7"/>
  <c r="DL23" i="2" l="1"/>
  <c r="F24" i="2"/>
  <c r="DJ23" i="2"/>
  <c r="BK25" i="39"/>
  <c r="A32" i="1"/>
  <c r="A33" i="2" s="1"/>
  <c r="U25" i="39"/>
  <c r="S26" i="39"/>
  <c r="BE25" i="39"/>
  <c r="AS25" i="39"/>
  <c r="AM25" i="39"/>
  <c r="AG25" i="39"/>
  <c r="AY25" i="39"/>
  <c r="J51" i="16"/>
  <c r="K56" i="16"/>
  <c r="J45" i="16"/>
  <c r="M45" i="16"/>
  <c r="J40" i="15"/>
  <c r="M48" i="16"/>
  <c r="J41" i="16"/>
  <c r="J48" i="16"/>
  <c r="K57" i="16"/>
  <c r="J44" i="11"/>
  <c r="J38" i="10"/>
  <c r="M47" i="11"/>
  <c r="J47" i="11"/>
  <c r="M44" i="11"/>
  <c r="AQ29" i="39"/>
  <c r="AK29" i="39"/>
  <c r="AE29" i="39"/>
  <c r="Q30" i="39"/>
  <c r="E48" i="12"/>
  <c r="D48" i="11"/>
  <c r="E38" i="12"/>
  <c r="D38" i="11"/>
  <c r="E51" i="13"/>
  <c r="D51" i="12"/>
  <c r="D44" i="11"/>
  <c r="E44" i="12"/>
  <c r="E43" i="12"/>
  <c r="D43" i="11"/>
  <c r="E40" i="10"/>
  <c r="D40" i="9"/>
  <c r="D47" i="10"/>
  <c r="E47" i="11"/>
  <c r="D46" i="10"/>
  <c r="E46" i="11"/>
  <c r="E42" i="9"/>
  <c r="D42" i="8"/>
  <c r="D39" i="11"/>
  <c r="E39" i="12"/>
  <c r="J37" i="12"/>
  <c r="J39" i="13"/>
  <c r="D49" i="12"/>
  <c r="E49" i="13"/>
  <c r="E52" i="14"/>
  <c r="E53" i="14" s="1"/>
  <c r="E50" i="13"/>
  <c r="D50" i="12"/>
  <c r="D45" i="11"/>
  <c r="E45" i="12"/>
  <c r="D41" i="12"/>
  <c r="E41" i="13"/>
  <c r="D52" i="13"/>
  <c r="D53" i="13" s="1"/>
  <c r="J49" i="11"/>
  <c r="J50" i="12"/>
  <c r="M34" i="13"/>
  <c r="M8" i="12"/>
  <c r="AU35" i="39"/>
  <c r="J57" i="6"/>
  <c r="DL24" i="2" l="1"/>
  <c r="F25" i="2"/>
  <c r="DJ24" i="2"/>
  <c r="BK26" i="39"/>
  <c r="A33" i="1"/>
  <c r="A34" i="2" s="1"/>
  <c r="J41" i="15"/>
  <c r="M48" i="15"/>
  <c r="J45" i="15"/>
  <c r="J48" i="15"/>
  <c r="K57" i="15"/>
  <c r="J51" i="15"/>
  <c r="J40" i="14"/>
  <c r="K56" i="15"/>
  <c r="M45" i="15"/>
  <c r="AS26" i="39"/>
  <c r="AM26" i="39"/>
  <c r="BE26" i="39"/>
  <c r="AY26" i="39"/>
  <c r="AG26" i="39"/>
  <c r="U26" i="39"/>
  <c r="S27" i="39"/>
  <c r="J44" i="10"/>
  <c r="J38" i="9"/>
  <c r="M47" i="10"/>
  <c r="J47" i="10"/>
  <c r="M44" i="10"/>
  <c r="AQ30" i="39"/>
  <c r="AK30" i="39"/>
  <c r="Q31" i="39"/>
  <c r="AE30" i="39"/>
  <c r="E48" i="11"/>
  <c r="D48" i="10"/>
  <c r="E51" i="12"/>
  <c r="D51" i="11"/>
  <c r="E38" i="11"/>
  <c r="D38" i="10"/>
  <c r="D44" i="10"/>
  <c r="E44" i="11"/>
  <c r="E43" i="11"/>
  <c r="D43" i="10"/>
  <c r="D40" i="8"/>
  <c r="E40" i="9"/>
  <c r="E47" i="10"/>
  <c r="D47" i="9"/>
  <c r="E42" i="8"/>
  <c r="D42" i="7"/>
  <c r="D39" i="10"/>
  <c r="E39" i="11"/>
  <c r="D46" i="9"/>
  <c r="E46" i="10"/>
  <c r="E52" i="13"/>
  <c r="E53" i="13" s="1"/>
  <c r="D50" i="11"/>
  <c r="E50" i="12"/>
  <c r="D49" i="11"/>
  <c r="E49" i="12"/>
  <c r="J39" i="12"/>
  <c r="J37" i="11"/>
  <c r="D41" i="11"/>
  <c r="E41" i="12"/>
  <c r="D52" i="12"/>
  <c r="D53" i="12" s="1"/>
  <c r="D45" i="10"/>
  <c r="E45" i="11"/>
  <c r="J49" i="10"/>
  <c r="J50" i="11"/>
  <c r="M34" i="12"/>
  <c r="M8" i="11"/>
  <c r="J57" i="37"/>
  <c r="AU36" i="39"/>
  <c r="DL25" i="2" l="1"/>
  <c r="F26" i="2"/>
  <c r="DJ25" i="2"/>
  <c r="Z157" i="46"/>
  <c r="BK27" i="39"/>
  <c r="A34" i="1"/>
  <c r="A35" i="2" s="1"/>
  <c r="AG27" i="39"/>
  <c r="U27" i="39"/>
  <c r="S28" i="39"/>
  <c r="AY27" i="39"/>
  <c r="AM27" i="39"/>
  <c r="AS27" i="39"/>
  <c r="BE27" i="39"/>
  <c r="J40" i="13"/>
  <c r="M48" i="14"/>
  <c r="J41" i="14"/>
  <c r="J48" i="14"/>
  <c r="K56" i="14"/>
  <c r="J51" i="14"/>
  <c r="M45" i="14"/>
  <c r="J45" i="14"/>
  <c r="K57" i="14"/>
  <c r="AE31" i="39"/>
  <c r="AK31" i="39"/>
  <c r="AQ31" i="39"/>
  <c r="Q32" i="39"/>
  <c r="M47" i="9"/>
  <c r="J47" i="9"/>
  <c r="J38" i="8"/>
  <c r="J44" i="9"/>
  <c r="M44" i="9"/>
  <c r="E48" i="10"/>
  <c r="D48" i="9"/>
  <c r="E38" i="10"/>
  <c r="D38" i="9"/>
  <c r="D51" i="10"/>
  <c r="E51" i="11"/>
  <c r="D44" i="9"/>
  <c r="E44" i="10"/>
  <c r="E43" i="10"/>
  <c r="D43" i="9"/>
  <c r="E40" i="8"/>
  <c r="D40" i="7"/>
  <c r="D47" i="8"/>
  <c r="E47" i="9"/>
  <c r="E46" i="9"/>
  <c r="D46" i="8"/>
  <c r="D39" i="9"/>
  <c r="E39" i="10"/>
  <c r="E52" i="12"/>
  <c r="E53" i="12" s="1"/>
  <c r="E42" i="7"/>
  <c r="D42" i="6"/>
  <c r="D41" i="10"/>
  <c r="E41" i="11"/>
  <c r="D52" i="11"/>
  <c r="D53" i="11" s="1"/>
  <c r="J39" i="11"/>
  <c r="J37" i="10"/>
  <c r="E45" i="10"/>
  <c r="D45" i="9"/>
  <c r="E49" i="11"/>
  <c r="D49" i="10"/>
  <c r="D50" i="10"/>
  <c r="E50" i="11"/>
  <c r="J49" i="9"/>
  <c r="J50" i="10"/>
  <c r="M34" i="11"/>
  <c r="M8" i="10"/>
  <c r="AU37" i="39"/>
  <c r="J57" i="4"/>
  <c r="DL26" i="2" l="1"/>
  <c r="F27" i="2"/>
  <c r="DJ26" i="2"/>
  <c r="N12" i="52"/>
  <c r="I2" i="53"/>
  <c r="E12" i="52" s="1"/>
  <c r="Z159" i="46"/>
  <c r="BK28" i="39"/>
  <c r="A35" i="1"/>
  <c r="A36" i="2" s="1"/>
  <c r="J41" i="13"/>
  <c r="K56" i="13"/>
  <c r="M45" i="13"/>
  <c r="J51" i="13"/>
  <c r="K57" i="13"/>
  <c r="J45" i="13"/>
  <c r="J48" i="13"/>
  <c r="J40" i="12"/>
  <c r="M48" i="13"/>
  <c r="BE28" i="39"/>
  <c r="U28" i="39"/>
  <c r="AS28" i="39"/>
  <c r="S29" i="39"/>
  <c r="AG28" i="39"/>
  <c r="AM28" i="39"/>
  <c r="AY28" i="39"/>
  <c r="AE32" i="39"/>
  <c r="AQ32" i="39"/>
  <c r="Q33" i="39"/>
  <c r="AK32" i="39"/>
  <c r="J38" i="7"/>
  <c r="J47" i="8"/>
  <c r="J44" i="8"/>
  <c r="M47" i="8"/>
  <c r="M44" i="8"/>
  <c r="D48" i="8"/>
  <c r="E48" i="9"/>
  <c r="D38" i="8"/>
  <c r="E38" i="9"/>
  <c r="E51" i="10"/>
  <c r="D51" i="9"/>
  <c r="E44" i="9"/>
  <c r="D44" i="8"/>
  <c r="E43" i="9"/>
  <c r="D43" i="8"/>
  <c r="D40" i="6"/>
  <c r="E40" i="7"/>
  <c r="D47" i="7"/>
  <c r="E47" i="8"/>
  <c r="D46" i="7"/>
  <c r="E46" i="8"/>
  <c r="E42" i="6"/>
  <c r="D42" i="37"/>
  <c r="D39" i="8"/>
  <c r="E39" i="9"/>
  <c r="E50" i="10"/>
  <c r="D50" i="9"/>
  <c r="J39" i="10"/>
  <c r="J37" i="9"/>
  <c r="D41" i="9"/>
  <c r="E41" i="10"/>
  <c r="D52" i="10"/>
  <c r="D53" i="10" s="1"/>
  <c r="D49" i="9"/>
  <c r="E49" i="10"/>
  <c r="E45" i="9"/>
  <c r="D45" i="8"/>
  <c r="E52" i="11"/>
  <c r="E53" i="11" s="1"/>
  <c r="J49" i="8"/>
  <c r="J50" i="9"/>
  <c r="M34" i="10"/>
  <c r="M8" i="9"/>
  <c r="J57" i="43"/>
  <c r="AU38" i="39"/>
  <c r="DL27" i="2" l="1"/>
  <c r="F28" i="2"/>
  <c r="DJ27" i="2"/>
  <c r="N14" i="52"/>
  <c r="N13" i="52"/>
  <c r="U2" i="53"/>
  <c r="O12" i="52" s="1"/>
  <c r="BK29" i="39"/>
  <c r="A36" i="1"/>
  <c r="A37" i="2" s="1"/>
  <c r="J41" i="12"/>
  <c r="M45" i="12"/>
  <c r="J45" i="12"/>
  <c r="J48" i="12"/>
  <c r="K56" i="12"/>
  <c r="J40" i="11"/>
  <c r="J41" i="11" s="1"/>
  <c r="M48" i="12"/>
  <c r="J51" i="12"/>
  <c r="K57" i="12"/>
  <c r="S30" i="39"/>
  <c r="U29" i="39"/>
  <c r="AG29" i="39"/>
  <c r="AY29" i="39"/>
  <c r="AM29" i="39"/>
  <c r="BE29" i="39"/>
  <c r="AS29" i="39"/>
  <c r="J44" i="7"/>
  <c r="J38" i="6"/>
  <c r="J44" i="6" s="1"/>
  <c r="M47" i="7"/>
  <c r="J47" i="7"/>
  <c r="M44" i="7"/>
  <c r="AE33" i="39"/>
  <c r="AK33" i="39"/>
  <c r="Q34" i="39"/>
  <c r="Q35" i="39" s="1"/>
  <c r="AK35" i="39" s="1"/>
  <c r="AQ33" i="39"/>
  <c r="D48" i="7"/>
  <c r="D48" i="6" s="1"/>
  <c r="E48" i="8"/>
  <c r="D51" i="8"/>
  <c r="E51" i="8" s="1"/>
  <c r="E51" i="9"/>
  <c r="E38" i="8"/>
  <c r="D38" i="7"/>
  <c r="D38" i="6" s="1"/>
  <c r="D38" i="37" s="1"/>
  <c r="D44" i="7"/>
  <c r="E44" i="7" s="1"/>
  <c r="E44" i="8"/>
  <c r="D43" i="7"/>
  <c r="D43" i="6" s="1"/>
  <c r="D43" i="37" s="1"/>
  <c r="E43" i="8"/>
  <c r="E40" i="6"/>
  <c r="D40" i="37"/>
  <c r="D40" i="4" s="1"/>
  <c r="E47" i="7"/>
  <c r="D47" i="6"/>
  <c r="E47" i="6" s="1"/>
  <c r="E39" i="8"/>
  <c r="D39" i="7"/>
  <c r="D39" i="6" s="1"/>
  <c r="D39" i="37" s="1"/>
  <c r="D46" i="6"/>
  <c r="E46" i="6" s="1"/>
  <c r="E46" i="7"/>
  <c r="E42" i="37"/>
  <c r="D42" i="4"/>
  <c r="E42" i="4" s="1"/>
  <c r="D45" i="7"/>
  <c r="D45" i="6" s="1"/>
  <c r="E45" i="8"/>
  <c r="E52" i="10"/>
  <c r="E53" i="10" s="1"/>
  <c r="J37" i="8"/>
  <c r="J37" i="7" s="1"/>
  <c r="J39" i="7" s="1"/>
  <c r="J39" i="9"/>
  <c r="E50" i="9"/>
  <c r="D50" i="8"/>
  <c r="E50" i="8" s="1"/>
  <c r="D49" i="8"/>
  <c r="E49" i="9"/>
  <c r="D41" i="8"/>
  <c r="E41" i="8" s="1"/>
  <c r="E41" i="9"/>
  <c r="D52" i="9"/>
  <c r="D53" i="9" s="1"/>
  <c r="J49" i="7"/>
  <c r="J50" i="7" s="1"/>
  <c r="J50" i="8"/>
  <c r="M8" i="8"/>
  <c r="M8" i="7" s="1"/>
  <c r="M8" i="6" s="1"/>
  <c r="M34" i="9"/>
  <c r="N40" i="52" l="1"/>
  <c r="U4" i="53"/>
  <c r="O14" i="52" s="1"/>
  <c r="P14" i="52" s="1"/>
  <c r="Q14" i="52" s="1"/>
  <c r="DL28" i="2"/>
  <c r="F29" i="2"/>
  <c r="DJ28" i="2"/>
  <c r="D41" i="7"/>
  <c r="E41" i="7" s="1"/>
  <c r="J49" i="6"/>
  <c r="AK34" i="39"/>
  <c r="AE34" i="39"/>
  <c r="AQ34" i="39"/>
  <c r="A37" i="1"/>
  <c r="A38" i="2" s="1"/>
  <c r="M34" i="8"/>
  <c r="J38" i="37"/>
  <c r="J44" i="37" s="1"/>
  <c r="D44" i="6"/>
  <c r="D44" i="37" s="1"/>
  <c r="D44" i="4" s="1"/>
  <c r="J45" i="11"/>
  <c r="AY30" i="39"/>
  <c r="M47" i="6"/>
  <c r="J47" i="6"/>
  <c r="AM30" i="39"/>
  <c r="K56" i="11"/>
  <c r="AG30" i="39"/>
  <c r="M44" i="6"/>
  <c r="D47" i="37"/>
  <c r="D47" i="4" s="1"/>
  <c r="D47" i="43" s="1"/>
  <c r="E47" i="43" s="1"/>
  <c r="E38" i="7"/>
  <c r="J40" i="10"/>
  <c r="J51" i="11"/>
  <c r="M34" i="7"/>
  <c r="K57" i="11"/>
  <c r="J48" i="11"/>
  <c r="M48" i="11"/>
  <c r="M45" i="11"/>
  <c r="BK30" i="39"/>
  <c r="S31" i="39"/>
  <c r="U3" i="53"/>
  <c r="O13" i="52" s="1"/>
  <c r="P13" i="52" s="1"/>
  <c r="E39" i="7"/>
  <c r="J39" i="8"/>
  <c r="D46" i="37"/>
  <c r="D46" i="4" s="1"/>
  <c r="D46" i="43" s="1"/>
  <c r="E46" i="43" s="1"/>
  <c r="E43" i="7"/>
  <c r="E38" i="6"/>
  <c r="BE30" i="39"/>
  <c r="AS30" i="39"/>
  <c r="U30" i="39"/>
  <c r="P12" i="52"/>
  <c r="AQ35" i="39"/>
  <c r="Q36" i="39"/>
  <c r="AK36" i="39" s="1"/>
  <c r="E52" i="9"/>
  <c r="E53" i="9" s="1"/>
  <c r="AE35" i="39"/>
  <c r="D52" i="8"/>
  <c r="D53" i="8" s="1"/>
  <c r="J37" i="6"/>
  <c r="J37" i="37" s="1"/>
  <c r="D51" i="7"/>
  <c r="E51" i="7" s="1"/>
  <c r="E43" i="6"/>
  <c r="E45" i="7"/>
  <c r="E39" i="6"/>
  <c r="E48" i="7"/>
  <c r="D48" i="37"/>
  <c r="D48" i="4" s="1"/>
  <c r="E48" i="6"/>
  <c r="D50" i="7"/>
  <c r="E50" i="7" s="1"/>
  <c r="D45" i="37"/>
  <c r="D45" i="4" s="1"/>
  <c r="E45" i="6"/>
  <c r="D42" i="43"/>
  <c r="E42" i="43" s="1"/>
  <c r="E40" i="4"/>
  <c r="D40" i="43"/>
  <c r="E40" i="43" s="1"/>
  <c r="D49" i="7"/>
  <c r="E40" i="37"/>
  <c r="E49" i="8"/>
  <c r="E52" i="8" s="1"/>
  <c r="E53" i="8" s="1"/>
  <c r="D38" i="4"/>
  <c r="E38" i="37"/>
  <c r="E43" i="37"/>
  <c r="D43" i="4"/>
  <c r="D39" i="4"/>
  <c r="E39" i="37"/>
  <c r="M34" i="6"/>
  <c r="M8" i="37"/>
  <c r="D41" i="6" l="1"/>
  <c r="E41" i="6" s="1"/>
  <c r="DL29" i="2"/>
  <c r="F30" i="2"/>
  <c r="DJ29" i="2"/>
  <c r="E44" i="6"/>
  <c r="A38" i="1"/>
  <c r="J47" i="37"/>
  <c r="M47" i="37"/>
  <c r="J38" i="4"/>
  <c r="M47" i="4" s="1"/>
  <c r="M44" i="37"/>
  <c r="J50" i="6"/>
  <c r="J49" i="37"/>
  <c r="E44" i="37"/>
  <c r="AQ36" i="39"/>
  <c r="Q37" i="39"/>
  <c r="AE37" i="39" s="1"/>
  <c r="E47" i="37"/>
  <c r="AE36" i="39"/>
  <c r="E47" i="4"/>
  <c r="P40" i="52"/>
  <c r="P42" i="52" s="1"/>
  <c r="E46" i="4"/>
  <c r="M45" i="10"/>
  <c r="J41" i="10"/>
  <c r="J40" i="9"/>
  <c r="K56" i="10"/>
  <c r="J45" i="10"/>
  <c r="J48" i="10"/>
  <c r="K57" i="10"/>
  <c r="M48" i="10"/>
  <c r="J51" i="10"/>
  <c r="AG31" i="39"/>
  <c r="AS31" i="39"/>
  <c r="U31" i="39"/>
  <c r="AM31" i="39"/>
  <c r="S32" i="39"/>
  <c r="BE31" i="39"/>
  <c r="BK31" i="39"/>
  <c r="AY31" i="39"/>
  <c r="O40" i="52"/>
  <c r="O42" i="52" s="1"/>
  <c r="E46" i="37"/>
  <c r="J39" i="6"/>
  <c r="Q12" i="52"/>
  <c r="Q40" i="52" s="1"/>
  <c r="Q42" i="52" s="1"/>
  <c r="R66" i="53" s="1"/>
  <c r="D51" i="6"/>
  <c r="E51" i="6" s="1"/>
  <c r="E48" i="37"/>
  <c r="D50" i="6"/>
  <c r="E50" i="6" s="1"/>
  <c r="E45" i="37"/>
  <c r="D49" i="6"/>
  <c r="E49" i="7"/>
  <c r="E52" i="7" s="1"/>
  <c r="E53" i="7" s="1"/>
  <c r="D52" i="7"/>
  <c r="D53" i="7" s="1"/>
  <c r="E48" i="4"/>
  <c r="D48" i="43"/>
  <c r="E48" i="43" s="1"/>
  <c r="D38" i="43"/>
  <c r="E38" i="43" s="1"/>
  <c r="E38" i="4"/>
  <c r="E44" i="4"/>
  <c r="D44" i="43"/>
  <c r="E44" i="43" s="1"/>
  <c r="E43" i="4"/>
  <c r="D43" i="43"/>
  <c r="E43" i="43" s="1"/>
  <c r="D39" i="43"/>
  <c r="E39" i="43" s="1"/>
  <c r="E39" i="4"/>
  <c r="J39" i="37"/>
  <c r="J37" i="4"/>
  <c r="E45" i="4"/>
  <c r="D45" i="43"/>
  <c r="E45" i="43" s="1"/>
  <c r="M8" i="4"/>
  <c r="M34" i="37"/>
  <c r="D41" i="37" l="1"/>
  <c r="D41" i="4" s="1"/>
  <c r="E41" i="4" s="1"/>
  <c r="AQ37" i="39"/>
  <c r="DL30" i="2"/>
  <c r="F31" i="2"/>
  <c r="DJ30" i="2"/>
  <c r="AK37" i="39"/>
  <c r="Q38" i="39"/>
  <c r="AQ38" i="39" s="1"/>
  <c r="J47" i="4"/>
  <c r="J38" i="43"/>
  <c r="M47" i="43" s="1"/>
  <c r="M44" i="4"/>
  <c r="A39" i="2"/>
  <c r="J44" i="4"/>
  <c r="J49" i="4"/>
  <c r="J50" i="37"/>
  <c r="M48" i="9"/>
  <c r="M45" i="9"/>
  <c r="J45" i="9"/>
  <c r="K57" i="9"/>
  <c r="J41" i="9"/>
  <c r="J48" i="9"/>
  <c r="J40" i="8"/>
  <c r="K56" i="9"/>
  <c r="J51" i="9"/>
  <c r="U32" i="39"/>
  <c r="S33" i="39"/>
  <c r="AY32" i="39"/>
  <c r="BE32" i="39"/>
  <c r="AM32" i="39"/>
  <c r="AS32" i="39"/>
  <c r="AG32" i="39"/>
  <c r="BK32" i="39"/>
  <c r="E41" i="37"/>
  <c r="D51" i="37"/>
  <c r="D51" i="4" s="1"/>
  <c r="E51" i="4" s="1"/>
  <c r="D50" i="37"/>
  <c r="D50" i="4" s="1"/>
  <c r="E50" i="4" s="1"/>
  <c r="D49" i="37"/>
  <c r="D52" i="6"/>
  <c r="D53" i="6" s="1"/>
  <c r="E49" i="6"/>
  <c r="E52" i="6" s="1"/>
  <c r="E53" i="6" s="1"/>
  <c r="J37" i="43"/>
  <c r="J39" i="43" s="1"/>
  <c r="J39" i="4"/>
  <c r="D41" i="43"/>
  <c r="M8" i="43"/>
  <c r="M34" i="43" s="1"/>
  <c r="W159" i="55" s="1"/>
  <c r="M34" i="4"/>
  <c r="AK38" i="39" l="1"/>
  <c r="J44" i="43"/>
  <c r="K11" i="47"/>
  <c r="AE38" i="39"/>
  <c r="DL31" i="2"/>
  <c r="F32" i="2"/>
  <c r="DJ31" i="2"/>
  <c r="J47" i="43"/>
  <c r="M44" i="43"/>
  <c r="J49" i="43"/>
  <c r="J50" i="43" s="1"/>
  <c r="J50" i="4"/>
  <c r="D51" i="43"/>
  <c r="E51" i="43" s="1"/>
  <c r="J41" i="8"/>
  <c r="K56" i="8"/>
  <c r="J40" i="7"/>
  <c r="J45" i="8"/>
  <c r="J51" i="8"/>
  <c r="J48" i="8"/>
  <c r="M48" i="8"/>
  <c r="M45" i="8"/>
  <c r="K57" i="8"/>
  <c r="AM33" i="39"/>
  <c r="U33" i="39"/>
  <c r="BK33" i="39"/>
  <c r="BE33" i="39"/>
  <c r="S34" i="39"/>
  <c r="AG33" i="39"/>
  <c r="AS33" i="39"/>
  <c r="AY33" i="39"/>
  <c r="E51" i="37"/>
  <c r="E50" i="37"/>
  <c r="D50" i="43"/>
  <c r="E50" i="43" s="1"/>
  <c r="D52" i="37"/>
  <c r="D53" i="37" s="1"/>
  <c r="E49" i="37"/>
  <c r="D49" i="4"/>
  <c r="W159" i="46"/>
  <c r="E41" i="43"/>
  <c r="F33" i="2" l="1"/>
  <c r="DL32" i="2"/>
  <c r="DJ32" i="2"/>
  <c r="E52" i="37"/>
  <c r="E53" i="37" s="1"/>
  <c r="M45" i="7"/>
  <c r="K57" i="7"/>
  <c r="J40" i="6"/>
  <c r="J41" i="7"/>
  <c r="J48" i="7"/>
  <c r="J51" i="7"/>
  <c r="J45" i="7"/>
  <c r="M48" i="7"/>
  <c r="K56" i="7"/>
  <c r="AG34" i="39"/>
  <c r="U34" i="39"/>
  <c r="AS34" i="39"/>
  <c r="AY34" i="39"/>
  <c r="BE34" i="39"/>
  <c r="AM34" i="39"/>
  <c r="BK34" i="39"/>
  <c r="S35" i="39"/>
  <c r="D52" i="4"/>
  <c r="D53" i="4" s="1"/>
  <c r="D49" i="43"/>
  <c r="E49" i="4"/>
  <c r="E52" i="4" s="1"/>
  <c r="E53" i="4" s="1"/>
  <c r="F34" i="2" l="1"/>
  <c r="DL33" i="2"/>
  <c r="DJ33" i="2"/>
  <c r="K57" i="6"/>
  <c r="J48" i="6"/>
  <c r="J45" i="6"/>
  <c r="K56" i="6"/>
  <c r="J41" i="6"/>
  <c r="M48" i="6"/>
  <c r="J51" i="6"/>
  <c r="J40" i="37"/>
  <c r="M45" i="6"/>
  <c r="BE35" i="39"/>
  <c r="AS35" i="39"/>
  <c r="AY35" i="39"/>
  <c r="S36" i="39"/>
  <c r="AM35" i="39"/>
  <c r="U35" i="39"/>
  <c r="AG35" i="39"/>
  <c r="BK35" i="39"/>
  <c r="E49" i="43"/>
  <c r="E52" i="43" s="1"/>
  <c r="E53" i="43" s="1"/>
  <c r="D52" i="43"/>
  <c r="DL34" i="2" l="1"/>
  <c r="F35" i="2"/>
  <c r="DJ34" i="2"/>
  <c r="J48" i="37"/>
  <c r="K56" i="37"/>
  <c r="J45" i="37"/>
  <c r="J51" i="37"/>
  <c r="J40" i="4"/>
  <c r="M48" i="37"/>
  <c r="M45" i="37"/>
  <c r="K57" i="37"/>
  <c r="J41" i="37"/>
  <c r="U36" i="39"/>
  <c r="S37" i="39"/>
  <c r="BK36" i="39"/>
  <c r="AY36" i="39"/>
  <c r="BE36" i="39"/>
  <c r="AG36" i="39"/>
  <c r="AS36" i="39"/>
  <c r="AM36" i="39"/>
  <c r="D53" i="43"/>
  <c r="F36" i="2" l="1"/>
  <c r="DL35" i="2"/>
  <c r="DJ35" i="2"/>
  <c r="J40" i="43"/>
  <c r="K56" i="4"/>
  <c r="J48" i="4"/>
  <c r="K57" i="4"/>
  <c r="J51" i="4"/>
  <c r="J41" i="4"/>
  <c r="M45" i="4"/>
  <c r="J45" i="4"/>
  <c r="M48" i="4"/>
  <c r="BE37" i="39"/>
  <c r="BK37" i="39"/>
  <c r="AS37" i="39"/>
  <c r="U37" i="39"/>
  <c r="AG37" i="39"/>
  <c r="S38" i="39"/>
  <c r="AY37" i="39"/>
  <c r="AM37" i="39"/>
  <c r="DL36" i="2" l="1"/>
  <c r="F37" i="2"/>
  <c r="DJ36" i="2"/>
  <c r="M48" i="43"/>
  <c r="J45" i="43"/>
  <c r="M45" i="43"/>
  <c r="J51" i="43"/>
  <c r="J48" i="43"/>
  <c r="J41" i="43"/>
  <c r="K56" i="43"/>
  <c r="K57" i="43"/>
  <c r="AG38" i="39"/>
  <c r="AM38" i="39"/>
  <c r="BK38" i="39"/>
  <c r="BE38" i="39"/>
  <c r="U38" i="39"/>
  <c r="AY38" i="39"/>
  <c r="AS38" i="39"/>
  <c r="F38" i="2" l="1"/>
  <c r="DL37" i="2"/>
  <c r="DJ37" i="2"/>
  <c r="F39" i="2" l="1"/>
  <c r="DL38" i="2"/>
  <c r="DJ38" i="2"/>
  <c r="BB10" i="39"/>
  <c r="H10" i="39"/>
  <c r="J10" i="39"/>
  <c r="AV10" i="39"/>
  <c r="V10" i="39"/>
  <c r="L41" i="39"/>
  <c r="M10" i="39"/>
  <c r="T157" i="46"/>
  <c r="P157" i="46"/>
  <c r="K157" i="46"/>
  <c r="C157" i="46"/>
  <c r="Q157" i="46"/>
  <c r="Q158" i="46" s="1"/>
  <c r="U157" i="46"/>
  <c r="X160" i="46" s="1"/>
  <c r="BE159" i="46" l="1"/>
  <c r="BD159" i="46"/>
  <c r="BF159" i="46"/>
  <c r="DL39" i="2"/>
  <c r="DJ39" i="2"/>
  <c r="BB159" i="46"/>
  <c r="BC159" i="46"/>
  <c r="AH4" i="50"/>
  <c r="AH3" i="50"/>
  <c r="AH38" i="50"/>
  <c r="O157" i="46"/>
  <c r="H41" i="39"/>
  <c r="J41" i="39"/>
  <c r="V41" i="39"/>
  <c r="BB41" i="39" s="1"/>
  <c r="BC10" i="39"/>
  <c r="M11" i="39"/>
  <c r="AW10" i="39"/>
  <c r="K10" i="39"/>
  <c r="W10" i="39"/>
  <c r="AC157" i="46"/>
  <c r="AA157" i="46"/>
  <c r="Z158" i="46"/>
  <c r="X166" i="46" s="1"/>
  <c r="X157" i="46"/>
  <c r="F41" i="52" s="1"/>
  <c r="G41" i="52" s="1"/>
  <c r="H41" i="52" s="1"/>
  <c r="Y158" i="46"/>
  <c r="X165" i="46" s="1"/>
  <c r="V158" i="46"/>
  <c r="I8" i="53"/>
  <c r="F12" i="52" s="1"/>
  <c r="G12" i="52" s="1"/>
  <c r="S158" i="46"/>
  <c r="R158" i="46"/>
  <c r="F42" i="2" l="1"/>
  <c r="AI3" i="50"/>
  <c r="AK158" i="46"/>
  <c r="X175" i="46" s="1"/>
  <c r="AS158" i="46"/>
  <c r="X181" i="46" s="1"/>
  <c r="AW158" i="46"/>
  <c r="X184" i="46" s="1"/>
  <c r="AM158" i="46"/>
  <c r="AU158" i="46"/>
  <c r="X183" i="46" s="1"/>
  <c r="AJ158" i="46"/>
  <c r="X174" i="46" s="1"/>
  <c r="AO158" i="46"/>
  <c r="X178" i="46" s="1"/>
  <c r="AR158" i="46"/>
  <c r="AI158" i="46"/>
  <c r="X173" i="46" s="1"/>
  <c r="AT158" i="46"/>
  <c r="X182" i="46" s="1"/>
  <c r="AY158" i="46"/>
  <c r="AF158" i="46"/>
  <c r="X170" i="46" s="1"/>
  <c r="AG158" i="46"/>
  <c r="X171" i="46" s="1"/>
  <c r="AV158" i="46"/>
  <c r="X185" i="46" s="1"/>
  <c r="AQ158" i="46"/>
  <c r="X180" i="46" s="1"/>
  <c r="AH158" i="46"/>
  <c r="X172" i="46" s="1"/>
  <c r="AP158" i="46"/>
  <c r="X179" i="46" s="1"/>
  <c r="AX158" i="46"/>
  <c r="AN158" i="46"/>
  <c r="X177" i="46" s="1"/>
  <c r="BA158" i="46"/>
  <c r="AL158" i="46"/>
  <c r="X176" i="46" s="1"/>
  <c r="AZ158" i="46"/>
  <c r="AC158" i="46"/>
  <c r="X167" i="46" s="1"/>
  <c r="I5" i="53"/>
  <c r="E15" i="52" s="1"/>
  <c r="F15" i="52" s="1"/>
  <c r="G15" i="52" s="1"/>
  <c r="G10" i="39"/>
  <c r="N41" i="39"/>
  <c r="G41" i="39" s="1"/>
  <c r="O10" i="39"/>
  <c r="O11" i="39" s="1"/>
  <c r="O12" i="39" s="1"/>
  <c r="O13" i="39" s="1"/>
  <c r="O14" i="39" s="1"/>
  <c r="O15" i="39" s="1"/>
  <c r="O16" i="39" s="1"/>
  <c r="O17" i="39" s="1"/>
  <c r="O18" i="39" s="1"/>
  <c r="O19" i="39" s="1"/>
  <c r="O20" i="39" s="1"/>
  <c r="O21" i="39" s="1"/>
  <c r="O22" i="39" s="1"/>
  <c r="O23" i="39" s="1"/>
  <c r="O24" i="39" s="1"/>
  <c r="O25" i="39" s="1"/>
  <c r="O26" i="39" s="1"/>
  <c r="O27" i="39" s="1"/>
  <c r="O28" i="39" s="1"/>
  <c r="O29" i="39" s="1"/>
  <c r="O30" i="39" s="1"/>
  <c r="O31" i="39" s="1"/>
  <c r="O32" i="39" s="1"/>
  <c r="O33" i="39" s="1"/>
  <c r="O34" i="39" s="1"/>
  <c r="O35" i="39" s="1"/>
  <c r="O36" i="39" s="1"/>
  <c r="O37" i="39" s="1"/>
  <c r="O38" i="39" s="1"/>
  <c r="AB157" i="46"/>
  <c r="AB158" i="46" s="1"/>
  <c r="X169" i="46" s="1"/>
  <c r="BC11" i="39"/>
  <c r="AW11" i="39"/>
  <c r="M12" i="39"/>
  <c r="W11" i="39"/>
  <c r="K11" i="39"/>
  <c r="J2" i="53"/>
  <c r="I11" i="53"/>
  <c r="AA158" i="46"/>
  <c r="X168" i="46" s="1"/>
  <c r="I3" i="53"/>
  <c r="E13" i="52" s="1"/>
  <c r="F35" i="52" l="1"/>
  <c r="F9" i="52"/>
  <c r="G9" i="52" s="1"/>
  <c r="F29" i="52"/>
  <c r="F27" i="52"/>
  <c r="F39" i="52"/>
  <c r="F21" i="52"/>
  <c r="F19" i="52"/>
  <c r="F11" i="52"/>
  <c r="G11" i="52" s="1"/>
  <c r="F33" i="52"/>
  <c r="F31" i="52"/>
  <c r="F25" i="52"/>
  <c r="F23" i="52"/>
  <c r="F17" i="52"/>
  <c r="F7" i="52"/>
  <c r="G7" i="52" s="1"/>
  <c r="F10" i="52"/>
  <c r="G10" i="52" s="1"/>
  <c r="F4" i="52"/>
  <c r="G4" i="52" s="1"/>
  <c r="F8" i="52"/>
  <c r="G8" i="52" s="1"/>
  <c r="F18" i="52"/>
  <c r="G18" i="52" s="1"/>
  <c r="F16" i="52"/>
  <c r="F32" i="52"/>
  <c r="F37" i="52"/>
  <c r="F36" i="52"/>
  <c r="F26" i="52"/>
  <c r="F38" i="52"/>
  <c r="F22" i="52"/>
  <c r="F20" i="52"/>
  <c r="F34" i="52"/>
  <c r="F24" i="52"/>
  <c r="F6" i="52"/>
  <c r="G6" i="52" s="1"/>
  <c r="F5" i="52"/>
  <c r="G5" i="52" s="1"/>
  <c r="F30" i="52"/>
  <c r="F28" i="52"/>
  <c r="F13" i="52"/>
  <c r="X186" i="46"/>
  <c r="X188" i="46" s="1"/>
  <c r="X190" i="46" s="1"/>
  <c r="J5" i="53"/>
  <c r="I4" i="53"/>
  <c r="E14" i="52" s="1"/>
  <c r="F14" i="52" s="1"/>
  <c r="G14" i="52" s="1"/>
  <c r="BC12" i="39"/>
  <c r="M13" i="39"/>
  <c r="AW13" i="39" s="1"/>
  <c r="AW12" i="39"/>
  <c r="W12" i="39"/>
  <c r="K12" i="39"/>
  <c r="J3" i="53"/>
  <c r="G31" i="52" l="1"/>
  <c r="G33" i="52"/>
  <c r="G38" i="52"/>
  <c r="H38" i="52" s="1"/>
  <c r="G36" i="52"/>
  <c r="BC13" i="39"/>
  <c r="M14" i="39"/>
  <c r="W13" i="39"/>
  <c r="K13" i="39"/>
  <c r="G19" i="52"/>
  <c r="H4" i="52"/>
  <c r="G24" i="52"/>
  <c r="G16" i="52"/>
  <c r="E40" i="52"/>
  <c r="J4" i="53"/>
  <c r="G13" i="52"/>
  <c r="F40" i="52"/>
  <c r="F42" i="52" s="1"/>
  <c r="H24" i="52" l="1"/>
  <c r="H14" i="52"/>
  <c r="AW14" i="39"/>
  <c r="M15" i="39"/>
  <c r="W14" i="39"/>
  <c r="BC14" i="39"/>
  <c r="K14" i="39"/>
  <c r="H12" i="52"/>
  <c r="G40" i="52"/>
  <c r="G42" i="52" s="1"/>
  <c r="H40" i="52" l="1"/>
  <c r="H42" i="52" s="1"/>
  <c r="G68" i="53" s="1"/>
  <c r="AW15" i="39"/>
  <c r="BC15" i="39"/>
  <c r="W15" i="39"/>
  <c r="M16" i="39"/>
  <c r="K15" i="39"/>
  <c r="K16" i="39" l="1"/>
  <c r="BC16" i="39"/>
  <c r="AW16" i="39"/>
  <c r="M17" i="39"/>
  <c r="W16" i="39"/>
  <c r="AW17" i="39" l="1"/>
  <c r="W17" i="39"/>
  <c r="M18" i="39"/>
  <c r="K17" i="39"/>
  <c r="BC17" i="39"/>
  <c r="K18" i="39" l="1"/>
  <c r="W18" i="39"/>
  <c r="M19" i="39"/>
  <c r="AW18" i="39"/>
  <c r="BC18" i="39"/>
  <c r="K19" i="39" l="1"/>
  <c r="M20" i="39"/>
  <c r="W19" i="39"/>
  <c r="AW19" i="39"/>
  <c r="BC19" i="39"/>
  <c r="W20" i="39" l="1"/>
  <c r="K20" i="39"/>
  <c r="BC20" i="39"/>
  <c r="AW20" i="39"/>
  <c r="M21" i="39"/>
  <c r="K21" i="39" l="1"/>
  <c r="W21" i="39"/>
  <c r="AW21" i="39"/>
  <c r="M22" i="39"/>
  <c r="BC21" i="39"/>
  <c r="K22" i="39" l="1"/>
  <c r="W22" i="39"/>
  <c r="AW22" i="39"/>
  <c r="M23" i="39"/>
  <c r="BC22" i="39"/>
  <c r="W23" i="39" l="1"/>
  <c r="K23" i="39"/>
  <c r="BC23" i="39"/>
  <c r="M24" i="39"/>
  <c r="AW23" i="39"/>
  <c r="K24" i="39" l="1"/>
  <c r="W24" i="39"/>
  <c r="AW24" i="39"/>
  <c r="M25" i="39"/>
  <c r="BC24" i="39"/>
  <c r="K25" i="39" l="1"/>
  <c r="W25" i="39"/>
  <c r="AW25" i="39"/>
  <c r="BC25" i="39"/>
  <c r="M26" i="39"/>
  <c r="K26" i="39" l="1"/>
  <c r="W26" i="39"/>
  <c r="AW26" i="39"/>
  <c r="M27" i="39"/>
  <c r="BC26" i="39"/>
  <c r="K27" i="39" l="1"/>
  <c r="W27" i="39"/>
  <c r="BC27" i="39"/>
  <c r="M28" i="39"/>
  <c r="AW27" i="39"/>
  <c r="W28" i="39" l="1"/>
  <c r="K28" i="39"/>
  <c r="M29" i="39"/>
  <c r="BC28" i="39"/>
  <c r="AW28" i="39"/>
  <c r="K29" i="39" l="1"/>
  <c r="W29" i="39"/>
  <c r="AW29" i="39"/>
  <c r="M30" i="39"/>
  <c r="BC29" i="39"/>
  <c r="W30" i="39" l="1"/>
  <c r="K30" i="39"/>
  <c r="AW30" i="39"/>
  <c r="M31" i="39"/>
  <c r="BC30" i="39"/>
  <c r="W31" i="39" l="1"/>
  <c r="K31" i="39"/>
  <c r="M32" i="39"/>
  <c r="AW31" i="39"/>
  <c r="BC31" i="39"/>
  <c r="K32" i="39" l="1"/>
  <c r="W32" i="39"/>
  <c r="BC32" i="39"/>
  <c r="AW32" i="39"/>
  <c r="M33" i="39"/>
  <c r="W33" i="39" l="1"/>
  <c r="K33" i="39"/>
  <c r="M34" i="39"/>
  <c r="BC33" i="39"/>
  <c r="AW33" i="39"/>
  <c r="W34" i="39" l="1"/>
  <c r="K34" i="39"/>
  <c r="AW34" i="39"/>
  <c r="BC34" i="39"/>
  <c r="M35" i="39"/>
  <c r="K35" i="39" l="1"/>
  <c r="W35" i="39"/>
  <c r="AW35" i="39"/>
  <c r="BC35" i="39"/>
  <c r="M36" i="39"/>
  <c r="K36" i="39" l="1"/>
  <c r="W36" i="39"/>
  <c r="BC36" i="39"/>
  <c r="M37" i="39"/>
  <c r="AW36" i="39"/>
  <c r="K37" i="39" l="1"/>
  <c r="M38" i="39"/>
  <c r="BC37" i="39"/>
  <c r="W37" i="39"/>
  <c r="AW37" i="39"/>
  <c r="IH9" i="1"/>
  <c r="IG9" i="1"/>
  <c r="W38" i="39" l="1"/>
  <c r="AW38" i="39"/>
  <c r="K38" i="39"/>
  <c r="BC38" i="39"/>
  <c r="AV41" i="1"/>
  <c r="AW10" i="1"/>
  <c r="AX10" i="1"/>
  <c r="KQ10" i="1" s="1"/>
  <c r="AW41" i="1" l="1"/>
  <c r="AX41" i="1"/>
  <c r="IH27" i="1" l="1"/>
  <c r="KR27" i="1" s="1"/>
  <c r="IG27" i="1"/>
  <c r="CH33" i="1" l="1"/>
  <c r="KQ33" i="1" s="1"/>
  <c r="CF41" i="1"/>
  <c r="CG33" i="1"/>
  <c r="CG41" i="1" l="1"/>
  <c r="CH41" i="1"/>
  <c r="IU41" i="1" l="1"/>
  <c r="IW41" i="1" s="1"/>
  <c r="IV9" i="1"/>
  <c r="IW9" i="1"/>
  <c r="KR9" i="1" s="1"/>
  <c r="IV41" i="1" l="1"/>
  <c r="KS10" i="1"/>
  <c r="IG10" i="1"/>
  <c r="IH10" i="1"/>
  <c r="KR10" i="1" s="1"/>
  <c r="AO11" i="1" l="1"/>
  <c r="AM41" i="1"/>
  <c r="AN11" i="1"/>
  <c r="AN41" i="1" l="1"/>
  <c r="AO41" i="1"/>
  <c r="O41" i="1" l="1"/>
  <c r="P11" i="1"/>
  <c r="Q11" i="1"/>
  <c r="KQ11" i="1" s="1"/>
  <c r="P41" i="1" l="1"/>
  <c r="Q41" i="1"/>
  <c r="KQ41" i="1" s="1"/>
  <c r="KS34" i="1" l="1"/>
  <c r="IH34" i="1"/>
  <c r="KR34" i="1"/>
  <c r="IF41" i="1"/>
  <c r="IG41" i="1" s="1"/>
  <c r="IG34" i="1"/>
  <c r="KS41" i="1" l="1"/>
  <c r="IH41" i="1"/>
  <c r="KR41" i="1" s="1"/>
  <c r="AG42" i="45" l="1"/>
  <c r="AF42" i="45" l="1"/>
  <c r="AC42" i="45"/>
</calcChain>
</file>

<file path=xl/comments1.xml><?xml version="1.0" encoding="utf-8"?>
<comments xmlns="http://schemas.openxmlformats.org/spreadsheetml/2006/main">
  <authors>
    <author>win10</author>
  </authors>
  <commentList>
    <comment ref="X22" author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refiner aus nbkp bypass mdt&lt;std tissue putus2 soping
info pak agus iku loss proses</t>
        </r>
      </text>
    </comment>
  </commentList>
</comments>
</file>

<file path=xl/sharedStrings.xml><?xml version="1.0" encoding="utf-8"?>
<sst xmlns="http://schemas.openxmlformats.org/spreadsheetml/2006/main" count="6155" uniqueCount="757">
  <si>
    <t xml:space="preserve"> </t>
  </si>
  <si>
    <t xml:space="preserve">  </t>
  </si>
  <si>
    <t>Efficiency</t>
  </si>
  <si>
    <t>Total</t>
  </si>
  <si>
    <t>PRODUCTION DAILY REPORT</t>
  </si>
  <si>
    <t>GRADE</t>
  </si>
  <si>
    <t>GSM</t>
  </si>
  <si>
    <t>LOSS</t>
  </si>
  <si>
    <t>Towel</t>
  </si>
  <si>
    <t>Date</t>
  </si>
  <si>
    <t>Grade</t>
  </si>
  <si>
    <t>Reject</t>
  </si>
  <si>
    <t>%</t>
  </si>
  <si>
    <t>Process</t>
  </si>
  <si>
    <t>Cleaning</t>
  </si>
  <si>
    <t>Start Up</t>
  </si>
  <si>
    <t>Mekanik</t>
  </si>
  <si>
    <t>Instrument</t>
  </si>
  <si>
    <t>PLN</t>
  </si>
  <si>
    <t>Boiler</t>
  </si>
  <si>
    <t>Steam</t>
  </si>
  <si>
    <t>Others</t>
  </si>
  <si>
    <t>MACHINE POWER CONSUMPTION (PER PANEL)</t>
  </si>
  <si>
    <t>PM          (TON)</t>
  </si>
  <si>
    <t>FINSHED GOODS (TON)</t>
  </si>
  <si>
    <t>KWH</t>
  </si>
  <si>
    <t>Consumption</t>
  </si>
  <si>
    <t>/TON PM</t>
  </si>
  <si>
    <t>/TON FG</t>
  </si>
  <si>
    <t>TOTAL</t>
  </si>
  <si>
    <t>PM</t>
  </si>
  <si>
    <t>DATE</t>
  </si>
  <si>
    <t>PM PROD  Timbangan                       (TON)</t>
  </si>
  <si>
    <t>NET GROSS  (Timbangan)   (%)</t>
  </si>
  <si>
    <t>NET GROSS             ( Scanner)          (%)</t>
  </si>
  <si>
    <t>FRESH WATER</t>
  </si>
  <si>
    <t>GAS HOOD</t>
  </si>
  <si>
    <t>STEAM (TON)</t>
  </si>
  <si>
    <t>POWER (kWh)</t>
  </si>
  <si>
    <t>/TON PM.</t>
  </si>
  <si>
    <t>/TON FG.</t>
  </si>
  <si>
    <t>CONSUMPTION</t>
  </si>
  <si>
    <t>TODAY</t>
  </si>
  <si>
    <t>TODATE</t>
  </si>
  <si>
    <t>REW PROD (TON)</t>
  </si>
  <si>
    <t>Kg/ton</t>
  </si>
  <si>
    <t>REEL PROD (TON)</t>
  </si>
  <si>
    <t>TOTAL NBKP</t>
  </si>
  <si>
    <t>SUB TOTAL PULP+BROKE</t>
  </si>
  <si>
    <t>PULP TO PAPER RATIO</t>
  </si>
  <si>
    <t>SHIFT</t>
  </si>
  <si>
    <t>ACCEPTED</t>
  </si>
  <si>
    <t>REJECT</t>
  </si>
  <si>
    <t>RMG</t>
  </si>
  <si>
    <t>D.Time</t>
  </si>
  <si>
    <t>POST DT.</t>
  </si>
  <si>
    <t>Reason for Down time</t>
  </si>
  <si>
    <t>Speed Yankee/Reel</t>
  </si>
  <si>
    <t>Today prod</t>
  </si>
  <si>
    <t>Todate prod</t>
  </si>
  <si>
    <t>Grand Total</t>
  </si>
  <si>
    <t>Down Time Min</t>
  </si>
  <si>
    <t>Today (mnt)</t>
  </si>
  <si>
    <t>Todate (mnt)</t>
  </si>
  <si>
    <t>Todate (hrs)</t>
  </si>
  <si>
    <t>REEL PRODUCTION ( Scanner )</t>
  </si>
  <si>
    <t>MT</t>
  </si>
  <si>
    <t>REEL PRODUCTION ( Timbangan )</t>
  </si>
  <si>
    <t>AVG - REEL PRODUCTION ACCEPTED ( Scanner )</t>
  </si>
  <si>
    <t>Mechanical</t>
  </si>
  <si>
    <t>FINISHED PRODUCTION</t>
  </si>
  <si>
    <t>Electrical</t>
  </si>
  <si>
    <t>AVG FINISHED PRODUCTION</t>
  </si>
  <si>
    <t>AVG SPEED YANKEE/REEL</t>
  </si>
  <si>
    <t>Meter/Min</t>
  </si>
  <si>
    <t>Water</t>
  </si>
  <si>
    <t xml:space="preserve">Steam consumption </t>
  </si>
  <si>
    <t xml:space="preserve">Steam per ton paper Reel </t>
  </si>
  <si>
    <t>Steam per ton paper Accepted PHP</t>
  </si>
  <si>
    <t>Gas</t>
  </si>
  <si>
    <t>Power consumption</t>
  </si>
  <si>
    <t>KW</t>
  </si>
  <si>
    <t>Power Plant</t>
  </si>
  <si>
    <t xml:space="preserve">Power per tonpaper Reel </t>
  </si>
  <si>
    <t xml:space="preserve">Power per tonpaper Accepted PHP </t>
  </si>
  <si>
    <t>Gas ConsumptionHood PM3</t>
  </si>
  <si>
    <t>M3</t>
  </si>
  <si>
    <t xml:space="preserve">Gas ConsumptionHood per ton paper </t>
  </si>
  <si>
    <t>Planned shut</t>
  </si>
  <si>
    <t>Gas Hood per ton paper Accepted PHP</t>
  </si>
  <si>
    <t>Remarks :</t>
  </si>
  <si>
    <t>Reject =</t>
  </si>
  <si>
    <t>RMG =</t>
  </si>
  <si>
    <t>Colour</t>
  </si>
  <si>
    <t>gsm</t>
  </si>
  <si>
    <t>Ply</t>
  </si>
  <si>
    <t>Standard</t>
  </si>
  <si>
    <t>Real Running</t>
  </si>
  <si>
    <t>Trim Rewinder (cm)</t>
  </si>
  <si>
    <t>Available Time (mnt)</t>
  </si>
  <si>
    <t>Down Time (mnt)</t>
  </si>
  <si>
    <t>Loss Time (mnt)</t>
  </si>
  <si>
    <t>Teori (ton) with Available Time</t>
  </si>
  <si>
    <t>Real Eff dr Target Eff</t>
  </si>
  <si>
    <t>Reject Rewinder (ton)</t>
  </si>
  <si>
    <t>Unschedule Shut Down (mnt)</t>
  </si>
  <si>
    <t>Schedule Shut Down</t>
  </si>
  <si>
    <t>Total Down Time</t>
  </si>
  <si>
    <t>Freq. Sheets Break (X)</t>
  </si>
  <si>
    <t>Freq. Change Blade (X)</t>
  </si>
  <si>
    <t>Trim Rewinder x Running Time</t>
  </si>
  <si>
    <t>Down Time Produksi</t>
  </si>
  <si>
    <t>Electrical &amp; Instrument</t>
  </si>
  <si>
    <t>Total Unschedule Shut Down</t>
  </si>
  <si>
    <t xml:space="preserve"> Yankee Speed (mpm)</t>
  </si>
  <si>
    <t>Max % Creeping</t>
  </si>
  <si>
    <t>Target Eff</t>
  </si>
  <si>
    <t xml:space="preserve">Kapasitas PM-Teori (ton) </t>
  </si>
  <si>
    <t>Yankee Speed (mpm)</t>
  </si>
  <si>
    <t>Popereel Speed (mpm)</t>
  </si>
  <si>
    <t>% Creeping</t>
  </si>
  <si>
    <t>Eff Prod dihitung dari real speed &amp; dipotong down time &amp; loss time =</t>
  </si>
  <si>
    <t>Tgl</t>
  </si>
  <si>
    <t>Kombinasi Pot.</t>
  </si>
  <si>
    <t>Lebar Trim</t>
  </si>
  <si>
    <t>Jml Turunan</t>
  </si>
  <si>
    <t>Lebar x Turunan</t>
  </si>
  <si>
    <t>Rata-rata</t>
  </si>
  <si>
    <t>Downtime/ Losstime</t>
  </si>
  <si>
    <t>Reason of Downtime / Losstime</t>
  </si>
  <si>
    <t>Loss Time</t>
  </si>
  <si>
    <t>Total Losstime</t>
  </si>
  <si>
    <t>EXT FACTOR</t>
  </si>
  <si>
    <t>Proses</t>
  </si>
  <si>
    <t>Electric &amp; Instrument</t>
  </si>
  <si>
    <t>DOWN TIME</t>
  </si>
  <si>
    <t>Pemakaian</t>
  </si>
  <si>
    <t>Qty</t>
  </si>
  <si>
    <t>Note:</t>
  </si>
  <si>
    <t xml:space="preserve">- Pemakaian </t>
  </si>
  <si>
    <t>- Budget</t>
  </si>
  <si>
    <t xml:space="preserve">- Selisih </t>
  </si>
  <si>
    <t>= Hasil pengurangan dari pemakaian dengan target ( + = under budget, (-) = over budget)</t>
  </si>
  <si>
    <t>Today RMG</t>
  </si>
  <si>
    <t>PHP</t>
  </si>
  <si>
    <t>Accepted (ton)</t>
  </si>
  <si>
    <t>= Target pemakaian chemical per off rewinder sesuai dengan Budget Chemical 2012</t>
  </si>
  <si>
    <t>= Pemakaian daily tiap chemical PM 11</t>
  </si>
  <si>
    <t>Reject Rewinder</t>
  </si>
  <si>
    <t>Loss speed</t>
  </si>
  <si>
    <t>Reject masuk broke plant</t>
  </si>
  <si>
    <t>Down time proses</t>
  </si>
  <si>
    <t>Down time electric</t>
  </si>
  <si>
    <t>Real Speed &amp; Real Creepe Ratio setelah dipotong DT &amp; LT (ton)</t>
  </si>
  <si>
    <t>Real Speed &amp; Real Creepe Ratio with Available Time (ton)</t>
  </si>
  <si>
    <t>Loss tonase akibat  DT + LT dari hitungan Teori with available time (ton)</t>
  </si>
  <si>
    <t>Estimasi Reject to Broke Plant (ton)</t>
  </si>
  <si>
    <t>Loss time mekanik</t>
  </si>
  <si>
    <t>Loss time boiler</t>
  </si>
  <si>
    <t>Loss time electric</t>
  </si>
  <si>
    <t>Down time boiler</t>
  </si>
  <si>
    <t>Down time mekanik</t>
  </si>
  <si>
    <t>PLN &amp; efek PLN</t>
  </si>
  <si>
    <t>Scd. Shut down</t>
  </si>
  <si>
    <t>(-) = estimasi over BW</t>
  </si>
  <si>
    <t>Loss Opportunity in Speed (ton)</t>
  </si>
  <si>
    <t xml:space="preserve">Estimasi Faktor BW </t>
  </si>
  <si>
    <t>Estimasi Faktor BW (ton)</t>
  </si>
  <si>
    <t>Per long shift =</t>
  </si>
  <si>
    <t>MIN TARGET</t>
  </si>
  <si>
    <t>Gas ConsumptionHood PM 11</t>
  </si>
  <si>
    <t>Off Reel</t>
  </si>
  <si>
    <t>Off Rewinder</t>
  </si>
  <si>
    <t>Kwh/ ton</t>
  </si>
  <si>
    <t>LEBIH TINGGI DARI OFF REEL</t>
  </si>
  <si>
    <t>TISSUE MACHINE 12</t>
  </si>
  <si>
    <t xml:space="preserve">PM12 Efficiency Report </t>
  </si>
  <si>
    <t>DDR 1 LF</t>
  </si>
  <si>
    <t>DDR TICKLING</t>
  </si>
  <si>
    <t>DEFLAKER</t>
  </si>
  <si>
    <t>INCOMING 3200 MCC</t>
  </si>
  <si>
    <t>INCOMING 1250A HOOD</t>
  </si>
  <si>
    <t>INCOMING PANEL ABB DRIVE</t>
  </si>
  <si>
    <t>Total PM12</t>
  </si>
  <si>
    <t>Total DEINKING</t>
  </si>
  <si>
    <t>DI N40</t>
  </si>
  <si>
    <t>DEINKING</t>
  </si>
  <si>
    <t>POWER (kWh) DEINKING</t>
  </si>
  <si>
    <t>STEAM (TON) DEINKING</t>
  </si>
  <si>
    <t>Speed yankee (mpm)</t>
  </si>
  <si>
    <t>Speed reel (mpm)</t>
  </si>
  <si>
    <t>Creep ( % )</t>
  </si>
  <si>
    <t>Real Eff PM vs Target (%)</t>
  </si>
  <si>
    <t>Real Eff FG vs Real Eff PM (%)</t>
  </si>
  <si>
    <t>Eff FG vs Target (%)</t>
  </si>
  <si>
    <t xml:space="preserve">Kapasitas Target (ton) </t>
  </si>
  <si>
    <t>PAPER MACHINE 12 DAILY REPORT 1</t>
  </si>
  <si>
    <t>Real Eff PM ( % )</t>
  </si>
  <si>
    <t xml:space="preserve">Kapasitas Teori Real (ton) </t>
  </si>
  <si>
    <t>Speed real (ton) with Available Time</t>
  </si>
  <si>
    <t>Marketing</t>
  </si>
  <si>
    <t>Change Grade</t>
  </si>
  <si>
    <t>Loss time sheet break</t>
  </si>
  <si>
    <t>Loss time change blade</t>
  </si>
  <si>
    <t>Baklog</t>
  </si>
  <si>
    <t xml:space="preserve">Sisa Spool seset </t>
  </si>
  <si>
    <t>Gripis</t>
  </si>
  <si>
    <t>Ngelokor</t>
  </si>
  <si>
    <t>Keriput</t>
  </si>
  <si>
    <t>Start up</t>
  </si>
  <si>
    <t>Potongan jelek</t>
  </si>
  <si>
    <t>Hole</t>
  </si>
  <si>
    <t>Dirt</t>
  </si>
  <si>
    <t>Formasi jelek</t>
  </si>
  <si>
    <t>MDT &lt; std</t>
  </si>
  <si>
    <t>Lembab</t>
  </si>
  <si>
    <t>Diameter &lt; std</t>
  </si>
  <si>
    <t>Gelembung</t>
  </si>
  <si>
    <t>Bw &lt; std</t>
  </si>
  <si>
    <t>Lebar kertas kurang</t>
  </si>
  <si>
    <t>Cap garis doctor</t>
  </si>
  <si>
    <t>White spot</t>
  </si>
  <si>
    <t>Thickness &lt; std</t>
  </si>
  <si>
    <t>Bulky &lt; std</t>
  </si>
  <si>
    <t>Bw &gt; std</t>
  </si>
  <si>
    <t>Kertas melipat</t>
  </si>
  <si>
    <t>- Cleaning</t>
  </si>
  <si>
    <t>Loss time change grade</t>
  </si>
  <si>
    <t>M.DDR1LF</t>
  </si>
  <si>
    <t>DIP 1</t>
  </si>
  <si>
    <t>DIP 2</t>
  </si>
  <si>
    <t>TOTAL DIP</t>
  </si>
  <si>
    <t>NGR 900</t>
  </si>
  <si>
    <t>NGR 200</t>
  </si>
  <si>
    <t>Category</t>
  </si>
  <si>
    <t>Problem Category</t>
  </si>
  <si>
    <t>Detailed Problem</t>
  </si>
  <si>
    <t>LT/DT in Mins</t>
  </si>
  <si>
    <t>LT/DT in Ton</t>
  </si>
  <si>
    <t>Percentage LT/DT</t>
  </si>
  <si>
    <t>Total Percentage</t>
  </si>
  <si>
    <t>Actual Percentage</t>
  </si>
  <si>
    <t>X-Factor</t>
  </si>
  <si>
    <t>Down Time Marketing</t>
  </si>
  <si>
    <t>Estimasi RBP &amp; Backlog</t>
  </si>
  <si>
    <t>Reject Broke Plant</t>
  </si>
  <si>
    <t>Basic Weight Estimation</t>
  </si>
  <si>
    <t>Loss Speed</t>
  </si>
  <si>
    <t>Down Time Process</t>
  </si>
  <si>
    <t>Loss Time Change Grade</t>
  </si>
  <si>
    <t>Loss Time Process</t>
  </si>
  <si>
    <t>Change Blade</t>
  </si>
  <si>
    <t>Sheet Breaks</t>
  </si>
  <si>
    <t>Maintenance</t>
  </si>
  <si>
    <t>Down Time EID</t>
  </si>
  <si>
    <t>Down Time Mekanik</t>
  </si>
  <si>
    <t>Loss Time EID</t>
  </si>
  <si>
    <t>Loss Time Mekanik</t>
  </si>
  <si>
    <t>Scheduled Shut Down</t>
  </si>
  <si>
    <t>Tonase</t>
  </si>
  <si>
    <t>Prosentase</t>
  </si>
  <si>
    <t>PM 12 Summary</t>
  </si>
  <si>
    <t>PM 12</t>
  </si>
  <si>
    <t>Downtime / Losstime</t>
  </si>
  <si>
    <t>Klasifikasi Detail</t>
  </si>
  <si>
    <t>Klasifikasi Awal</t>
  </si>
  <si>
    <t>Jenis Reject</t>
  </si>
  <si>
    <t>Reject in Ton</t>
  </si>
  <si>
    <t>Reject Percentage</t>
  </si>
  <si>
    <t>Estimasi Basic Weight</t>
  </si>
  <si>
    <t>Theory with Available Time (ton)</t>
  </si>
  <si>
    <t>Total LT/DT (mins)</t>
  </si>
  <si>
    <t>Total LT/DT (ton)</t>
  </si>
  <si>
    <t>LT/DT Percentage</t>
  </si>
  <si>
    <t>Total Prosentase</t>
  </si>
  <si>
    <t>Sisa spool popereel</t>
  </si>
  <si>
    <t>Sisa Spool rewinder</t>
  </si>
  <si>
    <t>Pending</t>
  </si>
  <si>
    <t>Trim</t>
  </si>
  <si>
    <t>Kertas sobek pinggir</t>
  </si>
  <si>
    <t>Joint</t>
  </si>
  <si>
    <t>Seset Change Grade</t>
  </si>
  <si>
    <t>soping</t>
  </si>
  <si>
    <t>crushing</t>
  </si>
  <si>
    <t>UNKNOWN</t>
  </si>
  <si>
    <t>PULP AND BROKE DAILY REPORT PM 12</t>
  </si>
  <si>
    <t>Yield BB Recycle</t>
  </si>
  <si>
    <t>Produksi</t>
  </si>
  <si>
    <t>Loss time</t>
  </si>
  <si>
    <t>Down Time</t>
  </si>
  <si>
    <t>SINERGY</t>
  </si>
  <si>
    <t>Backlog</t>
  </si>
  <si>
    <t>sheet break</t>
  </si>
  <si>
    <t>change blade</t>
  </si>
  <si>
    <t>change spool</t>
  </si>
  <si>
    <t>awal bulan produksi MG mengikuti real speed karea usia felt sudah 7minggu</t>
  </si>
  <si>
    <t>NB : info pak hartono untuk napkin + towel speed 1600mpm, gsm tinggi 92ton(&gt;17)</t>
  </si>
  <si>
    <t>Loss time change spool</t>
  </si>
  <si>
    <t>Loss Time Marketing</t>
  </si>
  <si>
    <t>RC HW</t>
  </si>
  <si>
    <t>Rewinder</t>
  </si>
  <si>
    <t>Hood</t>
  </si>
  <si>
    <t>Yankee</t>
  </si>
  <si>
    <t>Report</t>
  </si>
  <si>
    <t>Kehilangan Effisiensi PM 12 terdiri dari:</t>
  </si>
  <si>
    <t>DEKAINK</t>
  </si>
  <si>
    <t>MANAGEMENT</t>
  </si>
  <si>
    <t>Down Time Sinergy</t>
  </si>
  <si>
    <t>Loss Time Sinergy</t>
  </si>
  <si>
    <t>Paper Mill's Chemicals</t>
  </si>
  <si>
    <t>Deinking's Chemicals</t>
  </si>
  <si>
    <t>Paper mill's Chemicals</t>
  </si>
  <si>
    <t>AMIBOND DS 947</t>
  </si>
  <si>
    <t>AMIBOND WS 418</t>
  </si>
  <si>
    <t>WSR RESIN P-5500</t>
  </si>
  <si>
    <t>AMICIDE BX 9127</t>
  </si>
  <si>
    <t>AMICIDE BX 9160</t>
  </si>
  <si>
    <t>AMICIDE BX 9193</t>
  </si>
  <si>
    <t>AMICIDE BX 9226</t>
  </si>
  <si>
    <t>AMICIDE BX 9347</t>
  </si>
  <si>
    <t>AMICLEAN AP 1797</t>
  </si>
  <si>
    <t>AMICLEAN AP 1817</t>
  </si>
  <si>
    <t>AMICLEAN AP 2048</t>
  </si>
  <si>
    <t>AMICOAT TC 6101</t>
  </si>
  <si>
    <t>AMICOAT TC 6218</t>
  </si>
  <si>
    <t>AMICOAT TC 6407</t>
  </si>
  <si>
    <t>AMICOAT TM 6123</t>
  </si>
  <si>
    <t>AMICOAT TR 6112</t>
  </si>
  <si>
    <t>AMICOAT TR 6113</t>
  </si>
  <si>
    <t>AMICOAT TR 6159</t>
  </si>
  <si>
    <t>AMICOAT TR 6248</t>
  </si>
  <si>
    <t>AMIFLOC 737</t>
  </si>
  <si>
    <t>AMIPAC AP 8511</t>
  </si>
  <si>
    <t>AMISOFT 6538</t>
  </si>
  <si>
    <t>AMISPERSE AP 8826</t>
  </si>
  <si>
    <t>ANEDIR BLUE 2R LIQ</t>
  </si>
  <si>
    <t>CAUSTIC SODA CAIR 48%</t>
  </si>
  <si>
    <t>DEKATOGEN SDC-60</t>
  </si>
  <si>
    <t>FENNOPOL K 9952</t>
  </si>
  <si>
    <t>HIDROGEN PEROXIDE</t>
  </si>
  <si>
    <t>INDOSIZE CR 835</t>
  </si>
  <si>
    <t>KAPORIT 60%</t>
  </si>
  <si>
    <t>KAPORIT 65%</t>
  </si>
  <si>
    <t>NGR MULTIPAC 120</t>
  </si>
  <si>
    <t>PAC - 280SP</t>
  </si>
  <si>
    <t>PAPYRASE LIL</t>
  </si>
  <si>
    <t>PERGASOL VIOLET BN LIQ</t>
  </si>
  <si>
    <t>PEWARNA MAKANAN PINK</t>
  </si>
  <si>
    <t>SODIUM TIO SULPHATE</t>
  </si>
  <si>
    <t>SOLSA SPRAY 550</t>
  </si>
  <si>
    <t>SUCOLITE SP 210</t>
  </si>
  <si>
    <t>TCCA POWDER</t>
  </si>
  <si>
    <t>XYLENE</t>
  </si>
  <si>
    <t>PAPYRASE IL</t>
  </si>
  <si>
    <t>DI 370/DKF 250</t>
  </si>
  <si>
    <t>ELTEXIN</t>
  </si>
  <si>
    <t>ELTEBRIGHT BL 1000</t>
  </si>
  <si>
    <t>SOLMIX  L40</t>
  </si>
  <si>
    <t>CHEMBRIGHT C LIQUID</t>
  </si>
  <si>
    <t>K-Bright Liquid</t>
  </si>
  <si>
    <t>ANEDIR YELLOW BKL</t>
  </si>
  <si>
    <t>ANEDIR RED BKL</t>
  </si>
  <si>
    <t>ANEDIR BLACK L LIQ</t>
  </si>
  <si>
    <t>ANEDIR BROWN CC-04 LIQ</t>
  </si>
  <si>
    <t>DEKAWET NA30</t>
  </si>
  <si>
    <t>Burstrong Fixing Agent</t>
  </si>
  <si>
    <t>CHROMACLEAR</t>
  </si>
  <si>
    <t>Price</t>
  </si>
  <si>
    <t>CHEMICAL DAILY REPORT PM 12</t>
  </si>
  <si>
    <t>Running</t>
  </si>
  <si>
    <t>Down Time PLN</t>
  </si>
  <si>
    <t xml:space="preserve">Kapasitas Running (ton) </t>
  </si>
  <si>
    <t>Eff FG vs Target  Running(%)</t>
  </si>
  <si>
    <t>PM 12 Running Time</t>
  </si>
  <si>
    <t>EPOSTRONG</t>
  </si>
  <si>
    <t>TOTAL LBKP</t>
  </si>
  <si>
    <t>Steam, &amp; gangguan sinergy (X)</t>
  </si>
  <si>
    <t>Freq, Trip PLN (X)</t>
  </si>
  <si>
    <t>Cleaning Holes (X)</t>
  </si>
  <si>
    <t>Per hari</t>
  </si>
  <si>
    <t>Seset Warna blm ACC</t>
  </si>
  <si>
    <t>LBKP CAKRAWALA</t>
  </si>
  <si>
    <t>DFR 810S</t>
  </si>
  <si>
    <t>sliting</t>
  </si>
  <si>
    <t>NBKP Crofton/Catalyst</t>
  </si>
  <si>
    <t>.06.24</t>
  </si>
  <si>
    <t>0</t>
  </si>
  <si>
    <t>- Change Grade</t>
  </si>
  <si>
    <t>THEOZOL RED</t>
  </si>
  <si>
    <t>THEOZOL BLACK</t>
  </si>
  <si>
    <t>THEOZOL BROWN</t>
  </si>
  <si>
    <t>Oji Fibre (Brown)</t>
  </si>
  <si>
    <t>NBKP SODRA</t>
  </si>
  <si>
    <t>LBKP SUZANNO</t>
  </si>
  <si>
    <t>SS</t>
  </si>
  <si>
    <t>PHP PM</t>
  </si>
  <si>
    <t>- Change Blade (1x)</t>
  </si>
  <si>
    <t>- Sheet Breaks (0x)</t>
  </si>
  <si>
    <t>Marking</t>
  </si>
  <si>
    <t>Adjust Formasi</t>
  </si>
  <si>
    <t>NBKP ASPA</t>
  </si>
  <si>
    <t>SWL Curah</t>
  </si>
  <si>
    <t>SWL Buku</t>
  </si>
  <si>
    <t>TWS Brown</t>
  </si>
  <si>
    <t>TWS + Core</t>
  </si>
  <si>
    <t>TWS White</t>
  </si>
  <si>
    <t>NCC Lokal</t>
  </si>
  <si>
    <t>Broke/Protolan</t>
  </si>
  <si>
    <t>Bubur ex PM 18</t>
  </si>
  <si>
    <t>RR PPIC</t>
  </si>
  <si>
    <t>ONP</t>
  </si>
  <si>
    <t>BB Recycle</t>
  </si>
  <si>
    <t>Broke</t>
  </si>
  <si>
    <t>BTCMP</t>
  </si>
  <si>
    <t>Warna</t>
  </si>
  <si>
    <t>Andik P</t>
  </si>
  <si>
    <t>Gani Satoto</t>
  </si>
  <si>
    <t>Aris Sukoco</t>
  </si>
  <si>
    <t>Aditya Indra</t>
  </si>
  <si>
    <t>- Change Blade (2x)</t>
  </si>
  <si>
    <t>- Change Blade (0x)</t>
  </si>
  <si>
    <t>- Awal shift PM prod TW 35.5 speed 530/-12%</t>
  </si>
  <si>
    <t>SEPTEMBER</t>
  </si>
  <si>
    <t>- 06.00 change grade KTW 17 speed 830/12%</t>
  </si>
  <si>
    <t>- 02.30 change grade TW 34 speed 555/12%</t>
  </si>
  <si>
    <t>530/466</t>
  </si>
  <si>
    <t>576/507</t>
  </si>
  <si>
    <t>545/479</t>
  </si>
  <si>
    <t>Kitchen Towel</t>
  </si>
  <si>
    <t>Towel/KTW</t>
  </si>
  <si>
    <t>35,5/34/17</t>
  </si>
  <si>
    <t>TW 35,5 RC HW</t>
  </si>
  <si>
    <t>TW 34 RC HW</t>
  </si>
  <si>
    <t>TW 35,5</t>
  </si>
  <si>
    <t>157*2</t>
  </si>
  <si>
    <t>TW 34,5</t>
  </si>
  <si>
    <t>117,5*2+94</t>
  </si>
  <si>
    <t>KTW 17</t>
  </si>
  <si>
    <t>159*2</t>
  </si>
  <si>
    <t>NBKP SCA</t>
  </si>
  <si>
    <t>- Awal Shift PM Produksi KTW 17 speed 830/-12%</t>
  </si>
  <si>
    <t xml:space="preserve">- 20.30 change grade TW31.5 speed 520/-12% </t>
  </si>
  <si>
    <t xml:space="preserve">- Awal Shift PM Produksi TW31.5 speed 520/-12% </t>
  </si>
  <si>
    <t>830/730</t>
  </si>
  <si>
    <t>733/645</t>
  </si>
  <si>
    <t>520/457</t>
  </si>
  <si>
    <t>694/611</t>
  </si>
  <si>
    <t>KTW/Towel</t>
  </si>
  <si>
    <t>17/31,5</t>
  </si>
  <si>
    <t>KTW 17 RC HW</t>
  </si>
  <si>
    <t>TW 31,5 RC HW</t>
  </si>
  <si>
    <t>TW 31,5</t>
  </si>
  <si>
    <t>165*2</t>
  </si>
  <si>
    <t>CVT Broke</t>
  </si>
  <si>
    <t>SODIUM HYPOCHLORID</t>
  </si>
  <si>
    <t>CHEMZYME CL</t>
  </si>
  <si>
    <t>INDOFLOC</t>
  </si>
  <si>
    <t xml:space="preserve">- 08.55 Change Grade N 18 brown Speed 830 / 14 % </t>
  </si>
  <si>
    <t>- setting warna ( dip )</t>
  </si>
  <si>
    <t>LT Marketing</t>
  </si>
  <si>
    <t>- 10 .20 trial, gulung jumbo reject warna 🔜 hasil bagus potongan rapi
- 12.10 trip, perbaikan EID, project, masih di setting lagi sampai akhir shift belum selesai
- 12.20 jumbo ACC warna</t>
  </si>
  <si>
    <t>- 20.00 change grade N15.5 speed 830/-14%</t>
  </si>
  <si>
    <t>- Awal Shift PM Produksi N18 speed 830/-14%</t>
  </si>
  <si>
    <t>- Awal Shift PM Produksi N15.5 speed 830/-14%</t>
  </si>
  <si>
    <t>755/652</t>
  </si>
  <si>
    <t>830/713</t>
  </si>
  <si>
    <t>805/693</t>
  </si>
  <si>
    <t>- Sheet Breaks (2x)</t>
  </si>
  <si>
    <t>- 03.10 - 03.50 pm tidak lancar kertas putus2, adjust coating release &amp; steam press</t>
  </si>
  <si>
    <t>Napkin</t>
  </si>
  <si>
    <t>- Sheet Breaks (8x)</t>
  </si>
  <si>
    <t>- Sheet Breaks (10x)</t>
  </si>
  <si>
    <t>- Change Blade (5x)</t>
  </si>
  <si>
    <t>- 12.20 jumbo baru ACC warna</t>
  </si>
  <si>
    <t>Jumbo baru ACC warna</t>
  </si>
  <si>
    <t>Towel/Napkin</t>
  </si>
  <si>
    <t>31,5/18/15,5</t>
  </si>
  <si>
    <t>NCC Mix</t>
  </si>
  <si>
    <t>N 18 RC BR</t>
  </si>
  <si>
    <t>N 15,5 RC BR</t>
  </si>
  <si>
    <t>N 18</t>
  </si>
  <si>
    <t>N 15,5</t>
  </si>
  <si>
    <t>50*6+30*1</t>
  </si>
  <si>
    <t>70*3+112</t>
  </si>
  <si>
    <t>RC HW/RC BR</t>
  </si>
  <si>
    <t>RC BR</t>
  </si>
  <si>
    <t>- Sheet Breaks (6x)</t>
  </si>
  <si>
    <t>- Change Blade (3x)</t>
  </si>
  <si>
    <t>- Change Blade (6x)</t>
  </si>
  <si>
    <t>- Change Blade (4x)</t>
  </si>
  <si>
    <t>- Change Blade (13x)</t>
  </si>
  <si>
    <t>- Sheet Breaks (4x)</t>
  </si>
  <si>
    <t>- Change Blade (12x)</t>
  </si>
  <si>
    <t>15,5</t>
  </si>
  <si>
    <t>- Awal Shift PM Produksi Napkin 16 (LB) speed 830/14%</t>
  </si>
  <si>
    <t>- Awal Shift PM Produksi N16 speed 830/-14%</t>
  </si>
  <si>
    <t>- 15.15 : change grade N16.5</t>
  </si>
  <si>
    <t>- Awal Shift PM Produksi N16.5 speed 830/-14%</t>
  </si>
  <si>
    <t>- 04.00 : change grade napkin 17 gsm</t>
  </si>
  <si>
    <t>- 00.23 ( naikkan preasure stamk) ertas ngeple di potong rew ngeple rawan kegulung di bottom)</t>
  </si>
  <si>
    <t>- 07:00 Napkin 16 (LB) speed 830/-14%</t>
  </si>
  <si>
    <t>- Sheet Breaks (1x)</t>
  </si>
  <si>
    <t>CG</t>
  </si>
  <si>
    <t>- Change Blade (11x)</t>
  </si>
  <si>
    <t>16/16,5/17</t>
  </si>
  <si>
    <t>112*2+96</t>
  </si>
  <si>
    <t>N 16</t>
  </si>
  <si>
    <t>112+115,5+30*3</t>
  </si>
  <si>
    <t>22,5*4+43+30+162</t>
  </si>
  <si>
    <t>33*9+23</t>
  </si>
  <si>
    <t>N 17</t>
  </si>
  <si>
    <t>162*2</t>
  </si>
  <si>
    <t>N 16 RC BR</t>
  </si>
  <si>
    <t>N 17 RC BR</t>
  </si>
  <si>
    <t>N 16,5 RC BR</t>
  </si>
  <si>
    <t>- Awal Shift PM Produksi N17 speed 830/-14%</t>
  </si>
  <si>
    <t>- 04.55 : change grade Napkin 19 (LB) speed 830/14%</t>
  </si>
  <si>
    <t>- Sheet Breaks (3x)</t>
  </si>
  <si>
    <t>Andik Prasetyo</t>
  </si>
  <si>
    <t>N 19 RC BR</t>
  </si>
  <si>
    <t>N 16,5</t>
  </si>
  <si>
    <t>N 19</t>
  </si>
  <si>
    <t>17/19</t>
  </si>
  <si>
    <t>- Awal Shift PM Produksi N19 speed 830/-14%</t>
  </si>
  <si>
    <t>- 22.55 pm persiapan jalan</t>
  </si>
  <si>
    <t xml:space="preserve">- 21.55 - 22.50 pm stop, palm angin guide roll felt putus, felt lari ke OS </t>
  </si>
  <si>
    <t>DT</t>
  </si>
  <si>
    <t>23.00 : awal shift pm stop, perbaikan palm guide roll felt putus.</t>
  </si>
  <si>
    <t>23.17 : pm onreell Napkin 19 (LB) speed 830/14%</t>
  </si>
  <si>
    <t>- Change Blade (8x)</t>
  </si>
  <si>
    <t xml:space="preserve">- 21.55 PM stop, palm angin guide roll felt putus, felt lari ke OS </t>
  </si>
  <si>
    <t xml:space="preserve">PM stop, palm angin guide roll felt putus, felt lari ke OS </t>
  </si>
  <si>
    <t>19</t>
  </si>
  <si>
    <t>114*2+98</t>
  </si>
  <si>
    <t>- Awal Shift PM Produksi N20 speed 830/-14%</t>
  </si>
  <si>
    <t>- 00.55 pm turun speed 750mpm ( menyesuaikan kap dip ) bahan baku susah di masak, cons. di chest tidak stabil.</t>
  </si>
  <si>
    <t>N 20 RC BR</t>
  </si>
  <si>
    <t>- Awal Shift PM Produksi N 19 speed 830/-14%</t>
  </si>
  <si>
    <t>- 15:30 Change Grade N 20</t>
  </si>
  <si>
    <t>19/20</t>
  </si>
  <si>
    <t>N 20</t>
  </si>
  <si>
    <t>48*6+42</t>
  </si>
  <si>
    <t>48*2+110*2</t>
  </si>
  <si>
    <t>CVT BROWN</t>
  </si>
  <si>
    <t>RR BROWN PPIC</t>
  </si>
  <si>
    <t>769/661</t>
  </si>
  <si>
    <t>809/696</t>
  </si>
  <si>
    <t>- 08.30 speed up 770 MPM</t>
  </si>
  <si>
    <t>- 09.20 speed up 800 MPM</t>
  </si>
  <si>
    <t>- 17.50 pm mulai stabil</t>
  </si>
  <si>
    <t>- 16.40 pm muncul jalur Blade kertas sering putus, adjust temperatur yanke&amp; coating release</t>
  </si>
  <si>
    <t>- Awal Shift PM Produksi N15,5 speed 830/-14%</t>
  </si>
  <si>
    <t>- 11.00 change grade N 15.5 speed 830/-14%</t>
  </si>
  <si>
    <t>817/703</t>
  </si>
  <si>
    <t>825/710</t>
  </si>
  <si>
    <t>20/15,5</t>
  </si>
  <si>
    <t>- Sheet Breaks (7x)</t>
  </si>
  <si>
    <t>- Change Blade (16x)</t>
  </si>
  <si>
    <t>112+96*2+24</t>
  </si>
  <si>
    <t>- Awal Shift PM Produksi N17.5 speed 830/-14%</t>
  </si>
  <si>
    <t>- 11.00 change grade N17 Gsm speed 830/-14%</t>
  </si>
  <si>
    <t>N 17,5 RC BR</t>
  </si>
  <si>
    <t>- Change Blade (9x)</t>
  </si>
  <si>
    <t>15,5/17</t>
  </si>
  <si>
    <t>17</t>
  </si>
  <si>
    <t>N 17,5</t>
  </si>
  <si>
    <t>115,5*2+99</t>
  </si>
  <si>
    <t>- 16.00 : adjust coating release &amp; temperatur yankee. (Kertas keriput)</t>
  </si>
  <si>
    <t>- 15.20 : change grade N19 gsm speed 830/-14%</t>
  </si>
  <si>
    <t>- ganti nozzle trim cutter</t>
  </si>
  <si>
    <t>- Change Blade (10x)</t>
  </si>
  <si>
    <t>Ganti nozzle trim cutter</t>
  </si>
  <si>
    <t>132*2+66</t>
  </si>
  <si>
    <t>- 09.00 change grade TW 19 speed 830/-14%</t>
  </si>
  <si>
    <t>- Awal Shift PM Produksi TW 19 speed 830/-14%</t>
  </si>
  <si>
    <t>19/19</t>
  </si>
  <si>
    <t>Napkin/Towel</t>
  </si>
  <si>
    <t>TW 19 RC BR</t>
  </si>
  <si>
    <t>TW 19</t>
  </si>
  <si>
    <t>124*2+41*2</t>
  </si>
  <si>
    <t>MDS &lt; std</t>
  </si>
  <si>
    <t>- 09.45 Pm turun speed 780, muncul keriput pas felt yang cacat garis</t>
  </si>
  <si>
    <t>- Rew A tidak lancar kertas putus2 🔜 adjust tension</t>
  </si>
  <si>
    <t>- Awal Shift PM Produksi TW 21 speed 780/-14%</t>
  </si>
  <si>
    <t>- 15.10 : change grade N25 speed 670/14%(speed menyesuiakan kap. DIP)</t>
  </si>
  <si>
    <t>- 08.45 Change grade TW 21 speed 830/-14%</t>
  </si>
  <si>
    <t>797/685</t>
  </si>
  <si>
    <t>672/578</t>
  </si>
  <si>
    <t>- Awal Shift PM Produksi N25 speed 670/-14%
(speed menyesuiakan kapasitas DIP)</t>
  </si>
  <si>
    <t>670/576</t>
  </si>
  <si>
    <t>713/613</t>
  </si>
  <si>
    <t>TW 21 RC BR</t>
  </si>
  <si>
    <t>N 25 RC BR</t>
  </si>
  <si>
    <t>19/21/25</t>
  </si>
  <si>
    <t>TW 21</t>
  </si>
  <si>
    <t>N 25</t>
  </si>
  <si>
    <t>- Awal Shift PM Produksi TW 36 speed 460/-12%
(speed menyesuiakan kapasitas DIP)</t>
  </si>
  <si>
    <t>- 07.05 - 07.25 turbo vacuum trip</t>
  </si>
  <si>
    <t>- 11.00 - 13.30 pm stop, steam drop</t>
  </si>
  <si>
    <t>- 07.05  change grade TW 36 speed 460/-12%</t>
  </si>
  <si>
    <t>463/407</t>
  </si>
  <si>
    <t>460/404</t>
  </si>
  <si>
    <t>431/379</t>
  </si>
  <si>
    <t>TW 36 RC BR</t>
  </si>
  <si>
    <t>PM stop, steam drop, Sinergy off</t>
  </si>
  <si>
    <t>25/36</t>
  </si>
  <si>
    <t>TW 36</t>
  </si>
  <si>
    <t>120*2+81</t>
  </si>
  <si>
    <t>46*7</t>
  </si>
  <si>
    <t>* 18.05 pm turun speed 400 MPM ( menyesuaikan kap dip )</t>
  </si>
  <si>
    <t>* 18.05 - 18.30 deflaker broke stop ( indikasi buntu ) bongkar by MED</t>
  </si>
  <si>
    <t>- 02.05 speed up 410 MPM</t>
  </si>
  <si>
    <t>- 03.30 speed up 420 MPM</t>
  </si>
  <si>
    <t>- 04.10 speed up 435 MPM</t>
  </si>
  <si>
    <t>423/372</t>
  </si>
  <si>
    <t>- Awal Shift PM Produksi TW 36 speed 400/-12%
(speed menyesuiakan kapasitas DIP)</t>
  </si>
  <si>
    <t>- 23.10 change grade TW37.5 speed 400/-12%</t>
  </si>
  <si>
    <t>415/365</t>
  </si>
  <si>
    <t>432/381</t>
  </si>
  <si>
    <t>36/37,5</t>
  </si>
  <si>
    <t>TW 38 RC BR</t>
  </si>
  <si>
    <t>TW 37,5</t>
  </si>
  <si>
    <t>149+169</t>
  </si>
  <si>
    <t>- Awal Shift PM Produksi TW 37,5 speed 435/-12%
(speed menyesuiakan kapasitas DIP)</t>
  </si>
  <si>
    <t>- 23.10 change grade TW38 400/-12%</t>
  </si>
  <si>
    <t>- Awal Shift PM Produksi TW 38 speed 400/-12%
(speed menyesuiakan kapasitas DIP)</t>
  </si>
  <si>
    <t>* 20.15 speed up 420 mpm</t>
  </si>
  <si>
    <t>- Awal Shift PM Produksi TW 37,5 speed 430/-12%
(speed menyesuiakan kapasitas DIP)</t>
  </si>
  <si>
    <t>- 00.35 change grade TW35 speed 460/-12%</t>
  </si>
  <si>
    <t>* 20.14 change grade TW 37.5 speed 400/-12%</t>
  </si>
  <si>
    <t>435/382</t>
  </si>
  <si>
    <t>400/352</t>
  </si>
  <si>
    <t>TW 37,5 RC BR</t>
  </si>
  <si>
    <t>* 21.25 speed up 430 mpm</t>
  </si>
  <si>
    <t>- Awal Shift PM Produksi TW 38 speed 435/-12%
(speed menyesuiakan kapasitas DIP)</t>
  </si>
  <si>
    <t>- 12:32 speed down 400mpm</t>
  </si>
  <si>
    <t>- 10:52 speed down 420mpm</t>
  </si>
  <si>
    <t>421/370</t>
  </si>
  <si>
    <t>408/359</t>
  </si>
  <si>
    <t>454/399</t>
  </si>
  <si>
    <t>428/376</t>
  </si>
  <si>
    <t>37,5/38</t>
  </si>
  <si>
    <t>37,5/38/35</t>
  </si>
  <si>
    <t>TW 38</t>
  </si>
  <si>
    <t>120+96*2+18</t>
  </si>
  <si>
    <t>TW 35</t>
  </si>
  <si>
    <t>267+63</t>
  </si>
  <si>
    <t>TW 35 RC BR</t>
  </si>
  <si>
    <t>- Awal Shift PM Produksi TW 35 speed 460/-12%</t>
  </si>
  <si>
    <t>- 02.45 saat cb jalan proxi felt alarm, pm stop lg</t>
  </si>
  <si>
    <t>- 02.55 coba jalan lg, terkendala blind drill tidak bisa load, press angin tidak bisa mencapai set point (cek EID &amp; MED 🔜  bellow sebelah OS bocor). Sementara jalan tanpa blind drill</t>
  </si>
  <si>
    <t>- 03.50 on reel</t>
  </si>
  <si>
    <t>464/412</t>
  </si>
  <si>
    <t>462/407</t>
  </si>
  <si>
    <t>- 01.45 change grade TW 34 speed 475/-12%
- 02.20 pm stop vacuum turbo trip, cek EID</t>
  </si>
  <si>
    <t>- 02.20 pm stop vacuum turbo trip, cek EID</t>
  </si>
  <si>
    <t>PM stop vacuum turbo trip, cek EID</t>
  </si>
  <si>
    <t>35/34</t>
  </si>
  <si>
    <t>TW 34 RC BR</t>
  </si>
  <si>
    <t>TW 34</t>
  </si>
  <si>
    <t>- Awal Shift PM Produksi TW 34 speed 475/-12%</t>
  </si>
  <si>
    <t>- 05.50 change grade TW 33.5 speed 485/-12%</t>
  </si>
  <si>
    <t>476/419</t>
  </si>
  <si>
    <t>475/418</t>
  </si>
  <si>
    <t>TW 33,5 RC BR</t>
  </si>
  <si>
    <t>34/33,5</t>
  </si>
  <si>
    <t>120+97*2</t>
  </si>
  <si>
    <t>TW 33,5</t>
  </si>
  <si>
    <t>- Awal Shift PM Produksi TW 33,5 speed 485/-12%</t>
  </si>
  <si>
    <t>- 03.05 pm stop, cleaning uhle box</t>
  </si>
  <si>
    <t>- 03.30 start up</t>
  </si>
  <si>
    <t>- 03.55 on reel speed 510</t>
  </si>
  <si>
    <t>- 21.30 change grade TW 31.5 speed 520/12%</t>
  </si>
  <si>
    <t>485/426</t>
  </si>
  <si>
    <t>491/432</t>
  </si>
  <si>
    <t>- Awal Shift PM Produksi TW 31,5 speed 520/-12%</t>
  </si>
  <si>
    <t>515/453</t>
  </si>
  <si>
    <t>TW 31,5 RC BR</t>
  </si>
  <si>
    <t>33,5/31,5</t>
  </si>
  <si>
    <t>115*2+92</t>
  </si>
  <si>
    <t xml:space="preserve">- 09.50 speed up 520 MPM </t>
  </si>
  <si>
    <t xml:space="preserve">- broke masuk utm, med perbaikan copling primary arm. </t>
  </si>
  <si>
    <t>- 16.00 turun speed 500 MPM dan udjust steam yankee</t>
  </si>
  <si>
    <t>- awal shift rewind B stop, cleaning dan ngecat frame rewin.</t>
  </si>
  <si>
    <t>- awal shift Tambor sebelah DS cenderung basah</t>
  </si>
  <si>
    <t>- MED buat dan pasang pangkon pembelah trim sebelah DS rewin A</t>
  </si>
  <si>
    <t>- Awal Shift PM Produksi TW 31,5 speed 500/-12%</t>
  </si>
  <si>
    <t>512/451</t>
  </si>
  <si>
    <t>502/442</t>
  </si>
  <si>
    <t>500/440</t>
  </si>
  <si>
    <t>505/444</t>
  </si>
  <si>
    <t>- Change Blade (7x)</t>
  </si>
  <si>
    <t xml:space="preserve">Broke masuk utm, med perbaikan copling primary arm. </t>
  </si>
  <si>
    <t>- 02.35 pm stock off vacuum trip krn felt mampet
- 02.55 coba jalan</t>
  </si>
  <si>
    <t>- 02.35 pm stock off vacuum trip krn felt mampet</t>
  </si>
  <si>
    <t>PM stock off vacuum trip krn felt mampet</t>
  </si>
  <si>
    <t>31,5</t>
  </si>
  <si>
    <t>167+147</t>
  </si>
  <si>
    <t>- 08.50 PM stop, MED ganti rubber bellow blind drill</t>
  </si>
  <si>
    <t>- 10.05 on reel</t>
  </si>
  <si>
    <t>- 15.30 speed up 540</t>
  </si>
  <si>
    <t>- Awal Shift PM Produksi TW 31,5 speed 540/-12%</t>
  </si>
  <si>
    <t>- 23.05 change grade TW 30.5 speed 550/12%</t>
  </si>
  <si>
    <t>537/573</t>
  </si>
  <si>
    <t>549/483</t>
  </si>
  <si>
    <t>529/465</t>
  </si>
  <si>
    <t>TW 30,5 RC BR</t>
  </si>
  <si>
    <t>31,5/30,5</t>
  </si>
  <si>
    <t>164,5*2</t>
  </si>
  <si>
    <t>- Awal Shift PM Produksi TW 30,5 speed 550/-12%</t>
  </si>
  <si>
    <t>- 07.30 speed up 580</t>
  </si>
  <si>
    <t>- Awal Shift PM Produksi TW 30,5 speed 580/-12%</t>
  </si>
  <si>
    <t>- 05.06 pm stock off proxy wire sblah DS alarm 🔜 cek EID</t>
  </si>
  <si>
    <t>- 05.36 on reel</t>
  </si>
  <si>
    <t>- 11.45 change grade TW 31.5 speed 580/-12%</t>
  </si>
  <si>
    <t>- Awal Shift PM Produksi TW 31,5 speed 580/-12%</t>
  </si>
  <si>
    <t>- Awal Shift PM Produksi TW 36 speed 450/-12%</t>
  </si>
  <si>
    <t>562/494</t>
  </si>
  <si>
    <t>566/498</t>
  </si>
  <si>
    <t>450/396</t>
  </si>
  <si>
    <t>525/462</t>
  </si>
  <si>
    <t>- 22.10 change grade TW36 speed 450/-12%</t>
  </si>
  <si>
    <t>578/508</t>
  </si>
  <si>
    <t>580/510</t>
  </si>
  <si>
    <t>550/484</t>
  </si>
  <si>
    <t>569/501</t>
  </si>
  <si>
    <t>PM stock off proxy wire sblah DS alarm, cek EID</t>
  </si>
  <si>
    <t>30,5</t>
  </si>
  <si>
    <t>30,5/31,5/36</t>
  </si>
  <si>
    <t>TW 30,5</t>
  </si>
  <si>
    <t>PM stop, MED ganti rubber bellow blind drill</t>
  </si>
  <si>
    <t>- 07.46 - 08.08 pm trip .proximity wire sblah DS alarm ( wire TDK geser )</t>
  </si>
  <si>
    <t>- 11.50 change grade TW 30.5 speed 530/-12%</t>
  </si>
  <si>
    <t>- 14.50 change grade TW 34 speed 530/-12%</t>
  </si>
  <si>
    <t>- Awal Shift PM Produksi TW 34 speed 530/-12%</t>
  </si>
  <si>
    <t>- 18.30 turun speed 500 MPM (menyesuaikan kap. DIP)</t>
  </si>
  <si>
    <t>- Awal Shift PM Produksi TW 34 speed 500/-12%</t>
  </si>
  <si>
    <t>483/425</t>
  </si>
  <si>
    <t>513/451</t>
  </si>
  <si>
    <t>- 07.46 - 08.08 pm trip. Proximity wire sblah DS alarm (wire TDK geser)</t>
  </si>
  <si>
    <t>36/30,5/34</t>
  </si>
  <si>
    <t>120*2+97</t>
  </si>
  <si>
    <t xml:space="preserve">- 10.26 speed up 510 </t>
  </si>
  <si>
    <t xml:space="preserve">- 10.58 speed up 515 </t>
  </si>
  <si>
    <t>- 11.20 speed up 520</t>
  </si>
  <si>
    <t>- 17.45 - 18.15 kertas sirkulasi ke UTM, level fresh water error, di dcs 100 % di lapangan level ±10 % 🔜 perbaikan EID</t>
  </si>
  <si>
    <t>- Awal Shift PM Produksi TW 34 speed 520/-12%</t>
  </si>
  <si>
    <t xml:space="preserve">- 06. 15 proses boilout peroxide </t>
  </si>
  <si>
    <t>- 06.55 proses boilout menggunakan soda</t>
  </si>
  <si>
    <t>- Boilout watersillo</t>
  </si>
  <si>
    <t>- 05.50 pm stop cleaning ganti grade</t>
  </si>
  <si>
    <t>510/449</t>
  </si>
  <si>
    <t>516/454</t>
  </si>
  <si>
    <t>LT</t>
  </si>
  <si>
    <t>Kertas sirkulasi ke UTM, level fresh water error, perbaikan EID</t>
  </si>
  <si>
    <t>PM stop cleaning ganti grade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</si>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</sst>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2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0.0%"/>
    <numFmt numFmtId="167" formatCode="_(* #,##0_);_(* \(#,##0\);_(* &quot;-&quot;??_);_(@_)"/>
    <numFmt numFmtId="168" formatCode="#,##0.0"/>
    <numFmt numFmtId="169" formatCode="[$-409]d\-mmm;@"/>
    <numFmt numFmtId="170" formatCode="0.0000"/>
    <numFmt numFmtId="171" formatCode="#,##0.000"/>
    <numFmt numFmtId="172" formatCode="_(* #,##0.0_);_(* \(#,##0.0\);_(* &quot;-&quot;??_);_(@_)"/>
    <numFmt numFmtId="173" formatCode="[$-409]d\-mmm\-yy;@"/>
    <numFmt numFmtId="174" formatCode="_(* #,##0.000_);_(* \(#,##0.000\);_(* &quot;-&quot;??_);_(@_)"/>
    <numFmt numFmtId="175" formatCode="#,##0.000_);\(#,##0.000\)"/>
    <numFmt numFmtId="176" formatCode="0.0"/>
    <numFmt numFmtId="177" formatCode="0.000"/>
    <numFmt numFmtId="178" formatCode="0_);[Red]\(0\)"/>
    <numFmt numFmtId="179" formatCode="_(* #,##0.00_);_(* \(#,##0.00\);_(* &quot;-&quot;_);_(@_)"/>
    <numFmt numFmtId="180" formatCode="[$-409]mmm\-yy;@"/>
    <numFmt numFmtId="181" formatCode="_(* #,##0.000_);_(* \(#,##0.000\);_(* &quot;-&quot;_);_(@_)"/>
    <numFmt numFmtId="182" formatCode="_(* #,##0.0_);_(* \(#,##0.0\);_(* &quot;-&quot;_);_(@_)"/>
    <numFmt numFmtId="183" formatCode="_-* #,##0.000_-;\-* #,##0.000_-;_-* &quot;-&quot;???_-;_-@_-"/>
    <numFmt numFmtId="184" formatCode="0.000000000"/>
  </numFmts>
  <fonts count="64">
    <font>
      <sz val="10"/>
      <name val="Arial"/>
    </font>
    <font>
      <sz val="11"/>
      <color theme="1"/>
      <name val="Calibri"/>
      <family val="2"/>
      <scheme val="minor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sz val="11"/>
      <color indexed="52"/>
      <name val="Calibri"/>
      <family val="2"/>
    </font>
    <font>
      <sz val="11"/>
      <color indexed="20"/>
      <name val="Calibri"/>
      <family val="2"/>
    </font>
    <font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2"/>
      <name val="Calibri"/>
      <family val="2"/>
    </font>
    <font>
      <b/>
      <sz val="11"/>
      <color indexed="6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9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b/>
      <sz val="12"/>
      <name val="Copperplate Gothic Bold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u/>
      <sz val="16"/>
      <color indexed="8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Lucida Console"/>
      <family val="3"/>
    </font>
    <font>
      <sz val="8"/>
      <name val="Arial"/>
      <family val="2"/>
    </font>
    <font>
      <sz val="8"/>
      <name val="Bodoni"/>
    </font>
    <font>
      <b/>
      <sz val="8"/>
      <name val="Arial"/>
      <family val="2"/>
    </font>
    <font>
      <sz val="10"/>
      <name val="Times New Roman"/>
      <family val="1"/>
    </font>
    <font>
      <b/>
      <sz val="16"/>
      <name val="Lucida Console"/>
      <family val="3"/>
    </font>
    <font>
      <b/>
      <sz val="9"/>
      <name val="Arial"/>
      <family val="2"/>
    </font>
    <font>
      <b/>
      <sz val="8"/>
      <name val="Bodoni"/>
    </font>
    <font>
      <b/>
      <sz val="10"/>
      <name val="Bodoni"/>
    </font>
    <font>
      <sz val="9"/>
      <name val="Arial"/>
      <family val="2"/>
    </font>
    <font>
      <b/>
      <sz val="11"/>
      <name val="Arial"/>
      <family val="2"/>
    </font>
    <font>
      <b/>
      <sz val="12"/>
      <color indexed="8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u val="singleAccounting"/>
      <sz val="9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u/>
      <sz val="9"/>
      <color indexed="8"/>
      <name val="Arial"/>
      <family val="2"/>
    </font>
    <font>
      <b/>
      <sz val="12"/>
      <name val="Copperplate Gothic Bold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u val="singleAccounting"/>
      <sz val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66FFFF"/>
        <bgColor indexed="64"/>
      </patternFill>
    </fill>
  </fills>
  <borders count="8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7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8" fillId="3" borderId="0" applyNumberFormat="0" applyBorder="0" applyAlignment="0" applyProtection="0"/>
    <xf numFmtId="0" fontId="11" fillId="20" borderId="1" applyNumberFormat="0" applyAlignment="0" applyProtection="0"/>
    <xf numFmtId="0" fontId="16" fillId="21" borderId="2" applyNumberFormat="0" applyAlignment="0" applyProtection="0"/>
    <xf numFmtId="165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5" fontId="4" fillId="0" borderId="0" applyFont="0" applyFill="0" applyBorder="0" applyAlignment="0" applyProtection="0">
      <alignment vertical="center"/>
    </xf>
    <xf numFmtId="165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7" fillId="0" borderId="6" applyNumberFormat="0" applyFill="0" applyAlignment="0" applyProtection="0"/>
    <xf numFmtId="0" fontId="2" fillId="22" borderId="0" applyNumberFormat="0" applyBorder="0" applyAlignment="0" applyProtection="0"/>
    <xf numFmtId="0" fontId="47" fillId="0" borderId="0"/>
    <xf numFmtId="0" fontId="47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23" borderId="7" applyNumberFormat="0" applyFont="0" applyAlignment="0" applyProtection="0"/>
    <xf numFmtId="0" fontId="12" fillId="20" borderId="8" applyNumberFormat="0" applyAlignment="0" applyProtection="0"/>
    <xf numFmtId="9" fontId="44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3" fillId="0" borderId="9" applyNumberFormat="0" applyFill="0" applyAlignment="0" applyProtection="0"/>
    <xf numFmtId="0" fontId="6" fillId="0" borderId="0" applyNumberFormat="0" applyFill="0" applyBorder="0" applyAlignment="0" applyProtection="0"/>
    <xf numFmtId="0" fontId="44" fillId="0" borderId="0"/>
    <xf numFmtId="164" fontId="44" fillId="0" borderId="0" applyFont="0" applyFill="0" applyBorder="0" applyAlignment="0" applyProtection="0"/>
  </cellStyleXfs>
  <cellXfs count="800">
    <xf numFmtId="0" fontId="0" fillId="0" borderId="0" xfId="0"/>
    <xf numFmtId="0" fontId="0" fillId="0" borderId="0" xfId="0" applyAlignment="1">
      <alignment horizontal="center"/>
    </xf>
    <xf numFmtId="0" fontId="27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2" fontId="0" fillId="0" borderId="0" xfId="0" applyNumberFormat="1"/>
    <xf numFmtId="4" fontId="0" fillId="0" borderId="0" xfId="0" applyNumberFormat="1"/>
    <xf numFmtId="0" fontId="0" fillId="0" borderId="11" xfId="0" applyBorder="1"/>
    <xf numFmtId="2" fontId="0" fillId="0" borderId="11" xfId="0" applyNumberFormat="1" applyBorder="1"/>
    <xf numFmtId="10" fontId="0" fillId="0" borderId="11" xfId="0" applyNumberFormat="1" applyBorder="1"/>
    <xf numFmtId="165" fontId="0" fillId="0" borderId="11" xfId="0" applyNumberFormat="1" applyBorder="1"/>
    <xf numFmtId="0" fontId="27" fillId="0" borderId="16" xfId="0" applyFont="1" applyBorder="1" applyAlignment="1">
      <alignment horizontal="center" vertical="center" wrapText="1"/>
    </xf>
    <xf numFmtId="165" fontId="0" fillId="0" borderId="11" xfId="28" applyFont="1" applyBorder="1"/>
    <xf numFmtId="0" fontId="27" fillId="0" borderId="18" xfId="0" applyFont="1" applyBorder="1"/>
    <xf numFmtId="165" fontId="27" fillId="0" borderId="18" xfId="28" applyFont="1" applyBorder="1"/>
    <xf numFmtId="4" fontId="0" fillId="0" borderId="11" xfId="0" applyNumberFormat="1" applyBorder="1"/>
    <xf numFmtId="165" fontId="0" fillId="0" borderId="0" xfId="0" applyNumberFormat="1"/>
    <xf numFmtId="171" fontId="0" fillId="0" borderId="11" xfId="0" applyNumberFormat="1" applyBorder="1"/>
    <xf numFmtId="2" fontId="0" fillId="0" borderId="11" xfId="28" applyNumberFormat="1" applyFont="1" applyBorder="1"/>
    <xf numFmtId="16" fontId="0" fillId="0" borderId="11" xfId="0" applyNumberFormat="1" applyBorder="1"/>
    <xf numFmtId="2" fontId="27" fillId="0" borderId="11" xfId="0" applyNumberFormat="1" applyFont="1" applyBorder="1"/>
    <xf numFmtId="165" fontId="27" fillId="0" borderId="0" xfId="0" applyNumberFormat="1" applyFont="1"/>
    <xf numFmtId="165" fontId="27" fillId="0" borderId="18" xfId="28" applyFont="1" applyFill="1" applyBorder="1"/>
    <xf numFmtId="165" fontId="27" fillId="0" borderId="11" xfId="0" applyNumberFormat="1" applyFont="1" applyBorder="1"/>
    <xf numFmtId="0" fontId="27" fillId="0" borderId="0" xfId="0" applyFont="1"/>
    <xf numFmtId="0" fontId="26" fillId="24" borderId="11" xfId="0" quotePrefix="1" applyFont="1" applyFill="1" applyBorder="1"/>
    <xf numFmtId="0" fontId="26" fillId="24" borderId="13" xfId="0" quotePrefix="1" applyFont="1" applyFill="1" applyBorder="1"/>
    <xf numFmtId="0" fontId="40" fillId="0" borderId="0" xfId="0" applyFont="1"/>
    <xf numFmtId="0" fontId="41" fillId="0" borderId="0" xfId="0" applyFont="1" applyAlignment="1">
      <alignment horizontal="center" vertical="center" wrapText="1"/>
    </xf>
    <xf numFmtId="164" fontId="41" fillId="0" borderId="0" xfId="29" applyFont="1" applyFill="1" applyBorder="1" applyAlignment="1">
      <alignment horizontal="center" vertical="center" wrapText="1"/>
    </xf>
    <xf numFmtId="178" fontId="41" fillId="0" borderId="0" xfId="0" applyNumberFormat="1" applyFont="1" applyAlignment="1">
      <alignment horizontal="center" vertical="center" wrapText="1"/>
    </xf>
    <xf numFmtId="179" fontId="41" fillId="0" borderId="0" xfId="29" applyNumberFormat="1" applyFont="1" applyFill="1" applyBorder="1" applyAlignment="1">
      <alignment horizontal="center" vertical="center" wrapText="1"/>
    </xf>
    <xf numFmtId="166" fontId="41" fillId="0" borderId="0" xfId="50" applyNumberFormat="1" applyFont="1" applyFill="1" applyBorder="1" applyAlignment="1">
      <alignment horizontal="center" vertical="center" wrapText="1"/>
    </xf>
    <xf numFmtId="0" fontId="42" fillId="0" borderId="0" xfId="0" applyFont="1"/>
    <xf numFmtId="179" fontId="41" fillId="0" borderId="11" xfId="29" applyNumberFormat="1" applyFont="1" applyFill="1" applyBorder="1" applyAlignment="1">
      <alignment horizontal="center"/>
    </xf>
    <xf numFmtId="0" fontId="41" fillId="0" borderId="0" xfId="0" applyFont="1"/>
    <xf numFmtId="0" fontId="42" fillId="25" borderId="14" xfId="0" applyFont="1" applyFill="1" applyBorder="1" applyAlignment="1">
      <alignment horizontal="center" vertical="center" wrapText="1"/>
    </xf>
    <xf numFmtId="178" fontId="42" fillId="0" borderId="14" xfId="0" applyNumberFormat="1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41" fillId="0" borderId="11" xfId="0" applyFont="1" applyBorder="1"/>
    <xf numFmtId="164" fontId="41" fillId="0" borderId="11" xfId="29" applyFont="1" applyFill="1" applyBorder="1" applyAlignment="1">
      <alignment vertical="center"/>
    </xf>
    <xf numFmtId="178" fontId="41" fillId="0" borderId="11" xfId="0" applyNumberFormat="1" applyFont="1" applyBorder="1"/>
    <xf numFmtId="164" fontId="41" fillId="0" borderId="11" xfId="29" applyFont="1" applyFill="1" applyBorder="1" applyAlignment="1">
      <alignment horizontal="center"/>
    </xf>
    <xf numFmtId="179" fontId="41" fillId="0" borderId="11" xfId="29" applyNumberFormat="1" applyFont="1" applyFill="1" applyBorder="1" applyAlignment="1">
      <alignment vertical="center"/>
    </xf>
    <xf numFmtId="166" fontId="41" fillId="0" borderId="11" xfId="50" applyNumberFormat="1" applyFont="1" applyFill="1" applyBorder="1" applyAlignment="1">
      <alignment vertical="center"/>
    </xf>
    <xf numFmtId="0" fontId="41" fillId="0" borderId="11" xfId="0" applyFont="1" applyBorder="1" applyAlignment="1">
      <alignment wrapText="1"/>
    </xf>
    <xf numFmtId="173" fontId="38" fillId="0" borderId="11" xfId="44" applyNumberFormat="1" applyFont="1" applyBorder="1" applyAlignment="1">
      <alignment horizontal="center"/>
    </xf>
    <xf numFmtId="0" fontId="38" fillId="0" borderId="11" xfId="44" applyFont="1" applyBorder="1" applyAlignment="1">
      <alignment horizontal="center"/>
    </xf>
    <xf numFmtId="0" fontId="38" fillId="0" borderId="11" xfId="31" applyNumberFormat="1" applyFont="1" applyFill="1" applyBorder="1" applyAlignment="1">
      <alignment horizontal="center"/>
    </xf>
    <xf numFmtId="0" fontId="41" fillId="0" borderId="11" xfId="0" applyFont="1" applyBorder="1" applyAlignment="1">
      <alignment horizontal="center" vertical="center" wrapText="1"/>
    </xf>
    <xf numFmtId="9" fontId="41" fillId="0" borderId="11" xfId="0" applyNumberFormat="1" applyFont="1" applyBorder="1" applyAlignment="1">
      <alignment horizontal="center" vertical="center" wrapText="1"/>
    </xf>
    <xf numFmtId="9" fontId="41" fillId="0" borderId="11" xfId="29" applyNumberFormat="1" applyFont="1" applyFill="1" applyBorder="1" applyAlignment="1">
      <alignment vertical="center"/>
    </xf>
    <xf numFmtId="9" fontId="41" fillId="0" borderId="11" xfId="50" applyFont="1" applyFill="1" applyBorder="1" applyAlignment="1">
      <alignment vertical="center"/>
    </xf>
    <xf numFmtId="164" fontId="38" fillId="0" borderId="11" xfId="29" applyFont="1" applyFill="1" applyBorder="1" applyAlignment="1">
      <alignment horizontal="center"/>
    </xf>
    <xf numFmtId="179" fontId="38" fillId="0" borderId="11" xfId="29" applyNumberFormat="1" applyFont="1" applyFill="1" applyBorder="1" applyAlignment="1">
      <alignment horizontal="center"/>
    </xf>
    <xf numFmtId="179" fontId="41" fillId="0" borderId="11" xfId="29" applyNumberFormat="1" applyFont="1" applyBorder="1" applyAlignment="1">
      <alignment vertical="center"/>
    </xf>
    <xf numFmtId="2" fontId="41" fillId="0" borderId="11" xfId="0" applyNumberFormat="1" applyFont="1" applyBorder="1"/>
    <xf numFmtId="2" fontId="38" fillId="0" borderId="11" xfId="46" applyNumberFormat="1" applyFont="1" applyBorder="1"/>
    <xf numFmtId="179" fontId="42" fillId="0" borderId="11" xfId="29" applyNumberFormat="1" applyFont="1" applyFill="1" applyBorder="1" applyAlignment="1">
      <alignment vertical="center"/>
    </xf>
    <xf numFmtId="179" fontId="41" fillId="0" borderId="0" xfId="29" applyNumberFormat="1" applyFont="1" applyFill="1" applyBorder="1" applyAlignment="1">
      <alignment vertical="center"/>
    </xf>
    <xf numFmtId="0" fontId="41" fillId="0" borderId="0" xfId="0" applyFont="1" applyAlignment="1">
      <alignment horizontal="center"/>
    </xf>
    <xf numFmtId="178" fontId="41" fillId="0" borderId="0" xfId="0" applyNumberFormat="1" applyFont="1"/>
    <xf numFmtId="173" fontId="38" fillId="0" borderId="11" xfId="43" applyNumberFormat="1" applyFont="1" applyBorder="1" applyAlignment="1">
      <alignment horizontal="center"/>
    </xf>
    <xf numFmtId="0" fontId="38" fillId="0" borderId="11" xfId="43" applyFont="1" applyBorder="1" applyAlignment="1">
      <alignment horizontal="center"/>
    </xf>
    <xf numFmtId="0" fontId="38" fillId="0" borderId="11" xfId="30" applyNumberFormat="1" applyFont="1" applyFill="1" applyBorder="1" applyAlignment="1">
      <alignment horizontal="center"/>
    </xf>
    <xf numFmtId="164" fontId="42" fillId="0" borderId="11" xfId="29" applyFont="1" applyFill="1" applyBorder="1" applyAlignment="1">
      <alignment vertical="center"/>
    </xf>
    <xf numFmtId="9" fontId="42" fillId="25" borderId="11" xfId="29" applyNumberFormat="1" applyFont="1" applyFill="1" applyBorder="1" applyAlignment="1">
      <alignment vertical="center"/>
    </xf>
    <xf numFmtId="179" fontId="42" fillId="25" borderId="11" xfId="29" applyNumberFormat="1" applyFont="1" applyFill="1" applyBorder="1" applyAlignment="1">
      <alignment vertical="center"/>
    </xf>
    <xf numFmtId="178" fontId="42" fillId="0" borderId="11" xfId="0" applyNumberFormat="1" applyFont="1" applyBorder="1"/>
    <xf numFmtId="0" fontId="42" fillId="0" borderId="11" xfId="0" applyFont="1" applyBorder="1"/>
    <xf numFmtId="164" fontId="42" fillId="25" borderId="11" xfId="29" applyFont="1" applyFill="1" applyBorder="1" applyAlignment="1">
      <alignment horizontal="center"/>
    </xf>
    <xf numFmtId="0" fontId="41" fillId="0" borderId="11" xfId="47" applyFont="1" applyBorder="1"/>
    <xf numFmtId="10" fontId="42" fillId="25" borderId="11" xfId="50" applyNumberFormat="1" applyFont="1" applyFill="1" applyBorder="1" applyAlignment="1">
      <alignment vertical="center"/>
    </xf>
    <xf numFmtId="166" fontId="42" fillId="25" borderId="11" xfId="50" applyNumberFormat="1" applyFont="1" applyFill="1" applyBorder="1" applyAlignment="1">
      <alignment vertical="center"/>
    </xf>
    <xf numFmtId="165" fontId="42" fillId="0" borderId="11" xfId="0" applyNumberFormat="1" applyFont="1" applyBorder="1" applyAlignment="1">
      <alignment horizontal="right"/>
    </xf>
    <xf numFmtId="173" fontId="38" fillId="0" borderId="0" xfId="43" applyNumberFormat="1" applyFont="1" applyAlignment="1">
      <alignment horizontal="center"/>
    </xf>
    <xf numFmtId="0" fontId="38" fillId="0" borderId="0" xfId="43" applyFont="1" applyAlignment="1">
      <alignment horizontal="center"/>
    </xf>
    <xf numFmtId="0" fontId="38" fillId="0" borderId="0" xfId="30" applyNumberFormat="1" applyFont="1" applyFill="1" applyBorder="1" applyAlignment="1">
      <alignment horizontal="center"/>
    </xf>
    <xf numFmtId="164" fontId="41" fillId="0" borderId="0" xfId="29" applyFont="1" applyFill="1" applyBorder="1" applyAlignment="1">
      <alignment vertical="center"/>
    </xf>
    <xf numFmtId="164" fontId="41" fillId="0" borderId="0" xfId="29" applyFont="1" applyFill="1" applyBorder="1" applyAlignment="1">
      <alignment horizontal="center"/>
    </xf>
    <xf numFmtId="179" fontId="41" fillId="0" borderId="0" xfId="29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right"/>
    </xf>
    <xf numFmtId="179" fontId="42" fillId="0" borderId="0" xfId="29" applyNumberFormat="1" applyFont="1" applyFill="1" applyBorder="1" applyAlignment="1">
      <alignment horizontal="right"/>
    </xf>
    <xf numFmtId="166" fontId="42" fillId="0" borderId="0" xfId="50" applyNumberFormat="1" applyFont="1" applyFill="1" applyBorder="1" applyAlignment="1">
      <alignment vertical="center"/>
    </xf>
    <xf numFmtId="0" fontId="41" fillId="0" borderId="0" xfId="0" applyFont="1" applyAlignment="1">
      <alignment wrapText="1"/>
    </xf>
    <xf numFmtId="0" fontId="42" fillId="0" borderId="0" xfId="50" applyNumberFormat="1" applyFont="1" applyFill="1" applyBorder="1" applyAlignment="1">
      <alignment vertical="center"/>
    </xf>
    <xf numFmtId="165" fontId="41" fillId="0" borderId="0" xfId="29" applyNumberFormat="1" applyFont="1" applyFill="1" applyBorder="1" applyAlignment="1">
      <alignment horizontal="center" vertical="center" wrapText="1"/>
    </xf>
    <xf numFmtId="165" fontId="42" fillId="0" borderId="14" xfId="0" applyNumberFormat="1" applyFont="1" applyBorder="1" applyAlignment="1">
      <alignment horizontal="center" vertical="center" wrapText="1"/>
    </xf>
    <xf numFmtId="165" fontId="41" fillId="0" borderId="11" xfId="29" applyNumberFormat="1" applyFont="1" applyFill="1" applyBorder="1" applyAlignment="1">
      <alignment vertical="center"/>
    </xf>
    <xf numFmtId="165" fontId="41" fillId="0" borderId="0" xfId="0" applyNumberFormat="1" applyFont="1"/>
    <xf numFmtId="165" fontId="42" fillId="25" borderId="11" xfId="29" applyNumberFormat="1" applyFont="1" applyFill="1" applyBorder="1" applyAlignment="1">
      <alignment vertical="center"/>
    </xf>
    <xf numFmtId="165" fontId="42" fillId="0" borderId="11" xfId="29" applyNumberFormat="1" applyFont="1" applyFill="1" applyBorder="1" applyAlignment="1">
      <alignment vertical="center"/>
    </xf>
    <xf numFmtId="165" fontId="41" fillId="0" borderId="0" xfId="29" applyNumberFormat="1" applyFont="1" applyFill="1" applyBorder="1" applyAlignment="1">
      <alignment vertical="center"/>
    </xf>
    <xf numFmtId="165" fontId="0" fillId="0" borderId="11" xfId="28" applyFont="1" applyFill="1" applyBorder="1"/>
    <xf numFmtId="2" fontId="0" fillId="0" borderId="11" xfId="28" applyNumberFormat="1" applyFont="1" applyFill="1" applyBorder="1"/>
    <xf numFmtId="10" fontId="41" fillId="0" borderId="0" xfId="0" applyNumberFormat="1" applyFont="1"/>
    <xf numFmtId="15" fontId="42" fillId="0" borderId="0" xfId="0" applyNumberFormat="1" applyFont="1"/>
    <xf numFmtId="173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67" fontId="0" fillId="0" borderId="0" xfId="28" applyNumberFormat="1" applyFont="1"/>
    <xf numFmtId="1" fontId="0" fillId="0" borderId="0" xfId="0" applyNumberFormat="1" applyAlignment="1">
      <alignment horizontal="center" vertical="center"/>
    </xf>
    <xf numFmtId="4" fontId="0" fillId="0" borderId="11" xfId="0" applyNumberFormat="1" applyBorder="1" applyAlignment="1" applyProtection="1">
      <alignment vertical="justify" wrapText="1"/>
      <protection locked="0"/>
    </xf>
    <xf numFmtId="165" fontId="0" fillId="0" borderId="11" xfId="28" applyFont="1" applyBorder="1" applyProtection="1">
      <protection locked="0"/>
    </xf>
    <xf numFmtId="165" fontId="0" fillId="0" borderId="11" xfId="28" applyFont="1" applyFill="1" applyBorder="1" applyProtection="1">
      <protection locked="0"/>
    </xf>
    <xf numFmtId="167" fontId="0" fillId="0" borderId="11" xfId="28" applyNumberFormat="1" applyFont="1" applyBorder="1" applyAlignment="1" applyProtection="1">
      <alignment vertical="center"/>
      <protection locked="0"/>
    </xf>
    <xf numFmtId="165" fontId="26" fillId="24" borderId="32" xfId="28" applyFont="1" applyFill="1" applyBorder="1" applyAlignment="1" applyProtection="1">
      <alignment horizontal="center" vertical="center"/>
    </xf>
    <xf numFmtId="165" fontId="26" fillId="24" borderId="33" xfId="28" applyFont="1" applyFill="1" applyBorder="1" applyAlignment="1" applyProtection="1">
      <alignment horizontal="center" vertical="center"/>
    </xf>
    <xf numFmtId="165" fontId="26" fillId="24" borderId="34" xfId="28" applyFont="1" applyFill="1" applyBorder="1" applyAlignment="1" applyProtection="1">
      <alignment horizontal="center" vertical="center"/>
    </xf>
    <xf numFmtId="165" fontId="26" fillId="24" borderId="35" xfId="28" applyFont="1" applyFill="1" applyBorder="1" applyAlignment="1" applyProtection="1">
      <alignment horizontal="center" vertical="center"/>
    </xf>
    <xf numFmtId="166" fontId="26" fillId="24" borderId="36" xfId="50" applyNumberFormat="1" applyFont="1" applyFill="1" applyBorder="1" applyAlignment="1" applyProtection="1">
      <alignment horizontal="center" vertical="center"/>
    </xf>
    <xf numFmtId="166" fontId="26" fillId="24" borderId="29" xfId="50" applyNumberFormat="1" applyFont="1" applyFill="1" applyBorder="1" applyAlignment="1" applyProtection="1">
      <alignment horizontal="center" vertical="center"/>
    </xf>
    <xf numFmtId="166" fontId="26" fillId="24" borderId="37" xfId="50" applyNumberFormat="1" applyFont="1" applyFill="1" applyBorder="1" applyAlignment="1" applyProtection="1">
      <alignment horizontal="center" vertical="center"/>
    </xf>
    <xf numFmtId="165" fontId="26" fillId="24" borderId="38" xfId="28" applyFont="1" applyFill="1" applyBorder="1" applyAlignment="1" applyProtection="1">
      <alignment horizontal="center" vertical="center"/>
    </xf>
    <xf numFmtId="165" fontId="26" fillId="24" borderId="38" xfId="28" applyFont="1" applyFill="1" applyBorder="1" applyAlignment="1" applyProtection="1">
      <alignment horizontal="center"/>
    </xf>
    <xf numFmtId="165" fontId="26" fillId="24" borderId="39" xfId="28" applyFont="1" applyFill="1" applyBorder="1" applyAlignment="1" applyProtection="1">
      <alignment horizontal="center"/>
    </xf>
    <xf numFmtId="166" fontId="26" fillId="24" borderId="40" xfId="50" applyNumberFormat="1" applyFont="1" applyFill="1" applyBorder="1" applyAlignment="1" applyProtection="1">
      <alignment horizontal="center" vertical="center"/>
    </xf>
    <xf numFmtId="165" fontId="22" fillId="24" borderId="0" xfId="28" applyFont="1" applyFill="1" applyProtection="1"/>
    <xf numFmtId="165" fontId="26" fillId="24" borderId="15" xfId="28" applyFont="1" applyFill="1" applyBorder="1" applyAlignment="1" applyProtection="1">
      <alignment horizontal="center" vertical="center"/>
    </xf>
    <xf numFmtId="165" fontId="26" fillId="24" borderId="41" xfId="28" applyFont="1" applyFill="1" applyBorder="1" applyAlignment="1" applyProtection="1">
      <alignment horizontal="center" vertical="center"/>
    </xf>
    <xf numFmtId="166" fontId="26" fillId="24" borderId="35" xfId="50" applyNumberFormat="1" applyFont="1" applyFill="1" applyBorder="1" applyAlignment="1" applyProtection="1">
      <alignment horizontal="center" vertical="center"/>
    </xf>
    <xf numFmtId="166" fontId="26" fillId="24" borderId="15" xfId="50" applyNumberFormat="1" applyFont="1" applyFill="1" applyBorder="1" applyAlignment="1" applyProtection="1">
      <alignment horizontal="center" vertical="center"/>
    </xf>
    <xf numFmtId="166" fontId="26" fillId="24" borderId="34" xfId="50" applyNumberFormat="1" applyFont="1" applyFill="1" applyBorder="1" applyAlignment="1" applyProtection="1">
      <alignment horizontal="center" vertical="center"/>
    </xf>
    <xf numFmtId="165" fontId="26" fillId="24" borderId="35" xfId="28" applyFont="1" applyFill="1" applyBorder="1" applyAlignment="1" applyProtection="1">
      <alignment horizontal="center"/>
    </xf>
    <xf numFmtId="165" fontId="26" fillId="24" borderId="42" xfId="28" applyFont="1" applyFill="1" applyBorder="1" applyAlignment="1" applyProtection="1">
      <alignment horizontal="center"/>
    </xf>
    <xf numFmtId="165" fontId="26" fillId="24" borderId="11" xfId="28" applyFont="1" applyFill="1" applyBorder="1" applyAlignment="1" applyProtection="1">
      <alignment horizontal="center"/>
    </xf>
    <xf numFmtId="165" fontId="26" fillId="24" borderId="43" xfId="28" applyFont="1" applyFill="1" applyBorder="1" applyAlignment="1" applyProtection="1">
      <alignment horizontal="center"/>
    </xf>
    <xf numFmtId="165" fontId="26" fillId="24" borderId="37" xfId="28" applyFont="1" applyFill="1" applyBorder="1" applyAlignment="1" applyProtection="1">
      <alignment horizontal="center"/>
    </xf>
    <xf numFmtId="0" fontId="26" fillId="24" borderId="44" xfId="0" applyFont="1" applyFill="1" applyBorder="1" applyAlignment="1">
      <alignment horizontal="left"/>
    </xf>
    <xf numFmtId="0" fontId="26" fillId="24" borderId="45" xfId="0" applyFont="1" applyFill="1" applyBorder="1" applyAlignment="1">
      <alignment horizontal="left"/>
    </xf>
    <xf numFmtId="0" fontId="26" fillId="24" borderId="46" xfId="0" applyFont="1" applyFill="1" applyBorder="1" applyAlignment="1">
      <alignment horizontal="left"/>
    </xf>
    <xf numFmtId="165" fontId="26" fillId="24" borderId="26" xfId="0" applyNumberFormat="1" applyFont="1" applyFill="1" applyBorder="1" applyAlignment="1">
      <alignment horizontal="left"/>
    </xf>
    <xf numFmtId="165" fontId="26" fillId="24" borderId="21" xfId="28" applyFont="1" applyFill="1" applyBorder="1" applyAlignment="1" applyProtection="1">
      <alignment horizontal="right" vertical="center"/>
    </xf>
    <xf numFmtId="0" fontId="26" fillId="24" borderId="47" xfId="0" applyFont="1" applyFill="1" applyBorder="1" applyAlignment="1">
      <alignment horizontal="center"/>
    </xf>
    <xf numFmtId="165" fontId="26" fillId="24" borderId="17" xfId="28" applyFont="1" applyFill="1" applyBorder="1" applyAlignment="1" applyProtection="1">
      <alignment horizontal="right" vertical="center"/>
    </xf>
    <xf numFmtId="0" fontId="26" fillId="24" borderId="48" xfId="0" applyFont="1" applyFill="1" applyBorder="1" applyAlignment="1">
      <alignment horizontal="center"/>
    </xf>
    <xf numFmtId="165" fontId="26" fillId="0" borderId="11" xfId="28" applyFont="1" applyFill="1" applyBorder="1" applyAlignment="1" applyProtection="1">
      <alignment horizontal="right"/>
    </xf>
    <xf numFmtId="0" fontId="26" fillId="24" borderId="49" xfId="0" applyFont="1" applyFill="1" applyBorder="1" applyAlignment="1">
      <alignment horizontal="center"/>
    </xf>
    <xf numFmtId="165" fontId="26" fillId="24" borderId="11" xfId="28" applyFont="1" applyFill="1" applyBorder="1" applyAlignment="1" applyProtection="1">
      <alignment horizontal="right" vertical="center"/>
    </xf>
    <xf numFmtId="165" fontId="22" fillId="20" borderId="11" xfId="28" applyFont="1" applyFill="1" applyBorder="1" applyAlignment="1" applyProtection="1">
      <alignment horizontal="right"/>
    </xf>
    <xf numFmtId="165" fontId="26" fillId="24" borderId="11" xfId="28" applyFont="1" applyFill="1" applyBorder="1" applyAlignment="1" applyProtection="1">
      <alignment horizontal="right"/>
    </xf>
    <xf numFmtId="175" fontId="26" fillId="24" borderId="11" xfId="28" applyNumberFormat="1" applyFont="1" applyFill="1" applyBorder="1" applyAlignment="1" applyProtection="1">
      <alignment horizontal="right"/>
    </xf>
    <xf numFmtId="39" fontId="26" fillId="24" borderId="11" xfId="28" applyNumberFormat="1" applyFont="1" applyFill="1" applyBorder="1" applyAlignment="1" applyProtection="1">
      <alignment horizontal="right"/>
    </xf>
    <xf numFmtId="165" fontId="26" fillId="24" borderId="14" xfId="28" applyFont="1" applyFill="1" applyBorder="1" applyAlignment="1" applyProtection="1">
      <alignment horizontal="right"/>
    </xf>
    <xf numFmtId="0" fontId="26" fillId="24" borderId="50" xfId="0" applyFont="1" applyFill="1" applyBorder="1" applyAlignment="1">
      <alignment horizontal="center"/>
    </xf>
    <xf numFmtId="165" fontId="26" fillId="24" borderId="23" xfId="0" applyNumberFormat="1" applyFont="1" applyFill="1" applyBorder="1" applyAlignment="1">
      <alignment horizontal="right"/>
    </xf>
    <xf numFmtId="0" fontId="26" fillId="24" borderId="24" xfId="0" applyFont="1" applyFill="1" applyBorder="1" applyAlignment="1">
      <alignment horizontal="center"/>
    </xf>
    <xf numFmtId="165" fontId="26" fillId="24" borderId="11" xfId="28" applyFont="1" applyFill="1" applyBorder="1" applyProtection="1"/>
    <xf numFmtId="165" fontId="26" fillId="24" borderId="14" xfId="28" applyFont="1" applyFill="1" applyBorder="1" applyProtection="1"/>
    <xf numFmtId="165" fontId="22" fillId="20" borderId="11" xfId="28" applyFont="1" applyFill="1" applyBorder="1" applyProtection="1"/>
    <xf numFmtId="165" fontId="26" fillId="24" borderId="49" xfId="28" applyFont="1" applyFill="1" applyBorder="1" applyAlignment="1" applyProtection="1">
      <alignment horizontal="center"/>
    </xf>
    <xf numFmtId="165" fontId="26" fillId="24" borderId="21" xfId="28" applyFont="1" applyFill="1" applyBorder="1" applyAlignment="1" applyProtection="1">
      <alignment horizontal="center"/>
    </xf>
    <xf numFmtId="165" fontId="26" fillId="24" borderId="47" xfId="28" applyFont="1" applyFill="1" applyBorder="1" applyAlignment="1" applyProtection="1">
      <alignment horizontal="center"/>
    </xf>
    <xf numFmtId="166" fontId="26" fillId="24" borderId="23" xfId="50" applyNumberFormat="1" applyFont="1" applyFill="1" applyBorder="1" applyProtection="1"/>
    <xf numFmtId="166" fontId="26" fillId="24" borderId="24" xfId="50" applyNumberFormat="1" applyFont="1" applyFill="1" applyBorder="1" applyProtection="1"/>
    <xf numFmtId="0" fontId="19" fillId="0" borderId="0" xfId="0" applyFont="1"/>
    <xf numFmtId="0" fontId="22" fillId="24" borderId="0" xfId="0" applyFont="1" applyFill="1"/>
    <xf numFmtId="0" fontId="20" fillId="0" borderId="0" xfId="0" applyFont="1"/>
    <xf numFmtId="0" fontId="21" fillId="0" borderId="0" xfId="0" applyFont="1"/>
    <xf numFmtId="0" fontId="23" fillId="24" borderId="0" xfId="0" applyFont="1" applyFill="1"/>
    <xf numFmtId="165" fontId="24" fillId="24" borderId="0" xfId="28" applyFont="1" applyFill="1" applyAlignment="1" applyProtection="1">
      <alignment horizontal="right"/>
    </xf>
    <xf numFmtId="0" fontId="25" fillId="24" borderId="0" xfId="0" applyFont="1" applyFill="1"/>
    <xf numFmtId="165" fontId="22" fillId="24" borderId="0" xfId="0" applyNumberFormat="1" applyFont="1" applyFill="1"/>
    <xf numFmtId="0" fontId="26" fillId="24" borderId="32" xfId="0" applyFont="1" applyFill="1" applyBorder="1" applyAlignment="1">
      <alignment horizontal="center" vertical="center"/>
    </xf>
    <xf numFmtId="0" fontId="26" fillId="24" borderId="15" xfId="0" applyFont="1" applyFill="1" applyBorder="1" applyAlignment="1">
      <alignment horizontal="center" vertical="center"/>
    </xf>
    <xf numFmtId="0" fontId="26" fillId="24" borderId="41" xfId="0" applyFont="1" applyFill="1" applyBorder="1" applyAlignment="1">
      <alignment horizontal="center" vertical="center"/>
    </xf>
    <xf numFmtId="0" fontId="26" fillId="24" borderId="51" xfId="0" applyFont="1" applyFill="1" applyBorder="1" applyAlignment="1">
      <alignment horizontal="center"/>
    </xf>
    <xf numFmtId="0" fontId="26" fillId="24" borderId="41" xfId="0" applyFont="1" applyFill="1" applyBorder="1" applyAlignment="1">
      <alignment horizontal="center" wrapText="1"/>
    </xf>
    <xf numFmtId="0" fontId="26" fillId="24" borderId="32" xfId="0" applyFont="1" applyFill="1" applyBorder="1" applyAlignment="1">
      <alignment horizontal="center"/>
    </xf>
    <xf numFmtId="0" fontId="26" fillId="24" borderId="15" xfId="0" applyFont="1" applyFill="1" applyBorder="1" applyAlignment="1">
      <alignment horizontal="center"/>
    </xf>
    <xf numFmtId="0" fontId="26" fillId="24" borderId="34" xfId="0" applyFont="1" applyFill="1" applyBorder="1" applyAlignment="1">
      <alignment horizontal="center"/>
    </xf>
    <xf numFmtId="165" fontId="26" fillId="24" borderId="11" xfId="0" applyNumberFormat="1" applyFont="1" applyFill="1" applyBorder="1" applyAlignment="1">
      <alignment horizontal="center"/>
    </xf>
    <xf numFmtId="0" fontId="26" fillId="24" borderId="52" xfId="0" applyFont="1" applyFill="1" applyBorder="1" applyAlignment="1">
      <alignment horizontal="left" vertical="center"/>
    </xf>
    <xf numFmtId="0" fontId="26" fillId="24" borderId="53" xfId="0" quotePrefix="1" applyFont="1" applyFill="1" applyBorder="1"/>
    <xf numFmtId="0" fontId="26" fillId="24" borderId="34" xfId="0" applyFont="1" applyFill="1" applyBorder="1" applyAlignment="1">
      <alignment vertical="center" wrapText="1"/>
    </xf>
    <xf numFmtId="0" fontId="26" fillId="24" borderId="29" xfId="0" applyFont="1" applyFill="1" applyBorder="1" applyAlignment="1">
      <alignment horizontal="left" vertical="center"/>
    </xf>
    <xf numFmtId="0" fontId="26" fillId="24" borderId="40" xfId="0" applyFont="1" applyFill="1" applyBorder="1" applyAlignment="1">
      <alignment vertical="center" wrapText="1"/>
    </xf>
    <xf numFmtId="0" fontId="26" fillId="24" borderId="54" xfId="0" applyFont="1" applyFill="1" applyBorder="1" applyAlignment="1">
      <alignment horizontal="left" vertical="center"/>
    </xf>
    <xf numFmtId="0" fontId="26" fillId="24" borderId="53" xfId="0" applyFont="1" applyFill="1" applyBorder="1" applyAlignment="1">
      <alignment horizontal="center"/>
    </xf>
    <xf numFmtId="0" fontId="26" fillId="24" borderId="53" xfId="0" applyFont="1" applyFill="1" applyBorder="1"/>
    <xf numFmtId="0" fontId="26" fillId="24" borderId="55" xfId="0" applyFont="1" applyFill="1" applyBorder="1" applyAlignment="1">
      <alignment horizontal="center" vertical="center"/>
    </xf>
    <xf numFmtId="0" fontId="26" fillId="24" borderId="45" xfId="0" applyFont="1" applyFill="1" applyBorder="1" applyAlignment="1">
      <alignment horizontal="left" vertical="center"/>
    </xf>
    <xf numFmtId="0" fontId="26" fillId="24" borderId="28" xfId="0" applyFont="1" applyFill="1" applyBorder="1" applyAlignment="1">
      <alignment horizontal="center"/>
    </xf>
    <xf numFmtId="0" fontId="26" fillId="24" borderId="0" xfId="0" applyFont="1" applyFill="1"/>
    <xf numFmtId="0" fontId="26" fillId="24" borderId="0" xfId="0" applyFont="1" applyFill="1" applyAlignment="1">
      <alignment horizontal="center" vertical="center" wrapText="1"/>
    </xf>
    <xf numFmtId="0" fontId="26" fillId="24" borderId="0" xfId="0" applyFont="1" applyFill="1" applyAlignment="1">
      <alignment horizontal="center"/>
    </xf>
    <xf numFmtId="0" fontId="26" fillId="24" borderId="36" xfId="0" applyFont="1" applyFill="1" applyBorder="1" applyAlignment="1">
      <alignment horizontal="center"/>
    </xf>
    <xf numFmtId="0" fontId="26" fillId="24" borderId="40" xfId="0" applyFont="1" applyFill="1" applyBorder="1" applyAlignment="1">
      <alignment horizontal="center"/>
    </xf>
    <xf numFmtId="0" fontId="22" fillId="24" borderId="32" xfId="0" applyFont="1" applyFill="1" applyBorder="1"/>
    <xf numFmtId="0" fontId="22" fillId="24" borderId="41" xfId="0" applyFont="1" applyFill="1" applyBorder="1"/>
    <xf numFmtId="0" fontId="26" fillId="24" borderId="15" xfId="0" applyFont="1" applyFill="1" applyBorder="1"/>
    <xf numFmtId="0" fontId="26" fillId="24" borderId="41" xfId="0" applyFont="1" applyFill="1" applyBorder="1" applyAlignment="1">
      <alignment horizontal="center"/>
    </xf>
    <xf numFmtId="165" fontId="22" fillId="24" borderId="0" xfId="28" applyFont="1" applyFill="1" applyBorder="1" applyProtection="1"/>
    <xf numFmtId="0" fontId="22" fillId="24" borderId="56" xfId="0" applyFont="1" applyFill="1" applyBorder="1" applyAlignment="1">
      <alignment horizontal="center"/>
    </xf>
    <xf numFmtId="0" fontId="22" fillId="24" borderId="10" xfId="0" applyFont="1" applyFill="1" applyBorder="1" applyAlignment="1">
      <alignment horizontal="center"/>
    </xf>
    <xf numFmtId="0" fontId="26" fillId="24" borderId="10" xfId="0" applyFont="1" applyFill="1" applyBorder="1" applyAlignment="1">
      <alignment horizontal="center"/>
    </xf>
    <xf numFmtId="165" fontId="26" fillId="24" borderId="0" xfId="28" applyFont="1" applyFill="1" applyBorder="1" applyProtection="1"/>
    <xf numFmtId="0" fontId="26" fillId="24" borderId="12" xfId="0" applyFont="1" applyFill="1" applyBorder="1" applyAlignment="1">
      <alignment horizontal="center"/>
    </xf>
    <xf numFmtId="0" fontId="26" fillId="24" borderId="57" xfId="0" applyFont="1" applyFill="1" applyBorder="1" applyAlignment="1">
      <alignment horizontal="center"/>
    </xf>
    <xf numFmtId="165" fontId="26" fillId="24" borderId="23" xfId="0" applyNumberFormat="1" applyFont="1" applyFill="1" applyBorder="1"/>
    <xf numFmtId="2" fontId="22" fillId="24" borderId="0" xfId="0" applyNumberFormat="1" applyFont="1" applyFill="1"/>
    <xf numFmtId="0" fontId="26" fillId="24" borderId="58" xfId="0" applyFont="1" applyFill="1" applyBorder="1"/>
    <xf numFmtId="0" fontId="26" fillId="24" borderId="59" xfId="0" applyFont="1" applyFill="1" applyBorder="1" applyAlignment="1">
      <alignment horizontal="left"/>
    </xf>
    <xf numFmtId="0" fontId="22" fillId="24" borderId="59" xfId="0" applyFont="1" applyFill="1" applyBorder="1"/>
    <xf numFmtId="165" fontId="22" fillId="24" borderId="59" xfId="28" applyFont="1" applyFill="1" applyBorder="1" applyProtection="1"/>
    <xf numFmtId="0" fontId="22" fillId="24" borderId="31" xfId="0" applyFont="1" applyFill="1" applyBorder="1"/>
    <xf numFmtId="0" fontId="22" fillId="24" borderId="11" xfId="0" applyFont="1" applyFill="1" applyBorder="1"/>
    <xf numFmtId="165" fontId="22" fillId="24" borderId="11" xfId="0" applyNumberFormat="1" applyFont="1" applyFill="1" applyBorder="1"/>
    <xf numFmtId="166" fontId="22" fillId="24" borderId="11" xfId="50" applyNumberFormat="1" applyFont="1" applyFill="1" applyBorder="1" applyProtection="1"/>
    <xf numFmtId="0" fontId="26" fillId="24" borderId="28" xfId="0" applyFont="1" applyFill="1" applyBorder="1"/>
    <xf numFmtId="0" fontId="26" fillId="24" borderId="0" xfId="0" applyFont="1" applyFill="1" applyAlignment="1">
      <alignment horizontal="left"/>
    </xf>
    <xf numFmtId="0" fontId="22" fillId="24" borderId="60" xfId="0" applyFont="1" applyFill="1" applyBorder="1"/>
    <xf numFmtId="0" fontId="22" fillId="24" borderId="28" xfId="0" applyFont="1" applyFill="1" applyBorder="1"/>
    <xf numFmtId="0" fontId="22" fillId="24" borderId="30" xfId="0" applyFont="1" applyFill="1" applyBorder="1"/>
    <xf numFmtId="0" fontId="26" fillId="24" borderId="61" xfId="0" applyFont="1" applyFill="1" applyBorder="1"/>
    <xf numFmtId="165" fontId="26" fillId="24" borderId="61" xfId="28" applyFont="1" applyFill="1" applyBorder="1" applyProtection="1"/>
    <xf numFmtId="0" fontId="22" fillId="24" borderId="16" xfId="0" applyFont="1" applyFill="1" applyBorder="1"/>
    <xf numFmtId="0" fontId="26" fillId="24" borderId="15" xfId="0" applyFont="1" applyFill="1" applyBorder="1" applyAlignment="1">
      <alignment horizontal="center" wrapText="1"/>
    </xf>
    <xf numFmtId="2" fontId="41" fillId="0" borderId="11" xfId="50" applyNumberFormat="1" applyFont="1" applyFill="1" applyBorder="1" applyAlignment="1">
      <alignment vertical="center"/>
    </xf>
    <xf numFmtId="165" fontId="26" fillId="24" borderId="17" xfId="0" applyNumberFormat="1" applyFont="1" applyFill="1" applyBorder="1" applyAlignment="1">
      <alignment horizontal="left"/>
    </xf>
    <xf numFmtId="0" fontId="26" fillId="24" borderId="14" xfId="0" applyFont="1" applyFill="1" applyBorder="1" applyAlignment="1">
      <alignment horizontal="left"/>
    </xf>
    <xf numFmtId="165" fontId="26" fillId="24" borderId="10" xfId="0" applyNumberFormat="1" applyFont="1" applyFill="1" applyBorder="1" applyAlignment="1">
      <alignment horizontal="left"/>
    </xf>
    <xf numFmtId="0" fontId="26" fillId="24" borderId="62" xfId="0" applyFont="1" applyFill="1" applyBorder="1" applyAlignment="1" applyProtection="1">
      <alignment horizontal="left" vertical="center"/>
      <protection locked="0"/>
    </xf>
    <xf numFmtId="165" fontId="26" fillId="24" borderId="60" xfId="28" applyFont="1" applyFill="1" applyBorder="1" applyAlignment="1" applyProtection="1">
      <alignment horizontal="center" vertical="center"/>
      <protection locked="0"/>
    </xf>
    <xf numFmtId="165" fontId="26" fillId="24" borderId="62" xfId="28" applyFont="1" applyFill="1" applyBorder="1" applyAlignment="1" applyProtection="1">
      <alignment horizontal="center" vertical="center"/>
      <protection locked="0"/>
    </xf>
    <xf numFmtId="165" fontId="26" fillId="24" borderId="42" xfId="28" applyFont="1" applyFill="1" applyBorder="1" applyAlignment="1" applyProtection="1">
      <alignment horizontal="center" vertical="center"/>
      <protection locked="0"/>
    </xf>
    <xf numFmtId="165" fontId="26" fillId="24" borderId="43" xfId="28" applyFont="1" applyFill="1" applyBorder="1" applyAlignment="1" applyProtection="1">
      <protection locked="0"/>
    </xf>
    <xf numFmtId="165" fontId="26" fillId="24" borderId="43" xfId="28" applyFont="1" applyFill="1" applyBorder="1" applyAlignment="1" applyProtection="1">
      <alignment horizontal="center"/>
      <protection locked="0"/>
    </xf>
    <xf numFmtId="0" fontId="26" fillId="24" borderId="63" xfId="0" applyFont="1" applyFill="1" applyBorder="1" applyAlignment="1" applyProtection="1">
      <alignment horizontal="left" vertical="center"/>
      <protection locked="0"/>
    </xf>
    <xf numFmtId="165" fontId="26" fillId="24" borderId="55" xfId="50" applyNumberFormat="1" applyFont="1" applyFill="1" applyBorder="1" applyAlignment="1" applyProtection="1">
      <alignment horizontal="center" vertical="center"/>
      <protection locked="0"/>
    </xf>
    <xf numFmtId="165" fontId="26" fillId="24" borderId="54" xfId="50" applyNumberFormat="1" applyFont="1" applyFill="1" applyBorder="1" applyAlignment="1" applyProtection="1">
      <alignment horizontal="center" vertical="center"/>
      <protection locked="0"/>
    </xf>
    <xf numFmtId="165" fontId="26" fillId="24" borderId="64" xfId="50" applyNumberFormat="1" applyFont="1" applyFill="1" applyBorder="1" applyAlignment="1" applyProtection="1">
      <alignment horizontal="center" vertical="center"/>
      <protection locked="0"/>
    </xf>
    <xf numFmtId="165" fontId="26" fillId="24" borderId="43" xfId="28" applyFont="1" applyFill="1" applyBorder="1" applyAlignment="1" applyProtection="1">
      <alignment horizontal="center" vertical="center"/>
      <protection locked="0"/>
    </xf>
    <xf numFmtId="165" fontId="26" fillId="24" borderId="0" xfId="28" applyFont="1" applyFill="1" applyBorder="1" applyAlignment="1" applyProtection="1">
      <alignment horizontal="center" vertical="center"/>
      <protection locked="0"/>
    </xf>
    <xf numFmtId="165" fontId="22" fillId="24" borderId="43" xfId="28" applyFont="1" applyFill="1" applyBorder="1" applyProtection="1">
      <protection locked="0"/>
    </xf>
    <xf numFmtId="165" fontId="26" fillId="24" borderId="10" xfId="28" applyFont="1" applyFill="1" applyBorder="1" applyAlignment="1" applyProtection="1">
      <alignment horizontal="center"/>
      <protection locked="0"/>
    </xf>
    <xf numFmtId="165" fontId="26" fillId="24" borderId="11" xfId="0" applyNumberFormat="1" applyFont="1" applyFill="1" applyBorder="1" applyAlignment="1" applyProtection="1">
      <alignment horizontal="center"/>
      <protection locked="0"/>
    </xf>
    <xf numFmtId="0" fontId="26" fillId="24" borderId="11" xfId="0" quotePrefix="1" applyFont="1" applyFill="1" applyBorder="1" applyAlignment="1" applyProtection="1">
      <alignment wrapText="1"/>
      <protection locked="0"/>
    </xf>
    <xf numFmtId="165" fontId="26" fillId="24" borderId="27" xfId="28" applyFont="1" applyFill="1" applyBorder="1" applyAlignment="1" applyProtection="1">
      <alignment horizontal="center"/>
      <protection locked="0"/>
    </xf>
    <xf numFmtId="0" fontId="26" fillId="24" borderId="14" xfId="0" applyFont="1" applyFill="1" applyBorder="1" applyAlignment="1" applyProtection="1">
      <alignment horizontal="center"/>
      <protection locked="0"/>
    </xf>
    <xf numFmtId="0" fontId="26" fillId="24" borderId="13" xfId="0" quotePrefix="1" applyFont="1" applyFill="1" applyBorder="1" applyAlignment="1" applyProtection="1">
      <alignment wrapText="1"/>
      <protection locked="0"/>
    </xf>
    <xf numFmtId="0" fontId="45" fillId="24" borderId="14" xfId="0" quotePrefix="1" applyFont="1" applyFill="1" applyBorder="1" applyAlignment="1" applyProtection="1">
      <alignment wrapText="1"/>
      <protection locked="0"/>
    </xf>
    <xf numFmtId="2" fontId="26" fillId="24" borderId="0" xfId="0" applyNumberFormat="1" applyFont="1" applyFill="1" applyAlignment="1" applyProtection="1">
      <alignment horizontal="right"/>
      <protection locked="0"/>
    </xf>
    <xf numFmtId="165" fontId="26" fillId="24" borderId="12" xfId="28" applyFont="1" applyFill="1" applyBorder="1" applyAlignment="1" applyProtection="1">
      <alignment horizontal="center"/>
      <protection locked="0"/>
    </xf>
    <xf numFmtId="0" fontId="26" fillId="24" borderId="11" xfId="0" applyFont="1" applyFill="1" applyBorder="1" applyAlignment="1" applyProtection="1">
      <alignment horizontal="center"/>
      <protection locked="0"/>
    </xf>
    <xf numFmtId="165" fontId="26" fillId="24" borderId="21" xfId="0" applyNumberFormat="1" applyFont="1" applyFill="1" applyBorder="1" applyAlignment="1" applyProtection="1">
      <alignment horizontal="left"/>
      <protection locked="0"/>
    </xf>
    <xf numFmtId="165" fontId="26" fillId="24" borderId="11" xfId="0" applyNumberFormat="1" applyFont="1" applyFill="1" applyBorder="1" applyAlignment="1" applyProtection="1">
      <alignment horizontal="left"/>
      <protection locked="0"/>
    </xf>
    <xf numFmtId="165" fontId="26" fillId="24" borderId="11" xfId="0" applyNumberFormat="1" applyFont="1" applyFill="1" applyBorder="1" applyAlignment="1" applyProtection="1">
      <alignment horizontal="right"/>
      <protection locked="0"/>
    </xf>
    <xf numFmtId="165" fontId="26" fillId="24" borderId="23" xfId="0" applyNumberFormat="1" applyFont="1" applyFill="1" applyBorder="1" applyAlignment="1" applyProtection="1">
      <alignment horizontal="left"/>
      <protection locked="0"/>
    </xf>
    <xf numFmtId="165" fontId="26" fillId="24" borderId="63" xfId="0" applyNumberFormat="1" applyFont="1" applyFill="1" applyBorder="1" applyAlignment="1" applyProtection="1">
      <alignment horizontal="left"/>
      <protection locked="0"/>
    </xf>
    <xf numFmtId="165" fontId="26" fillId="24" borderId="14" xfId="0" applyNumberFormat="1" applyFont="1" applyFill="1" applyBorder="1" applyAlignment="1" applyProtection="1">
      <alignment horizontal="left"/>
      <protection locked="0"/>
    </xf>
    <xf numFmtId="165" fontId="26" fillId="24" borderId="54" xfId="28" applyFont="1" applyFill="1" applyBorder="1" applyAlignment="1" applyProtection="1">
      <alignment horizontal="center"/>
      <protection locked="0"/>
    </xf>
    <xf numFmtId="165" fontId="26" fillId="24" borderId="11" xfId="28" applyFont="1" applyFill="1" applyBorder="1" applyAlignment="1" applyProtection="1">
      <alignment horizontal="center"/>
      <protection locked="0"/>
    </xf>
    <xf numFmtId="49" fontId="26" fillId="0" borderId="11" xfId="28" applyNumberFormat="1" applyFont="1" applyFill="1" applyBorder="1" applyAlignment="1" applyProtection="1">
      <alignment horizontal="center"/>
      <protection locked="0"/>
    </xf>
    <xf numFmtId="179" fontId="41" fillId="0" borderId="17" xfId="29" applyNumberFormat="1" applyFont="1" applyBorder="1" applyAlignment="1">
      <alignment vertical="center"/>
    </xf>
    <xf numFmtId="179" fontId="41" fillId="0" borderId="17" xfId="29" applyNumberFormat="1" applyFont="1" applyFill="1" applyBorder="1" applyAlignment="1">
      <alignment vertical="center"/>
    </xf>
    <xf numFmtId="0" fontId="26" fillId="24" borderId="10" xfId="0" applyFont="1" applyFill="1" applyBorder="1" applyAlignment="1" applyProtection="1">
      <alignment horizontal="left"/>
      <protection locked="0"/>
    </xf>
    <xf numFmtId="0" fontId="26" fillId="24" borderId="25" xfId="0" applyFont="1" applyFill="1" applyBorder="1" applyAlignment="1" applyProtection="1">
      <alignment horizontal="left"/>
      <protection locked="0"/>
    </xf>
    <xf numFmtId="0" fontId="26" fillId="24" borderId="57" xfId="0" applyFont="1" applyFill="1" applyBorder="1" applyAlignment="1" applyProtection="1">
      <alignment horizontal="left"/>
      <protection locked="0"/>
    </xf>
    <xf numFmtId="165" fontId="33" fillId="0" borderId="0" xfId="28" applyFont="1" applyBorder="1" applyAlignment="1" applyProtection="1">
      <alignment horizontal="center"/>
    </xf>
    <xf numFmtId="0" fontId="28" fillId="0" borderId="0" xfId="0" applyFont="1"/>
    <xf numFmtId="0" fontId="0" fillId="0" borderId="65" xfId="0" applyBorder="1"/>
    <xf numFmtId="165" fontId="0" fillId="0" borderId="65" xfId="0" applyNumberFormat="1" applyBorder="1"/>
    <xf numFmtId="0" fontId="50" fillId="0" borderId="0" xfId="41" applyFont="1"/>
    <xf numFmtId="0" fontId="51" fillId="0" borderId="0" xfId="41" applyFont="1"/>
    <xf numFmtId="0" fontId="51" fillId="0" borderId="0" xfId="41" applyFont="1" applyAlignment="1">
      <alignment horizontal="center"/>
    </xf>
    <xf numFmtId="2" fontId="51" fillId="0" borderId="0" xfId="41" applyNumberFormat="1" applyFont="1" applyAlignment="1">
      <alignment horizontal="center"/>
    </xf>
    <xf numFmtId="0" fontId="47" fillId="0" borderId="0" xfId="41"/>
    <xf numFmtId="0" fontId="47" fillId="0" borderId="0" xfId="41" applyAlignment="1">
      <alignment horizontal="center"/>
    </xf>
    <xf numFmtId="2" fontId="47" fillId="0" borderId="0" xfId="41" applyNumberFormat="1" applyAlignment="1">
      <alignment horizontal="center"/>
    </xf>
    <xf numFmtId="2" fontId="47" fillId="0" borderId="0" xfId="41" applyNumberFormat="1"/>
    <xf numFmtId="0" fontId="52" fillId="0" borderId="0" xfId="41" applyFont="1"/>
    <xf numFmtId="16" fontId="47" fillId="0" borderId="10" xfId="41" applyNumberFormat="1" applyBorder="1"/>
    <xf numFmtId="0" fontId="47" fillId="0" borderId="11" xfId="41" applyBorder="1"/>
    <xf numFmtId="2" fontId="47" fillId="0" borderId="11" xfId="41" applyNumberFormat="1" applyBorder="1" applyAlignment="1">
      <alignment horizontal="center"/>
    </xf>
    <xf numFmtId="165" fontId="47" fillId="11" borderId="11" xfId="28" applyFont="1" applyFill="1" applyBorder="1" applyAlignment="1" applyProtection="1">
      <alignment horizontal="center"/>
    </xf>
    <xf numFmtId="0" fontId="53" fillId="0" borderId="0" xfId="41" applyFont="1"/>
    <xf numFmtId="0" fontId="47" fillId="0" borderId="10" xfId="41" applyBorder="1"/>
    <xf numFmtId="0" fontId="47" fillId="0" borderId="11" xfId="41" applyBorder="1" applyAlignment="1">
      <alignment horizontal="left"/>
    </xf>
    <xf numFmtId="0" fontId="47" fillId="0" borderId="11" xfId="41" applyBorder="1" applyAlignment="1">
      <alignment horizontal="right"/>
    </xf>
    <xf numFmtId="165" fontId="53" fillId="0" borderId="23" xfId="28" applyFont="1" applyBorder="1" applyProtection="1"/>
    <xf numFmtId="0" fontId="47" fillId="0" borderId="0" xfId="42" applyAlignment="1">
      <alignment horizontal="center"/>
    </xf>
    <xf numFmtId="39" fontId="47" fillId="0" borderId="0" xfId="42" quotePrefix="1" applyNumberFormat="1" applyAlignment="1">
      <alignment horizontal="left"/>
    </xf>
    <xf numFmtId="0" fontId="47" fillId="0" borderId="0" xfId="41" quotePrefix="1"/>
    <xf numFmtId="39" fontId="47" fillId="0" borderId="0" xfId="42" applyNumberFormat="1"/>
    <xf numFmtId="39" fontId="47" fillId="0" borderId="0" xfId="42" quotePrefix="1" applyNumberFormat="1"/>
    <xf numFmtId="169" fontId="29" fillId="0" borderId="0" xfId="0" applyNumberFormat="1" applyFont="1"/>
    <xf numFmtId="0" fontId="30" fillId="0" borderId="0" xfId="0" applyFont="1" applyAlignment="1">
      <alignment horizontal="center"/>
    </xf>
    <xf numFmtId="0" fontId="30" fillId="0" borderId="0" xfId="0" applyFont="1"/>
    <xf numFmtId="171" fontId="30" fillId="0" borderId="0" xfId="0" applyNumberFormat="1" applyFont="1"/>
    <xf numFmtId="4" fontId="30" fillId="0" borderId="0" xfId="0" applyNumberFormat="1" applyFont="1"/>
    <xf numFmtId="168" fontId="30" fillId="0" borderId="0" xfId="0" applyNumberFormat="1" applyFont="1"/>
    <xf numFmtId="4" fontId="30" fillId="0" borderId="0" xfId="0" applyNumberFormat="1" applyFont="1" applyAlignment="1">
      <alignment horizontal="center" vertical="center" wrapText="1"/>
    </xf>
    <xf numFmtId="4" fontId="30" fillId="0" borderId="0" xfId="0" applyNumberFormat="1" applyFont="1" applyAlignment="1">
      <alignment horizontal="right"/>
    </xf>
    <xf numFmtId="2" fontId="30" fillId="0" borderId="0" xfId="0" applyNumberFormat="1" applyFont="1"/>
    <xf numFmtId="170" fontId="30" fillId="0" borderId="0" xfId="0" applyNumberFormat="1" applyFont="1" applyAlignment="1">
      <alignment horizontal="right"/>
    </xf>
    <xf numFmtId="171" fontId="30" fillId="0" borderId="11" xfId="0" applyNumberFormat="1" applyFont="1" applyBorder="1" applyAlignment="1">
      <alignment horizontal="center"/>
    </xf>
    <xf numFmtId="4" fontId="31" fillId="0" borderId="11" xfId="0" applyNumberFormat="1" applyFont="1" applyBorder="1" applyAlignment="1">
      <alignment horizontal="center"/>
    </xf>
    <xf numFmtId="0" fontId="31" fillId="0" borderId="11" xfId="0" applyFont="1" applyBorder="1" applyAlignment="1">
      <alignment horizontal="center"/>
    </xf>
    <xf numFmtId="168" fontId="30" fillId="0" borderId="11" xfId="0" applyNumberFormat="1" applyFont="1" applyBorder="1" applyAlignment="1">
      <alignment horizontal="center"/>
    </xf>
    <xf numFmtId="4" fontId="30" fillId="0" borderId="11" xfId="0" applyNumberFormat="1" applyFont="1" applyBorder="1" applyAlignment="1">
      <alignment horizontal="center" vertical="center" wrapText="1"/>
    </xf>
    <xf numFmtId="2" fontId="30" fillId="0" borderId="11" xfId="0" applyNumberFormat="1" applyFont="1" applyBorder="1" applyAlignment="1">
      <alignment horizontal="center"/>
    </xf>
    <xf numFmtId="4" fontId="30" fillId="0" borderId="11" xfId="0" applyNumberFormat="1" applyFont="1" applyBorder="1" applyAlignment="1">
      <alignment horizontal="center"/>
    </xf>
    <xf numFmtId="170" fontId="30" fillId="0" borderId="11" xfId="0" applyNumberFormat="1" applyFont="1" applyBorder="1" applyAlignment="1">
      <alignment horizontal="center"/>
    </xf>
    <xf numFmtId="2" fontId="31" fillId="0" borderId="11" xfId="0" applyNumberFormat="1" applyFont="1" applyBorder="1" applyAlignment="1">
      <alignment horizontal="center"/>
    </xf>
    <xf numFmtId="4" fontId="0" fillId="0" borderId="11" xfId="0" applyNumberFormat="1" applyBorder="1" applyAlignment="1">
      <alignment vertical="justify"/>
    </xf>
    <xf numFmtId="171" fontId="0" fillId="0" borderId="11" xfId="0" applyNumberFormat="1" applyBorder="1" applyAlignment="1">
      <alignment vertical="justify"/>
    </xf>
    <xf numFmtId="168" fontId="0" fillId="0" borderId="11" xfId="0" applyNumberFormat="1" applyBorder="1"/>
    <xf numFmtId="10" fontId="0" fillId="0" borderId="11" xfId="0" applyNumberFormat="1" applyBorder="1" applyAlignment="1">
      <alignment horizontal="center" vertical="center" wrapText="1"/>
    </xf>
    <xf numFmtId="10" fontId="0" fillId="0" borderId="11" xfId="0" applyNumberFormat="1" applyBorder="1" applyAlignment="1">
      <alignment vertical="justify" wrapText="1"/>
    </xf>
    <xf numFmtId="4" fontId="0" fillId="0" borderId="11" xfId="0" applyNumberFormat="1" applyBorder="1" applyAlignment="1">
      <alignment vertical="justify" wrapText="1"/>
    </xf>
    <xf numFmtId="2" fontId="0" fillId="0" borderId="11" xfId="0" applyNumberFormat="1" applyBorder="1" applyAlignment="1">
      <alignment vertical="justify"/>
    </xf>
    <xf numFmtId="168" fontId="0" fillId="0" borderId="11" xfId="0" applyNumberFormat="1" applyBorder="1" applyAlignment="1">
      <alignment vertical="justify" wrapText="1"/>
    </xf>
    <xf numFmtId="2" fontId="0" fillId="0" borderId="11" xfId="0" applyNumberFormat="1" applyBorder="1" applyAlignment="1">
      <alignment vertical="justify" wrapText="1"/>
    </xf>
    <xf numFmtId="0" fontId="0" fillId="0" borderId="62" xfId="0" applyBorder="1" applyAlignment="1">
      <alignment horizontal="center"/>
    </xf>
    <xf numFmtId="4" fontId="0" fillId="0" borderId="62" xfId="0" applyNumberFormat="1" applyBorder="1"/>
    <xf numFmtId="171" fontId="0" fillId="0" borderId="62" xfId="0" applyNumberFormat="1" applyBorder="1" applyAlignment="1">
      <alignment vertical="justify"/>
    </xf>
    <xf numFmtId="171" fontId="0" fillId="0" borderId="62" xfId="0" applyNumberFormat="1" applyBorder="1"/>
    <xf numFmtId="168" fontId="0" fillId="0" borderId="62" xfId="0" applyNumberFormat="1" applyBorder="1"/>
    <xf numFmtId="10" fontId="0" fillId="0" borderId="62" xfId="0" applyNumberFormat="1" applyBorder="1"/>
    <xf numFmtId="10" fontId="0" fillId="0" borderId="62" xfId="0" applyNumberFormat="1" applyBorder="1" applyAlignment="1">
      <alignment horizontal="center" vertical="center" wrapText="1"/>
    </xf>
    <xf numFmtId="10" fontId="0" fillId="0" borderId="62" xfId="0" applyNumberFormat="1" applyBorder="1" applyAlignment="1">
      <alignment vertical="justify" wrapText="1"/>
    </xf>
    <xf numFmtId="4" fontId="0" fillId="0" borderId="62" xfId="0" applyNumberFormat="1" applyBorder="1" applyAlignment="1">
      <alignment vertical="justify" wrapText="1"/>
    </xf>
    <xf numFmtId="2" fontId="0" fillId="0" borderId="62" xfId="0" applyNumberFormat="1" applyBorder="1"/>
    <xf numFmtId="4" fontId="0" fillId="0" borderId="62" xfId="0" applyNumberFormat="1" applyBorder="1" applyAlignment="1">
      <alignment vertical="justify"/>
    </xf>
    <xf numFmtId="2" fontId="0" fillId="0" borderId="62" xfId="0" applyNumberFormat="1" applyBorder="1" applyAlignment="1">
      <alignment vertical="justify"/>
    </xf>
    <xf numFmtId="2" fontId="0" fillId="0" borderId="62" xfId="0" applyNumberFormat="1" applyBorder="1" applyAlignment="1">
      <alignment vertical="justify" wrapText="1"/>
    </xf>
    <xf numFmtId="16" fontId="27" fillId="0" borderId="66" xfId="0" applyNumberFormat="1" applyFont="1" applyBorder="1"/>
    <xf numFmtId="0" fontId="27" fillId="0" borderId="66" xfId="0" applyFont="1" applyBorder="1" applyAlignment="1">
      <alignment horizontal="center"/>
    </xf>
    <xf numFmtId="171" fontId="27" fillId="0" borderId="66" xfId="0" applyNumberFormat="1" applyFont="1" applyBorder="1"/>
    <xf numFmtId="10" fontId="27" fillId="0" borderId="66" xfId="0" applyNumberFormat="1" applyFont="1" applyBorder="1"/>
    <xf numFmtId="168" fontId="27" fillId="0" borderId="66" xfId="0" applyNumberFormat="1" applyFont="1" applyBorder="1"/>
    <xf numFmtId="10" fontId="27" fillId="0" borderId="66" xfId="0" applyNumberFormat="1" applyFont="1" applyBorder="1" applyAlignment="1">
      <alignment horizontal="center" vertical="center" wrapText="1"/>
    </xf>
    <xf numFmtId="10" fontId="27" fillId="0" borderId="66" xfId="0" applyNumberFormat="1" applyFont="1" applyBorder="1" applyAlignment="1">
      <alignment vertical="justify" wrapText="1"/>
    </xf>
    <xf numFmtId="2" fontId="27" fillId="0" borderId="66" xfId="0" applyNumberFormat="1" applyFont="1" applyBorder="1"/>
    <xf numFmtId="4" fontId="27" fillId="0" borderId="66" xfId="0" applyNumberFormat="1" applyFont="1" applyBorder="1"/>
    <xf numFmtId="4" fontId="27" fillId="0" borderId="66" xfId="0" applyNumberFormat="1" applyFont="1" applyBorder="1" applyAlignment="1">
      <alignment vertical="justify"/>
    </xf>
    <xf numFmtId="2" fontId="27" fillId="0" borderId="66" xfId="0" applyNumberFormat="1" applyFont="1" applyBorder="1" applyAlignment="1">
      <alignment vertical="justify"/>
    </xf>
    <xf numFmtId="2" fontId="27" fillId="0" borderId="66" xfId="0" applyNumberFormat="1" applyFont="1" applyBorder="1" applyAlignment="1">
      <alignment vertical="justify" wrapText="1"/>
    </xf>
    <xf numFmtId="4" fontId="27" fillId="0" borderId="66" xfId="0" applyNumberFormat="1" applyFont="1" applyBorder="1" applyAlignment="1">
      <alignment vertical="justify" wrapText="1"/>
    </xf>
    <xf numFmtId="165" fontId="30" fillId="0" borderId="0" xfId="28" applyFont="1" applyBorder="1" applyProtection="1"/>
    <xf numFmtId="171" fontId="32" fillId="0" borderId="0" xfId="0" applyNumberFormat="1" applyFont="1" applyAlignment="1">
      <alignment horizontal="center"/>
    </xf>
    <xf numFmtId="168" fontId="32" fillId="0" borderId="0" xfId="0" applyNumberFormat="1" applyFont="1" applyAlignment="1">
      <alignment horizontal="center"/>
    </xf>
    <xf numFmtId="4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/>
    </xf>
    <xf numFmtId="172" fontId="35" fillId="0" borderId="0" xfId="28" applyNumberFormat="1" applyFont="1" applyBorder="1" applyAlignment="1" applyProtection="1">
      <alignment horizontal="right"/>
    </xf>
    <xf numFmtId="0" fontId="30" fillId="0" borderId="11" xfId="0" applyFont="1" applyBorder="1" applyAlignment="1">
      <alignment horizontal="center"/>
    </xf>
    <xf numFmtId="169" fontId="34" fillId="0" borderId="0" xfId="0" applyNumberFormat="1" applyFont="1" applyAlignment="1">
      <alignment vertical="justify" wrapText="1"/>
    </xf>
    <xf numFmtId="167" fontId="0" fillId="0" borderId="11" xfId="28" applyNumberFormat="1" applyFont="1" applyBorder="1" applyAlignment="1" applyProtection="1">
      <alignment vertical="center"/>
    </xf>
    <xf numFmtId="174" fontId="30" fillId="0" borderId="17" xfId="28" applyNumberFormat="1" applyFont="1" applyBorder="1" applyProtection="1"/>
    <xf numFmtId="167" fontId="30" fillId="0" borderId="17" xfId="28" applyNumberFormat="1" applyFont="1" applyBorder="1" applyProtection="1"/>
    <xf numFmtId="172" fontId="30" fillId="0" borderId="17" xfId="28" applyNumberFormat="1" applyFont="1" applyBorder="1" applyProtection="1"/>
    <xf numFmtId="174" fontId="0" fillId="0" borderId="17" xfId="28" applyNumberFormat="1" applyFont="1" applyBorder="1" applyAlignment="1" applyProtection="1">
      <alignment vertical="center"/>
    </xf>
    <xf numFmtId="167" fontId="0" fillId="0" borderId="11" xfId="28" applyNumberFormat="1" applyFont="1" applyBorder="1" applyProtection="1"/>
    <xf numFmtId="167" fontId="0" fillId="0" borderId="17" xfId="28" applyNumberFormat="1" applyFont="1" applyBorder="1" applyAlignment="1" applyProtection="1">
      <alignment vertical="center"/>
    </xf>
    <xf numFmtId="172" fontId="0" fillId="0" borderId="17" xfId="28" applyNumberFormat="1" applyFont="1" applyBorder="1" applyAlignment="1" applyProtection="1">
      <alignment vertical="center"/>
    </xf>
    <xf numFmtId="165" fontId="0" fillId="0" borderId="17" xfId="28" applyFont="1" applyBorder="1" applyAlignment="1" applyProtection="1">
      <alignment vertical="center"/>
    </xf>
    <xf numFmtId="15" fontId="0" fillId="0" borderId="11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165" fontId="0" fillId="0" borderId="11" xfId="28" applyFont="1" applyBorder="1" applyProtection="1"/>
    <xf numFmtId="165" fontId="0" fillId="0" borderId="11" xfId="28" applyFont="1" applyBorder="1" applyAlignment="1" applyProtection="1">
      <alignment vertical="center"/>
    </xf>
    <xf numFmtId="167" fontId="27" fillId="0" borderId="11" xfId="28" applyNumberFormat="1" applyFont="1" applyBorder="1" applyProtection="1"/>
    <xf numFmtId="176" fontId="0" fillId="0" borderId="11" xfId="0" applyNumberFormat="1" applyBorder="1"/>
    <xf numFmtId="172" fontId="0" fillId="0" borderId="11" xfId="0" applyNumberFormat="1" applyBorder="1"/>
    <xf numFmtId="2" fontId="0" fillId="0" borderId="17" xfId="0" applyNumberFormat="1" applyBorder="1" applyAlignment="1">
      <alignment horizontal="center"/>
    </xf>
    <xf numFmtId="165" fontId="0" fillId="0" borderId="17" xfId="28" applyFont="1" applyBorder="1" applyProtection="1"/>
    <xf numFmtId="15" fontId="27" fillId="0" borderId="11" xfId="0" applyNumberFormat="1" applyFont="1" applyBorder="1" applyAlignment="1">
      <alignment horizontal="center"/>
    </xf>
    <xf numFmtId="2" fontId="27" fillId="0" borderId="17" xfId="0" applyNumberFormat="1" applyFont="1" applyBorder="1" applyAlignment="1">
      <alignment horizontal="center"/>
    </xf>
    <xf numFmtId="165" fontId="27" fillId="0" borderId="11" xfId="28" applyFont="1" applyBorder="1" applyProtection="1"/>
    <xf numFmtId="174" fontId="27" fillId="0" borderId="17" xfId="28" applyNumberFormat="1" applyFont="1" applyBorder="1" applyProtection="1"/>
    <xf numFmtId="0" fontId="27" fillId="0" borderId="11" xfId="0" applyFont="1" applyBorder="1"/>
    <xf numFmtId="172" fontId="27" fillId="0" borderId="11" xfId="28" applyNumberFormat="1" applyFont="1" applyBorder="1" applyProtection="1"/>
    <xf numFmtId="38" fontId="27" fillId="0" borderId="11" xfId="28" applyNumberFormat="1" applyFont="1" applyBorder="1" applyProtection="1"/>
    <xf numFmtId="165" fontId="27" fillId="0" borderId="17" xfId="28" applyFont="1" applyBorder="1" applyProtection="1"/>
    <xf numFmtId="178" fontId="0" fillId="0" borderId="0" xfId="0" applyNumberFormat="1"/>
    <xf numFmtId="174" fontId="30" fillId="0" borderId="0" xfId="28" applyNumberFormat="1" applyFont="1" applyBorder="1" applyProtection="1"/>
    <xf numFmtId="174" fontId="0" fillId="0" borderId="0" xfId="0" applyNumberFormat="1"/>
    <xf numFmtId="165" fontId="22" fillId="24" borderId="0" xfId="28" applyFont="1" applyFill="1" applyBorder="1" applyProtection="1">
      <protection locked="0"/>
    </xf>
    <xf numFmtId="0" fontId="22" fillId="24" borderId="0" xfId="0" applyFont="1" applyFill="1" applyProtection="1">
      <protection locked="0"/>
    </xf>
    <xf numFmtId="165" fontId="22" fillId="24" borderId="0" xfId="0" applyNumberFormat="1" applyFont="1" applyFill="1" applyProtection="1">
      <protection locked="0"/>
    </xf>
    <xf numFmtId="0" fontId="26" fillId="24" borderId="0" xfId="0" applyFont="1" applyFill="1" applyProtection="1">
      <protection locked="0"/>
    </xf>
    <xf numFmtId="180" fontId="0" fillId="0" borderId="0" xfId="0" applyNumberFormat="1" applyAlignment="1">
      <alignment horizontal="right" vertical="center"/>
    </xf>
    <xf numFmtId="165" fontId="45" fillId="24" borderId="10" xfId="0" applyNumberFormat="1" applyFont="1" applyFill="1" applyBorder="1" applyAlignment="1">
      <alignment horizontal="left"/>
    </xf>
    <xf numFmtId="173" fontId="46" fillId="0" borderId="11" xfId="44" applyNumberFormat="1" applyFont="1" applyBorder="1" applyAlignment="1">
      <alignment horizontal="center"/>
    </xf>
    <xf numFmtId="16" fontId="22" fillId="24" borderId="0" xfId="28" applyNumberFormat="1" applyFont="1" applyFill="1" applyBorder="1" applyProtection="1">
      <protection locked="0"/>
    </xf>
    <xf numFmtId="164" fontId="41" fillId="0" borderId="0" xfId="29" applyFont="1" applyFill="1"/>
    <xf numFmtId="164" fontId="42" fillId="25" borderId="11" xfId="29" applyFont="1" applyFill="1" applyBorder="1" applyAlignment="1">
      <alignment vertical="center"/>
    </xf>
    <xf numFmtId="179" fontId="42" fillId="0" borderId="0" xfId="29" applyNumberFormat="1" applyFont="1" applyFill="1" applyBorder="1" applyAlignment="1">
      <alignment vertical="center"/>
    </xf>
    <xf numFmtId="179" fontId="26" fillId="24" borderId="21" xfId="29" applyNumberFormat="1" applyFont="1" applyFill="1" applyBorder="1" applyAlignment="1" applyProtection="1">
      <alignment horizontal="right" vertical="center"/>
    </xf>
    <xf numFmtId="179" fontId="26" fillId="24" borderId="17" xfId="29" applyNumberFormat="1" applyFont="1" applyFill="1" applyBorder="1" applyAlignment="1" applyProtection="1">
      <alignment horizontal="right" vertical="center"/>
    </xf>
    <xf numFmtId="179" fontId="26" fillId="0" borderId="11" xfId="29" applyNumberFormat="1" applyFont="1" applyFill="1" applyBorder="1" applyAlignment="1" applyProtection="1">
      <alignment horizontal="right"/>
    </xf>
    <xf numFmtId="179" fontId="26" fillId="24" borderId="11" xfId="29" applyNumberFormat="1" applyFont="1" applyFill="1" applyBorder="1" applyAlignment="1" applyProtection="1">
      <alignment horizontal="right" vertical="center"/>
    </xf>
    <xf numFmtId="179" fontId="22" fillId="20" borderId="11" xfId="29" applyNumberFormat="1" applyFont="1" applyFill="1" applyBorder="1" applyAlignment="1" applyProtection="1">
      <alignment horizontal="right"/>
    </xf>
    <xf numFmtId="179" fontId="26" fillId="24" borderId="11" xfId="29" applyNumberFormat="1" applyFont="1" applyFill="1" applyBorder="1" applyAlignment="1" applyProtection="1">
      <alignment horizontal="right"/>
    </xf>
    <xf numFmtId="179" fontId="26" fillId="24" borderId="14" xfId="29" applyNumberFormat="1" applyFont="1" applyFill="1" applyBorder="1" applyAlignment="1" applyProtection="1">
      <alignment horizontal="right"/>
    </xf>
    <xf numFmtId="179" fontId="26" fillId="24" borderId="23" xfId="29" applyNumberFormat="1" applyFont="1" applyFill="1" applyBorder="1" applyAlignment="1" applyProtection="1">
      <alignment horizontal="right"/>
    </xf>
    <xf numFmtId="10" fontId="41" fillId="0" borderId="0" xfId="50" applyNumberFormat="1" applyFont="1" applyFill="1" applyBorder="1"/>
    <xf numFmtId="10" fontId="42" fillId="0" borderId="11" xfId="50" applyNumberFormat="1" applyFont="1" applyFill="1" applyBorder="1"/>
    <xf numFmtId="10" fontId="41" fillId="0" borderId="0" xfId="50" applyNumberFormat="1" applyFont="1" applyFill="1" applyBorder="1" applyAlignment="1">
      <alignment vertical="center"/>
    </xf>
    <xf numFmtId="10" fontId="42" fillId="27" borderId="0" xfId="50" applyNumberFormat="1" applyFont="1" applyFill="1" applyBorder="1"/>
    <xf numFmtId="10" fontId="42" fillId="0" borderId="11" xfId="50" applyNumberFormat="1" applyFont="1" applyFill="1" applyBorder="1" applyAlignment="1">
      <alignment vertical="center"/>
    </xf>
    <xf numFmtId="0" fontId="41" fillId="28" borderId="0" xfId="0" applyFont="1" applyFill="1"/>
    <xf numFmtId="0" fontId="49" fillId="28" borderId="0" xfId="0" applyFont="1" applyFill="1"/>
    <xf numFmtId="179" fontId="41" fillId="28" borderId="0" xfId="29" applyNumberFormat="1" applyFont="1" applyFill="1" applyBorder="1" applyAlignment="1">
      <alignment vertical="center"/>
    </xf>
    <xf numFmtId="0" fontId="41" fillId="28" borderId="0" xfId="0" applyFont="1" applyFill="1" applyAlignment="1">
      <alignment horizontal="right"/>
    </xf>
    <xf numFmtId="166" fontId="41" fillId="28" borderId="0" xfId="0" applyNumberFormat="1" applyFont="1" applyFill="1" applyAlignment="1">
      <alignment horizontal="right"/>
    </xf>
    <xf numFmtId="166" fontId="41" fillId="28" borderId="0" xfId="0" applyNumberFormat="1" applyFont="1" applyFill="1"/>
    <xf numFmtId="10" fontId="41" fillId="28" borderId="0" xfId="0" applyNumberFormat="1" applyFont="1" applyFill="1"/>
    <xf numFmtId="165" fontId="42" fillId="28" borderId="0" xfId="0" applyNumberFormat="1" applyFont="1" applyFill="1" applyAlignment="1">
      <alignment horizontal="right"/>
    </xf>
    <xf numFmtId="166" fontId="42" fillId="28" borderId="0" xfId="50" applyNumberFormat="1" applyFont="1" applyFill="1" applyBorder="1" applyAlignment="1">
      <alignment vertical="center"/>
    </xf>
    <xf numFmtId="179" fontId="42" fillId="25" borderId="13" xfId="29" applyNumberFormat="1" applyFont="1" applyFill="1" applyBorder="1" applyAlignment="1">
      <alignment vertical="center"/>
    </xf>
    <xf numFmtId="179" fontId="42" fillId="25" borderId="19" xfId="29" applyNumberFormat="1" applyFont="1" applyFill="1" applyBorder="1" applyAlignment="1">
      <alignment vertical="center"/>
    </xf>
    <xf numFmtId="166" fontId="42" fillId="25" borderId="19" xfId="50" applyNumberFormat="1" applyFont="1" applyFill="1" applyBorder="1" applyAlignment="1">
      <alignment vertical="center"/>
    </xf>
    <xf numFmtId="165" fontId="42" fillId="0" borderId="17" xfId="0" applyNumberFormat="1" applyFont="1" applyBorder="1" applyAlignment="1">
      <alignment horizontal="right"/>
    </xf>
    <xf numFmtId="0" fontId="41" fillId="0" borderId="17" xfId="0" applyFont="1" applyBorder="1"/>
    <xf numFmtId="179" fontId="42" fillId="4" borderId="11" xfId="29" applyNumberFormat="1" applyFont="1" applyFill="1" applyBorder="1" applyAlignment="1">
      <alignment horizontal="center"/>
    </xf>
    <xf numFmtId="0" fontId="44" fillId="0" borderId="0" xfId="0" applyFont="1"/>
    <xf numFmtId="0" fontId="0" fillId="0" borderId="67" xfId="0" applyBorder="1"/>
    <xf numFmtId="0" fontId="0" fillId="0" borderId="26" xfId="0" applyBorder="1"/>
    <xf numFmtId="0" fontId="44" fillId="0" borderId="26" xfId="0" applyFont="1" applyBorder="1"/>
    <xf numFmtId="167" fontId="32" fillId="30" borderId="11" xfId="28" applyNumberFormat="1" applyFont="1" applyFill="1" applyBorder="1" applyAlignment="1" applyProtection="1">
      <alignment horizontal="center"/>
    </xf>
    <xf numFmtId="168" fontId="36" fillId="30" borderId="13" xfId="0" applyNumberFormat="1" applyFont="1" applyFill="1" applyBorder="1" applyAlignment="1">
      <alignment horizontal="center" vertical="center" wrapText="1"/>
    </xf>
    <xf numFmtId="167" fontId="32" fillId="31" borderId="11" xfId="28" applyNumberFormat="1" applyFont="1" applyFill="1" applyBorder="1" applyAlignment="1" applyProtection="1">
      <alignment horizontal="center"/>
    </xf>
    <xf numFmtId="168" fontId="36" fillId="31" borderId="13" xfId="0" applyNumberFormat="1" applyFont="1" applyFill="1" applyBorder="1" applyAlignment="1">
      <alignment horizontal="center" vertical="center" wrapText="1"/>
    </xf>
    <xf numFmtId="167" fontId="32" fillId="32" borderId="13" xfId="28" applyNumberFormat="1" applyFont="1" applyFill="1" applyBorder="1" applyAlignment="1" applyProtection="1">
      <alignment horizontal="center"/>
    </xf>
    <xf numFmtId="168" fontId="36" fillId="32" borderId="13" xfId="0" applyNumberFormat="1" applyFont="1" applyFill="1" applyBorder="1" applyAlignment="1">
      <alignment horizontal="center" vertical="center" wrapText="1"/>
    </xf>
    <xf numFmtId="167" fontId="32" fillId="33" borderId="11" xfId="28" applyNumberFormat="1" applyFont="1" applyFill="1" applyBorder="1" applyAlignment="1" applyProtection="1">
      <alignment horizontal="center"/>
    </xf>
    <xf numFmtId="168" fontId="36" fillId="33" borderId="13" xfId="0" applyNumberFormat="1" applyFont="1" applyFill="1" applyBorder="1" applyAlignment="1">
      <alignment horizontal="center" vertical="center" wrapText="1"/>
    </xf>
    <xf numFmtId="167" fontId="32" fillId="34" borderId="11" xfId="28" applyNumberFormat="1" applyFont="1" applyFill="1" applyBorder="1" applyAlignment="1" applyProtection="1">
      <alignment horizontal="center"/>
    </xf>
    <xf numFmtId="168" fontId="36" fillId="34" borderId="13" xfId="0" applyNumberFormat="1" applyFont="1" applyFill="1" applyBorder="1" applyAlignment="1">
      <alignment horizontal="center" vertical="center" wrapText="1"/>
    </xf>
    <xf numFmtId="167" fontId="32" fillId="27" borderId="11" xfId="28" applyNumberFormat="1" applyFont="1" applyFill="1" applyBorder="1" applyAlignment="1" applyProtection="1">
      <alignment horizontal="center"/>
    </xf>
    <xf numFmtId="167" fontId="32" fillId="27" borderId="17" xfId="28" applyNumberFormat="1" applyFont="1" applyFill="1" applyBorder="1" applyAlignment="1" applyProtection="1">
      <alignment horizontal="center"/>
    </xf>
    <xf numFmtId="0" fontId="27" fillId="27" borderId="11" xfId="0" applyFont="1" applyFill="1" applyBorder="1"/>
    <xf numFmtId="179" fontId="54" fillId="0" borderId="0" xfId="29" applyNumberFormat="1" applyFont="1" applyProtection="1"/>
    <xf numFmtId="9" fontId="0" fillId="0" borderId="0" xfId="50" applyFont="1" applyProtection="1"/>
    <xf numFmtId="0" fontId="26" fillId="24" borderId="56" xfId="0" applyFont="1" applyFill="1" applyBorder="1"/>
    <xf numFmtId="0" fontId="26" fillId="24" borderId="47" xfId="0" applyFont="1" applyFill="1" applyBorder="1"/>
    <xf numFmtId="0" fontId="26" fillId="24" borderId="10" xfId="0" applyFont="1" applyFill="1" applyBorder="1"/>
    <xf numFmtId="0" fontId="26" fillId="24" borderId="49" xfId="0" applyFont="1" applyFill="1" applyBorder="1"/>
    <xf numFmtId="4" fontId="26" fillId="24" borderId="10" xfId="0" applyNumberFormat="1" applyFont="1" applyFill="1" applyBorder="1"/>
    <xf numFmtId="4" fontId="26" fillId="24" borderId="49" xfId="0" applyNumberFormat="1" applyFont="1" applyFill="1" applyBorder="1"/>
    <xf numFmtId="165" fontId="26" fillId="24" borderId="10" xfId="0" applyNumberFormat="1" applyFont="1" applyFill="1" applyBorder="1"/>
    <xf numFmtId="165" fontId="26" fillId="24" borderId="49" xfId="0" applyNumberFormat="1" applyFont="1" applyFill="1" applyBorder="1"/>
    <xf numFmtId="39" fontId="26" fillId="24" borderId="49" xfId="0" applyNumberFormat="1" applyFont="1" applyFill="1" applyBorder="1"/>
    <xf numFmtId="0" fontId="22" fillId="24" borderId="57" xfId="0" applyFont="1" applyFill="1" applyBorder="1"/>
    <xf numFmtId="0" fontId="22" fillId="24" borderId="24" xfId="0" applyFont="1" applyFill="1" applyBorder="1"/>
    <xf numFmtId="0" fontId="44" fillId="0" borderId="11" xfId="0" applyFont="1" applyBorder="1" applyAlignment="1" applyProtection="1">
      <alignment horizontal="center"/>
      <protection locked="0"/>
    </xf>
    <xf numFmtId="0" fontId="44" fillId="0" borderId="11" xfId="0" quotePrefix="1" applyFont="1" applyBorder="1" applyAlignment="1" applyProtection="1">
      <alignment horizontal="center"/>
      <protection locked="0"/>
    </xf>
    <xf numFmtId="2" fontId="0" fillId="0" borderId="40" xfId="0" applyNumberFormat="1" applyBorder="1" applyAlignment="1">
      <alignment vertical="center"/>
    </xf>
    <xf numFmtId="177" fontId="0" fillId="0" borderId="11" xfId="0" applyNumberFormat="1" applyBorder="1"/>
    <xf numFmtId="167" fontId="44" fillId="0" borderId="11" xfId="0" quotePrefix="1" applyNumberFormat="1" applyFont="1" applyBorder="1" applyAlignment="1" applyProtection="1">
      <alignment horizontal="center"/>
      <protection locked="0"/>
    </xf>
    <xf numFmtId="167" fontId="0" fillId="0" borderId="62" xfId="0" applyNumberFormat="1" applyBorder="1" applyAlignment="1">
      <alignment horizontal="center"/>
    </xf>
    <xf numFmtId="167" fontId="27" fillId="0" borderId="66" xfId="0" applyNumberFormat="1" applyFont="1" applyBorder="1" applyAlignment="1">
      <alignment horizontal="center"/>
    </xf>
    <xf numFmtId="9" fontId="0" fillId="0" borderId="11" xfId="50" applyFont="1" applyBorder="1" applyAlignment="1" applyProtection="1">
      <alignment horizontal="center" vertical="center"/>
      <protection locked="0"/>
    </xf>
    <xf numFmtId="10" fontId="44" fillId="0" borderId="11" xfId="50" applyNumberFormat="1" applyFont="1" applyFill="1" applyBorder="1" applyAlignment="1" applyProtection="1">
      <alignment horizontal="center" vertical="center"/>
      <protection locked="0"/>
    </xf>
    <xf numFmtId="2" fontId="38" fillId="0" borderId="11" xfId="44" applyNumberFormat="1" applyFont="1" applyBorder="1" applyAlignment="1">
      <alignment horizontal="center"/>
    </xf>
    <xf numFmtId="10" fontId="55" fillId="27" borderId="11" xfId="50" applyNumberFormat="1" applyFont="1" applyFill="1" applyBorder="1" applyAlignment="1" applyProtection="1">
      <alignment horizontal="center" vertical="center"/>
      <protection locked="0"/>
    </xf>
    <xf numFmtId="165" fontId="42" fillId="33" borderId="11" xfId="29" applyNumberFormat="1" applyFont="1" applyFill="1" applyBorder="1" applyAlignment="1">
      <alignment vertical="center"/>
    </xf>
    <xf numFmtId="169" fontId="34" fillId="0" borderId="0" xfId="0" applyNumberFormat="1" applyFont="1" applyAlignment="1">
      <alignment vertical="center"/>
    </xf>
    <xf numFmtId="2" fontId="27" fillId="0" borderId="11" xfId="28" applyNumberFormat="1" applyFont="1" applyBorder="1" applyProtection="1"/>
    <xf numFmtId="165" fontId="26" fillId="24" borderId="45" xfId="0" applyNumberFormat="1" applyFont="1" applyFill="1" applyBorder="1" applyAlignment="1">
      <alignment horizontal="left"/>
    </xf>
    <xf numFmtId="181" fontId="42" fillId="25" borderId="11" xfId="29" applyNumberFormat="1" applyFont="1" applyFill="1" applyBorder="1" applyAlignment="1">
      <alignment vertical="center"/>
    </xf>
    <xf numFmtId="1" fontId="47" fillId="0" borderId="39" xfId="0" applyNumberFormat="1" applyFont="1" applyBorder="1" applyAlignment="1">
      <alignment horizontal="center" vertical="center"/>
    </xf>
    <xf numFmtId="0" fontId="37" fillId="27" borderId="11" xfId="0" applyFont="1" applyFill="1" applyBorder="1" applyAlignment="1">
      <alignment horizontal="center" vertical="center" wrapText="1"/>
    </xf>
    <xf numFmtId="10" fontId="55" fillId="27" borderId="62" xfId="50" applyNumberFormat="1" applyFont="1" applyFill="1" applyBorder="1" applyAlignment="1" applyProtection="1">
      <alignment horizontal="center" vertical="center"/>
      <protection locked="0"/>
    </xf>
    <xf numFmtId="0" fontId="37" fillId="27" borderId="11" xfId="0" applyFont="1" applyFill="1" applyBorder="1" applyAlignment="1">
      <alignment vertical="center" wrapText="1"/>
    </xf>
    <xf numFmtId="179" fontId="42" fillId="0" borderId="17" xfId="29" applyNumberFormat="1" applyFont="1" applyFill="1" applyBorder="1" applyAlignment="1">
      <alignment vertical="center" wrapText="1"/>
    </xf>
    <xf numFmtId="0" fontId="38" fillId="0" borderId="11" xfId="55" applyFont="1" applyBorder="1" applyAlignment="1">
      <alignment horizontal="left"/>
    </xf>
    <xf numFmtId="0" fontId="44" fillId="0" borderId="11" xfId="0" applyFont="1" applyBorder="1"/>
    <xf numFmtId="0" fontId="30" fillId="0" borderId="11" xfId="55" applyFont="1" applyBorder="1" applyAlignment="1">
      <alignment horizontal="left"/>
    </xf>
    <xf numFmtId="0" fontId="56" fillId="0" borderId="0" xfId="0" applyFont="1"/>
    <xf numFmtId="4" fontId="57" fillId="29" borderId="74" xfId="0" applyNumberFormat="1" applyFont="1" applyFill="1" applyBorder="1" applyAlignment="1">
      <alignment horizontal="center" vertical="center" wrapText="1"/>
    </xf>
    <xf numFmtId="3" fontId="0" fillId="36" borderId="65" xfId="0" applyNumberFormat="1" applyFill="1" applyBorder="1"/>
    <xf numFmtId="0" fontId="0" fillId="0" borderId="0" xfId="0" applyAlignment="1">
      <alignment horizontal="right"/>
    </xf>
    <xf numFmtId="2" fontId="56" fillId="27" borderId="11" xfId="0" applyNumberFormat="1" applyFont="1" applyFill="1" applyBorder="1" applyAlignment="1">
      <alignment horizontal="center" vertical="center" wrapText="1"/>
    </xf>
    <xf numFmtId="0" fontId="56" fillId="27" borderId="11" xfId="0" applyFont="1" applyFill="1" applyBorder="1" applyAlignment="1">
      <alignment horizontal="center" vertical="center" wrapText="1"/>
    </xf>
    <xf numFmtId="9" fontId="56" fillId="27" borderId="11" xfId="50" applyFont="1" applyFill="1" applyBorder="1" applyAlignment="1">
      <alignment horizontal="center" vertical="center" wrapText="1"/>
    </xf>
    <xf numFmtId="2" fontId="56" fillId="35" borderId="11" xfId="0" applyNumberFormat="1" applyFont="1" applyFill="1" applyBorder="1" applyAlignment="1">
      <alignment horizontal="center"/>
    </xf>
    <xf numFmtId="10" fontId="0" fillId="0" borderId="11" xfId="50" applyNumberFormat="1" applyFont="1" applyBorder="1"/>
    <xf numFmtId="10" fontId="56" fillId="35" borderId="11" xfId="50" applyNumberFormat="1" applyFont="1" applyFill="1" applyBorder="1" applyAlignment="1">
      <alignment horizontal="center"/>
    </xf>
    <xf numFmtId="10" fontId="27" fillId="0" borderId="11" xfId="0" applyNumberFormat="1" applyFont="1" applyBorder="1"/>
    <xf numFmtId="0" fontId="56" fillId="27" borderId="11" xfId="0" applyFont="1" applyFill="1" applyBorder="1" applyAlignment="1">
      <alignment horizontal="center" vertical="center"/>
    </xf>
    <xf numFmtId="14" fontId="56" fillId="0" borderId="0" xfId="0" applyNumberFormat="1" applyFont="1" applyAlignment="1">
      <alignment horizontal="center" vertical="center"/>
    </xf>
    <xf numFmtId="2" fontId="56" fillId="0" borderId="0" xfId="0" applyNumberFormat="1" applyFont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10" fontId="0" fillId="0" borderId="11" xfId="50" applyNumberFormat="1" applyFont="1" applyBorder="1" applyAlignment="1">
      <alignment horizontal="center"/>
    </xf>
    <xf numFmtId="0" fontId="0" fillId="27" borderId="11" xfId="0" applyFill="1" applyBorder="1"/>
    <xf numFmtId="10" fontId="0" fillId="0" borderId="11" xfId="0" applyNumberFormat="1" applyBorder="1" applyAlignment="1">
      <alignment horizontal="right"/>
    </xf>
    <xf numFmtId="10" fontId="0" fillId="0" borderId="11" xfId="0" applyNumberFormat="1" applyBorder="1" applyAlignment="1">
      <alignment horizontal="center"/>
    </xf>
    <xf numFmtId="0" fontId="27" fillId="35" borderId="11" xfId="0" applyFont="1" applyFill="1" applyBorder="1"/>
    <xf numFmtId="0" fontId="38" fillId="37" borderId="11" xfId="55" applyFont="1" applyFill="1" applyBorder="1" applyAlignment="1">
      <alignment horizontal="left"/>
    </xf>
    <xf numFmtId="0" fontId="0" fillId="38" borderId="11" xfId="0" applyFill="1" applyBorder="1"/>
    <xf numFmtId="0" fontId="44" fillId="38" borderId="11" xfId="0" applyFont="1" applyFill="1" applyBorder="1"/>
    <xf numFmtId="10" fontId="0" fillId="37" borderId="17" xfId="50" applyNumberFormat="1" applyFont="1" applyFill="1" applyBorder="1"/>
    <xf numFmtId="10" fontId="0" fillId="0" borderId="17" xfId="50" applyNumberFormat="1" applyFont="1" applyBorder="1"/>
    <xf numFmtId="0" fontId="38" fillId="0" borderId="19" xfId="55" applyFont="1" applyBorder="1" applyAlignment="1">
      <alignment horizontal="left"/>
    </xf>
    <xf numFmtId="0" fontId="60" fillId="0" borderId="11" xfId="55" applyFont="1" applyBorder="1" applyAlignment="1">
      <alignment horizontal="left"/>
    </xf>
    <xf numFmtId="10" fontId="59" fillId="27" borderId="11" xfId="50" applyNumberFormat="1" applyFont="1" applyFill="1" applyBorder="1"/>
    <xf numFmtId="0" fontId="0" fillId="0" borderId="0" xfId="0" quotePrefix="1"/>
    <xf numFmtId="0" fontId="63" fillId="36" borderId="0" xfId="0" applyFont="1" applyFill="1"/>
    <xf numFmtId="43" fontId="0" fillId="0" borderId="11" xfId="0" applyNumberFormat="1" applyBorder="1"/>
    <xf numFmtId="9" fontId="0" fillId="0" borderId="11" xfId="0" applyNumberFormat="1" applyBorder="1"/>
    <xf numFmtId="2" fontId="44" fillId="0" borderId="11" xfId="0" applyNumberFormat="1" applyFont="1" applyBorder="1"/>
    <xf numFmtId="166" fontId="0" fillId="0" borderId="0" xfId="0" applyNumberFormat="1"/>
    <xf numFmtId="0" fontId="21" fillId="0" borderId="0" xfId="41" applyFont="1"/>
    <xf numFmtId="0" fontId="42" fillId="0" borderId="14" xfId="0" applyFont="1" applyBorder="1" applyAlignment="1">
      <alignment horizontal="center" vertical="center" wrapText="1"/>
    </xf>
    <xf numFmtId="164" fontId="42" fillId="0" borderId="14" xfId="29" applyFont="1" applyFill="1" applyBorder="1" applyAlignment="1">
      <alignment horizontal="center" vertical="center" wrapText="1"/>
    </xf>
    <xf numFmtId="178" fontId="41" fillId="0" borderId="11" xfId="0" applyNumberFormat="1" applyFont="1" applyBorder="1" applyAlignment="1">
      <alignment horizontal="center" vertical="center" wrapText="1"/>
    </xf>
    <xf numFmtId="2" fontId="38" fillId="0" borderId="11" xfId="45" applyNumberFormat="1" applyFont="1" applyBorder="1" applyAlignment="1">
      <alignment horizontal="center"/>
    </xf>
    <xf numFmtId="10" fontId="41" fillId="0" borderId="11" xfId="50" applyNumberFormat="1" applyFont="1" applyFill="1" applyBorder="1" applyAlignment="1">
      <alignment vertical="center"/>
    </xf>
    <xf numFmtId="179" fontId="41" fillId="0" borderId="19" xfId="29" applyNumberFormat="1" applyFont="1" applyFill="1" applyBorder="1" applyAlignment="1">
      <alignment vertical="center"/>
    </xf>
    <xf numFmtId="2" fontId="35" fillId="0" borderId="11" xfId="46" applyNumberFormat="1" applyFont="1" applyBorder="1"/>
    <xf numFmtId="2" fontId="41" fillId="0" borderId="0" xfId="0" applyNumberFormat="1" applyFont="1"/>
    <xf numFmtId="10" fontId="42" fillId="29" borderId="11" xfId="50" applyNumberFormat="1" applyFont="1" applyFill="1" applyBorder="1" applyAlignment="1">
      <alignment vertical="center"/>
    </xf>
    <xf numFmtId="10" fontId="42" fillId="4" borderId="11" xfId="50" applyNumberFormat="1" applyFont="1" applyFill="1" applyBorder="1" applyAlignment="1">
      <alignment vertical="center"/>
    </xf>
    <xf numFmtId="10" fontId="42" fillId="25" borderId="11" xfId="50" applyNumberFormat="1" applyFont="1" applyFill="1" applyBorder="1"/>
    <xf numFmtId="182" fontId="42" fillId="0" borderId="11" xfId="29" applyNumberFormat="1" applyFont="1" applyFill="1" applyBorder="1" applyAlignment="1">
      <alignment vertical="center"/>
    </xf>
    <xf numFmtId="166" fontId="42" fillId="0" borderId="0" xfId="51" applyNumberFormat="1" applyFont="1" applyFill="1" applyBorder="1" applyAlignment="1">
      <alignment vertical="center"/>
    </xf>
    <xf numFmtId="10" fontId="41" fillId="28" borderId="0" xfId="0" applyNumberFormat="1" applyFont="1" applyFill="1" applyAlignment="1">
      <alignment horizontal="right"/>
    </xf>
    <xf numFmtId="167" fontId="32" fillId="30" borderId="13" xfId="28" applyNumberFormat="1" applyFont="1" applyFill="1" applyBorder="1" applyAlignment="1" applyProtection="1">
      <alignment horizontal="center"/>
    </xf>
    <xf numFmtId="167" fontId="32" fillId="31" borderId="13" xfId="28" applyNumberFormat="1" applyFont="1" applyFill="1" applyBorder="1" applyAlignment="1" applyProtection="1">
      <alignment horizontal="center"/>
    </xf>
    <xf numFmtId="167" fontId="32" fillId="33" borderId="13" xfId="28" applyNumberFormat="1" applyFont="1" applyFill="1" applyBorder="1" applyAlignment="1" applyProtection="1">
      <alignment horizontal="center"/>
    </xf>
    <xf numFmtId="167" fontId="32" fillId="34" borderId="13" xfId="28" applyNumberFormat="1" applyFont="1" applyFill="1" applyBorder="1" applyAlignment="1" applyProtection="1">
      <alignment horizontal="center"/>
    </xf>
    <xf numFmtId="167" fontId="32" fillId="32" borderId="11" xfId="28" applyNumberFormat="1" applyFont="1" applyFill="1" applyBorder="1" applyAlignment="1" applyProtection="1">
      <alignment horizontal="center"/>
    </xf>
    <xf numFmtId="0" fontId="44" fillId="0" borderId="11" xfId="0" applyFont="1" applyBorder="1" applyAlignment="1">
      <alignment horizontal="center" vertical="center"/>
    </xf>
    <xf numFmtId="10" fontId="0" fillId="0" borderId="0" xfId="0" applyNumberFormat="1"/>
    <xf numFmtId="0" fontId="0" fillId="0" borderId="11" xfId="0" applyBorder="1" applyAlignment="1">
      <alignment horizontal="center" vertical="center"/>
    </xf>
    <xf numFmtId="177" fontId="0" fillId="0" borderId="11" xfId="0" applyNumberFormat="1" applyBorder="1" applyAlignment="1">
      <alignment horizontal="center" vertical="center"/>
    </xf>
    <xf numFmtId="179" fontId="42" fillId="39" borderId="11" xfId="56" applyNumberFormat="1" applyFont="1" applyFill="1" applyBorder="1" applyAlignment="1">
      <alignment horizontal="center" vertical="center" wrapText="1"/>
    </xf>
    <xf numFmtId="179" fontId="42" fillId="26" borderId="14" xfId="56" applyNumberFormat="1" applyFont="1" applyFill="1" applyBorder="1" applyAlignment="1">
      <alignment horizontal="center" vertical="center" wrapText="1"/>
    </xf>
    <xf numFmtId="179" fontId="42" fillId="26" borderId="11" xfId="56" applyNumberFormat="1" applyFont="1" applyFill="1" applyBorder="1" applyAlignment="1">
      <alignment horizontal="center" vertical="center" wrapText="1"/>
    </xf>
    <xf numFmtId="179" fontId="42" fillId="39" borderId="14" xfId="56" applyNumberFormat="1" applyFont="1" applyFill="1" applyBorder="1" applyAlignment="1">
      <alignment horizontal="center" vertical="center" wrapText="1"/>
    </xf>
    <xf numFmtId="179" fontId="42" fillId="0" borderId="17" xfId="29" applyNumberFormat="1" applyFont="1" applyFill="1" applyBorder="1" applyAlignment="1">
      <alignment horizontal="center" vertical="center" wrapText="1"/>
    </xf>
    <xf numFmtId="179" fontId="42" fillId="4" borderId="14" xfId="29" applyNumberFormat="1" applyFont="1" applyFill="1" applyBorder="1" applyAlignment="1">
      <alignment horizontal="center" vertical="center" wrapText="1"/>
    </xf>
    <xf numFmtId="10" fontId="42" fillId="28" borderId="0" xfId="0" applyNumberFormat="1" applyFont="1" applyFill="1"/>
    <xf numFmtId="2" fontId="0" fillId="0" borderId="0" xfId="28" applyNumberFormat="1" applyFont="1" applyAlignment="1"/>
    <xf numFmtId="2" fontId="27" fillId="0" borderId="20" xfId="28" applyNumberFormat="1" applyFont="1" applyFill="1" applyBorder="1" applyAlignment="1" applyProtection="1">
      <alignment horizontal="center" vertical="center"/>
    </xf>
    <xf numFmtId="2" fontId="27" fillId="0" borderId="11" xfId="28" applyNumberFormat="1" applyFont="1" applyFill="1" applyBorder="1" applyAlignment="1" applyProtection="1">
      <alignment horizontal="center" vertical="center"/>
    </xf>
    <xf numFmtId="2" fontId="27" fillId="0" borderId="14" xfId="28" applyNumberFormat="1" applyFont="1" applyBorder="1" applyAlignment="1">
      <alignment horizontal="center" vertical="center"/>
    </xf>
    <xf numFmtId="2" fontId="27" fillId="0" borderId="14" xfId="28" applyNumberFormat="1" applyFont="1" applyFill="1" applyBorder="1" applyAlignment="1" applyProtection="1">
      <alignment horizontal="center" vertical="center"/>
    </xf>
    <xf numFmtId="2" fontId="0" fillId="0" borderId="11" xfId="28" applyNumberFormat="1" applyFont="1" applyBorder="1" applyAlignment="1">
      <alignment vertical="top"/>
    </xf>
    <xf numFmtId="0" fontId="0" fillId="0" borderId="11" xfId="28" applyNumberFormat="1" applyFont="1" applyBorder="1" applyAlignment="1" applyProtection="1">
      <alignment horizontal="center" vertical="center"/>
      <protection hidden="1"/>
    </xf>
    <xf numFmtId="2" fontId="0" fillId="0" borderId="11" xfId="28" applyNumberFormat="1" applyFont="1" applyBorder="1" applyAlignment="1" applyProtection="1">
      <alignment horizontal="center" vertical="center"/>
      <protection hidden="1"/>
    </xf>
    <xf numFmtId="2" fontId="0" fillId="0" borderId="85" xfId="28" applyNumberFormat="1" applyFont="1" applyBorder="1" applyAlignment="1"/>
    <xf numFmtId="2" fontId="0" fillId="0" borderId="85" xfId="28" applyNumberFormat="1" applyFont="1" applyBorder="1" applyAlignment="1" applyProtection="1">
      <alignment horizontal="center" vertical="center"/>
      <protection hidden="1"/>
    </xf>
    <xf numFmtId="0" fontId="27" fillId="0" borderId="0" xfId="41" applyFont="1"/>
    <xf numFmtId="0" fontId="56" fillId="27" borderId="11" xfId="0" applyFont="1" applyFill="1" applyBorder="1" applyAlignment="1">
      <alignment horizontal="center" vertical="center"/>
    </xf>
    <xf numFmtId="0" fontId="44" fillId="0" borderId="11" xfId="0" applyFont="1" applyBorder="1" applyAlignment="1">
      <alignment wrapText="1"/>
    </xf>
    <xf numFmtId="4" fontId="0" fillId="0" borderId="11" xfId="0" applyNumberFormat="1" applyBorder="1" applyAlignment="1">
      <alignment vertical="center" wrapText="1"/>
    </xf>
    <xf numFmtId="4" fontId="0" fillId="0" borderId="11" xfId="0" applyNumberFormat="1" applyBorder="1" applyAlignment="1">
      <alignment vertical="center"/>
    </xf>
    <xf numFmtId="10" fontId="44" fillId="27" borderId="11" xfId="50" applyNumberFormat="1" applyFont="1" applyFill="1" applyBorder="1" applyAlignment="1" applyProtection="1">
      <alignment horizontal="center" vertical="center"/>
      <protection locked="0"/>
    </xf>
    <xf numFmtId="4" fontId="0" fillId="0" borderId="62" xfId="0" applyNumberFormat="1" applyBorder="1" applyAlignment="1">
      <alignment vertical="center" wrapText="1"/>
    </xf>
    <xf numFmtId="4" fontId="0" fillId="0" borderId="62" xfId="0" applyNumberFormat="1" applyBorder="1" applyAlignment="1">
      <alignment vertical="center"/>
    </xf>
    <xf numFmtId="10" fontId="44" fillId="27" borderId="62" xfId="50" applyNumberFormat="1" applyFont="1" applyFill="1" applyBorder="1" applyAlignment="1" applyProtection="1">
      <alignment horizontal="center" vertical="center"/>
      <protection locked="0"/>
    </xf>
    <xf numFmtId="4" fontId="27" fillId="0" borderId="66" xfId="0" applyNumberFormat="1" applyFont="1" applyBorder="1" applyAlignment="1">
      <alignment vertical="center"/>
    </xf>
    <xf numFmtId="171" fontId="27" fillId="0" borderId="66" xfId="0" applyNumberFormat="1" applyFont="1" applyBorder="1" applyAlignment="1">
      <alignment vertical="center"/>
    </xf>
    <xf numFmtId="174" fontId="26" fillId="24" borderId="11" xfId="28" applyNumberFormat="1" applyFont="1" applyFill="1" applyBorder="1" applyAlignment="1" applyProtection="1">
      <alignment horizontal="center"/>
      <protection locked="0"/>
    </xf>
    <xf numFmtId="174" fontId="22" fillId="24" borderId="0" xfId="0" applyNumberFormat="1" applyFont="1" applyFill="1"/>
    <xf numFmtId="173" fontId="47" fillId="0" borderId="86" xfId="0" applyNumberFormat="1" applyFont="1" applyBorder="1"/>
    <xf numFmtId="0" fontId="0" fillId="0" borderId="0" xfId="0" applyBorder="1"/>
    <xf numFmtId="171" fontId="0" fillId="0" borderId="11" xfId="0" applyNumberFormat="1" applyBorder="1" applyAlignment="1" applyProtection="1">
      <alignment vertical="justify" wrapText="1"/>
      <protection locked="0"/>
    </xf>
    <xf numFmtId="165" fontId="27" fillId="0" borderId="11" xfId="28" applyFont="1" applyBorder="1"/>
    <xf numFmtId="0" fontId="0" fillId="0" borderId="0" xfId="0" applyAlignment="1"/>
    <xf numFmtId="174" fontId="22" fillId="24" borderId="0" xfId="28" applyNumberFormat="1" applyFont="1" applyFill="1" applyBorder="1" applyAlignment="1" applyProtection="1">
      <alignment horizontal="center"/>
      <protection locked="0"/>
    </xf>
    <xf numFmtId="177" fontId="22" fillId="24" borderId="0" xfId="0" applyNumberFormat="1" applyFont="1" applyFill="1"/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center"/>
    </xf>
    <xf numFmtId="181" fontId="41" fillId="0" borderId="0" xfId="29" applyNumberFormat="1" applyFont="1" applyFill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56" fillId="27" borderId="11" xfId="0" applyFont="1" applyFill="1" applyBorder="1" applyAlignment="1">
      <alignment horizontal="center" vertical="center" wrapText="1"/>
    </xf>
    <xf numFmtId="10" fontId="0" fillId="0" borderId="11" xfId="0" applyNumberFormat="1" applyBorder="1" applyAlignment="1">
      <alignment horizontal="center" vertical="center"/>
    </xf>
    <xf numFmtId="0" fontId="56" fillId="0" borderId="11" xfId="0" applyFont="1" applyBorder="1" applyAlignment="1">
      <alignment horizontal="left" vertical="center"/>
    </xf>
    <xf numFmtId="0" fontId="0" fillId="0" borderId="0" xfId="0" applyAlignment="1">
      <alignment vertical="top" wrapText="1"/>
    </xf>
    <xf numFmtId="0" fontId="0" fillId="0" borderId="11" xfId="0" applyBorder="1" applyAlignment="1">
      <alignment vertical="top" wrapText="1"/>
    </xf>
    <xf numFmtId="10" fontId="1" fillId="0" borderId="11" xfId="50" applyNumberFormat="1" applyFont="1" applyFill="1" applyBorder="1" applyAlignment="1">
      <alignment horizontal="center" vertical="center"/>
    </xf>
    <xf numFmtId="10" fontId="0" fillId="0" borderId="11" xfId="50" applyNumberFormat="1" applyFont="1" applyFill="1" applyBorder="1" applyAlignment="1">
      <alignment horizontal="center" vertical="center"/>
    </xf>
    <xf numFmtId="0" fontId="44" fillId="0" borderId="11" xfId="0" applyFont="1" applyBorder="1" applyAlignment="1">
      <alignment vertical="top" wrapText="1"/>
    </xf>
    <xf numFmtId="0" fontId="56" fillId="0" borderId="60" xfId="0" applyFont="1" applyBorder="1" applyAlignment="1">
      <alignment vertical="center"/>
    </xf>
    <xf numFmtId="10" fontId="56" fillId="0" borderId="11" xfId="50" applyNumberFormat="1" applyFont="1" applyBorder="1" applyAlignment="1">
      <alignment horizontal="center"/>
    </xf>
    <xf numFmtId="0" fontId="26" fillId="24" borderId="87" xfId="0" applyFont="1" applyFill="1" applyBorder="1" applyAlignment="1" applyProtection="1">
      <alignment horizontal="center"/>
      <protection locked="0"/>
    </xf>
    <xf numFmtId="183" fontId="22" fillId="24" borderId="0" xfId="0" applyNumberFormat="1" applyFont="1" applyFill="1"/>
    <xf numFmtId="0" fontId="0" fillId="0" borderId="11" xfId="0" applyBorder="1" applyAlignment="1">
      <alignment vertical="top"/>
    </xf>
    <xf numFmtId="0" fontId="27" fillId="24" borderId="11" xfId="0" quotePrefix="1" applyFont="1" applyFill="1" applyBorder="1" applyAlignment="1" applyProtection="1">
      <alignment wrapText="1"/>
      <protection locked="0"/>
    </xf>
    <xf numFmtId="0" fontId="44" fillId="0" borderId="0" xfId="0" quotePrefix="1" applyFont="1"/>
    <xf numFmtId="1" fontId="44" fillId="27" borderId="39" xfId="0" applyNumberFormat="1" applyFont="1" applyFill="1" applyBorder="1" applyAlignment="1">
      <alignment horizontal="center" vertical="center"/>
    </xf>
    <xf numFmtId="0" fontId="26" fillId="24" borderId="14" xfId="0" quotePrefix="1" applyFont="1" applyFill="1" applyBorder="1" applyAlignment="1" applyProtection="1">
      <alignment wrapText="1"/>
      <protection locked="0"/>
    </xf>
    <xf numFmtId="0" fontId="27" fillId="0" borderId="17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2" fontId="27" fillId="0" borderId="18" xfId="28" applyNumberFormat="1" applyFont="1" applyBorder="1"/>
    <xf numFmtId="0" fontId="44" fillId="0" borderId="0" xfId="0" applyFont="1" applyFill="1" applyBorder="1"/>
    <xf numFmtId="0" fontId="0" fillId="0" borderId="0" xfId="0" applyFill="1" applyBorder="1"/>
    <xf numFmtId="0" fontId="44" fillId="0" borderId="68" xfId="0" applyFont="1" applyFill="1" applyBorder="1"/>
    <xf numFmtId="165" fontId="0" fillId="0" borderId="0" xfId="0" applyNumberFormat="1" applyBorder="1" applyAlignment="1">
      <alignment vertical="center"/>
    </xf>
    <xf numFmtId="0" fontId="0" fillId="0" borderId="86" xfId="0" applyBorder="1"/>
    <xf numFmtId="0" fontId="44" fillId="0" borderId="36" xfId="0" applyFont="1" applyBorder="1"/>
    <xf numFmtId="0" fontId="38" fillId="27" borderId="11" xfId="44" applyFont="1" applyFill="1" applyBorder="1" applyAlignment="1">
      <alignment horizontal="center"/>
    </xf>
    <xf numFmtId="173" fontId="44" fillId="0" borderId="35" xfId="0" applyNumberFormat="1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67" fontId="0" fillId="0" borderId="35" xfId="28" applyNumberFormat="1" applyFont="1" applyBorder="1" applyAlignment="1">
      <alignment horizontal="center" vertical="center" wrapText="1"/>
    </xf>
    <xf numFmtId="0" fontId="42" fillId="0" borderId="14" xfId="0" applyFont="1" applyBorder="1" applyAlignment="1">
      <alignment horizontal="center" vertical="center" wrapText="1"/>
    </xf>
    <xf numFmtId="179" fontId="42" fillId="4" borderId="14" xfId="29" applyNumberFormat="1" applyFont="1" applyFill="1" applyBorder="1" applyAlignment="1">
      <alignment horizontal="center" vertical="center" wrapText="1"/>
    </xf>
    <xf numFmtId="179" fontId="42" fillId="0" borderId="17" xfId="29" applyNumberFormat="1" applyFont="1" applyFill="1" applyBorder="1" applyAlignment="1">
      <alignment horizontal="center" vertical="center" wrapText="1"/>
    </xf>
    <xf numFmtId="164" fontId="42" fillId="0" borderId="14" xfId="29" applyFont="1" applyFill="1" applyBorder="1" applyAlignment="1">
      <alignment horizontal="center" vertical="center" wrapText="1"/>
    </xf>
    <xf numFmtId="177" fontId="0" fillId="0" borderId="86" xfId="0" applyNumberFormat="1" applyBorder="1"/>
    <xf numFmtId="173" fontId="44" fillId="0" borderId="86" xfId="0" applyNumberFormat="1" applyFont="1" applyBorder="1"/>
    <xf numFmtId="0" fontId="22" fillId="27" borderId="0" xfId="0" applyFont="1" applyFill="1"/>
    <xf numFmtId="0" fontId="0" fillId="0" borderId="0" xfId="0" applyAlignment="1">
      <alignment wrapText="1"/>
    </xf>
    <xf numFmtId="184" fontId="0" fillId="0" borderId="11" xfId="28" applyNumberFormat="1" applyFont="1" applyBorder="1" applyAlignment="1" applyProtection="1">
      <alignment horizontal="center" vertical="center"/>
      <protection hidden="1"/>
    </xf>
    <xf numFmtId="1" fontId="42" fillId="0" borderId="0" xfId="50" applyNumberFormat="1" applyFont="1" applyFill="1" applyBorder="1" applyAlignment="1">
      <alignment vertical="center"/>
    </xf>
    <xf numFmtId="168" fontId="37" fillId="0" borderId="11" xfId="0" applyNumberFormat="1" applyFont="1" applyBorder="1" applyAlignment="1">
      <alignment horizontal="center" vertical="center" wrapText="1"/>
    </xf>
    <xf numFmtId="2" fontId="37" fillId="0" borderId="11" xfId="0" applyNumberFormat="1" applyFont="1" applyBorder="1" applyAlignment="1">
      <alignment horizontal="center" vertical="center" wrapText="1"/>
    </xf>
    <xf numFmtId="4" fontId="37" fillId="0" borderId="11" xfId="0" applyNumberFormat="1" applyFont="1" applyBorder="1" applyAlignment="1">
      <alignment horizontal="center" vertical="center" wrapText="1"/>
    </xf>
    <xf numFmtId="171" fontId="37" fillId="0" borderId="11" xfId="0" applyNumberFormat="1" applyFont="1" applyBorder="1" applyAlignment="1">
      <alignment horizontal="center" vertical="center" wrapText="1"/>
    </xf>
    <xf numFmtId="0" fontId="37" fillId="27" borderId="58" xfId="0" applyFont="1" applyFill="1" applyBorder="1" applyAlignment="1">
      <alignment horizontal="center" vertical="center" wrapText="1"/>
    </xf>
    <xf numFmtId="0" fontId="37" fillId="27" borderId="31" xfId="0" applyFont="1" applyFill="1" applyBorder="1" applyAlignment="1">
      <alignment horizontal="center" vertical="center" wrapText="1"/>
    </xf>
    <xf numFmtId="0" fontId="37" fillId="27" borderId="28" xfId="0" applyFont="1" applyFill="1" applyBorder="1" applyAlignment="1">
      <alignment horizontal="center" vertical="center" wrapText="1"/>
    </xf>
    <xf numFmtId="0" fontId="37" fillId="27" borderId="60" xfId="0" applyFont="1" applyFill="1" applyBorder="1" applyAlignment="1">
      <alignment horizontal="center" vertical="center" wrapText="1"/>
    </xf>
    <xf numFmtId="0" fontId="44" fillId="0" borderId="13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37" fillId="0" borderId="70" xfId="0" applyFont="1" applyBorder="1" applyAlignment="1">
      <alignment horizontal="center" vertical="center" wrapText="1"/>
    </xf>
    <xf numFmtId="0" fontId="37" fillId="0" borderId="71" xfId="0" applyFont="1" applyBorder="1" applyAlignment="1">
      <alignment horizontal="center" vertical="center" wrapText="1"/>
    </xf>
    <xf numFmtId="0" fontId="37" fillId="0" borderId="72" xfId="0" applyFont="1" applyBorder="1" applyAlignment="1">
      <alignment horizontal="center" vertical="center" wrapText="1"/>
    </xf>
    <xf numFmtId="0" fontId="37" fillId="0" borderId="11" xfId="0" applyFont="1" applyBorder="1" applyAlignment="1">
      <alignment horizontal="center" vertical="center" wrapText="1"/>
    </xf>
    <xf numFmtId="169" fontId="34" fillId="0" borderId="0" xfId="0" applyNumberFormat="1" applyFont="1" applyAlignment="1">
      <alignment horizontal="center" vertical="justify" wrapText="1"/>
    </xf>
    <xf numFmtId="0" fontId="39" fillId="4" borderId="14" xfId="0" applyFont="1" applyFill="1" applyBorder="1" applyAlignment="1">
      <alignment horizontal="center" vertical="center"/>
    </xf>
    <xf numFmtId="0" fontId="39" fillId="4" borderId="62" xfId="0" applyFont="1" applyFill="1" applyBorder="1" applyAlignment="1">
      <alignment horizontal="center" vertical="center"/>
    </xf>
    <xf numFmtId="0" fontId="39" fillId="4" borderId="17" xfId="0" applyFont="1" applyFill="1" applyBorder="1" applyAlignment="1">
      <alignment horizontal="center" vertical="center"/>
    </xf>
    <xf numFmtId="0" fontId="32" fillId="4" borderId="14" xfId="0" applyFont="1" applyFill="1" applyBorder="1" applyAlignment="1">
      <alignment horizontal="center" vertical="center" wrapText="1"/>
    </xf>
    <xf numFmtId="0" fontId="32" fillId="4" borderId="62" xfId="0" applyFont="1" applyFill="1" applyBorder="1" applyAlignment="1">
      <alignment horizontal="center" vertical="center" wrapText="1"/>
    </xf>
    <xf numFmtId="0" fontId="32" fillId="4" borderId="17" xfId="0" applyFont="1" applyFill="1" applyBorder="1" applyAlignment="1">
      <alignment horizontal="center" vertical="center" wrapText="1"/>
    </xf>
    <xf numFmtId="167" fontId="32" fillId="30" borderId="13" xfId="28" applyNumberFormat="1" applyFont="1" applyFill="1" applyBorder="1" applyAlignment="1" applyProtection="1">
      <alignment horizontal="center"/>
    </xf>
    <xf numFmtId="167" fontId="32" fillId="30" borderId="20" xfId="28" applyNumberFormat="1" applyFont="1" applyFill="1" applyBorder="1" applyAlignment="1" applyProtection="1">
      <alignment horizontal="center"/>
    </xf>
    <xf numFmtId="167" fontId="32" fillId="30" borderId="19" xfId="28" applyNumberFormat="1" applyFont="1" applyFill="1" applyBorder="1" applyAlignment="1" applyProtection="1">
      <alignment horizontal="center"/>
    </xf>
    <xf numFmtId="167" fontId="32" fillId="31" borderId="13" xfId="28" applyNumberFormat="1" applyFont="1" applyFill="1" applyBorder="1" applyAlignment="1" applyProtection="1">
      <alignment horizontal="center"/>
    </xf>
    <xf numFmtId="167" fontId="32" fillId="31" borderId="20" xfId="28" applyNumberFormat="1" applyFont="1" applyFill="1" applyBorder="1" applyAlignment="1" applyProtection="1">
      <alignment horizontal="center"/>
    </xf>
    <xf numFmtId="167" fontId="32" fillId="31" borderId="19" xfId="28" applyNumberFormat="1" applyFont="1" applyFill="1" applyBorder="1" applyAlignment="1" applyProtection="1">
      <alignment horizontal="center"/>
    </xf>
    <xf numFmtId="167" fontId="32" fillId="27" borderId="58" xfId="28" applyNumberFormat="1" applyFont="1" applyFill="1" applyBorder="1" applyAlignment="1" applyProtection="1">
      <alignment horizontal="center"/>
    </xf>
    <xf numFmtId="167" fontId="32" fillId="27" borderId="59" xfId="28" applyNumberFormat="1" applyFont="1" applyFill="1" applyBorder="1" applyAlignment="1" applyProtection="1">
      <alignment horizontal="center"/>
    </xf>
    <xf numFmtId="167" fontId="32" fillId="27" borderId="31" xfId="28" applyNumberFormat="1" applyFont="1" applyFill="1" applyBorder="1" applyAlignment="1" applyProtection="1">
      <alignment horizontal="center"/>
    </xf>
    <xf numFmtId="167" fontId="32" fillId="27" borderId="30" xfId="28" applyNumberFormat="1" applyFont="1" applyFill="1" applyBorder="1" applyAlignment="1" applyProtection="1">
      <alignment horizontal="center"/>
    </xf>
    <xf numFmtId="167" fontId="32" fillId="27" borderId="61" xfId="28" applyNumberFormat="1" applyFont="1" applyFill="1" applyBorder="1" applyAlignment="1" applyProtection="1">
      <alignment horizontal="center"/>
    </xf>
    <xf numFmtId="167" fontId="32" fillId="27" borderId="16" xfId="28" applyNumberFormat="1" applyFont="1" applyFill="1" applyBorder="1" applyAlignment="1" applyProtection="1">
      <alignment horizontal="center"/>
    </xf>
    <xf numFmtId="167" fontId="32" fillId="33" borderId="13" xfId="28" applyNumberFormat="1" applyFont="1" applyFill="1" applyBorder="1" applyAlignment="1" applyProtection="1">
      <alignment horizontal="center"/>
    </xf>
    <xf numFmtId="167" fontId="32" fillId="33" borderId="20" xfId="28" applyNumberFormat="1" applyFont="1" applyFill="1" applyBorder="1" applyAlignment="1" applyProtection="1">
      <alignment horizontal="center"/>
    </xf>
    <xf numFmtId="167" fontId="32" fillId="33" borderId="19" xfId="28" applyNumberFormat="1" applyFont="1" applyFill="1" applyBorder="1" applyAlignment="1" applyProtection="1">
      <alignment horizontal="center"/>
    </xf>
    <xf numFmtId="167" fontId="32" fillId="34" borderId="13" xfId="28" applyNumberFormat="1" applyFont="1" applyFill="1" applyBorder="1" applyAlignment="1" applyProtection="1">
      <alignment horizontal="center"/>
    </xf>
    <xf numFmtId="167" fontId="32" fillId="34" borderId="20" xfId="28" applyNumberFormat="1" applyFont="1" applyFill="1" applyBorder="1" applyAlignment="1" applyProtection="1">
      <alignment horizontal="center"/>
    </xf>
    <xf numFmtId="167" fontId="32" fillId="34" borderId="19" xfId="28" applyNumberFormat="1" applyFont="1" applyFill="1" applyBorder="1" applyAlignment="1" applyProtection="1">
      <alignment horizontal="center"/>
    </xf>
    <xf numFmtId="167" fontId="32" fillId="32" borderId="11" xfId="28" applyNumberFormat="1" applyFont="1" applyFill="1" applyBorder="1" applyAlignment="1" applyProtection="1">
      <alignment horizontal="center"/>
    </xf>
    <xf numFmtId="167" fontId="32" fillId="27" borderId="13" xfId="28" applyNumberFormat="1" applyFont="1" applyFill="1" applyBorder="1" applyAlignment="1" applyProtection="1">
      <alignment horizontal="center"/>
    </xf>
    <xf numFmtId="167" fontId="32" fillId="27" borderId="20" xfId="28" applyNumberFormat="1" applyFont="1" applyFill="1" applyBorder="1" applyAlignment="1" applyProtection="1">
      <alignment horizontal="center"/>
    </xf>
    <xf numFmtId="167" fontId="32" fillId="27" borderId="19" xfId="28" applyNumberFormat="1" applyFont="1" applyFill="1" applyBorder="1" applyAlignment="1" applyProtection="1">
      <alignment horizontal="center"/>
    </xf>
    <xf numFmtId="167" fontId="32" fillId="0" borderId="13" xfId="28" applyNumberFormat="1" applyFont="1" applyFill="1" applyBorder="1" applyAlignment="1" applyProtection="1">
      <alignment horizontal="center"/>
    </xf>
    <xf numFmtId="167" fontId="32" fillId="0" borderId="20" xfId="28" applyNumberFormat="1" applyFont="1" applyFill="1" applyBorder="1" applyAlignment="1" applyProtection="1">
      <alignment horizontal="center"/>
    </xf>
    <xf numFmtId="179" fontId="42" fillId="39" borderId="87" xfId="56" applyNumberFormat="1" applyFont="1" applyFill="1" applyBorder="1" applyAlignment="1">
      <alignment horizontal="center" vertical="center" wrapText="1"/>
    </xf>
    <xf numFmtId="179" fontId="42" fillId="39" borderId="62" xfId="56" applyNumberFormat="1" applyFont="1" applyFill="1" applyBorder="1" applyAlignment="1">
      <alignment horizontal="center" vertical="center" wrapText="1"/>
    </xf>
    <xf numFmtId="179" fontId="42" fillId="39" borderId="17" xfId="56" applyNumberFormat="1" applyFont="1" applyFill="1" applyBorder="1" applyAlignment="1">
      <alignment horizontal="center" vertical="center" wrapText="1"/>
    </xf>
    <xf numFmtId="179" fontId="42" fillId="26" borderId="87" xfId="56" applyNumberFormat="1" applyFont="1" applyFill="1" applyBorder="1" applyAlignment="1">
      <alignment horizontal="center" vertical="center" wrapText="1"/>
    </xf>
    <xf numFmtId="179" fontId="42" fillId="26" borderId="62" xfId="56" applyNumberFormat="1" applyFont="1" applyFill="1" applyBorder="1" applyAlignment="1">
      <alignment horizontal="center" vertical="center" wrapText="1"/>
    </xf>
    <xf numFmtId="179" fontId="42" fillId="26" borderId="17" xfId="56" applyNumberFormat="1" applyFont="1" applyFill="1" applyBorder="1" applyAlignment="1">
      <alignment horizontal="center" vertical="center" wrapText="1"/>
    </xf>
    <xf numFmtId="0" fontId="42" fillId="0" borderId="11" xfId="0" applyFont="1" applyBorder="1" applyAlignment="1">
      <alignment horizontal="center" vertical="center" wrapText="1"/>
    </xf>
    <xf numFmtId="0" fontId="42" fillId="0" borderId="87" xfId="0" applyFont="1" applyBorder="1" applyAlignment="1">
      <alignment horizontal="center" vertical="center" wrapText="1"/>
    </xf>
    <xf numFmtId="179" fontId="42" fillId="22" borderId="14" xfId="29" applyNumberFormat="1" applyFont="1" applyFill="1" applyBorder="1" applyAlignment="1">
      <alignment horizontal="center" vertical="center" wrapText="1"/>
    </xf>
    <xf numFmtId="179" fontId="42" fillId="22" borderId="62" xfId="29" applyNumberFormat="1" applyFont="1" applyFill="1" applyBorder="1" applyAlignment="1">
      <alignment horizontal="center" vertical="center" wrapText="1"/>
    </xf>
    <xf numFmtId="179" fontId="42" fillId="22" borderId="17" xfId="29" applyNumberFormat="1" applyFont="1" applyFill="1" applyBorder="1" applyAlignment="1">
      <alignment horizontal="center" vertical="center" wrapText="1"/>
    </xf>
    <xf numFmtId="179" fontId="42" fillId="25" borderId="11" xfId="29" applyNumberFormat="1" applyFont="1" applyFill="1" applyBorder="1" applyAlignment="1">
      <alignment horizontal="center" vertical="center" wrapText="1"/>
    </xf>
    <xf numFmtId="179" fontId="42" fillId="25" borderId="14" xfId="29" applyNumberFormat="1" applyFont="1" applyFill="1" applyBorder="1" applyAlignment="1">
      <alignment horizontal="center" vertical="center" wrapText="1"/>
    </xf>
    <xf numFmtId="179" fontId="42" fillId="0" borderId="11" xfId="29" applyNumberFormat="1" applyFont="1" applyFill="1" applyBorder="1" applyAlignment="1">
      <alignment horizontal="center" vertical="center" wrapText="1"/>
    </xf>
    <xf numFmtId="179" fontId="42" fillId="0" borderId="14" xfId="29" applyNumberFormat="1" applyFont="1" applyFill="1" applyBorder="1" applyAlignment="1">
      <alignment horizontal="center" vertical="center" wrapText="1"/>
    </xf>
    <xf numFmtId="179" fontId="42" fillId="4" borderId="58" xfId="29" applyNumberFormat="1" applyFont="1" applyFill="1" applyBorder="1" applyAlignment="1">
      <alignment horizontal="center" vertical="center" wrapText="1"/>
    </xf>
    <xf numFmtId="179" fontId="42" fillId="4" borderId="31" xfId="29" applyNumberFormat="1" applyFont="1" applyFill="1" applyBorder="1" applyAlignment="1">
      <alignment horizontal="center" vertical="center" wrapText="1"/>
    </xf>
    <xf numFmtId="179" fontId="42" fillId="4" borderId="30" xfId="29" applyNumberFormat="1" applyFont="1" applyFill="1" applyBorder="1" applyAlignment="1">
      <alignment horizontal="center" vertical="center" wrapText="1"/>
    </xf>
    <xf numFmtId="179" fontId="42" fillId="4" borderId="16" xfId="29" applyNumberFormat="1" applyFont="1" applyFill="1" applyBorder="1" applyAlignment="1">
      <alignment horizontal="center" vertical="center" wrapText="1"/>
    </xf>
    <xf numFmtId="0" fontId="42" fillId="0" borderId="14" xfId="0" applyFont="1" applyBorder="1" applyAlignment="1">
      <alignment horizontal="center" vertical="center" wrapText="1"/>
    </xf>
    <xf numFmtId="179" fontId="43" fillId="25" borderId="11" xfId="29" applyNumberFormat="1" applyFont="1" applyFill="1" applyBorder="1" applyAlignment="1">
      <alignment horizontal="center"/>
    </xf>
    <xf numFmtId="179" fontId="42" fillId="4" borderId="11" xfId="29" applyNumberFormat="1" applyFont="1" applyFill="1" applyBorder="1" applyAlignment="1">
      <alignment horizontal="center" vertical="center" wrapText="1"/>
    </xf>
    <xf numFmtId="179" fontId="42" fillId="4" borderId="14" xfId="29" applyNumberFormat="1" applyFont="1" applyFill="1" applyBorder="1" applyAlignment="1">
      <alignment horizontal="center" vertical="center" wrapText="1"/>
    </xf>
    <xf numFmtId="179" fontId="42" fillId="39" borderId="58" xfId="56" applyNumberFormat="1" applyFont="1" applyFill="1" applyBorder="1" applyAlignment="1">
      <alignment horizontal="center" vertical="center" wrapText="1"/>
    </xf>
    <xf numFmtId="179" fontId="42" fillId="39" borderId="31" xfId="56" applyNumberFormat="1" applyFont="1" applyFill="1" applyBorder="1" applyAlignment="1">
      <alignment horizontal="center" vertical="center" wrapText="1"/>
    </xf>
    <xf numFmtId="179" fontId="42" fillId="26" borderId="13" xfId="56" applyNumberFormat="1" applyFont="1" applyFill="1" applyBorder="1" applyAlignment="1">
      <alignment horizontal="center" vertical="center" wrapText="1"/>
    </xf>
    <xf numFmtId="179" fontId="42" fillId="26" borderId="19" xfId="56" applyNumberFormat="1" applyFont="1" applyFill="1" applyBorder="1" applyAlignment="1">
      <alignment horizontal="center" vertical="center" wrapText="1"/>
    </xf>
    <xf numFmtId="179" fontId="42" fillId="26" borderId="14" xfId="29" applyNumberFormat="1" applyFont="1" applyFill="1" applyBorder="1" applyAlignment="1">
      <alignment horizontal="center" vertical="center" wrapText="1"/>
    </xf>
    <xf numFmtId="179" fontId="42" fillId="26" borderId="62" xfId="29" applyNumberFormat="1" applyFont="1" applyFill="1" applyBorder="1" applyAlignment="1">
      <alignment horizontal="center" vertical="center" wrapText="1"/>
    </xf>
    <xf numFmtId="179" fontId="42" fillId="26" borderId="17" xfId="29" applyNumberFormat="1" applyFont="1" applyFill="1" applyBorder="1" applyAlignment="1">
      <alignment horizontal="center" vertical="center" wrapText="1"/>
    </xf>
    <xf numFmtId="179" fontId="42" fillId="0" borderId="62" xfId="29" applyNumberFormat="1" applyFont="1" applyFill="1" applyBorder="1" applyAlignment="1">
      <alignment horizontal="center" vertical="center" wrapText="1"/>
    </xf>
    <xf numFmtId="179" fontId="42" fillId="0" borderId="17" xfId="29" applyNumberFormat="1" applyFont="1" applyFill="1" applyBorder="1" applyAlignment="1">
      <alignment horizontal="center" vertical="center" wrapText="1"/>
    </xf>
    <xf numFmtId="0" fontId="42" fillId="0" borderId="62" xfId="0" applyFont="1" applyBorder="1" applyAlignment="1">
      <alignment horizontal="center" vertical="center" wrapText="1"/>
    </xf>
    <xf numFmtId="179" fontId="42" fillId="25" borderId="62" xfId="29" applyNumberFormat="1" applyFont="1" applyFill="1" applyBorder="1" applyAlignment="1">
      <alignment horizontal="center" vertical="center" wrapText="1"/>
    </xf>
    <xf numFmtId="166" fontId="42" fillId="25" borderId="14" xfId="50" applyNumberFormat="1" applyFont="1" applyFill="1" applyBorder="1" applyAlignment="1">
      <alignment horizontal="center" vertical="center" wrapText="1"/>
    </xf>
    <xf numFmtId="166" fontId="42" fillId="25" borderId="62" xfId="50" applyNumberFormat="1" applyFont="1" applyFill="1" applyBorder="1" applyAlignment="1">
      <alignment horizontal="center" vertical="center" wrapText="1"/>
    </xf>
    <xf numFmtId="166" fontId="42" fillId="25" borderId="17" xfId="50" applyNumberFormat="1" applyFont="1" applyFill="1" applyBorder="1" applyAlignment="1">
      <alignment horizontal="center" vertical="center" wrapText="1"/>
    </xf>
    <xf numFmtId="0" fontId="42" fillId="0" borderId="17" xfId="0" applyFont="1" applyBorder="1" applyAlignment="1">
      <alignment horizontal="center" vertical="center" wrapText="1"/>
    </xf>
    <xf numFmtId="179" fontId="42" fillId="0" borderId="13" xfId="29" applyNumberFormat="1" applyFont="1" applyFill="1" applyBorder="1" applyAlignment="1">
      <alignment horizontal="center" vertical="center" wrapText="1"/>
    </xf>
    <xf numFmtId="179" fontId="42" fillId="0" borderId="20" xfId="29" applyNumberFormat="1" applyFont="1" applyFill="1" applyBorder="1" applyAlignment="1">
      <alignment horizontal="center" vertical="center" wrapText="1"/>
    </xf>
    <xf numFmtId="179" fontId="42" fillId="0" borderId="19" xfId="29" applyNumberFormat="1" applyFont="1" applyFill="1" applyBorder="1" applyAlignment="1">
      <alignment horizontal="center" vertical="center" wrapText="1"/>
    </xf>
    <xf numFmtId="0" fontId="49" fillId="22" borderId="11" xfId="0" applyFont="1" applyFill="1" applyBorder="1" applyAlignment="1">
      <alignment horizontal="center"/>
    </xf>
    <xf numFmtId="179" fontId="42" fillId="0" borderId="13" xfId="29" applyNumberFormat="1" applyFont="1" applyFill="1" applyBorder="1" applyAlignment="1">
      <alignment horizontal="right"/>
    </xf>
    <xf numFmtId="179" fontId="42" fillId="0" borderId="19" xfId="29" applyNumberFormat="1" applyFont="1" applyFill="1" applyBorder="1" applyAlignment="1">
      <alignment horizontal="right"/>
    </xf>
    <xf numFmtId="164" fontId="42" fillId="0" borderId="58" xfId="29" applyFont="1" applyFill="1" applyBorder="1" applyAlignment="1">
      <alignment horizontal="center" vertical="center"/>
    </xf>
    <xf numFmtId="164" fontId="42" fillId="0" borderId="59" xfId="29" applyFont="1" applyFill="1" applyBorder="1" applyAlignment="1">
      <alignment horizontal="center" vertical="center"/>
    </xf>
    <xf numFmtId="164" fontId="42" fillId="0" borderId="31" xfId="29" applyFont="1" applyFill="1" applyBorder="1" applyAlignment="1">
      <alignment horizontal="center" vertical="center"/>
    </xf>
    <xf numFmtId="164" fontId="42" fillId="0" borderId="30" xfId="29" applyFont="1" applyFill="1" applyBorder="1" applyAlignment="1">
      <alignment horizontal="center" vertical="center"/>
    </xf>
    <xf numFmtId="164" fontId="42" fillId="0" borderId="61" xfId="29" applyFont="1" applyFill="1" applyBorder="1" applyAlignment="1">
      <alignment horizontal="center" vertical="center"/>
    </xf>
    <xf numFmtId="164" fontId="42" fillId="0" borderId="16" xfId="29" applyFont="1" applyFill="1" applyBorder="1" applyAlignment="1">
      <alignment horizontal="center" vertical="center"/>
    </xf>
    <xf numFmtId="178" fontId="42" fillId="0" borderId="58" xfId="0" applyNumberFormat="1" applyFont="1" applyBorder="1" applyAlignment="1">
      <alignment horizontal="center" vertical="center"/>
    </xf>
    <xf numFmtId="178" fontId="42" fillId="0" borderId="59" xfId="0" applyNumberFormat="1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178" fontId="42" fillId="0" borderId="30" xfId="0" applyNumberFormat="1" applyFont="1" applyBorder="1" applyAlignment="1">
      <alignment horizontal="center" vertical="center"/>
    </xf>
    <xf numFmtId="178" fontId="42" fillId="0" borderId="61" xfId="0" applyNumberFormat="1" applyFont="1" applyBorder="1" applyAlignment="1">
      <alignment horizontal="center" vertical="center"/>
    </xf>
    <xf numFmtId="0" fontId="42" fillId="0" borderId="16" xfId="0" applyFont="1" applyBorder="1" applyAlignment="1">
      <alignment horizontal="center" vertical="center"/>
    </xf>
    <xf numFmtId="164" fontId="42" fillId="0" borderId="14" xfId="29" applyFont="1" applyFill="1" applyBorder="1" applyAlignment="1">
      <alignment horizontal="center" vertical="center" wrapText="1"/>
    </xf>
    <xf numFmtId="164" fontId="42" fillId="0" borderId="62" xfId="29" applyFont="1" applyFill="1" applyBorder="1" applyAlignment="1">
      <alignment horizontal="center" vertical="center" wrapText="1"/>
    </xf>
    <xf numFmtId="0" fontId="53" fillId="0" borderId="77" xfId="41" applyFont="1" applyBorder="1" applyAlignment="1">
      <alignment horizontal="center"/>
    </xf>
    <xf numFmtId="0" fontId="53" fillId="0" borderId="78" xfId="41" applyFont="1" applyBorder="1" applyAlignment="1">
      <alignment horizontal="center"/>
    </xf>
    <xf numFmtId="0" fontId="53" fillId="0" borderId="22" xfId="41" applyFont="1" applyBorder="1" applyAlignment="1">
      <alignment horizontal="center"/>
    </xf>
    <xf numFmtId="0" fontId="53" fillId="0" borderId="44" xfId="41" applyFont="1" applyBorder="1" applyAlignment="1">
      <alignment horizontal="center" vertical="center"/>
    </xf>
    <xf numFmtId="0" fontId="53" fillId="0" borderId="76" xfId="41" applyFont="1" applyBorder="1" applyAlignment="1">
      <alignment horizontal="center" vertical="center"/>
    </xf>
    <xf numFmtId="0" fontId="53" fillId="0" borderId="46" xfId="41" applyFont="1" applyBorder="1" applyAlignment="1">
      <alignment horizontal="center" vertical="center"/>
    </xf>
    <xf numFmtId="0" fontId="53" fillId="0" borderId="54" xfId="41" applyFont="1" applyBorder="1" applyAlignment="1">
      <alignment horizontal="center" vertical="center"/>
    </xf>
    <xf numFmtId="0" fontId="53" fillId="0" borderId="62" xfId="41" applyFont="1" applyBorder="1" applyAlignment="1">
      <alignment horizontal="center" vertical="center"/>
    </xf>
    <xf numFmtId="0" fontId="53" fillId="0" borderId="29" xfId="41" applyFont="1" applyBorder="1" applyAlignment="1">
      <alignment horizontal="center" vertical="center"/>
    </xf>
    <xf numFmtId="0" fontId="53" fillId="11" borderId="54" xfId="41" applyFont="1" applyFill="1" applyBorder="1" applyAlignment="1">
      <alignment horizontal="center" vertical="center" wrapText="1"/>
    </xf>
    <xf numFmtId="0" fontId="53" fillId="11" borderId="62" xfId="41" applyFont="1" applyFill="1" applyBorder="1" applyAlignment="1">
      <alignment horizontal="center" vertical="center" wrapText="1"/>
    </xf>
    <xf numFmtId="0" fontId="53" fillId="11" borderId="29" xfId="41" applyFont="1" applyFill="1" applyBorder="1" applyAlignment="1">
      <alignment horizontal="center" vertical="center" wrapText="1"/>
    </xf>
    <xf numFmtId="0" fontId="27" fillId="0" borderId="54" xfId="0" applyFont="1" applyBorder="1" applyAlignment="1">
      <alignment horizontal="center" vertical="center" wrapText="1"/>
    </xf>
    <xf numFmtId="0" fontId="27" fillId="0" borderId="62" xfId="0" applyFont="1" applyBorder="1" applyAlignment="1">
      <alignment horizontal="center" vertical="center" wrapText="1"/>
    </xf>
    <xf numFmtId="0" fontId="27" fillId="0" borderId="29" xfId="0" applyFont="1" applyBorder="1" applyAlignment="1">
      <alignment horizontal="center" vertical="center" wrapText="1"/>
    </xf>
    <xf numFmtId="2" fontId="0" fillId="0" borderId="13" xfId="28" applyNumberFormat="1" applyFont="1" applyBorder="1" applyAlignment="1">
      <alignment horizontal="center"/>
    </xf>
    <xf numFmtId="2" fontId="0" fillId="0" borderId="20" xfId="28" applyNumberFormat="1" applyFont="1" applyBorder="1" applyAlignment="1">
      <alignment horizontal="center"/>
    </xf>
    <xf numFmtId="2" fontId="0" fillId="0" borderId="19" xfId="28" applyNumberFormat="1" applyFont="1" applyBorder="1" applyAlignment="1">
      <alignment horizontal="center"/>
    </xf>
    <xf numFmtId="2" fontId="27" fillId="0" borderId="30" xfId="28" applyNumberFormat="1" applyFont="1" applyBorder="1" applyAlignment="1">
      <alignment horizontal="center" vertical="center"/>
    </xf>
    <xf numFmtId="2" fontId="27" fillId="0" borderId="61" xfId="28" applyNumberFormat="1" applyFont="1" applyBorder="1" applyAlignment="1">
      <alignment horizontal="center" vertical="center"/>
    </xf>
    <xf numFmtId="2" fontId="27" fillId="0" borderId="16" xfId="28" applyNumberFormat="1" applyFont="1" applyBorder="1" applyAlignment="1">
      <alignment horizontal="center" vertical="center"/>
    </xf>
    <xf numFmtId="2" fontId="27" fillId="0" borderId="13" xfId="28" applyNumberFormat="1" applyFont="1" applyBorder="1" applyAlignment="1">
      <alignment horizontal="center" vertical="center"/>
    </xf>
    <xf numFmtId="2" fontId="27" fillId="0" borderId="19" xfId="28" applyNumberFormat="1" applyFont="1" applyBorder="1" applyAlignment="1">
      <alignment horizontal="center" vertical="center"/>
    </xf>
    <xf numFmtId="2" fontId="0" fillId="0" borderId="11" xfId="28" applyNumberFormat="1" applyFont="1" applyBorder="1" applyAlignment="1">
      <alignment horizontal="center" vertical="center"/>
    </xf>
    <xf numFmtId="2" fontId="27" fillId="0" borderId="20" xfId="28" applyNumberFormat="1" applyFont="1" applyBorder="1" applyAlignment="1">
      <alignment horizontal="center" vertical="center"/>
    </xf>
    <xf numFmtId="2" fontId="27" fillId="27" borderId="30" xfId="28" applyNumberFormat="1" applyFont="1" applyFill="1" applyBorder="1" applyAlignment="1">
      <alignment horizontal="center" vertical="center"/>
    </xf>
    <xf numFmtId="2" fontId="27" fillId="27" borderId="61" xfId="28" applyNumberFormat="1" applyFont="1" applyFill="1" applyBorder="1" applyAlignment="1">
      <alignment horizontal="center" vertical="center"/>
    </xf>
    <xf numFmtId="2" fontId="27" fillId="0" borderId="11" xfId="28" applyNumberFormat="1" applyFont="1" applyBorder="1" applyAlignment="1">
      <alignment horizontal="center" vertical="center"/>
    </xf>
    <xf numFmtId="0" fontId="27" fillId="0" borderId="82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7" fillId="0" borderId="82" xfId="0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0" fontId="27" fillId="0" borderId="83" xfId="0" applyFont="1" applyBorder="1" applyAlignment="1">
      <alignment horizontal="center" vertical="center" wrapText="1"/>
    </xf>
    <xf numFmtId="0" fontId="27" fillId="0" borderId="84" xfId="0" applyFont="1" applyBorder="1" applyAlignment="1">
      <alignment horizontal="center" vertical="center" wrapText="1"/>
    </xf>
    <xf numFmtId="0" fontId="27" fillId="0" borderId="79" xfId="0" applyFont="1" applyBorder="1" applyAlignment="1">
      <alignment horizontal="center" vertical="center" wrapText="1"/>
    </xf>
    <xf numFmtId="0" fontId="27" fillId="0" borderId="80" xfId="0" applyFont="1" applyBorder="1" applyAlignment="1">
      <alignment horizontal="center" vertical="center" wrapText="1"/>
    </xf>
    <xf numFmtId="0" fontId="27" fillId="0" borderId="81" xfId="0" applyFont="1" applyBorder="1" applyAlignment="1">
      <alignment horizontal="center" vertical="center" wrapText="1"/>
    </xf>
    <xf numFmtId="0" fontId="27" fillId="0" borderId="79" xfId="0" quotePrefix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7" fillId="0" borderId="13" xfId="0" quotePrefix="1" applyFont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 wrapText="1"/>
    </xf>
    <xf numFmtId="10" fontId="59" fillId="27" borderId="11" xfId="0" applyNumberFormat="1" applyFont="1" applyFill="1" applyBorder="1" applyAlignment="1">
      <alignment horizontal="center" vertical="center"/>
    </xf>
    <xf numFmtId="0" fontId="59" fillId="27" borderId="11" xfId="0" applyFont="1" applyFill="1" applyBorder="1" applyAlignment="1">
      <alignment horizontal="center" vertical="center"/>
    </xf>
    <xf numFmtId="10" fontId="56" fillId="0" borderId="87" xfId="50" applyNumberFormat="1" applyFont="1" applyFill="1" applyBorder="1" applyAlignment="1">
      <alignment horizontal="center" vertical="center"/>
    </xf>
    <xf numFmtId="10" fontId="56" fillId="0" borderId="17" xfId="50" applyNumberFormat="1" applyFont="1" applyFill="1" applyBorder="1" applyAlignment="1">
      <alignment horizontal="center" vertical="center"/>
    </xf>
    <xf numFmtId="0" fontId="56" fillId="27" borderId="11" xfId="0" applyFont="1" applyFill="1" applyBorder="1" applyAlignment="1">
      <alignment horizontal="center"/>
    </xf>
    <xf numFmtId="0" fontId="56" fillId="0" borderId="11" xfId="0" applyFont="1" applyBorder="1" applyAlignment="1">
      <alignment horizontal="center" vertical="center"/>
    </xf>
    <xf numFmtId="10" fontId="1" fillId="0" borderId="87" xfId="50" applyNumberFormat="1" applyFont="1" applyFill="1" applyBorder="1" applyAlignment="1">
      <alignment horizontal="center" vertical="center"/>
    </xf>
    <xf numFmtId="10" fontId="1" fillId="0" borderId="17" xfId="50" applyNumberFormat="1" applyFont="1" applyFill="1" applyBorder="1" applyAlignment="1">
      <alignment horizontal="center" vertical="center"/>
    </xf>
    <xf numFmtId="0" fontId="56" fillId="0" borderId="87" xfId="0" applyFont="1" applyBorder="1" applyAlignment="1">
      <alignment horizontal="left" vertical="center"/>
    </xf>
    <xf numFmtId="0" fontId="56" fillId="0" borderId="17" xfId="0" applyFont="1" applyBorder="1" applyAlignment="1">
      <alignment horizontal="left" vertical="center"/>
    </xf>
    <xf numFmtId="10" fontId="1" fillId="0" borderId="11" xfId="50" applyNumberFormat="1" applyFont="1" applyFill="1" applyBorder="1" applyAlignment="1">
      <alignment horizontal="center" vertical="center"/>
    </xf>
    <xf numFmtId="10" fontId="57" fillId="0" borderId="11" xfId="0" applyNumberFormat="1" applyFont="1" applyBorder="1" applyAlignment="1">
      <alignment horizontal="center" vertical="center"/>
    </xf>
    <xf numFmtId="0" fontId="56" fillId="0" borderId="11" xfId="0" applyFont="1" applyBorder="1" applyAlignment="1">
      <alignment horizontal="left" vertical="center"/>
    </xf>
    <xf numFmtId="10" fontId="58" fillId="0" borderId="11" xfId="0" applyNumberFormat="1" applyFont="1" applyBorder="1" applyAlignment="1">
      <alignment horizontal="center" vertical="center"/>
    </xf>
    <xf numFmtId="0" fontId="58" fillId="0" borderId="11" xfId="0" applyFont="1" applyBorder="1" applyAlignment="1">
      <alignment horizontal="center" vertical="center"/>
    </xf>
    <xf numFmtId="0" fontId="56" fillId="0" borderId="87" xfId="0" applyFont="1" applyBorder="1" applyAlignment="1">
      <alignment horizontal="center" vertical="center"/>
    </xf>
    <xf numFmtId="0" fontId="56" fillId="0" borderId="62" xfId="0" applyFont="1" applyBorder="1" applyAlignment="1">
      <alignment horizontal="center" vertical="center"/>
    </xf>
    <xf numFmtId="0" fontId="56" fillId="0" borderId="62" xfId="0" applyFont="1" applyBorder="1" applyAlignment="1">
      <alignment horizontal="left" vertical="center"/>
    </xf>
    <xf numFmtId="10" fontId="1" fillId="0" borderId="62" xfId="50" applyNumberFormat="1" applyFont="1" applyFill="1" applyBorder="1" applyAlignment="1">
      <alignment horizontal="center" vertical="center"/>
    </xf>
    <xf numFmtId="10" fontId="56" fillId="0" borderId="11" xfId="0" applyNumberFormat="1" applyFont="1" applyBorder="1" applyAlignment="1">
      <alignment horizontal="center" vertical="center"/>
    </xf>
    <xf numFmtId="0" fontId="56" fillId="27" borderId="11" xfId="0" applyFont="1" applyFill="1" applyBorder="1" applyAlignment="1">
      <alignment horizontal="center" vertical="top" wrapText="1"/>
    </xf>
    <xf numFmtId="0" fontId="56" fillId="27" borderId="11" xfId="0" applyFont="1" applyFill="1" applyBorder="1" applyAlignment="1">
      <alignment horizontal="center" vertical="center"/>
    </xf>
    <xf numFmtId="0" fontId="56" fillId="27" borderId="87" xfId="0" applyFont="1" applyFill="1" applyBorder="1" applyAlignment="1">
      <alignment horizontal="center" vertical="center" wrapText="1"/>
    </xf>
    <xf numFmtId="0" fontId="56" fillId="27" borderId="17" xfId="0" applyFont="1" applyFill="1" applyBorder="1" applyAlignment="1">
      <alignment horizontal="center" vertical="center" wrapText="1"/>
    </xf>
    <xf numFmtId="0" fontId="26" fillId="24" borderId="26" xfId="0" applyFont="1" applyFill="1" applyBorder="1" applyAlignment="1">
      <alignment horizontal="center"/>
    </xf>
    <xf numFmtId="0" fontId="26" fillId="24" borderId="27" xfId="0" applyFont="1" applyFill="1" applyBorder="1" applyAlignment="1">
      <alignment horizontal="center"/>
    </xf>
    <xf numFmtId="0" fontId="26" fillId="24" borderId="19" xfId="0" applyFont="1" applyFill="1" applyBorder="1" applyAlignment="1">
      <alignment horizontal="center"/>
    </xf>
    <xf numFmtId="0" fontId="26" fillId="24" borderId="77" xfId="0" applyFont="1" applyFill="1" applyBorder="1" applyAlignment="1">
      <alignment horizontal="center"/>
    </xf>
    <xf numFmtId="0" fontId="26" fillId="24" borderId="22" xfId="0" applyFont="1" applyFill="1" applyBorder="1" applyAlignment="1">
      <alignment horizontal="center"/>
    </xf>
    <xf numFmtId="0" fontId="26" fillId="24" borderId="75" xfId="0" applyFont="1" applyFill="1" applyBorder="1" applyAlignment="1">
      <alignment horizontal="center"/>
    </xf>
    <xf numFmtId="0" fontId="26" fillId="24" borderId="73" xfId="0" applyFont="1" applyFill="1" applyBorder="1" applyAlignment="1">
      <alignment horizontal="center"/>
    </xf>
    <xf numFmtId="0" fontId="22" fillId="24" borderId="77" xfId="0" applyFont="1" applyFill="1" applyBorder="1" applyAlignment="1">
      <alignment horizontal="center"/>
    </xf>
    <xf numFmtId="0" fontId="22" fillId="24" borderId="22" xfId="0" applyFont="1" applyFill="1" applyBorder="1" applyAlignment="1">
      <alignment horizontal="center"/>
    </xf>
    <xf numFmtId="0" fontId="26" fillId="24" borderId="68" xfId="0" applyFont="1" applyFill="1" applyBorder="1" applyAlignment="1">
      <alignment horizontal="center"/>
    </xf>
    <xf numFmtId="0" fontId="26" fillId="24" borderId="69" xfId="0" applyFont="1" applyFill="1" applyBorder="1" applyAlignment="1">
      <alignment horizontal="center"/>
    </xf>
    <xf numFmtId="0" fontId="26" fillId="24" borderId="35" xfId="0" applyFont="1" applyFill="1" applyBorder="1" applyAlignment="1">
      <alignment horizontal="center"/>
    </xf>
    <xf numFmtId="0" fontId="26" fillId="24" borderId="33" xfId="0" applyFont="1" applyFill="1" applyBorder="1" applyAlignment="1">
      <alignment horizontal="center"/>
    </xf>
    <xf numFmtId="0" fontId="26" fillId="24" borderId="44" xfId="0" applyFont="1" applyFill="1" applyBorder="1" applyAlignment="1" applyProtection="1">
      <alignment horizontal="center" vertical="center" textRotation="180" wrapText="1"/>
      <protection locked="0"/>
    </xf>
    <xf numFmtId="0" fontId="44" fillId="0" borderId="76" xfId="0" applyFont="1" applyBorder="1" applyAlignment="1" applyProtection="1">
      <alignment horizontal="center" vertical="center" textRotation="180" wrapText="1"/>
      <protection locked="0"/>
    </xf>
    <xf numFmtId="0" fontId="44" fillId="0" borderId="46" xfId="0" applyFont="1" applyBorder="1" applyAlignment="1" applyProtection="1">
      <alignment horizontal="center" vertical="center" textRotation="180" wrapText="1"/>
      <protection locked="0"/>
    </xf>
    <xf numFmtId="0" fontId="26" fillId="24" borderId="42" xfId="0" applyFont="1" applyFill="1" applyBorder="1" applyAlignment="1" applyProtection="1">
      <alignment horizontal="center" vertical="center" wrapText="1"/>
      <protection locked="0"/>
    </xf>
    <xf numFmtId="0" fontId="0" fillId="0" borderId="43" xfId="0" applyBorder="1" applyAlignment="1" applyProtection="1">
      <alignment horizontal="center" vertical="center" wrapText="1"/>
      <protection locked="0"/>
    </xf>
    <xf numFmtId="0" fontId="0" fillId="0" borderId="37" xfId="0" applyBorder="1" applyAlignment="1" applyProtection="1">
      <alignment horizontal="center" vertical="center" wrapText="1"/>
      <protection locked="0"/>
    </xf>
    <xf numFmtId="0" fontId="0" fillId="0" borderId="76" xfId="0" applyBorder="1" applyAlignment="1" applyProtection="1">
      <alignment horizontal="center" vertical="center" textRotation="180" wrapText="1"/>
      <protection locked="0"/>
    </xf>
    <xf numFmtId="0" fontId="0" fillId="0" borderId="46" xfId="0" applyBorder="1" applyAlignment="1" applyProtection="1">
      <alignment horizontal="center" vertical="center" textRotation="180" wrapText="1"/>
      <protection locked="0"/>
    </xf>
    <xf numFmtId="0" fontId="26" fillId="24" borderId="76" xfId="0" applyFont="1" applyFill="1" applyBorder="1" applyAlignment="1" applyProtection="1">
      <alignment horizontal="center" vertical="center" textRotation="180" wrapText="1"/>
      <protection locked="0"/>
    </xf>
    <xf numFmtId="0" fontId="26" fillId="24" borderId="46" xfId="0" applyFont="1" applyFill="1" applyBorder="1" applyAlignment="1" applyProtection="1">
      <alignment horizontal="center" vertical="center" textRotation="180" wrapText="1"/>
      <protection locked="0"/>
    </xf>
    <xf numFmtId="0" fontId="45" fillId="24" borderId="27" xfId="0" applyFont="1" applyFill="1" applyBorder="1" applyAlignment="1">
      <alignment horizontal="center"/>
    </xf>
  </cellXfs>
  <cellStyles count="5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[0]" xfId="29" builtinId="6"/>
    <cellStyle name="Comma [0] 2" xfId="56"/>
    <cellStyle name="Comma_April_2" xfId="30"/>
    <cellStyle name="Comma_Juni" xfId="31"/>
    <cellStyle name="Explanatory Text" xfId="32" builtinId="53" customBuiltin="1"/>
    <cellStyle name="Good" xfId="33" builtinId="26" customBuiltin="1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Input" xfId="38" builtinId="20" customBuiltin="1"/>
    <cellStyle name="Linked Cell" xfId="39" builtinId="24" customBuiltin="1"/>
    <cellStyle name="Neutral" xfId="40" builtinId="28" customBuiltin="1"/>
    <cellStyle name="Normal" xfId="0" builtinId="0"/>
    <cellStyle name="Normal 2" xfId="41"/>
    <cellStyle name="Normal 3" xfId="42"/>
    <cellStyle name="Normal_April_3" xfId="43"/>
    <cellStyle name="Normal_DES 11_1" xfId="55"/>
    <cellStyle name="Normal_Juni" xfId="44"/>
    <cellStyle name="Normal_Juni_4" xfId="45"/>
    <cellStyle name="Normal_Mar_18" xfId="46"/>
    <cellStyle name="Normal_Mar_6" xfId="47"/>
    <cellStyle name="Note" xfId="48" builtinId="10" customBuiltin="1"/>
    <cellStyle name="Output" xfId="49" builtinId="21" customBuiltin="1"/>
    <cellStyle name="Percent" xfId="50" builtinId="5"/>
    <cellStyle name="Percent_Okt_6" xfId="51"/>
    <cellStyle name="Title" xfId="52" builtinId="15" customBuiltin="1"/>
    <cellStyle name="Total" xfId="53" builtinId="25" customBuiltin="1"/>
    <cellStyle name="Warning Text" xfId="54" builtinId="11" customBuiltin="1"/>
  </cellStyles>
  <dxfs count="5119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Report1!$R$6</c:f>
              <c:strCache>
                <c:ptCount val="1"/>
                <c:pt idx="0">
                  <c:v>FINSHED GOODS (TON)</c:v>
                </c:pt>
              </c:strCache>
            </c:strRef>
          </c:tx>
          <c:marker>
            <c:symbol val="triangle"/>
            <c:size val="5"/>
          </c:marker>
          <c:cat>
            <c:numLit>
              <c:formatCode>General</c:formatCode>
              <c:ptCount val="31"/>
              <c:pt idx="0">
                <c:v>42736</c:v>
              </c:pt>
              <c:pt idx="1">
                <c:v>42737</c:v>
              </c:pt>
              <c:pt idx="2">
                <c:v>42738</c:v>
              </c:pt>
              <c:pt idx="3">
                <c:v>42739</c:v>
              </c:pt>
              <c:pt idx="4">
                <c:v>42740</c:v>
              </c:pt>
              <c:pt idx="5">
                <c:v>42741</c:v>
              </c:pt>
              <c:pt idx="6">
                <c:v>42742</c:v>
              </c:pt>
              <c:pt idx="7">
                <c:v>42743</c:v>
              </c:pt>
              <c:pt idx="8">
                <c:v>42744</c:v>
              </c:pt>
              <c:pt idx="9">
                <c:v>42745</c:v>
              </c:pt>
              <c:pt idx="10">
                <c:v>42746</c:v>
              </c:pt>
              <c:pt idx="11">
                <c:v>42747</c:v>
              </c:pt>
              <c:pt idx="12">
                <c:v>42748</c:v>
              </c:pt>
              <c:pt idx="13">
                <c:v>42749</c:v>
              </c:pt>
              <c:pt idx="14">
                <c:v>42750</c:v>
              </c:pt>
              <c:pt idx="15">
                <c:v>42751</c:v>
              </c:pt>
              <c:pt idx="16">
                <c:v>42752</c:v>
              </c:pt>
              <c:pt idx="17">
                <c:v>42753</c:v>
              </c:pt>
              <c:pt idx="18">
                <c:v>42754</c:v>
              </c:pt>
              <c:pt idx="19">
                <c:v>42755</c:v>
              </c:pt>
              <c:pt idx="20">
                <c:v>42756</c:v>
              </c:pt>
              <c:pt idx="21">
                <c:v>42757</c:v>
              </c:pt>
              <c:pt idx="22">
                <c:v>42758</c:v>
              </c:pt>
              <c:pt idx="23">
                <c:v>42759</c:v>
              </c:pt>
              <c:pt idx="24">
                <c:v>42760</c:v>
              </c:pt>
              <c:pt idx="25">
                <c:v>42761</c:v>
              </c:pt>
              <c:pt idx="26">
                <c:v>42762</c:v>
              </c:pt>
              <c:pt idx="27">
                <c:v>42763</c:v>
              </c:pt>
              <c:pt idx="28">
                <c:v>42764</c:v>
              </c:pt>
              <c:pt idx="29">
                <c:v>42765</c:v>
              </c:pt>
              <c:pt idx="30">
                <c:v>42766</c:v>
              </c:pt>
            </c:numLit>
          </c:cat>
          <c:val>
            <c:numRef>
              <c:f>Report1!$R$9:$R$39</c:f>
              <c:numCache>
                <c:formatCode>#,##0.000</c:formatCode>
                <c:ptCount val="31"/>
                <c:pt idx="0">
                  <c:v>73.316000000000003</c:v>
                </c:pt>
                <c:pt idx="1">
                  <c:v>59.298999999999999</c:v>
                </c:pt>
                <c:pt idx="2">
                  <c:v>41.19</c:v>
                </c:pt>
                <c:pt idx="3">
                  <c:v>46.570999999999998</c:v>
                </c:pt>
                <c:pt idx="4">
                  <c:v>47.639000000000003</c:v>
                </c:pt>
                <c:pt idx="5">
                  <c:v>47.774999999999999</c:v>
                </c:pt>
                <c:pt idx="6">
                  <c:v>40.021999999999998</c:v>
                </c:pt>
                <c:pt idx="7">
                  <c:v>54.305999999999997</c:v>
                </c:pt>
                <c:pt idx="8">
                  <c:v>56.868000000000002</c:v>
                </c:pt>
                <c:pt idx="9">
                  <c:v>58.302999999999997</c:v>
                </c:pt>
                <c:pt idx="10">
                  <c:v>47.094000000000001</c:v>
                </c:pt>
                <c:pt idx="11">
                  <c:v>45.804000000000002</c:v>
                </c:pt>
                <c:pt idx="12">
                  <c:v>55.234000000000002</c:v>
                </c:pt>
                <c:pt idx="13">
                  <c:v>53.616</c:v>
                </c:pt>
                <c:pt idx="14">
                  <c:v>52.460999999999999</c:v>
                </c:pt>
                <c:pt idx="15">
                  <c:v>61.377000000000002</c:v>
                </c:pt>
                <c:pt idx="16">
                  <c:v>65.736999999999995</c:v>
                </c:pt>
                <c:pt idx="17">
                  <c:v>56.805999999999997</c:v>
                </c:pt>
                <c:pt idx="18">
                  <c:v>63.835999999999999</c:v>
                </c:pt>
                <c:pt idx="19">
                  <c:v>65.224000000000004</c:v>
                </c:pt>
                <c:pt idx="20">
                  <c:v>65.953999999999994</c:v>
                </c:pt>
                <c:pt idx="21">
                  <c:v>59.715000000000003</c:v>
                </c:pt>
                <c:pt idx="22">
                  <c:v>63.835999999999999</c:v>
                </c:pt>
                <c:pt idx="23">
                  <c:v>59.262</c:v>
                </c:pt>
                <c:pt idx="24">
                  <c:v>58.543999999999997</c:v>
                </c:pt>
                <c:pt idx="25">
                  <c:v>63.97</c:v>
                </c:pt>
                <c:pt idx="26">
                  <c:v>70.658000000000001</c:v>
                </c:pt>
                <c:pt idx="27">
                  <c:v>69.736999999999995</c:v>
                </c:pt>
                <c:pt idx="28">
                  <c:v>63.073999999999998</c:v>
                </c:pt>
                <c:pt idx="29">
                  <c:v>66.254999999999995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896-48BC-A61D-8D2318089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308672"/>
        <c:axId val="163310208"/>
      </c:lineChart>
      <c:lineChart>
        <c:grouping val="standard"/>
        <c:varyColors val="0"/>
        <c:ser>
          <c:idx val="0"/>
          <c:order val="0"/>
          <c:tx>
            <c:strRef>
              <c:f>Report1!$J$6</c:f>
              <c:strCache>
                <c:ptCount val="1"/>
                <c:pt idx="0">
                  <c:v>Eff FG vs Target (%)</c:v>
                </c:pt>
              </c:strCache>
            </c:strRef>
          </c:tx>
          <c:marker>
            <c:symbol val="diamond"/>
            <c:size val="5"/>
          </c:marker>
          <c:dPt>
            <c:idx val="21"/>
            <c:marker>
              <c:symbol val="auto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E896-48BC-A61D-8D23180890A5}"/>
              </c:ext>
            </c:extLst>
          </c:dPt>
          <c:cat>
            <c:numLit>
              <c:formatCode>General</c:formatCode>
              <c:ptCount val="1"/>
              <c:pt idx="0">
                <c:v>42736</c:v>
              </c:pt>
            </c:numLit>
          </c:cat>
          <c:val>
            <c:numRef>
              <c:f>Report1!$J$9:$J$39</c:f>
              <c:numCache>
                <c:formatCode>0.00%</c:formatCode>
                <c:ptCount val="31"/>
                <c:pt idx="0">
                  <c:v>0.9832308263296845</c:v>
                </c:pt>
                <c:pt idx="1">
                  <c:v>0.95719612996515158</c:v>
                </c:pt>
                <c:pt idx="2">
                  <c:v>0.72036837260782394</c:v>
                </c:pt>
                <c:pt idx="3">
                  <c:v>0.90779744875104751</c:v>
                </c:pt>
                <c:pt idx="4">
                  <c:v>0.92861571924698105</c:v>
                </c:pt>
                <c:pt idx="5">
                  <c:v>0.92731398991053215</c:v>
                </c:pt>
                <c:pt idx="6">
                  <c:v>0.73773035183348035</c:v>
                </c:pt>
                <c:pt idx="7">
                  <c:v>0.94951568908975192</c:v>
                </c:pt>
                <c:pt idx="8">
                  <c:v>0.89713475003321752</c:v>
                </c:pt>
                <c:pt idx="9">
                  <c:v>0.89034204980662124</c:v>
                </c:pt>
                <c:pt idx="10">
                  <c:v>0.85668999127194967</c:v>
                </c:pt>
                <c:pt idx="11">
                  <c:v>0.88279398036360901</c:v>
                </c:pt>
                <c:pt idx="12">
                  <c:v>0.9920540839565779</c:v>
                </c:pt>
                <c:pt idx="13">
                  <c:v>0.90324046614324005</c:v>
                </c:pt>
                <c:pt idx="14">
                  <c:v>0.83695326268618842</c:v>
                </c:pt>
                <c:pt idx="15">
                  <c:v>0.95235546987475128</c:v>
                </c:pt>
                <c:pt idx="16">
                  <c:v>0.97707543032800803</c:v>
                </c:pt>
                <c:pt idx="17">
                  <c:v>0.84258312932777923</c:v>
                </c:pt>
                <c:pt idx="18">
                  <c:v>0.94683083012893177</c:v>
                </c:pt>
                <c:pt idx="19">
                  <c:v>0.99168951717031806</c:v>
                </c:pt>
                <c:pt idx="20">
                  <c:v>0.9863549963670506</c:v>
                </c:pt>
                <c:pt idx="21">
                  <c:v>0.87744905155229413</c:v>
                </c:pt>
                <c:pt idx="22">
                  <c:v>0.96324801036211749</c:v>
                </c:pt>
                <c:pt idx="23">
                  <c:v>0.87444972106134011</c:v>
                </c:pt>
                <c:pt idx="24">
                  <c:v>0.87728833192804145</c:v>
                </c:pt>
                <c:pt idx="25">
                  <c:v>0.94505665022807583</c:v>
                </c:pt>
                <c:pt idx="26">
                  <c:v>0.97523150801839309</c:v>
                </c:pt>
                <c:pt idx="27">
                  <c:v>0.96572023577067267</c:v>
                </c:pt>
                <c:pt idx="28">
                  <c:v>0.87765580345109218</c:v>
                </c:pt>
                <c:pt idx="29">
                  <c:v>0.88289351106810099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896-48BC-A61D-8D23180890A5}"/>
            </c:ext>
          </c:extLst>
        </c:ser>
        <c:ser>
          <c:idx val="1"/>
          <c:order val="2"/>
          <c:tx>
            <c:v>EFF TARGET TODATE</c:v>
          </c:tx>
          <c:marker>
            <c:symbol val="square"/>
            <c:size val="5"/>
          </c:marker>
          <c:cat>
            <c:numLit>
              <c:formatCode>General</c:formatCode>
              <c:ptCount val="1"/>
              <c:pt idx="0">
                <c:v>42736</c:v>
              </c:pt>
            </c:numLit>
          </c:cat>
          <c:val>
            <c:numRef>
              <c:f>Report1!$K$9:$K$39</c:f>
              <c:numCache>
                <c:formatCode>0.00%</c:formatCode>
                <c:ptCount val="31"/>
                <c:pt idx="0">
                  <c:v>0.9832308263296845</c:v>
                </c:pt>
                <c:pt idx="1">
                  <c:v>0.97141642430780972</c:v>
                </c:pt>
                <c:pt idx="2">
                  <c:v>0.89730710083642029</c:v>
                </c:pt>
                <c:pt idx="3">
                  <c:v>0.89950372201346962</c:v>
                </c:pt>
                <c:pt idx="4">
                  <c:v>0.90454417171956114</c:v>
                </c:pt>
                <c:pt idx="5">
                  <c:v>0.90791689859326996</c:v>
                </c:pt>
                <c:pt idx="6">
                  <c:v>0.88495401237169591</c:v>
                </c:pt>
                <c:pt idx="7">
                  <c:v>0.89299408968084648</c:v>
                </c:pt>
                <c:pt idx="8">
                  <c:v>0.89349628050317176</c:v>
                </c:pt>
                <c:pt idx="9">
                  <c:v>0.89314508319678232</c:v>
                </c:pt>
                <c:pt idx="10">
                  <c:v>0.89002893943404604</c:v>
                </c:pt>
                <c:pt idx="11">
                  <c:v>0.88948880639810368</c:v>
                </c:pt>
                <c:pt idx="12">
                  <c:v>0.89709598766434062</c:v>
                </c:pt>
                <c:pt idx="13">
                  <c:v>0.89754626115648617</c:v>
                </c:pt>
                <c:pt idx="14">
                  <c:v>0.89319426280756553</c:v>
                </c:pt>
                <c:pt idx="15">
                  <c:v>0.8972627391526059</c:v>
                </c:pt>
                <c:pt idx="16">
                  <c:v>0.90260877456042488</c:v>
                </c:pt>
                <c:pt idx="17">
                  <c:v>0.89883320358841901</c:v>
                </c:pt>
                <c:pt idx="18">
                  <c:v>0.90167363671158773</c:v>
                </c:pt>
                <c:pt idx="19">
                  <c:v>0.90658664455513638</c:v>
                </c:pt>
                <c:pt idx="20">
                  <c:v>0.91078019180534764</c:v>
                </c:pt>
                <c:pt idx="21">
                  <c:v>0.90908734518385925</c:v>
                </c:pt>
                <c:pt idx="22">
                  <c:v>0.9116397674848139</c:v>
                </c:pt>
                <c:pt idx="23">
                  <c:v>0.90992987820015014</c:v>
                </c:pt>
                <c:pt idx="24">
                  <c:v>0.90851610151653051</c:v>
                </c:pt>
                <c:pt idx="25">
                  <c:v>0.91005387049482256</c:v>
                </c:pt>
                <c:pt idx="26">
                  <c:v>0.91286327688488589</c:v>
                </c:pt>
                <c:pt idx="27">
                  <c:v>0.91504052725102314</c:v>
                </c:pt>
                <c:pt idx="28">
                  <c:v>0.91356832878425176</c:v>
                </c:pt>
                <c:pt idx="29">
                  <c:v>0.9123567896542889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E896-48BC-A61D-8D2318089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907456"/>
        <c:axId val="163905920"/>
      </c:lineChart>
      <c:catAx>
        <c:axId val="163308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3310208"/>
        <c:crosses val="autoZero"/>
        <c:auto val="1"/>
        <c:lblAlgn val="ctr"/>
        <c:lblOffset val="100"/>
        <c:noMultiLvlLbl val="0"/>
      </c:catAx>
      <c:valAx>
        <c:axId val="163310208"/>
        <c:scaling>
          <c:orientation val="minMax"/>
        </c:scaling>
        <c:delete val="0"/>
        <c:axPos val="l"/>
        <c:majorGridlines/>
        <c:numFmt formatCode="#,##0.000" sourceLinked="1"/>
        <c:majorTickMark val="out"/>
        <c:minorTickMark val="none"/>
        <c:tickLblPos val="nextTo"/>
        <c:crossAx val="163308672"/>
        <c:crosses val="autoZero"/>
        <c:crossBetween val="between"/>
      </c:valAx>
      <c:valAx>
        <c:axId val="163905920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163907456"/>
        <c:crosses val="max"/>
        <c:crossBetween val="between"/>
      </c:valAx>
      <c:catAx>
        <c:axId val="1639074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63905920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0"/>
        <c:txPr>
          <a:bodyPr/>
          <a:lstStyle/>
          <a:p>
            <a:pPr rtl="0">
              <a:defRPr sz="900"/>
            </a:pPr>
            <a:endParaRPr lang="en-US"/>
          </a:p>
        </c:txPr>
      </c:dTable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16</xdr:col>
      <xdr:colOff>504824</xdr:colOff>
      <xdr:row>26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istrik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DailyJan"/>
      <sheetName val="Feb"/>
      <sheetName val="DailyFeb"/>
      <sheetName val="Mar"/>
      <sheetName val="DailyMar"/>
      <sheetName val="Apr"/>
      <sheetName val="DailyApr"/>
      <sheetName val="Mei"/>
      <sheetName val="DailyMei"/>
      <sheetName val="Jun"/>
      <sheetName val="DailyJun"/>
      <sheetName val="Jul"/>
      <sheetName val="DailyJul"/>
      <sheetName val="Aug"/>
      <sheetName val="DailyAug"/>
      <sheetName val="Sep"/>
      <sheetName val="DailySep"/>
      <sheetName val="Oct"/>
      <sheetName val="DailyO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7">
          <cell r="D7">
            <v>328.49000000022352</v>
          </cell>
          <cell r="O7">
            <v>720.69999999996526</v>
          </cell>
          <cell r="P7">
            <v>390.70000000006985</v>
          </cell>
          <cell r="Q7">
            <v>5374</v>
          </cell>
          <cell r="R7">
            <v>0</v>
          </cell>
          <cell r="S7">
            <v>14347.79999999989</v>
          </cell>
          <cell r="T7">
            <v>5300.4999999998254</v>
          </cell>
          <cell r="U7">
            <v>5521.3000000000466</v>
          </cell>
          <cell r="BH7">
            <v>31993</v>
          </cell>
        </row>
        <row r="8">
          <cell r="O8">
            <v>661.10000000003311</v>
          </cell>
          <cell r="P8">
            <v>1636.6999999999534</v>
          </cell>
          <cell r="Q8">
            <v>5693</v>
          </cell>
          <cell r="R8">
            <v>0</v>
          </cell>
          <cell r="S8">
            <v>15355.049999999748</v>
          </cell>
          <cell r="T8">
            <v>6917.1499999996213</v>
          </cell>
          <cell r="U8">
            <v>6240.15</v>
          </cell>
          <cell r="BH8">
            <v>23403</v>
          </cell>
        </row>
        <row r="9">
          <cell r="O9">
            <v>701.19999999997162</v>
          </cell>
          <cell r="P9">
            <v>959.40000000002328</v>
          </cell>
          <cell r="Q9">
            <v>5345</v>
          </cell>
          <cell r="R9">
            <v>0</v>
          </cell>
          <cell r="S9">
            <v>13478.849999999664</v>
          </cell>
          <cell r="T9">
            <v>6415.0500000002185</v>
          </cell>
          <cell r="U9">
            <v>4886.8499999999303</v>
          </cell>
          <cell r="BH9">
            <v>27173</v>
          </cell>
        </row>
        <row r="10">
          <cell r="O10">
            <v>634.79999999998427</v>
          </cell>
          <cell r="P10">
            <v>1399</v>
          </cell>
          <cell r="Q10">
            <v>5109</v>
          </cell>
          <cell r="R10">
            <v>0</v>
          </cell>
          <cell r="S10">
            <v>17850.15999999936</v>
          </cell>
          <cell r="T10">
            <v>9949.9600000003993</v>
          </cell>
          <cell r="U10">
            <v>8047.5600000000932</v>
          </cell>
          <cell r="BH10">
            <v>24030</v>
          </cell>
        </row>
        <row r="11">
          <cell r="O11">
            <v>634.00000000001455</v>
          </cell>
          <cell r="P11">
            <v>1584.2999999999302</v>
          </cell>
          <cell r="Q11">
            <v>4953</v>
          </cell>
          <cell r="R11">
            <v>0</v>
          </cell>
          <cell r="S11">
            <v>15745.730000000567</v>
          </cell>
          <cell r="T11">
            <v>8102.7299999996285</v>
          </cell>
          <cell r="U11">
            <v>6079.5299999999297</v>
          </cell>
          <cell r="BH11">
            <v>21581</v>
          </cell>
        </row>
        <row r="12">
          <cell r="O12">
            <v>637.69999999999527</v>
          </cell>
          <cell r="P12">
            <v>1047.1000000000931</v>
          </cell>
          <cell r="Q12">
            <v>4874</v>
          </cell>
          <cell r="R12">
            <v>0</v>
          </cell>
          <cell r="S12">
            <v>14745.399999999932</v>
          </cell>
          <cell r="T12">
            <v>7800.1000000002987</v>
          </cell>
          <cell r="U12">
            <v>5809.5000000000236</v>
          </cell>
          <cell r="BH12">
            <v>18507</v>
          </cell>
        </row>
        <row r="13">
          <cell r="O13">
            <v>689.99999999999773</v>
          </cell>
          <cell r="P13">
            <v>902</v>
          </cell>
          <cell r="Q13">
            <v>5072</v>
          </cell>
          <cell r="R13">
            <v>0</v>
          </cell>
          <cell r="S13">
            <v>16312.790000000439</v>
          </cell>
          <cell r="T13">
            <v>9091.7899999994697</v>
          </cell>
          <cell r="U13">
            <v>7054.8899999999767</v>
          </cell>
          <cell r="BH13">
            <v>22128</v>
          </cell>
        </row>
        <row r="14">
          <cell r="O14">
            <v>629.90000000002055</v>
          </cell>
          <cell r="P14">
            <v>1348.0999999999767</v>
          </cell>
          <cell r="Q14">
            <v>5019</v>
          </cell>
          <cell r="R14">
            <v>0</v>
          </cell>
          <cell r="S14">
            <v>15288.949999999542</v>
          </cell>
          <cell r="T14">
            <v>8126.8500000001022</v>
          </cell>
          <cell r="U14">
            <v>6121.0500000000702</v>
          </cell>
          <cell r="BH14">
            <v>22105</v>
          </cell>
        </row>
        <row r="15">
          <cell r="O15">
            <v>624.89999999996826</v>
          </cell>
          <cell r="P15">
            <v>1666.5999999999767</v>
          </cell>
          <cell r="Q15">
            <v>5162</v>
          </cell>
          <cell r="R15">
            <v>0</v>
          </cell>
          <cell r="S15">
            <v>17114.910000000542</v>
          </cell>
          <cell r="T15">
            <v>9677.2100000003065</v>
          </cell>
          <cell r="U15">
            <v>7397.6099999999296</v>
          </cell>
          <cell r="BH15">
            <v>23014</v>
          </cell>
        </row>
        <row r="16">
          <cell r="O16">
            <v>775.20000000004075</v>
          </cell>
          <cell r="P16">
            <v>446.5</v>
          </cell>
          <cell r="Q16">
            <v>4646</v>
          </cell>
          <cell r="R16">
            <v>0</v>
          </cell>
          <cell r="S16">
            <v>12246.36999999945</v>
          </cell>
          <cell r="T16">
            <v>6143.1699999998891</v>
          </cell>
          <cell r="U16">
            <v>4010.970000000023</v>
          </cell>
          <cell r="BH16">
            <v>29093</v>
          </cell>
        </row>
        <row r="17">
          <cell r="O17">
            <v>665.09999999999536</v>
          </cell>
          <cell r="P17">
            <v>1437.5</v>
          </cell>
          <cell r="Q17">
            <v>4695</v>
          </cell>
          <cell r="R17">
            <v>0</v>
          </cell>
          <cell r="S17">
            <v>15964.380000000005</v>
          </cell>
          <cell r="T17">
            <v>8746.4800000001887</v>
          </cell>
          <cell r="U17">
            <v>6927.7800000000461</v>
          </cell>
          <cell r="BH17">
            <v>25940</v>
          </cell>
        </row>
        <row r="18">
          <cell r="O18">
            <v>595.8999999999719</v>
          </cell>
          <cell r="P18">
            <v>1614.1999999999534</v>
          </cell>
          <cell r="Q18">
            <v>4961</v>
          </cell>
          <cell r="R18">
            <v>0</v>
          </cell>
          <cell r="S18">
            <v>15299.400000000172</v>
          </cell>
          <cell r="T18">
            <v>8189.3000000000147</v>
          </cell>
          <cell r="U18">
            <v>6295.5999999999303</v>
          </cell>
          <cell r="BH18">
            <v>23541</v>
          </cell>
        </row>
        <row r="19">
          <cell r="O19">
            <v>659.80000000001837</v>
          </cell>
          <cell r="P19">
            <v>1588.4000000000233</v>
          </cell>
          <cell r="Q19">
            <v>5792</v>
          </cell>
          <cell r="R19">
            <v>0</v>
          </cell>
          <cell r="S19">
            <v>16815.630000000347</v>
          </cell>
          <cell r="T19">
            <v>9556.4299999995856</v>
          </cell>
          <cell r="U19">
            <v>7411.529999999977</v>
          </cell>
          <cell r="BH19">
            <v>24561</v>
          </cell>
        </row>
        <row r="20">
          <cell r="O20">
            <v>631.89999999997326</v>
          </cell>
          <cell r="P20">
            <v>1493.8000000000466</v>
          </cell>
          <cell r="Q20">
            <v>5359</v>
          </cell>
          <cell r="R20">
            <v>0</v>
          </cell>
          <cell r="S20">
            <v>14643.969999999154</v>
          </cell>
          <cell r="T20">
            <v>8229.8699999997607</v>
          </cell>
          <cell r="U20">
            <v>6107.970000000093</v>
          </cell>
          <cell r="BH20">
            <v>22273</v>
          </cell>
        </row>
        <row r="21">
          <cell r="O21">
            <v>809.5000000000141</v>
          </cell>
          <cell r="P21">
            <v>398.40000000002328</v>
          </cell>
          <cell r="Q21">
            <v>5527</v>
          </cell>
          <cell r="R21">
            <v>0</v>
          </cell>
          <cell r="S21">
            <v>14788.029999999695</v>
          </cell>
          <cell r="T21">
            <v>8289.5300000006264</v>
          </cell>
          <cell r="U21">
            <v>6025.2299999999532</v>
          </cell>
          <cell r="BH21">
            <v>32172</v>
          </cell>
        </row>
        <row r="22">
          <cell r="O22">
            <v>657.80000000000882</v>
          </cell>
          <cell r="P22">
            <v>0</v>
          </cell>
          <cell r="Q22">
            <v>5567</v>
          </cell>
          <cell r="R22">
            <v>0</v>
          </cell>
          <cell r="S22">
            <v>14784.410000000136</v>
          </cell>
          <cell r="T22">
            <v>8584.20999999997</v>
          </cell>
          <cell r="U22">
            <v>6636.8099999999768</v>
          </cell>
          <cell r="BH22">
            <v>29325</v>
          </cell>
        </row>
        <row r="23">
          <cell r="O23">
            <v>802.00000000002092</v>
          </cell>
          <cell r="P23">
            <v>0</v>
          </cell>
          <cell r="Q23">
            <v>5694</v>
          </cell>
          <cell r="R23">
            <v>0</v>
          </cell>
          <cell r="S23">
            <v>15003.359999999833</v>
          </cell>
          <cell r="T23">
            <v>7143.3599999995922</v>
          </cell>
          <cell r="U23">
            <v>5734.36</v>
          </cell>
          <cell r="BH23">
            <v>30704</v>
          </cell>
        </row>
        <row r="24">
          <cell r="O24">
            <v>687.99999999998818</v>
          </cell>
          <cell r="P24">
            <v>0</v>
          </cell>
          <cell r="Q24">
            <v>4705</v>
          </cell>
          <cell r="R24">
            <v>0</v>
          </cell>
          <cell r="S24">
            <v>13137.930000000666</v>
          </cell>
          <cell r="T24">
            <v>4107.9299999998984</v>
          </cell>
          <cell r="U24">
            <v>4647.8300000000236</v>
          </cell>
          <cell r="BH24">
            <v>30984</v>
          </cell>
        </row>
        <row r="25">
          <cell r="O25">
            <v>668.49999999999454</v>
          </cell>
          <cell r="P25">
            <v>0</v>
          </cell>
          <cell r="Q25">
            <v>4895</v>
          </cell>
          <cell r="R25">
            <v>0</v>
          </cell>
          <cell r="S25">
            <v>14785.049999999859</v>
          </cell>
          <cell r="T25">
            <v>4651.5500000001748</v>
          </cell>
          <cell r="U25">
            <v>5474.4500000000235</v>
          </cell>
          <cell r="BH25">
            <v>30624</v>
          </cell>
        </row>
        <row r="26">
          <cell r="O26">
            <v>662.50000000002274</v>
          </cell>
          <cell r="P26">
            <v>0</v>
          </cell>
          <cell r="Q26">
            <v>5679.8000000000466</v>
          </cell>
          <cell r="R26">
            <v>0</v>
          </cell>
          <cell r="S26">
            <v>14782.039999999542</v>
          </cell>
          <cell r="T26">
            <v>4771.539999999789</v>
          </cell>
          <cell r="U26">
            <v>5675.9400000000232</v>
          </cell>
          <cell r="BH26">
            <v>31607</v>
          </cell>
        </row>
        <row r="27">
          <cell r="O27">
            <v>663.49999999999909</v>
          </cell>
          <cell r="P27">
            <v>278.09999999997672</v>
          </cell>
          <cell r="Q27">
            <v>5709.1999999999534</v>
          </cell>
          <cell r="R27">
            <v>0</v>
          </cell>
          <cell r="S27">
            <v>14829.240000000511</v>
          </cell>
          <cell r="T27">
            <v>4937.7400000002181</v>
          </cell>
          <cell r="U27">
            <v>5787.0399999999299</v>
          </cell>
          <cell r="BH27">
            <v>30826</v>
          </cell>
        </row>
        <row r="28">
          <cell r="O28">
            <v>659.29999999997335</v>
          </cell>
          <cell r="P28">
            <v>439.40000000002328</v>
          </cell>
          <cell r="Q28">
            <v>5689.3000000000466</v>
          </cell>
          <cell r="R28">
            <v>0</v>
          </cell>
          <cell r="S28">
            <v>14009.509999999807</v>
          </cell>
          <cell r="T28">
            <v>4004.8100000000218</v>
          </cell>
          <cell r="U28">
            <v>4734.3099999999995</v>
          </cell>
          <cell r="BH28">
            <v>32511</v>
          </cell>
        </row>
        <row r="29">
          <cell r="O29">
            <v>636.0000000000241</v>
          </cell>
          <cell r="P29">
            <v>200.89999999990687</v>
          </cell>
          <cell r="Q29">
            <v>5838.6999999999534</v>
          </cell>
          <cell r="R29">
            <v>0</v>
          </cell>
          <cell r="S29">
            <v>15053.949999999977</v>
          </cell>
          <cell r="T29">
            <v>4981.9500000003709</v>
          </cell>
          <cell r="U29">
            <v>5958.1500000000697</v>
          </cell>
          <cell r="BH29">
            <v>30551</v>
          </cell>
        </row>
        <row r="30">
          <cell r="O30">
            <v>633.60000000000127</v>
          </cell>
          <cell r="P30">
            <v>504.10000000009313</v>
          </cell>
          <cell r="Q30">
            <v>5819</v>
          </cell>
          <cell r="R30">
            <v>0</v>
          </cell>
          <cell r="S30">
            <v>14015.850000001017</v>
          </cell>
          <cell r="T30">
            <v>4323.4500000000871</v>
          </cell>
          <cell r="U30">
            <v>4869.6499999999533</v>
          </cell>
          <cell r="BH30">
            <v>21761</v>
          </cell>
        </row>
        <row r="31">
          <cell r="O31">
            <v>603.99999999998499</v>
          </cell>
          <cell r="P31">
            <v>2511.8999999999069</v>
          </cell>
          <cell r="Q31">
            <v>5389</v>
          </cell>
          <cell r="R31">
            <v>0</v>
          </cell>
          <cell r="S31">
            <v>15738.91000000016</v>
          </cell>
          <cell r="T31">
            <v>5358.909999999767</v>
          </cell>
          <cell r="U31">
            <v>5384.3100000000231</v>
          </cell>
          <cell r="BH31">
            <v>28158</v>
          </cell>
        </row>
        <row r="32">
          <cell r="O32">
            <v>614.30000000001428</v>
          </cell>
          <cell r="P32">
            <v>2371.6000000000931</v>
          </cell>
          <cell r="Q32">
            <v>5014</v>
          </cell>
          <cell r="R32">
            <v>0</v>
          </cell>
          <cell r="S32">
            <v>14773.609999999404</v>
          </cell>
          <cell r="T32">
            <v>4991.909999999687</v>
          </cell>
          <cell r="U32">
            <v>4503.6099999999533</v>
          </cell>
          <cell r="BH32">
            <v>25716</v>
          </cell>
        </row>
        <row r="33">
          <cell r="O33">
            <v>646.59999999997808</v>
          </cell>
          <cell r="P33">
            <v>2560.7999999999302</v>
          </cell>
          <cell r="Q33">
            <v>5526</v>
          </cell>
          <cell r="R33">
            <v>0</v>
          </cell>
          <cell r="S33">
            <v>15828.549999999805</v>
          </cell>
          <cell r="T33">
            <v>6204.1500000000506</v>
          </cell>
          <cell r="U33">
            <v>5418.0500000000229</v>
          </cell>
          <cell r="BH33">
            <v>27214</v>
          </cell>
        </row>
        <row r="34">
          <cell r="O34">
            <v>692.20000000001392</v>
          </cell>
          <cell r="P34">
            <v>1567.9000000000233</v>
          </cell>
          <cell r="Q34">
            <v>5546</v>
          </cell>
          <cell r="R34">
            <v>0</v>
          </cell>
          <cell r="S34">
            <v>15741.499999999842</v>
          </cell>
          <cell r="T34">
            <v>6226.7000000004291</v>
          </cell>
          <cell r="U34">
            <v>5760.2999999999765</v>
          </cell>
          <cell r="BH34">
            <v>25721</v>
          </cell>
        </row>
        <row r="35">
          <cell r="O35">
            <v>703.59999999999445</v>
          </cell>
          <cell r="P35">
            <v>395.30000000004657</v>
          </cell>
          <cell r="Q35">
            <v>5471</v>
          </cell>
          <cell r="R35">
            <v>0</v>
          </cell>
          <cell r="S35">
            <v>14057.920000000588</v>
          </cell>
          <cell r="T35">
            <v>3911.5200000002183</v>
          </cell>
          <cell r="U35">
            <v>4043.4200000000233</v>
          </cell>
          <cell r="BH35">
            <v>27149</v>
          </cell>
        </row>
        <row r="36">
          <cell r="O36">
            <v>655.89999999997417</v>
          </cell>
          <cell r="P36">
            <v>0</v>
          </cell>
          <cell r="Q36">
            <v>4423</v>
          </cell>
          <cell r="R36">
            <v>0</v>
          </cell>
          <cell r="S36">
            <v>14093.429999999516</v>
          </cell>
          <cell r="T36">
            <v>4885.3299999999126</v>
          </cell>
          <cell r="U36">
            <v>4520.33</v>
          </cell>
          <cell r="BH36">
            <v>22362</v>
          </cell>
        </row>
        <row r="38">
          <cell r="V38">
            <v>1030689.1399999991</v>
          </cell>
          <cell r="BH38">
            <v>796727</v>
          </cell>
          <cell r="BL38">
            <v>0</v>
          </cell>
        </row>
      </sheetData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K65536"/>
  <sheetViews>
    <sheetView zoomScaleNormal="100" workbookViewId="0">
      <pane xSplit="3" ySplit="8" topLeftCell="Q30" activePane="bottomRight" state="frozen"/>
      <selection pane="topRight" activeCell="E1" sqref="E1"/>
      <selection pane="bottomLeft" activeCell="A9" sqref="A9"/>
      <selection pane="bottomRight" activeCell="AN39" sqref="AN39"/>
    </sheetView>
  </sheetViews>
  <sheetFormatPr defaultColWidth="9.140625" defaultRowHeight="12.75"/>
  <cols>
    <col min="1" max="1" width="7.42578125" style="286" bestFit="1" customWidth="1"/>
    <col min="2" max="2" width="12" style="285" bestFit="1" customWidth="1"/>
    <col min="3" max="3" width="12.28515625" style="285" bestFit="1" customWidth="1"/>
    <col min="4" max="5" width="8.42578125" style="285" customWidth="1"/>
    <col min="6" max="6" width="6.28515625" style="285" customWidth="1"/>
    <col min="7" max="7" width="8.28515625" style="285" customWidth="1"/>
    <col min="8" max="8" width="10.42578125" style="285" customWidth="1"/>
    <col min="9" max="9" width="12.28515625" style="285" customWidth="1"/>
    <col min="10" max="11" width="10.5703125" style="285" customWidth="1"/>
    <col min="12" max="12" width="10" style="287" bestFit="1" customWidth="1"/>
    <col min="13" max="15" width="9.42578125" style="288" customWidth="1"/>
    <col min="16" max="16" width="10.28515625" style="287" bestFit="1" customWidth="1"/>
    <col min="17" max="17" width="8.140625" style="288" customWidth="1"/>
    <col min="18" max="18" width="10.28515625" style="287" bestFit="1" customWidth="1"/>
    <col min="19" max="19" width="8.28515625" style="289" bestFit="1" customWidth="1"/>
    <col min="20" max="20" width="9" style="289" hidden="1" customWidth="1"/>
    <col min="21" max="21" width="7.28515625" style="289" hidden="1" customWidth="1"/>
    <col min="22" max="22" width="8.28515625" style="290" hidden="1" customWidth="1"/>
    <col min="23" max="23" width="7.28515625" style="291" hidden="1" customWidth="1"/>
    <col min="24" max="24" width="6.85546875" style="289" hidden="1" customWidth="1"/>
    <col min="25" max="25" width="6.28515625" style="289" hidden="1" customWidth="1"/>
    <col min="26" max="26" width="10" style="292" hidden="1" customWidth="1"/>
    <col min="27" max="27" width="7.140625" style="289" hidden="1" customWidth="1"/>
    <col min="28" max="28" width="11.140625" style="288" hidden="1" customWidth="1"/>
    <col min="29" max="29" width="10.140625" style="288" hidden="1" customWidth="1"/>
    <col min="30" max="30" width="7.5703125" style="288" hidden="1" customWidth="1"/>
    <col min="31" max="31" width="7.140625" style="288" hidden="1" customWidth="1"/>
    <col min="32" max="32" width="6.5703125" style="293" hidden="1" customWidth="1"/>
    <col min="33" max="33" width="6.85546875" style="291" hidden="1" customWidth="1"/>
    <col min="34" max="34" width="9.28515625" style="289" bestFit="1" customWidth="1"/>
    <col min="35" max="35" width="7.85546875" style="289" customWidth="1"/>
    <col min="36" max="36" width="8.7109375" style="292" bestFit="1" customWidth="1"/>
    <col min="37" max="37" width="6.85546875" style="292" bestFit="1" customWidth="1"/>
    <col min="38" max="38" width="8.140625" style="289" bestFit="1" customWidth="1"/>
    <col min="39" max="39" width="7.5703125" style="292" bestFit="1" customWidth="1"/>
    <col min="40" max="45" width="7.5703125" style="292" customWidth="1"/>
    <col min="46" max="47" width="10.7109375" style="289" bestFit="1" customWidth="1"/>
    <col min="48" max="51" width="7.5703125" style="292" customWidth="1"/>
    <col min="58" max="59" width="9.140625" style="97"/>
    <col min="60" max="60" width="8.7109375" style="287" customWidth="1"/>
    <col min="61" max="61" width="8.7109375" style="288" customWidth="1"/>
    <col min="62" max="63" width="8.7109375" style="285" customWidth="1"/>
  </cols>
  <sheetData>
    <row r="1" spans="1:63" ht="12.75" customHeight="1">
      <c r="A1" s="284"/>
    </row>
    <row r="2" spans="1:63">
      <c r="A2" s="284"/>
    </row>
    <row r="3" spans="1:63" ht="12.75" customHeight="1">
      <c r="A3" s="456" t="s">
        <v>196</v>
      </c>
      <c r="B3" s="456"/>
      <c r="C3" s="456"/>
      <c r="D3" s="456"/>
      <c r="E3" s="456"/>
      <c r="F3" s="456"/>
      <c r="G3" s="456"/>
      <c r="H3" s="456"/>
      <c r="I3" s="456"/>
      <c r="J3" s="456"/>
      <c r="K3" s="456"/>
      <c r="L3" s="456"/>
      <c r="M3" s="456"/>
      <c r="N3" s="456"/>
      <c r="O3" s="456"/>
      <c r="P3" s="456"/>
      <c r="Q3" s="456"/>
      <c r="R3" s="456"/>
      <c r="S3" s="456"/>
      <c r="T3" s="456"/>
      <c r="U3" s="456"/>
      <c r="V3" s="456"/>
      <c r="W3" s="456"/>
      <c r="X3" s="456"/>
      <c r="Y3" s="456"/>
      <c r="Z3" s="456"/>
      <c r="AA3" s="456"/>
      <c r="AB3" s="456"/>
      <c r="AC3" s="456"/>
      <c r="AD3" s="456"/>
      <c r="AE3" s="456"/>
      <c r="AF3" s="456"/>
      <c r="AG3" s="456"/>
      <c r="AH3" s="456"/>
      <c r="AI3" s="456"/>
      <c r="AJ3" s="456"/>
      <c r="AK3" s="456"/>
      <c r="AL3" s="456"/>
      <c r="AM3" s="456"/>
      <c r="AN3" s="456"/>
      <c r="AO3" s="456"/>
      <c r="AP3" s="456"/>
      <c r="AQ3" s="456"/>
      <c r="AR3" s="456"/>
      <c r="AS3" s="456"/>
      <c r="AT3" s="456"/>
      <c r="AU3" s="456"/>
      <c r="AV3" s="456"/>
      <c r="AW3" s="456"/>
      <c r="AX3" s="456"/>
      <c r="AY3" s="456"/>
      <c r="AZ3" s="456"/>
      <c r="BA3" s="456"/>
      <c r="BB3" s="456"/>
      <c r="BC3" s="456"/>
      <c r="BH3"/>
      <c r="BI3"/>
      <c r="BJ3"/>
      <c r="BK3"/>
    </row>
    <row r="4" spans="1:63" ht="12.75" customHeight="1">
      <c r="A4" s="456"/>
      <c r="B4" s="456"/>
      <c r="C4" s="456"/>
      <c r="D4" s="456"/>
      <c r="E4" s="456"/>
      <c r="F4" s="456"/>
      <c r="G4" s="456"/>
      <c r="H4" s="456"/>
      <c r="I4" s="456"/>
      <c r="J4" s="456"/>
      <c r="K4" s="456"/>
      <c r="L4" s="456"/>
      <c r="M4" s="456"/>
      <c r="N4" s="456"/>
      <c r="O4" s="456"/>
      <c r="P4" s="456"/>
      <c r="Q4" s="456"/>
      <c r="R4" s="456"/>
      <c r="S4" s="456"/>
      <c r="T4" s="456"/>
      <c r="U4" s="456"/>
      <c r="V4" s="456"/>
      <c r="W4" s="456"/>
      <c r="X4" s="456"/>
      <c r="Y4" s="456"/>
      <c r="Z4" s="456"/>
      <c r="AA4" s="456"/>
      <c r="AB4" s="456"/>
      <c r="AC4" s="456"/>
      <c r="AD4" s="456"/>
      <c r="AE4" s="456"/>
      <c r="AF4" s="456"/>
      <c r="AG4" s="456"/>
      <c r="AH4" s="456"/>
      <c r="AI4" s="456"/>
      <c r="AJ4" s="456"/>
      <c r="AK4" s="456"/>
      <c r="AL4" s="456"/>
      <c r="AM4" s="456"/>
      <c r="AN4" s="456"/>
      <c r="AO4" s="456"/>
      <c r="AP4" s="456"/>
      <c r="AQ4" s="456"/>
      <c r="AR4" s="456"/>
      <c r="AS4" s="456"/>
      <c r="AT4" s="456"/>
      <c r="AU4" s="456"/>
      <c r="AV4" s="456"/>
      <c r="AW4" s="456"/>
      <c r="AX4" s="456"/>
      <c r="AY4" s="456"/>
      <c r="AZ4" s="456"/>
      <c r="BA4" s="456"/>
      <c r="BB4" s="456"/>
      <c r="BC4" s="456"/>
      <c r="BH4"/>
      <c r="BI4"/>
      <c r="BJ4"/>
      <c r="BK4"/>
    </row>
    <row r="5" spans="1:63">
      <c r="BJ5" s="288"/>
      <c r="BK5" s="288"/>
    </row>
    <row r="6" spans="1:63" ht="22.7" customHeight="1">
      <c r="A6" s="617" t="s">
        <v>31</v>
      </c>
      <c r="B6" s="620" t="s">
        <v>5</v>
      </c>
      <c r="C6" s="620" t="s">
        <v>6</v>
      </c>
      <c r="D6" s="620" t="s">
        <v>189</v>
      </c>
      <c r="E6" s="620" t="s">
        <v>190</v>
      </c>
      <c r="F6" s="620" t="s">
        <v>191</v>
      </c>
      <c r="G6" s="620" t="s">
        <v>197</v>
      </c>
      <c r="H6" s="620" t="s">
        <v>192</v>
      </c>
      <c r="I6" s="620" t="s">
        <v>193</v>
      </c>
      <c r="J6" s="611" t="s">
        <v>194</v>
      </c>
      <c r="K6" s="612"/>
      <c r="L6" s="610" t="s">
        <v>195</v>
      </c>
      <c r="M6" s="610"/>
      <c r="N6" s="610" t="s">
        <v>198</v>
      </c>
      <c r="O6" s="610"/>
      <c r="P6" s="609" t="s">
        <v>32</v>
      </c>
      <c r="Q6" s="609"/>
      <c r="R6" s="607" t="s">
        <v>24</v>
      </c>
      <c r="S6" s="607"/>
      <c r="T6" s="607" t="s">
        <v>33</v>
      </c>
      <c r="U6" s="607"/>
      <c r="V6" s="607" t="s">
        <v>34</v>
      </c>
      <c r="W6" s="607"/>
      <c r="X6" s="607" t="s">
        <v>35</v>
      </c>
      <c r="Y6" s="607"/>
      <c r="Z6" s="607"/>
      <c r="AA6" s="607"/>
      <c r="AB6" s="607" t="s">
        <v>36</v>
      </c>
      <c r="AC6" s="607"/>
      <c r="AD6" s="607"/>
      <c r="AE6" s="607"/>
      <c r="AF6" s="607"/>
      <c r="AG6" s="607"/>
      <c r="AH6" s="607" t="s">
        <v>37</v>
      </c>
      <c r="AI6" s="607"/>
      <c r="AJ6" s="607"/>
      <c r="AK6" s="607"/>
      <c r="AL6" s="607"/>
      <c r="AM6" s="607"/>
      <c r="AN6" s="607" t="s">
        <v>188</v>
      </c>
      <c r="AO6" s="607"/>
      <c r="AP6" s="607"/>
      <c r="AQ6" s="607"/>
      <c r="AR6" s="607"/>
      <c r="AS6" s="607"/>
      <c r="AT6" s="607" t="s">
        <v>38</v>
      </c>
      <c r="AU6" s="607"/>
      <c r="AV6" s="607"/>
      <c r="AW6" s="607"/>
      <c r="AX6" s="607"/>
      <c r="AY6" s="607"/>
      <c r="AZ6" s="607" t="s">
        <v>187</v>
      </c>
      <c r="BA6" s="607"/>
      <c r="BB6" s="607"/>
      <c r="BC6" s="607"/>
      <c r="BD6" s="607"/>
      <c r="BE6" s="607"/>
      <c r="BF6" s="615" t="s">
        <v>303</v>
      </c>
      <c r="BG6" s="616"/>
      <c r="BH6" s="610" t="s">
        <v>371</v>
      </c>
      <c r="BI6" s="610"/>
      <c r="BJ6" s="611" t="s">
        <v>372</v>
      </c>
      <c r="BK6" s="612"/>
    </row>
    <row r="7" spans="1:63" ht="22.7" customHeight="1">
      <c r="A7" s="618"/>
      <c r="B7" s="620"/>
      <c r="C7" s="620"/>
      <c r="D7" s="620"/>
      <c r="E7" s="620"/>
      <c r="F7" s="620"/>
      <c r="G7" s="620"/>
      <c r="H7" s="620"/>
      <c r="I7" s="620"/>
      <c r="J7" s="613"/>
      <c r="K7" s="614"/>
      <c r="L7" s="610"/>
      <c r="M7" s="610"/>
      <c r="N7" s="610"/>
      <c r="O7" s="610"/>
      <c r="P7" s="609"/>
      <c r="Q7" s="609"/>
      <c r="R7" s="607"/>
      <c r="S7" s="607"/>
      <c r="T7" s="607"/>
      <c r="U7" s="607"/>
      <c r="V7" s="607"/>
      <c r="W7" s="607"/>
      <c r="X7" s="607" t="s">
        <v>41</v>
      </c>
      <c r="Y7" s="607"/>
      <c r="Z7" s="607" t="s">
        <v>40</v>
      </c>
      <c r="AA7" s="607"/>
      <c r="AB7" s="607" t="s">
        <v>41</v>
      </c>
      <c r="AC7" s="607"/>
      <c r="AD7" s="607" t="s">
        <v>39</v>
      </c>
      <c r="AE7" s="607"/>
      <c r="AF7" s="607" t="s">
        <v>40</v>
      </c>
      <c r="AG7" s="607"/>
      <c r="AH7" s="607" t="s">
        <v>41</v>
      </c>
      <c r="AI7" s="607"/>
      <c r="AJ7" s="608" t="s">
        <v>39</v>
      </c>
      <c r="AK7" s="608"/>
      <c r="AL7" s="607" t="s">
        <v>40</v>
      </c>
      <c r="AM7" s="607"/>
      <c r="AN7" s="607" t="s">
        <v>41</v>
      </c>
      <c r="AO7" s="607"/>
      <c r="AP7" s="608" t="s">
        <v>39</v>
      </c>
      <c r="AQ7" s="608"/>
      <c r="AR7" s="607" t="s">
        <v>40</v>
      </c>
      <c r="AS7" s="607"/>
      <c r="AT7" s="607" t="s">
        <v>41</v>
      </c>
      <c r="AU7" s="607"/>
      <c r="AV7" s="607" t="s">
        <v>27</v>
      </c>
      <c r="AW7" s="607"/>
      <c r="AX7" s="607" t="s">
        <v>28</v>
      </c>
      <c r="AY7" s="607"/>
      <c r="AZ7" s="607" t="s">
        <v>41</v>
      </c>
      <c r="BA7" s="607"/>
      <c r="BB7" s="607" t="s">
        <v>27</v>
      </c>
      <c r="BC7" s="607"/>
      <c r="BD7" s="607" t="s">
        <v>28</v>
      </c>
      <c r="BE7" s="607"/>
      <c r="BF7" s="522" t="s">
        <v>301</v>
      </c>
      <c r="BG7" s="522" t="s">
        <v>302</v>
      </c>
      <c r="BH7" s="610"/>
      <c r="BI7" s="610"/>
      <c r="BJ7" s="613"/>
      <c r="BK7" s="614"/>
    </row>
    <row r="8" spans="1:63" s="1" customFormat="1">
      <c r="A8" s="619"/>
      <c r="B8" s="620"/>
      <c r="C8" s="620"/>
      <c r="D8" s="620"/>
      <c r="E8" s="620"/>
      <c r="F8" s="620"/>
      <c r="G8" s="620"/>
      <c r="H8" s="620"/>
      <c r="I8" s="620"/>
      <c r="J8" s="463" t="s">
        <v>42</v>
      </c>
      <c r="K8" s="461" t="s">
        <v>43</v>
      </c>
      <c r="L8" s="294" t="s">
        <v>42</v>
      </c>
      <c r="M8" s="295" t="s">
        <v>43</v>
      </c>
      <c r="N8" s="294" t="s">
        <v>42</v>
      </c>
      <c r="O8" s="295" t="s">
        <v>43</v>
      </c>
      <c r="P8" s="294" t="s">
        <v>42</v>
      </c>
      <c r="Q8" s="295" t="s">
        <v>43</v>
      </c>
      <c r="R8" s="294" t="s">
        <v>42</v>
      </c>
      <c r="S8" s="296" t="s">
        <v>43</v>
      </c>
      <c r="T8" s="297" t="s">
        <v>42</v>
      </c>
      <c r="U8" s="296" t="s">
        <v>43</v>
      </c>
      <c r="V8" s="298" t="s">
        <v>42</v>
      </c>
      <c r="W8" s="295" t="s">
        <v>43</v>
      </c>
      <c r="X8" s="297" t="s">
        <v>42</v>
      </c>
      <c r="Y8" s="296" t="s">
        <v>43</v>
      </c>
      <c r="Z8" s="299" t="s">
        <v>42</v>
      </c>
      <c r="AA8" s="296" t="s">
        <v>43</v>
      </c>
      <c r="AB8" s="300" t="s">
        <v>42</v>
      </c>
      <c r="AC8" s="295" t="s">
        <v>43</v>
      </c>
      <c r="AD8" s="301" t="s">
        <v>42</v>
      </c>
      <c r="AE8" s="295" t="s">
        <v>43</v>
      </c>
      <c r="AF8" s="301" t="s">
        <v>42</v>
      </c>
      <c r="AG8" s="295" t="s">
        <v>43</v>
      </c>
      <c r="AH8" s="297" t="s">
        <v>42</v>
      </c>
      <c r="AI8" s="296" t="s">
        <v>43</v>
      </c>
      <c r="AJ8" s="299" t="s">
        <v>42</v>
      </c>
      <c r="AK8" s="302" t="s">
        <v>43</v>
      </c>
      <c r="AL8" s="297" t="s">
        <v>42</v>
      </c>
      <c r="AM8" s="302" t="s">
        <v>43</v>
      </c>
      <c r="AN8" s="297" t="s">
        <v>42</v>
      </c>
      <c r="AO8" s="296" t="s">
        <v>43</v>
      </c>
      <c r="AP8" s="299" t="s">
        <v>42</v>
      </c>
      <c r="AQ8" s="302" t="s">
        <v>43</v>
      </c>
      <c r="AR8" s="297" t="s">
        <v>42</v>
      </c>
      <c r="AS8" s="302" t="s">
        <v>43</v>
      </c>
      <c r="AT8" s="297" t="s">
        <v>42</v>
      </c>
      <c r="AU8" s="296" t="s">
        <v>43</v>
      </c>
      <c r="AV8" s="299" t="s">
        <v>42</v>
      </c>
      <c r="AW8" s="302" t="s">
        <v>43</v>
      </c>
      <c r="AX8" s="299" t="s">
        <v>42</v>
      </c>
      <c r="AY8" s="302" t="s">
        <v>43</v>
      </c>
      <c r="AZ8" s="297" t="s">
        <v>42</v>
      </c>
      <c r="BA8" s="296" t="s">
        <v>43</v>
      </c>
      <c r="BB8" s="299" t="s">
        <v>42</v>
      </c>
      <c r="BC8" s="302" t="s">
        <v>43</v>
      </c>
      <c r="BD8" s="299" t="s">
        <v>42</v>
      </c>
      <c r="BE8" s="302" t="s">
        <v>43</v>
      </c>
      <c r="BF8" s="524"/>
      <c r="BG8" s="524"/>
      <c r="BH8" s="294" t="s">
        <v>42</v>
      </c>
      <c r="BI8" s="295" t="s">
        <v>43</v>
      </c>
      <c r="BJ8" s="463" t="s">
        <v>42</v>
      </c>
      <c r="BK8" s="461" t="s">
        <v>43</v>
      </c>
    </row>
    <row r="9" spans="1:63">
      <c r="A9" s="18">
        <v>45901</v>
      </c>
      <c r="B9" s="444" t="s">
        <v>429</v>
      </c>
      <c r="C9" s="445" t="s">
        <v>430</v>
      </c>
      <c r="D9" s="448">
        <f>+'1'!F42</f>
        <v>545.41666666666663</v>
      </c>
      <c r="E9" s="448">
        <f>+'1'!G42</f>
        <v>479.96666666666664</v>
      </c>
      <c r="F9" s="51">
        <f t="shared" ref="F9:F38" si="0">1-(E9/D9)</f>
        <v>0.12</v>
      </c>
      <c r="G9" s="452">
        <f>+P9/N9</f>
        <v>0.98199702694043345</v>
      </c>
      <c r="H9" s="451">
        <f>+P9/L9</f>
        <v>0.98199702694043345</v>
      </c>
      <c r="I9" s="451">
        <f>+R9/P9</f>
        <v>1.0012564186605484</v>
      </c>
      <c r="J9" s="454">
        <f>+R9/L9</f>
        <v>0.9832308263296845</v>
      </c>
      <c r="K9" s="454">
        <f>+S9/M9</f>
        <v>0.9832308263296845</v>
      </c>
      <c r="L9" s="308">
        <f>+SUM(Efficiency1!K6:K8)</f>
        <v>74.566417200000004</v>
      </c>
      <c r="M9" s="303">
        <f>L9</f>
        <v>74.566417200000004</v>
      </c>
      <c r="N9" s="308">
        <f>+SUM(Efficiency1!C6:C8)</f>
        <v>74.566417200000004</v>
      </c>
      <c r="O9" s="303">
        <f>N9</f>
        <v>74.566417200000004</v>
      </c>
      <c r="P9" s="304">
        <f>'1'!I38</f>
        <v>73.224000000000004</v>
      </c>
      <c r="Q9" s="303">
        <f>P9</f>
        <v>73.224000000000004</v>
      </c>
      <c r="R9" s="16">
        <f>'1'!I40</f>
        <v>73.316000000000003</v>
      </c>
      <c r="S9" s="305">
        <f>R9</f>
        <v>73.316000000000003</v>
      </c>
      <c r="T9" s="8">
        <f t="shared" ref="T9:T38" si="1">R9/P9</f>
        <v>1.0012564186605484</v>
      </c>
      <c r="U9" s="8">
        <f t="shared" ref="U9:U38" si="2">S9/Q9</f>
        <v>1.0012564186605484</v>
      </c>
      <c r="V9" s="306">
        <f t="shared" ref="V9:V38" si="3">R9/L9</f>
        <v>0.9832308263296845</v>
      </c>
      <c r="W9" s="307">
        <f t="shared" ref="W9:W38" si="4">S9/M9</f>
        <v>0.9832308263296845</v>
      </c>
      <c r="X9" s="305"/>
      <c r="Y9" s="305"/>
      <c r="Z9" s="7"/>
      <c r="AA9" s="305"/>
      <c r="AB9" s="100">
        <v>0</v>
      </c>
      <c r="AC9" s="303">
        <f>AB9</f>
        <v>0</v>
      </c>
      <c r="AD9" s="303">
        <f t="shared" ref="AD9:AD38" si="5">AB9/P9</f>
        <v>0</v>
      </c>
      <c r="AE9" s="303">
        <f t="shared" ref="AE9:AE38" si="6">AC9/Q9</f>
        <v>0</v>
      </c>
      <c r="AF9" s="309">
        <f t="shared" ref="AF9:AF38" si="7">IF(AND(R9&gt;0,AB9&gt;0),(AB9/(R9*1000))*1000,0)</f>
        <v>0</v>
      </c>
      <c r="AG9" s="303">
        <f t="shared" ref="AG9:AG38" si="8">IF(AND(S9&gt;0,AC9&gt;0),AC9/S9,0)</f>
        <v>0</v>
      </c>
      <c r="AH9" s="558">
        <f t="shared" ref="AH9:AH38" si="9">+BF9+BG9</f>
        <v>136.69800000000001</v>
      </c>
      <c r="AI9" s="310">
        <f>AH9</f>
        <v>136.69800000000001</v>
      </c>
      <c r="AJ9" s="311">
        <f t="shared" ref="AJ9:AJ38" si="10">AH9/(P9)</f>
        <v>1.8668469354310062</v>
      </c>
      <c r="AK9" s="311">
        <f t="shared" ref="AK9:AK38" si="11">AI9/(Q9)</f>
        <v>1.8668469354310062</v>
      </c>
      <c r="AL9" s="308">
        <f t="shared" ref="AL9:AL38" si="12">IF(AND(R9&gt;0,AH9&gt;0),AH9/(R9),0)</f>
        <v>1.8645043373888375</v>
      </c>
      <c r="AM9" s="311">
        <f t="shared" ref="AM9:AM38" si="13">IF(AND(S9&gt;0,AI9&gt;0),AI9/(S9),0)</f>
        <v>1.8645043373888375</v>
      </c>
      <c r="AN9" s="100">
        <v>18</v>
      </c>
      <c r="AO9" s="310">
        <f>AN9</f>
        <v>18</v>
      </c>
      <c r="AP9" s="311">
        <f>AN9/(P9)</f>
        <v>0.24582104228121926</v>
      </c>
      <c r="AQ9" s="311">
        <f>AO9/(Q9)</f>
        <v>0.24582104228121926</v>
      </c>
      <c r="AR9" s="308">
        <f>IF(AND(R9&gt;0,AN9&gt;0),AN9/(R9),0)</f>
        <v>0.24551257569971083</v>
      </c>
      <c r="AS9" s="311">
        <f>IF(AND(S9&gt;0,AO9&gt;0),AO9/(S9),0)</f>
        <v>0.24551257569971083</v>
      </c>
      <c r="AT9" s="310">
        <f>'1'!I46</f>
        <v>31654.999999999796</v>
      </c>
      <c r="AU9" s="310">
        <f>AT9</f>
        <v>31654.999999999796</v>
      </c>
      <c r="AV9" s="311">
        <f t="shared" ref="AV9:AV38" si="14">IF(AND(L9&gt;0,AT9&gt;0),(AT9/(P9*1000)*1000),0)</f>
        <v>432.30361630066363</v>
      </c>
      <c r="AW9" s="311">
        <f t="shared" ref="AW9:AW38" si="15">IF(AND(M9&gt;0,AU9&gt;0),(AU9/(Q9*1000)*1000),0)</f>
        <v>432.30361630066363</v>
      </c>
      <c r="AX9" s="311">
        <f t="shared" ref="AX9:AX38" si="16">IF(AND(R9&gt;0,AT9&gt;0),(AT9/(R9*1000)*1000),0)</f>
        <v>431.76114354301649</v>
      </c>
      <c r="AY9" s="311">
        <f t="shared" ref="AY9:AY38" si="17">IF(AND(S9&gt;0,AU9&gt;0),(AU9/(S9*1000)*1000),0)</f>
        <v>431.76114354301649</v>
      </c>
      <c r="AZ9" s="310">
        <f>+Listrik!AH8</f>
        <v>31993</v>
      </c>
      <c r="BA9" s="310">
        <f>AZ9</f>
        <v>31993</v>
      </c>
      <c r="BB9" s="311">
        <f t="shared" ref="BB9:BB38" si="18">IF(AND(L9&gt;0,AZ9&gt;0),(AZ9/(P9*1000)*1000),0)</f>
        <v>436.91958920572489</v>
      </c>
      <c r="BC9" s="311">
        <f>IF(AND(M9&gt;0,BA9&gt;0),(BA9/(Q9*1000)*1000),0)</f>
        <v>436.91958920572489</v>
      </c>
      <c r="BD9" s="311">
        <f t="shared" ref="BD9:BD38" si="19">IF(AND(R9&gt;0,AZ9&gt;0),(AZ9/(R9*1000)*1000),0)</f>
        <v>436.37132413115825</v>
      </c>
      <c r="BE9" s="311">
        <f t="shared" ref="BE9:BE38" si="20">IF(AND(S9&gt;0,BA9&gt;0),(BA9/(S9*1000)*1000),0)</f>
        <v>436.37132413115825</v>
      </c>
      <c r="BF9" s="524">
        <f>30.349</f>
        <v>30.349</v>
      </c>
      <c r="BG9" s="525">
        <v>106.349</v>
      </c>
      <c r="BH9" s="308">
        <f>+SUM(Efficiency2!K6:K8)</f>
        <v>74.566417200000004</v>
      </c>
      <c r="BI9" s="547">
        <f>BH9</f>
        <v>74.566417200000004</v>
      </c>
      <c r="BJ9" s="548">
        <f>+R9/BH9</f>
        <v>0.9832308263296845</v>
      </c>
      <c r="BK9" s="548">
        <f>+S9/BI9</f>
        <v>0.9832308263296845</v>
      </c>
    </row>
    <row r="10" spans="1:63">
      <c r="A10" s="18">
        <f t="shared" ref="A10:A38" si="21">A9+1</f>
        <v>45902</v>
      </c>
      <c r="B10" s="444" t="s">
        <v>447</v>
      </c>
      <c r="C10" s="445" t="s">
        <v>448</v>
      </c>
      <c r="D10" s="448">
        <f>+'2'!F42</f>
        <v>694.375</v>
      </c>
      <c r="E10" s="448">
        <f>+'2'!G42</f>
        <v>611.04999999999995</v>
      </c>
      <c r="F10" s="51">
        <f t="shared" si="0"/>
        <v>0.12000000000000011</v>
      </c>
      <c r="G10" s="452">
        <f t="shared" ref="G10:G41" si="22">+P10/N10</f>
        <v>0.96094104138274561</v>
      </c>
      <c r="H10" s="451">
        <f t="shared" ref="H10:H38" si="23">+P10/L10</f>
        <v>0.96094104138274561</v>
      </c>
      <c r="I10" s="451">
        <f t="shared" ref="I10:I41" si="24">+R10/P10</f>
        <v>0.99610287077321069</v>
      </c>
      <c r="J10" s="454">
        <f t="shared" ref="J10:J41" si="25">+R10/L10</f>
        <v>0.95719612996515158</v>
      </c>
      <c r="K10" s="454">
        <f t="shared" ref="K10:K40" si="26">+S10/M10</f>
        <v>0.97141642430780972</v>
      </c>
      <c r="L10" s="308">
        <f>+SUM(Efficiency1!K11:K12)</f>
        <v>61.950731040000008</v>
      </c>
      <c r="M10" s="14">
        <f t="shared" ref="M10:O38" si="27">M9+L10</f>
        <v>136.51714824000001</v>
      </c>
      <c r="N10" s="308">
        <f>+SUM(Efficiency1!C11:C12)</f>
        <v>61.950731040000008</v>
      </c>
      <c r="O10" s="14">
        <f t="shared" si="27"/>
        <v>136.51714824000001</v>
      </c>
      <c r="P10" s="304">
        <f>'2'!I38</f>
        <v>59.530999999999992</v>
      </c>
      <c r="Q10" s="14">
        <f t="shared" ref="Q10:Q38" si="28">Q9+P10</f>
        <v>132.755</v>
      </c>
      <c r="R10" s="16">
        <f>'2'!I40</f>
        <v>59.298999999999999</v>
      </c>
      <c r="S10" s="305">
        <f t="shared" ref="S10:S38" si="29">S9+R10</f>
        <v>132.61500000000001</v>
      </c>
      <c r="T10" s="8">
        <f t="shared" si="1"/>
        <v>0.99610287077321069</v>
      </c>
      <c r="U10" s="8">
        <f t="shared" si="2"/>
        <v>0.99894542578433965</v>
      </c>
      <c r="V10" s="306">
        <f t="shared" si="3"/>
        <v>0.95719612996515158</v>
      </c>
      <c r="W10" s="307">
        <f t="shared" si="4"/>
        <v>0.97141642430780972</v>
      </c>
      <c r="X10" s="305"/>
      <c r="Y10" s="305"/>
      <c r="Z10" s="7"/>
      <c r="AA10" s="305"/>
      <c r="AB10" s="100">
        <v>0</v>
      </c>
      <c r="AC10" s="14">
        <f t="shared" ref="AC10:AC38" si="30">AB10+AC9</f>
        <v>0</v>
      </c>
      <c r="AD10" s="303">
        <f t="shared" si="5"/>
        <v>0</v>
      </c>
      <c r="AE10" s="303">
        <f t="shared" si="6"/>
        <v>0</v>
      </c>
      <c r="AF10" s="309">
        <f t="shared" si="7"/>
        <v>0</v>
      </c>
      <c r="AG10" s="303">
        <f t="shared" si="8"/>
        <v>0</v>
      </c>
      <c r="AH10" s="558">
        <f t="shared" si="9"/>
        <v>106.59399999999999</v>
      </c>
      <c r="AI10" s="305">
        <f t="shared" ref="AI10:AI38" si="31">AH10+AI9</f>
        <v>243.292</v>
      </c>
      <c r="AJ10" s="311">
        <f t="shared" si="10"/>
        <v>1.7905629000016801</v>
      </c>
      <c r="AK10" s="311">
        <f t="shared" si="11"/>
        <v>1.8326390719746903</v>
      </c>
      <c r="AL10" s="308">
        <f t="shared" si="12"/>
        <v>1.7975682557884618</v>
      </c>
      <c r="AM10" s="311">
        <f t="shared" si="13"/>
        <v>1.8345737661652151</v>
      </c>
      <c r="AN10" s="100">
        <v>13.6</v>
      </c>
      <c r="AO10" s="305">
        <f t="shared" ref="AO10:AO38" si="32">AN10+AO9</f>
        <v>31.6</v>
      </c>
      <c r="AP10" s="311">
        <f t="shared" ref="AP10:AP38" si="33">AN10/(P10)</f>
        <v>0.22845240294972369</v>
      </c>
      <c r="AQ10" s="311">
        <f t="shared" ref="AQ10:AQ38" si="34">AO10/(Q10)</f>
        <v>0.23803246582049642</v>
      </c>
      <c r="AR10" s="308">
        <f t="shared" ref="AR10:AR38" si="35">IF(AND(R10&gt;0,AN10&gt;0),AN10/(R10),0)</f>
        <v>0.22934619470817383</v>
      </c>
      <c r="AS10" s="311">
        <f t="shared" ref="AS10:AS38" si="36">IF(AND(S10&gt;0,AO10&gt;0),AO10/(S10),0)</f>
        <v>0.23828375372318364</v>
      </c>
      <c r="AT10" s="310">
        <f>'2'!I46</f>
        <v>36503.149999999361</v>
      </c>
      <c r="AU10" s="305">
        <f t="shared" ref="AU10:AU38" si="37">AT10+AU9</f>
        <v>68158.14999999915</v>
      </c>
      <c r="AV10" s="311">
        <f t="shared" si="14"/>
        <v>613.1788479951515</v>
      </c>
      <c r="AW10" s="311">
        <f t="shared" si="15"/>
        <v>513.41305412224892</v>
      </c>
      <c r="AX10" s="311">
        <f t="shared" si="16"/>
        <v>615.57783436481827</v>
      </c>
      <c r="AY10" s="311">
        <f t="shared" si="17"/>
        <v>513.95505787429136</v>
      </c>
      <c r="AZ10" s="310">
        <f>+Listrik!AH9</f>
        <v>23403</v>
      </c>
      <c r="BA10" s="305">
        <f t="shared" ref="BA10:BA38" si="38">AZ10+BA9</f>
        <v>55396</v>
      </c>
      <c r="BB10" s="311">
        <f t="shared" si="18"/>
        <v>393.12291075238113</v>
      </c>
      <c r="BC10" s="311">
        <f t="shared" ref="BC10:BC38" si="39">IF(AND(M10&gt;0,BA10&gt;0),(BA10/(Q10*1000)*1000),0)</f>
        <v>417.27995179089299</v>
      </c>
      <c r="BD10" s="311">
        <f t="shared" si="19"/>
        <v>394.66095549672002</v>
      </c>
      <c r="BE10" s="311">
        <f t="shared" si="20"/>
        <v>417.72046902688231</v>
      </c>
      <c r="BF10" s="566">
        <f>6.213</f>
        <v>6.2130000000000001</v>
      </c>
      <c r="BG10" s="525">
        <v>100.381</v>
      </c>
      <c r="BH10" s="308">
        <f>+SUM(Efficiency2!K11:K12)</f>
        <v>61.950731040000008</v>
      </c>
      <c r="BI10" s="547">
        <f t="shared" ref="BI10:BI38" si="40">BI9+BH10</f>
        <v>136.51714824000001</v>
      </c>
      <c r="BJ10" s="548">
        <f t="shared" ref="BJ10:BJ41" si="41">+R10/BH10</f>
        <v>0.95719612996515158</v>
      </c>
      <c r="BK10" s="548">
        <f t="shared" ref="BK10:BK38" si="42">+S10/BI10</f>
        <v>0.97141642430780972</v>
      </c>
    </row>
    <row r="11" spans="1:63">
      <c r="A11" s="18">
        <f t="shared" si="21"/>
        <v>45903</v>
      </c>
      <c r="B11" s="444" t="s">
        <v>475</v>
      </c>
      <c r="C11" s="445" t="s">
        <v>476</v>
      </c>
      <c r="D11" s="448">
        <f>+'3'!F42</f>
        <v>805.24305555555554</v>
      </c>
      <c r="E11" s="448">
        <f>+'3'!G42</f>
        <v>693.33958333333328</v>
      </c>
      <c r="F11" s="51">
        <f t="shared" si="0"/>
        <v>0.13896856539174685</v>
      </c>
      <c r="G11" s="452">
        <f t="shared" si="22"/>
        <v>0.8834175189497212</v>
      </c>
      <c r="H11" s="451">
        <f t="shared" si="23"/>
        <v>0.8834175189497212</v>
      </c>
      <c r="I11" s="451">
        <f t="shared" si="24"/>
        <v>0.81543365074337282</v>
      </c>
      <c r="J11" s="454">
        <f t="shared" si="25"/>
        <v>0.72036837260782394</v>
      </c>
      <c r="K11" s="454">
        <f t="shared" si="26"/>
        <v>0.89730710083642029</v>
      </c>
      <c r="L11" s="308">
        <f>+SUM(Efficiency1!K16:K18)</f>
        <v>57.179078879999999</v>
      </c>
      <c r="M11" s="14">
        <f t="shared" si="27"/>
        <v>193.69622712</v>
      </c>
      <c r="N11" s="308">
        <f>+SUM(Efficiency1!C16:C18)</f>
        <v>57.179078879999999</v>
      </c>
      <c r="O11" s="14">
        <f t="shared" si="27"/>
        <v>193.69622712</v>
      </c>
      <c r="P11" s="304">
        <f>'3'!I38</f>
        <v>50.513000000000005</v>
      </c>
      <c r="Q11" s="14">
        <f t="shared" si="28"/>
        <v>183.268</v>
      </c>
      <c r="R11" s="16">
        <f>'3'!I40</f>
        <v>41.19</v>
      </c>
      <c r="S11" s="305">
        <f t="shared" si="29"/>
        <v>173.80500000000001</v>
      </c>
      <c r="T11" s="8">
        <f t="shared" si="1"/>
        <v>0.81543365074337282</v>
      </c>
      <c r="U11" s="8">
        <f t="shared" si="2"/>
        <v>0.94836523561123609</v>
      </c>
      <c r="V11" s="306">
        <f t="shared" si="3"/>
        <v>0.72036837260782394</v>
      </c>
      <c r="W11" s="307">
        <f t="shared" si="4"/>
        <v>0.89730710083642029</v>
      </c>
      <c r="X11" s="305"/>
      <c r="Y11" s="305"/>
      <c r="Z11" s="7"/>
      <c r="AA11" s="305"/>
      <c r="AB11" s="100">
        <v>0</v>
      </c>
      <c r="AC11" s="14">
        <f t="shared" si="30"/>
        <v>0</v>
      </c>
      <c r="AD11" s="303">
        <f t="shared" si="5"/>
        <v>0</v>
      </c>
      <c r="AE11" s="303">
        <f t="shared" si="6"/>
        <v>0</v>
      </c>
      <c r="AF11" s="309">
        <f t="shared" si="7"/>
        <v>0</v>
      </c>
      <c r="AG11" s="303">
        <f t="shared" si="8"/>
        <v>0</v>
      </c>
      <c r="AH11" s="558">
        <f t="shared" si="9"/>
        <v>111.03700000000001</v>
      </c>
      <c r="AI11" s="305">
        <f t="shared" si="31"/>
        <v>354.32900000000001</v>
      </c>
      <c r="AJ11" s="311">
        <f t="shared" si="10"/>
        <v>2.1981866054283055</v>
      </c>
      <c r="AK11" s="311">
        <f t="shared" si="11"/>
        <v>1.9333926271907806</v>
      </c>
      <c r="AL11" s="308">
        <f t="shared" si="12"/>
        <v>2.6957271182325808</v>
      </c>
      <c r="AM11" s="311">
        <f t="shared" si="13"/>
        <v>2.0386582664480306</v>
      </c>
      <c r="AN11" s="100">
        <v>16</v>
      </c>
      <c r="AO11" s="305">
        <f t="shared" si="32"/>
        <v>47.6</v>
      </c>
      <c r="AP11" s="311">
        <f t="shared" si="33"/>
        <v>0.31675014352740877</v>
      </c>
      <c r="AQ11" s="311">
        <f t="shared" si="34"/>
        <v>0.25972892157932648</v>
      </c>
      <c r="AR11" s="308">
        <f t="shared" si="35"/>
        <v>0.38844379703811605</v>
      </c>
      <c r="AS11" s="311">
        <f t="shared" si="36"/>
        <v>0.27387014182560915</v>
      </c>
      <c r="AT11" s="310">
        <f>'3'!I46</f>
        <v>31786.349999999806</v>
      </c>
      <c r="AU11" s="305">
        <f t="shared" si="37"/>
        <v>99944.499999998952</v>
      </c>
      <c r="AV11" s="311">
        <f t="shared" si="14"/>
        <v>629.2706827945243</v>
      </c>
      <c r="AW11" s="311">
        <f t="shared" si="15"/>
        <v>545.34615972236816</v>
      </c>
      <c r="AX11" s="311">
        <f t="shared" si="16"/>
        <v>771.70065549890273</v>
      </c>
      <c r="AY11" s="311">
        <f t="shared" si="17"/>
        <v>575.03811743044764</v>
      </c>
      <c r="AZ11" s="310">
        <f>+Listrik!AH10</f>
        <v>27173</v>
      </c>
      <c r="BA11" s="305">
        <f t="shared" si="38"/>
        <v>82569</v>
      </c>
      <c r="BB11" s="311">
        <f t="shared" si="18"/>
        <v>537.94072812939226</v>
      </c>
      <c r="BC11" s="311">
        <f t="shared" si="39"/>
        <v>450.53691861099594</v>
      </c>
      <c r="BD11" s="311">
        <f t="shared" si="19"/>
        <v>659.6989560572955</v>
      </c>
      <c r="BE11" s="311">
        <f t="shared" si="20"/>
        <v>475.0668853024942</v>
      </c>
      <c r="BF11" s="566">
        <f>9.29</f>
        <v>9.2899999999999991</v>
      </c>
      <c r="BG11" s="525">
        <v>101.747</v>
      </c>
      <c r="BH11" s="308">
        <f>+SUM(Efficiency2!K16:K18)</f>
        <v>48.487136280000001</v>
      </c>
      <c r="BI11" s="547">
        <f t="shared" si="40"/>
        <v>185.00428452</v>
      </c>
      <c r="BJ11" s="548">
        <f t="shared" si="41"/>
        <v>0.8495036655111774</v>
      </c>
      <c r="BK11" s="548">
        <f t="shared" si="42"/>
        <v>0.93946472888962052</v>
      </c>
    </row>
    <row r="12" spans="1:63">
      <c r="A12" s="18">
        <f t="shared" si="21"/>
        <v>45904</v>
      </c>
      <c r="B12" s="444" t="s">
        <v>469</v>
      </c>
      <c r="C12" s="445" t="s">
        <v>493</v>
      </c>
      <c r="D12" s="448">
        <f>+'4'!F42</f>
        <v>830</v>
      </c>
      <c r="E12" s="448">
        <f>+'4'!G42</f>
        <v>713.8</v>
      </c>
      <c r="F12" s="51">
        <f t="shared" si="0"/>
        <v>0.14000000000000001</v>
      </c>
      <c r="G12" s="452">
        <f t="shared" si="22"/>
        <v>0.91937614975721282</v>
      </c>
      <c r="H12" s="451">
        <f t="shared" si="23"/>
        <v>0.91937614975721282</v>
      </c>
      <c r="I12" s="451">
        <f t="shared" si="24"/>
        <v>0.98740591540337108</v>
      </c>
      <c r="J12" s="454">
        <f t="shared" si="25"/>
        <v>0.90779744875104751</v>
      </c>
      <c r="K12" s="454">
        <f t="shared" si="26"/>
        <v>0.89950372201346962</v>
      </c>
      <c r="L12" s="308">
        <f>+Efficiency1!K22</f>
        <v>51.30109152</v>
      </c>
      <c r="M12" s="14">
        <f t="shared" si="27"/>
        <v>244.99731864</v>
      </c>
      <c r="N12" s="308">
        <f>+Efficiency1!C22</f>
        <v>51.30109152</v>
      </c>
      <c r="O12" s="14">
        <f t="shared" si="27"/>
        <v>244.99731864</v>
      </c>
      <c r="P12" s="304">
        <f>'4'!I38</f>
        <v>47.164999999999999</v>
      </c>
      <c r="Q12" s="14">
        <f t="shared" si="28"/>
        <v>230.43299999999999</v>
      </c>
      <c r="R12" s="16">
        <f>'4'!I40</f>
        <v>46.570999999999998</v>
      </c>
      <c r="S12" s="305">
        <f t="shared" si="29"/>
        <v>220.376</v>
      </c>
      <c r="T12" s="8">
        <f t="shared" si="1"/>
        <v>0.98740591540337108</v>
      </c>
      <c r="U12" s="8">
        <f t="shared" si="2"/>
        <v>0.95635607747154272</v>
      </c>
      <c r="V12" s="306">
        <f t="shared" si="3"/>
        <v>0.90779744875104751</v>
      </c>
      <c r="W12" s="307">
        <f t="shared" si="4"/>
        <v>0.89950372201346962</v>
      </c>
      <c r="X12" s="305"/>
      <c r="Y12" s="305"/>
      <c r="Z12" s="7"/>
      <c r="AA12" s="305"/>
      <c r="AB12" s="100">
        <v>0</v>
      </c>
      <c r="AC12" s="14">
        <f t="shared" si="30"/>
        <v>0</v>
      </c>
      <c r="AD12" s="303">
        <f t="shared" si="5"/>
        <v>0</v>
      </c>
      <c r="AE12" s="303">
        <f t="shared" si="6"/>
        <v>0</v>
      </c>
      <c r="AF12" s="309">
        <f t="shared" si="7"/>
        <v>0</v>
      </c>
      <c r="AG12" s="303">
        <f t="shared" si="8"/>
        <v>0</v>
      </c>
      <c r="AH12" s="558">
        <f t="shared" si="9"/>
        <v>110.163</v>
      </c>
      <c r="AI12" s="305">
        <f t="shared" si="31"/>
        <v>464.49200000000002</v>
      </c>
      <c r="AJ12" s="311">
        <f t="shared" si="10"/>
        <v>2.3356938407717589</v>
      </c>
      <c r="AK12" s="311">
        <f t="shared" si="11"/>
        <v>2.0157355934262888</v>
      </c>
      <c r="AL12" s="308">
        <f t="shared" si="12"/>
        <v>2.365484958450538</v>
      </c>
      <c r="AM12" s="311">
        <f t="shared" si="13"/>
        <v>2.1077249791265835</v>
      </c>
      <c r="AN12" s="100">
        <v>16.600000000000001</v>
      </c>
      <c r="AO12" s="305">
        <f t="shared" si="32"/>
        <v>64.2</v>
      </c>
      <c r="AP12" s="311">
        <f t="shared" si="33"/>
        <v>0.35195589950174921</v>
      </c>
      <c r="AQ12" s="311">
        <f t="shared" si="34"/>
        <v>0.27860592883831747</v>
      </c>
      <c r="AR12" s="308">
        <f t="shared" si="35"/>
        <v>0.35644499796010398</v>
      </c>
      <c r="AS12" s="311">
        <f t="shared" si="36"/>
        <v>0.2913202889606854</v>
      </c>
      <c r="AT12" s="310">
        <f>'4'!I46</f>
        <v>42990.479999999836</v>
      </c>
      <c r="AU12" s="305">
        <f t="shared" si="37"/>
        <v>142934.97999999879</v>
      </c>
      <c r="AV12" s="311">
        <f t="shared" si="14"/>
        <v>911.49114809710238</v>
      </c>
      <c r="AW12" s="311">
        <f t="shared" si="15"/>
        <v>620.28867393124585</v>
      </c>
      <c r="AX12" s="311">
        <f t="shared" si="16"/>
        <v>923.11696119902581</v>
      </c>
      <c r="AY12" s="311">
        <f t="shared" si="17"/>
        <v>648.59594511198497</v>
      </c>
      <c r="AZ12" s="310">
        <f>+Listrik!AH11</f>
        <v>24030</v>
      </c>
      <c r="BA12" s="305">
        <f t="shared" si="38"/>
        <v>106599</v>
      </c>
      <c r="BB12" s="311">
        <f t="shared" si="18"/>
        <v>509.48796777271275</v>
      </c>
      <c r="BC12" s="311">
        <f t="shared" si="39"/>
        <v>462.60301258934265</v>
      </c>
      <c r="BD12" s="311">
        <f t="shared" si="19"/>
        <v>515.98634343260835</v>
      </c>
      <c r="BE12" s="311">
        <f t="shared" si="20"/>
        <v>483.71419755327258</v>
      </c>
      <c r="BF12" s="566">
        <f>2.204</f>
        <v>2.2040000000000002</v>
      </c>
      <c r="BG12" s="525">
        <v>107.959</v>
      </c>
      <c r="BH12" s="308">
        <f>+Efficiency2!K22</f>
        <v>51.30109152</v>
      </c>
      <c r="BI12" s="547">
        <f t="shared" si="40"/>
        <v>236.30537604</v>
      </c>
      <c r="BJ12" s="548">
        <f t="shared" si="41"/>
        <v>0.90779744875104751</v>
      </c>
      <c r="BK12" s="548">
        <f t="shared" si="42"/>
        <v>0.93258987033243124</v>
      </c>
    </row>
    <row r="13" spans="1:63">
      <c r="A13" s="18">
        <f t="shared" si="21"/>
        <v>45905</v>
      </c>
      <c r="B13" s="444" t="s">
        <v>469</v>
      </c>
      <c r="C13" s="445" t="s">
        <v>493</v>
      </c>
      <c r="D13" s="448">
        <f>+'5'!F42</f>
        <v>830</v>
      </c>
      <c r="E13" s="448">
        <f>+'5'!G42</f>
        <v>713.8</v>
      </c>
      <c r="F13" s="51">
        <f t="shared" si="0"/>
        <v>0.14000000000000001</v>
      </c>
      <c r="G13" s="452">
        <f t="shared" si="22"/>
        <v>0.95001877262201373</v>
      </c>
      <c r="H13" s="451">
        <f t="shared" si="23"/>
        <v>0.95001877262201373</v>
      </c>
      <c r="I13" s="451">
        <f t="shared" si="24"/>
        <v>0.97747091532100883</v>
      </c>
      <c r="J13" s="454">
        <f t="shared" si="25"/>
        <v>0.92861571924698105</v>
      </c>
      <c r="K13" s="454">
        <f t="shared" si="26"/>
        <v>0.90454417171956114</v>
      </c>
      <c r="L13" s="308">
        <f>+Efficiency1!K26</f>
        <v>51.30109152</v>
      </c>
      <c r="M13" s="14">
        <f t="shared" si="27"/>
        <v>296.29841016</v>
      </c>
      <c r="N13" s="308">
        <f>+Efficiency1!C26</f>
        <v>51.30109152</v>
      </c>
      <c r="O13" s="14">
        <f t="shared" si="27"/>
        <v>296.29841016</v>
      </c>
      <c r="P13" s="304">
        <f>'5'!I38</f>
        <v>48.736999999999995</v>
      </c>
      <c r="Q13" s="14">
        <f t="shared" si="28"/>
        <v>279.16999999999996</v>
      </c>
      <c r="R13" s="16">
        <f>'5'!I40</f>
        <v>47.639000000000003</v>
      </c>
      <c r="S13" s="305">
        <f t="shared" si="29"/>
        <v>268.01499999999999</v>
      </c>
      <c r="T13" s="8">
        <f t="shared" si="1"/>
        <v>0.97747091532100883</v>
      </c>
      <c r="U13" s="8">
        <f t="shared" si="2"/>
        <v>0.9600422681520222</v>
      </c>
      <c r="V13" s="306">
        <f t="shared" si="3"/>
        <v>0.92861571924698105</v>
      </c>
      <c r="W13" s="307">
        <f t="shared" si="4"/>
        <v>0.90454417171956114</v>
      </c>
      <c r="X13" s="305"/>
      <c r="Y13" s="305"/>
      <c r="Z13" s="7"/>
      <c r="AA13" s="305"/>
      <c r="AB13" s="100">
        <v>0</v>
      </c>
      <c r="AC13" s="14">
        <f t="shared" si="30"/>
        <v>0</v>
      </c>
      <c r="AD13" s="303">
        <f t="shared" si="5"/>
        <v>0</v>
      </c>
      <c r="AE13" s="303">
        <f t="shared" si="6"/>
        <v>0</v>
      </c>
      <c r="AF13" s="309">
        <f t="shared" si="7"/>
        <v>0</v>
      </c>
      <c r="AG13" s="303">
        <f t="shared" si="8"/>
        <v>0</v>
      </c>
      <c r="AH13" s="558">
        <f t="shared" si="9"/>
        <v>109.321</v>
      </c>
      <c r="AI13" s="305">
        <f t="shared" si="31"/>
        <v>573.81299999999999</v>
      </c>
      <c r="AJ13" s="311">
        <f t="shared" si="10"/>
        <v>2.2430802060036523</v>
      </c>
      <c r="AK13" s="311">
        <f t="shared" si="11"/>
        <v>2.0554250098506288</v>
      </c>
      <c r="AL13" s="308">
        <f t="shared" si="12"/>
        <v>2.2947794873947815</v>
      </c>
      <c r="AM13" s="311">
        <f t="shared" si="13"/>
        <v>2.1409734529783782</v>
      </c>
      <c r="AN13" s="100">
        <v>14.5</v>
      </c>
      <c r="AO13" s="305">
        <f t="shared" si="32"/>
        <v>78.7</v>
      </c>
      <c r="AP13" s="311">
        <f t="shared" si="33"/>
        <v>0.2975152348318526</v>
      </c>
      <c r="AQ13" s="311">
        <f t="shared" si="34"/>
        <v>0.28190708170648715</v>
      </c>
      <c r="AR13" s="308">
        <f t="shared" si="35"/>
        <v>0.30437246793593481</v>
      </c>
      <c r="AS13" s="311">
        <f t="shared" si="36"/>
        <v>0.29364028132753767</v>
      </c>
      <c r="AT13" s="310">
        <f>'5'!I46</f>
        <v>37099.290000000066</v>
      </c>
      <c r="AU13" s="305">
        <f t="shared" si="37"/>
        <v>180034.26999999885</v>
      </c>
      <c r="AV13" s="311">
        <f t="shared" si="14"/>
        <v>761.21406734103607</v>
      </c>
      <c r="AW13" s="311">
        <f t="shared" si="15"/>
        <v>644.89117741877305</v>
      </c>
      <c r="AX13" s="311">
        <f t="shared" si="16"/>
        <v>778.75879006696334</v>
      </c>
      <c r="AY13" s="311">
        <f t="shared" si="17"/>
        <v>671.73206723503858</v>
      </c>
      <c r="AZ13" s="310">
        <f>+Listrik!AH12</f>
        <v>21581</v>
      </c>
      <c r="BA13" s="305">
        <f t="shared" si="38"/>
        <v>128180</v>
      </c>
      <c r="BB13" s="311">
        <f t="shared" si="18"/>
        <v>442.80526089008362</v>
      </c>
      <c r="BC13" s="311">
        <f t="shared" si="39"/>
        <v>459.14675645663942</v>
      </c>
      <c r="BD13" s="311">
        <f t="shared" si="19"/>
        <v>453.01118831209726</v>
      </c>
      <c r="BE13" s="311">
        <f t="shared" si="20"/>
        <v>478.25681398429191</v>
      </c>
      <c r="BF13" s="566">
        <f>2.376</f>
        <v>2.3759999999999999</v>
      </c>
      <c r="BG13" s="525">
        <v>106.94499999999999</v>
      </c>
      <c r="BH13" s="308">
        <f>+Efficiency2!K26</f>
        <v>51.30109152</v>
      </c>
      <c r="BI13" s="547">
        <f t="shared" si="40"/>
        <v>287.60646756</v>
      </c>
      <c r="BJ13" s="548">
        <f t="shared" si="41"/>
        <v>0.92861571924698105</v>
      </c>
      <c r="BK13" s="548">
        <f t="shared" si="42"/>
        <v>0.93188099097280253</v>
      </c>
    </row>
    <row r="14" spans="1:63">
      <c r="A14" s="18">
        <f t="shared" si="21"/>
        <v>45906</v>
      </c>
      <c r="B14" s="444" t="s">
        <v>469</v>
      </c>
      <c r="C14" s="445" t="s">
        <v>493</v>
      </c>
      <c r="D14" s="448">
        <f>+'6'!F42</f>
        <v>830</v>
      </c>
      <c r="E14" s="448">
        <f>+'6'!G42</f>
        <v>713.8</v>
      </c>
      <c r="F14" s="51">
        <f t="shared" si="0"/>
        <v>0.14000000000000001</v>
      </c>
      <c r="G14" s="452">
        <f t="shared" si="22"/>
        <v>0.9358155812780008</v>
      </c>
      <c r="H14" s="451">
        <f t="shared" si="23"/>
        <v>0.9358155812780008</v>
      </c>
      <c r="I14" s="451">
        <f t="shared" si="24"/>
        <v>0.99091531329724347</v>
      </c>
      <c r="J14" s="454">
        <f t="shared" si="25"/>
        <v>0.92731398991053215</v>
      </c>
      <c r="K14" s="454">
        <f t="shared" si="26"/>
        <v>0.90791689859326996</v>
      </c>
      <c r="L14" s="308">
        <f>+Efficiency1!K30</f>
        <v>51.519766249411767</v>
      </c>
      <c r="M14" s="14">
        <f t="shared" si="27"/>
        <v>347.81817640941176</v>
      </c>
      <c r="N14" s="308">
        <f>+Efficiency1!C30</f>
        <v>51.519766249411767</v>
      </c>
      <c r="O14" s="14">
        <f t="shared" si="27"/>
        <v>347.81817640941176</v>
      </c>
      <c r="P14" s="304">
        <f>'6'!I38</f>
        <v>48.213000000000001</v>
      </c>
      <c r="Q14" s="14">
        <f t="shared" si="28"/>
        <v>327.38299999999998</v>
      </c>
      <c r="R14" s="16">
        <f>'6'!I40</f>
        <v>47.774999999999999</v>
      </c>
      <c r="S14" s="305">
        <f t="shared" si="29"/>
        <v>315.78999999999996</v>
      </c>
      <c r="T14" s="8">
        <f t="shared" si="1"/>
        <v>0.99091531329724347</v>
      </c>
      <c r="U14" s="8">
        <f t="shared" si="2"/>
        <v>0.96458887602593901</v>
      </c>
      <c r="V14" s="306">
        <f t="shared" si="3"/>
        <v>0.92731398991053215</v>
      </c>
      <c r="W14" s="307">
        <f t="shared" si="4"/>
        <v>0.90791689859326996</v>
      </c>
      <c r="X14" s="305"/>
      <c r="Y14" s="305"/>
      <c r="Z14" s="7"/>
      <c r="AA14" s="305"/>
      <c r="AB14" s="100">
        <v>0</v>
      </c>
      <c r="AC14" s="14">
        <f t="shared" si="30"/>
        <v>0</v>
      </c>
      <c r="AD14" s="303">
        <f t="shared" si="5"/>
        <v>0</v>
      </c>
      <c r="AE14" s="303">
        <f t="shared" si="6"/>
        <v>0</v>
      </c>
      <c r="AF14" s="309">
        <f t="shared" si="7"/>
        <v>0</v>
      </c>
      <c r="AG14" s="303">
        <f t="shared" si="8"/>
        <v>0</v>
      </c>
      <c r="AH14" s="558">
        <f t="shared" si="9"/>
        <v>109.851</v>
      </c>
      <c r="AI14" s="305">
        <f t="shared" si="31"/>
        <v>683.66399999999999</v>
      </c>
      <c r="AJ14" s="311">
        <f t="shared" si="10"/>
        <v>2.2784518698276397</v>
      </c>
      <c r="AK14" s="311">
        <f t="shared" si="11"/>
        <v>2.0882697024585881</v>
      </c>
      <c r="AL14" s="308">
        <f t="shared" si="12"/>
        <v>2.2993406593406593</v>
      </c>
      <c r="AM14" s="311">
        <f t="shared" si="13"/>
        <v>2.164932391779347</v>
      </c>
      <c r="AN14" s="100">
        <v>12.3</v>
      </c>
      <c r="AO14" s="305">
        <f t="shared" si="32"/>
        <v>91</v>
      </c>
      <c r="AP14" s="311">
        <f t="shared" si="33"/>
        <v>0.25511791425549124</v>
      </c>
      <c r="AQ14" s="311">
        <f t="shared" si="34"/>
        <v>0.27796189783831171</v>
      </c>
      <c r="AR14" s="308">
        <f t="shared" si="35"/>
        <v>0.25745682888540034</v>
      </c>
      <c r="AS14" s="311">
        <f t="shared" si="36"/>
        <v>0.28816618638968938</v>
      </c>
      <c r="AT14" s="310">
        <f>'6'!I46</f>
        <v>34913.800000000338</v>
      </c>
      <c r="AU14" s="305">
        <f t="shared" si="37"/>
        <v>214948.06999999919</v>
      </c>
      <c r="AV14" s="311">
        <f t="shared" si="14"/>
        <v>724.15738493767947</v>
      </c>
      <c r="AW14" s="311">
        <f t="shared" si="15"/>
        <v>656.56454366903347</v>
      </c>
      <c r="AX14" s="311">
        <f t="shared" si="16"/>
        <v>730.79644165359161</v>
      </c>
      <c r="AY14" s="311">
        <f t="shared" si="17"/>
        <v>680.66775388707447</v>
      </c>
      <c r="AZ14" s="310">
        <f>+Listrik!AH13</f>
        <v>18507</v>
      </c>
      <c r="BA14" s="305">
        <f t="shared" si="38"/>
        <v>146687</v>
      </c>
      <c r="BB14" s="311">
        <f t="shared" si="18"/>
        <v>383.85912513222576</v>
      </c>
      <c r="BC14" s="311">
        <f t="shared" si="39"/>
        <v>448.05930668360912</v>
      </c>
      <c r="BD14" s="311">
        <f t="shared" si="19"/>
        <v>387.37833594976451</v>
      </c>
      <c r="BE14" s="311">
        <f t="shared" si="20"/>
        <v>464.50805915323485</v>
      </c>
      <c r="BF14" s="566">
        <f>2.1</f>
        <v>2.1</v>
      </c>
      <c r="BG14" s="525">
        <v>107.751</v>
      </c>
      <c r="BH14" s="308">
        <f>+Efficiency2!K30</f>
        <v>51.519766249411767</v>
      </c>
      <c r="BI14" s="547">
        <f t="shared" si="40"/>
        <v>339.12623380941176</v>
      </c>
      <c r="BJ14" s="548">
        <f t="shared" si="41"/>
        <v>0.92731398991053215</v>
      </c>
      <c r="BK14" s="548">
        <f t="shared" si="42"/>
        <v>0.93118717609288015</v>
      </c>
    </row>
    <row r="15" spans="1:63">
      <c r="A15" s="18">
        <f t="shared" si="21"/>
        <v>45907</v>
      </c>
      <c r="B15" s="444" t="s">
        <v>469</v>
      </c>
      <c r="C15" s="445" t="s">
        <v>504</v>
      </c>
      <c r="D15" s="448">
        <f>+'7'!F42</f>
        <v>830</v>
      </c>
      <c r="E15" s="448">
        <f>+'7'!G42</f>
        <v>713.8</v>
      </c>
      <c r="F15" s="51">
        <f t="shared" si="0"/>
        <v>0.14000000000000001</v>
      </c>
      <c r="G15" s="452">
        <f t="shared" si="22"/>
        <v>0.89802476839297141</v>
      </c>
      <c r="H15" s="451">
        <f t="shared" si="23"/>
        <v>0.89802476839297141</v>
      </c>
      <c r="I15" s="451">
        <f t="shared" si="24"/>
        <v>0.82150334578595174</v>
      </c>
      <c r="J15" s="454">
        <f t="shared" si="25"/>
        <v>0.73773035183348035</v>
      </c>
      <c r="K15" s="454">
        <f t="shared" si="26"/>
        <v>0.88495401237169591</v>
      </c>
      <c r="L15" s="308">
        <f>+SUM(Efficiency1!K35:K37)</f>
        <v>54.250174064999996</v>
      </c>
      <c r="M15" s="14">
        <f t="shared" si="27"/>
        <v>402.06835047441177</v>
      </c>
      <c r="N15" s="308">
        <f>+SUM(Efficiency1!C35:C37)</f>
        <v>54.250174064999996</v>
      </c>
      <c r="O15" s="14">
        <f t="shared" si="27"/>
        <v>402.06835047441177</v>
      </c>
      <c r="P15" s="304">
        <f>'7'!I38</f>
        <v>48.718000000000004</v>
      </c>
      <c r="Q15" s="14">
        <f t="shared" si="28"/>
        <v>376.101</v>
      </c>
      <c r="R15" s="16">
        <f>'7'!I40</f>
        <v>40.021999999999998</v>
      </c>
      <c r="S15" s="305">
        <f t="shared" si="29"/>
        <v>355.81199999999995</v>
      </c>
      <c r="T15" s="8">
        <f t="shared" si="1"/>
        <v>0.82150334578595174</v>
      </c>
      <c r="U15" s="8">
        <f t="shared" si="2"/>
        <v>0.94605438432761402</v>
      </c>
      <c r="V15" s="306">
        <f t="shared" si="3"/>
        <v>0.73773035183348035</v>
      </c>
      <c r="W15" s="307">
        <f t="shared" si="4"/>
        <v>0.88495401237169591</v>
      </c>
      <c r="X15" s="305"/>
      <c r="Y15" s="305"/>
      <c r="Z15" s="7"/>
      <c r="AA15" s="305"/>
      <c r="AB15" s="100">
        <v>0</v>
      </c>
      <c r="AC15" s="14">
        <f t="shared" si="30"/>
        <v>0</v>
      </c>
      <c r="AD15" s="303">
        <f t="shared" si="5"/>
        <v>0</v>
      </c>
      <c r="AE15" s="303">
        <f t="shared" si="6"/>
        <v>0</v>
      </c>
      <c r="AF15" s="309">
        <f t="shared" si="7"/>
        <v>0</v>
      </c>
      <c r="AG15" s="303">
        <f t="shared" si="8"/>
        <v>0</v>
      </c>
      <c r="AH15" s="558">
        <f t="shared" si="9"/>
        <v>110.38</v>
      </c>
      <c r="AI15" s="305">
        <f t="shared" si="31"/>
        <v>794.04399999999998</v>
      </c>
      <c r="AJ15" s="311">
        <f t="shared" si="10"/>
        <v>2.2656923519027874</v>
      </c>
      <c r="AK15" s="311">
        <f t="shared" si="11"/>
        <v>2.1112520307045179</v>
      </c>
      <c r="AL15" s="308">
        <f t="shared" si="12"/>
        <v>2.7579831092898908</v>
      </c>
      <c r="AM15" s="311">
        <f t="shared" si="13"/>
        <v>2.2316391802412512</v>
      </c>
      <c r="AN15" s="100">
        <v>15.3</v>
      </c>
      <c r="AO15" s="305">
        <f t="shared" si="32"/>
        <v>106.3</v>
      </c>
      <c r="AP15" s="311">
        <f t="shared" si="33"/>
        <v>0.31405230099757792</v>
      </c>
      <c r="AQ15" s="311">
        <f t="shared" si="34"/>
        <v>0.28263684489006941</v>
      </c>
      <c r="AR15" s="308">
        <f t="shared" si="35"/>
        <v>0.38228974064264659</v>
      </c>
      <c r="AS15" s="311">
        <f t="shared" si="36"/>
        <v>0.29875327420098258</v>
      </c>
      <c r="AT15" s="310">
        <f>'7'!I46</f>
        <v>39123.469999999885</v>
      </c>
      <c r="AU15" s="305">
        <f t="shared" si="37"/>
        <v>254071.53999999908</v>
      </c>
      <c r="AV15" s="311">
        <f t="shared" si="14"/>
        <v>803.05985467383482</v>
      </c>
      <c r="AW15" s="311">
        <f t="shared" si="15"/>
        <v>675.54071911534152</v>
      </c>
      <c r="AX15" s="311">
        <f t="shared" si="16"/>
        <v>977.54909799609925</v>
      </c>
      <c r="AY15" s="311">
        <f t="shared" si="17"/>
        <v>714.06118961698633</v>
      </c>
      <c r="AZ15" s="310">
        <f>+Listrik!AH14</f>
        <v>22128</v>
      </c>
      <c r="BA15" s="305">
        <f t="shared" si="38"/>
        <v>168815</v>
      </c>
      <c r="BB15" s="311">
        <f t="shared" si="18"/>
        <v>454.20583767806562</v>
      </c>
      <c r="BC15" s="311">
        <f t="shared" si="39"/>
        <v>448.85549360411164</v>
      </c>
      <c r="BD15" s="311">
        <f t="shared" si="19"/>
        <v>552.89590725101186</v>
      </c>
      <c r="BE15" s="311">
        <f t="shared" si="20"/>
        <v>474.44999044439209</v>
      </c>
      <c r="BF15" s="566">
        <f>2.264</f>
        <v>2.2639999999999998</v>
      </c>
      <c r="BG15" s="525">
        <v>108.116</v>
      </c>
      <c r="BH15" s="308">
        <f>+SUM(Efficiency2!K35:K37)</f>
        <v>54.250174064999996</v>
      </c>
      <c r="BI15" s="547">
        <f t="shared" si="40"/>
        <v>393.37640787441177</v>
      </c>
      <c r="BJ15" s="548">
        <f t="shared" si="41"/>
        <v>0.73773035183348035</v>
      </c>
      <c r="BK15" s="548">
        <f t="shared" si="42"/>
        <v>0.90450772562241577</v>
      </c>
    </row>
    <row r="16" spans="1:63">
      <c r="A16" s="18">
        <f t="shared" si="21"/>
        <v>45908</v>
      </c>
      <c r="B16" s="444" t="s">
        <v>469</v>
      </c>
      <c r="C16" s="445" t="s">
        <v>522</v>
      </c>
      <c r="D16" s="448">
        <f>+'8'!F42</f>
        <v>830</v>
      </c>
      <c r="E16" s="448">
        <f>+'8'!G42</f>
        <v>713.8</v>
      </c>
      <c r="F16" s="51">
        <f t="shared" si="0"/>
        <v>0.14000000000000001</v>
      </c>
      <c r="G16" s="452">
        <f t="shared" si="22"/>
        <v>0.91174907235432934</v>
      </c>
      <c r="H16" s="451">
        <f t="shared" si="23"/>
        <v>0.91174907235432934</v>
      </c>
      <c r="I16" s="451">
        <f t="shared" si="24"/>
        <v>1.0414221608560579</v>
      </c>
      <c r="J16" s="454">
        <f t="shared" si="25"/>
        <v>0.94951568908975192</v>
      </c>
      <c r="K16" s="454">
        <f t="shared" si="26"/>
        <v>0.89299408968084648</v>
      </c>
      <c r="L16" s="308">
        <f>+SUM(Efficiency1!K40:K41)</f>
        <v>57.193367759999994</v>
      </c>
      <c r="M16" s="14">
        <f t="shared" si="27"/>
        <v>459.26171823441177</v>
      </c>
      <c r="N16" s="308">
        <f>+SUM(Efficiency1!C40:C41)</f>
        <v>57.193367759999994</v>
      </c>
      <c r="O16" s="14">
        <f t="shared" si="27"/>
        <v>459.26171823441177</v>
      </c>
      <c r="P16" s="304">
        <f>'8'!I38</f>
        <v>52.146000000000001</v>
      </c>
      <c r="Q16" s="14">
        <f t="shared" si="28"/>
        <v>428.24700000000001</v>
      </c>
      <c r="R16" s="16">
        <f>'8'!I40</f>
        <v>54.305999999999997</v>
      </c>
      <c r="S16" s="305">
        <f t="shared" si="29"/>
        <v>410.11799999999994</v>
      </c>
      <c r="T16" s="8">
        <f t="shared" si="1"/>
        <v>1.0414221608560579</v>
      </c>
      <c r="U16" s="8">
        <f t="shared" si="2"/>
        <v>0.95766695388409007</v>
      </c>
      <c r="V16" s="306">
        <f t="shared" si="3"/>
        <v>0.94951568908975192</v>
      </c>
      <c r="W16" s="307">
        <f t="shared" si="4"/>
        <v>0.89299408968084648</v>
      </c>
      <c r="X16" s="305"/>
      <c r="Y16" s="305"/>
      <c r="Z16" s="7"/>
      <c r="AA16" s="305"/>
      <c r="AB16" s="100">
        <v>0</v>
      </c>
      <c r="AC16" s="14">
        <f t="shared" si="30"/>
        <v>0</v>
      </c>
      <c r="AD16" s="303">
        <f t="shared" si="5"/>
        <v>0</v>
      </c>
      <c r="AE16" s="303">
        <f t="shared" si="6"/>
        <v>0</v>
      </c>
      <c r="AF16" s="309">
        <f t="shared" si="7"/>
        <v>0</v>
      </c>
      <c r="AG16" s="303">
        <f t="shared" si="8"/>
        <v>0</v>
      </c>
      <c r="AH16" s="558">
        <f t="shared" si="9"/>
        <v>116.023</v>
      </c>
      <c r="AI16" s="305">
        <f t="shared" si="31"/>
        <v>910.06700000000001</v>
      </c>
      <c r="AJ16" s="311">
        <f t="shared" si="10"/>
        <v>2.2249645226863035</v>
      </c>
      <c r="AK16" s="311">
        <f t="shared" si="11"/>
        <v>2.1250983661298268</v>
      </c>
      <c r="AL16" s="308">
        <f t="shared" si="12"/>
        <v>2.1364674253305345</v>
      </c>
      <c r="AM16" s="311">
        <f t="shared" si="13"/>
        <v>2.2190369600944124</v>
      </c>
      <c r="AN16" s="100">
        <v>13.6</v>
      </c>
      <c r="AO16" s="305">
        <f t="shared" si="32"/>
        <v>119.89999999999999</v>
      </c>
      <c r="AP16" s="311">
        <f t="shared" si="33"/>
        <v>0.26080619798258736</v>
      </c>
      <c r="AQ16" s="311">
        <f t="shared" si="34"/>
        <v>0.27997861047479605</v>
      </c>
      <c r="AR16" s="308">
        <f t="shared" si="35"/>
        <v>0.25043273303134095</v>
      </c>
      <c r="AS16" s="311">
        <f t="shared" si="36"/>
        <v>0.29235488322872932</v>
      </c>
      <c r="AT16" s="310">
        <f>'8'!I46</f>
        <v>36533.849999999708</v>
      </c>
      <c r="AU16" s="305">
        <f t="shared" si="37"/>
        <v>290605.38999999879</v>
      </c>
      <c r="AV16" s="311">
        <f t="shared" si="14"/>
        <v>700.60694971809357</v>
      </c>
      <c r="AW16" s="311">
        <f t="shared" si="15"/>
        <v>678.59293818753849</v>
      </c>
      <c r="AX16" s="311">
        <f t="shared" si="16"/>
        <v>672.74058115124853</v>
      </c>
      <c r="AY16" s="311">
        <f t="shared" si="17"/>
        <v>708.58969857455384</v>
      </c>
      <c r="AZ16" s="310">
        <f>+Listrik!AH15</f>
        <v>22105</v>
      </c>
      <c r="BA16" s="305">
        <f t="shared" si="38"/>
        <v>190920</v>
      </c>
      <c r="BB16" s="311">
        <f t="shared" si="18"/>
        <v>423.90595635331567</v>
      </c>
      <c r="BC16" s="311">
        <f t="shared" si="39"/>
        <v>445.81748383526332</v>
      </c>
      <c r="BD16" s="311">
        <f t="shared" si="19"/>
        <v>407.04526203366112</v>
      </c>
      <c r="BE16" s="311">
        <f t="shared" si="20"/>
        <v>465.52455634719769</v>
      </c>
      <c r="BF16" s="566">
        <f>2.857</f>
        <v>2.8570000000000002</v>
      </c>
      <c r="BG16" s="525">
        <v>113.166</v>
      </c>
      <c r="BH16" s="308">
        <f>+SUM(Efficiency2!K40:K41)</f>
        <v>57.193367759999994</v>
      </c>
      <c r="BI16" s="547">
        <f t="shared" si="40"/>
        <v>450.56977563441177</v>
      </c>
      <c r="BJ16" s="548">
        <f t="shared" si="41"/>
        <v>0.94951568908975192</v>
      </c>
      <c r="BK16" s="548">
        <f t="shared" si="42"/>
        <v>0.91022084076222187</v>
      </c>
    </row>
    <row r="17" spans="1:63">
      <c r="A17" s="18">
        <f t="shared" si="21"/>
        <v>45909</v>
      </c>
      <c r="B17" s="444" t="s">
        <v>469</v>
      </c>
      <c r="C17" s="445" t="s">
        <v>532</v>
      </c>
      <c r="D17" s="448">
        <f>+'9'!F42</f>
        <v>830</v>
      </c>
      <c r="E17" s="448">
        <f>+'9'!G42</f>
        <v>713.8</v>
      </c>
      <c r="F17" s="51">
        <f t="shared" si="0"/>
        <v>0.14000000000000001</v>
      </c>
      <c r="G17" s="452">
        <f t="shared" si="22"/>
        <v>0.93955571336653898</v>
      </c>
      <c r="H17" s="451">
        <f t="shared" si="23"/>
        <v>0.93955571336653898</v>
      </c>
      <c r="I17" s="451">
        <f t="shared" si="24"/>
        <v>0.95484997565357554</v>
      </c>
      <c r="J17" s="454">
        <f t="shared" si="25"/>
        <v>0.89713475003321752</v>
      </c>
      <c r="K17" s="454">
        <f t="shared" si="26"/>
        <v>0.89349628050317176</v>
      </c>
      <c r="L17" s="308">
        <f>+Efficiency1!K45</f>
        <v>63.388470904615382</v>
      </c>
      <c r="M17" s="14">
        <f t="shared" si="27"/>
        <v>522.65018913902713</v>
      </c>
      <c r="N17" s="308">
        <f>+Efficiency1!C45</f>
        <v>63.388470904615382</v>
      </c>
      <c r="O17" s="14">
        <f t="shared" si="27"/>
        <v>522.65018913902713</v>
      </c>
      <c r="P17" s="304">
        <f>'9'!I38</f>
        <v>59.557000000000002</v>
      </c>
      <c r="Q17" s="14">
        <f t="shared" si="28"/>
        <v>487.80400000000003</v>
      </c>
      <c r="R17" s="16">
        <f>'9'!I40</f>
        <v>56.868000000000002</v>
      </c>
      <c r="S17" s="305">
        <f t="shared" si="29"/>
        <v>466.98599999999993</v>
      </c>
      <c r="T17" s="8">
        <f t="shared" si="1"/>
        <v>0.95484997565357554</v>
      </c>
      <c r="U17" s="8">
        <f t="shared" si="2"/>
        <v>0.95732302318144158</v>
      </c>
      <c r="V17" s="306">
        <f t="shared" si="3"/>
        <v>0.89713475003321752</v>
      </c>
      <c r="W17" s="307">
        <f t="shared" si="4"/>
        <v>0.89349628050317176</v>
      </c>
      <c r="X17" s="305"/>
      <c r="Y17" s="305"/>
      <c r="Z17" s="7"/>
      <c r="AA17" s="305"/>
      <c r="AB17" s="100">
        <v>0</v>
      </c>
      <c r="AC17" s="14">
        <f t="shared" si="30"/>
        <v>0</v>
      </c>
      <c r="AD17" s="303">
        <f t="shared" si="5"/>
        <v>0</v>
      </c>
      <c r="AE17" s="303">
        <f t="shared" si="6"/>
        <v>0</v>
      </c>
      <c r="AF17" s="309">
        <f t="shared" si="7"/>
        <v>0</v>
      </c>
      <c r="AG17" s="303">
        <f t="shared" si="8"/>
        <v>0</v>
      </c>
      <c r="AH17" s="558">
        <f t="shared" si="9"/>
        <v>122.304</v>
      </c>
      <c r="AI17" s="305">
        <f t="shared" si="31"/>
        <v>1032.3710000000001</v>
      </c>
      <c r="AJ17" s="311">
        <f t="shared" si="10"/>
        <v>2.0535621337542187</v>
      </c>
      <c r="AK17" s="311">
        <f t="shared" si="11"/>
        <v>2.1163643594558472</v>
      </c>
      <c r="AL17" s="308">
        <f t="shared" si="12"/>
        <v>2.1506646971935006</v>
      </c>
      <c r="AM17" s="311">
        <f t="shared" si="13"/>
        <v>2.2107108136004081</v>
      </c>
      <c r="AN17" s="100">
        <v>14.5</v>
      </c>
      <c r="AO17" s="305">
        <f t="shared" si="32"/>
        <v>134.39999999999998</v>
      </c>
      <c r="AP17" s="311">
        <f t="shared" si="33"/>
        <v>0.24346424433735747</v>
      </c>
      <c r="AQ17" s="311">
        <f t="shared" si="34"/>
        <v>0.2755204959368926</v>
      </c>
      <c r="AR17" s="308">
        <f t="shared" si="35"/>
        <v>0.2549764366603362</v>
      </c>
      <c r="AS17" s="311">
        <f t="shared" si="36"/>
        <v>0.28780306047718773</v>
      </c>
      <c r="AT17" s="310">
        <f>'9'!I46</f>
        <v>41643.230000000724</v>
      </c>
      <c r="AU17" s="305">
        <f t="shared" si="37"/>
        <v>332248.61999999953</v>
      </c>
      <c r="AV17" s="311">
        <f t="shared" si="14"/>
        <v>699.21638094599666</v>
      </c>
      <c r="AW17" s="311">
        <f t="shared" si="15"/>
        <v>681.1108969996136</v>
      </c>
      <c r="AX17" s="311">
        <f t="shared" si="16"/>
        <v>732.27878596048254</v>
      </c>
      <c r="AY17" s="311">
        <f t="shared" si="17"/>
        <v>711.47447675090814</v>
      </c>
      <c r="AZ17" s="310">
        <f>+Listrik!AH16</f>
        <v>23014</v>
      </c>
      <c r="BA17" s="305">
        <f t="shared" si="38"/>
        <v>213934</v>
      </c>
      <c r="BB17" s="311">
        <f t="shared" si="18"/>
        <v>386.41973235723759</v>
      </c>
      <c r="BC17" s="311">
        <f t="shared" si="39"/>
        <v>438.56548941788094</v>
      </c>
      <c r="BD17" s="311">
        <f t="shared" si="19"/>
        <v>404.69156643455017</v>
      </c>
      <c r="BE17" s="311">
        <f t="shared" si="20"/>
        <v>458.11651741165696</v>
      </c>
      <c r="BF17" s="566">
        <f>6.248</f>
        <v>6.2480000000000002</v>
      </c>
      <c r="BG17" s="525">
        <v>116.056</v>
      </c>
      <c r="BH17" s="308">
        <f>+Efficiency2!K45</f>
        <v>63.388470904615382</v>
      </c>
      <c r="BI17" s="547">
        <f t="shared" si="40"/>
        <v>513.95824653902719</v>
      </c>
      <c r="BJ17" s="548">
        <f t="shared" si="41"/>
        <v>0.89713475003321752</v>
      </c>
      <c r="BK17" s="548">
        <f t="shared" si="42"/>
        <v>0.90860688226069652</v>
      </c>
    </row>
    <row r="18" spans="1:63">
      <c r="A18" s="18">
        <f t="shared" si="21"/>
        <v>45910</v>
      </c>
      <c r="B18" s="444" t="s">
        <v>469</v>
      </c>
      <c r="C18" s="445" t="s">
        <v>539</v>
      </c>
      <c r="D18" s="448">
        <f>+'10'!F42</f>
        <v>809.72222222222217</v>
      </c>
      <c r="E18" s="448">
        <f>+'10'!G42</f>
        <v>696.36111111111109</v>
      </c>
      <c r="F18" s="51">
        <f t="shared" si="0"/>
        <v>0.14000000000000001</v>
      </c>
      <c r="G18" s="452">
        <f t="shared" si="22"/>
        <v>0.94793842172135578</v>
      </c>
      <c r="H18" s="451">
        <f t="shared" si="23"/>
        <v>0.92442680453911152</v>
      </c>
      <c r="I18" s="451">
        <f t="shared" si="24"/>
        <v>0.9631287684810439</v>
      </c>
      <c r="J18" s="454">
        <f t="shared" si="25"/>
        <v>0.89034204980662124</v>
      </c>
      <c r="K18" s="454">
        <f t="shared" si="26"/>
        <v>0.89314508319678232</v>
      </c>
      <c r="L18" s="308">
        <f>+SUM(Efficiency1!K50:K51)</f>
        <v>65.483821653333322</v>
      </c>
      <c r="M18" s="14">
        <f t="shared" si="27"/>
        <v>588.13401079236041</v>
      </c>
      <c r="N18" s="308">
        <f>+SUM(Efficiency1!C50:C51)</f>
        <v>63.859633297777776</v>
      </c>
      <c r="O18" s="14">
        <f t="shared" si="27"/>
        <v>586.50982243680494</v>
      </c>
      <c r="P18" s="304">
        <f>'10'!I38</f>
        <v>60.535000000000004</v>
      </c>
      <c r="Q18" s="14">
        <f t="shared" si="28"/>
        <v>548.33900000000006</v>
      </c>
      <c r="R18" s="16">
        <f>'10'!I40</f>
        <v>58.302999999999997</v>
      </c>
      <c r="S18" s="305">
        <f t="shared" si="29"/>
        <v>525.28899999999999</v>
      </c>
      <c r="T18" s="8">
        <f t="shared" si="1"/>
        <v>0.9631287684810439</v>
      </c>
      <c r="U18" s="8">
        <f t="shared" si="2"/>
        <v>0.95796396025086661</v>
      </c>
      <c r="V18" s="306">
        <f t="shared" si="3"/>
        <v>0.89034204980662124</v>
      </c>
      <c r="W18" s="307">
        <f t="shared" si="4"/>
        <v>0.89314508319678232</v>
      </c>
      <c r="X18" s="305"/>
      <c r="Y18" s="305"/>
      <c r="Z18" s="7"/>
      <c r="AA18" s="305"/>
      <c r="AB18" s="100">
        <v>0</v>
      </c>
      <c r="AC18" s="14">
        <f t="shared" si="30"/>
        <v>0</v>
      </c>
      <c r="AD18" s="303">
        <f t="shared" si="5"/>
        <v>0</v>
      </c>
      <c r="AE18" s="303">
        <f t="shared" si="6"/>
        <v>0</v>
      </c>
      <c r="AF18" s="309">
        <f t="shared" si="7"/>
        <v>0</v>
      </c>
      <c r="AG18" s="303">
        <f t="shared" si="8"/>
        <v>0</v>
      </c>
      <c r="AH18" s="558">
        <f t="shared" si="9"/>
        <v>123.91200000000001</v>
      </c>
      <c r="AI18" s="305">
        <f t="shared" si="31"/>
        <v>1156.2830000000001</v>
      </c>
      <c r="AJ18" s="311">
        <f t="shared" si="10"/>
        <v>2.0469480465846206</v>
      </c>
      <c r="AK18" s="311">
        <f t="shared" si="11"/>
        <v>2.1087010043057308</v>
      </c>
      <c r="AL18" s="308">
        <f t="shared" si="12"/>
        <v>2.1253108759412038</v>
      </c>
      <c r="AM18" s="311">
        <f t="shared" si="13"/>
        <v>2.201232083672036</v>
      </c>
      <c r="AN18" s="100">
        <v>19.5</v>
      </c>
      <c r="AO18" s="305">
        <f t="shared" si="32"/>
        <v>153.89999999999998</v>
      </c>
      <c r="AP18" s="311">
        <f t="shared" si="33"/>
        <v>0.3221276947220616</v>
      </c>
      <c r="AQ18" s="311">
        <f t="shared" si="34"/>
        <v>0.2806657925115667</v>
      </c>
      <c r="AR18" s="308">
        <f t="shared" si="35"/>
        <v>0.3344596332950277</v>
      </c>
      <c r="AS18" s="311">
        <f t="shared" si="36"/>
        <v>0.29298157776005207</v>
      </c>
      <c r="AT18" s="310">
        <f>'10'!I46</f>
        <v>28268.209999999402</v>
      </c>
      <c r="AU18" s="305">
        <f t="shared" si="37"/>
        <v>360516.82999999891</v>
      </c>
      <c r="AV18" s="311">
        <f t="shared" si="14"/>
        <v>466.97299083174033</v>
      </c>
      <c r="AW18" s="311">
        <f t="shared" si="15"/>
        <v>657.47070698965229</v>
      </c>
      <c r="AX18" s="311">
        <f t="shared" si="16"/>
        <v>484.85000771828896</v>
      </c>
      <c r="AY18" s="311">
        <f t="shared" si="17"/>
        <v>686.32092048376967</v>
      </c>
      <c r="AZ18" s="310">
        <f>+Listrik!AH17</f>
        <v>29093</v>
      </c>
      <c r="BA18" s="305">
        <f t="shared" si="38"/>
        <v>243027</v>
      </c>
      <c r="BB18" s="311">
        <f t="shared" si="18"/>
        <v>480.59800115635574</v>
      </c>
      <c r="BC18" s="311">
        <f t="shared" si="39"/>
        <v>443.20575410466881</v>
      </c>
      <c r="BD18" s="311">
        <f t="shared" si="19"/>
        <v>498.99662110011491</v>
      </c>
      <c r="BE18" s="311">
        <f t="shared" si="20"/>
        <v>462.65389147688222</v>
      </c>
      <c r="BF18" s="566">
        <f>6.298</f>
        <v>6.298</v>
      </c>
      <c r="BG18" s="525">
        <v>117.614</v>
      </c>
      <c r="BH18" s="308">
        <f>+SUM(Efficiency2!K50:K51)</f>
        <v>65.483821653333322</v>
      </c>
      <c r="BI18" s="547">
        <f t="shared" si="40"/>
        <v>579.44206819236047</v>
      </c>
      <c r="BJ18" s="548">
        <f t="shared" si="41"/>
        <v>0.89034204980662124</v>
      </c>
      <c r="BK18" s="548">
        <f t="shared" si="42"/>
        <v>0.90654273970597699</v>
      </c>
    </row>
    <row r="19" spans="1:63">
      <c r="A19" s="18">
        <f t="shared" si="21"/>
        <v>45911</v>
      </c>
      <c r="B19" s="444" t="s">
        <v>469</v>
      </c>
      <c r="C19" s="445" t="s">
        <v>555</v>
      </c>
      <c r="D19" s="448">
        <f>+'11'!F42</f>
        <v>825.83333333333337</v>
      </c>
      <c r="E19" s="448">
        <f>+'11'!G42</f>
        <v>710.2166666666667</v>
      </c>
      <c r="F19" s="51">
        <f t="shared" si="0"/>
        <v>0.14000000000000001</v>
      </c>
      <c r="G19" s="452">
        <f t="shared" si="22"/>
        <v>0.87151570883441276</v>
      </c>
      <c r="H19" s="451">
        <f t="shared" si="23"/>
        <v>0.87151570883441276</v>
      </c>
      <c r="I19" s="451">
        <f t="shared" si="24"/>
        <v>0.9829885825210295</v>
      </c>
      <c r="J19" s="454">
        <f t="shared" si="25"/>
        <v>0.85668999127194967</v>
      </c>
      <c r="K19" s="454">
        <f t="shared" si="26"/>
        <v>0.89002893943404604</v>
      </c>
      <c r="L19" s="308">
        <f>+SUM(Efficiency1!K54:K55)</f>
        <v>54.97204412307692</v>
      </c>
      <c r="M19" s="14">
        <f t="shared" si="27"/>
        <v>643.10605491543731</v>
      </c>
      <c r="N19" s="308">
        <f>+SUM(Efficiency1!C54:C55)</f>
        <v>54.97204412307692</v>
      </c>
      <c r="O19" s="14">
        <f t="shared" si="27"/>
        <v>641.48186655988184</v>
      </c>
      <c r="P19" s="304">
        <f>'11'!I38</f>
        <v>47.908999999999999</v>
      </c>
      <c r="Q19" s="14">
        <f t="shared" si="28"/>
        <v>596.24800000000005</v>
      </c>
      <c r="R19" s="16">
        <f>'11'!I40</f>
        <v>47.094000000000001</v>
      </c>
      <c r="S19" s="305">
        <f t="shared" si="29"/>
        <v>572.38300000000004</v>
      </c>
      <c r="T19" s="8">
        <f t="shared" si="1"/>
        <v>0.9829885825210295</v>
      </c>
      <c r="U19" s="8">
        <f t="shared" si="2"/>
        <v>0.95997470851055267</v>
      </c>
      <c r="V19" s="306">
        <f t="shared" si="3"/>
        <v>0.85668999127194967</v>
      </c>
      <c r="W19" s="307">
        <f t="shared" si="4"/>
        <v>0.89002893943404604</v>
      </c>
      <c r="X19" s="305"/>
      <c r="Y19" s="305"/>
      <c r="Z19" s="7"/>
      <c r="AA19" s="305"/>
      <c r="AB19" s="100">
        <v>0</v>
      </c>
      <c r="AC19" s="14">
        <f t="shared" si="30"/>
        <v>0</v>
      </c>
      <c r="AD19" s="303">
        <f t="shared" si="5"/>
        <v>0</v>
      </c>
      <c r="AE19" s="303">
        <f t="shared" si="6"/>
        <v>0</v>
      </c>
      <c r="AF19" s="309">
        <f t="shared" si="7"/>
        <v>0</v>
      </c>
      <c r="AG19" s="303">
        <f t="shared" si="8"/>
        <v>0</v>
      </c>
      <c r="AH19" s="558">
        <f t="shared" si="9"/>
        <v>112.045</v>
      </c>
      <c r="AI19" s="305">
        <f t="shared" si="31"/>
        <v>1268.3280000000002</v>
      </c>
      <c r="AJ19" s="311">
        <f t="shared" si="10"/>
        <v>2.3387046275230126</v>
      </c>
      <c r="AK19" s="311">
        <f t="shared" si="11"/>
        <v>2.127181977968899</v>
      </c>
      <c r="AL19" s="308">
        <f t="shared" si="12"/>
        <v>2.3791778145835987</v>
      </c>
      <c r="AM19" s="311">
        <f t="shared" si="13"/>
        <v>2.2158729382249298</v>
      </c>
      <c r="AN19" s="100">
        <v>17</v>
      </c>
      <c r="AO19" s="305">
        <f t="shared" si="32"/>
        <v>170.89999999999998</v>
      </c>
      <c r="AP19" s="311">
        <f t="shared" si="33"/>
        <v>0.35483938299693168</v>
      </c>
      <c r="AQ19" s="311">
        <f t="shared" si="34"/>
        <v>0.28662569937341503</v>
      </c>
      <c r="AR19" s="308">
        <f t="shared" si="35"/>
        <v>0.36098016732492461</v>
      </c>
      <c r="AS19" s="311">
        <f t="shared" si="36"/>
        <v>0.29857630293003107</v>
      </c>
      <c r="AT19" s="310">
        <f>'11'!I46</f>
        <v>38436.240000000238</v>
      </c>
      <c r="AU19" s="305">
        <f t="shared" si="37"/>
        <v>398953.06999999913</v>
      </c>
      <c r="AV19" s="311">
        <f t="shared" si="14"/>
        <v>802.27598154835709</v>
      </c>
      <c r="AW19" s="311">
        <f t="shared" si="15"/>
        <v>669.10592572218127</v>
      </c>
      <c r="AX19" s="311">
        <f t="shared" si="16"/>
        <v>816.16002038476745</v>
      </c>
      <c r="AY19" s="311">
        <f t="shared" si="17"/>
        <v>697.0037020666216</v>
      </c>
      <c r="AZ19" s="310">
        <f>+Listrik!AH18</f>
        <v>25940</v>
      </c>
      <c r="BA19" s="305">
        <f t="shared" si="38"/>
        <v>268967</v>
      </c>
      <c r="BB19" s="311">
        <f t="shared" si="18"/>
        <v>541.44315264355339</v>
      </c>
      <c r="BC19" s="311">
        <f t="shared" si="39"/>
        <v>451.09920704136533</v>
      </c>
      <c r="BD19" s="311">
        <f t="shared" si="19"/>
        <v>550.81326708285565</v>
      </c>
      <c r="BE19" s="311">
        <f t="shared" si="20"/>
        <v>469.90738718655166</v>
      </c>
      <c r="BF19" s="566">
        <f>3.535</f>
        <v>3.5350000000000001</v>
      </c>
      <c r="BG19" s="525">
        <v>108.51</v>
      </c>
      <c r="BH19" s="308">
        <f>+SUM(Efficiency2!K54:K55)</f>
        <v>54.97204412307692</v>
      </c>
      <c r="BI19" s="547">
        <f t="shared" si="40"/>
        <v>634.41411231543736</v>
      </c>
      <c r="BJ19" s="548">
        <f t="shared" si="41"/>
        <v>0.85668999127194967</v>
      </c>
      <c r="BK19" s="548">
        <f t="shared" si="42"/>
        <v>0.90222299423787911</v>
      </c>
    </row>
    <row r="20" spans="1:63">
      <c r="A20" s="18">
        <f t="shared" si="21"/>
        <v>45912</v>
      </c>
      <c r="B20" s="444" t="s">
        <v>469</v>
      </c>
      <c r="C20" s="445" t="s">
        <v>493</v>
      </c>
      <c r="D20" s="448">
        <f>+'12'!F42</f>
        <v>830</v>
      </c>
      <c r="E20" s="448">
        <f>+'12'!G42</f>
        <v>713.8</v>
      </c>
      <c r="F20" s="51">
        <f t="shared" si="0"/>
        <v>0.14000000000000001</v>
      </c>
      <c r="G20" s="452">
        <f t="shared" si="22"/>
        <v>0.93010991831209955</v>
      </c>
      <c r="H20" s="451">
        <f t="shared" si="23"/>
        <v>0.93010991831209955</v>
      </c>
      <c r="I20" s="451">
        <f t="shared" si="24"/>
        <v>0.9491286599390788</v>
      </c>
      <c r="J20" s="454">
        <f t="shared" si="25"/>
        <v>0.88279398036360901</v>
      </c>
      <c r="K20" s="454">
        <f t="shared" si="26"/>
        <v>0.88948880639810368</v>
      </c>
      <c r="L20" s="308">
        <f>+Efficiency1!K59</f>
        <v>51.885265439999998</v>
      </c>
      <c r="M20" s="14">
        <f t="shared" si="27"/>
        <v>694.99132035543732</v>
      </c>
      <c r="N20" s="308">
        <f>+Efficiency1!C59</f>
        <v>51.885265439999998</v>
      </c>
      <c r="O20" s="14">
        <f t="shared" si="27"/>
        <v>693.36713199988185</v>
      </c>
      <c r="P20" s="304">
        <f>'12'!I38</f>
        <v>48.259</v>
      </c>
      <c r="Q20" s="14">
        <f t="shared" si="28"/>
        <v>644.50700000000006</v>
      </c>
      <c r="R20" s="16">
        <f>'12'!I40</f>
        <v>45.804000000000002</v>
      </c>
      <c r="S20" s="305">
        <f t="shared" si="29"/>
        <v>618.18700000000001</v>
      </c>
      <c r="T20" s="8">
        <f t="shared" si="1"/>
        <v>0.9491286599390788</v>
      </c>
      <c r="U20" s="8">
        <f t="shared" si="2"/>
        <v>0.95916258473530924</v>
      </c>
      <c r="V20" s="306">
        <f t="shared" si="3"/>
        <v>0.88279398036360901</v>
      </c>
      <c r="W20" s="307">
        <f t="shared" si="4"/>
        <v>0.88948880639810368</v>
      </c>
      <c r="X20" s="305"/>
      <c r="Y20" s="305"/>
      <c r="Z20" s="7"/>
      <c r="AA20" s="305"/>
      <c r="AB20" s="100">
        <v>0</v>
      </c>
      <c r="AC20" s="14">
        <f t="shared" si="30"/>
        <v>0</v>
      </c>
      <c r="AD20" s="303">
        <f t="shared" si="5"/>
        <v>0</v>
      </c>
      <c r="AE20" s="303">
        <f t="shared" si="6"/>
        <v>0</v>
      </c>
      <c r="AF20" s="309">
        <f t="shared" si="7"/>
        <v>0</v>
      </c>
      <c r="AG20" s="303">
        <f t="shared" si="8"/>
        <v>0</v>
      </c>
      <c r="AH20" s="558">
        <f t="shared" si="9"/>
        <v>113.462</v>
      </c>
      <c r="AI20" s="305">
        <f t="shared" si="31"/>
        <v>1381.7900000000002</v>
      </c>
      <c r="AJ20" s="311">
        <f t="shared" si="10"/>
        <v>2.3511054932758655</v>
      </c>
      <c r="AK20" s="311">
        <f t="shared" si="11"/>
        <v>2.143948785660978</v>
      </c>
      <c r="AL20" s="308">
        <f t="shared" si="12"/>
        <v>2.4771199021919483</v>
      </c>
      <c r="AM20" s="311">
        <f t="shared" si="13"/>
        <v>2.2352297929267362</v>
      </c>
      <c r="AN20" s="100">
        <v>13.6</v>
      </c>
      <c r="AO20" s="305">
        <f t="shared" si="32"/>
        <v>184.49999999999997</v>
      </c>
      <c r="AP20" s="311">
        <f t="shared" si="33"/>
        <v>0.28181271887109138</v>
      </c>
      <c r="AQ20" s="311">
        <f t="shared" si="34"/>
        <v>0.28626531597019111</v>
      </c>
      <c r="AR20" s="308">
        <f t="shared" si="35"/>
        <v>0.29691729979914416</v>
      </c>
      <c r="AS20" s="311">
        <f t="shared" si="36"/>
        <v>0.29845338061136834</v>
      </c>
      <c r="AT20" s="310">
        <f>'12'!I46</f>
        <v>36955.400000000045</v>
      </c>
      <c r="AU20" s="305">
        <f t="shared" si="37"/>
        <v>435908.46999999916</v>
      </c>
      <c r="AV20" s="311">
        <f t="shared" si="14"/>
        <v>765.77218757123126</v>
      </c>
      <c r="AW20" s="311">
        <f t="shared" si="15"/>
        <v>676.34404281101536</v>
      </c>
      <c r="AX20" s="311">
        <f t="shared" si="16"/>
        <v>806.81599860274309</v>
      </c>
      <c r="AY20" s="311">
        <f t="shared" si="17"/>
        <v>705.14014367820596</v>
      </c>
      <c r="AZ20" s="310">
        <f>+Listrik!AH19</f>
        <v>23541</v>
      </c>
      <c r="BA20" s="305">
        <f t="shared" si="38"/>
        <v>292508</v>
      </c>
      <c r="BB20" s="311">
        <f t="shared" si="18"/>
        <v>487.80538345179139</v>
      </c>
      <c r="BC20" s="311">
        <f t="shared" si="39"/>
        <v>453.84766961413908</v>
      </c>
      <c r="BD20" s="311">
        <f t="shared" si="19"/>
        <v>513.95074665968036</v>
      </c>
      <c r="BE20" s="311">
        <f t="shared" si="20"/>
        <v>473.17073959821221</v>
      </c>
      <c r="BF20" s="566">
        <f>3.526</f>
        <v>3.5259999999999998</v>
      </c>
      <c r="BG20" s="525">
        <v>109.93600000000001</v>
      </c>
      <c r="BH20" s="308">
        <f>+Efficiency2!K59</f>
        <v>51.885265439999998</v>
      </c>
      <c r="BI20" s="547">
        <f t="shared" si="40"/>
        <v>686.29937775543738</v>
      </c>
      <c r="BJ20" s="548">
        <f t="shared" si="41"/>
        <v>0.88279398036360901</v>
      </c>
      <c r="BK20" s="548">
        <f t="shared" si="42"/>
        <v>0.90075413155961037</v>
      </c>
    </row>
    <row r="21" spans="1:63">
      <c r="A21" s="18">
        <f t="shared" si="21"/>
        <v>45913</v>
      </c>
      <c r="B21" s="444" t="s">
        <v>469</v>
      </c>
      <c r="C21" s="445" t="s">
        <v>563</v>
      </c>
      <c r="D21" s="448">
        <f>+'13'!F42</f>
        <v>830</v>
      </c>
      <c r="E21" s="448">
        <f>+'13'!G42</f>
        <v>713.8</v>
      </c>
      <c r="F21" s="51">
        <f t="shared" si="0"/>
        <v>0.14000000000000001</v>
      </c>
      <c r="G21" s="452">
        <f t="shared" si="22"/>
        <v>0.96911797458169002</v>
      </c>
      <c r="H21" s="451">
        <f t="shared" si="23"/>
        <v>0.96911797458169002</v>
      </c>
      <c r="I21" s="451">
        <f t="shared" si="24"/>
        <v>1.0236669940878849</v>
      </c>
      <c r="J21" s="454">
        <f t="shared" si="25"/>
        <v>0.9920540839565779</v>
      </c>
      <c r="K21" s="454">
        <f t="shared" si="26"/>
        <v>0.89709598766434062</v>
      </c>
      <c r="L21" s="308">
        <f>+SUM(Efficiency1!K63:K64)</f>
        <v>55.676399999999987</v>
      </c>
      <c r="M21" s="14">
        <f t="shared" si="27"/>
        <v>750.66772035543727</v>
      </c>
      <c r="N21" s="308">
        <f>+SUM(Efficiency1!C63:C64)</f>
        <v>55.676399999999987</v>
      </c>
      <c r="O21" s="14">
        <f t="shared" si="27"/>
        <v>749.04353199988179</v>
      </c>
      <c r="P21" s="304">
        <f>'13'!I38</f>
        <v>53.956999999999994</v>
      </c>
      <c r="Q21" s="14">
        <f t="shared" si="28"/>
        <v>698.46400000000006</v>
      </c>
      <c r="R21" s="16">
        <f>'13'!I40</f>
        <v>55.234000000000002</v>
      </c>
      <c r="S21" s="305">
        <f t="shared" si="29"/>
        <v>673.42100000000005</v>
      </c>
      <c r="T21" s="8">
        <f t="shared" si="1"/>
        <v>1.0236669940878849</v>
      </c>
      <c r="U21" s="8">
        <f t="shared" si="2"/>
        <v>0.96414561094057816</v>
      </c>
      <c r="V21" s="306">
        <f t="shared" si="3"/>
        <v>0.9920540839565779</v>
      </c>
      <c r="W21" s="307">
        <f t="shared" si="4"/>
        <v>0.89709598766434062</v>
      </c>
      <c r="X21" s="305"/>
      <c r="Y21" s="305"/>
      <c r="Z21" s="7"/>
      <c r="AA21" s="305"/>
      <c r="AB21" s="100">
        <v>0</v>
      </c>
      <c r="AC21" s="14">
        <f t="shared" si="30"/>
        <v>0</v>
      </c>
      <c r="AD21" s="303">
        <f t="shared" si="5"/>
        <v>0</v>
      </c>
      <c r="AE21" s="303">
        <f t="shared" si="6"/>
        <v>0</v>
      </c>
      <c r="AF21" s="309">
        <f t="shared" si="7"/>
        <v>0</v>
      </c>
      <c r="AG21" s="303">
        <f t="shared" si="8"/>
        <v>0</v>
      </c>
      <c r="AH21" s="558">
        <f t="shared" si="9"/>
        <v>114.81100000000001</v>
      </c>
      <c r="AI21" s="305">
        <f t="shared" si="31"/>
        <v>1496.6010000000001</v>
      </c>
      <c r="AJ21" s="311">
        <f t="shared" si="10"/>
        <v>2.1278240080063759</v>
      </c>
      <c r="AK21" s="311">
        <f t="shared" si="11"/>
        <v>2.1427031314427087</v>
      </c>
      <c r="AL21" s="308">
        <f t="shared" si="12"/>
        <v>2.078629105261252</v>
      </c>
      <c r="AM21" s="311">
        <f t="shared" si="13"/>
        <v>2.2223854022966316</v>
      </c>
      <c r="AN21" s="100">
        <v>16.2</v>
      </c>
      <c r="AO21" s="305">
        <f t="shared" si="32"/>
        <v>200.69999999999996</v>
      </c>
      <c r="AP21" s="311">
        <f t="shared" si="33"/>
        <v>0.30023907926682358</v>
      </c>
      <c r="AQ21" s="311">
        <f t="shared" si="34"/>
        <v>0.28734480230906667</v>
      </c>
      <c r="AR21" s="308">
        <f t="shared" si="35"/>
        <v>0.29329760654669224</v>
      </c>
      <c r="AS21" s="311">
        <f t="shared" si="36"/>
        <v>0.29803050394923819</v>
      </c>
      <c r="AT21" s="310">
        <f>'13'!I46</f>
        <v>41823.78999999995</v>
      </c>
      <c r="AU21" s="305">
        <f t="shared" si="37"/>
        <v>477732.25999999908</v>
      </c>
      <c r="AV21" s="311">
        <f t="shared" si="14"/>
        <v>775.13186426228208</v>
      </c>
      <c r="AW21" s="311">
        <f t="shared" si="15"/>
        <v>683.97549480001692</v>
      </c>
      <c r="AX21" s="311">
        <f t="shared" si="16"/>
        <v>757.21095701922638</v>
      </c>
      <c r="AY21" s="311">
        <f t="shared" si="17"/>
        <v>709.41099252918912</v>
      </c>
      <c r="AZ21" s="310">
        <f>+Listrik!AH20</f>
        <v>24561</v>
      </c>
      <c r="BA21" s="305">
        <f t="shared" si="38"/>
        <v>317069</v>
      </c>
      <c r="BB21" s="311">
        <f t="shared" si="18"/>
        <v>455.19580406620094</v>
      </c>
      <c r="BC21" s="311">
        <f t="shared" si="39"/>
        <v>453.95181426673389</v>
      </c>
      <c r="BD21" s="311">
        <f t="shared" si="19"/>
        <v>444.67176014773509</v>
      </c>
      <c r="BE21" s="311">
        <f t="shared" si="20"/>
        <v>470.83325289826126</v>
      </c>
      <c r="BF21" s="566">
        <f>2.694</f>
        <v>2.694</v>
      </c>
      <c r="BG21" s="525">
        <v>112.117</v>
      </c>
      <c r="BH21" s="546">
        <f>+SUM(Efficiency2!K63:K64)</f>
        <v>55.676399999999987</v>
      </c>
      <c r="BI21" s="547">
        <f t="shared" si="40"/>
        <v>741.97577775543732</v>
      </c>
      <c r="BJ21" s="548">
        <f t="shared" si="41"/>
        <v>0.9920540839565779</v>
      </c>
      <c r="BK21" s="548">
        <f t="shared" si="42"/>
        <v>0.90760510004406958</v>
      </c>
    </row>
    <row r="22" spans="1:63">
      <c r="A22" s="18">
        <f t="shared" si="21"/>
        <v>45914</v>
      </c>
      <c r="B22" s="444" t="s">
        <v>469</v>
      </c>
      <c r="C22" s="445" t="s">
        <v>564</v>
      </c>
      <c r="D22" s="448">
        <f>+'14'!F42</f>
        <v>830</v>
      </c>
      <c r="E22" s="448">
        <f>+'14'!G42</f>
        <v>713.8</v>
      </c>
      <c r="F22" s="51">
        <f t="shared" si="0"/>
        <v>0.14000000000000001</v>
      </c>
      <c r="G22" s="452">
        <f t="shared" si="22"/>
        <v>0.90443656568621533</v>
      </c>
      <c r="H22" s="451">
        <f t="shared" si="23"/>
        <v>0.90443656568621533</v>
      </c>
      <c r="I22" s="451">
        <f t="shared" si="24"/>
        <v>0.99867751969750596</v>
      </c>
      <c r="J22" s="454">
        <f t="shared" si="25"/>
        <v>0.90324046614324005</v>
      </c>
      <c r="K22" s="454">
        <f t="shared" si="26"/>
        <v>0.89754626115648617</v>
      </c>
      <c r="L22" s="308">
        <f>+Efficiency1!K67</f>
        <v>59.359608000000001</v>
      </c>
      <c r="M22" s="14">
        <f t="shared" si="27"/>
        <v>810.02732835543725</v>
      </c>
      <c r="N22" s="308">
        <f>+Efficiency1!C67</f>
        <v>59.359608000000001</v>
      </c>
      <c r="O22" s="14">
        <f t="shared" si="27"/>
        <v>808.40313999988177</v>
      </c>
      <c r="P22" s="304">
        <f>'14'!I38</f>
        <v>53.686999999999998</v>
      </c>
      <c r="Q22" s="14">
        <f t="shared" si="28"/>
        <v>752.15100000000007</v>
      </c>
      <c r="R22" s="16">
        <f>'14'!I40</f>
        <v>53.616</v>
      </c>
      <c r="S22" s="305">
        <f t="shared" si="29"/>
        <v>727.03700000000003</v>
      </c>
      <c r="T22" s="8">
        <f t="shared" si="1"/>
        <v>0.99867751969750596</v>
      </c>
      <c r="U22" s="8">
        <f t="shared" si="2"/>
        <v>0.96661042795927943</v>
      </c>
      <c r="V22" s="306">
        <f t="shared" si="3"/>
        <v>0.90324046614324005</v>
      </c>
      <c r="W22" s="307">
        <f t="shared" si="4"/>
        <v>0.89754626115648617</v>
      </c>
      <c r="X22" s="305"/>
      <c r="Y22" s="305"/>
      <c r="Z22" s="7"/>
      <c r="AA22" s="305"/>
      <c r="AB22" s="100">
        <v>0</v>
      </c>
      <c r="AC22" s="14">
        <f t="shared" si="30"/>
        <v>0</v>
      </c>
      <c r="AD22" s="303">
        <f t="shared" si="5"/>
        <v>0</v>
      </c>
      <c r="AE22" s="303">
        <f t="shared" si="6"/>
        <v>0</v>
      </c>
      <c r="AF22" s="309">
        <f t="shared" si="7"/>
        <v>0</v>
      </c>
      <c r="AG22" s="303">
        <f t="shared" si="8"/>
        <v>0</v>
      </c>
      <c r="AH22" s="558">
        <f t="shared" si="9"/>
        <v>117.17699999999999</v>
      </c>
      <c r="AI22" s="305">
        <f t="shared" si="31"/>
        <v>1613.778</v>
      </c>
      <c r="AJ22" s="311">
        <f t="shared" si="10"/>
        <v>2.1825954141598523</v>
      </c>
      <c r="AK22" s="311">
        <f t="shared" si="11"/>
        <v>2.1455505609910772</v>
      </c>
      <c r="AL22" s="308">
        <f t="shared" si="12"/>
        <v>2.1854856759176364</v>
      </c>
      <c r="AM22" s="311">
        <f t="shared" si="13"/>
        <v>2.21966419865839</v>
      </c>
      <c r="AN22" s="100">
        <v>13.6</v>
      </c>
      <c r="AO22" s="305">
        <f t="shared" si="32"/>
        <v>214.29999999999995</v>
      </c>
      <c r="AP22" s="311">
        <f t="shared" si="33"/>
        <v>0.25332017061858553</v>
      </c>
      <c r="AQ22" s="311">
        <f t="shared" si="34"/>
        <v>0.28491619368983079</v>
      </c>
      <c r="AR22" s="308">
        <f t="shared" si="35"/>
        <v>0.25365562518651147</v>
      </c>
      <c r="AS22" s="311">
        <f t="shared" si="36"/>
        <v>0.29475803844921228</v>
      </c>
      <c r="AT22" s="310">
        <f>'14'!I46</f>
        <v>36466.509999999027</v>
      </c>
      <c r="AU22" s="305">
        <f t="shared" si="37"/>
        <v>514198.7699999981</v>
      </c>
      <c r="AV22" s="311">
        <f t="shared" si="14"/>
        <v>679.24283346059622</v>
      </c>
      <c r="AW22" s="311">
        <f t="shared" si="15"/>
        <v>683.63768711335626</v>
      </c>
      <c r="AX22" s="311">
        <f t="shared" si="16"/>
        <v>680.14230826617109</v>
      </c>
      <c r="AY22" s="311">
        <f t="shared" si="17"/>
        <v>707.25254698178787</v>
      </c>
      <c r="AZ22" s="310">
        <f>+Listrik!AH21</f>
        <v>22273</v>
      </c>
      <c r="BA22" s="305">
        <f t="shared" si="38"/>
        <v>339342</v>
      </c>
      <c r="BB22" s="311">
        <f t="shared" si="18"/>
        <v>414.86765883733489</v>
      </c>
      <c r="BC22" s="311">
        <f t="shared" si="39"/>
        <v>451.16206719129531</v>
      </c>
      <c r="BD22" s="311">
        <f t="shared" si="19"/>
        <v>415.41703968964487</v>
      </c>
      <c r="BE22" s="311">
        <f t="shared" si="20"/>
        <v>466.74653422040416</v>
      </c>
      <c r="BF22" s="566">
        <f>2.686</f>
        <v>2.6859999999999999</v>
      </c>
      <c r="BG22" s="525">
        <v>114.491</v>
      </c>
      <c r="BH22" s="546">
        <f>+Efficiency2!K67</f>
        <v>59.359608000000001</v>
      </c>
      <c r="BI22" s="547">
        <f t="shared" si="40"/>
        <v>801.3353857554373</v>
      </c>
      <c r="BJ22" s="548">
        <f t="shared" si="41"/>
        <v>0.90324046614324005</v>
      </c>
      <c r="BK22" s="548">
        <f t="shared" si="42"/>
        <v>0.90728178603345411</v>
      </c>
    </row>
    <row r="23" spans="1:63">
      <c r="A23" s="18">
        <f t="shared" si="21"/>
        <v>45915</v>
      </c>
      <c r="B23" s="444" t="s">
        <v>469</v>
      </c>
      <c r="C23" s="445" t="s">
        <v>522</v>
      </c>
      <c r="D23" s="448">
        <f>+'15'!F42</f>
        <v>830</v>
      </c>
      <c r="E23" s="448">
        <f>+'15'!G42</f>
        <v>713.8</v>
      </c>
      <c r="F23" s="51">
        <f t="shared" si="0"/>
        <v>0.14000000000000001</v>
      </c>
      <c r="G23" s="452">
        <f t="shared" si="22"/>
        <v>0.90825087674128813</v>
      </c>
      <c r="H23" s="451">
        <f t="shared" si="23"/>
        <v>0.90825087674128813</v>
      </c>
      <c r="I23" s="451">
        <f t="shared" si="24"/>
        <v>0.92150008782715598</v>
      </c>
      <c r="J23" s="454">
        <f t="shared" si="25"/>
        <v>0.83695326268618842</v>
      </c>
      <c r="K23" s="454">
        <f t="shared" si="26"/>
        <v>0.89319426280756553</v>
      </c>
      <c r="L23" s="308">
        <f>+SUM(Efficiency1!K71:K72)</f>
        <v>62.680919399999993</v>
      </c>
      <c r="M23" s="14">
        <f t="shared" si="27"/>
        <v>872.70824775543724</v>
      </c>
      <c r="N23" s="308">
        <f>+SUM(Efficiency1!C71:C72)</f>
        <v>62.680919399999993</v>
      </c>
      <c r="O23" s="14">
        <f t="shared" si="27"/>
        <v>871.08405939988177</v>
      </c>
      <c r="P23" s="304">
        <f>'15'!I38</f>
        <v>56.930000000000007</v>
      </c>
      <c r="Q23" s="14">
        <f t="shared" si="28"/>
        <v>809.08100000000013</v>
      </c>
      <c r="R23" s="16">
        <f>'15'!I40</f>
        <v>52.460999999999999</v>
      </c>
      <c r="S23" s="305">
        <f t="shared" si="29"/>
        <v>779.49800000000005</v>
      </c>
      <c r="T23" s="8">
        <f t="shared" si="1"/>
        <v>0.92150008782715598</v>
      </c>
      <c r="U23" s="8">
        <f t="shared" si="2"/>
        <v>0.96343629377033935</v>
      </c>
      <c r="V23" s="306">
        <f t="shared" si="3"/>
        <v>0.83695326268618842</v>
      </c>
      <c r="W23" s="307">
        <f t="shared" si="4"/>
        <v>0.89319426280756553</v>
      </c>
      <c r="X23" s="305"/>
      <c r="Y23" s="305"/>
      <c r="Z23" s="7"/>
      <c r="AA23" s="305"/>
      <c r="AB23" s="100">
        <v>0</v>
      </c>
      <c r="AC23" s="14">
        <f t="shared" si="30"/>
        <v>0</v>
      </c>
      <c r="AD23" s="303">
        <f t="shared" si="5"/>
        <v>0</v>
      </c>
      <c r="AE23" s="303">
        <f t="shared" si="6"/>
        <v>0</v>
      </c>
      <c r="AF23" s="309">
        <f t="shared" si="7"/>
        <v>0</v>
      </c>
      <c r="AG23" s="303">
        <f t="shared" si="8"/>
        <v>0</v>
      </c>
      <c r="AH23" s="558">
        <f t="shared" si="9"/>
        <v>123.947</v>
      </c>
      <c r="AI23" s="305">
        <f t="shared" si="31"/>
        <v>1737.7249999999999</v>
      </c>
      <c r="AJ23" s="311">
        <f t="shared" si="10"/>
        <v>2.1771825048304936</v>
      </c>
      <c r="AK23" s="311">
        <f t="shared" si="11"/>
        <v>2.1477763042266469</v>
      </c>
      <c r="AL23" s="308">
        <f t="shared" si="12"/>
        <v>2.3626503497836491</v>
      </c>
      <c r="AM23" s="311">
        <f t="shared" si="13"/>
        <v>2.2292873105511495</v>
      </c>
      <c r="AN23" s="100">
        <v>20.399999999999999</v>
      </c>
      <c r="AO23" s="305">
        <f t="shared" si="32"/>
        <v>234.69999999999996</v>
      </c>
      <c r="AP23" s="311">
        <f t="shared" si="33"/>
        <v>0.35833479711926919</v>
      </c>
      <c r="AQ23" s="311">
        <f t="shared" si="34"/>
        <v>0.29008220437755916</v>
      </c>
      <c r="AR23" s="308">
        <f t="shared" si="35"/>
        <v>0.38886029622004914</v>
      </c>
      <c r="AS23" s="311">
        <f t="shared" si="36"/>
        <v>0.30109121511536907</v>
      </c>
      <c r="AT23" s="310">
        <f>'15'!I46</f>
        <v>35837.690000000308</v>
      </c>
      <c r="AU23" s="305">
        <f t="shared" si="37"/>
        <v>550036.45999999845</v>
      </c>
      <c r="AV23" s="311">
        <f t="shared" si="14"/>
        <v>629.50447918496934</v>
      </c>
      <c r="AW23" s="311">
        <f t="shared" si="15"/>
        <v>679.82866981179677</v>
      </c>
      <c r="AX23" s="311">
        <f t="shared" si="16"/>
        <v>683.13013476678498</v>
      </c>
      <c r="AY23" s="311">
        <f t="shared" si="17"/>
        <v>705.62908435941904</v>
      </c>
      <c r="AZ23" s="310">
        <f>+Listrik!AH22</f>
        <v>32172</v>
      </c>
      <c r="BA23" s="305">
        <f t="shared" si="38"/>
        <v>371514</v>
      </c>
      <c r="BB23" s="311">
        <f t="shared" si="18"/>
        <v>565.1150535745652</v>
      </c>
      <c r="BC23" s="311">
        <f t="shared" si="39"/>
        <v>459.18023040956336</v>
      </c>
      <c r="BD23" s="311">
        <f t="shared" si="19"/>
        <v>613.25556127408936</v>
      </c>
      <c r="BE23" s="311">
        <f t="shared" si="20"/>
        <v>476.60673920908067</v>
      </c>
      <c r="BF23" s="566">
        <f>7.403</f>
        <v>7.4029999999999996</v>
      </c>
      <c r="BG23" s="525">
        <v>116.544</v>
      </c>
      <c r="BH23" s="546">
        <f>+SUM(Efficiency2!K71:K72)</f>
        <v>62.680919399999993</v>
      </c>
      <c r="BI23" s="547">
        <f t="shared" si="40"/>
        <v>864.01630515543729</v>
      </c>
      <c r="BJ23" s="548">
        <f t="shared" si="41"/>
        <v>0.83695326268618842</v>
      </c>
      <c r="BK23" s="548">
        <f t="shared" si="42"/>
        <v>0.90217973358705039</v>
      </c>
    </row>
    <row r="24" spans="1:63">
      <c r="A24" s="18">
        <f t="shared" si="21"/>
        <v>45916</v>
      </c>
      <c r="B24" s="444" t="s">
        <v>576</v>
      </c>
      <c r="C24" s="445" t="s">
        <v>575</v>
      </c>
      <c r="D24" s="448">
        <f>+'16'!F42</f>
        <v>830</v>
      </c>
      <c r="E24" s="448">
        <f>+'16'!G42</f>
        <v>713.8</v>
      </c>
      <c r="F24" s="51">
        <f t="shared" si="0"/>
        <v>0.14000000000000001</v>
      </c>
      <c r="G24" s="452">
        <f t="shared" si="22"/>
        <v>0.93640452044693234</v>
      </c>
      <c r="H24" s="451">
        <f t="shared" si="23"/>
        <v>0.93640452044693234</v>
      </c>
      <c r="I24" s="451">
        <f t="shared" si="24"/>
        <v>1.0170342507746608</v>
      </c>
      <c r="J24" s="454">
        <f t="shared" si="25"/>
        <v>0.95235546987475128</v>
      </c>
      <c r="K24" s="454">
        <f t="shared" si="26"/>
        <v>0.8972627391526059</v>
      </c>
      <c r="L24" s="308">
        <f>+SUM(Efficiency1!K77:K78)</f>
        <v>64.447574400000008</v>
      </c>
      <c r="M24" s="14">
        <f t="shared" si="27"/>
        <v>937.15582215543725</v>
      </c>
      <c r="N24" s="308">
        <f>+SUM(Efficiency1!C77:C78)</f>
        <v>64.447574400000008</v>
      </c>
      <c r="O24" s="14">
        <f t="shared" si="27"/>
        <v>935.53163379988177</v>
      </c>
      <c r="P24" s="304">
        <f>'16'!I38</f>
        <v>60.349000000000004</v>
      </c>
      <c r="Q24" s="14">
        <f t="shared" si="28"/>
        <v>869.43000000000018</v>
      </c>
      <c r="R24" s="16">
        <f>'16'!I40</f>
        <v>61.377000000000002</v>
      </c>
      <c r="S24" s="305">
        <f t="shared" si="29"/>
        <v>840.875</v>
      </c>
      <c r="T24" s="8">
        <f t="shared" si="1"/>
        <v>1.0170342507746608</v>
      </c>
      <c r="U24" s="8">
        <f t="shared" si="2"/>
        <v>0.96715664285796421</v>
      </c>
      <c r="V24" s="306">
        <f t="shared" si="3"/>
        <v>0.95235546987475128</v>
      </c>
      <c r="W24" s="307">
        <f t="shared" si="4"/>
        <v>0.8972627391526059</v>
      </c>
      <c r="X24" s="305"/>
      <c r="Y24" s="305"/>
      <c r="Z24" s="7"/>
      <c r="AA24" s="305"/>
      <c r="AB24" s="100">
        <v>0</v>
      </c>
      <c r="AC24" s="14">
        <f t="shared" si="30"/>
        <v>0</v>
      </c>
      <c r="AD24" s="303">
        <f t="shared" si="5"/>
        <v>0</v>
      </c>
      <c r="AE24" s="303">
        <f t="shared" si="6"/>
        <v>0</v>
      </c>
      <c r="AF24" s="309">
        <f t="shared" si="7"/>
        <v>0</v>
      </c>
      <c r="AG24" s="303">
        <f t="shared" si="8"/>
        <v>0</v>
      </c>
      <c r="AH24" s="558">
        <f t="shared" si="9"/>
        <v>123.711</v>
      </c>
      <c r="AI24" s="305">
        <f t="shared" si="31"/>
        <v>1861.4359999999999</v>
      </c>
      <c r="AJ24" s="311">
        <f t="shared" si="10"/>
        <v>2.0499262622412964</v>
      </c>
      <c r="AK24" s="311">
        <f t="shared" si="11"/>
        <v>2.1409843230622356</v>
      </c>
      <c r="AL24" s="308">
        <f t="shared" si="12"/>
        <v>2.0155921599296152</v>
      </c>
      <c r="AM24" s="311">
        <f t="shared" si="13"/>
        <v>2.2136893117288539</v>
      </c>
      <c r="AN24" s="100">
        <v>20.399999999999999</v>
      </c>
      <c r="AO24" s="305">
        <f t="shared" si="32"/>
        <v>255.09999999999997</v>
      </c>
      <c r="AP24" s="311">
        <f t="shared" si="33"/>
        <v>0.33803377023645786</v>
      </c>
      <c r="AQ24" s="311">
        <f t="shared" si="34"/>
        <v>0.29341062535224216</v>
      </c>
      <c r="AR24" s="308">
        <f t="shared" si="35"/>
        <v>0.33237206119556184</v>
      </c>
      <c r="AS24" s="311">
        <f t="shared" si="36"/>
        <v>0.30337446112680239</v>
      </c>
      <c r="AT24" s="310">
        <f>'16'!I46</f>
        <v>36230.230000000091</v>
      </c>
      <c r="AU24" s="305">
        <f t="shared" si="37"/>
        <v>586266.68999999855</v>
      </c>
      <c r="AV24" s="311">
        <f t="shared" si="14"/>
        <v>600.34515899186545</v>
      </c>
      <c r="AW24" s="311">
        <f t="shared" si="15"/>
        <v>674.31154894585916</v>
      </c>
      <c r="AX24" s="311">
        <f t="shared" si="16"/>
        <v>590.29001091614271</v>
      </c>
      <c r="AY24" s="311">
        <f t="shared" si="17"/>
        <v>697.21027501114736</v>
      </c>
      <c r="AZ24" s="310">
        <f>+Listrik!AH23</f>
        <v>29325</v>
      </c>
      <c r="BA24" s="305">
        <f t="shared" si="38"/>
        <v>400839</v>
      </c>
      <c r="BB24" s="311">
        <f t="shared" si="18"/>
        <v>485.92354471490825</v>
      </c>
      <c r="BC24" s="311">
        <f t="shared" si="39"/>
        <v>461.03654118215371</v>
      </c>
      <c r="BD24" s="311">
        <f t="shared" si="19"/>
        <v>477.78483796862014</v>
      </c>
      <c r="BE24" s="311">
        <f t="shared" si="20"/>
        <v>476.69273078638327</v>
      </c>
      <c r="BF24" s="566">
        <f>8.994</f>
        <v>8.9939999999999998</v>
      </c>
      <c r="BG24" s="525">
        <v>114.717</v>
      </c>
      <c r="BH24" s="546">
        <f>+SUM(Efficiency2!K77:K78)</f>
        <v>64.447574400000008</v>
      </c>
      <c r="BI24" s="547">
        <f t="shared" si="40"/>
        <v>928.4638795554373</v>
      </c>
      <c r="BJ24" s="548">
        <f t="shared" si="41"/>
        <v>0.95235546987475128</v>
      </c>
      <c r="BK24" s="548">
        <f t="shared" si="42"/>
        <v>0.90566258797555355</v>
      </c>
    </row>
    <row r="25" spans="1:63">
      <c r="A25" s="18">
        <f t="shared" si="21"/>
        <v>45917</v>
      </c>
      <c r="B25" s="444" t="s">
        <v>475</v>
      </c>
      <c r="C25" s="445" t="s">
        <v>593</v>
      </c>
      <c r="D25" s="448">
        <f>+'17'!F42</f>
        <v>713.15972222222217</v>
      </c>
      <c r="E25" s="448">
        <f>+'17'!G42</f>
        <v>613.31736111111115</v>
      </c>
      <c r="F25" s="51">
        <f t="shared" si="0"/>
        <v>0.1399999999999999</v>
      </c>
      <c r="G25" s="452">
        <f t="shared" si="22"/>
        <v>0.99420439999420274</v>
      </c>
      <c r="H25" s="451">
        <f t="shared" si="23"/>
        <v>0.9917604710990211</v>
      </c>
      <c r="I25" s="451">
        <f t="shared" si="24"/>
        <v>0.98519295616335689</v>
      </c>
      <c r="J25" s="454">
        <f t="shared" si="25"/>
        <v>0.97707543032800803</v>
      </c>
      <c r="K25" s="454">
        <f t="shared" si="26"/>
        <v>0.90260877456042488</v>
      </c>
      <c r="L25" s="308">
        <f>+SUM(Efficiency1!K82:K84)</f>
        <v>67.279350150000013</v>
      </c>
      <c r="M25" s="14">
        <f t="shared" si="27"/>
        <v>1004.4351723054373</v>
      </c>
      <c r="N25" s="308">
        <f>+SUM(Efficiency1!C82:C84)</f>
        <v>67.113965700000008</v>
      </c>
      <c r="O25" s="14">
        <f t="shared" si="27"/>
        <v>1002.6455994998818</v>
      </c>
      <c r="P25" s="304">
        <f>'17'!I38</f>
        <v>66.725000000000009</v>
      </c>
      <c r="Q25" s="14">
        <f t="shared" si="28"/>
        <v>936.1550000000002</v>
      </c>
      <c r="R25" s="16">
        <f>'17'!I40</f>
        <v>65.736999999999995</v>
      </c>
      <c r="S25" s="305">
        <f t="shared" si="29"/>
        <v>906.61199999999997</v>
      </c>
      <c r="T25" s="8">
        <f t="shared" si="1"/>
        <v>0.98519295616335689</v>
      </c>
      <c r="U25" s="8">
        <f t="shared" si="2"/>
        <v>0.96844219173106993</v>
      </c>
      <c r="V25" s="306">
        <f t="shared" si="3"/>
        <v>0.97707543032800803</v>
      </c>
      <c r="W25" s="307">
        <f t="shared" si="4"/>
        <v>0.90260877456042488</v>
      </c>
      <c r="X25" s="305"/>
      <c r="Y25" s="305"/>
      <c r="Z25" s="7"/>
      <c r="AA25" s="305"/>
      <c r="AB25" s="100">
        <v>0</v>
      </c>
      <c r="AC25" s="14">
        <f t="shared" si="30"/>
        <v>0</v>
      </c>
      <c r="AD25" s="303">
        <f t="shared" si="5"/>
        <v>0</v>
      </c>
      <c r="AE25" s="303">
        <f t="shared" si="6"/>
        <v>0</v>
      </c>
      <c r="AF25" s="309">
        <f t="shared" si="7"/>
        <v>0</v>
      </c>
      <c r="AG25" s="303">
        <f t="shared" si="8"/>
        <v>0</v>
      </c>
      <c r="AH25" s="558">
        <f t="shared" si="9"/>
        <v>122.557</v>
      </c>
      <c r="AI25" s="305">
        <f t="shared" si="31"/>
        <v>1983.9929999999999</v>
      </c>
      <c r="AJ25" s="311">
        <f t="shared" si="10"/>
        <v>1.8367478456350692</v>
      </c>
      <c r="AK25" s="311">
        <f t="shared" si="11"/>
        <v>2.1192996886199396</v>
      </c>
      <c r="AL25" s="308">
        <f t="shared" si="12"/>
        <v>1.864353408278443</v>
      </c>
      <c r="AM25" s="311">
        <f t="shared" si="13"/>
        <v>2.1883595187356883</v>
      </c>
      <c r="AN25" s="100">
        <v>20.399999999999999</v>
      </c>
      <c r="AO25" s="305">
        <f t="shared" si="32"/>
        <v>275.49999999999994</v>
      </c>
      <c r="AP25" s="311">
        <f t="shared" si="33"/>
        <v>0.30573248407643305</v>
      </c>
      <c r="AQ25" s="311">
        <f t="shared" si="34"/>
        <v>0.29428887310327873</v>
      </c>
      <c r="AR25" s="308">
        <f t="shared" si="35"/>
        <v>0.31032751722774082</v>
      </c>
      <c r="AS25" s="311">
        <f t="shared" si="36"/>
        <v>0.30387861621068324</v>
      </c>
      <c r="AT25" s="310">
        <f>'17'!I46</f>
        <v>34377.079999999449</v>
      </c>
      <c r="AU25" s="305">
        <f t="shared" si="37"/>
        <v>620643.76999999804</v>
      </c>
      <c r="AV25" s="311">
        <f t="shared" si="14"/>
        <v>515.2053952791224</v>
      </c>
      <c r="AW25" s="311">
        <f t="shared" si="15"/>
        <v>662.97116396323031</v>
      </c>
      <c r="AX25" s="311">
        <f t="shared" si="16"/>
        <v>522.94871989898309</v>
      </c>
      <c r="AY25" s="311">
        <f t="shared" si="17"/>
        <v>684.57484568922325</v>
      </c>
      <c r="AZ25" s="310">
        <f>+Listrik!AH24</f>
        <v>30704</v>
      </c>
      <c r="BA25" s="305">
        <f t="shared" si="38"/>
        <v>431543</v>
      </c>
      <c r="BB25" s="311">
        <f t="shared" si="18"/>
        <v>460.15736230798041</v>
      </c>
      <c r="BC25" s="311">
        <f t="shared" si="39"/>
        <v>460.97387718914058</v>
      </c>
      <c r="BD25" s="311">
        <f t="shared" si="19"/>
        <v>467.07333769414481</v>
      </c>
      <c r="BE25" s="311">
        <f t="shared" si="20"/>
        <v>475.99524383087805</v>
      </c>
      <c r="BF25" s="566">
        <f>9.263</f>
        <v>9.2629999999999999</v>
      </c>
      <c r="BG25" s="525">
        <v>113.294</v>
      </c>
      <c r="BH25" s="546">
        <f>+SUM(Efficiency2!K82:K84)</f>
        <v>67.610235150000008</v>
      </c>
      <c r="BI25" s="547">
        <f t="shared" si="40"/>
        <v>996.0741147054373</v>
      </c>
      <c r="BJ25" s="548">
        <f t="shared" si="41"/>
        <v>0.9722936158135812</v>
      </c>
      <c r="BK25" s="548">
        <f t="shared" si="42"/>
        <v>0.91018528301792745</v>
      </c>
    </row>
    <row r="26" spans="1:63">
      <c r="A26" s="18">
        <f t="shared" si="21"/>
        <v>45918</v>
      </c>
      <c r="B26" s="444" t="s">
        <v>576</v>
      </c>
      <c r="C26" s="445" t="s">
        <v>605</v>
      </c>
      <c r="D26" s="448">
        <f>+'18'!F42</f>
        <v>431.85039370078738</v>
      </c>
      <c r="E26" s="448">
        <f>+'18'!G42</f>
        <v>379.97559055118109</v>
      </c>
      <c r="F26" s="51">
        <f t="shared" si="0"/>
        <v>0.12012216245783569</v>
      </c>
      <c r="G26" s="452">
        <f t="shared" si="22"/>
        <v>0.86121292918053582</v>
      </c>
      <c r="H26" s="451">
        <f t="shared" si="23"/>
        <v>0.86121292918053582</v>
      </c>
      <c r="I26" s="451">
        <f t="shared" si="24"/>
        <v>0.97836795150012057</v>
      </c>
      <c r="J26" s="454">
        <f t="shared" si="25"/>
        <v>0.84258312932777923</v>
      </c>
      <c r="K26" s="454">
        <f t="shared" si="26"/>
        <v>0.89883320358841901</v>
      </c>
      <c r="L26" s="308">
        <f>+SUM(Efficiency1!K87:K88)</f>
        <v>67.418867079999998</v>
      </c>
      <c r="M26" s="14">
        <f t="shared" si="27"/>
        <v>1071.8540393854373</v>
      </c>
      <c r="N26" s="308">
        <f>+SUM(Efficiency1!C87:C88)</f>
        <v>67.418867079999998</v>
      </c>
      <c r="O26" s="14">
        <f t="shared" si="27"/>
        <v>1070.0644665798818</v>
      </c>
      <c r="P26" s="304">
        <f>'18'!I38</f>
        <v>58.061999999999998</v>
      </c>
      <c r="Q26" s="14">
        <f t="shared" si="28"/>
        <v>994.21700000000021</v>
      </c>
      <c r="R26" s="16">
        <f>'18'!I40</f>
        <v>56.805999999999997</v>
      </c>
      <c r="S26" s="305">
        <f t="shared" si="29"/>
        <v>963.41800000000001</v>
      </c>
      <c r="T26" s="8">
        <f t="shared" si="1"/>
        <v>0.97836795150012057</v>
      </c>
      <c r="U26" s="8">
        <f t="shared" si="2"/>
        <v>0.96902185337808522</v>
      </c>
      <c r="V26" s="306">
        <f t="shared" si="3"/>
        <v>0.84258312932777923</v>
      </c>
      <c r="W26" s="307">
        <f t="shared" si="4"/>
        <v>0.89883320358841901</v>
      </c>
      <c r="X26" s="305"/>
      <c r="Y26" s="305"/>
      <c r="Z26" s="7"/>
      <c r="AA26" s="305"/>
      <c r="AB26" s="100">
        <v>0</v>
      </c>
      <c r="AC26" s="14">
        <f t="shared" si="30"/>
        <v>0</v>
      </c>
      <c r="AD26" s="303">
        <f t="shared" si="5"/>
        <v>0</v>
      </c>
      <c r="AE26" s="303">
        <f t="shared" si="6"/>
        <v>0</v>
      </c>
      <c r="AF26" s="309">
        <f t="shared" si="7"/>
        <v>0</v>
      </c>
      <c r="AG26" s="303">
        <f t="shared" si="8"/>
        <v>0</v>
      </c>
      <c r="AH26" s="558">
        <f t="shared" si="9"/>
        <v>103.283</v>
      </c>
      <c r="AI26" s="305">
        <f t="shared" si="31"/>
        <v>2087.2759999999998</v>
      </c>
      <c r="AJ26" s="311">
        <f t="shared" si="10"/>
        <v>1.7788398608384142</v>
      </c>
      <c r="AK26" s="311">
        <f t="shared" si="11"/>
        <v>2.0994169280951738</v>
      </c>
      <c r="AL26" s="308">
        <f t="shared" si="12"/>
        <v>1.8181706157800233</v>
      </c>
      <c r="AM26" s="311">
        <f t="shared" si="13"/>
        <v>2.166532076419581</v>
      </c>
      <c r="AN26" s="100">
        <v>19.2</v>
      </c>
      <c r="AO26" s="305">
        <f t="shared" si="32"/>
        <v>294.69999999999993</v>
      </c>
      <c r="AP26" s="311">
        <f t="shared" si="33"/>
        <v>0.33068099617650099</v>
      </c>
      <c r="AQ26" s="311">
        <f t="shared" si="34"/>
        <v>0.29641416310523744</v>
      </c>
      <c r="AR26" s="308">
        <f t="shared" si="35"/>
        <v>0.33799246558462137</v>
      </c>
      <c r="AS26" s="311">
        <f t="shared" si="36"/>
        <v>0.30589007056127238</v>
      </c>
      <c r="AT26" s="310">
        <f>'18'!I46</f>
        <v>27286.690000000577</v>
      </c>
      <c r="AU26" s="305">
        <f t="shared" si="37"/>
        <v>647930.45999999857</v>
      </c>
      <c r="AV26" s="311">
        <f t="shared" si="14"/>
        <v>469.95780372706031</v>
      </c>
      <c r="AW26" s="311">
        <f t="shared" si="15"/>
        <v>651.69923668575211</v>
      </c>
      <c r="AX26" s="311">
        <f t="shared" si="16"/>
        <v>480.34873076788682</v>
      </c>
      <c r="AY26" s="311">
        <f t="shared" si="17"/>
        <v>672.53306456802613</v>
      </c>
      <c r="AZ26" s="310">
        <f>+Listrik!AH25</f>
        <v>30984</v>
      </c>
      <c r="BA26" s="305">
        <f t="shared" si="38"/>
        <v>462527</v>
      </c>
      <c r="BB26" s="311">
        <f t="shared" si="18"/>
        <v>533.63645757982852</v>
      </c>
      <c r="BC26" s="311">
        <f t="shared" si="39"/>
        <v>465.21735194630537</v>
      </c>
      <c r="BD26" s="311">
        <f t="shared" si="19"/>
        <v>545.43534133718276</v>
      </c>
      <c r="BE26" s="311">
        <f t="shared" si="20"/>
        <v>480.08963918050108</v>
      </c>
      <c r="BF26" s="566">
        <f>13.891</f>
        <v>13.891</v>
      </c>
      <c r="BG26" s="525">
        <v>89.391999999999996</v>
      </c>
      <c r="BH26" s="546">
        <f>+SUM(Efficiency2!K87:K88)</f>
        <v>67.418867079999998</v>
      </c>
      <c r="BI26" s="547">
        <f t="shared" si="40"/>
        <v>1063.4929817854372</v>
      </c>
      <c r="BJ26" s="548">
        <f t="shared" si="41"/>
        <v>0.84258312932777923</v>
      </c>
      <c r="BK26" s="548">
        <f t="shared" si="42"/>
        <v>0.90589972524555162</v>
      </c>
    </row>
    <row r="27" spans="1:63">
      <c r="A27" s="18">
        <f t="shared" si="21"/>
        <v>45919</v>
      </c>
      <c r="B27" s="444" t="s">
        <v>8</v>
      </c>
      <c r="C27" s="445" t="s">
        <v>619</v>
      </c>
      <c r="D27" s="448">
        <f>+'19'!F42</f>
        <v>432.98611111111109</v>
      </c>
      <c r="E27" s="448">
        <f>+'19'!G42</f>
        <v>381.02777777777777</v>
      </c>
      <c r="F27" s="51">
        <f t="shared" si="0"/>
        <v>0.12</v>
      </c>
      <c r="G27" s="452">
        <f t="shared" si="22"/>
        <v>1.0069411356250877</v>
      </c>
      <c r="H27" s="451">
        <f t="shared" si="23"/>
        <v>0.97214946267216884</v>
      </c>
      <c r="I27" s="451">
        <f t="shared" si="24"/>
        <v>0.97395602886654575</v>
      </c>
      <c r="J27" s="454">
        <f t="shared" si="25"/>
        <v>0.94683083012893177</v>
      </c>
      <c r="K27" s="454">
        <f t="shared" si="26"/>
        <v>0.90167363671158773</v>
      </c>
      <c r="L27" s="308">
        <f>+SUM(Efficiency1!K93:K94)</f>
        <v>67.420702800000001</v>
      </c>
      <c r="M27" s="14">
        <f t="shared" si="27"/>
        <v>1139.2747421854374</v>
      </c>
      <c r="N27" s="308">
        <f>+SUM(Efficiency1!C93:C94)</f>
        <v>65.091193200000006</v>
      </c>
      <c r="O27" s="14">
        <f t="shared" si="27"/>
        <v>1135.1556597798817</v>
      </c>
      <c r="P27" s="304">
        <f>'19'!I38</f>
        <v>65.542999999999992</v>
      </c>
      <c r="Q27" s="14">
        <f t="shared" si="28"/>
        <v>1059.7600000000002</v>
      </c>
      <c r="R27" s="16">
        <f>'19'!I40</f>
        <v>63.835999999999999</v>
      </c>
      <c r="S27" s="305">
        <f t="shared" si="29"/>
        <v>1027.2539999999999</v>
      </c>
      <c r="T27" s="8">
        <f t="shared" si="1"/>
        <v>0.97395602886654575</v>
      </c>
      <c r="U27" s="8">
        <f t="shared" si="2"/>
        <v>0.96932701743791017</v>
      </c>
      <c r="V27" s="306">
        <f t="shared" si="3"/>
        <v>0.94683083012893177</v>
      </c>
      <c r="W27" s="307">
        <f t="shared" si="4"/>
        <v>0.90167363671158773</v>
      </c>
      <c r="X27" s="305"/>
      <c r="Y27" s="305"/>
      <c r="Z27" s="7"/>
      <c r="AA27" s="305"/>
      <c r="AB27" s="100">
        <v>0</v>
      </c>
      <c r="AC27" s="14">
        <f t="shared" si="30"/>
        <v>0</v>
      </c>
      <c r="AD27" s="303">
        <f t="shared" si="5"/>
        <v>0</v>
      </c>
      <c r="AE27" s="303">
        <f t="shared" si="6"/>
        <v>0</v>
      </c>
      <c r="AF27" s="309">
        <f t="shared" si="7"/>
        <v>0</v>
      </c>
      <c r="AG27" s="303">
        <f t="shared" si="8"/>
        <v>0</v>
      </c>
      <c r="AH27" s="558">
        <f t="shared" si="9"/>
        <v>103.56399999999999</v>
      </c>
      <c r="AI27" s="305">
        <f t="shared" si="31"/>
        <v>2190.8399999999997</v>
      </c>
      <c r="AJ27" s="311">
        <f t="shared" si="10"/>
        <v>1.5800924583860978</v>
      </c>
      <c r="AK27" s="311">
        <f t="shared" si="11"/>
        <v>2.0672982562089524</v>
      </c>
      <c r="AL27" s="308">
        <f t="shared" si="12"/>
        <v>1.6223447584435113</v>
      </c>
      <c r="AM27" s="311">
        <f t="shared" si="13"/>
        <v>2.1327149857776169</v>
      </c>
      <c r="AN27" s="100">
        <v>19.2</v>
      </c>
      <c r="AO27" s="305">
        <f t="shared" si="32"/>
        <v>313.89999999999992</v>
      </c>
      <c r="AP27" s="311">
        <f t="shared" si="33"/>
        <v>0.29293746090352901</v>
      </c>
      <c r="AQ27" s="311">
        <f t="shared" si="34"/>
        <v>0.29619913942779486</v>
      </c>
      <c r="AR27" s="308">
        <f t="shared" si="35"/>
        <v>0.30077072498276836</v>
      </c>
      <c r="AS27" s="311">
        <f t="shared" si="36"/>
        <v>0.30557194228496548</v>
      </c>
      <c r="AT27" s="310">
        <f>'19'!I46</f>
        <v>30474.55000000005</v>
      </c>
      <c r="AU27" s="305">
        <f t="shared" si="37"/>
        <v>678405.00999999861</v>
      </c>
      <c r="AV27" s="311">
        <f t="shared" si="14"/>
        <v>464.95506766550295</v>
      </c>
      <c r="AW27" s="311">
        <f t="shared" si="15"/>
        <v>640.1496659621032</v>
      </c>
      <c r="AX27" s="311">
        <f t="shared" si="16"/>
        <v>477.38815088664785</v>
      </c>
      <c r="AY27" s="311">
        <f t="shared" si="17"/>
        <v>660.40629678735604</v>
      </c>
      <c r="AZ27" s="310">
        <f>+Listrik!AH26</f>
        <v>30624</v>
      </c>
      <c r="BA27" s="305">
        <f t="shared" si="38"/>
        <v>493151</v>
      </c>
      <c r="BB27" s="311">
        <f t="shared" si="18"/>
        <v>467.2352501411288</v>
      </c>
      <c r="BC27" s="311">
        <f t="shared" si="39"/>
        <v>465.34215294028826</v>
      </c>
      <c r="BD27" s="311">
        <f t="shared" si="19"/>
        <v>479.72930634751549</v>
      </c>
      <c r="BE27" s="311">
        <f t="shared" si="20"/>
        <v>480.06724724362238</v>
      </c>
      <c r="BF27" s="566">
        <f>8.625</f>
        <v>8.625</v>
      </c>
      <c r="BG27" s="525">
        <v>94.938999999999993</v>
      </c>
      <c r="BH27" s="546">
        <f>+SUM(Efficiency2!K93:K94)</f>
        <v>67.420702800000001</v>
      </c>
      <c r="BI27" s="547">
        <f t="shared" si="40"/>
        <v>1130.9136845854373</v>
      </c>
      <c r="BJ27" s="548">
        <f t="shared" si="41"/>
        <v>0.94683083012893177</v>
      </c>
      <c r="BK27" s="548">
        <f t="shared" si="42"/>
        <v>0.90833987951659079</v>
      </c>
    </row>
    <row r="28" spans="1:63">
      <c r="A28" s="18">
        <f t="shared" si="21"/>
        <v>45920</v>
      </c>
      <c r="B28" s="444" t="s">
        <v>8</v>
      </c>
      <c r="C28" s="445" t="s">
        <v>641</v>
      </c>
      <c r="D28" s="448">
        <f>+'20'!F42</f>
        <v>423.57638888888891</v>
      </c>
      <c r="E28" s="448">
        <f>+'20'!G42</f>
        <v>372.74722222222221</v>
      </c>
      <c r="F28" s="51">
        <f t="shared" si="0"/>
        <v>0.12000000000000011</v>
      </c>
      <c r="G28" s="452">
        <f t="shared" si="22"/>
        <v>1.0185432565719565</v>
      </c>
      <c r="H28" s="451">
        <f t="shared" si="23"/>
        <v>0.99532336045812153</v>
      </c>
      <c r="I28" s="451">
        <f t="shared" si="24"/>
        <v>0.99634908268793076</v>
      </c>
      <c r="J28" s="454">
        <f t="shared" si="25"/>
        <v>0.99168951717031806</v>
      </c>
      <c r="K28" s="454">
        <f t="shared" si="26"/>
        <v>0.90658664455513638</v>
      </c>
      <c r="L28" s="308">
        <f>+SUM(Efficiency1!K97:K98)</f>
        <v>65.770585319999995</v>
      </c>
      <c r="M28" s="14">
        <f t="shared" si="27"/>
        <v>1205.0453275054374</v>
      </c>
      <c r="N28" s="308">
        <f>+SUM(Efficiency1!C97:C98)</f>
        <v>64.271202599999995</v>
      </c>
      <c r="O28" s="14">
        <f t="shared" si="27"/>
        <v>1199.4268623798816</v>
      </c>
      <c r="P28" s="304">
        <f>'20'!I38</f>
        <v>65.462999999999994</v>
      </c>
      <c r="Q28" s="14">
        <f t="shared" si="28"/>
        <v>1125.2230000000002</v>
      </c>
      <c r="R28" s="16">
        <f>'20'!I40</f>
        <v>65.224000000000004</v>
      </c>
      <c r="S28" s="305">
        <f t="shared" si="29"/>
        <v>1092.4779999999998</v>
      </c>
      <c r="T28" s="8">
        <f t="shared" si="1"/>
        <v>0.99634908268793076</v>
      </c>
      <c r="U28" s="8">
        <f t="shared" si="2"/>
        <v>0.97089910177804728</v>
      </c>
      <c r="V28" s="306">
        <f t="shared" si="3"/>
        <v>0.99168951717031806</v>
      </c>
      <c r="W28" s="307">
        <f t="shared" si="4"/>
        <v>0.90658664455513638</v>
      </c>
      <c r="X28" s="305"/>
      <c r="Y28" s="305"/>
      <c r="Z28" s="7"/>
      <c r="AA28" s="305"/>
      <c r="AB28" s="100">
        <v>0</v>
      </c>
      <c r="AC28" s="14">
        <f t="shared" si="30"/>
        <v>0</v>
      </c>
      <c r="AD28" s="303">
        <f t="shared" si="5"/>
        <v>0</v>
      </c>
      <c r="AE28" s="303">
        <f t="shared" si="6"/>
        <v>0</v>
      </c>
      <c r="AF28" s="309">
        <f t="shared" si="7"/>
        <v>0</v>
      </c>
      <c r="AG28" s="303">
        <f t="shared" si="8"/>
        <v>0</v>
      </c>
      <c r="AH28" s="558">
        <f t="shared" si="9"/>
        <v>106.863</v>
      </c>
      <c r="AI28" s="305">
        <f t="shared" si="31"/>
        <v>2297.7029999999995</v>
      </c>
      <c r="AJ28" s="311">
        <f t="shared" si="10"/>
        <v>1.6324183126346181</v>
      </c>
      <c r="AK28" s="311">
        <f t="shared" si="11"/>
        <v>2.0419978973056887</v>
      </c>
      <c r="AL28" s="308">
        <f t="shared" si="12"/>
        <v>1.6383999754691523</v>
      </c>
      <c r="AM28" s="311">
        <f t="shared" si="13"/>
        <v>2.1032029935614265</v>
      </c>
      <c r="AN28" s="100">
        <v>19.2</v>
      </c>
      <c r="AO28" s="305">
        <f t="shared" si="32"/>
        <v>333.09999999999991</v>
      </c>
      <c r="AP28" s="311">
        <f t="shared" si="33"/>
        <v>0.29329544933779389</v>
      </c>
      <c r="AQ28" s="311">
        <f t="shared" si="34"/>
        <v>0.29603020912299149</v>
      </c>
      <c r="AR28" s="308">
        <f t="shared" si="35"/>
        <v>0.2943701704893904</v>
      </c>
      <c r="AS28" s="311">
        <f t="shared" si="36"/>
        <v>0.30490316509806142</v>
      </c>
      <c r="AT28" s="310">
        <f>'20'!I46</f>
        <v>31571.819999999425</v>
      </c>
      <c r="AU28" s="305">
        <f t="shared" si="37"/>
        <v>709976.82999999798</v>
      </c>
      <c r="AV28" s="311">
        <f t="shared" si="14"/>
        <v>482.28495485998849</v>
      </c>
      <c r="AW28" s="311">
        <f t="shared" si="15"/>
        <v>630.96544418306223</v>
      </c>
      <c r="AX28" s="311">
        <f t="shared" si="16"/>
        <v>484.05218937813413</v>
      </c>
      <c r="AY28" s="311">
        <f t="shared" si="17"/>
        <v>649.87746206330758</v>
      </c>
      <c r="AZ28" s="310">
        <f>+Listrik!AH27</f>
        <v>31607</v>
      </c>
      <c r="BA28" s="305">
        <f t="shared" si="38"/>
        <v>524758</v>
      </c>
      <c r="BB28" s="311">
        <f t="shared" si="18"/>
        <v>482.8223576676902</v>
      </c>
      <c r="BC28" s="311">
        <f t="shared" si="39"/>
        <v>466.35911281585953</v>
      </c>
      <c r="BD28" s="311">
        <f t="shared" si="19"/>
        <v>484.59156138844588</v>
      </c>
      <c r="BE28" s="311">
        <f t="shared" si="20"/>
        <v>480.33736148462498</v>
      </c>
      <c r="BF28" s="566">
        <f>9.321</f>
        <v>9.3209999999999997</v>
      </c>
      <c r="BG28" s="525">
        <v>97.542000000000002</v>
      </c>
      <c r="BH28" s="546">
        <f>+SUM(Efficiency2!K97:K98)</f>
        <v>65.770585319999995</v>
      </c>
      <c r="BI28" s="547">
        <f t="shared" si="40"/>
        <v>1196.6842699054373</v>
      </c>
      <c r="BJ28" s="548">
        <f t="shared" si="41"/>
        <v>0.99168951717031806</v>
      </c>
      <c r="BK28" s="548">
        <f t="shared" si="42"/>
        <v>0.91292083256540846</v>
      </c>
    </row>
    <row r="29" spans="1:63" ht="12.2" customHeight="1">
      <c r="A29" s="18">
        <f t="shared" si="21"/>
        <v>45921</v>
      </c>
      <c r="B29" s="444" t="s">
        <v>8</v>
      </c>
      <c r="C29" s="445" t="s">
        <v>642</v>
      </c>
      <c r="D29" s="448">
        <f>+'21'!F42</f>
        <v>428</v>
      </c>
      <c r="E29" s="448">
        <f>+'21'!G42</f>
        <v>376.64</v>
      </c>
      <c r="F29" s="51">
        <f t="shared" si="0"/>
        <v>0.12</v>
      </c>
      <c r="G29" s="452">
        <f t="shared" si="22"/>
        <v>1.0301224003480602</v>
      </c>
      <c r="H29" s="451">
        <f t="shared" si="23"/>
        <v>1.001250371573734</v>
      </c>
      <c r="I29" s="451">
        <f t="shared" si="24"/>
        <v>0.98512322628827464</v>
      </c>
      <c r="J29" s="454">
        <f t="shared" si="25"/>
        <v>0.9863549963670506</v>
      </c>
      <c r="K29" s="454">
        <f t="shared" si="26"/>
        <v>0.91078019180534764</v>
      </c>
      <c r="L29" s="308">
        <f>+SUM(Efficiency1!K101:K103)</f>
        <v>66.86639216399999</v>
      </c>
      <c r="M29" s="14">
        <f t="shared" si="27"/>
        <v>1271.9117196694374</v>
      </c>
      <c r="N29" s="308">
        <f>+SUM(Efficiency1!C101:C103)</f>
        <v>64.992276623999999</v>
      </c>
      <c r="O29" s="14">
        <f t="shared" si="27"/>
        <v>1264.4191390038816</v>
      </c>
      <c r="P29" s="304">
        <f>'21'!I38</f>
        <v>66.95</v>
      </c>
      <c r="Q29" s="14">
        <f t="shared" si="28"/>
        <v>1192.1730000000002</v>
      </c>
      <c r="R29" s="16">
        <f>'21'!I40</f>
        <v>65.953999999999994</v>
      </c>
      <c r="S29" s="305">
        <f t="shared" si="29"/>
        <v>1158.4319999999998</v>
      </c>
      <c r="T29" s="8">
        <f t="shared" si="1"/>
        <v>0.98512322628827464</v>
      </c>
      <c r="U29" s="8">
        <f t="shared" si="2"/>
        <v>0.97169789954981334</v>
      </c>
      <c r="V29" s="306">
        <f t="shared" si="3"/>
        <v>0.9863549963670506</v>
      </c>
      <c r="W29" s="307">
        <f t="shared" si="4"/>
        <v>0.91078019180534764</v>
      </c>
      <c r="X29" s="305"/>
      <c r="Y29" s="305"/>
      <c r="Z29" s="7"/>
      <c r="AA29" s="305"/>
      <c r="AB29" s="100">
        <v>0</v>
      </c>
      <c r="AC29" s="14">
        <f t="shared" si="30"/>
        <v>0</v>
      </c>
      <c r="AD29" s="303">
        <f t="shared" si="5"/>
        <v>0</v>
      </c>
      <c r="AE29" s="303">
        <f t="shared" si="6"/>
        <v>0</v>
      </c>
      <c r="AF29" s="309">
        <f t="shared" si="7"/>
        <v>0</v>
      </c>
      <c r="AG29" s="303">
        <f t="shared" si="8"/>
        <v>0</v>
      </c>
      <c r="AH29" s="558">
        <f t="shared" si="9"/>
        <v>103.867</v>
      </c>
      <c r="AI29" s="305">
        <f t="shared" si="31"/>
        <v>2401.5699999999997</v>
      </c>
      <c r="AJ29" s="311">
        <f t="shared" si="10"/>
        <v>1.551411501120239</v>
      </c>
      <c r="AK29" s="311">
        <f t="shared" si="11"/>
        <v>2.0144475675929576</v>
      </c>
      <c r="AL29" s="308">
        <f t="shared" si="12"/>
        <v>1.5748400400278983</v>
      </c>
      <c r="AM29" s="311">
        <f t="shared" si="13"/>
        <v>2.0731212535565318</v>
      </c>
      <c r="AN29" s="100">
        <v>19</v>
      </c>
      <c r="AO29" s="305">
        <f t="shared" si="32"/>
        <v>352.09999999999991</v>
      </c>
      <c r="AP29" s="311">
        <f t="shared" si="33"/>
        <v>0.28379387602688572</v>
      </c>
      <c r="AQ29" s="311">
        <f t="shared" si="34"/>
        <v>0.29534304165586694</v>
      </c>
      <c r="AR29" s="308">
        <f t="shared" si="35"/>
        <v>0.28807957060981898</v>
      </c>
      <c r="AS29" s="311">
        <f t="shared" si="36"/>
        <v>0.30394533300185078</v>
      </c>
      <c r="AT29" s="310">
        <f>'21'!I46</f>
        <v>32204.820000000589</v>
      </c>
      <c r="AU29" s="305">
        <f t="shared" si="37"/>
        <v>742181.64999999851</v>
      </c>
      <c r="AV29" s="311">
        <f t="shared" si="14"/>
        <v>481.02793129201774</v>
      </c>
      <c r="AW29" s="311">
        <f t="shared" si="15"/>
        <v>622.54525979031428</v>
      </c>
      <c r="AX29" s="311">
        <f t="shared" si="16"/>
        <v>488.2921430087726</v>
      </c>
      <c r="AY29" s="311">
        <f t="shared" si="17"/>
        <v>640.67778687052726</v>
      </c>
      <c r="AZ29" s="310">
        <f>+Listrik!AH28</f>
        <v>30826</v>
      </c>
      <c r="BA29" s="305">
        <f t="shared" si="38"/>
        <v>555584</v>
      </c>
      <c r="BB29" s="311">
        <f t="shared" si="18"/>
        <v>460.43315907393577</v>
      </c>
      <c r="BC29" s="311">
        <f t="shared" si="39"/>
        <v>466.02632336078733</v>
      </c>
      <c r="BD29" s="311">
        <f t="shared" si="19"/>
        <v>467.38636019043577</v>
      </c>
      <c r="BE29" s="311">
        <f t="shared" si="20"/>
        <v>479.60001104941864</v>
      </c>
      <c r="BF29" s="566">
        <f>8.747</f>
        <v>8.7469999999999999</v>
      </c>
      <c r="BG29" s="525">
        <v>95.12</v>
      </c>
      <c r="BH29" s="546">
        <f>+SUM(Efficiency2!K101:K103)</f>
        <v>66.86639216399999</v>
      </c>
      <c r="BI29" s="547">
        <f t="shared" si="40"/>
        <v>1263.5506620694373</v>
      </c>
      <c r="BJ29" s="548">
        <f t="shared" si="41"/>
        <v>0.9863549963670506</v>
      </c>
      <c r="BK29" s="548">
        <f t="shared" si="42"/>
        <v>0.91680692731601698</v>
      </c>
    </row>
    <row r="30" spans="1:63" ht="12.75" customHeight="1">
      <c r="A30" s="18">
        <f t="shared" si="21"/>
        <v>45922</v>
      </c>
      <c r="B30" s="444" t="s">
        <v>8</v>
      </c>
      <c r="C30" s="445" t="s">
        <v>657</v>
      </c>
      <c r="D30" s="448">
        <f>+'22'!F42</f>
        <v>462.5</v>
      </c>
      <c r="E30" s="448">
        <f>+'22'!G42</f>
        <v>407</v>
      </c>
      <c r="F30" s="51">
        <f t="shared" si="0"/>
        <v>0.12</v>
      </c>
      <c r="G30" s="452">
        <f t="shared" si="22"/>
        <v>0.9039757271927148</v>
      </c>
      <c r="H30" s="451">
        <f t="shared" si="23"/>
        <v>0.89430300888513303</v>
      </c>
      <c r="I30" s="451">
        <f t="shared" si="24"/>
        <v>0.98115408629358236</v>
      </c>
      <c r="J30" s="454">
        <f t="shared" si="25"/>
        <v>0.87744905155229413</v>
      </c>
      <c r="K30" s="454">
        <f t="shared" si="26"/>
        <v>0.90908734518385925</v>
      </c>
      <c r="L30" s="308">
        <f>+SUM(Efficiency1!K106:K107)</f>
        <v>68.055233399999992</v>
      </c>
      <c r="M30" s="14">
        <f t="shared" si="27"/>
        <v>1339.9669530694373</v>
      </c>
      <c r="N30" s="308">
        <f>+SUM(Efficiency1!C106:C107)</f>
        <v>67.327028999999996</v>
      </c>
      <c r="O30" s="14">
        <f t="shared" si="27"/>
        <v>1331.7461680038816</v>
      </c>
      <c r="P30" s="304">
        <f>'22'!I38</f>
        <v>60.861999999999995</v>
      </c>
      <c r="Q30" s="14">
        <f t="shared" si="28"/>
        <v>1253.0350000000003</v>
      </c>
      <c r="R30" s="16">
        <f>'22'!I40</f>
        <v>59.715000000000003</v>
      </c>
      <c r="S30" s="305">
        <f t="shared" si="29"/>
        <v>1218.1469999999997</v>
      </c>
      <c r="T30" s="8">
        <f t="shared" si="1"/>
        <v>0.98115408629358236</v>
      </c>
      <c r="U30" s="8">
        <f t="shared" si="2"/>
        <v>0.97215720231278413</v>
      </c>
      <c r="V30" s="306">
        <f t="shared" si="3"/>
        <v>0.87744905155229413</v>
      </c>
      <c r="W30" s="307">
        <f t="shared" si="4"/>
        <v>0.90908734518385925</v>
      </c>
      <c r="X30" s="305"/>
      <c r="Y30" s="305"/>
      <c r="Z30" s="7"/>
      <c r="AA30" s="305"/>
      <c r="AB30" s="100">
        <v>0</v>
      </c>
      <c r="AC30" s="14">
        <f t="shared" si="30"/>
        <v>0</v>
      </c>
      <c r="AD30" s="303">
        <f t="shared" si="5"/>
        <v>0</v>
      </c>
      <c r="AE30" s="303">
        <f t="shared" si="6"/>
        <v>0</v>
      </c>
      <c r="AF30" s="309">
        <f t="shared" si="7"/>
        <v>0</v>
      </c>
      <c r="AG30" s="303">
        <f t="shared" si="8"/>
        <v>0</v>
      </c>
      <c r="AH30" s="558">
        <f t="shared" si="9"/>
        <v>110.496</v>
      </c>
      <c r="AI30" s="305">
        <f t="shared" si="31"/>
        <v>2512.0659999999998</v>
      </c>
      <c r="AJ30" s="311">
        <f t="shared" si="10"/>
        <v>1.8155170714074464</v>
      </c>
      <c r="AK30" s="311">
        <f t="shared" si="11"/>
        <v>2.0047851815791251</v>
      </c>
      <c r="AL30" s="308">
        <f t="shared" si="12"/>
        <v>1.8503893494096959</v>
      </c>
      <c r="AM30" s="311">
        <f t="shared" si="13"/>
        <v>2.0622026734047703</v>
      </c>
      <c r="AN30" s="100">
        <v>19.2</v>
      </c>
      <c r="AO30" s="305">
        <f t="shared" si="32"/>
        <v>371.2999999999999</v>
      </c>
      <c r="AP30" s="311">
        <f t="shared" si="33"/>
        <v>0.31546777956688904</v>
      </c>
      <c r="AQ30" s="311">
        <f t="shared" si="34"/>
        <v>0.29632053374406925</v>
      </c>
      <c r="AR30" s="308">
        <f t="shared" si="35"/>
        <v>0.32152725445867869</v>
      </c>
      <c r="AS30" s="311">
        <f t="shared" si="36"/>
        <v>0.30480721948993017</v>
      </c>
      <c r="AT30" s="310">
        <f>'22'!I46</f>
        <v>29536.629999999874</v>
      </c>
      <c r="AU30" s="305">
        <f t="shared" si="37"/>
        <v>771718.2799999984</v>
      </c>
      <c r="AV30" s="311">
        <f t="shared" si="14"/>
        <v>485.30495218691266</v>
      </c>
      <c r="AW30" s="311">
        <f t="shared" si="15"/>
        <v>615.87926913453998</v>
      </c>
      <c r="AX30" s="311">
        <f t="shared" si="16"/>
        <v>494.62664322196895</v>
      </c>
      <c r="AY30" s="311">
        <f t="shared" si="17"/>
        <v>633.51818787059244</v>
      </c>
      <c r="AZ30" s="310">
        <f>+Listrik!AH29</f>
        <v>32511</v>
      </c>
      <c r="BA30" s="305">
        <f t="shared" si="38"/>
        <v>588095</v>
      </c>
      <c r="BB30" s="311">
        <f t="shared" si="18"/>
        <v>534.17567611974641</v>
      </c>
      <c r="BC30" s="311">
        <f t="shared" si="39"/>
        <v>469.33645109673705</v>
      </c>
      <c r="BD30" s="311">
        <f t="shared" si="19"/>
        <v>544.43607133885962</v>
      </c>
      <c r="BE30" s="311">
        <f t="shared" si="20"/>
        <v>482.77835105286977</v>
      </c>
      <c r="BF30" s="566">
        <f>11.785</f>
        <v>11.785</v>
      </c>
      <c r="BG30" s="525">
        <v>98.710999999999999</v>
      </c>
      <c r="BH30" s="546">
        <f>+SUM(Efficiency2!K106:K107)</f>
        <v>68.055233399999992</v>
      </c>
      <c r="BI30" s="547">
        <f t="shared" si="40"/>
        <v>1331.6058954694372</v>
      </c>
      <c r="BJ30" s="548">
        <f t="shared" si="41"/>
        <v>0.87744905155229413</v>
      </c>
      <c r="BK30" s="548">
        <f t="shared" si="42"/>
        <v>0.9147954392095573</v>
      </c>
    </row>
    <row r="31" spans="1:63">
      <c r="A31" s="18">
        <f t="shared" si="21"/>
        <v>45923</v>
      </c>
      <c r="B31" s="444" t="s">
        <v>8</v>
      </c>
      <c r="C31" s="445" t="s">
        <v>665</v>
      </c>
      <c r="D31" s="448">
        <f>+'23'!F42</f>
        <v>475.48611111111109</v>
      </c>
      <c r="E31" s="448">
        <f>+'23'!G42</f>
        <v>418.42777777777781</v>
      </c>
      <c r="F31" s="51">
        <f t="shared" si="0"/>
        <v>0.11999999999999988</v>
      </c>
      <c r="G31" s="452">
        <f t="shared" si="22"/>
        <v>1.0195275184925121</v>
      </c>
      <c r="H31" s="451">
        <f t="shared" si="23"/>
        <v>1.0094367151637722</v>
      </c>
      <c r="I31" s="451">
        <f t="shared" si="24"/>
        <v>0.95424309012362296</v>
      </c>
      <c r="J31" s="454">
        <f t="shared" si="25"/>
        <v>0.96324801036211749</v>
      </c>
      <c r="K31" s="454">
        <f t="shared" si="26"/>
        <v>0.9116397674848139</v>
      </c>
      <c r="L31" s="308">
        <f>+SUM(Efficiency1!K112:K113)</f>
        <v>66.271613658461533</v>
      </c>
      <c r="M31" s="14">
        <f t="shared" si="27"/>
        <v>1406.2385667278988</v>
      </c>
      <c r="N31" s="308">
        <f>+SUM(Efficiency1!C112:C113)</f>
        <v>65.615688430769239</v>
      </c>
      <c r="O31" s="14">
        <f t="shared" si="27"/>
        <v>1397.3618564346509</v>
      </c>
      <c r="P31" s="304">
        <f>'23'!I38</f>
        <v>66.896999999999991</v>
      </c>
      <c r="Q31" s="14">
        <f t="shared" si="28"/>
        <v>1319.9320000000002</v>
      </c>
      <c r="R31" s="16">
        <f>'23'!I40</f>
        <v>63.835999999999999</v>
      </c>
      <c r="S31" s="305">
        <f t="shared" si="29"/>
        <v>1281.9829999999997</v>
      </c>
      <c r="T31" s="8">
        <f t="shared" si="1"/>
        <v>0.95424309012362296</v>
      </c>
      <c r="U31" s="8">
        <f t="shared" si="2"/>
        <v>0.97124927647787873</v>
      </c>
      <c r="V31" s="306">
        <f t="shared" si="3"/>
        <v>0.96324801036211749</v>
      </c>
      <c r="W31" s="307">
        <f t="shared" si="4"/>
        <v>0.9116397674848139</v>
      </c>
      <c r="X31" s="305"/>
      <c r="Y31" s="305"/>
      <c r="Z31" s="7"/>
      <c r="AA31" s="305"/>
      <c r="AB31" s="100">
        <v>0</v>
      </c>
      <c r="AC31" s="14">
        <f t="shared" si="30"/>
        <v>0</v>
      </c>
      <c r="AD31" s="303">
        <f t="shared" si="5"/>
        <v>0</v>
      </c>
      <c r="AE31" s="303">
        <f t="shared" si="6"/>
        <v>0</v>
      </c>
      <c r="AF31" s="309">
        <f t="shared" si="7"/>
        <v>0</v>
      </c>
      <c r="AG31" s="303">
        <f t="shared" si="8"/>
        <v>0</v>
      </c>
      <c r="AH31" s="558">
        <f t="shared" si="9"/>
        <v>139.11099999999999</v>
      </c>
      <c r="AI31" s="305">
        <f t="shared" si="31"/>
        <v>2651.1769999999997</v>
      </c>
      <c r="AJ31" s="311">
        <f t="shared" si="10"/>
        <v>2.0794803952344649</v>
      </c>
      <c r="AK31" s="311">
        <f t="shared" si="11"/>
        <v>2.0085708960764639</v>
      </c>
      <c r="AL31" s="308">
        <f t="shared" si="12"/>
        <v>2.1791935584936399</v>
      </c>
      <c r="AM31" s="311">
        <f t="shared" si="13"/>
        <v>2.0680282031821018</v>
      </c>
      <c r="AN31" s="100">
        <v>19.5</v>
      </c>
      <c r="AO31" s="305">
        <f t="shared" si="32"/>
        <v>390.7999999999999</v>
      </c>
      <c r="AP31" s="311">
        <f t="shared" si="33"/>
        <v>0.29149289205793988</v>
      </c>
      <c r="AQ31" s="311">
        <f t="shared" si="34"/>
        <v>0.29607585845331413</v>
      </c>
      <c r="AR31" s="308">
        <f t="shared" si="35"/>
        <v>0.30547026756062412</v>
      </c>
      <c r="AS31" s="311">
        <f t="shared" si="36"/>
        <v>0.3048402357909582</v>
      </c>
      <c r="AT31" s="310">
        <f>'23'!I46</f>
        <v>32669.650000000303</v>
      </c>
      <c r="AU31" s="305">
        <f t="shared" si="37"/>
        <v>804387.92999999865</v>
      </c>
      <c r="AV31" s="311">
        <f t="shared" si="14"/>
        <v>488.35747492414174</v>
      </c>
      <c r="AW31" s="311">
        <f t="shared" si="15"/>
        <v>609.41618962188852</v>
      </c>
      <c r="AX31" s="311">
        <f t="shared" si="16"/>
        <v>511.7747039288223</v>
      </c>
      <c r="AY31" s="311">
        <f t="shared" si="17"/>
        <v>627.45600370675652</v>
      </c>
      <c r="AZ31" s="310">
        <f>+Listrik!AH30</f>
        <v>30551</v>
      </c>
      <c r="BA31" s="305">
        <f t="shared" si="38"/>
        <v>618646</v>
      </c>
      <c r="BB31" s="311">
        <f t="shared" si="18"/>
        <v>456.68714591087797</v>
      </c>
      <c r="BC31" s="311">
        <f t="shared" si="39"/>
        <v>468.6953570335441</v>
      </c>
      <c r="BD31" s="311">
        <f t="shared" si="19"/>
        <v>478.58575098690392</v>
      </c>
      <c r="BE31" s="311">
        <f t="shared" si="20"/>
        <v>482.56958165591908</v>
      </c>
      <c r="BF31" s="566">
        <f>32.183</f>
        <v>32.183</v>
      </c>
      <c r="BG31" s="525">
        <v>106.928</v>
      </c>
      <c r="BH31" s="546">
        <f>+SUM(Efficiency2!K112:K113)</f>
        <v>66.271613658461533</v>
      </c>
      <c r="BI31" s="547">
        <f t="shared" si="40"/>
        <v>1397.8775091278987</v>
      </c>
      <c r="BJ31" s="548">
        <f t="shared" si="41"/>
        <v>0.96324801036211749</v>
      </c>
      <c r="BK31" s="548">
        <f t="shared" si="42"/>
        <v>0.91709251463656305</v>
      </c>
    </row>
    <row r="32" spans="1:63">
      <c r="A32" s="18">
        <f t="shared" si="21"/>
        <v>45924</v>
      </c>
      <c r="B32" s="444" t="s">
        <v>8</v>
      </c>
      <c r="C32" s="445" t="s">
        <v>678</v>
      </c>
      <c r="D32" s="448">
        <f>+'24'!F42</f>
        <v>497.3125</v>
      </c>
      <c r="E32" s="448">
        <f>+'24'!G42</f>
        <v>437.63499999999999</v>
      </c>
      <c r="F32" s="51">
        <f t="shared" si="0"/>
        <v>0.12</v>
      </c>
      <c r="G32" s="452">
        <f t="shared" si="22"/>
        <v>0.90225011698653768</v>
      </c>
      <c r="H32" s="451">
        <f t="shared" si="23"/>
        <v>0.89966713818013178</v>
      </c>
      <c r="I32" s="451">
        <f t="shared" si="24"/>
        <v>0.97197028095324001</v>
      </c>
      <c r="J32" s="454">
        <f t="shared" si="25"/>
        <v>0.87444972106134011</v>
      </c>
      <c r="K32" s="454">
        <f t="shared" si="26"/>
        <v>0.90992987820015014</v>
      </c>
      <c r="L32" s="308">
        <f>+SUM(Efficiency1!K117:K118)</f>
        <v>67.770620280000003</v>
      </c>
      <c r="M32" s="14">
        <f t="shared" si="27"/>
        <v>1474.0091870078988</v>
      </c>
      <c r="N32" s="308">
        <f>+SUM(Efficiency1!C117:C118)</f>
        <v>67.576605258461541</v>
      </c>
      <c r="O32" s="14">
        <f t="shared" si="27"/>
        <v>1464.9384616931125</v>
      </c>
      <c r="P32" s="304">
        <f>'24'!I38</f>
        <v>60.971000000000004</v>
      </c>
      <c r="Q32" s="14">
        <f t="shared" si="28"/>
        <v>1380.9030000000002</v>
      </c>
      <c r="R32" s="16">
        <f>'24'!I40</f>
        <v>59.262</v>
      </c>
      <c r="S32" s="305">
        <f t="shared" si="29"/>
        <v>1341.2449999999997</v>
      </c>
      <c r="T32" s="8">
        <f t="shared" si="1"/>
        <v>0.97197028095324001</v>
      </c>
      <c r="U32" s="8">
        <f t="shared" si="2"/>
        <v>0.97128111098317504</v>
      </c>
      <c r="V32" s="306">
        <f t="shared" si="3"/>
        <v>0.87444972106134011</v>
      </c>
      <c r="W32" s="307">
        <f t="shared" si="4"/>
        <v>0.90992987820015014</v>
      </c>
      <c r="X32" s="305"/>
      <c r="Y32" s="305"/>
      <c r="Z32" s="7"/>
      <c r="AA32" s="305"/>
      <c r="AB32" s="100">
        <v>0</v>
      </c>
      <c r="AC32" s="14">
        <f t="shared" si="30"/>
        <v>0</v>
      </c>
      <c r="AD32" s="303">
        <f t="shared" si="5"/>
        <v>0</v>
      </c>
      <c r="AE32" s="303">
        <f t="shared" si="6"/>
        <v>0</v>
      </c>
      <c r="AF32" s="309">
        <f t="shared" si="7"/>
        <v>0</v>
      </c>
      <c r="AG32" s="303">
        <f t="shared" si="8"/>
        <v>0</v>
      </c>
      <c r="AH32" s="558">
        <f t="shared" si="9"/>
        <v>133.19300000000001</v>
      </c>
      <c r="AI32" s="305">
        <f t="shared" si="31"/>
        <v>2784.37</v>
      </c>
      <c r="AJ32" s="311">
        <f t="shared" si="10"/>
        <v>2.1845303504944975</v>
      </c>
      <c r="AK32" s="311">
        <f t="shared" si="11"/>
        <v>2.0163400325728884</v>
      </c>
      <c r="AL32" s="308">
        <f t="shared" si="12"/>
        <v>2.2475279268333841</v>
      </c>
      <c r="AM32" s="311">
        <f t="shared" si="13"/>
        <v>2.0759592766422248</v>
      </c>
      <c r="AN32" s="100">
        <v>16.8</v>
      </c>
      <c r="AO32" s="305">
        <f t="shared" si="32"/>
        <v>407.59999999999991</v>
      </c>
      <c r="AP32" s="311">
        <f t="shared" si="33"/>
        <v>0.27554083088681502</v>
      </c>
      <c r="AQ32" s="311">
        <f t="shared" si="34"/>
        <v>0.2951691755322422</v>
      </c>
      <c r="AR32" s="308">
        <f t="shared" si="35"/>
        <v>0.28348688873139616</v>
      </c>
      <c r="AS32" s="311">
        <f t="shared" si="36"/>
        <v>0.30389675264399868</v>
      </c>
      <c r="AT32" s="310">
        <f>+'24'!I46</f>
        <v>30165.650000001155</v>
      </c>
      <c r="AU32" s="305">
        <f t="shared" si="37"/>
        <v>834553.57999999984</v>
      </c>
      <c r="AV32" s="311">
        <f t="shared" si="14"/>
        <v>494.75406340721253</v>
      </c>
      <c r="AW32" s="311">
        <f t="shared" si="15"/>
        <v>604.35351360667596</v>
      </c>
      <c r="AX32" s="311">
        <f t="shared" si="16"/>
        <v>509.0218014917005</v>
      </c>
      <c r="AY32" s="311">
        <f t="shared" si="17"/>
        <v>622.2230688651216</v>
      </c>
      <c r="AZ32" s="310">
        <f>+Listrik!AH31</f>
        <v>21761</v>
      </c>
      <c r="BA32" s="305">
        <f t="shared" si="38"/>
        <v>640407</v>
      </c>
      <c r="BB32" s="311">
        <f t="shared" si="18"/>
        <v>356.90738219809418</v>
      </c>
      <c r="BC32" s="311">
        <f t="shared" si="39"/>
        <v>463.75958340303401</v>
      </c>
      <c r="BD32" s="311">
        <f t="shared" si="19"/>
        <v>367.19989200499475</v>
      </c>
      <c r="BE32" s="311">
        <f t="shared" si="20"/>
        <v>477.47205022199529</v>
      </c>
      <c r="BF32" s="566">
        <f>30.74</f>
        <v>30.74</v>
      </c>
      <c r="BG32" s="525">
        <v>102.453</v>
      </c>
      <c r="BH32" s="546">
        <f>+SUM(Efficiency2!K117:K118)</f>
        <v>67.770620280000003</v>
      </c>
      <c r="BI32" s="547">
        <f t="shared" si="40"/>
        <v>1465.6481294078988</v>
      </c>
      <c r="BJ32" s="548">
        <f t="shared" si="41"/>
        <v>0.87444972106134011</v>
      </c>
      <c r="BK32" s="548">
        <f t="shared" si="42"/>
        <v>0.91512073947915706</v>
      </c>
    </row>
    <row r="33" spans="1:63">
      <c r="A33" s="18">
        <f t="shared" si="21"/>
        <v>45925</v>
      </c>
      <c r="B33" s="444" t="s">
        <v>8</v>
      </c>
      <c r="C33" s="445" t="s">
        <v>696</v>
      </c>
      <c r="D33" s="448">
        <f>+'25'!F42</f>
        <v>505.13888888888891</v>
      </c>
      <c r="E33" s="448">
        <f>+'25'!G42</f>
        <v>444.52222222222224</v>
      </c>
      <c r="F33" s="51">
        <f t="shared" si="0"/>
        <v>0.12</v>
      </c>
      <c r="G33" s="452">
        <f t="shared" si="22"/>
        <v>0.97655649652557175</v>
      </c>
      <c r="H33" s="451">
        <f t="shared" si="23"/>
        <v>0.94864742998491047</v>
      </c>
      <c r="I33" s="451">
        <f t="shared" si="24"/>
        <v>0.92477806211101632</v>
      </c>
      <c r="J33" s="454">
        <f t="shared" si="25"/>
        <v>0.87728833192804145</v>
      </c>
      <c r="K33" s="454">
        <f t="shared" si="26"/>
        <v>0.90851610151653051</v>
      </c>
      <c r="L33" s="308">
        <f>+Efficiency1!K123</f>
        <v>66.732906240000005</v>
      </c>
      <c r="M33" s="14">
        <f t="shared" si="27"/>
        <v>1540.7420932478988</v>
      </c>
      <c r="N33" s="308">
        <f>+Efficiency1!C123</f>
        <v>64.825742520000006</v>
      </c>
      <c r="O33" s="14">
        <f t="shared" si="27"/>
        <v>1529.7642042131124</v>
      </c>
      <c r="P33" s="304">
        <f>'25'!I38</f>
        <v>63.305999999999997</v>
      </c>
      <c r="Q33" s="14">
        <f t="shared" si="28"/>
        <v>1444.2090000000003</v>
      </c>
      <c r="R33" s="16">
        <f>'25'!I40</f>
        <v>58.543999999999997</v>
      </c>
      <c r="S33" s="305">
        <f t="shared" si="29"/>
        <v>1399.7889999999998</v>
      </c>
      <c r="T33" s="8">
        <f t="shared" si="1"/>
        <v>0.92477806211101632</v>
      </c>
      <c r="U33" s="8">
        <f t="shared" si="2"/>
        <v>0.96924267886434678</v>
      </c>
      <c r="V33" s="306">
        <f t="shared" si="3"/>
        <v>0.87728833192804145</v>
      </c>
      <c r="W33" s="307">
        <f t="shared" si="4"/>
        <v>0.90851610151653051</v>
      </c>
      <c r="X33" s="305"/>
      <c r="Y33" s="305"/>
      <c r="Z33" s="7"/>
      <c r="AA33" s="305"/>
      <c r="AB33" s="100">
        <v>0</v>
      </c>
      <c r="AC33" s="14">
        <f t="shared" si="30"/>
        <v>0</v>
      </c>
      <c r="AD33" s="303">
        <f t="shared" si="5"/>
        <v>0</v>
      </c>
      <c r="AE33" s="303">
        <f t="shared" si="6"/>
        <v>0</v>
      </c>
      <c r="AF33" s="309">
        <f t="shared" si="7"/>
        <v>0</v>
      </c>
      <c r="AG33" s="303">
        <f t="shared" si="8"/>
        <v>0</v>
      </c>
      <c r="AH33" s="558">
        <f t="shared" si="9"/>
        <v>152.68299999999999</v>
      </c>
      <c r="AI33" s="305">
        <f t="shared" si="31"/>
        <v>2937.0529999999999</v>
      </c>
      <c r="AJ33" s="311">
        <f t="shared" si="10"/>
        <v>2.4118251034657061</v>
      </c>
      <c r="AK33" s="311">
        <f t="shared" si="11"/>
        <v>2.0336758737828107</v>
      </c>
      <c r="AL33" s="308">
        <f t="shared" si="12"/>
        <v>2.6080042361300904</v>
      </c>
      <c r="AM33" s="311">
        <f t="shared" si="13"/>
        <v>2.0982112304068687</v>
      </c>
      <c r="AN33" s="100">
        <v>14.4</v>
      </c>
      <c r="AO33" s="305">
        <f t="shared" si="32"/>
        <v>421.99999999999989</v>
      </c>
      <c r="AP33" s="311">
        <f t="shared" si="33"/>
        <v>0.22746659084446974</v>
      </c>
      <c r="AQ33" s="311">
        <f t="shared" si="34"/>
        <v>0.29220147499427007</v>
      </c>
      <c r="AR33" s="308">
        <f t="shared" si="35"/>
        <v>0.24596884394643348</v>
      </c>
      <c r="AS33" s="311">
        <f t="shared" si="36"/>
        <v>0.30147400786832868</v>
      </c>
      <c r="AT33" s="310">
        <f>+'25'!I46</f>
        <v>34987.029999999839</v>
      </c>
      <c r="AU33" s="305">
        <f t="shared" si="37"/>
        <v>869540.60999999964</v>
      </c>
      <c r="AV33" s="311">
        <f t="shared" si="14"/>
        <v>552.66530818563547</v>
      </c>
      <c r="AW33" s="311">
        <f t="shared" si="15"/>
        <v>602.0877933872448</v>
      </c>
      <c r="AX33" s="311">
        <f t="shared" si="16"/>
        <v>597.61939737632963</v>
      </c>
      <c r="AY33" s="311">
        <f t="shared" si="17"/>
        <v>621.19405853310741</v>
      </c>
      <c r="AZ33" s="310">
        <f>+Listrik!AH32</f>
        <v>28158</v>
      </c>
      <c r="BA33" s="305">
        <f t="shared" si="38"/>
        <v>668565</v>
      </c>
      <c r="BB33" s="311">
        <f t="shared" si="18"/>
        <v>444.7919628471235</v>
      </c>
      <c r="BC33" s="311">
        <f t="shared" si="39"/>
        <v>462.92814959607637</v>
      </c>
      <c r="BD33" s="311">
        <f t="shared" si="19"/>
        <v>480.97157693358838</v>
      </c>
      <c r="BE33" s="311">
        <f t="shared" si="20"/>
        <v>477.61841248931097</v>
      </c>
      <c r="BF33" s="566">
        <f>35.215</f>
        <v>35.215000000000003</v>
      </c>
      <c r="BG33" s="525">
        <v>117.468</v>
      </c>
      <c r="BH33" s="546">
        <f>+Efficiency2!K123</f>
        <v>66.732906240000005</v>
      </c>
      <c r="BI33" s="547">
        <f t="shared" si="40"/>
        <v>1532.3810356478987</v>
      </c>
      <c r="BJ33" s="548">
        <f t="shared" si="41"/>
        <v>0.87728833192804145</v>
      </c>
      <c r="BK33" s="548">
        <f t="shared" si="42"/>
        <v>0.91347319461452459</v>
      </c>
    </row>
    <row r="34" spans="1:63">
      <c r="A34" s="18">
        <f t="shared" si="21"/>
        <v>45926</v>
      </c>
      <c r="B34" s="444" t="s">
        <v>8</v>
      </c>
      <c r="C34" s="445" t="s">
        <v>707</v>
      </c>
      <c r="D34" s="448">
        <f>+'26'!F42</f>
        <v>529.13194444444446</v>
      </c>
      <c r="E34" s="448">
        <f>+'26'!G42</f>
        <v>465.63611111111112</v>
      </c>
      <c r="F34" s="51">
        <f t="shared" si="0"/>
        <v>0.12</v>
      </c>
      <c r="G34" s="452">
        <f t="shared" si="22"/>
        <v>0.93434590970258957</v>
      </c>
      <c r="H34" s="451">
        <f t="shared" si="23"/>
        <v>0.93434590970258957</v>
      </c>
      <c r="I34" s="451">
        <f t="shared" si="24"/>
        <v>1.0114633567870979</v>
      </c>
      <c r="J34" s="454">
        <f t="shared" si="25"/>
        <v>0.94505665022807583</v>
      </c>
      <c r="K34" s="454">
        <f t="shared" si="26"/>
        <v>0.91005387049482256</v>
      </c>
      <c r="L34" s="308">
        <f>+SUM(Efficiency1!K128:K129)</f>
        <v>67.689063914382018</v>
      </c>
      <c r="M34" s="14">
        <f t="shared" si="27"/>
        <v>1608.4311571622807</v>
      </c>
      <c r="N34" s="308">
        <f>+SUM(Efficiency1!C128:C129)</f>
        <v>67.689063914382018</v>
      </c>
      <c r="O34" s="14">
        <f t="shared" si="27"/>
        <v>1597.4532681274945</v>
      </c>
      <c r="P34" s="304">
        <f>'26'!I38</f>
        <v>63.244999999999997</v>
      </c>
      <c r="Q34" s="14">
        <f t="shared" si="28"/>
        <v>1507.4540000000002</v>
      </c>
      <c r="R34" s="16">
        <f>'26'!I40</f>
        <v>63.97</v>
      </c>
      <c r="S34" s="305">
        <f t="shared" si="29"/>
        <v>1463.7589999999998</v>
      </c>
      <c r="T34" s="8">
        <f t="shared" si="1"/>
        <v>1.0114633567870979</v>
      </c>
      <c r="U34" s="8">
        <f t="shared" si="2"/>
        <v>0.97101404089278986</v>
      </c>
      <c r="V34" s="306">
        <f t="shared" si="3"/>
        <v>0.94505665022807583</v>
      </c>
      <c r="W34" s="307">
        <f t="shared" si="4"/>
        <v>0.91005387049482256</v>
      </c>
      <c r="X34" s="305"/>
      <c r="Y34" s="305"/>
      <c r="Z34" s="7"/>
      <c r="AA34" s="305"/>
      <c r="AB34" s="100">
        <v>0</v>
      </c>
      <c r="AC34" s="14">
        <f t="shared" si="30"/>
        <v>0</v>
      </c>
      <c r="AD34" s="303">
        <f t="shared" si="5"/>
        <v>0</v>
      </c>
      <c r="AE34" s="303">
        <f t="shared" si="6"/>
        <v>0</v>
      </c>
      <c r="AF34" s="309">
        <f t="shared" si="7"/>
        <v>0</v>
      </c>
      <c r="AG34" s="303">
        <f t="shared" si="8"/>
        <v>0</v>
      </c>
      <c r="AH34" s="558">
        <f t="shared" si="9"/>
        <v>138.87899999999999</v>
      </c>
      <c r="AI34" s="305">
        <f t="shared" si="31"/>
        <v>3075.9319999999998</v>
      </c>
      <c r="AJ34" s="311">
        <f t="shared" si="10"/>
        <v>2.1958890030832476</v>
      </c>
      <c r="AK34" s="311">
        <f t="shared" si="11"/>
        <v>2.0404815005963695</v>
      </c>
      <c r="AL34" s="308">
        <f t="shared" si="12"/>
        <v>2.1710020322025949</v>
      </c>
      <c r="AM34" s="311">
        <f t="shared" si="13"/>
        <v>2.1013923740178542</v>
      </c>
      <c r="AN34" s="100">
        <v>16</v>
      </c>
      <c r="AO34" s="305">
        <f t="shared" si="32"/>
        <v>437.99999999999989</v>
      </c>
      <c r="AP34" s="311">
        <f t="shared" si="33"/>
        <v>0.25298442564629614</v>
      </c>
      <c r="AQ34" s="311">
        <f t="shared" si="34"/>
        <v>0.29055612973928213</v>
      </c>
      <c r="AR34" s="308">
        <f t="shared" si="35"/>
        <v>0.25011724245740191</v>
      </c>
      <c r="AS34" s="311">
        <f t="shared" si="36"/>
        <v>0.2992295862911859</v>
      </c>
      <c r="AT34" s="310">
        <f>'26'!I46</f>
        <v>32269.029999999151</v>
      </c>
      <c r="AU34" s="305">
        <f t="shared" si="37"/>
        <v>901809.63999999873</v>
      </c>
      <c r="AV34" s="311">
        <f t="shared" si="14"/>
        <v>510.22262629455525</v>
      </c>
      <c r="AW34" s="311">
        <f t="shared" si="15"/>
        <v>598.23360447482878</v>
      </c>
      <c r="AX34" s="311">
        <f t="shared" si="16"/>
        <v>504.44005002343516</v>
      </c>
      <c r="AY34" s="311">
        <f t="shared" si="17"/>
        <v>616.09161070913922</v>
      </c>
      <c r="AZ34" s="310">
        <f>+Listrik!AH33</f>
        <v>25716</v>
      </c>
      <c r="BA34" s="305">
        <f t="shared" si="38"/>
        <v>694281</v>
      </c>
      <c r="BB34" s="311">
        <f t="shared" si="18"/>
        <v>406.60921812000947</v>
      </c>
      <c r="BC34" s="311">
        <f t="shared" si="39"/>
        <v>460.56529751488262</v>
      </c>
      <c r="BD34" s="311">
        <f t="shared" si="19"/>
        <v>402.00093793965925</v>
      </c>
      <c r="BE34" s="311">
        <f t="shared" si="20"/>
        <v>474.31373607267324</v>
      </c>
      <c r="BF34" s="566">
        <f>28.715</f>
        <v>28.715</v>
      </c>
      <c r="BG34" s="525">
        <v>110.164</v>
      </c>
      <c r="BH34" s="546">
        <f>+SUM(Efficiency2!K128:K129)</f>
        <v>67.689063914382018</v>
      </c>
      <c r="BI34" s="547">
        <f t="shared" si="40"/>
        <v>1600.0700995622806</v>
      </c>
      <c r="BJ34" s="548">
        <f t="shared" si="41"/>
        <v>0.94505665022807583</v>
      </c>
      <c r="BK34" s="548">
        <f t="shared" si="42"/>
        <v>0.91480929516802389</v>
      </c>
    </row>
    <row r="35" spans="1:63">
      <c r="A35" s="18">
        <f t="shared" si="21"/>
        <v>45927</v>
      </c>
      <c r="B35" s="444" t="s">
        <v>8</v>
      </c>
      <c r="C35" s="445" t="s">
        <v>727</v>
      </c>
      <c r="D35" s="448">
        <f>+'27'!F42</f>
        <v>569.78723404255322</v>
      </c>
      <c r="E35" s="448">
        <f>+'27'!G42</f>
        <v>501.41276595744682</v>
      </c>
      <c r="F35" s="51">
        <f t="shared" si="0"/>
        <v>0.12</v>
      </c>
      <c r="G35" s="452">
        <f t="shared" si="22"/>
        <v>0.97916511751463209</v>
      </c>
      <c r="H35" s="451">
        <f t="shared" si="23"/>
        <v>0.97916511751463209</v>
      </c>
      <c r="I35" s="451">
        <f t="shared" si="24"/>
        <v>0.99598269032885545</v>
      </c>
      <c r="J35" s="454">
        <f t="shared" si="25"/>
        <v>0.97523150801839309</v>
      </c>
      <c r="K35" s="454">
        <f t="shared" si="26"/>
        <v>0.91286327688488589</v>
      </c>
      <c r="L35" s="308">
        <f>+Efficiency1!K134</f>
        <v>72.452540160000012</v>
      </c>
      <c r="M35" s="14">
        <f t="shared" si="27"/>
        <v>1680.8836973222806</v>
      </c>
      <c r="N35" s="308">
        <f>+Efficiency1!C134</f>
        <v>72.452540160000012</v>
      </c>
      <c r="O35" s="14">
        <f t="shared" si="27"/>
        <v>1669.9058082874944</v>
      </c>
      <c r="P35" s="304">
        <f>'27'!I38</f>
        <v>70.943000000000012</v>
      </c>
      <c r="Q35" s="14">
        <f t="shared" si="28"/>
        <v>1578.3970000000002</v>
      </c>
      <c r="R35" s="16">
        <f>'27'!I40</f>
        <v>70.658000000000001</v>
      </c>
      <c r="S35" s="305">
        <f t="shared" si="29"/>
        <v>1534.4169999999997</v>
      </c>
      <c r="T35" s="8">
        <f t="shared" si="1"/>
        <v>0.99598269032885545</v>
      </c>
      <c r="U35" s="8">
        <f t="shared" si="2"/>
        <v>0.972136287638661</v>
      </c>
      <c r="V35" s="306">
        <f t="shared" si="3"/>
        <v>0.97523150801839309</v>
      </c>
      <c r="W35" s="307">
        <f t="shared" si="4"/>
        <v>0.91286327688488589</v>
      </c>
      <c r="X35" s="305"/>
      <c r="Y35" s="305"/>
      <c r="Z35" s="7"/>
      <c r="AA35" s="305"/>
      <c r="AB35" s="100">
        <v>0</v>
      </c>
      <c r="AC35" s="14">
        <f t="shared" si="30"/>
        <v>0</v>
      </c>
      <c r="AD35" s="303">
        <f t="shared" si="5"/>
        <v>0</v>
      </c>
      <c r="AE35" s="303">
        <f t="shared" si="6"/>
        <v>0</v>
      </c>
      <c r="AF35" s="309">
        <f t="shared" si="7"/>
        <v>0</v>
      </c>
      <c r="AG35" s="303">
        <f t="shared" si="8"/>
        <v>0</v>
      </c>
      <c r="AH35" s="558">
        <f t="shared" si="9"/>
        <v>149.614</v>
      </c>
      <c r="AI35" s="305">
        <f t="shared" si="31"/>
        <v>3225.5459999999998</v>
      </c>
      <c r="AJ35" s="311">
        <f t="shared" si="10"/>
        <v>2.108932523293348</v>
      </c>
      <c r="AK35" s="311">
        <f t="shared" si="11"/>
        <v>2.0435581162407175</v>
      </c>
      <c r="AL35" s="308">
        <f t="shared" si="12"/>
        <v>2.1174389311896742</v>
      </c>
      <c r="AM35" s="311">
        <f t="shared" si="13"/>
        <v>2.1021312980760776</v>
      </c>
      <c r="AN35" s="100">
        <v>17</v>
      </c>
      <c r="AO35" s="305">
        <f t="shared" si="32"/>
        <v>454.99999999999989</v>
      </c>
      <c r="AP35" s="311">
        <f t="shared" si="33"/>
        <v>0.23962899792791392</v>
      </c>
      <c r="AQ35" s="311">
        <f t="shared" si="34"/>
        <v>0.28826714698520073</v>
      </c>
      <c r="AR35" s="308">
        <f t="shared" si="35"/>
        <v>0.24059554473661865</v>
      </c>
      <c r="AS35" s="311">
        <f t="shared" si="36"/>
        <v>0.29652956139041731</v>
      </c>
      <c r="AT35" s="310">
        <f>'27'!I46</f>
        <v>36184.14999999979</v>
      </c>
      <c r="AU35" s="305">
        <f t="shared" si="37"/>
        <v>937993.78999999852</v>
      </c>
      <c r="AV35" s="311">
        <f t="shared" si="14"/>
        <v>510.04538855136917</v>
      </c>
      <c r="AW35" s="311">
        <f t="shared" si="15"/>
        <v>594.26987633656074</v>
      </c>
      <c r="AX35" s="311">
        <f t="shared" si="16"/>
        <v>512.10266353420411</v>
      </c>
      <c r="AY35" s="311">
        <f t="shared" si="17"/>
        <v>611.30304864974698</v>
      </c>
      <c r="AZ35" s="310">
        <f>+Listrik!AH34</f>
        <v>27214</v>
      </c>
      <c r="BA35" s="305">
        <f t="shared" si="38"/>
        <v>721495</v>
      </c>
      <c r="BB35" s="311">
        <f t="shared" si="18"/>
        <v>383.6037382123676</v>
      </c>
      <c r="BC35" s="311">
        <f t="shared" si="39"/>
        <v>457.10616530568666</v>
      </c>
      <c r="BD35" s="311">
        <f t="shared" si="19"/>
        <v>385.15100908601994</v>
      </c>
      <c r="BE35" s="311">
        <f t="shared" si="20"/>
        <v>470.20790306676747</v>
      </c>
      <c r="BF35" s="566">
        <f>31.956</f>
        <v>31.956</v>
      </c>
      <c r="BG35" s="525">
        <v>117.658</v>
      </c>
      <c r="BH35" s="546">
        <f>+Efficiency2!K134</f>
        <v>72.452540160000012</v>
      </c>
      <c r="BI35" s="547">
        <f t="shared" si="40"/>
        <v>1672.5226397222805</v>
      </c>
      <c r="BJ35" s="548">
        <f t="shared" si="41"/>
        <v>0.97523150801839309</v>
      </c>
      <c r="BK35" s="548">
        <f t="shared" si="42"/>
        <v>0.91742674422319748</v>
      </c>
    </row>
    <row r="36" spans="1:63">
      <c r="A36" s="18">
        <f t="shared" si="21"/>
        <v>45928</v>
      </c>
      <c r="B36" s="444" t="s">
        <v>8</v>
      </c>
      <c r="C36" s="445" t="s">
        <v>728</v>
      </c>
      <c r="D36" s="448">
        <f>+'28'!F42</f>
        <v>525.79166666666663</v>
      </c>
      <c r="E36" s="448">
        <f>+'28'!G42</f>
        <v>462.69666666666666</v>
      </c>
      <c r="F36" s="51">
        <f t="shared" si="0"/>
        <v>0.12</v>
      </c>
      <c r="G36" s="452">
        <f t="shared" si="22"/>
        <v>0.99084757361680731</v>
      </c>
      <c r="H36" s="451">
        <f t="shared" si="23"/>
        <v>0.98704620567311818</v>
      </c>
      <c r="I36" s="451">
        <f t="shared" si="24"/>
        <v>0.97839415239137439</v>
      </c>
      <c r="J36" s="454">
        <f t="shared" si="25"/>
        <v>0.96572023577067267</v>
      </c>
      <c r="K36" s="454">
        <f t="shared" si="26"/>
        <v>0.91504052725102314</v>
      </c>
      <c r="L36" s="308">
        <f>+SUM(Efficiency1!K139:K141)</f>
        <v>72.212424900000002</v>
      </c>
      <c r="M36" s="14">
        <f t="shared" si="27"/>
        <v>1753.0961222222807</v>
      </c>
      <c r="N36" s="308">
        <f>+SUM(Efficiency1!C139:C141)</f>
        <v>71.935383299999998</v>
      </c>
      <c r="O36" s="14">
        <f t="shared" si="27"/>
        <v>1741.8411915874944</v>
      </c>
      <c r="P36" s="304">
        <f>'28'!I38</f>
        <v>71.277000000000001</v>
      </c>
      <c r="Q36" s="14">
        <f t="shared" si="28"/>
        <v>1649.6740000000002</v>
      </c>
      <c r="R36" s="16">
        <f>'28'!I40</f>
        <v>69.736999999999995</v>
      </c>
      <c r="S36" s="305">
        <f t="shared" si="29"/>
        <v>1604.1539999999998</v>
      </c>
      <c r="T36" s="8">
        <f t="shared" si="1"/>
        <v>0.97839415239137439</v>
      </c>
      <c r="U36" s="8">
        <f t="shared" si="2"/>
        <v>0.97240666943893128</v>
      </c>
      <c r="V36" s="306">
        <f t="shared" si="3"/>
        <v>0.96572023577067267</v>
      </c>
      <c r="W36" s="307">
        <f t="shared" si="4"/>
        <v>0.91504052725102314</v>
      </c>
      <c r="X36" s="305"/>
      <c r="Y36" s="305"/>
      <c r="Z36" s="7"/>
      <c r="AA36" s="305"/>
      <c r="AB36" s="100">
        <v>0</v>
      </c>
      <c r="AC36" s="14">
        <f t="shared" si="30"/>
        <v>0</v>
      </c>
      <c r="AD36" s="303">
        <f t="shared" si="5"/>
        <v>0</v>
      </c>
      <c r="AE36" s="303">
        <f t="shared" si="6"/>
        <v>0</v>
      </c>
      <c r="AF36" s="309">
        <f t="shared" si="7"/>
        <v>0</v>
      </c>
      <c r="AG36" s="303">
        <f t="shared" si="8"/>
        <v>0</v>
      </c>
      <c r="AH36" s="558">
        <f t="shared" si="9"/>
        <v>144.041</v>
      </c>
      <c r="AI36" s="305">
        <f t="shared" si="31"/>
        <v>3369.587</v>
      </c>
      <c r="AJ36" s="311">
        <f t="shared" si="10"/>
        <v>2.0208622697363805</v>
      </c>
      <c r="AK36" s="311">
        <f t="shared" si="11"/>
        <v>2.0425775031915392</v>
      </c>
      <c r="AL36" s="308">
        <f t="shared" si="12"/>
        <v>2.0654889083270001</v>
      </c>
      <c r="AM36" s="311">
        <f t="shared" si="13"/>
        <v>2.1005383523028343</v>
      </c>
      <c r="AN36" s="100">
        <v>17</v>
      </c>
      <c r="AO36" s="305">
        <f t="shared" si="32"/>
        <v>471.99999999999989</v>
      </c>
      <c r="AP36" s="311">
        <f t="shared" si="33"/>
        <v>0.23850610996534646</v>
      </c>
      <c r="AQ36" s="311">
        <f t="shared" si="34"/>
        <v>0.28611713587048099</v>
      </c>
      <c r="AR36" s="308">
        <f t="shared" si="35"/>
        <v>0.24377303296671782</v>
      </c>
      <c r="AS36" s="311">
        <f t="shared" si="36"/>
        <v>0.2942360895524993</v>
      </c>
      <c r="AT36" s="310">
        <f>'28'!I46</f>
        <v>35534.600000000282</v>
      </c>
      <c r="AU36" s="305">
        <f t="shared" si="37"/>
        <v>973528.38999999885</v>
      </c>
      <c r="AV36" s="311">
        <f t="shared" si="14"/>
        <v>498.54230677498043</v>
      </c>
      <c r="AW36" s="311">
        <f t="shared" si="15"/>
        <v>590.13380219364478</v>
      </c>
      <c r="AX36" s="311">
        <f t="shared" si="16"/>
        <v>509.551601015247</v>
      </c>
      <c r="AY36" s="311">
        <f t="shared" si="17"/>
        <v>606.87963250411053</v>
      </c>
      <c r="AZ36" s="310">
        <f>+Listrik!AH35</f>
        <v>25721</v>
      </c>
      <c r="BA36" s="305">
        <f t="shared" si="38"/>
        <v>747216</v>
      </c>
      <c r="BB36" s="311">
        <f t="shared" si="18"/>
        <v>360.8597443775692</v>
      </c>
      <c r="BC36" s="311">
        <f t="shared" si="39"/>
        <v>452.94767329787578</v>
      </c>
      <c r="BD36" s="311">
        <f t="shared" si="19"/>
        <v>368.82859887864407</v>
      </c>
      <c r="BE36" s="311">
        <f t="shared" si="20"/>
        <v>465.800665023433</v>
      </c>
      <c r="BF36" s="566">
        <f>27.198</f>
        <v>27.198</v>
      </c>
      <c r="BG36" s="525">
        <v>116.843</v>
      </c>
      <c r="BH36" s="546">
        <f>+SUM(Efficiency2!K139:K141)</f>
        <v>75.813965700000011</v>
      </c>
      <c r="BI36" s="547">
        <f t="shared" si="40"/>
        <v>1748.3366054222804</v>
      </c>
      <c r="BJ36" s="548">
        <f t="shared" si="41"/>
        <v>0.91984371686811772</v>
      </c>
      <c r="BK36" s="548">
        <f t="shared" si="42"/>
        <v>0.91753155257682439</v>
      </c>
    </row>
    <row r="37" spans="1:63">
      <c r="A37" s="18">
        <f t="shared" si="21"/>
        <v>45929</v>
      </c>
      <c r="B37" s="444" t="s">
        <v>8</v>
      </c>
      <c r="C37" s="445" t="s">
        <v>740</v>
      </c>
      <c r="D37" s="448">
        <f>+'29'!F42</f>
        <v>506.16367403314916</v>
      </c>
      <c r="E37" s="448">
        <f>+'29'!G42</f>
        <v>445.42403314917129</v>
      </c>
      <c r="F37" s="51">
        <f t="shared" si="0"/>
        <v>0.12</v>
      </c>
      <c r="G37" s="452">
        <f t="shared" si="22"/>
        <v>0.90298955526948887</v>
      </c>
      <c r="H37" s="451">
        <f t="shared" si="23"/>
        <v>0.9000863002510916</v>
      </c>
      <c r="I37" s="451">
        <f t="shared" si="24"/>
        <v>0.97507961537272347</v>
      </c>
      <c r="J37" s="454">
        <f t="shared" si="25"/>
        <v>0.87765580345109218</v>
      </c>
      <c r="K37" s="454">
        <f t="shared" si="26"/>
        <v>0.91356832878425176</v>
      </c>
      <c r="L37" s="308">
        <f>+SUM(Efficiency1!K144:K146)</f>
        <v>71.866442119999988</v>
      </c>
      <c r="M37" s="14">
        <f t="shared" si="27"/>
        <v>1824.9625643422805</v>
      </c>
      <c r="N37" s="308">
        <f>+SUM(Efficiency1!C144:C146)</f>
        <v>71.635380080000004</v>
      </c>
      <c r="O37" s="14">
        <f t="shared" si="27"/>
        <v>1813.4765716674945</v>
      </c>
      <c r="P37" s="304">
        <f>'29'!I38</f>
        <v>64.686000000000007</v>
      </c>
      <c r="Q37" s="14">
        <f t="shared" si="28"/>
        <v>1714.3600000000001</v>
      </c>
      <c r="R37" s="16">
        <f>'29'!I40</f>
        <v>63.073999999999998</v>
      </c>
      <c r="S37" s="305">
        <f t="shared" si="29"/>
        <v>1667.2279999999998</v>
      </c>
      <c r="T37" s="8">
        <f t="shared" si="1"/>
        <v>0.97507961537272347</v>
      </c>
      <c r="U37" s="8">
        <f t="shared" si="2"/>
        <v>0.97250752467393065</v>
      </c>
      <c r="V37" s="306">
        <f t="shared" si="3"/>
        <v>0.87765580345109218</v>
      </c>
      <c r="W37" s="307">
        <f t="shared" si="4"/>
        <v>0.91356832878425176</v>
      </c>
      <c r="X37" s="305"/>
      <c r="Y37" s="305"/>
      <c r="Z37" s="7"/>
      <c r="AA37" s="305"/>
      <c r="AB37" s="100">
        <v>0</v>
      </c>
      <c r="AC37" s="14">
        <f t="shared" si="30"/>
        <v>0</v>
      </c>
      <c r="AD37" s="303">
        <f t="shared" si="5"/>
        <v>0</v>
      </c>
      <c r="AE37" s="303">
        <f t="shared" si="6"/>
        <v>0</v>
      </c>
      <c r="AF37" s="309">
        <f t="shared" si="7"/>
        <v>0</v>
      </c>
      <c r="AG37" s="303">
        <f t="shared" si="8"/>
        <v>0</v>
      </c>
      <c r="AH37" s="558">
        <f t="shared" si="9"/>
        <v>135.26300000000001</v>
      </c>
      <c r="AI37" s="305">
        <f t="shared" si="31"/>
        <v>3504.85</v>
      </c>
      <c r="AJ37" s="311">
        <f t="shared" si="10"/>
        <v>2.091070710818415</v>
      </c>
      <c r="AK37" s="311">
        <f t="shared" si="11"/>
        <v>2.0444072423528312</v>
      </c>
      <c r="AL37" s="308">
        <f t="shared" si="12"/>
        <v>2.1445127944953546</v>
      </c>
      <c r="AM37" s="311">
        <f t="shared" si="13"/>
        <v>2.1022019783736838</v>
      </c>
      <c r="AN37" s="100">
        <v>17.600000000000001</v>
      </c>
      <c r="AO37" s="305">
        <f t="shared" si="32"/>
        <v>489.59999999999991</v>
      </c>
      <c r="AP37" s="311">
        <f t="shared" si="33"/>
        <v>0.27208360387100761</v>
      </c>
      <c r="AQ37" s="311">
        <f t="shared" si="34"/>
        <v>0.28558762453627001</v>
      </c>
      <c r="AR37" s="308">
        <f t="shared" si="35"/>
        <v>0.2790373212417161</v>
      </c>
      <c r="AS37" s="311">
        <f t="shared" si="36"/>
        <v>0.29366109494322312</v>
      </c>
      <c r="AT37" s="310">
        <f>'29'!I46</f>
        <v>28582.760000000872</v>
      </c>
      <c r="AU37" s="305">
        <f t="shared" si="37"/>
        <v>1002111.1499999997</v>
      </c>
      <c r="AV37" s="311">
        <f t="shared" si="14"/>
        <v>441.86933803297262</v>
      </c>
      <c r="AW37" s="311">
        <f t="shared" si="15"/>
        <v>584.5395074546766</v>
      </c>
      <c r="AX37" s="311">
        <f t="shared" si="16"/>
        <v>453.16231727813158</v>
      </c>
      <c r="AY37" s="311">
        <f t="shared" si="17"/>
        <v>601.06425156007447</v>
      </c>
      <c r="AZ37" s="310">
        <f>+Listrik!AH36</f>
        <v>27149</v>
      </c>
      <c r="BA37" s="305">
        <f t="shared" si="38"/>
        <v>774365</v>
      </c>
      <c r="BB37" s="311">
        <f t="shared" si="18"/>
        <v>419.70441826670373</v>
      </c>
      <c r="BC37" s="311">
        <f t="shared" si="39"/>
        <v>451.69334328845747</v>
      </c>
      <c r="BD37" s="311">
        <f t="shared" si="19"/>
        <v>430.43092240859943</v>
      </c>
      <c r="BE37" s="311">
        <f t="shared" si="20"/>
        <v>464.4625690067586</v>
      </c>
      <c r="BF37" s="566">
        <f>26.655</f>
        <v>26.655000000000001</v>
      </c>
      <c r="BG37" s="525">
        <v>108.608</v>
      </c>
      <c r="BH37" s="546">
        <f>+SUM(Efficiency2!K144:K146)</f>
        <v>71.866442119999988</v>
      </c>
      <c r="BI37" s="547">
        <f t="shared" si="40"/>
        <v>1820.2030475422803</v>
      </c>
      <c r="BJ37" s="548">
        <f t="shared" si="41"/>
        <v>0.87765580345109218</v>
      </c>
      <c r="BK37" s="548">
        <f t="shared" si="42"/>
        <v>0.9159571522809864</v>
      </c>
    </row>
    <row r="38" spans="1:63">
      <c r="A38" s="18">
        <f t="shared" si="21"/>
        <v>45930</v>
      </c>
      <c r="B38" s="444" t="s">
        <v>8</v>
      </c>
      <c r="C38" s="445" t="s">
        <v>756</v>
      </c>
      <c r="D38" s="448">
        <f>+'30'!F42</f>
        <v>516.84027777777783</v>
      </c>
      <c r="E38" s="448">
        <f>+'30'!G42</f>
        <v>454.81944444444446</v>
      </c>
      <c r="F38" s="51">
        <f t="shared" si="0"/>
        <v>0.12000000000000011</v>
      </c>
      <c r="G38" s="452">
        <f t="shared" si="22"/>
        <v>0.87421848766299448</v>
      </c>
      <c r="H38" s="451">
        <f t="shared" si="23"/>
        <v>0.87421848766299448</v>
      </c>
      <c r="I38" s="451">
        <f t="shared" si="24"/>
        <v>1.0099231754161331</v>
      </c>
      <c r="J38" s="454">
        <f t="shared" si="25"/>
        <v>0.88289351106810099</v>
      </c>
      <c r="K38" s="454">
        <f t="shared" si="26"/>
        <v>0.9123567896542889</v>
      </c>
      <c r="L38" s="308">
        <f>+Efficiency1!K150</f>
        <v>75.043025200000017</v>
      </c>
      <c r="M38" s="14">
        <f t="shared" si="27"/>
        <v>1900.0055895422806</v>
      </c>
      <c r="N38" s="308">
        <f>+Efficiency1!C150</f>
        <v>75.043025200000017</v>
      </c>
      <c r="O38" s="14">
        <f t="shared" si="27"/>
        <v>1888.5195968674946</v>
      </c>
      <c r="P38" s="304">
        <f>'30'!I38</f>
        <v>65.603999999999999</v>
      </c>
      <c r="Q38" s="14">
        <f t="shared" si="28"/>
        <v>1779.9640000000002</v>
      </c>
      <c r="R38" s="16">
        <f>'30'!I40</f>
        <v>66.254999999999995</v>
      </c>
      <c r="S38" s="305">
        <f t="shared" si="29"/>
        <v>1733.4829999999997</v>
      </c>
      <c r="T38" s="8">
        <f t="shared" si="1"/>
        <v>1.0099231754161331</v>
      </c>
      <c r="U38" s="8">
        <f t="shared" si="2"/>
        <v>0.97388655051450457</v>
      </c>
      <c r="V38" s="306">
        <f t="shared" si="3"/>
        <v>0.88289351106810099</v>
      </c>
      <c r="W38" s="307">
        <f t="shared" si="4"/>
        <v>0.9123567896542889</v>
      </c>
      <c r="X38" s="305"/>
      <c r="Y38" s="305"/>
      <c r="Z38" s="7"/>
      <c r="AA38" s="305"/>
      <c r="AB38" s="100">
        <v>0</v>
      </c>
      <c r="AC38" s="14">
        <f t="shared" si="30"/>
        <v>0</v>
      </c>
      <c r="AD38" s="303">
        <f t="shared" si="5"/>
        <v>0</v>
      </c>
      <c r="AE38" s="303">
        <f t="shared" si="6"/>
        <v>0</v>
      </c>
      <c r="AF38" s="309">
        <f t="shared" si="7"/>
        <v>0</v>
      </c>
      <c r="AG38" s="303">
        <f t="shared" si="8"/>
        <v>0</v>
      </c>
      <c r="AH38" s="558">
        <f t="shared" si="9"/>
        <v>135.37700000000001</v>
      </c>
      <c r="AI38" s="305">
        <f t="shared" si="31"/>
        <v>3640.2269999999999</v>
      </c>
      <c r="AJ38" s="311">
        <f t="shared" si="10"/>
        <v>2.0635479543930249</v>
      </c>
      <c r="AK38" s="311">
        <f t="shared" si="11"/>
        <v>2.0451127101446991</v>
      </c>
      <c r="AL38" s="308">
        <f t="shared" si="12"/>
        <v>2.0432722058712551</v>
      </c>
      <c r="AM38" s="311">
        <f t="shared" si="13"/>
        <v>2.0999496389638668</v>
      </c>
      <c r="AN38" s="100">
        <v>15.3</v>
      </c>
      <c r="AO38" s="305">
        <f t="shared" si="32"/>
        <v>504.89999999999992</v>
      </c>
      <c r="AP38" s="311">
        <f t="shared" si="33"/>
        <v>0.23321748673861351</v>
      </c>
      <c r="AQ38" s="311">
        <f t="shared" si="34"/>
        <v>0.283657422284945</v>
      </c>
      <c r="AR38" s="308">
        <f t="shared" si="35"/>
        <v>0.23092596785148292</v>
      </c>
      <c r="AS38" s="311">
        <f t="shared" si="36"/>
        <v>0.29126331207170764</v>
      </c>
      <c r="AT38" s="310">
        <f>'30'!I46</f>
        <v>28577.989999999409</v>
      </c>
      <c r="AU38" s="305">
        <f t="shared" si="37"/>
        <v>1030689.1399999991</v>
      </c>
      <c r="AV38" s="311">
        <f t="shared" si="14"/>
        <v>435.6135296628164</v>
      </c>
      <c r="AW38" s="311">
        <f t="shared" si="15"/>
        <v>579.05055383142519</v>
      </c>
      <c r="AX38" s="311">
        <f t="shared" si="16"/>
        <v>431.33333333332439</v>
      </c>
      <c r="AY38" s="311">
        <f t="shared" si="17"/>
        <v>594.5770105619722</v>
      </c>
      <c r="AZ38" s="310">
        <f>+Listrik!AH37</f>
        <v>22362</v>
      </c>
      <c r="BA38" s="305">
        <f t="shared" si="38"/>
        <v>796727</v>
      </c>
      <c r="BB38" s="311">
        <f t="shared" si="18"/>
        <v>340.8633619901226</v>
      </c>
      <c r="BC38" s="311">
        <f t="shared" si="39"/>
        <v>447.60849095824409</v>
      </c>
      <c r="BD38" s="311">
        <f t="shared" si="19"/>
        <v>337.51414987548111</v>
      </c>
      <c r="BE38" s="311">
        <f t="shared" si="20"/>
        <v>459.61050670817082</v>
      </c>
      <c r="BF38" s="524">
        <f>30.081</f>
        <v>30.081</v>
      </c>
      <c r="BG38" s="525">
        <v>105.29600000000001</v>
      </c>
      <c r="BH38" s="546">
        <f>+Efficiency2!K150</f>
        <v>71.395100363888886</v>
      </c>
      <c r="BI38" s="547">
        <f t="shared" si="40"/>
        <v>1891.5981479061691</v>
      </c>
      <c r="BJ38" s="548">
        <f t="shared" si="41"/>
        <v>0.92800485834895308</v>
      </c>
      <c r="BK38" s="548">
        <f t="shared" si="42"/>
        <v>0.91641187210867769</v>
      </c>
    </row>
    <row r="39" spans="1:63">
      <c r="A39" s="18"/>
      <c r="B39" s="444"/>
      <c r="C39" s="444"/>
      <c r="D39" s="448"/>
      <c r="E39" s="448"/>
      <c r="F39" s="51"/>
      <c r="G39" s="452"/>
      <c r="H39" s="451"/>
      <c r="I39" s="451"/>
      <c r="J39" s="454"/>
      <c r="K39" s="454"/>
      <c r="L39" s="308"/>
      <c r="M39" s="14"/>
      <c r="N39" s="14"/>
      <c r="O39" s="14"/>
      <c r="P39" s="304"/>
      <c r="Q39" s="14"/>
      <c r="R39" s="16"/>
      <c r="S39" s="305"/>
      <c r="T39" s="8"/>
      <c r="U39" s="8"/>
      <c r="V39" s="306"/>
      <c r="W39" s="307"/>
      <c r="X39" s="305"/>
      <c r="Y39" s="305"/>
      <c r="Z39" s="7"/>
      <c r="AA39" s="305"/>
      <c r="AB39" s="100"/>
      <c r="AC39" s="14"/>
      <c r="AD39" s="303"/>
      <c r="AE39" s="303"/>
      <c r="AF39" s="309"/>
      <c r="AG39" s="303"/>
      <c r="AH39" s="558"/>
      <c r="AI39" s="305"/>
      <c r="AJ39" s="311"/>
      <c r="AK39" s="311"/>
      <c r="AL39" s="308"/>
      <c r="AM39" s="311"/>
      <c r="AN39" s="100"/>
      <c r="AO39" s="305"/>
      <c r="AP39" s="311"/>
      <c r="AQ39" s="311"/>
      <c r="AR39" s="308"/>
      <c r="AS39" s="311"/>
      <c r="AT39" s="310"/>
      <c r="AU39" s="305"/>
      <c r="AV39" s="311"/>
      <c r="AW39" s="311"/>
      <c r="AX39" s="311"/>
      <c r="AY39" s="311"/>
      <c r="AZ39" s="310"/>
      <c r="BA39" s="305"/>
      <c r="BB39" s="311"/>
      <c r="BC39" s="311"/>
      <c r="BD39" s="311"/>
      <c r="BE39" s="311"/>
      <c r="BF39" s="524"/>
      <c r="BG39" s="525"/>
      <c r="BH39" s="546"/>
      <c r="BI39" s="547"/>
      <c r="BJ39" s="548"/>
      <c r="BK39" s="548"/>
    </row>
    <row r="40" spans="1:63" ht="13.5" thickBot="1">
      <c r="A40" s="18"/>
      <c r="B40" s="312"/>
      <c r="C40" s="312"/>
      <c r="D40" s="449"/>
      <c r="E40" s="449"/>
      <c r="F40" s="312"/>
      <c r="G40" s="452"/>
      <c r="H40" s="451"/>
      <c r="I40" s="451"/>
      <c r="J40" s="454" t="e">
        <f t="shared" si="25"/>
        <v>#DIV/0!</v>
      </c>
      <c r="K40" s="454" t="e">
        <f t="shared" si="26"/>
        <v>#DIV/0!</v>
      </c>
      <c r="L40" s="320"/>
      <c r="M40" s="313"/>
      <c r="N40" s="313"/>
      <c r="O40" s="313"/>
      <c r="P40" s="314"/>
      <c r="Q40" s="313"/>
      <c r="R40" s="315"/>
      <c r="S40" s="316"/>
      <c r="T40" s="317"/>
      <c r="U40" s="317"/>
      <c r="V40" s="318"/>
      <c r="W40" s="319"/>
      <c r="X40" s="316"/>
      <c r="Y40" s="316"/>
      <c r="Z40" s="321"/>
      <c r="AA40" s="316"/>
      <c r="AB40" s="316"/>
      <c r="AC40" s="313"/>
      <c r="AD40" s="322"/>
      <c r="AE40" s="322"/>
      <c r="AF40" s="323"/>
      <c r="AG40" s="322"/>
      <c r="AH40" s="316"/>
      <c r="AI40" s="316"/>
      <c r="AJ40" s="311"/>
      <c r="AK40" s="324"/>
      <c r="AL40" s="320"/>
      <c r="AM40" s="324"/>
      <c r="AN40" s="316"/>
      <c r="AO40" s="316"/>
      <c r="AP40" s="324"/>
      <c r="AQ40" s="324"/>
      <c r="AR40" s="320"/>
      <c r="AS40" s="324"/>
      <c r="AT40" s="316"/>
      <c r="AU40" s="316"/>
      <c r="AV40" s="324"/>
      <c r="AW40" s="324"/>
      <c r="AX40" s="324"/>
      <c r="AY40" s="324"/>
      <c r="AZ40" s="316"/>
      <c r="BA40" s="316"/>
      <c r="BB40" s="324"/>
      <c r="BC40" s="324"/>
      <c r="BD40" s="324"/>
      <c r="BE40" s="324"/>
      <c r="BF40" s="524"/>
      <c r="BG40" s="525"/>
      <c r="BH40" s="549"/>
      <c r="BI40" s="550"/>
      <c r="BJ40" s="548"/>
      <c r="BK40" s="551"/>
    </row>
    <row r="41" spans="1:63" ht="14.25" thickTop="1" thickBot="1">
      <c r="A41" s="325"/>
      <c r="B41" s="326"/>
      <c r="C41" s="326"/>
      <c r="D41" s="450"/>
      <c r="E41" s="450"/>
      <c r="F41" s="326"/>
      <c r="G41" s="452">
        <f t="shared" si="22"/>
        <v>0.94251815175889275</v>
      </c>
      <c r="H41" s="451">
        <f>+P41/L41</f>
        <v>0.93682040189618654</v>
      </c>
      <c r="I41" s="451">
        <f t="shared" si="24"/>
        <v>0.97388655051450457</v>
      </c>
      <c r="J41" s="454">
        <f t="shared" si="25"/>
        <v>0.9123567896542889</v>
      </c>
      <c r="K41" s="462"/>
      <c r="L41" s="333">
        <f>SUM(L9:L39)</f>
        <v>1900.0055895422806</v>
      </c>
      <c r="M41" s="327"/>
      <c r="N41" s="333">
        <f>SUM(N9:N39)</f>
        <v>1888.5195968674946</v>
      </c>
      <c r="O41" s="327"/>
      <c r="P41" s="327">
        <f>SUM(P9:P39)</f>
        <v>1779.9640000000002</v>
      </c>
      <c r="Q41" s="327"/>
      <c r="R41" s="327">
        <f>SUM(R9:R39)</f>
        <v>1733.4829999999997</v>
      </c>
      <c r="S41" s="327"/>
      <c r="T41" s="328">
        <f>R41/P41</f>
        <v>0.97388655051450457</v>
      </c>
      <c r="U41" s="329"/>
      <c r="V41" s="330">
        <f>(R41/L41)</f>
        <v>0.9123567896542889</v>
      </c>
      <c r="W41" s="331"/>
      <c r="X41" s="329"/>
      <c r="Y41" s="329">
        <f>Y38+X41</f>
        <v>0</v>
      </c>
      <c r="Z41" s="332">
        <f>IF(AND(R41&gt;0,X41&gt;0),X41/R41*1000,0)</f>
        <v>0</v>
      </c>
      <c r="AA41" s="329">
        <f>IF(AND(S41&gt;0,Y41&gt;0),Y41/S41*1000,0)</f>
        <v>0</v>
      </c>
      <c r="AB41" s="333">
        <f>SUM(AB9:AB39)</f>
        <v>0</v>
      </c>
      <c r="AC41" s="333"/>
      <c r="AD41" s="334">
        <f>AB41/P41</f>
        <v>0</v>
      </c>
      <c r="AE41" s="334"/>
      <c r="AF41" s="335">
        <f>AB41/R41</f>
        <v>0</v>
      </c>
      <c r="AG41" s="334"/>
      <c r="AH41" s="329">
        <f>SUM(AH9:AH40)</f>
        <v>3640.2269999999999</v>
      </c>
      <c r="AI41" s="329"/>
      <c r="AJ41" s="336">
        <f>AH41/P41</f>
        <v>2.0451127101446991</v>
      </c>
      <c r="AK41" s="336"/>
      <c r="AL41" s="337">
        <f>AH41/R41</f>
        <v>2.0999496389638668</v>
      </c>
      <c r="AM41" s="336"/>
      <c r="AN41" s="329">
        <f>SUM(AN9:AN40)</f>
        <v>504.89999999999992</v>
      </c>
      <c r="AO41" s="329"/>
      <c r="AP41" s="336">
        <f>AN41/P41</f>
        <v>0.283657422284945</v>
      </c>
      <c r="AQ41" s="336"/>
      <c r="AR41" s="337">
        <f>AN41/R41</f>
        <v>0.29126331207170764</v>
      </c>
      <c r="AS41" s="336"/>
      <c r="AT41" s="329">
        <f>SUM(AT9:AT39)</f>
        <v>1030689.1399999991</v>
      </c>
      <c r="AU41" s="329"/>
      <c r="AV41" s="336">
        <f>AT41/P41</f>
        <v>579.05055383142519</v>
      </c>
      <c r="AW41" s="336"/>
      <c r="AX41" s="336">
        <f>AT41/R41</f>
        <v>594.5770105619722</v>
      </c>
      <c r="AY41" s="336"/>
      <c r="AZ41" s="329">
        <f>SUM(AZ9:AZ39)</f>
        <v>796727</v>
      </c>
      <c r="BA41" s="329"/>
      <c r="BB41" s="336">
        <f>AZ41/V41</f>
        <v>873262.53175788454</v>
      </c>
      <c r="BC41" s="336"/>
      <c r="BD41" s="336">
        <f>AZ41/R41</f>
        <v>459.61050670817087</v>
      </c>
      <c r="BE41" s="336"/>
      <c r="BF41" s="524"/>
      <c r="BG41" s="524"/>
      <c r="BH41" s="552">
        <f>SUM(BH9:BH39)</f>
        <v>1891.5981479061691</v>
      </c>
      <c r="BI41" s="553"/>
      <c r="BJ41" s="548">
        <f t="shared" si="41"/>
        <v>0.91641187210867769</v>
      </c>
      <c r="BK41" s="551"/>
    </row>
    <row r="42" spans="1:63" ht="13.5" thickTop="1">
      <c r="S42" s="288"/>
      <c r="T42" s="288"/>
      <c r="U42" s="288"/>
      <c r="X42" s="288"/>
      <c r="Z42" s="288"/>
      <c r="AA42" s="288"/>
      <c r="AH42" s="288"/>
      <c r="AI42" s="288"/>
      <c r="AL42" s="288"/>
      <c r="AT42" s="288"/>
      <c r="AU42" s="288"/>
    </row>
    <row r="43" spans="1:63">
      <c r="S43" s="288"/>
      <c r="T43" s="288"/>
      <c r="U43" s="288"/>
      <c r="X43" s="288"/>
      <c r="Z43" s="288"/>
      <c r="AA43" s="288"/>
      <c r="AH43" s="288"/>
      <c r="AI43" s="288"/>
      <c r="AL43" s="288"/>
      <c r="AT43" s="288"/>
      <c r="AU43" s="288"/>
    </row>
    <row r="44" spans="1:63">
      <c r="S44" s="288"/>
      <c r="T44" s="288"/>
      <c r="U44" s="288"/>
      <c r="X44" s="288"/>
      <c r="Z44" s="288"/>
      <c r="AA44" s="288"/>
      <c r="AG44" s="338"/>
      <c r="AH44" s="288"/>
      <c r="AI44" s="288"/>
      <c r="AL44" s="288"/>
      <c r="AT44" s="288"/>
      <c r="AU44" s="288"/>
    </row>
    <row r="45" spans="1:63">
      <c r="R45" s="339"/>
      <c r="S45" s="340"/>
      <c r="T45" s="340"/>
      <c r="U45" s="340"/>
      <c r="V45" s="341"/>
      <c r="W45" s="342"/>
      <c r="AG45" s="338"/>
    </row>
    <row r="46" spans="1:63">
      <c r="R46" s="343"/>
      <c r="AG46" s="338"/>
    </row>
    <row r="47" spans="1:63">
      <c r="R47" s="343"/>
      <c r="AG47" s="338"/>
    </row>
    <row r="48" spans="1:63">
      <c r="R48" s="343"/>
      <c r="AG48" s="338"/>
    </row>
    <row r="49" spans="18:63">
      <c r="R49" s="343"/>
      <c r="AG49" s="338"/>
      <c r="BJ49"/>
      <c r="BK49"/>
    </row>
    <row r="50" spans="18:63">
      <c r="R50" s="343"/>
      <c r="AG50" s="338"/>
      <c r="BJ50"/>
      <c r="BK50"/>
    </row>
    <row r="51" spans="18:63">
      <c r="R51" s="343"/>
      <c r="AG51" s="338"/>
      <c r="BJ51"/>
      <c r="BK51"/>
    </row>
    <row r="52" spans="18:63">
      <c r="R52" s="343"/>
      <c r="AG52" s="338"/>
      <c r="BJ52"/>
      <c r="BK52"/>
    </row>
    <row r="53" spans="18:63">
      <c r="R53" s="343"/>
      <c r="AG53" s="338"/>
      <c r="BJ53"/>
      <c r="BK53"/>
    </row>
    <row r="54" spans="18:63">
      <c r="R54" s="343"/>
      <c r="BJ54"/>
      <c r="BK54"/>
    </row>
    <row r="55" spans="18:63">
      <c r="R55" s="343"/>
      <c r="BJ55"/>
      <c r="BK55"/>
    </row>
    <row r="56" spans="18:63">
      <c r="R56" s="343"/>
      <c r="BJ56"/>
      <c r="BK56"/>
    </row>
    <row r="57" spans="18:63">
      <c r="R57" s="343"/>
      <c r="BJ57"/>
      <c r="BK57"/>
    </row>
    <row r="58" spans="18:63">
      <c r="R58" s="343"/>
      <c r="BJ58"/>
      <c r="BK58"/>
    </row>
    <row r="59" spans="18:63">
      <c r="R59" s="343"/>
      <c r="BJ59"/>
      <c r="BK59"/>
    </row>
    <row r="60" spans="18:63">
      <c r="BJ60"/>
      <c r="BK60"/>
    </row>
    <row r="65536" spans="3:61">
      <c r="C65536" s="344"/>
      <c r="BH65536"/>
      <c r="BI65536"/>
    </row>
  </sheetData>
  <mergeCells count="42">
    <mergeCell ref="L6:M7"/>
    <mergeCell ref="A6:A8"/>
    <mergeCell ref="B6:B8"/>
    <mergeCell ref="C6:C8"/>
    <mergeCell ref="D6:D8"/>
    <mergeCell ref="J6:K7"/>
    <mergeCell ref="E6:E8"/>
    <mergeCell ref="F6:F8"/>
    <mergeCell ref="G6:G8"/>
    <mergeCell ref="H6:H8"/>
    <mergeCell ref="I6:I8"/>
    <mergeCell ref="BH6:BI7"/>
    <mergeCell ref="BJ6:BK7"/>
    <mergeCell ref="N6:O7"/>
    <mergeCell ref="BF6:BG6"/>
    <mergeCell ref="AH6:AM6"/>
    <mergeCell ref="BB7:BC7"/>
    <mergeCell ref="BD7:BE7"/>
    <mergeCell ref="AB6:AG6"/>
    <mergeCell ref="AR7:AS7"/>
    <mergeCell ref="AZ6:BE6"/>
    <mergeCell ref="AZ7:BA7"/>
    <mergeCell ref="AD7:AE7"/>
    <mergeCell ref="AT6:AY6"/>
    <mergeCell ref="AF7:AG7"/>
    <mergeCell ref="AX7:AY7"/>
    <mergeCell ref="AT7:AU7"/>
    <mergeCell ref="AV7:AW7"/>
    <mergeCell ref="AN6:AS6"/>
    <mergeCell ref="AP7:AQ7"/>
    <mergeCell ref="P6:Q7"/>
    <mergeCell ref="R6:S7"/>
    <mergeCell ref="X7:Y7"/>
    <mergeCell ref="AB7:AC7"/>
    <mergeCell ref="T6:U7"/>
    <mergeCell ref="V6:W7"/>
    <mergeCell ref="X6:AA6"/>
    <mergeCell ref="Z7:AA7"/>
    <mergeCell ref="AH7:AI7"/>
    <mergeCell ref="AJ7:AK7"/>
    <mergeCell ref="AL7:AM7"/>
    <mergeCell ref="AN7:AO7"/>
  </mergeCells>
  <phoneticPr fontId="30" type="noConversion"/>
  <pageMargins left="7.3611111111111113E-2" right="7.3611111111111113E-2" top="0.97847222222222219" bottom="0.70972222222222225" header="0" footer="0"/>
  <pageSetup paperSize="9" scale="78" firstPageNumber="4294963191" fitToWidth="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2.7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2:AO45"/>
  <sheetViews>
    <sheetView zoomScaleNormal="100" workbookViewId="0">
      <pane xSplit="3" ySplit="6" topLeftCell="Z7" activePane="bottomRight" state="frozen"/>
      <selection pane="topRight" activeCell="D1" sqref="D1"/>
      <selection pane="bottomLeft" activeCell="A7" sqref="A7"/>
      <selection pane="bottomRight" activeCell="AD46" sqref="AD46"/>
    </sheetView>
  </sheetViews>
  <sheetFormatPr defaultColWidth="9.140625" defaultRowHeight="12.75"/>
  <cols>
    <col min="1" max="3" width="10.85546875" customWidth="1"/>
    <col min="4" max="4" width="12.85546875" bestFit="1" customWidth="1"/>
    <col min="5" max="5" width="13.28515625" bestFit="1" customWidth="1"/>
    <col min="6" max="6" width="14.5703125" bestFit="1" customWidth="1"/>
    <col min="7" max="7" width="15.5703125" bestFit="1" customWidth="1"/>
    <col min="8" max="8" width="15.5703125" customWidth="1"/>
    <col min="9" max="9" width="18.85546875" bestFit="1" customWidth="1"/>
    <col min="10" max="10" width="12.85546875" bestFit="1" customWidth="1"/>
    <col min="11" max="11" width="11.5703125" bestFit="1" customWidth="1"/>
    <col min="12" max="12" width="12" bestFit="1" customWidth="1"/>
    <col min="13" max="13" width="12.28515625" bestFit="1" customWidth="1"/>
    <col min="14" max="14" width="13" bestFit="1" customWidth="1"/>
    <col min="15" max="16" width="11" bestFit="1" customWidth="1"/>
    <col min="17" max="17" width="13.5703125" bestFit="1" customWidth="1"/>
    <col min="18" max="18" width="12.42578125" bestFit="1" customWidth="1"/>
    <col min="19" max="20" width="13.140625" bestFit="1" customWidth="1"/>
    <col min="21" max="21" width="13" bestFit="1" customWidth="1"/>
    <col min="22" max="22" width="13.7109375" bestFit="1" customWidth="1"/>
    <col min="23" max="28" width="13.5703125" customWidth="1"/>
    <col min="29" max="29" width="13.85546875" bestFit="1" customWidth="1"/>
    <col min="30" max="31" width="10.85546875" bestFit="1" customWidth="1"/>
    <col min="32" max="32" width="17.42578125" bestFit="1" customWidth="1"/>
    <col min="33" max="36" width="10.85546875" customWidth="1"/>
    <col min="39" max="39" width="39" bestFit="1" customWidth="1"/>
  </cols>
  <sheetData>
    <row r="2" spans="1:41" ht="24.75" customHeight="1">
      <c r="A2" s="621" t="s">
        <v>22</v>
      </c>
      <c r="B2" s="621"/>
      <c r="C2" s="621"/>
      <c r="D2" s="621"/>
      <c r="E2" s="621"/>
      <c r="F2" s="621"/>
      <c r="G2" s="621"/>
      <c r="H2" s="621"/>
      <c r="I2" s="621"/>
      <c r="J2" s="621"/>
      <c r="K2" s="621"/>
      <c r="L2" s="621"/>
      <c r="M2" s="621"/>
      <c r="N2" s="621"/>
      <c r="O2" s="621"/>
      <c r="P2" s="621"/>
      <c r="Q2" s="621"/>
      <c r="R2" s="621"/>
      <c r="S2" s="621"/>
      <c r="T2" s="621"/>
      <c r="U2" s="621"/>
      <c r="V2" s="621"/>
      <c r="W2" s="621"/>
      <c r="X2" s="621"/>
      <c r="Y2" s="621"/>
      <c r="Z2" s="621"/>
      <c r="AA2" s="621"/>
      <c r="AB2" s="621"/>
      <c r="AC2" s="621"/>
      <c r="AD2" s="345"/>
      <c r="AE2" s="345"/>
      <c r="AF2" s="345"/>
      <c r="AG2" s="345"/>
      <c r="AH2" s="345"/>
      <c r="AI2" s="345"/>
      <c r="AJ2" s="345"/>
      <c r="AK2" s="345"/>
      <c r="AL2" s="345"/>
      <c r="AM2" s="345"/>
    </row>
    <row r="3" spans="1:41" ht="12.75" customHeight="1">
      <c r="A3" s="345"/>
      <c r="B3" s="345"/>
      <c r="C3" s="345"/>
      <c r="D3" s="346"/>
      <c r="E3" s="347"/>
      <c r="F3" s="348"/>
      <c r="G3" s="349"/>
      <c r="H3" s="349"/>
      <c r="I3" s="350"/>
      <c r="J3" s="351"/>
      <c r="K3" s="351"/>
      <c r="L3" s="351"/>
      <c r="M3" s="352"/>
      <c r="N3" s="351"/>
      <c r="O3" s="351"/>
      <c r="P3" s="351"/>
      <c r="Q3" s="353"/>
      <c r="R3" s="351"/>
      <c r="S3" s="351"/>
      <c r="T3" s="351"/>
      <c r="U3" s="354"/>
      <c r="V3" s="351"/>
      <c r="W3" s="351"/>
      <c r="X3" s="351"/>
      <c r="Y3" s="351"/>
      <c r="Z3" s="351"/>
      <c r="AA3" s="351"/>
      <c r="AB3" s="351"/>
      <c r="AC3" s="351"/>
      <c r="AD3" s="6"/>
      <c r="AE3" s="6"/>
      <c r="AK3" s="345"/>
      <c r="AL3" s="345"/>
      <c r="AM3" s="345"/>
    </row>
    <row r="4" spans="1:41" ht="13.5" thickBot="1">
      <c r="A4" s="622" t="s">
        <v>9</v>
      </c>
      <c r="B4" s="625" t="s">
        <v>23</v>
      </c>
      <c r="C4" s="625" t="s">
        <v>24</v>
      </c>
      <c r="D4" s="650"/>
      <c r="E4" s="651"/>
      <c r="F4" s="651"/>
      <c r="G4" s="651"/>
      <c r="H4" s="651"/>
      <c r="I4" s="651"/>
      <c r="J4" s="651"/>
      <c r="K4" s="651"/>
      <c r="L4" s="651"/>
      <c r="M4" s="651"/>
      <c r="N4" s="651"/>
      <c r="O4" s="651"/>
      <c r="P4" s="651"/>
      <c r="Q4" s="651"/>
      <c r="R4" s="651"/>
      <c r="S4" s="651"/>
      <c r="T4" s="651"/>
      <c r="U4" s="651"/>
      <c r="V4" s="651"/>
      <c r="W4" s="651"/>
      <c r="X4" s="651"/>
      <c r="Y4" s="651"/>
      <c r="Z4" s="651"/>
      <c r="AA4" s="651"/>
      <c r="AB4" s="651"/>
      <c r="AC4" s="634" t="s">
        <v>183</v>
      </c>
      <c r="AD4" s="635"/>
      <c r="AE4" s="636"/>
      <c r="AF4" s="634" t="s">
        <v>184</v>
      </c>
      <c r="AG4" s="635"/>
      <c r="AH4" s="635"/>
      <c r="AI4" s="635"/>
      <c r="AJ4" s="636"/>
    </row>
    <row r="5" spans="1:41" ht="14.25" customHeight="1" thickBot="1">
      <c r="A5" s="623"/>
      <c r="B5" s="626"/>
      <c r="C5" s="626"/>
      <c r="D5" s="628" t="s">
        <v>300</v>
      </c>
      <c r="E5" s="629"/>
      <c r="F5" s="629"/>
      <c r="G5" s="630"/>
      <c r="H5" s="469" t="s">
        <v>228</v>
      </c>
      <c r="I5" s="631" t="s">
        <v>178</v>
      </c>
      <c r="J5" s="632"/>
      <c r="K5" s="632"/>
      <c r="L5" s="633"/>
      <c r="M5" s="640" t="s">
        <v>179</v>
      </c>
      <c r="N5" s="641"/>
      <c r="O5" s="641"/>
      <c r="P5" s="642"/>
      <c r="Q5" s="643" t="s">
        <v>180</v>
      </c>
      <c r="R5" s="644"/>
      <c r="S5" s="644"/>
      <c r="T5" s="645"/>
      <c r="U5" s="646" t="s">
        <v>181</v>
      </c>
      <c r="V5" s="646"/>
      <c r="W5" s="646"/>
      <c r="X5" s="646"/>
      <c r="Y5" s="647" t="s">
        <v>182</v>
      </c>
      <c r="Z5" s="648"/>
      <c r="AA5" s="648"/>
      <c r="AB5" s="649"/>
      <c r="AC5" s="637"/>
      <c r="AD5" s="638"/>
      <c r="AE5" s="639"/>
      <c r="AF5" s="637"/>
      <c r="AG5" s="638"/>
      <c r="AH5" s="638"/>
      <c r="AI5" s="638"/>
      <c r="AJ5" s="639"/>
    </row>
    <row r="6" spans="1:41" ht="14.25" customHeight="1">
      <c r="A6" s="624"/>
      <c r="B6" s="627"/>
      <c r="C6" s="627"/>
      <c r="D6" s="517" t="s">
        <v>25</v>
      </c>
      <c r="E6" s="418" t="s">
        <v>26</v>
      </c>
      <c r="F6" s="419" t="s">
        <v>27</v>
      </c>
      <c r="G6" s="419" t="s">
        <v>28</v>
      </c>
      <c r="H6" s="469"/>
      <c r="I6" s="518" t="s">
        <v>25</v>
      </c>
      <c r="J6" s="420" t="s">
        <v>26</v>
      </c>
      <c r="K6" s="421" t="s">
        <v>27</v>
      </c>
      <c r="L6" s="421" t="s">
        <v>28</v>
      </c>
      <c r="M6" s="519" t="s">
        <v>25</v>
      </c>
      <c r="N6" s="424" t="s">
        <v>26</v>
      </c>
      <c r="O6" s="425" t="s">
        <v>27</v>
      </c>
      <c r="P6" s="425" t="s">
        <v>28</v>
      </c>
      <c r="Q6" s="520" t="s">
        <v>25</v>
      </c>
      <c r="R6" s="426" t="s">
        <v>26</v>
      </c>
      <c r="S6" s="427" t="s">
        <v>27</v>
      </c>
      <c r="T6" s="427" t="s">
        <v>28</v>
      </c>
      <c r="U6" s="422" t="s">
        <v>25</v>
      </c>
      <c r="V6" s="521" t="s">
        <v>26</v>
      </c>
      <c r="W6" s="423" t="s">
        <v>27</v>
      </c>
      <c r="X6" s="423" t="s">
        <v>28</v>
      </c>
      <c r="Y6" s="428" t="s">
        <v>25</v>
      </c>
      <c r="Z6" s="428" t="s">
        <v>26</v>
      </c>
      <c r="AA6" s="428" t="s">
        <v>27</v>
      </c>
      <c r="AB6" s="428" t="s">
        <v>28</v>
      </c>
      <c r="AC6" s="429" t="s">
        <v>26</v>
      </c>
      <c r="AD6" s="430" t="s">
        <v>27</v>
      </c>
      <c r="AE6" s="430" t="s">
        <v>28</v>
      </c>
      <c r="AF6" s="429" t="s">
        <v>229</v>
      </c>
      <c r="AG6" s="429" t="s">
        <v>230</v>
      </c>
      <c r="AH6" s="429" t="s">
        <v>231</v>
      </c>
      <c r="AI6" s="430" t="s">
        <v>27</v>
      </c>
      <c r="AJ6" s="430" t="s">
        <v>28</v>
      </c>
      <c r="AL6" s="414"/>
    </row>
    <row r="7" spans="1:41">
      <c r="A7" s="355">
        <f>A8-1</f>
        <v>45716</v>
      </c>
      <c r="B7" s="356">
        <v>0</v>
      </c>
      <c r="C7" s="356">
        <v>0</v>
      </c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359"/>
      <c r="AD7" s="103"/>
      <c r="AE7" s="103"/>
      <c r="AF7" s="359"/>
      <c r="AG7" s="359"/>
      <c r="AH7" s="359"/>
      <c r="AI7" s="103"/>
      <c r="AJ7" s="103"/>
    </row>
    <row r="8" spans="1:41" ht="15">
      <c r="A8" s="355">
        <v>45717</v>
      </c>
      <c r="B8" s="362">
        <f>Report1!P9</f>
        <v>73.224000000000004</v>
      </c>
      <c r="C8" s="362">
        <f>Report1!R9</f>
        <v>73.316000000000003</v>
      </c>
      <c r="D8" s="363">
        <f>+D7+E8</f>
        <v>720.69999999996526</v>
      </c>
      <c r="E8" s="363">
        <f>+[1]DailySep!O7</f>
        <v>720.69999999996526</v>
      </c>
      <c r="F8" s="363">
        <f t="shared" ref="F8:F38" si="0">E8/B8</f>
        <v>9.8424013984481213</v>
      </c>
      <c r="G8" s="363">
        <f t="shared" ref="G8:G38" si="1">E8/C8</f>
        <v>9.8300507392651699</v>
      </c>
      <c r="H8" s="363">
        <f>+[1]DailySep!P7</f>
        <v>390.70000000006985</v>
      </c>
      <c r="I8" s="363">
        <f>+I7+J8</f>
        <v>5374</v>
      </c>
      <c r="J8" s="363">
        <f>+[1]DailySep!Q7</f>
        <v>5374</v>
      </c>
      <c r="K8" s="363">
        <f t="shared" ref="K8:K38" si="2">J8/B8</f>
        <v>73.391237845515121</v>
      </c>
      <c r="L8" s="363">
        <f t="shared" ref="L8:L38" si="3">J8/C8</f>
        <v>73.299143433902557</v>
      </c>
      <c r="M8" s="363">
        <f>+M7+N8</f>
        <v>0</v>
      </c>
      <c r="N8" s="363">
        <f>+[1]DailySep!R7</f>
        <v>0</v>
      </c>
      <c r="O8" s="363">
        <f t="shared" ref="O8:O38" si="4">N8/B8</f>
        <v>0</v>
      </c>
      <c r="P8" s="363">
        <f t="shared" ref="P8:P38" si="5">N8/C8</f>
        <v>0</v>
      </c>
      <c r="Q8" s="363">
        <f>+Q7+R8</f>
        <v>14347.79999999989</v>
      </c>
      <c r="R8" s="363">
        <f>+[1]DailySep!S7</f>
        <v>14347.79999999989</v>
      </c>
      <c r="S8" s="363">
        <f t="shared" ref="S8:S38" si="6">R8/B8</f>
        <v>195.94395280235838</v>
      </c>
      <c r="T8" s="363">
        <f t="shared" ref="T8:T38" si="7">R8/C8</f>
        <v>195.69807409023801</v>
      </c>
      <c r="U8" s="363">
        <f>+U7+V8</f>
        <v>5300.4999999998254</v>
      </c>
      <c r="V8" s="363">
        <f>+[1]DailySep!T7</f>
        <v>5300.4999999998254</v>
      </c>
      <c r="W8" s="363">
        <f t="shared" ref="W8:W38" si="8">V8/B8</f>
        <v>72.387468589531096</v>
      </c>
      <c r="X8" s="363">
        <f t="shared" ref="X8:X38" si="9">V8/C8</f>
        <v>72.296633749793017</v>
      </c>
      <c r="Y8" s="363">
        <f>+Y7+Z8</f>
        <v>5521.3000000000466</v>
      </c>
      <c r="Z8" s="363">
        <f>+[1]DailySep!U7</f>
        <v>5521.3000000000466</v>
      </c>
      <c r="AA8" s="363">
        <f>Z8/B8</f>
        <v>75.402873374850415</v>
      </c>
      <c r="AB8" s="363">
        <f>Z8/C8</f>
        <v>75.308254678379157</v>
      </c>
      <c r="AC8" s="363">
        <f>+E8+J8+N8+R8+V8+Z8+H8</f>
        <v>31654.999999999796</v>
      </c>
      <c r="AD8" s="7">
        <f t="shared" ref="AD8:AD38" si="10">AC8/B8</f>
        <v>432.30361630066363</v>
      </c>
      <c r="AE8" s="361">
        <f t="shared" ref="AE8:AE38" si="11">AC8/C8</f>
        <v>431.76114354301649</v>
      </c>
      <c r="AF8" s="363">
        <f>+[1]DailySep!BH7</f>
        <v>31993</v>
      </c>
      <c r="AG8" s="363">
        <f>+[1]DailySep!BL7</f>
        <v>0</v>
      </c>
      <c r="AH8" s="363">
        <f>+AG8+AF8</f>
        <v>31993</v>
      </c>
      <c r="AI8" s="7">
        <f>AH8/B8</f>
        <v>436.91958920572489</v>
      </c>
      <c r="AJ8" s="7">
        <f>AH8/C8</f>
        <v>436.37132413115825</v>
      </c>
      <c r="AN8" s="431" t="s">
        <v>171</v>
      </c>
      <c r="AO8" s="431" t="s">
        <v>172</v>
      </c>
    </row>
    <row r="9" spans="1:41" ht="15">
      <c r="A9" s="355">
        <f t="shared" ref="A9:A38" si="12">A8+1</f>
        <v>45718</v>
      </c>
      <c r="B9" s="362">
        <f>Report1!P10</f>
        <v>59.530999999999992</v>
      </c>
      <c r="C9" s="362">
        <f>Report1!R10</f>
        <v>59.298999999999999</v>
      </c>
      <c r="D9" s="363">
        <f t="shared" ref="D9:D38" si="13">+D8+E9</f>
        <v>1381.7999999999984</v>
      </c>
      <c r="E9" s="363">
        <f>+[1]DailySep!O8</f>
        <v>661.10000000003311</v>
      </c>
      <c r="F9" s="363">
        <f t="shared" si="0"/>
        <v>11.105138499269845</v>
      </c>
      <c r="G9" s="363">
        <f t="shared" si="1"/>
        <v>11.148585979528038</v>
      </c>
      <c r="H9" s="363">
        <f>+[1]DailySep!P8</f>
        <v>1636.6999999999534</v>
      </c>
      <c r="I9" s="363">
        <f t="shared" ref="I9:I38" si="14">+I8+J9</f>
        <v>11067</v>
      </c>
      <c r="J9" s="363">
        <f>+[1]DailySep!Q8</f>
        <v>5693</v>
      </c>
      <c r="K9" s="363">
        <f t="shared" si="2"/>
        <v>95.630847793586554</v>
      </c>
      <c r="L9" s="363">
        <f t="shared" si="3"/>
        <v>96.004991652473066</v>
      </c>
      <c r="M9" s="363">
        <f t="shared" ref="M9:M38" si="15">+M8+N9</f>
        <v>0</v>
      </c>
      <c r="N9" s="363">
        <f>+[1]DailySep!R8</f>
        <v>0</v>
      </c>
      <c r="O9" s="363">
        <f t="shared" si="4"/>
        <v>0</v>
      </c>
      <c r="P9" s="363">
        <f t="shared" si="5"/>
        <v>0</v>
      </c>
      <c r="Q9" s="363">
        <f t="shared" ref="Q9:Q38" si="16">+Q8+R9</f>
        <v>29702.849999999638</v>
      </c>
      <c r="R9" s="363">
        <f>+[1]DailySep!S8</f>
        <v>15355.049999999748</v>
      </c>
      <c r="S9" s="363">
        <f t="shared" si="6"/>
        <v>257.93368161125716</v>
      </c>
      <c r="T9" s="363">
        <f t="shared" si="7"/>
        <v>258.94281522453582</v>
      </c>
      <c r="U9" s="363">
        <f t="shared" ref="U9:U38" si="17">+U8+V9</f>
        <v>12217.649999999447</v>
      </c>
      <c r="V9" s="363">
        <f>+[1]DailySep!T8</f>
        <v>6917.1499999996213</v>
      </c>
      <c r="W9" s="363">
        <f t="shared" si="8"/>
        <v>116.19408375467609</v>
      </c>
      <c r="X9" s="363">
        <f t="shared" si="9"/>
        <v>116.64867872982042</v>
      </c>
      <c r="Y9" s="363">
        <f t="shared" ref="Y9:Y38" si="18">+Y8+Z9</f>
        <v>11761.450000000046</v>
      </c>
      <c r="Z9" s="363">
        <f>+[1]DailySep!U8</f>
        <v>6240.15</v>
      </c>
      <c r="AA9" s="363">
        <f t="shared" ref="AA9:AA38" si="19">Z9/B9</f>
        <v>104.82185751961164</v>
      </c>
      <c r="AB9" s="363">
        <f t="shared" ref="AB9:AB38" si="20">Z9/C9</f>
        <v>105.2319600667802</v>
      </c>
      <c r="AC9" s="363">
        <f t="shared" ref="AC9:AC38" si="21">+E9+J9+N9+R9+V9+Z9+H9</f>
        <v>36503.149999999361</v>
      </c>
      <c r="AD9" s="360">
        <f t="shared" si="10"/>
        <v>613.1788479951515</v>
      </c>
      <c r="AE9" s="361">
        <f t="shared" si="11"/>
        <v>615.57783436481827</v>
      </c>
      <c r="AF9" s="363">
        <f>+[1]DailySep!BH8</f>
        <v>23403</v>
      </c>
      <c r="AG9" s="363">
        <f>+[1]DailySep!BL8</f>
        <v>0</v>
      </c>
      <c r="AH9" s="363">
        <f t="shared" ref="AH9:AH38" si="22">+AG9+AF9</f>
        <v>23403</v>
      </c>
      <c r="AI9" s="7">
        <f t="shared" ref="AI9:AI38" si="23">AH9/B9</f>
        <v>393.12291075238119</v>
      </c>
      <c r="AJ9" s="7">
        <f t="shared" ref="AJ9:AJ38" si="24">AH9/C9</f>
        <v>394.66095549672002</v>
      </c>
      <c r="AN9" s="431" t="s">
        <v>173</v>
      </c>
      <c r="AO9" s="431" t="s">
        <v>173</v>
      </c>
    </row>
    <row r="10" spans="1:41">
      <c r="A10" s="355">
        <f t="shared" si="12"/>
        <v>45719</v>
      </c>
      <c r="B10" s="362">
        <f>Report1!P11</f>
        <v>50.513000000000005</v>
      </c>
      <c r="C10" s="362">
        <f>Report1!R11</f>
        <v>41.19</v>
      </c>
      <c r="D10" s="363">
        <f t="shared" si="13"/>
        <v>2082.99999999997</v>
      </c>
      <c r="E10" s="363">
        <f>+[1]DailySep!O9</f>
        <v>701.19999999997162</v>
      </c>
      <c r="F10" s="363">
        <f t="shared" si="0"/>
        <v>13.881575040088126</v>
      </c>
      <c r="G10" s="363">
        <f t="shared" si="1"/>
        <v>17.023549405194746</v>
      </c>
      <c r="H10" s="363">
        <f>+[1]DailySep!P9</f>
        <v>959.40000000002328</v>
      </c>
      <c r="I10" s="363">
        <f t="shared" si="14"/>
        <v>16412</v>
      </c>
      <c r="J10" s="363">
        <f>+[1]DailySep!Q9</f>
        <v>5345</v>
      </c>
      <c r="K10" s="363">
        <f t="shared" si="2"/>
        <v>105.81434482212498</v>
      </c>
      <c r="L10" s="363">
        <f t="shared" si="3"/>
        <v>129.76450594804564</v>
      </c>
      <c r="M10" s="363">
        <f t="shared" si="15"/>
        <v>0</v>
      </c>
      <c r="N10" s="363">
        <f>+[1]DailySep!R9</f>
        <v>0</v>
      </c>
      <c r="O10" s="363">
        <f t="shared" si="4"/>
        <v>0</v>
      </c>
      <c r="P10" s="363">
        <f t="shared" si="5"/>
        <v>0</v>
      </c>
      <c r="Q10" s="363">
        <f t="shared" si="16"/>
        <v>43181.699999999299</v>
      </c>
      <c r="R10" s="363">
        <f>+[1]DailySep!S9</f>
        <v>13478.849999999664</v>
      </c>
      <c r="S10" s="363">
        <f t="shared" si="6"/>
        <v>266.8392295052692</v>
      </c>
      <c r="T10" s="363">
        <f t="shared" si="7"/>
        <v>327.23597960669252</v>
      </c>
      <c r="U10" s="363">
        <f t="shared" si="17"/>
        <v>18632.699999999666</v>
      </c>
      <c r="V10" s="363">
        <f>+[1]DailySep!T9</f>
        <v>6415.0500000002185</v>
      </c>
      <c r="W10" s="363">
        <f t="shared" si="8"/>
        <v>126.9980005147233</v>
      </c>
      <c r="X10" s="363">
        <f t="shared" si="9"/>
        <v>155.74289876184071</v>
      </c>
      <c r="Y10" s="363">
        <f t="shared" si="18"/>
        <v>16648.299999999977</v>
      </c>
      <c r="Z10" s="363">
        <f>+[1]DailySep!U9</f>
        <v>4886.8499999999303</v>
      </c>
      <c r="AA10" s="363">
        <f t="shared" si="19"/>
        <v>96.74440243105596</v>
      </c>
      <c r="AB10" s="363">
        <f t="shared" si="20"/>
        <v>118.64166059723065</v>
      </c>
      <c r="AC10" s="363">
        <f t="shared" si="21"/>
        <v>31786.349999999806</v>
      </c>
      <c r="AD10" s="360">
        <f t="shared" si="10"/>
        <v>629.27068279452419</v>
      </c>
      <c r="AE10" s="361">
        <f t="shared" si="11"/>
        <v>771.70065549890285</v>
      </c>
      <c r="AF10" s="363">
        <f>+[1]DailySep!BH9</f>
        <v>27173</v>
      </c>
      <c r="AG10" s="363">
        <f>+[1]DailySep!BL9</f>
        <v>0</v>
      </c>
      <c r="AH10" s="363">
        <f t="shared" si="22"/>
        <v>27173</v>
      </c>
      <c r="AI10" s="7">
        <f t="shared" si="23"/>
        <v>537.94072812939237</v>
      </c>
      <c r="AJ10" s="7">
        <f t="shared" si="24"/>
        <v>659.6989560572955</v>
      </c>
      <c r="AL10" s="23" t="s">
        <v>30</v>
      </c>
      <c r="AM10" s="414" t="s">
        <v>177</v>
      </c>
      <c r="AN10" s="15">
        <f>+F40</f>
        <v>11.269609947167446</v>
      </c>
      <c r="AO10" s="15">
        <f>+G40</f>
        <v>11.571789282040816</v>
      </c>
    </row>
    <row r="11" spans="1:41">
      <c r="A11" s="355">
        <f t="shared" si="12"/>
        <v>45720</v>
      </c>
      <c r="B11" s="362">
        <f>Report1!P12</f>
        <v>47.164999999999999</v>
      </c>
      <c r="C11" s="362">
        <f>Report1!R12</f>
        <v>46.570999999999998</v>
      </c>
      <c r="D11" s="363">
        <f t="shared" si="13"/>
        <v>2717.7999999999543</v>
      </c>
      <c r="E11" s="363">
        <f>+[1]DailySep!O10</f>
        <v>634.79999999998427</v>
      </c>
      <c r="F11" s="363">
        <f t="shared" si="0"/>
        <v>13.459132831548485</v>
      </c>
      <c r="G11" s="363">
        <f t="shared" si="1"/>
        <v>13.630800283437853</v>
      </c>
      <c r="H11" s="363">
        <f>+[1]DailySep!P10</f>
        <v>1399</v>
      </c>
      <c r="I11" s="363">
        <f t="shared" si="14"/>
        <v>21521</v>
      </c>
      <c r="J11" s="363">
        <f>+[1]DailySep!Q10</f>
        <v>5109</v>
      </c>
      <c r="K11" s="363">
        <f t="shared" si="2"/>
        <v>108.32184882858051</v>
      </c>
      <c r="L11" s="363">
        <f t="shared" si="3"/>
        <v>109.70346352880549</v>
      </c>
      <c r="M11" s="363">
        <f t="shared" si="15"/>
        <v>0</v>
      </c>
      <c r="N11" s="363">
        <f>+[1]DailySep!R10</f>
        <v>0</v>
      </c>
      <c r="O11" s="363">
        <f t="shared" si="4"/>
        <v>0</v>
      </c>
      <c r="P11" s="363">
        <f t="shared" si="5"/>
        <v>0</v>
      </c>
      <c r="Q11" s="363">
        <f t="shared" si="16"/>
        <v>61031.859999998662</v>
      </c>
      <c r="R11" s="363">
        <f>+[1]DailySep!S10</f>
        <v>17850.15999999936</v>
      </c>
      <c r="S11" s="363">
        <f t="shared" si="6"/>
        <v>378.46199512348903</v>
      </c>
      <c r="T11" s="363">
        <f t="shared" si="7"/>
        <v>383.28917137272896</v>
      </c>
      <c r="U11" s="363">
        <f t="shared" si="17"/>
        <v>28582.660000000065</v>
      </c>
      <c r="V11" s="363">
        <f>+[1]DailySep!T10</f>
        <v>9949.9600000003993</v>
      </c>
      <c r="W11" s="363">
        <f t="shared" si="8"/>
        <v>210.96066998834729</v>
      </c>
      <c r="X11" s="363">
        <f t="shared" si="9"/>
        <v>213.65141397007579</v>
      </c>
      <c r="Y11" s="363">
        <f t="shared" si="18"/>
        <v>24695.86000000007</v>
      </c>
      <c r="Z11" s="363">
        <f>+[1]DailySep!U10</f>
        <v>8047.5600000000932</v>
      </c>
      <c r="AA11" s="363">
        <f t="shared" si="19"/>
        <v>170.62567581893552</v>
      </c>
      <c r="AB11" s="363">
        <f t="shared" si="20"/>
        <v>172.80195830023177</v>
      </c>
      <c r="AC11" s="363">
        <f t="shared" si="21"/>
        <v>42990.479999999836</v>
      </c>
      <c r="AD11" s="360">
        <f t="shared" si="10"/>
        <v>911.4911480971025</v>
      </c>
      <c r="AE11" s="361">
        <f t="shared" si="11"/>
        <v>923.11696119902592</v>
      </c>
      <c r="AF11" s="363">
        <f>+[1]DailySep!BH10</f>
        <v>24030</v>
      </c>
      <c r="AG11" s="363">
        <f>+[1]DailySep!BL10</f>
        <v>0</v>
      </c>
      <c r="AH11" s="363">
        <f t="shared" si="22"/>
        <v>24030</v>
      </c>
      <c r="AI11" s="7">
        <f t="shared" si="23"/>
        <v>509.48796777271281</v>
      </c>
      <c r="AJ11" s="7">
        <f t="shared" si="24"/>
        <v>515.98634343260835</v>
      </c>
      <c r="AL11" s="23"/>
      <c r="AM11" s="414" t="s">
        <v>178</v>
      </c>
      <c r="AN11" s="15">
        <f>+K40</f>
        <v>89.073149794040773</v>
      </c>
      <c r="AO11" s="15">
        <f>+L40</f>
        <v>91.461525725951759</v>
      </c>
    </row>
    <row r="12" spans="1:41">
      <c r="A12" s="355">
        <f t="shared" si="12"/>
        <v>45721</v>
      </c>
      <c r="B12" s="362">
        <f>Report1!P13</f>
        <v>48.736999999999995</v>
      </c>
      <c r="C12" s="362">
        <f>Report1!R13</f>
        <v>47.639000000000003</v>
      </c>
      <c r="D12" s="363">
        <f t="shared" si="13"/>
        <v>3351.7999999999688</v>
      </c>
      <c r="E12" s="363">
        <f>+[1]DailySep!O11</f>
        <v>634.00000000001455</v>
      </c>
      <c r="F12" s="363">
        <f t="shared" si="0"/>
        <v>13.008597164372338</v>
      </c>
      <c r="G12" s="363">
        <f t="shared" si="1"/>
        <v>13.30842377044049</v>
      </c>
      <c r="H12" s="363">
        <f>+[1]DailySep!P11</f>
        <v>1584.2999999999302</v>
      </c>
      <c r="I12" s="363">
        <f t="shared" si="14"/>
        <v>26474</v>
      </c>
      <c r="J12" s="363">
        <f>+[1]DailySep!Q11</f>
        <v>4953</v>
      </c>
      <c r="K12" s="363">
        <f t="shared" si="2"/>
        <v>101.62710056014939</v>
      </c>
      <c r="L12" s="363">
        <f t="shared" si="3"/>
        <v>103.96943680597829</v>
      </c>
      <c r="M12" s="363">
        <f t="shared" si="15"/>
        <v>0</v>
      </c>
      <c r="N12" s="363">
        <f>+[1]DailySep!R11</f>
        <v>0</v>
      </c>
      <c r="O12" s="363">
        <f t="shared" si="4"/>
        <v>0</v>
      </c>
      <c r="P12" s="363">
        <f t="shared" si="5"/>
        <v>0</v>
      </c>
      <c r="Q12" s="363">
        <f t="shared" si="16"/>
        <v>76777.589999999225</v>
      </c>
      <c r="R12" s="363">
        <f>+[1]DailySep!S11</f>
        <v>15745.730000000567</v>
      </c>
      <c r="S12" s="363">
        <f t="shared" si="6"/>
        <v>323.07548679649074</v>
      </c>
      <c r="T12" s="363">
        <f t="shared" si="7"/>
        <v>330.52184134848687</v>
      </c>
      <c r="U12" s="363">
        <f t="shared" si="17"/>
        <v>36685.389999999694</v>
      </c>
      <c r="V12" s="363">
        <f>+[1]DailySep!T11</f>
        <v>8102.7299999996285</v>
      </c>
      <c r="W12" s="363">
        <f t="shared" si="8"/>
        <v>166.25418060199908</v>
      </c>
      <c r="X12" s="363">
        <f>V12/C12</f>
        <v>170.08606393920167</v>
      </c>
      <c r="Y12" s="363">
        <f t="shared" si="18"/>
        <v>30775.39</v>
      </c>
      <c r="Z12" s="363">
        <f>+[1]DailySep!U11</f>
        <v>6079.5299999999297</v>
      </c>
      <c r="AA12" s="363">
        <f t="shared" si="19"/>
        <v>124.741572111536</v>
      </c>
      <c r="AB12" s="363">
        <f t="shared" si="20"/>
        <v>127.61665862003672</v>
      </c>
      <c r="AC12" s="363">
        <f t="shared" si="21"/>
        <v>37099.290000000066</v>
      </c>
      <c r="AD12" s="360">
        <f t="shared" si="10"/>
        <v>761.21406734103596</v>
      </c>
      <c r="AE12" s="361">
        <f t="shared" si="11"/>
        <v>778.75879006696334</v>
      </c>
      <c r="AF12" s="363">
        <f>+[1]DailySep!BH11</f>
        <v>21581</v>
      </c>
      <c r="AG12" s="363">
        <f>+[1]DailySep!BL11</f>
        <v>0</v>
      </c>
      <c r="AH12" s="363">
        <f t="shared" si="22"/>
        <v>21581</v>
      </c>
      <c r="AI12" s="7">
        <f t="shared" si="23"/>
        <v>442.80526089008356</v>
      </c>
      <c r="AJ12" s="7">
        <f t="shared" si="24"/>
        <v>453.0111883120972</v>
      </c>
      <c r="AL12" s="23"/>
      <c r="AM12" s="414" t="s">
        <v>179</v>
      </c>
      <c r="AN12" s="15">
        <f>+O40</f>
        <v>0</v>
      </c>
      <c r="AO12" s="15">
        <f>+P40</f>
        <v>0</v>
      </c>
    </row>
    <row r="13" spans="1:41">
      <c r="A13" s="355">
        <f t="shared" si="12"/>
        <v>45722</v>
      </c>
      <c r="B13" s="362">
        <f>Report1!P14</f>
        <v>48.213000000000001</v>
      </c>
      <c r="C13" s="362">
        <f>Report1!R14</f>
        <v>47.774999999999999</v>
      </c>
      <c r="D13" s="363">
        <f t="shared" si="13"/>
        <v>3989.4999999999641</v>
      </c>
      <c r="E13" s="363">
        <f>+[1]DailySep!O12</f>
        <v>637.69999999999527</v>
      </c>
      <c r="F13" s="363">
        <f t="shared" si="0"/>
        <v>13.226723082985819</v>
      </c>
      <c r="G13" s="363">
        <f t="shared" si="1"/>
        <v>13.347985347985249</v>
      </c>
      <c r="H13" s="363">
        <f>+[1]DailySep!P12</f>
        <v>1047.1000000000931</v>
      </c>
      <c r="I13" s="363">
        <f t="shared" si="14"/>
        <v>31348</v>
      </c>
      <c r="J13" s="363">
        <f>+[1]DailySep!Q12</f>
        <v>4874</v>
      </c>
      <c r="K13" s="363">
        <f t="shared" si="2"/>
        <v>101.09306618546864</v>
      </c>
      <c r="L13" s="363">
        <f t="shared" si="3"/>
        <v>102.01988487702774</v>
      </c>
      <c r="M13" s="363">
        <f t="shared" si="15"/>
        <v>0</v>
      </c>
      <c r="N13" s="363">
        <f>+[1]DailySep!R12</f>
        <v>0</v>
      </c>
      <c r="O13" s="363">
        <f t="shared" si="4"/>
        <v>0</v>
      </c>
      <c r="P13" s="363">
        <f t="shared" si="5"/>
        <v>0</v>
      </c>
      <c r="Q13" s="363">
        <f t="shared" si="16"/>
        <v>91522.989999999161</v>
      </c>
      <c r="R13" s="363">
        <f>+[1]DailySep!S12</f>
        <v>14745.399999999932</v>
      </c>
      <c r="S13" s="363">
        <f t="shared" si="6"/>
        <v>305.8386742164962</v>
      </c>
      <c r="T13" s="363">
        <f t="shared" si="7"/>
        <v>308.64259549973696</v>
      </c>
      <c r="U13" s="363">
        <f t="shared" si="17"/>
        <v>44485.489999999991</v>
      </c>
      <c r="V13" s="363">
        <f>+[1]DailySep!T12</f>
        <v>7800.1000000002987</v>
      </c>
      <c r="W13" s="363">
        <f t="shared" si="8"/>
        <v>161.78416609628727</v>
      </c>
      <c r="X13" s="363">
        <f t="shared" si="9"/>
        <v>163.26739926740552</v>
      </c>
      <c r="Y13" s="363">
        <f t="shared" si="18"/>
        <v>36584.890000000021</v>
      </c>
      <c r="Z13" s="363">
        <f>+[1]DailySep!U12</f>
        <v>5809.5000000000236</v>
      </c>
      <c r="AA13" s="363">
        <f t="shared" si="19"/>
        <v>120.49654657457582</v>
      </c>
      <c r="AB13" s="363">
        <f t="shared" si="20"/>
        <v>121.60125588697068</v>
      </c>
      <c r="AC13" s="363">
        <f t="shared" si="21"/>
        <v>34913.800000000338</v>
      </c>
      <c r="AD13" s="360">
        <f t="shared" si="10"/>
        <v>724.15738493767935</v>
      </c>
      <c r="AE13" s="361">
        <f t="shared" si="11"/>
        <v>730.79644165359161</v>
      </c>
      <c r="AF13" s="363">
        <f>+[1]DailySep!BH12</f>
        <v>18507</v>
      </c>
      <c r="AG13" s="363">
        <f>+[1]DailySep!BL12</f>
        <v>0</v>
      </c>
      <c r="AH13" s="363">
        <f t="shared" si="22"/>
        <v>18507</v>
      </c>
      <c r="AI13" s="7">
        <f t="shared" si="23"/>
        <v>383.85912513222576</v>
      </c>
      <c r="AJ13" s="7">
        <f t="shared" si="24"/>
        <v>387.37833594976451</v>
      </c>
      <c r="AL13" s="23"/>
      <c r="AM13" s="414" t="s">
        <v>180</v>
      </c>
      <c r="AN13" s="15">
        <f>+S40</f>
        <v>253.16954724926973</v>
      </c>
      <c r="AO13" s="15">
        <f>+T40</f>
        <v>259.95794593889832</v>
      </c>
    </row>
    <row r="14" spans="1:41">
      <c r="A14" s="355">
        <f t="shared" si="12"/>
        <v>45723</v>
      </c>
      <c r="B14" s="362">
        <f>Report1!P15</f>
        <v>48.718000000000004</v>
      </c>
      <c r="C14" s="362">
        <f>Report1!R15</f>
        <v>40.021999999999998</v>
      </c>
      <c r="D14" s="363">
        <f t="shared" si="13"/>
        <v>4679.4999999999618</v>
      </c>
      <c r="E14" s="363">
        <f>+[1]DailySep!O13</f>
        <v>689.99999999999773</v>
      </c>
      <c r="F14" s="363">
        <f t="shared" si="0"/>
        <v>14.16314298616523</v>
      </c>
      <c r="G14" s="363">
        <f t="shared" si="1"/>
        <v>17.240517715256551</v>
      </c>
      <c r="H14" s="363">
        <f>+[1]DailySep!P13</f>
        <v>902</v>
      </c>
      <c r="I14" s="363">
        <f t="shared" si="14"/>
        <v>36420</v>
      </c>
      <c r="J14" s="363">
        <f>+[1]DailySep!Q13</f>
        <v>5072</v>
      </c>
      <c r="K14" s="363">
        <f t="shared" si="2"/>
        <v>104.10936409540621</v>
      </c>
      <c r="L14" s="363">
        <f t="shared" si="3"/>
        <v>126.73029833591525</v>
      </c>
      <c r="M14" s="363">
        <f t="shared" si="15"/>
        <v>0</v>
      </c>
      <c r="N14" s="363">
        <f>+[1]DailySep!R13</f>
        <v>0</v>
      </c>
      <c r="O14" s="363">
        <f t="shared" si="4"/>
        <v>0</v>
      </c>
      <c r="P14" s="363">
        <f t="shared" si="5"/>
        <v>0</v>
      </c>
      <c r="Q14" s="363">
        <f t="shared" si="16"/>
        <v>107835.77999999961</v>
      </c>
      <c r="R14" s="363">
        <f>+[1]DailySep!S13</f>
        <v>16312.790000000439</v>
      </c>
      <c r="S14" s="363">
        <f t="shared" si="6"/>
        <v>334.84112648303375</v>
      </c>
      <c r="T14" s="363">
        <f t="shared" si="7"/>
        <v>407.59557243517168</v>
      </c>
      <c r="U14" s="363">
        <f t="shared" si="17"/>
        <v>53577.27999999946</v>
      </c>
      <c r="V14" s="363">
        <f>+[1]DailySep!T13</f>
        <v>9091.7899999994697</v>
      </c>
      <c r="W14" s="363">
        <f t="shared" si="8"/>
        <v>186.6207561886668</v>
      </c>
      <c r="X14" s="363">
        <f t="shared" si="9"/>
        <v>227.16980660635326</v>
      </c>
      <c r="Y14" s="363">
        <f t="shared" si="18"/>
        <v>43639.78</v>
      </c>
      <c r="Z14" s="363">
        <f>+[1]DailySep!U13</f>
        <v>7054.8899999999767</v>
      </c>
      <c r="AA14" s="363">
        <f t="shared" si="19"/>
        <v>144.81074756763365</v>
      </c>
      <c r="AB14" s="363">
        <f t="shared" si="20"/>
        <v>176.27529858577725</v>
      </c>
      <c r="AC14" s="363">
        <f t="shared" si="21"/>
        <v>39123.469999999885</v>
      </c>
      <c r="AD14" s="360">
        <f t="shared" si="10"/>
        <v>803.05985467383471</v>
      </c>
      <c r="AE14" s="361">
        <f t="shared" si="11"/>
        <v>977.54909799609925</v>
      </c>
      <c r="AF14" s="363">
        <f>+[1]DailySep!BH13</f>
        <v>22128</v>
      </c>
      <c r="AG14" s="363">
        <f>+[1]DailySep!BL13</f>
        <v>0</v>
      </c>
      <c r="AH14" s="363">
        <f t="shared" si="22"/>
        <v>22128</v>
      </c>
      <c r="AI14" s="7">
        <f t="shared" si="23"/>
        <v>454.20583767806556</v>
      </c>
      <c r="AJ14" s="7">
        <f t="shared" si="24"/>
        <v>552.89590725101198</v>
      </c>
      <c r="AL14" s="23"/>
      <c r="AM14" s="414" t="s">
        <v>181</v>
      </c>
      <c r="AN14" s="15">
        <f>+W40</f>
        <v>112.14899851907121</v>
      </c>
      <c r="AO14" s="15">
        <f>+X40</f>
        <v>115.15612209638059</v>
      </c>
    </row>
    <row r="15" spans="1:41">
      <c r="A15" s="355">
        <f t="shared" si="12"/>
        <v>45724</v>
      </c>
      <c r="B15" s="362">
        <f>Report1!P16</f>
        <v>52.146000000000001</v>
      </c>
      <c r="C15" s="362">
        <f>Report1!R16</f>
        <v>54.305999999999997</v>
      </c>
      <c r="D15" s="363">
        <f t="shared" si="13"/>
        <v>5309.3999999999824</v>
      </c>
      <c r="E15" s="363">
        <f>+[1]DailySep!O14</f>
        <v>629.90000000002055</v>
      </c>
      <c r="F15" s="363">
        <f t="shared" si="0"/>
        <v>12.079545890385083</v>
      </c>
      <c r="G15" s="363">
        <f t="shared" si="1"/>
        <v>11.599086657091677</v>
      </c>
      <c r="H15" s="363">
        <f>+[1]DailySep!P14</f>
        <v>1348.0999999999767</v>
      </c>
      <c r="I15" s="363">
        <f t="shared" si="14"/>
        <v>41439</v>
      </c>
      <c r="J15" s="363">
        <f>+[1]DailySep!Q14</f>
        <v>5019</v>
      </c>
      <c r="K15" s="363">
        <f t="shared" si="2"/>
        <v>96.248993211368074</v>
      </c>
      <c r="L15" s="363">
        <f t="shared" si="3"/>
        <v>92.420726991492657</v>
      </c>
      <c r="M15" s="363">
        <f t="shared" si="15"/>
        <v>0</v>
      </c>
      <c r="N15" s="363">
        <f>+[1]DailySep!R14</f>
        <v>0</v>
      </c>
      <c r="O15" s="363">
        <f t="shared" si="4"/>
        <v>0</v>
      </c>
      <c r="P15" s="363">
        <f t="shared" si="5"/>
        <v>0</v>
      </c>
      <c r="Q15" s="363">
        <f t="shared" si="16"/>
        <v>123124.72999999915</v>
      </c>
      <c r="R15" s="363">
        <f>+[1]DailySep!S14</f>
        <v>15288.949999999542</v>
      </c>
      <c r="S15" s="363">
        <f t="shared" si="6"/>
        <v>293.19506769454114</v>
      </c>
      <c r="T15" s="363">
        <f t="shared" si="7"/>
        <v>281.53334806466216</v>
      </c>
      <c r="U15" s="363">
        <f t="shared" si="17"/>
        <v>61704.129999999561</v>
      </c>
      <c r="V15" s="363">
        <f>+[1]DailySep!T14</f>
        <v>8126.8500000001022</v>
      </c>
      <c r="W15" s="363">
        <f t="shared" si="8"/>
        <v>155.84800368197182</v>
      </c>
      <c r="X15" s="363">
        <f t="shared" si="9"/>
        <v>149.64921003204256</v>
      </c>
      <c r="Y15" s="363">
        <f t="shared" si="18"/>
        <v>49760.830000000067</v>
      </c>
      <c r="Z15" s="363">
        <f>+[1]DailySep!U14</f>
        <v>6121.0500000000702</v>
      </c>
      <c r="AA15" s="363">
        <f t="shared" si="19"/>
        <v>117.38292486480401</v>
      </c>
      <c r="AB15" s="363">
        <f t="shared" si="20"/>
        <v>112.71406474422845</v>
      </c>
      <c r="AC15" s="363">
        <f t="shared" si="21"/>
        <v>36533.849999999708</v>
      </c>
      <c r="AD15" s="360">
        <f t="shared" si="10"/>
        <v>700.60694971809357</v>
      </c>
      <c r="AE15" s="361">
        <f t="shared" si="11"/>
        <v>672.74058115124865</v>
      </c>
      <c r="AF15" s="363">
        <f>+[1]DailySep!BH14</f>
        <v>22105</v>
      </c>
      <c r="AG15" s="363">
        <f>+[1]DailySep!BL14</f>
        <v>0</v>
      </c>
      <c r="AH15" s="363">
        <f t="shared" si="22"/>
        <v>22105</v>
      </c>
      <c r="AI15" s="7">
        <f t="shared" si="23"/>
        <v>423.90595635331567</v>
      </c>
      <c r="AJ15" s="7">
        <f t="shared" si="24"/>
        <v>407.04526203366112</v>
      </c>
      <c r="AL15" s="23"/>
      <c r="AM15" s="414" t="s">
        <v>182</v>
      </c>
      <c r="AN15" s="15">
        <f>+AA40</f>
        <v>97.241337465252116</v>
      </c>
      <c r="AO15" s="15">
        <f>+AB40</f>
        <v>99.84873229215404</v>
      </c>
    </row>
    <row r="16" spans="1:41">
      <c r="A16" s="355">
        <f t="shared" si="12"/>
        <v>45725</v>
      </c>
      <c r="B16" s="362">
        <f>Report1!P17</f>
        <v>59.557000000000002</v>
      </c>
      <c r="C16" s="362">
        <f>Report1!R17</f>
        <v>56.868000000000002</v>
      </c>
      <c r="D16" s="363">
        <f t="shared" si="13"/>
        <v>5934.2999999999502</v>
      </c>
      <c r="E16" s="363">
        <f>+[1]DailySep!O15</f>
        <v>624.89999999996826</v>
      </c>
      <c r="F16" s="363">
        <f t="shared" si="0"/>
        <v>10.49246939906255</v>
      </c>
      <c r="G16" s="363">
        <f t="shared" si="1"/>
        <v>10.988605190968</v>
      </c>
      <c r="H16" s="363">
        <f>+[1]DailySep!P15</f>
        <v>1666.5999999999767</v>
      </c>
      <c r="I16" s="363">
        <f t="shared" si="14"/>
        <v>46601</v>
      </c>
      <c r="J16" s="363">
        <f>+[1]DailySep!Q15</f>
        <v>5162</v>
      </c>
      <c r="K16" s="363">
        <f t="shared" si="2"/>
        <v>86.673270984099261</v>
      </c>
      <c r="L16" s="363">
        <f t="shared" si="3"/>
        <v>90.771611451079693</v>
      </c>
      <c r="M16" s="363">
        <f t="shared" si="15"/>
        <v>0</v>
      </c>
      <c r="N16" s="363">
        <f>+[1]DailySep!R15</f>
        <v>0</v>
      </c>
      <c r="O16" s="363">
        <f t="shared" si="4"/>
        <v>0</v>
      </c>
      <c r="P16" s="363">
        <f t="shared" si="5"/>
        <v>0</v>
      </c>
      <c r="Q16" s="363">
        <f t="shared" si="16"/>
        <v>140239.63999999969</v>
      </c>
      <c r="R16" s="363">
        <f>+[1]DailySep!S15</f>
        <v>17114.910000000542</v>
      </c>
      <c r="S16" s="363">
        <f t="shared" si="6"/>
        <v>287.3702503484148</v>
      </c>
      <c r="T16" s="363">
        <f t="shared" si="7"/>
        <v>300.95853555603401</v>
      </c>
      <c r="U16" s="363">
        <f t="shared" si="17"/>
        <v>71381.339999999866</v>
      </c>
      <c r="V16" s="363">
        <f>+[1]DailySep!T15</f>
        <v>9677.2100000003065</v>
      </c>
      <c r="W16" s="363">
        <f t="shared" si="8"/>
        <v>162.48652551337889</v>
      </c>
      <c r="X16" s="363">
        <f t="shared" si="9"/>
        <v>170.1696912147483</v>
      </c>
      <c r="Y16" s="363">
        <f t="shared" si="18"/>
        <v>57158.439999999995</v>
      </c>
      <c r="Z16" s="363">
        <f>+[1]DailySep!U15</f>
        <v>7397.6099999999296</v>
      </c>
      <c r="AA16" s="363">
        <f t="shared" si="19"/>
        <v>124.21058817603186</v>
      </c>
      <c r="AB16" s="363">
        <f t="shared" si="20"/>
        <v>130.0838784553691</v>
      </c>
      <c r="AC16" s="363">
        <f t="shared" si="21"/>
        <v>41643.230000000724</v>
      </c>
      <c r="AD16" s="360">
        <f t="shared" si="10"/>
        <v>699.21638094599666</v>
      </c>
      <c r="AE16" s="361">
        <f t="shared" si="11"/>
        <v>732.27878596048254</v>
      </c>
      <c r="AF16" s="363">
        <f>+[1]DailySep!BH15</f>
        <v>23014</v>
      </c>
      <c r="AG16" s="363">
        <f>+[1]DailySep!BL15</f>
        <v>0</v>
      </c>
      <c r="AH16" s="363">
        <f t="shared" si="22"/>
        <v>23014</v>
      </c>
      <c r="AI16" s="7">
        <f t="shared" si="23"/>
        <v>386.41973235723759</v>
      </c>
      <c r="AJ16" s="7">
        <f t="shared" si="24"/>
        <v>404.69156643455017</v>
      </c>
      <c r="AL16" s="23"/>
      <c r="AN16" s="20">
        <f>SUM(AN10:AN15)</f>
        <v>562.90264297480121</v>
      </c>
      <c r="AO16" s="20">
        <f>SUM(AO10:AO15)</f>
        <v>577.99611533542554</v>
      </c>
    </row>
    <row r="17" spans="1:41">
      <c r="A17" s="355">
        <f t="shared" si="12"/>
        <v>45726</v>
      </c>
      <c r="B17" s="362">
        <f>Report1!P18</f>
        <v>60.535000000000004</v>
      </c>
      <c r="C17" s="362">
        <f>Report1!R18</f>
        <v>58.302999999999997</v>
      </c>
      <c r="D17" s="363">
        <f t="shared" si="13"/>
        <v>6709.4999999999909</v>
      </c>
      <c r="E17" s="363">
        <f>+[1]DailySep!O16</f>
        <v>775.20000000004075</v>
      </c>
      <c r="F17" s="363">
        <f t="shared" si="0"/>
        <v>12.80581481787463</v>
      </c>
      <c r="G17" s="363">
        <f t="shared" si="1"/>
        <v>13.296056806683032</v>
      </c>
      <c r="H17" s="363">
        <f>+[1]DailySep!P16</f>
        <v>446.5</v>
      </c>
      <c r="I17" s="363">
        <f t="shared" si="14"/>
        <v>51247</v>
      </c>
      <c r="J17" s="363">
        <f>+[1]DailySep!Q16</f>
        <v>4646</v>
      </c>
      <c r="K17" s="363">
        <f t="shared" si="2"/>
        <v>76.748988188651182</v>
      </c>
      <c r="L17" s="363">
        <f t="shared" si="3"/>
        <v>79.68715160454866</v>
      </c>
      <c r="M17" s="363">
        <f t="shared" si="15"/>
        <v>0</v>
      </c>
      <c r="N17" s="363">
        <f>+[1]DailySep!R16</f>
        <v>0</v>
      </c>
      <c r="O17" s="363">
        <f t="shared" si="4"/>
        <v>0</v>
      </c>
      <c r="P17" s="363">
        <f t="shared" si="5"/>
        <v>0</v>
      </c>
      <c r="Q17" s="363">
        <f t="shared" si="16"/>
        <v>152486.00999999914</v>
      </c>
      <c r="R17" s="363">
        <f>+[1]DailySep!S16</f>
        <v>12246.36999999945</v>
      </c>
      <c r="S17" s="363">
        <f t="shared" si="6"/>
        <v>202.30230445196082</v>
      </c>
      <c r="T17" s="363">
        <f t="shared" si="7"/>
        <v>210.04699586641254</v>
      </c>
      <c r="U17" s="363">
        <f t="shared" si="17"/>
        <v>77524.509999999747</v>
      </c>
      <c r="V17" s="363">
        <f>+[1]DailySep!T16</f>
        <v>6143.1699999998891</v>
      </c>
      <c r="W17" s="363">
        <f t="shared" si="8"/>
        <v>101.48129181465085</v>
      </c>
      <c r="X17" s="363">
        <f t="shared" si="9"/>
        <v>105.36627617789632</v>
      </c>
      <c r="Y17" s="363">
        <f t="shared" si="18"/>
        <v>61169.410000000018</v>
      </c>
      <c r="Z17" s="363">
        <f>+[1]DailySep!U16</f>
        <v>4010.970000000023</v>
      </c>
      <c r="AA17" s="363">
        <f t="shared" si="19"/>
        <v>66.258693317915629</v>
      </c>
      <c r="AB17" s="363">
        <f t="shared" si="20"/>
        <v>68.795259249095636</v>
      </c>
      <c r="AC17" s="363">
        <f t="shared" si="21"/>
        <v>28268.209999999402</v>
      </c>
      <c r="AD17" s="360">
        <f t="shared" si="10"/>
        <v>466.97299083174033</v>
      </c>
      <c r="AE17" s="361">
        <f t="shared" si="11"/>
        <v>484.85000771828902</v>
      </c>
      <c r="AF17" s="363">
        <f>+[1]DailySep!BH16</f>
        <v>29093</v>
      </c>
      <c r="AG17" s="363">
        <f>+[1]DailySep!BL16</f>
        <v>0</v>
      </c>
      <c r="AH17" s="363">
        <f t="shared" si="22"/>
        <v>29093</v>
      </c>
      <c r="AI17" s="7">
        <f t="shared" si="23"/>
        <v>480.59800115635579</v>
      </c>
      <c r="AJ17" s="7">
        <f t="shared" si="24"/>
        <v>498.99662110011496</v>
      </c>
      <c r="AL17" s="23"/>
      <c r="AN17" s="15"/>
      <c r="AO17" s="15"/>
    </row>
    <row r="18" spans="1:41">
      <c r="A18" s="355">
        <f t="shared" si="12"/>
        <v>45727</v>
      </c>
      <c r="B18" s="362">
        <f>Report1!P19</f>
        <v>47.908999999999999</v>
      </c>
      <c r="C18" s="362">
        <f>Report1!R19</f>
        <v>47.094000000000001</v>
      </c>
      <c r="D18" s="363">
        <f t="shared" si="13"/>
        <v>7374.5999999999858</v>
      </c>
      <c r="E18" s="363">
        <f>+[1]DailySep!O17</f>
        <v>665.09999999999536</v>
      </c>
      <c r="F18" s="357">
        <f t="shared" si="0"/>
        <v>13.882569037132802</v>
      </c>
      <c r="G18" s="357">
        <f t="shared" si="1"/>
        <v>14.122818193400335</v>
      </c>
      <c r="H18" s="363">
        <f>+[1]DailySep!P17</f>
        <v>1437.5</v>
      </c>
      <c r="I18" s="363">
        <f t="shared" si="14"/>
        <v>55942</v>
      </c>
      <c r="J18" s="363">
        <f>+[1]DailySep!Q17</f>
        <v>4695</v>
      </c>
      <c r="K18" s="357">
        <f t="shared" si="2"/>
        <v>97.998288421799657</v>
      </c>
      <c r="L18" s="357">
        <f t="shared" si="3"/>
        <v>99.69422856414829</v>
      </c>
      <c r="M18" s="363">
        <f t="shared" si="15"/>
        <v>0</v>
      </c>
      <c r="N18" s="363">
        <f>+[1]DailySep!R17</f>
        <v>0</v>
      </c>
      <c r="O18" s="357">
        <f t="shared" si="4"/>
        <v>0</v>
      </c>
      <c r="P18" s="357">
        <f t="shared" si="5"/>
        <v>0</v>
      </c>
      <c r="Q18" s="363">
        <f t="shared" si="16"/>
        <v>168450.38999999914</v>
      </c>
      <c r="R18" s="363">
        <f>+[1]DailySep!S17</f>
        <v>15964.380000000005</v>
      </c>
      <c r="S18" s="357">
        <f t="shared" si="6"/>
        <v>333.22298524285634</v>
      </c>
      <c r="T18" s="357">
        <f t="shared" si="7"/>
        <v>338.98968021404011</v>
      </c>
      <c r="U18" s="363">
        <f t="shared" si="17"/>
        <v>86270.989999999932</v>
      </c>
      <c r="V18" s="363">
        <f>+[1]DailySep!T17</f>
        <v>8746.4800000001887</v>
      </c>
      <c r="W18" s="357">
        <f t="shared" si="8"/>
        <v>182.56444509382766</v>
      </c>
      <c r="X18" s="357">
        <f t="shared" si="9"/>
        <v>185.72387140612793</v>
      </c>
      <c r="Y18" s="363">
        <f t="shared" si="18"/>
        <v>68097.190000000061</v>
      </c>
      <c r="Z18" s="363">
        <f>+[1]DailySep!U17</f>
        <v>6927.7800000000461</v>
      </c>
      <c r="AA18" s="363">
        <f t="shared" si="19"/>
        <v>144.60289298461763</v>
      </c>
      <c r="AB18" s="363">
        <f t="shared" si="20"/>
        <v>147.10536374060487</v>
      </c>
      <c r="AC18" s="363">
        <f t="shared" si="21"/>
        <v>38436.240000000238</v>
      </c>
      <c r="AD18" s="360">
        <f t="shared" si="10"/>
        <v>802.27598154835709</v>
      </c>
      <c r="AE18" s="361">
        <f t="shared" si="11"/>
        <v>816.16002038476745</v>
      </c>
      <c r="AF18" s="363">
        <f>+[1]DailySep!BH17</f>
        <v>25940</v>
      </c>
      <c r="AG18" s="363">
        <f>+[1]DailySep!BL17</f>
        <v>0</v>
      </c>
      <c r="AH18" s="363">
        <f t="shared" si="22"/>
        <v>25940</v>
      </c>
      <c r="AI18" s="7">
        <f t="shared" si="23"/>
        <v>541.44315264355339</v>
      </c>
      <c r="AJ18" s="7">
        <f t="shared" si="24"/>
        <v>550.81326708285553</v>
      </c>
      <c r="AL18" s="23"/>
      <c r="AN18" s="15"/>
      <c r="AO18" s="15"/>
    </row>
    <row r="19" spans="1:41">
      <c r="A19" s="355">
        <f t="shared" si="12"/>
        <v>45728</v>
      </c>
      <c r="B19" s="362">
        <f>Report1!P20</f>
        <v>48.259</v>
      </c>
      <c r="C19" s="362">
        <f>Report1!R20</f>
        <v>45.804000000000002</v>
      </c>
      <c r="D19" s="363">
        <f t="shared" si="13"/>
        <v>7970.4999999999582</v>
      </c>
      <c r="E19" s="363">
        <f>+[1]DailySep!O18</f>
        <v>595.8999999999719</v>
      </c>
      <c r="F19" s="357">
        <f t="shared" si="0"/>
        <v>12.34795582171143</v>
      </c>
      <c r="G19" s="357">
        <f t="shared" si="1"/>
        <v>13.009780805169241</v>
      </c>
      <c r="H19" s="363">
        <f>+[1]DailySep!P18</f>
        <v>1614.1999999999534</v>
      </c>
      <c r="I19" s="363">
        <f t="shared" si="14"/>
        <v>60903</v>
      </c>
      <c r="J19" s="363">
        <f>+[1]DailySep!Q18</f>
        <v>4961</v>
      </c>
      <c r="K19" s="357">
        <f t="shared" si="2"/>
        <v>102.79947781760914</v>
      </c>
      <c r="L19" s="357">
        <f t="shared" si="3"/>
        <v>108.30931796349664</v>
      </c>
      <c r="M19" s="363">
        <f t="shared" si="15"/>
        <v>0</v>
      </c>
      <c r="N19" s="363">
        <f>+[1]DailySep!R18</f>
        <v>0</v>
      </c>
      <c r="O19" s="357">
        <f t="shared" si="4"/>
        <v>0</v>
      </c>
      <c r="P19" s="357">
        <f t="shared" si="5"/>
        <v>0</v>
      </c>
      <c r="Q19" s="363">
        <f t="shared" si="16"/>
        <v>183749.78999999931</v>
      </c>
      <c r="R19" s="363">
        <f>+[1]DailySep!S18</f>
        <v>15299.400000000172</v>
      </c>
      <c r="S19" s="357">
        <f t="shared" si="6"/>
        <v>317.02687581591357</v>
      </c>
      <c r="T19" s="357">
        <f t="shared" si="7"/>
        <v>334.01886298140278</v>
      </c>
      <c r="U19" s="363">
        <f t="shared" si="17"/>
        <v>94460.28999999995</v>
      </c>
      <c r="V19" s="363">
        <f>+[1]DailySep!T18</f>
        <v>8189.3000000000147</v>
      </c>
      <c r="W19" s="357">
        <f t="shared" si="8"/>
        <v>169.69477195963478</v>
      </c>
      <c r="X19" s="357">
        <f t="shared" si="9"/>
        <v>178.79006200331881</v>
      </c>
      <c r="Y19" s="363">
        <f t="shared" si="18"/>
        <v>74392.789999999994</v>
      </c>
      <c r="Z19" s="363">
        <f>+[1]DailySep!U18</f>
        <v>6295.5999999999303</v>
      </c>
      <c r="AA19" s="363">
        <f t="shared" si="19"/>
        <v>130.45442300917819</v>
      </c>
      <c r="AB19" s="363">
        <f t="shared" si="20"/>
        <v>137.44651122172584</v>
      </c>
      <c r="AC19" s="363">
        <f t="shared" si="21"/>
        <v>36955.400000000045</v>
      </c>
      <c r="AD19" s="360">
        <f t="shared" si="10"/>
        <v>765.77218757123114</v>
      </c>
      <c r="AE19" s="361">
        <f t="shared" si="11"/>
        <v>806.81599860274309</v>
      </c>
      <c r="AF19" s="363">
        <f>+[1]DailySep!BH18</f>
        <v>23541</v>
      </c>
      <c r="AG19" s="363">
        <f>+[1]DailySep!BL18</f>
        <v>0</v>
      </c>
      <c r="AH19" s="363">
        <f t="shared" si="22"/>
        <v>23541</v>
      </c>
      <c r="AI19" s="7">
        <f t="shared" si="23"/>
        <v>487.80538345179139</v>
      </c>
      <c r="AJ19" s="7">
        <f t="shared" si="24"/>
        <v>513.95074665968036</v>
      </c>
      <c r="AL19" s="23"/>
      <c r="AN19" s="20"/>
      <c r="AO19" s="20"/>
    </row>
    <row r="20" spans="1:41">
      <c r="A20" s="355">
        <f t="shared" si="12"/>
        <v>45729</v>
      </c>
      <c r="B20" s="362">
        <f>Report1!P21</f>
        <v>53.956999999999994</v>
      </c>
      <c r="C20" s="362">
        <f>Report1!R21</f>
        <v>55.234000000000002</v>
      </c>
      <c r="D20" s="363">
        <f t="shared" si="13"/>
        <v>8630.2999999999774</v>
      </c>
      <c r="E20" s="363">
        <f>+[1]DailySep!O19</f>
        <v>659.80000000001837</v>
      </c>
      <c r="F20" s="357">
        <f t="shared" si="0"/>
        <v>12.22825583334912</v>
      </c>
      <c r="G20" s="357">
        <f t="shared" si="1"/>
        <v>11.945540790093391</v>
      </c>
      <c r="H20" s="363">
        <f>+[1]DailySep!P19</f>
        <v>1588.4000000000233</v>
      </c>
      <c r="I20" s="363">
        <f t="shared" si="14"/>
        <v>66695</v>
      </c>
      <c r="J20" s="363">
        <f>+[1]DailySep!Q19</f>
        <v>5792</v>
      </c>
      <c r="K20" s="357">
        <f t="shared" si="2"/>
        <v>107.34473747613842</v>
      </c>
      <c r="L20" s="357">
        <f t="shared" si="3"/>
        <v>104.86294673570626</v>
      </c>
      <c r="M20" s="363">
        <f t="shared" si="15"/>
        <v>0</v>
      </c>
      <c r="N20" s="363">
        <f>+[1]DailySep!R19</f>
        <v>0</v>
      </c>
      <c r="O20" s="357">
        <f t="shared" si="4"/>
        <v>0</v>
      </c>
      <c r="P20" s="357">
        <f t="shared" si="5"/>
        <v>0</v>
      </c>
      <c r="Q20" s="363">
        <f t="shared" si="16"/>
        <v>200565.41999999966</v>
      </c>
      <c r="R20" s="363">
        <f>+[1]DailySep!S19</f>
        <v>16815.630000000347</v>
      </c>
      <c r="S20" s="357">
        <f t="shared" si="6"/>
        <v>311.64872027726426</v>
      </c>
      <c r="T20" s="357">
        <f t="shared" si="7"/>
        <v>304.44345873918866</v>
      </c>
      <c r="U20" s="363">
        <f t="shared" si="17"/>
        <v>104016.71999999954</v>
      </c>
      <c r="V20" s="363">
        <f>+[1]DailySep!T19</f>
        <v>9556.4299999995856</v>
      </c>
      <c r="W20" s="357">
        <f t="shared" si="8"/>
        <v>177.11195952331647</v>
      </c>
      <c r="X20" s="357">
        <f t="shared" si="9"/>
        <v>173.01716334141264</v>
      </c>
      <c r="Y20" s="363">
        <f t="shared" si="18"/>
        <v>81804.319999999978</v>
      </c>
      <c r="Z20" s="363">
        <f>+[1]DailySep!U19</f>
        <v>7411.529999999977</v>
      </c>
      <c r="AA20" s="363">
        <f t="shared" si="19"/>
        <v>137.35993476286632</v>
      </c>
      <c r="AB20" s="363">
        <f t="shared" si="20"/>
        <v>134.1841981388271</v>
      </c>
      <c r="AC20" s="363">
        <f t="shared" si="21"/>
        <v>41823.78999999995</v>
      </c>
      <c r="AD20" s="360">
        <f t="shared" si="10"/>
        <v>775.13186426228208</v>
      </c>
      <c r="AE20" s="361">
        <f t="shared" si="11"/>
        <v>757.21095701922638</v>
      </c>
      <c r="AF20" s="363">
        <f>+[1]DailySep!BH19</f>
        <v>24561</v>
      </c>
      <c r="AG20" s="363">
        <f>+[1]DailySep!BL19</f>
        <v>0</v>
      </c>
      <c r="AH20" s="363">
        <f t="shared" si="22"/>
        <v>24561</v>
      </c>
      <c r="AI20" s="7">
        <f t="shared" si="23"/>
        <v>455.19580406620094</v>
      </c>
      <c r="AJ20" s="7">
        <f t="shared" si="24"/>
        <v>444.67176014773509</v>
      </c>
      <c r="AL20" s="23"/>
      <c r="AN20" s="15"/>
      <c r="AO20" s="15"/>
    </row>
    <row r="21" spans="1:41">
      <c r="A21" s="355">
        <f t="shared" si="12"/>
        <v>45730</v>
      </c>
      <c r="B21" s="362">
        <f>Report1!P22</f>
        <v>53.686999999999998</v>
      </c>
      <c r="C21" s="362">
        <f>Report1!R22</f>
        <v>53.616</v>
      </c>
      <c r="D21" s="363">
        <f t="shared" si="13"/>
        <v>9262.1999999999498</v>
      </c>
      <c r="E21" s="363">
        <f>+[1]DailySep!O20</f>
        <v>631.89999999997326</v>
      </c>
      <c r="F21" s="357">
        <f t="shared" si="0"/>
        <v>11.770074692196868</v>
      </c>
      <c r="G21" s="357">
        <f t="shared" si="1"/>
        <v>11.785660996716899</v>
      </c>
      <c r="H21" s="363">
        <f>+[1]DailySep!P20</f>
        <v>1493.8000000000466</v>
      </c>
      <c r="I21" s="363">
        <f t="shared" si="14"/>
        <v>72054</v>
      </c>
      <c r="J21" s="363">
        <f>+[1]DailySep!Q20</f>
        <v>5359</v>
      </c>
      <c r="K21" s="357">
        <f t="shared" si="2"/>
        <v>99.81932311360292</v>
      </c>
      <c r="L21" s="357">
        <f t="shared" si="3"/>
        <v>99.951507012831996</v>
      </c>
      <c r="M21" s="363">
        <f t="shared" si="15"/>
        <v>0</v>
      </c>
      <c r="N21" s="363">
        <f>+[1]DailySep!R20</f>
        <v>0</v>
      </c>
      <c r="O21" s="357">
        <f t="shared" si="4"/>
        <v>0</v>
      </c>
      <c r="P21" s="357">
        <f t="shared" si="5"/>
        <v>0</v>
      </c>
      <c r="Q21" s="363">
        <f t="shared" si="16"/>
        <v>215209.38999999882</v>
      </c>
      <c r="R21" s="363">
        <f>+[1]DailySep!S20</f>
        <v>14643.969999999154</v>
      </c>
      <c r="S21" s="357">
        <f t="shared" si="6"/>
        <v>272.76566021567891</v>
      </c>
      <c r="T21" s="357">
        <f t="shared" si="7"/>
        <v>273.12686511487527</v>
      </c>
      <c r="U21" s="363">
        <f t="shared" si="17"/>
        <v>112246.5899999993</v>
      </c>
      <c r="V21" s="363">
        <f>+[1]DailySep!T20</f>
        <v>8229.8699999997607</v>
      </c>
      <c r="W21" s="357">
        <f t="shared" si="8"/>
        <v>153.29353474769982</v>
      </c>
      <c r="X21" s="357">
        <f t="shared" si="9"/>
        <v>153.49653088629813</v>
      </c>
      <c r="Y21" s="363">
        <f t="shared" si="18"/>
        <v>87912.290000000066</v>
      </c>
      <c r="Z21" s="363">
        <f>+[1]DailySep!U20</f>
        <v>6107.970000000093</v>
      </c>
      <c r="AA21" s="363">
        <f t="shared" si="19"/>
        <v>113.77000018626657</v>
      </c>
      <c r="AB21" s="363">
        <f t="shared" si="20"/>
        <v>113.92065801253531</v>
      </c>
      <c r="AC21" s="363">
        <f t="shared" si="21"/>
        <v>36466.509999999027</v>
      </c>
      <c r="AD21" s="360">
        <f t="shared" si="10"/>
        <v>679.24283346059622</v>
      </c>
      <c r="AE21" s="361">
        <f t="shared" si="11"/>
        <v>680.14230826617109</v>
      </c>
      <c r="AF21" s="363">
        <f>+[1]DailySep!BH20</f>
        <v>22273</v>
      </c>
      <c r="AG21" s="363">
        <f>+[1]DailySep!BL20</f>
        <v>0</v>
      </c>
      <c r="AH21" s="363">
        <f t="shared" si="22"/>
        <v>22273</v>
      </c>
      <c r="AI21" s="7">
        <f t="shared" si="23"/>
        <v>414.86765883733494</v>
      </c>
      <c r="AJ21" s="7">
        <f t="shared" si="24"/>
        <v>415.41703968964487</v>
      </c>
      <c r="AN21" s="15"/>
      <c r="AO21" s="15"/>
    </row>
    <row r="22" spans="1:41">
      <c r="A22" s="355">
        <f t="shared" si="12"/>
        <v>45731</v>
      </c>
      <c r="B22" s="362">
        <f>Report1!P23</f>
        <v>56.930000000000007</v>
      </c>
      <c r="C22" s="362">
        <f>Report1!R23</f>
        <v>52.460999999999999</v>
      </c>
      <c r="D22" s="363">
        <f t="shared" ref="D22" si="25">+D21+E22</f>
        <v>10071.699999999964</v>
      </c>
      <c r="E22" s="363">
        <f>+[1]DailySep!O21</f>
        <v>809.5000000000141</v>
      </c>
      <c r="F22" s="357">
        <f t="shared" ref="F22" si="26">E22/B22</f>
        <v>14.219216581767329</v>
      </c>
      <c r="G22" s="357">
        <f t="shared" ref="G22" si="27">E22/C22</f>
        <v>15.430510283830161</v>
      </c>
      <c r="H22" s="363">
        <f>+[1]DailySep!P21</f>
        <v>398.40000000002328</v>
      </c>
      <c r="I22" s="363">
        <f t="shared" ref="I22" si="28">+I21+J22</f>
        <v>77581</v>
      </c>
      <c r="J22" s="363">
        <f>+[1]DailySep!Q21</f>
        <v>5527</v>
      </c>
      <c r="K22" s="357">
        <f t="shared" ref="K22" si="29">J22/B22</f>
        <v>97.08413841559809</v>
      </c>
      <c r="L22" s="357">
        <f t="shared" ref="L22" si="30">J22/C22</f>
        <v>105.35445378471627</v>
      </c>
      <c r="M22" s="363">
        <f t="shared" ref="M22" si="31">+M21+N22</f>
        <v>0</v>
      </c>
      <c r="N22" s="363">
        <f>+[1]DailySep!R21</f>
        <v>0</v>
      </c>
      <c r="O22" s="357">
        <f t="shared" ref="O22" si="32">N22/B22</f>
        <v>0</v>
      </c>
      <c r="P22" s="357">
        <f t="shared" ref="P22" si="33">N22/C22</f>
        <v>0</v>
      </c>
      <c r="Q22" s="363">
        <f t="shared" ref="Q22" si="34">+Q21+R22</f>
        <v>229997.41999999853</v>
      </c>
      <c r="R22" s="363">
        <f>+[1]DailySep!S21</f>
        <v>14788.029999999695</v>
      </c>
      <c r="S22" s="357">
        <f t="shared" ref="S22" si="35">R22/B22</f>
        <v>259.75812401193912</v>
      </c>
      <c r="T22" s="357">
        <f t="shared" ref="T22" si="36">R22/C22</f>
        <v>281.88616305445368</v>
      </c>
      <c r="U22" s="363">
        <f t="shared" ref="U22" si="37">+U21+V22</f>
        <v>120536.11999999992</v>
      </c>
      <c r="V22" s="363">
        <f>+[1]DailySep!T21</f>
        <v>8289.5300000006264</v>
      </c>
      <c r="W22" s="357">
        <f t="shared" ref="W22" si="38">V22/B22</f>
        <v>145.60916915511373</v>
      </c>
      <c r="X22" s="357">
        <f t="shared" ref="X22" si="39">V22/C22</f>
        <v>158.01319075123666</v>
      </c>
      <c r="Y22" s="363">
        <f t="shared" ref="Y22" si="40">+Y21+Z22</f>
        <v>93937.520000000019</v>
      </c>
      <c r="Z22" s="363">
        <f>+[1]DailySep!U21</f>
        <v>6025.2299999999532</v>
      </c>
      <c r="AA22" s="363">
        <f t="shared" ref="AA22" si="41">Z22/B22</f>
        <v>105.83576321798617</v>
      </c>
      <c r="AB22" s="363">
        <f t="shared" ref="AB22" si="42">Z22/C22</f>
        <v>114.85160404872101</v>
      </c>
      <c r="AC22" s="363">
        <f t="shared" ref="AC22" si="43">+E22+J22+N22+R22+V22+Z22+H22</f>
        <v>35837.690000000308</v>
      </c>
      <c r="AD22" s="360">
        <f t="shared" ref="AD22" si="44">AC22/B22</f>
        <v>629.50447918496934</v>
      </c>
      <c r="AE22" s="361">
        <f t="shared" ref="AE22" si="45">AC22/C22</f>
        <v>683.13013476678498</v>
      </c>
      <c r="AF22" s="363">
        <f>+[1]DailySep!BH21</f>
        <v>32172</v>
      </c>
      <c r="AG22" s="363">
        <f>+[1]DailySep!BL21</f>
        <v>0</v>
      </c>
      <c r="AH22" s="363">
        <f t="shared" ref="AH22" si="46">+AG22+AF22</f>
        <v>32172</v>
      </c>
      <c r="AI22" s="7">
        <f t="shared" ref="AI22" si="47">AH22/B22</f>
        <v>565.1150535745652</v>
      </c>
      <c r="AJ22" s="7">
        <f t="shared" ref="AJ22" si="48">AH22/C22</f>
        <v>613.25556127408936</v>
      </c>
      <c r="AN22" s="15"/>
      <c r="AO22" s="15"/>
    </row>
    <row r="23" spans="1:41">
      <c r="A23" s="355">
        <f t="shared" si="12"/>
        <v>45732</v>
      </c>
      <c r="B23" s="362">
        <f>Report1!P24</f>
        <v>60.349000000000004</v>
      </c>
      <c r="C23" s="362">
        <f>Report1!R24</f>
        <v>61.377000000000002</v>
      </c>
      <c r="D23" s="363">
        <f t="shared" si="13"/>
        <v>10729.499999999973</v>
      </c>
      <c r="E23" s="363">
        <f>+[1]DailySep!O22</f>
        <v>657.80000000000882</v>
      </c>
      <c r="F23" s="357">
        <f t="shared" si="0"/>
        <v>10.899932061840442</v>
      </c>
      <c r="G23" s="357">
        <f t="shared" si="1"/>
        <v>10.71736969874723</v>
      </c>
      <c r="H23" s="363">
        <f>+[1]DailySep!P22</f>
        <v>0</v>
      </c>
      <c r="I23" s="363">
        <f t="shared" si="14"/>
        <v>83148</v>
      </c>
      <c r="J23" s="363">
        <f>+[1]DailySep!Q22</f>
        <v>5567</v>
      </c>
      <c r="K23" s="357">
        <f t="shared" si="2"/>
        <v>92.246764652272603</v>
      </c>
      <c r="L23" s="357">
        <f t="shared" si="3"/>
        <v>90.701728660573181</v>
      </c>
      <c r="M23" s="363">
        <f t="shared" si="15"/>
        <v>0</v>
      </c>
      <c r="N23" s="363">
        <f>+[1]DailySep!R22</f>
        <v>0</v>
      </c>
      <c r="O23" s="357">
        <f t="shared" si="4"/>
        <v>0</v>
      </c>
      <c r="P23" s="357">
        <f t="shared" si="5"/>
        <v>0</v>
      </c>
      <c r="Q23" s="363">
        <f t="shared" si="16"/>
        <v>244781.82999999868</v>
      </c>
      <c r="R23" s="363">
        <f>+[1]DailySep!S22</f>
        <v>14784.410000000136</v>
      </c>
      <c r="S23" s="357">
        <f t="shared" si="6"/>
        <v>244.98185554027631</v>
      </c>
      <c r="T23" s="357">
        <f t="shared" si="7"/>
        <v>240.87866790491773</v>
      </c>
      <c r="U23" s="363">
        <f t="shared" si="17"/>
        <v>129120.3299999999</v>
      </c>
      <c r="V23" s="363">
        <f>+[1]DailySep!T22</f>
        <v>8584.20999999997</v>
      </c>
      <c r="W23" s="357">
        <f t="shared" si="8"/>
        <v>142.24278778438696</v>
      </c>
      <c r="X23" s="357">
        <f t="shared" si="9"/>
        <v>139.86037114880116</v>
      </c>
      <c r="Y23" s="363">
        <f t="shared" si="18"/>
        <v>100574.33</v>
      </c>
      <c r="Z23" s="363">
        <f>+[1]DailySep!U22</f>
        <v>6636.8099999999768</v>
      </c>
      <c r="AA23" s="363">
        <f t="shared" si="19"/>
        <v>109.97381895308914</v>
      </c>
      <c r="AB23" s="363">
        <f t="shared" si="20"/>
        <v>108.13187350310339</v>
      </c>
      <c r="AC23" s="363">
        <f t="shared" si="21"/>
        <v>36230.230000000091</v>
      </c>
      <c r="AD23" s="360">
        <f t="shared" si="10"/>
        <v>600.34515899186545</v>
      </c>
      <c r="AE23" s="361">
        <f t="shared" si="11"/>
        <v>590.29001091614271</v>
      </c>
      <c r="AF23" s="363">
        <f>+[1]DailySep!BH22</f>
        <v>29325</v>
      </c>
      <c r="AG23" s="363">
        <f>+[1]DailySep!BL22</f>
        <v>0</v>
      </c>
      <c r="AH23" s="363">
        <f t="shared" si="22"/>
        <v>29325</v>
      </c>
      <c r="AI23" s="7">
        <f t="shared" si="23"/>
        <v>485.92354471490825</v>
      </c>
      <c r="AJ23" s="7">
        <f t="shared" si="24"/>
        <v>477.78483796862014</v>
      </c>
    </row>
    <row r="24" spans="1:41">
      <c r="A24" s="355">
        <f t="shared" si="12"/>
        <v>45733</v>
      </c>
      <c r="B24" s="362">
        <f>Report1!P25</f>
        <v>66.725000000000009</v>
      </c>
      <c r="C24" s="362">
        <f>Report1!R25</f>
        <v>65.736999999999995</v>
      </c>
      <c r="D24" s="363">
        <f t="shared" si="13"/>
        <v>11531.499999999993</v>
      </c>
      <c r="E24" s="363">
        <f>+[1]DailySep!O23</f>
        <v>802.00000000002092</v>
      </c>
      <c r="F24" s="357">
        <f t="shared" si="0"/>
        <v>12.019482952416947</v>
      </c>
      <c r="G24" s="357">
        <f t="shared" si="1"/>
        <v>12.200130824345818</v>
      </c>
      <c r="H24" s="363">
        <f>+[1]DailySep!P23</f>
        <v>0</v>
      </c>
      <c r="I24" s="363">
        <f t="shared" si="14"/>
        <v>88842</v>
      </c>
      <c r="J24" s="363">
        <f>+[1]DailySep!Q23</f>
        <v>5694</v>
      </c>
      <c r="K24" s="357">
        <f t="shared" si="2"/>
        <v>85.335331584863241</v>
      </c>
      <c r="L24" s="357">
        <f t="shared" si="3"/>
        <v>86.617886426213559</v>
      </c>
      <c r="M24" s="363">
        <f t="shared" si="15"/>
        <v>0</v>
      </c>
      <c r="N24" s="363">
        <f>+[1]DailySep!R23</f>
        <v>0</v>
      </c>
      <c r="O24" s="357">
        <f t="shared" si="4"/>
        <v>0</v>
      </c>
      <c r="P24" s="357">
        <f t="shared" si="5"/>
        <v>0</v>
      </c>
      <c r="Q24" s="363">
        <f t="shared" si="16"/>
        <v>259785.18999999852</v>
      </c>
      <c r="R24" s="363">
        <f>+[1]DailySep!S23</f>
        <v>15003.359999999833</v>
      </c>
      <c r="S24" s="357">
        <f t="shared" si="6"/>
        <v>224.85365305357558</v>
      </c>
      <c r="T24" s="357">
        <f t="shared" si="7"/>
        <v>228.23311072911503</v>
      </c>
      <c r="U24" s="363">
        <f t="shared" si="17"/>
        <v>136263.68999999948</v>
      </c>
      <c r="V24" s="363">
        <f>+[1]DailySep!T23</f>
        <v>7143.3599999995922</v>
      </c>
      <c r="W24" s="357">
        <f t="shared" si="8"/>
        <v>107.05672536529923</v>
      </c>
      <c r="X24" s="357">
        <f t="shared" si="9"/>
        <v>108.66574379724649</v>
      </c>
      <c r="Y24" s="363">
        <f t="shared" si="18"/>
        <v>106308.69</v>
      </c>
      <c r="Z24" s="363">
        <f>+[1]DailySep!U23</f>
        <v>5734.36</v>
      </c>
      <c r="AA24" s="363">
        <f t="shared" si="19"/>
        <v>85.940202322967394</v>
      </c>
      <c r="AB24" s="363">
        <f t="shared" si="20"/>
        <v>87.231848122062161</v>
      </c>
      <c r="AC24" s="363">
        <f t="shared" si="21"/>
        <v>34377.079999999449</v>
      </c>
      <c r="AD24" s="360">
        <f t="shared" si="10"/>
        <v>515.2053952791224</v>
      </c>
      <c r="AE24" s="361">
        <f t="shared" si="11"/>
        <v>522.94871989898309</v>
      </c>
      <c r="AF24" s="363">
        <f>+[1]DailySep!BH23</f>
        <v>30704</v>
      </c>
      <c r="AG24" s="363">
        <f>+[1]DailySep!BL23</f>
        <v>0</v>
      </c>
      <c r="AH24" s="363">
        <f t="shared" si="22"/>
        <v>30704</v>
      </c>
      <c r="AI24" s="7">
        <f t="shared" si="23"/>
        <v>460.15736230798046</v>
      </c>
      <c r="AJ24" s="7">
        <f t="shared" si="24"/>
        <v>467.07333769414487</v>
      </c>
      <c r="AM24" s="23" t="s">
        <v>3</v>
      </c>
      <c r="AN24" s="20">
        <f>+AN16+AN19+AN22</f>
        <v>562.90264297480121</v>
      </c>
      <c r="AO24" s="20">
        <f>+AO16+AO19+AO22</f>
        <v>577.99611533542554</v>
      </c>
    </row>
    <row r="25" spans="1:41">
      <c r="A25" s="355">
        <f t="shared" si="12"/>
        <v>45734</v>
      </c>
      <c r="B25" s="362">
        <f>Report1!P26</f>
        <v>58.061999999999998</v>
      </c>
      <c r="C25" s="362">
        <f>Report1!R26</f>
        <v>56.805999999999997</v>
      </c>
      <c r="D25" s="363">
        <f t="shared" si="13"/>
        <v>12219.499999999982</v>
      </c>
      <c r="E25" s="363">
        <f>+[1]DailySep!O24</f>
        <v>687.99999999998818</v>
      </c>
      <c r="F25" s="357">
        <f t="shared" si="0"/>
        <v>11.849402362991082</v>
      </c>
      <c r="G25" s="357">
        <f t="shared" si="1"/>
        <v>12.111396683448724</v>
      </c>
      <c r="H25" s="363">
        <f>+[1]DailySep!P24</f>
        <v>0</v>
      </c>
      <c r="I25" s="363">
        <f t="shared" si="14"/>
        <v>93547</v>
      </c>
      <c r="J25" s="363">
        <f>+[1]DailySep!Q24</f>
        <v>4705</v>
      </c>
      <c r="K25" s="357">
        <f t="shared" si="2"/>
        <v>81.034067031793597</v>
      </c>
      <c r="L25" s="357">
        <f t="shared" si="3"/>
        <v>82.825757842481437</v>
      </c>
      <c r="M25" s="363">
        <f t="shared" si="15"/>
        <v>0</v>
      </c>
      <c r="N25" s="363">
        <f>+[1]DailySep!R24</f>
        <v>0</v>
      </c>
      <c r="O25" s="357">
        <f t="shared" si="4"/>
        <v>0</v>
      </c>
      <c r="P25" s="357">
        <f t="shared" si="5"/>
        <v>0</v>
      </c>
      <c r="Q25" s="363">
        <f t="shared" si="16"/>
        <v>272923.11999999918</v>
      </c>
      <c r="R25" s="363">
        <f>+[1]DailySep!S24</f>
        <v>13137.930000000666</v>
      </c>
      <c r="S25" s="357">
        <f t="shared" si="6"/>
        <v>226.27415521340407</v>
      </c>
      <c r="T25" s="357">
        <f t="shared" si="7"/>
        <v>231.27715382179113</v>
      </c>
      <c r="U25" s="363">
        <f t="shared" si="17"/>
        <v>140371.61999999938</v>
      </c>
      <c r="V25" s="363">
        <f>+[1]DailySep!T24</f>
        <v>4107.9299999998984</v>
      </c>
      <c r="W25" s="357">
        <f t="shared" si="8"/>
        <v>70.750749199130212</v>
      </c>
      <c r="X25" s="357">
        <f t="shared" si="9"/>
        <v>72.315072351510381</v>
      </c>
      <c r="Y25" s="363">
        <f t="shared" si="18"/>
        <v>110956.52000000002</v>
      </c>
      <c r="Z25" s="363">
        <f>+[1]DailySep!U24</f>
        <v>4647.8300000000236</v>
      </c>
      <c r="AA25" s="363">
        <f t="shared" si="19"/>
        <v>80.049429919741371</v>
      </c>
      <c r="AB25" s="363">
        <f t="shared" si="20"/>
        <v>81.81935006865514</v>
      </c>
      <c r="AC25" s="363">
        <f t="shared" si="21"/>
        <v>27286.690000000577</v>
      </c>
      <c r="AD25" s="360">
        <f t="shared" si="10"/>
        <v>469.95780372706037</v>
      </c>
      <c r="AE25" s="361">
        <f t="shared" si="11"/>
        <v>480.34873076788682</v>
      </c>
      <c r="AF25" s="363">
        <f>+[1]DailySep!BH24</f>
        <v>30984</v>
      </c>
      <c r="AG25" s="363">
        <f>+[1]DailySep!BL24</f>
        <v>0</v>
      </c>
      <c r="AH25" s="363">
        <f t="shared" si="22"/>
        <v>30984</v>
      </c>
      <c r="AI25" s="7">
        <f t="shared" si="23"/>
        <v>533.63645757982852</v>
      </c>
      <c r="AJ25" s="7">
        <f t="shared" si="24"/>
        <v>545.43534133718276</v>
      </c>
    </row>
    <row r="26" spans="1:41">
      <c r="A26" s="355">
        <f t="shared" si="12"/>
        <v>45735</v>
      </c>
      <c r="B26" s="362">
        <f>Report1!P27</f>
        <v>65.542999999999992</v>
      </c>
      <c r="C26" s="362">
        <f>Report1!R27</f>
        <v>63.835999999999999</v>
      </c>
      <c r="D26" s="363">
        <f t="shared" si="13"/>
        <v>12887.999999999976</v>
      </c>
      <c r="E26" s="363">
        <f>+[1]DailySep!O25</f>
        <v>668.49999999999454</v>
      </c>
      <c r="F26" s="357">
        <f t="shared" si="0"/>
        <v>10.199411073646226</v>
      </c>
      <c r="G26" s="357">
        <f t="shared" si="1"/>
        <v>10.472147377655157</v>
      </c>
      <c r="H26" s="363">
        <f>+[1]DailySep!P25</f>
        <v>0</v>
      </c>
      <c r="I26" s="363">
        <f t="shared" si="14"/>
        <v>98442</v>
      </c>
      <c r="J26" s="363">
        <f>+[1]DailySep!Q25</f>
        <v>4895</v>
      </c>
      <c r="K26" s="357">
        <f t="shared" si="2"/>
        <v>74.683795370977833</v>
      </c>
      <c r="L26" s="357">
        <f t="shared" si="3"/>
        <v>76.680869728679738</v>
      </c>
      <c r="M26" s="363">
        <f t="shared" si="15"/>
        <v>0</v>
      </c>
      <c r="N26" s="363">
        <f>+[1]DailySep!R25</f>
        <v>0</v>
      </c>
      <c r="O26" s="357">
        <f t="shared" si="4"/>
        <v>0</v>
      </c>
      <c r="P26" s="357">
        <f t="shared" si="5"/>
        <v>0</v>
      </c>
      <c r="Q26" s="363">
        <f t="shared" si="16"/>
        <v>287708.16999999905</v>
      </c>
      <c r="R26" s="363">
        <f>+[1]DailySep!S25</f>
        <v>14785.049999999859</v>
      </c>
      <c r="S26" s="357">
        <f t="shared" si="6"/>
        <v>225.57786491310836</v>
      </c>
      <c r="T26" s="357">
        <f t="shared" si="7"/>
        <v>231.60990663575191</v>
      </c>
      <c r="U26" s="363">
        <f t="shared" si="17"/>
        <v>145023.16999999955</v>
      </c>
      <c r="V26" s="363">
        <f>+[1]DailySep!T25</f>
        <v>4651.5500000001748</v>
      </c>
      <c r="W26" s="357">
        <f t="shared" si="8"/>
        <v>70.96943990968029</v>
      </c>
      <c r="X26" s="357">
        <f t="shared" si="9"/>
        <v>72.867190926752542</v>
      </c>
      <c r="Y26" s="363">
        <f t="shared" si="18"/>
        <v>116430.97000000004</v>
      </c>
      <c r="Z26" s="363">
        <f>+[1]DailySep!U25</f>
        <v>5474.4500000000235</v>
      </c>
      <c r="AA26" s="363">
        <f t="shared" si="19"/>
        <v>83.524556398090169</v>
      </c>
      <c r="AB26" s="363">
        <f t="shared" si="20"/>
        <v>85.75803621780851</v>
      </c>
      <c r="AC26" s="363">
        <f t="shared" si="21"/>
        <v>30474.55000000005</v>
      </c>
      <c r="AD26" s="360">
        <f t="shared" si="10"/>
        <v>464.95506766550284</v>
      </c>
      <c r="AE26" s="361">
        <f t="shared" si="11"/>
        <v>477.38815088664785</v>
      </c>
      <c r="AF26" s="363">
        <f>+[1]DailySep!BH25</f>
        <v>30624</v>
      </c>
      <c r="AG26" s="363">
        <f>+[1]DailySep!BL25</f>
        <v>0</v>
      </c>
      <c r="AH26" s="363">
        <f t="shared" si="22"/>
        <v>30624</v>
      </c>
      <c r="AI26" s="7">
        <f t="shared" si="23"/>
        <v>467.2352501411288</v>
      </c>
      <c r="AJ26" s="7">
        <f t="shared" si="24"/>
        <v>479.72930634751555</v>
      </c>
      <c r="AM26" s="23" t="s">
        <v>174</v>
      </c>
      <c r="AO26" s="432">
        <f>+AO24/AN24-1</f>
        <v>2.6813646283234904E-2</v>
      </c>
    </row>
    <row r="27" spans="1:41">
      <c r="A27" s="355">
        <f t="shared" si="12"/>
        <v>45736</v>
      </c>
      <c r="B27" s="362">
        <f>Report1!P28</f>
        <v>65.462999999999994</v>
      </c>
      <c r="C27" s="362">
        <f>Report1!R28</f>
        <v>65.224000000000004</v>
      </c>
      <c r="D27" s="363">
        <f t="shared" si="13"/>
        <v>13550.5</v>
      </c>
      <c r="E27" s="363">
        <f>+[1]DailySep!O26</f>
        <v>662.50000000002274</v>
      </c>
      <c r="F27" s="357">
        <f t="shared" si="0"/>
        <v>10.120220582619538</v>
      </c>
      <c r="G27" s="357">
        <f t="shared" si="1"/>
        <v>10.157304059855615</v>
      </c>
      <c r="H27" s="363">
        <f>+[1]DailySep!P26</f>
        <v>0</v>
      </c>
      <c r="I27" s="363">
        <f t="shared" si="14"/>
        <v>104121.80000000005</v>
      </c>
      <c r="J27" s="363">
        <f>+[1]DailySep!Q26</f>
        <v>5679.8000000000466</v>
      </c>
      <c r="K27" s="357">
        <f t="shared" si="2"/>
        <v>86.763515268167467</v>
      </c>
      <c r="L27" s="357">
        <f t="shared" si="3"/>
        <v>87.081442413836101</v>
      </c>
      <c r="M27" s="363">
        <f t="shared" si="15"/>
        <v>0</v>
      </c>
      <c r="N27" s="363">
        <f>+[1]DailySep!R26</f>
        <v>0</v>
      </c>
      <c r="O27" s="357">
        <f t="shared" si="4"/>
        <v>0</v>
      </c>
      <c r="P27" s="357">
        <f t="shared" si="5"/>
        <v>0</v>
      </c>
      <c r="Q27" s="363">
        <f t="shared" si="16"/>
        <v>302490.20999999857</v>
      </c>
      <c r="R27" s="363">
        <f>+[1]DailySep!S26</f>
        <v>14782.039999999542</v>
      </c>
      <c r="S27" s="357">
        <f t="shared" si="6"/>
        <v>225.80755541297441</v>
      </c>
      <c r="T27" s="357">
        <f t="shared" si="7"/>
        <v>226.63498098858614</v>
      </c>
      <c r="U27" s="363">
        <f t="shared" si="17"/>
        <v>149794.70999999932</v>
      </c>
      <c r="V27" s="363">
        <f>+[1]DailySep!T26</f>
        <v>4771.539999999789</v>
      </c>
      <c r="W27" s="357">
        <f t="shared" si="8"/>
        <v>72.889112934020588</v>
      </c>
      <c r="X27" s="357">
        <f t="shared" si="9"/>
        <v>73.156200171712698</v>
      </c>
      <c r="Y27" s="363">
        <f t="shared" si="18"/>
        <v>122106.91000000006</v>
      </c>
      <c r="Z27" s="363">
        <f>+[1]DailySep!U26</f>
        <v>5675.9400000000232</v>
      </c>
      <c r="AA27" s="363">
        <f t="shared" si="19"/>
        <v>86.704550662206501</v>
      </c>
      <c r="AB27" s="363">
        <f t="shared" si="20"/>
        <v>87.022261744143606</v>
      </c>
      <c r="AC27" s="363">
        <f t="shared" si="21"/>
        <v>31571.819999999425</v>
      </c>
      <c r="AD27" s="360">
        <f t="shared" si="10"/>
        <v>482.28495485998849</v>
      </c>
      <c r="AE27" s="361">
        <f t="shared" si="11"/>
        <v>484.05218937813419</v>
      </c>
      <c r="AF27" s="363">
        <f>+[1]DailySep!BH26</f>
        <v>31607</v>
      </c>
      <c r="AG27" s="363">
        <f>+[1]DailySep!BL26</f>
        <v>0</v>
      </c>
      <c r="AH27" s="363">
        <f t="shared" si="22"/>
        <v>31607</v>
      </c>
      <c r="AI27" s="7">
        <f t="shared" si="23"/>
        <v>482.8223576676902</v>
      </c>
      <c r="AJ27" s="7">
        <f t="shared" si="24"/>
        <v>484.59156138844594</v>
      </c>
    </row>
    <row r="28" spans="1:41">
      <c r="A28" s="355">
        <f t="shared" si="12"/>
        <v>45737</v>
      </c>
      <c r="B28" s="362">
        <f>Report1!P29</f>
        <v>66.95</v>
      </c>
      <c r="C28" s="362">
        <f>Report1!R29</f>
        <v>65.953999999999994</v>
      </c>
      <c r="D28" s="363">
        <f t="shared" si="13"/>
        <v>14214</v>
      </c>
      <c r="E28" s="363">
        <f>+[1]DailySep!O27</f>
        <v>663.49999999999909</v>
      </c>
      <c r="F28" s="358">
        <f t="shared" si="0"/>
        <v>9.9103808812546532</v>
      </c>
      <c r="G28" s="357">
        <f t="shared" si="1"/>
        <v>10.060041847348138</v>
      </c>
      <c r="H28" s="363">
        <f>+[1]DailySep!P27</f>
        <v>278.09999999997672</v>
      </c>
      <c r="I28" s="363">
        <f t="shared" si="14"/>
        <v>109831</v>
      </c>
      <c r="J28" s="363">
        <f>+[1]DailySep!Q27</f>
        <v>5709.1999999999534</v>
      </c>
      <c r="K28" s="357">
        <f t="shared" si="2"/>
        <v>85.275578790141196</v>
      </c>
      <c r="L28" s="357">
        <f t="shared" si="3"/>
        <v>86.563362343450805</v>
      </c>
      <c r="M28" s="363">
        <f t="shared" si="15"/>
        <v>0</v>
      </c>
      <c r="N28" s="363">
        <f>+[1]DailySep!R27</f>
        <v>0</v>
      </c>
      <c r="O28" s="357">
        <f t="shared" si="4"/>
        <v>0</v>
      </c>
      <c r="P28" s="357">
        <f t="shared" si="5"/>
        <v>0</v>
      </c>
      <c r="Q28" s="363">
        <f t="shared" si="16"/>
        <v>317319.44999999908</v>
      </c>
      <c r="R28" s="363">
        <f>+[1]DailySep!S27</f>
        <v>14829.240000000511</v>
      </c>
      <c r="S28" s="357">
        <f t="shared" si="6"/>
        <v>221.49723674384632</v>
      </c>
      <c r="T28" s="357">
        <f t="shared" si="7"/>
        <v>224.84216271947892</v>
      </c>
      <c r="U28" s="363">
        <f t="shared" si="17"/>
        <v>154732.44999999955</v>
      </c>
      <c r="V28" s="363">
        <f>+[1]DailySep!T27</f>
        <v>4937.7400000002181</v>
      </c>
      <c r="W28" s="357">
        <f t="shared" si="8"/>
        <v>73.752651232266132</v>
      </c>
      <c r="X28" s="357">
        <f t="shared" si="9"/>
        <v>74.866422051736336</v>
      </c>
      <c r="Y28" s="363">
        <f t="shared" si="18"/>
        <v>127893.95</v>
      </c>
      <c r="Z28" s="363">
        <f>+[1]DailySep!U27</f>
        <v>5787.0399999999299</v>
      </c>
      <c r="AA28" s="363">
        <f t="shared" si="19"/>
        <v>86.438237490663624</v>
      </c>
      <c r="AB28" s="363">
        <f t="shared" si="20"/>
        <v>87.743578857990883</v>
      </c>
      <c r="AC28" s="363">
        <f t="shared" si="21"/>
        <v>32204.820000000589</v>
      </c>
      <c r="AD28" s="360">
        <f t="shared" si="10"/>
        <v>481.02793129201774</v>
      </c>
      <c r="AE28" s="361">
        <f t="shared" si="11"/>
        <v>488.29214300877265</v>
      </c>
      <c r="AF28" s="363">
        <f>+[1]DailySep!BH27</f>
        <v>30826</v>
      </c>
      <c r="AG28" s="363">
        <f>+[1]DailySep!BL27</f>
        <v>0</v>
      </c>
      <c r="AH28" s="363">
        <f t="shared" si="22"/>
        <v>30826</v>
      </c>
      <c r="AI28" s="7">
        <f t="shared" si="23"/>
        <v>460.43315907393577</v>
      </c>
      <c r="AJ28" s="7">
        <f t="shared" si="24"/>
        <v>467.38636019043582</v>
      </c>
    </row>
    <row r="29" spans="1:41">
      <c r="A29" s="355">
        <f t="shared" si="12"/>
        <v>45738</v>
      </c>
      <c r="B29" s="362">
        <f>Report1!P30</f>
        <v>60.861999999999995</v>
      </c>
      <c r="C29" s="362">
        <f>Report1!R30</f>
        <v>59.715000000000003</v>
      </c>
      <c r="D29" s="363">
        <f t="shared" si="13"/>
        <v>14873.299999999974</v>
      </c>
      <c r="E29" s="363">
        <f>+[1]DailySep!O28</f>
        <v>659.29999999997335</v>
      </c>
      <c r="F29" s="357">
        <f t="shared" si="0"/>
        <v>10.832703493147998</v>
      </c>
      <c r="G29" s="357">
        <f t="shared" si="1"/>
        <v>11.040777024197828</v>
      </c>
      <c r="H29" s="363">
        <f>+[1]DailySep!P28</f>
        <v>439.40000000002328</v>
      </c>
      <c r="I29" s="363">
        <f t="shared" si="14"/>
        <v>115520.30000000005</v>
      </c>
      <c r="J29" s="363">
        <f>+[1]DailySep!Q28</f>
        <v>5689.3000000000466</v>
      </c>
      <c r="K29" s="357">
        <f t="shared" si="2"/>
        <v>93.47868949426649</v>
      </c>
      <c r="L29" s="357">
        <f t="shared" si="3"/>
        <v>95.274219207904991</v>
      </c>
      <c r="M29" s="363">
        <f t="shared" si="15"/>
        <v>0</v>
      </c>
      <c r="N29" s="363">
        <f>+[1]DailySep!R28</f>
        <v>0</v>
      </c>
      <c r="O29" s="357">
        <f t="shared" si="4"/>
        <v>0</v>
      </c>
      <c r="P29" s="357">
        <f t="shared" si="5"/>
        <v>0</v>
      </c>
      <c r="Q29" s="363">
        <f t="shared" si="16"/>
        <v>331328.95999999892</v>
      </c>
      <c r="R29" s="363">
        <f>+[1]DailySep!S28</f>
        <v>14009.509999999807</v>
      </c>
      <c r="S29" s="357">
        <f t="shared" si="6"/>
        <v>230.18484440208684</v>
      </c>
      <c r="T29" s="357">
        <f t="shared" si="7"/>
        <v>234.60621284434072</v>
      </c>
      <c r="U29" s="363">
        <f t="shared" si="17"/>
        <v>158737.25999999957</v>
      </c>
      <c r="V29" s="363">
        <f>+[1]DailySep!T28</f>
        <v>4004.8100000000218</v>
      </c>
      <c r="W29" s="357">
        <f t="shared" si="8"/>
        <v>65.801485327462487</v>
      </c>
      <c r="X29" s="357">
        <f t="shared" si="9"/>
        <v>67.065393954618131</v>
      </c>
      <c r="Y29" s="363">
        <f t="shared" si="18"/>
        <v>132628.26</v>
      </c>
      <c r="Z29" s="363">
        <f>+[1]DailySep!U28</f>
        <v>4734.3099999999995</v>
      </c>
      <c r="AA29" s="363">
        <f t="shared" si="19"/>
        <v>77.787617889651997</v>
      </c>
      <c r="AB29" s="363">
        <f t="shared" si="20"/>
        <v>79.281755002930581</v>
      </c>
      <c r="AC29" s="363">
        <f t="shared" si="21"/>
        <v>29536.629999999874</v>
      </c>
      <c r="AD29" s="360">
        <f t="shared" si="10"/>
        <v>485.3049521869126</v>
      </c>
      <c r="AE29" s="361">
        <f t="shared" si="11"/>
        <v>494.62664322196889</v>
      </c>
      <c r="AF29" s="363">
        <f>+[1]DailySep!BH28</f>
        <v>32511</v>
      </c>
      <c r="AG29" s="363">
        <f>+[1]DailySep!BL28</f>
        <v>0</v>
      </c>
      <c r="AH29" s="363">
        <f t="shared" si="22"/>
        <v>32511</v>
      </c>
      <c r="AI29" s="7">
        <f t="shared" si="23"/>
        <v>534.17567611974641</v>
      </c>
      <c r="AJ29" s="7">
        <f t="shared" si="24"/>
        <v>544.43607133885951</v>
      </c>
    </row>
    <row r="30" spans="1:41">
      <c r="A30" s="355">
        <f t="shared" si="12"/>
        <v>45739</v>
      </c>
      <c r="B30" s="362">
        <f>Report1!P31</f>
        <v>66.896999999999991</v>
      </c>
      <c r="C30" s="362">
        <f>Report1!R31</f>
        <v>63.835999999999999</v>
      </c>
      <c r="D30" s="363">
        <f t="shared" si="13"/>
        <v>15509.299999999997</v>
      </c>
      <c r="E30" s="363">
        <f>+[1]DailySep!O29</f>
        <v>636.0000000000241</v>
      </c>
      <c r="F30" s="357">
        <f t="shared" si="0"/>
        <v>9.5071527871208605</v>
      </c>
      <c r="G30" s="357">
        <f t="shared" si="1"/>
        <v>9.963030265054579</v>
      </c>
      <c r="H30" s="363">
        <f>+[1]DailySep!P29</f>
        <v>200.89999999990687</v>
      </c>
      <c r="I30" s="363">
        <f t="shared" si="14"/>
        <v>121359</v>
      </c>
      <c r="J30" s="363">
        <f>+[1]DailySep!Q29</f>
        <v>5838.6999999999534</v>
      </c>
      <c r="K30" s="357">
        <f t="shared" si="2"/>
        <v>87.278951223522043</v>
      </c>
      <c r="L30" s="357">
        <f t="shared" si="3"/>
        <v>91.464064164420606</v>
      </c>
      <c r="M30" s="363">
        <f t="shared" si="15"/>
        <v>0</v>
      </c>
      <c r="N30" s="363">
        <f>+[1]DailySep!R29</f>
        <v>0</v>
      </c>
      <c r="O30" s="357">
        <f t="shared" si="4"/>
        <v>0</v>
      </c>
      <c r="P30" s="357">
        <f t="shared" si="5"/>
        <v>0</v>
      </c>
      <c r="Q30" s="363">
        <f t="shared" si="16"/>
        <v>346382.90999999887</v>
      </c>
      <c r="R30" s="363">
        <f>+[1]DailySep!S29</f>
        <v>15053.949999999977</v>
      </c>
      <c r="S30" s="357">
        <f t="shared" si="6"/>
        <v>225.03176525105729</v>
      </c>
      <c r="T30" s="357">
        <f t="shared" si="7"/>
        <v>235.82226329970513</v>
      </c>
      <c r="U30" s="363">
        <f t="shared" si="17"/>
        <v>163719.20999999993</v>
      </c>
      <c r="V30" s="363">
        <f>+[1]DailySep!T29</f>
        <v>4981.9500000003709</v>
      </c>
      <c r="W30" s="357">
        <f t="shared" si="8"/>
        <v>74.471949414777512</v>
      </c>
      <c r="X30" s="357">
        <f t="shared" si="9"/>
        <v>78.042953819167408</v>
      </c>
      <c r="Y30" s="363">
        <f t="shared" si="18"/>
        <v>138586.41000000009</v>
      </c>
      <c r="Z30" s="363">
        <f>+[1]DailySep!U29</f>
        <v>5958.1500000000697</v>
      </c>
      <c r="AA30" s="363">
        <f t="shared" si="19"/>
        <v>89.064532041796653</v>
      </c>
      <c r="AB30" s="363">
        <f t="shared" si="20"/>
        <v>93.335265367505329</v>
      </c>
      <c r="AC30" s="363">
        <f t="shared" si="21"/>
        <v>32669.650000000303</v>
      </c>
      <c r="AD30" s="360">
        <f t="shared" si="10"/>
        <v>488.35747492414168</v>
      </c>
      <c r="AE30" s="361">
        <f t="shared" si="11"/>
        <v>511.77470392882236</v>
      </c>
      <c r="AF30" s="363">
        <f>+[1]DailySep!BH29</f>
        <v>30551</v>
      </c>
      <c r="AG30" s="363">
        <f>+[1]DailySep!BL29</f>
        <v>0</v>
      </c>
      <c r="AH30" s="363">
        <f t="shared" si="22"/>
        <v>30551</v>
      </c>
      <c r="AI30" s="7">
        <f t="shared" si="23"/>
        <v>456.68714591087797</v>
      </c>
      <c r="AJ30" s="7">
        <f t="shared" si="24"/>
        <v>478.58575098690397</v>
      </c>
    </row>
    <row r="31" spans="1:41">
      <c r="A31" s="355">
        <f t="shared" si="12"/>
        <v>45740</v>
      </c>
      <c r="B31" s="362">
        <f>Report1!P32</f>
        <v>60.971000000000004</v>
      </c>
      <c r="C31" s="362">
        <f>Report1!R32</f>
        <v>59.262</v>
      </c>
      <c r="D31" s="363">
        <f t="shared" si="13"/>
        <v>16142.899999999998</v>
      </c>
      <c r="E31" s="363">
        <f>+[1]DailySep!O30</f>
        <v>633.60000000000127</v>
      </c>
      <c r="F31" s="357">
        <f t="shared" si="0"/>
        <v>10.391825622017045</v>
      </c>
      <c r="G31" s="357">
        <f t="shared" si="1"/>
        <v>10.691505517869819</v>
      </c>
      <c r="H31" s="363">
        <f>+[1]DailySep!P30</f>
        <v>504.10000000009313</v>
      </c>
      <c r="I31" s="363">
        <f t="shared" si="14"/>
        <v>127178</v>
      </c>
      <c r="J31" s="363">
        <f>+[1]DailySep!Q30</f>
        <v>5819</v>
      </c>
      <c r="K31" s="357">
        <f t="shared" si="2"/>
        <v>95.438815174427177</v>
      </c>
      <c r="L31" s="357">
        <f t="shared" si="3"/>
        <v>98.19108366238062</v>
      </c>
      <c r="M31" s="363">
        <f t="shared" si="15"/>
        <v>0</v>
      </c>
      <c r="N31" s="363">
        <f>+[1]DailySep!R30</f>
        <v>0</v>
      </c>
      <c r="O31" s="357">
        <f t="shared" si="4"/>
        <v>0</v>
      </c>
      <c r="P31" s="357">
        <f t="shared" si="5"/>
        <v>0</v>
      </c>
      <c r="Q31" s="363">
        <f t="shared" si="16"/>
        <v>360398.75999999989</v>
      </c>
      <c r="R31" s="363">
        <f>+[1]DailySep!S30</f>
        <v>14015.850000001017</v>
      </c>
      <c r="S31" s="357">
        <f t="shared" si="6"/>
        <v>229.87731872531231</v>
      </c>
      <c r="T31" s="357">
        <f t="shared" si="7"/>
        <v>236.50653032298973</v>
      </c>
      <c r="U31" s="363">
        <f t="shared" si="17"/>
        <v>168042.66000000003</v>
      </c>
      <c r="V31" s="363">
        <f>+[1]DailySep!T30</f>
        <v>4323.4500000000871</v>
      </c>
      <c r="W31" s="357">
        <f t="shared" si="8"/>
        <v>70.909940791525258</v>
      </c>
      <c r="X31" s="357">
        <f t="shared" si="9"/>
        <v>72.954844588439258</v>
      </c>
      <c r="Y31" s="363">
        <f t="shared" si="18"/>
        <v>143456.06000000006</v>
      </c>
      <c r="Z31" s="363">
        <f>+[1]DailySep!U30</f>
        <v>4869.6499999999533</v>
      </c>
      <c r="AA31" s="363">
        <f t="shared" si="19"/>
        <v>79.868298043331308</v>
      </c>
      <c r="AB31" s="363">
        <f t="shared" si="20"/>
        <v>82.171543316120847</v>
      </c>
      <c r="AC31" s="363">
        <f t="shared" si="21"/>
        <v>30165.650000001155</v>
      </c>
      <c r="AD31" s="360">
        <f t="shared" si="10"/>
        <v>494.75406340721247</v>
      </c>
      <c r="AE31" s="361">
        <f t="shared" si="11"/>
        <v>509.0218014917005</v>
      </c>
      <c r="AF31" s="363">
        <f>+[1]DailySep!BH30</f>
        <v>21761</v>
      </c>
      <c r="AG31" s="363">
        <f>+[1]DailySep!BL30</f>
        <v>0</v>
      </c>
      <c r="AH31" s="363">
        <f t="shared" si="22"/>
        <v>21761</v>
      </c>
      <c r="AI31" s="7">
        <f t="shared" si="23"/>
        <v>356.90738219809418</v>
      </c>
      <c r="AJ31" s="7">
        <f t="shared" si="24"/>
        <v>367.19989200499475</v>
      </c>
    </row>
    <row r="32" spans="1:41">
      <c r="A32" s="355">
        <f t="shared" si="12"/>
        <v>45741</v>
      </c>
      <c r="B32" s="362">
        <f>Report1!P33</f>
        <v>63.305999999999997</v>
      </c>
      <c r="C32" s="362">
        <f>Report1!R33</f>
        <v>58.543999999999997</v>
      </c>
      <c r="D32" s="363">
        <f t="shared" si="13"/>
        <v>16746.899999999983</v>
      </c>
      <c r="E32" s="363">
        <f>+[1]DailySep!O31</f>
        <v>603.99999999998499</v>
      </c>
      <c r="F32" s="357">
        <f t="shared" si="0"/>
        <v>9.5409597826427994</v>
      </c>
      <c r="G32" s="357">
        <f t="shared" si="1"/>
        <v>10.317026509975147</v>
      </c>
      <c r="H32" s="363">
        <f>+[1]DailySep!P31</f>
        <v>2511.8999999999069</v>
      </c>
      <c r="I32" s="363">
        <f t="shared" si="14"/>
        <v>132567</v>
      </c>
      <c r="J32" s="363">
        <f>+[1]DailySep!Q31</f>
        <v>5389</v>
      </c>
      <c r="K32" s="357">
        <f t="shared" si="2"/>
        <v>85.126212365336627</v>
      </c>
      <c r="L32" s="357">
        <f t="shared" si="3"/>
        <v>92.050423613009031</v>
      </c>
      <c r="M32" s="363">
        <f t="shared" si="15"/>
        <v>0</v>
      </c>
      <c r="N32" s="363">
        <f>+[1]DailySep!R31</f>
        <v>0</v>
      </c>
      <c r="O32" s="357">
        <f t="shared" si="4"/>
        <v>0</v>
      </c>
      <c r="P32" s="357">
        <f t="shared" si="5"/>
        <v>0</v>
      </c>
      <c r="Q32" s="363">
        <f t="shared" si="16"/>
        <v>376137.67000000004</v>
      </c>
      <c r="R32" s="363">
        <f>+[1]DailySep!S31</f>
        <v>15738.91000000016</v>
      </c>
      <c r="S32" s="357">
        <f t="shared" si="6"/>
        <v>248.61640286860899</v>
      </c>
      <c r="T32" s="357">
        <f t="shared" si="7"/>
        <v>268.83899289423613</v>
      </c>
      <c r="U32" s="363">
        <f t="shared" si="17"/>
        <v>173401.5699999998</v>
      </c>
      <c r="V32" s="363">
        <f>+[1]DailySep!T31</f>
        <v>5358.909999999767</v>
      </c>
      <c r="W32" s="357">
        <f t="shared" si="8"/>
        <v>84.650901968214185</v>
      </c>
      <c r="X32" s="357">
        <f t="shared" si="9"/>
        <v>91.536451216175308</v>
      </c>
      <c r="Y32" s="363">
        <f t="shared" si="18"/>
        <v>148840.37000000008</v>
      </c>
      <c r="Z32" s="363">
        <f>+[1]DailySep!U31</f>
        <v>5384.3100000000231</v>
      </c>
      <c r="AA32" s="363">
        <f t="shared" si="19"/>
        <v>85.052127760402229</v>
      </c>
      <c r="AB32" s="363">
        <f t="shared" si="20"/>
        <v>91.970312927029639</v>
      </c>
      <c r="AC32" s="363">
        <f t="shared" si="21"/>
        <v>34987.029999999839</v>
      </c>
      <c r="AD32" s="360">
        <f t="shared" si="10"/>
        <v>552.66530818563547</v>
      </c>
      <c r="AE32" s="361">
        <f t="shared" si="11"/>
        <v>597.61939737632963</v>
      </c>
      <c r="AF32" s="363">
        <f>+[1]DailySep!BH31</f>
        <v>28158</v>
      </c>
      <c r="AG32" s="363">
        <f>+[1]DailySep!BL31</f>
        <v>0</v>
      </c>
      <c r="AH32" s="363">
        <f t="shared" si="22"/>
        <v>28158</v>
      </c>
      <c r="AI32" s="7">
        <f t="shared" si="23"/>
        <v>444.7919628471235</v>
      </c>
      <c r="AJ32" s="7">
        <f t="shared" si="24"/>
        <v>480.97157693358844</v>
      </c>
    </row>
    <row r="33" spans="1:36">
      <c r="A33" s="355">
        <f t="shared" si="12"/>
        <v>45742</v>
      </c>
      <c r="B33" s="362">
        <f>Report1!P34</f>
        <v>63.244999999999997</v>
      </c>
      <c r="C33" s="362">
        <f>Report1!R34</f>
        <v>63.97</v>
      </c>
      <c r="D33" s="363">
        <f t="shared" si="13"/>
        <v>17361.199999999997</v>
      </c>
      <c r="E33" s="363">
        <f>+[1]DailySep!O32</f>
        <v>614.30000000001428</v>
      </c>
      <c r="F33" s="357">
        <f t="shared" si="0"/>
        <v>9.7130207921577085</v>
      </c>
      <c r="G33" s="357">
        <f t="shared" si="1"/>
        <v>9.6029388775990974</v>
      </c>
      <c r="H33" s="363">
        <f>+[1]DailySep!P32</f>
        <v>2371.6000000000931</v>
      </c>
      <c r="I33" s="363">
        <f t="shared" si="14"/>
        <v>137581</v>
      </c>
      <c r="J33" s="363">
        <f>+[1]DailySep!Q32</f>
        <v>5014</v>
      </c>
      <c r="K33" s="357">
        <f t="shared" si="2"/>
        <v>79.278994386908053</v>
      </c>
      <c r="L33" s="357">
        <f t="shared" si="3"/>
        <v>78.380490855088325</v>
      </c>
      <c r="M33" s="363">
        <f t="shared" si="15"/>
        <v>0</v>
      </c>
      <c r="N33" s="363">
        <f>+[1]DailySep!R32</f>
        <v>0</v>
      </c>
      <c r="O33" s="357">
        <f t="shared" si="4"/>
        <v>0</v>
      </c>
      <c r="P33" s="357">
        <f t="shared" si="5"/>
        <v>0</v>
      </c>
      <c r="Q33" s="363">
        <f t="shared" si="16"/>
        <v>390911.27999999945</v>
      </c>
      <c r="R33" s="363">
        <f>+[1]DailySep!S32</f>
        <v>14773.609999999404</v>
      </c>
      <c r="S33" s="357">
        <f t="shared" si="6"/>
        <v>233.59332753576416</v>
      </c>
      <c r="T33" s="357">
        <f t="shared" si="7"/>
        <v>230.94591214630927</v>
      </c>
      <c r="U33" s="363">
        <f t="shared" si="17"/>
        <v>178393.47999999949</v>
      </c>
      <c r="V33" s="363">
        <f>+[1]DailySep!T32</f>
        <v>4991.909999999687</v>
      </c>
      <c r="W33" s="357">
        <f t="shared" si="8"/>
        <v>78.929717764245197</v>
      </c>
      <c r="X33" s="357">
        <f t="shared" si="9"/>
        <v>78.035172737215674</v>
      </c>
      <c r="Y33" s="363">
        <f t="shared" si="18"/>
        <v>153343.98000000004</v>
      </c>
      <c r="Z33" s="363">
        <f>+[1]DailySep!U32</f>
        <v>4503.6099999999533</v>
      </c>
      <c r="AA33" s="363">
        <f t="shared" si="19"/>
        <v>71.208949324056505</v>
      </c>
      <c r="AB33" s="363">
        <f t="shared" si="20"/>
        <v>70.401907143973006</v>
      </c>
      <c r="AC33" s="363">
        <f t="shared" si="21"/>
        <v>32269.029999999151</v>
      </c>
      <c r="AD33" s="360">
        <f t="shared" si="10"/>
        <v>510.22262629455537</v>
      </c>
      <c r="AE33" s="361">
        <f t="shared" si="11"/>
        <v>504.44005002343522</v>
      </c>
      <c r="AF33" s="363">
        <f>+[1]DailySep!BH32</f>
        <v>25716</v>
      </c>
      <c r="AG33" s="363">
        <f>+[1]DailySep!BL32</f>
        <v>0</v>
      </c>
      <c r="AH33" s="363">
        <f t="shared" si="22"/>
        <v>25716</v>
      </c>
      <c r="AI33" s="7">
        <f t="shared" si="23"/>
        <v>406.60921812000953</v>
      </c>
      <c r="AJ33" s="7">
        <f t="shared" si="24"/>
        <v>402.0009379396592</v>
      </c>
    </row>
    <row r="34" spans="1:36">
      <c r="A34" s="355">
        <f t="shared" si="12"/>
        <v>45743</v>
      </c>
      <c r="B34" s="362">
        <f>Report1!P35</f>
        <v>70.943000000000012</v>
      </c>
      <c r="C34" s="362">
        <f>Report1!R35</f>
        <v>70.658000000000001</v>
      </c>
      <c r="D34" s="363">
        <f t="shared" si="13"/>
        <v>18007.799999999974</v>
      </c>
      <c r="E34" s="363">
        <f>+[1]DailySep!O33</f>
        <v>646.59999999997808</v>
      </c>
      <c r="F34" s="357">
        <f t="shared" si="0"/>
        <v>9.1143594153049339</v>
      </c>
      <c r="G34" s="357">
        <f t="shared" si="1"/>
        <v>9.151122307452491</v>
      </c>
      <c r="H34" s="363">
        <f>+[1]DailySep!P33</f>
        <v>2560.7999999999302</v>
      </c>
      <c r="I34" s="363">
        <f t="shared" si="14"/>
        <v>143107</v>
      </c>
      <c r="J34" s="363">
        <f>+[1]DailySep!Q33</f>
        <v>5526</v>
      </c>
      <c r="K34" s="357">
        <f t="shared" si="2"/>
        <v>77.893520149979551</v>
      </c>
      <c r="L34" s="357">
        <f t="shared" si="3"/>
        <v>78.207704718503209</v>
      </c>
      <c r="M34" s="363">
        <f t="shared" si="15"/>
        <v>0</v>
      </c>
      <c r="N34" s="363">
        <f>+[1]DailySep!R33</f>
        <v>0</v>
      </c>
      <c r="O34" s="357">
        <f t="shared" si="4"/>
        <v>0</v>
      </c>
      <c r="P34" s="357">
        <f t="shared" si="5"/>
        <v>0</v>
      </c>
      <c r="Q34" s="363">
        <f t="shared" si="16"/>
        <v>406739.82999999926</v>
      </c>
      <c r="R34" s="363">
        <f>+[1]DailySep!S33</f>
        <v>15828.549999999805</v>
      </c>
      <c r="S34" s="357">
        <f t="shared" si="6"/>
        <v>223.11644559716677</v>
      </c>
      <c r="T34" s="357">
        <f t="shared" si="7"/>
        <v>224.01638880239753</v>
      </c>
      <c r="U34" s="363">
        <f t="shared" si="17"/>
        <v>184597.62999999954</v>
      </c>
      <c r="V34" s="363">
        <f>+[1]DailySep!T33</f>
        <v>6204.1500000000506</v>
      </c>
      <c r="W34" s="357">
        <f t="shared" si="8"/>
        <v>87.452602793792892</v>
      </c>
      <c r="X34" s="357">
        <f t="shared" si="9"/>
        <v>87.805344051629689</v>
      </c>
      <c r="Y34" s="363">
        <f t="shared" si="18"/>
        <v>158762.03000000006</v>
      </c>
      <c r="Z34" s="363">
        <f>+[1]DailySep!U33</f>
        <v>5418.0500000000229</v>
      </c>
      <c r="AA34" s="363">
        <f t="shared" si="19"/>
        <v>76.371876013137623</v>
      </c>
      <c r="AB34" s="363">
        <f t="shared" si="20"/>
        <v>76.679923009426005</v>
      </c>
      <c r="AC34" s="363">
        <f t="shared" si="21"/>
        <v>36184.14999999979</v>
      </c>
      <c r="AD34" s="360">
        <f t="shared" si="10"/>
        <v>510.04538855136917</v>
      </c>
      <c r="AE34" s="361">
        <f t="shared" si="11"/>
        <v>512.102663534204</v>
      </c>
      <c r="AF34" s="363">
        <f>+[1]DailySep!BH33</f>
        <v>27214</v>
      </c>
      <c r="AG34" s="363">
        <f>+[1]DailySep!BL33</f>
        <v>0</v>
      </c>
      <c r="AH34" s="363">
        <f t="shared" si="22"/>
        <v>27214</v>
      </c>
      <c r="AI34" s="7">
        <f t="shared" si="23"/>
        <v>383.6037382123676</v>
      </c>
      <c r="AJ34" s="7">
        <f t="shared" si="24"/>
        <v>385.15100908602</v>
      </c>
    </row>
    <row r="35" spans="1:36">
      <c r="A35" s="355">
        <f t="shared" si="12"/>
        <v>45744</v>
      </c>
      <c r="B35" s="362">
        <f>Report1!P36</f>
        <v>71.277000000000001</v>
      </c>
      <c r="C35" s="362">
        <f>Report1!R36</f>
        <v>69.736999999999995</v>
      </c>
      <c r="D35" s="363">
        <f t="shared" si="13"/>
        <v>18699.999999999989</v>
      </c>
      <c r="E35" s="363">
        <f>+[1]DailySep!O34</f>
        <v>692.20000000001392</v>
      </c>
      <c r="F35" s="357">
        <f t="shared" si="0"/>
        <v>9.7114076069421262</v>
      </c>
      <c r="G35" s="357">
        <f t="shared" si="1"/>
        <v>9.9258643187979683</v>
      </c>
      <c r="H35" s="363">
        <f>+[1]DailySep!P34</f>
        <v>1567.9000000000233</v>
      </c>
      <c r="I35" s="363">
        <f t="shared" si="14"/>
        <v>148653</v>
      </c>
      <c r="J35" s="363">
        <f>+[1]DailySep!Q34</f>
        <v>5546</v>
      </c>
      <c r="K35" s="357">
        <f t="shared" si="2"/>
        <v>77.809110933400675</v>
      </c>
      <c r="L35" s="357">
        <f t="shared" si="3"/>
        <v>79.527367107848065</v>
      </c>
      <c r="M35" s="363">
        <f t="shared" si="15"/>
        <v>0</v>
      </c>
      <c r="N35" s="363">
        <f>+[1]DailySep!R34</f>
        <v>0</v>
      </c>
      <c r="O35" s="357">
        <f t="shared" si="4"/>
        <v>0</v>
      </c>
      <c r="P35" s="357">
        <f t="shared" si="5"/>
        <v>0</v>
      </c>
      <c r="Q35" s="363">
        <f t="shared" si="16"/>
        <v>422481.32999999908</v>
      </c>
      <c r="R35" s="363">
        <f>+[1]DailySep!S34</f>
        <v>15741.499999999842</v>
      </c>
      <c r="S35" s="357">
        <f t="shared" si="6"/>
        <v>220.8496429423214</v>
      </c>
      <c r="T35" s="357">
        <f t="shared" si="7"/>
        <v>225.72665873209118</v>
      </c>
      <c r="U35" s="363">
        <f t="shared" si="17"/>
        <v>190824.32999999996</v>
      </c>
      <c r="V35" s="363">
        <f>+[1]DailySep!T34</f>
        <v>6226.7000000004291</v>
      </c>
      <c r="W35" s="357">
        <f t="shared" si="8"/>
        <v>87.359176171842662</v>
      </c>
      <c r="X35" s="357">
        <f t="shared" si="9"/>
        <v>89.288326139645093</v>
      </c>
      <c r="Y35" s="363">
        <f t="shared" si="18"/>
        <v>164522.33000000005</v>
      </c>
      <c r="Z35" s="363">
        <f>+[1]DailySep!U34</f>
        <v>5760.2999999999765</v>
      </c>
      <c r="AA35" s="363">
        <f t="shared" si="19"/>
        <v>80.815690896081151</v>
      </c>
      <c r="AB35" s="363">
        <f t="shared" si="20"/>
        <v>82.600341282245822</v>
      </c>
      <c r="AC35" s="363">
        <f t="shared" si="21"/>
        <v>35534.600000000282</v>
      </c>
      <c r="AD35" s="360">
        <f t="shared" si="10"/>
        <v>498.54230677498043</v>
      </c>
      <c r="AE35" s="361">
        <f t="shared" si="11"/>
        <v>509.55160101524706</v>
      </c>
      <c r="AF35" s="363">
        <f>+[1]DailySep!BH34</f>
        <v>25721</v>
      </c>
      <c r="AG35" s="363">
        <f>+[1]DailySep!BL34</f>
        <v>0</v>
      </c>
      <c r="AH35" s="363">
        <f t="shared" si="22"/>
        <v>25721</v>
      </c>
      <c r="AI35" s="7">
        <f t="shared" si="23"/>
        <v>360.8597443775692</v>
      </c>
      <c r="AJ35" s="7">
        <f t="shared" si="24"/>
        <v>368.82859887864407</v>
      </c>
    </row>
    <row r="36" spans="1:36">
      <c r="A36" s="355">
        <f t="shared" si="12"/>
        <v>45745</v>
      </c>
      <c r="B36" s="362">
        <f>+Report1!P37</f>
        <v>64.686000000000007</v>
      </c>
      <c r="C36" s="362">
        <f>Report1!R37</f>
        <v>63.073999999999998</v>
      </c>
      <c r="D36" s="363">
        <f t="shared" si="13"/>
        <v>19403.599999999984</v>
      </c>
      <c r="E36" s="363">
        <f>+[1]DailySep!O35</f>
        <v>703.59999999999445</v>
      </c>
      <c r="F36" s="357">
        <f t="shared" si="0"/>
        <v>10.877160436570422</v>
      </c>
      <c r="G36" s="357">
        <f t="shared" si="1"/>
        <v>11.155151092367607</v>
      </c>
      <c r="H36" s="363">
        <f>+[1]DailySep!P35</f>
        <v>395.30000000004657</v>
      </c>
      <c r="I36" s="363">
        <f t="shared" si="14"/>
        <v>154124</v>
      </c>
      <c r="J36" s="363">
        <f>+[1]DailySep!Q35</f>
        <v>5471</v>
      </c>
      <c r="K36" s="357">
        <f t="shared" si="2"/>
        <v>84.57780663512969</v>
      </c>
      <c r="L36" s="357">
        <f t="shared" si="3"/>
        <v>86.739385483717541</v>
      </c>
      <c r="M36" s="363">
        <f t="shared" si="15"/>
        <v>0</v>
      </c>
      <c r="N36" s="363">
        <f>+[1]DailySep!R35</f>
        <v>0</v>
      </c>
      <c r="O36" s="357">
        <f t="shared" si="4"/>
        <v>0</v>
      </c>
      <c r="P36" s="357">
        <f t="shared" si="5"/>
        <v>0</v>
      </c>
      <c r="Q36" s="363">
        <f t="shared" si="16"/>
        <v>436539.24999999965</v>
      </c>
      <c r="R36" s="363">
        <f>+[1]DailySep!S35</f>
        <v>14057.920000000588</v>
      </c>
      <c r="S36" s="357">
        <f t="shared" si="6"/>
        <v>217.32554184832244</v>
      </c>
      <c r="T36" s="357">
        <f t="shared" si="7"/>
        <v>222.87979199036985</v>
      </c>
      <c r="U36" s="363">
        <f t="shared" si="17"/>
        <v>194735.85000000018</v>
      </c>
      <c r="V36" s="363">
        <f>+[1]DailySep!T35</f>
        <v>3911.5200000002183</v>
      </c>
      <c r="W36" s="357">
        <f t="shared" si="8"/>
        <v>60.469344216680852</v>
      </c>
      <c r="X36" s="357">
        <f t="shared" si="9"/>
        <v>62.014776294514668</v>
      </c>
      <c r="Y36" s="363">
        <f t="shared" si="18"/>
        <v>168565.75000000006</v>
      </c>
      <c r="Z36" s="363">
        <f>+[1]DailySep!U35</f>
        <v>4043.4200000000233</v>
      </c>
      <c r="AA36" s="363">
        <f t="shared" si="19"/>
        <v>62.508425316142947</v>
      </c>
      <c r="AB36" s="363">
        <f t="shared" si="20"/>
        <v>64.105970764499219</v>
      </c>
      <c r="AC36" s="363">
        <f t="shared" si="21"/>
        <v>28582.760000000872</v>
      </c>
      <c r="AD36" s="360">
        <f t="shared" si="10"/>
        <v>441.86933803297262</v>
      </c>
      <c r="AE36" s="361">
        <f t="shared" si="11"/>
        <v>453.16231727813158</v>
      </c>
      <c r="AF36" s="363">
        <f>+[1]DailySep!BH35</f>
        <v>27149</v>
      </c>
      <c r="AG36" s="363">
        <f>+[1]DailySep!BL35</f>
        <v>0</v>
      </c>
      <c r="AH36" s="363">
        <f t="shared" si="22"/>
        <v>27149</v>
      </c>
      <c r="AI36" s="7">
        <f t="shared" si="23"/>
        <v>419.70441826670373</v>
      </c>
      <c r="AJ36" s="7">
        <f t="shared" si="24"/>
        <v>430.43092240859943</v>
      </c>
    </row>
    <row r="37" spans="1:36">
      <c r="A37" s="355">
        <f t="shared" si="12"/>
        <v>45746</v>
      </c>
      <c r="B37" s="362">
        <f>Report1!P38</f>
        <v>65.603999999999999</v>
      </c>
      <c r="C37" s="362">
        <f>Report1!R38</f>
        <v>66.254999999999995</v>
      </c>
      <c r="D37" s="363">
        <f t="shared" si="13"/>
        <v>20059.499999999956</v>
      </c>
      <c r="E37" s="363">
        <f>+[1]DailySep!O36</f>
        <v>655.89999999997417</v>
      </c>
      <c r="F37" s="357">
        <f t="shared" si="0"/>
        <v>9.9978659837810824</v>
      </c>
      <c r="G37" s="357">
        <f t="shared" si="1"/>
        <v>9.8996302165870382</v>
      </c>
      <c r="H37" s="363">
        <f>+[1]DailySep!P36</f>
        <v>0</v>
      </c>
      <c r="I37" s="363">
        <f t="shared" si="14"/>
        <v>158547</v>
      </c>
      <c r="J37" s="363">
        <f>+[1]DailySep!Q36</f>
        <v>4423</v>
      </c>
      <c r="K37" s="357">
        <f t="shared" si="2"/>
        <v>67.419669532345594</v>
      </c>
      <c r="L37" s="357">
        <f t="shared" si="3"/>
        <v>66.757225869745682</v>
      </c>
      <c r="M37" s="363">
        <f t="shared" si="15"/>
        <v>0</v>
      </c>
      <c r="N37" s="363">
        <f>+[1]DailySep!R36</f>
        <v>0</v>
      </c>
      <c r="O37" s="357">
        <f t="shared" si="4"/>
        <v>0</v>
      </c>
      <c r="P37" s="357">
        <f t="shared" si="5"/>
        <v>0</v>
      </c>
      <c r="Q37" s="363">
        <f t="shared" si="16"/>
        <v>450632.67999999918</v>
      </c>
      <c r="R37" s="363">
        <f>+[1]DailySep!S36</f>
        <v>14093.429999999516</v>
      </c>
      <c r="S37" s="357">
        <f t="shared" si="6"/>
        <v>214.82577281872321</v>
      </c>
      <c r="T37" s="357">
        <f t="shared" si="7"/>
        <v>212.71496490830151</v>
      </c>
      <c r="U37" s="363">
        <f t="shared" si="17"/>
        <v>199621.18000000008</v>
      </c>
      <c r="V37" s="363">
        <f>+[1]DailySep!T36</f>
        <v>4885.3299999999126</v>
      </c>
      <c r="W37" s="357">
        <f t="shared" si="8"/>
        <v>74.466953234557536</v>
      </c>
      <c r="X37" s="357">
        <f t="shared" si="9"/>
        <v>73.7352652629977</v>
      </c>
      <c r="Y37" s="363">
        <f t="shared" si="18"/>
        <v>173086.08000000005</v>
      </c>
      <c r="Z37" s="363">
        <f>+[1]DailySep!U36</f>
        <v>4520.33</v>
      </c>
      <c r="AA37" s="363">
        <f t="shared" si="19"/>
        <v>68.90326809340894</v>
      </c>
      <c r="AB37" s="363">
        <f t="shared" si="20"/>
        <v>68.226247075692399</v>
      </c>
      <c r="AC37" s="363">
        <f t="shared" si="21"/>
        <v>28577.989999999409</v>
      </c>
      <c r="AD37" s="360">
        <f t="shared" si="10"/>
        <v>435.6135296628164</v>
      </c>
      <c r="AE37" s="361">
        <f t="shared" si="11"/>
        <v>431.33333333332445</v>
      </c>
      <c r="AF37" s="363">
        <f>+[1]DailySep!BH36</f>
        <v>22362</v>
      </c>
      <c r="AG37" s="363">
        <f>+[1]DailySep!BL36</f>
        <v>0</v>
      </c>
      <c r="AH37" s="363">
        <f t="shared" si="22"/>
        <v>22362</v>
      </c>
      <c r="AI37" s="7">
        <f t="shared" si="23"/>
        <v>340.86336199012254</v>
      </c>
      <c r="AJ37" s="7">
        <f t="shared" si="24"/>
        <v>337.51414987548111</v>
      </c>
    </row>
    <row r="38" spans="1:36">
      <c r="A38" s="355">
        <f t="shared" si="12"/>
        <v>45747</v>
      </c>
      <c r="B38" s="362">
        <f>Report1!P39</f>
        <v>0</v>
      </c>
      <c r="C38" s="362">
        <f>Report1!R39</f>
        <v>0</v>
      </c>
      <c r="D38" s="363">
        <f t="shared" si="13"/>
        <v>20059.499999999956</v>
      </c>
      <c r="E38" s="363">
        <f>+[1]DailySep!O37</f>
        <v>0</v>
      </c>
      <c r="F38" s="357" t="e">
        <f t="shared" si="0"/>
        <v>#DIV/0!</v>
      </c>
      <c r="G38" s="357" t="e">
        <f t="shared" si="1"/>
        <v>#DIV/0!</v>
      </c>
      <c r="H38" s="363">
        <f>+[1]DailySep!P37</f>
        <v>0</v>
      </c>
      <c r="I38" s="363">
        <f t="shared" si="14"/>
        <v>158547</v>
      </c>
      <c r="J38" s="363">
        <f>+[1]DailySep!Q37</f>
        <v>0</v>
      </c>
      <c r="K38" s="357" t="e">
        <f t="shared" si="2"/>
        <v>#DIV/0!</v>
      </c>
      <c r="L38" s="357" t="e">
        <f t="shared" si="3"/>
        <v>#DIV/0!</v>
      </c>
      <c r="M38" s="363">
        <f t="shared" si="15"/>
        <v>0</v>
      </c>
      <c r="N38" s="363">
        <f>+[1]DailySep!R37</f>
        <v>0</v>
      </c>
      <c r="O38" s="357" t="e">
        <f t="shared" si="4"/>
        <v>#DIV/0!</v>
      </c>
      <c r="P38" s="357" t="e">
        <f t="shared" si="5"/>
        <v>#DIV/0!</v>
      </c>
      <c r="Q38" s="363">
        <f t="shared" si="16"/>
        <v>450632.67999999918</v>
      </c>
      <c r="R38" s="363">
        <f>+[1]DailySep!S37</f>
        <v>0</v>
      </c>
      <c r="S38" s="358" t="e">
        <f t="shared" si="6"/>
        <v>#DIV/0!</v>
      </c>
      <c r="T38" s="358" t="e">
        <f t="shared" si="7"/>
        <v>#DIV/0!</v>
      </c>
      <c r="U38" s="363">
        <f t="shared" si="17"/>
        <v>199621.18000000008</v>
      </c>
      <c r="V38" s="363">
        <f>+[1]DailySep!T37</f>
        <v>0</v>
      </c>
      <c r="W38" s="357" t="e">
        <f t="shared" si="8"/>
        <v>#DIV/0!</v>
      </c>
      <c r="X38" s="357" t="e">
        <f t="shared" si="9"/>
        <v>#DIV/0!</v>
      </c>
      <c r="Y38" s="363">
        <f t="shared" si="18"/>
        <v>173086.08000000005</v>
      </c>
      <c r="Z38" s="363">
        <f>+[1]DailySep!U37</f>
        <v>0</v>
      </c>
      <c r="AA38" s="363" t="e">
        <f t="shared" si="19"/>
        <v>#DIV/0!</v>
      </c>
      <c r="AB38" s="363" t="e">
        <f t="shared" si="20"/>
        <v>#DIV/0!</v>
      </c>
      <c r="AC38" s="363">
        <f t="shared" si="21"/>
        <v>0</v>
      </c>
      <c r="AD38" s="360" t="e">
        <f t="shared" si="10"/>
        <v>#DIV/0!</v>
      </c>
      <c r="AE38" s="361" t="e">
        <f t="shared" si="11"/>
        <v>#DIV/0!</v>
      </c>
      <c r="AF38" s="363">
        <f>+[1]DailySep!BH37</f>
        <v>0</v>
      </c>
      <c r="AG38" s="363">
        <f>+[1]DailySep!BL37</f>
        <v>0</v>
      </c>
      <c r="AH38" s="363">
        <f t="shared" si="22"/>
        <v>0</v>
      </c>
      <c r="AI38" s="7" t="e">
        <f t="shared" si="23"/>
        <v>#DIV/0!</v>
      </c>
      <c r="AJ38" s="7" t="e">
        <f t="shared" si="24"/>
        <v>#DIV/0!</v>
      </c>
    </row>
    <row r="39" spans="1:36">
      <c r="A39" s="355"/>
      <c r="B39" s="362"/>
      <c r="C39" s="362"/>
      <c r="D39" s="346"/>
      <c r="E39" s="363"/>
      <c r="F39" s="357"/>
      <c r="G39" s="357"/>
      <c r="H39" s="363"/>
      <c r="I39" s="350"/>
      <c r="J39" s="363"/>
      <c r="K39" s="357"/>
      <c r="L39" s="357"/>
      <c r="M39" s="352"/>
      <c r="N39" s="363"/>
      <c r="O39" s="357"/>
      <c r="P39" s="357"/>
      <c r="Q39" s="353"/>
      <c r="R39" s="363"/>
      <c r="S39" s="358"/>
      <c r="T39" s="358"/>
      <c r="U39" s="354"/>
      <c r="V39" s="363"/>
      <c r="W39" s="357"/>
      <c r="X39" s="357"/>
      <c r="Y39" s="363"/>
      <c r="Z39" s="363"/>
      <c r="AA39" s="363"/>
      <c r="AB39" s="363"/>
      <c r="AC39" s="363"/>
      <c r="AD39" s="360"/>
      <c r="AE39" s="361"/>
      <c r="AF39" s="363"/>
      <c r="AG39" s="363"/>
      <c r="AH39" s="359"/>
      <c r="AI39" s="447"/>
      <c r="AJ39" s="447"/>
    </row>
    <row r="40" spans="1:36">
      <c r="A40" s="364" t="s">
        <v>29</v>
      </c>
      <c r="B40" s="365">
        <f>SUM(B8:B38)</f>
        <v>1779.9640000000002</v>
      </c>
      <c r="C40" s="365">
        <f>SUM(C8:C38)</f>
        <v>1733.4829999999997</v>
      </c>
      <c r="D40" s="359"/>
      <c r="E40" s="363">
        <f>SUM(E8:E39)</f>
        <v>20059.499999999956</v>
      </c>
      <c r="F40" s="366">
        <f>E40/B40</f>
        <v>11.269609947167446</v>
      </c>
      <c r="G40" s="366">
        <f>E40/C40</f>
        <v>11.571789282040816</v>
      </c>
      <c r="H40" s="363">
        <f>SUM(H8:H39)</f>
        <v>28742.70000000007</v>
      </c>
      <c r="I40" s="367"/>
      <c r="J40" s="363">
        <f>SUM(J8:J39)</f>
        <v>158547</v>
      </c>
      <c r="K40" s="366">
        <f>J40/B40</f>
        <v>89.073149794040773</v>
      </c>
      <c r="L40" s="366">
        <f>J40/C40</f>
        <v>91.461525725951759</v>
      </c>
      <c r="M40" s="368"/>
      <c r="N40" s="363">
        <f>SUM(N8:N39)</f>
        <v>0</v>
      </c>
      <c r="O40" s="366">
        <f>N40/B40</f>
        <v>0</v>
      </c>
      <c r="P40" s="366">
        <f>N40/C40</f>
        <v>0</v>
      </c>
      <c r="Q40" s="369"/>
      <c r="R40" s="363">
        <f>SUM(R8:R39)</f>
        <v>450632.67999999918</v>
      </c>
      <c r="S40" s="366">
        <f>R40/B40</f>
        <v>253.16954724926973</v>
      </c>
      <c r="T40" s="366">
        <f>R40/C40</f>
        <v>259.95794593889832</v>
      </c>
      <c r="U40" s="370"/>
      <c r="V40" s="363">
        <f>SUM(V8:V39)</f>
        <v>199621.18000000008</v>
      </c>
      <c r="W40" s="366">
        <f>V40/B40</f>
        <v>112.14899851907121</v>
      </c>
      <c r="X40" s="366">
        <f>V40/C40</f>
        <v>115.15612209638059</v>
      </c>
      <c r="Y40" s="371"/>
      <c r="Z40" s="363">
        <f>SUM(Z8:Z39)</f>
        <v>173086.08000000005</v>
      </c>
      <c r="AA40" s="366">
        <f>Z40/B40</f>
        <v>97.241337465252116</v>
      </c>
      <c r="AB40" s="366">
        <f>Z40/C40</f>
        <v>99.84873229215404</v>
      </c>
      <c r="AC40" s="363">
        <f t="shared" ref="AC40" si="49">+E40+J40+N40+R40+V40+Z40+H40</f>
        <v>1030689.1399999993</v>
      </c>
      <c r="AD40" s="457">
        <f>AC40/B40</f>
        <v>579.05055383142542</v>
      </c>
      <c r="AE40" s="19">
        <f>AC40/C40</f>
        <v>594.57701056197232</v>
      </c>
      <c r="AF40" s="363">
        <f>SUM(AF8:AF39)</f>
        <v>796727</v>
      </c>
      <c r="AG40" s="363">
        <f>SUM(AG8:AG39)</f>
        <v>0</v>
      </c>
      <c r="AH40" s="359">
        <f>+SUM(AH8:AH38)</f>
        <v>796727</v>
      </c>
      <c r="AI40" s="366">
        <f>AF40/B40</f>
        <v>447.60849095824403</v>
      </c>
      <c r="AJ40" s="22">
        <f>AF40/C40</f>
        <v>459.61050670817087</v>
      </c>
    </row>
    <row r="41" spans="1:36">
      <c r="U41" s="372"/>
    </row>
    <row r="42" spans="1:36">
      <c r="AC42" s="5">
        <f>+AC40-[1]DailySep!$V$38</f>
        <v>0</v>
      </c>
      <c r="AF42" s="5">
        <f>+AF40-[1]DailySep!$BH$38</f>
        <v>0</v>
      </c>
      <c r="AG42" s="5">
        <f>+AG40-[1]DailySep!$BL$38</f>
        <v>0</v>
      </c>
    </row>
    <row r="43" spans="1:36">
      <c r="G43" s="373"/>
      <c r="H43" s="373"/>
      <c r="I43" s="374"/>
    </row>
    <row r="44" spans="1:36">
      <c r="G44" s="373"/>
      <c r="H44" s="373"/>
      <c r="J44" s="373"/>
      <c r="M44" s="373"/>
    </row>
    <row r="45" spans="1:36">
      <c r="E45" t="s">
        <v>0</v>
      </c>
      <c r="G45" s="373"/>
      <c r="H45" s="373"/>
    </row>
  </sheetData>
  <mergeCells count="13">
    <mergeCell ref="AF4:AJ5"/>
    <mergeCell ref="M5:P5"/>
    <mergeCell ref="Q5:T5"/>
    <mergeCell ref="U5:X5"/>
    <mergeCell ref="Y5:AB5"/>
    <mergeCell ref="D4:AB4"/>
    <mergeCell ref="A2:AC2"/>
    <mergeCell ref="A4:A6"/>
    <mergeCell ref="B4:B6"/>
    <mergeCell ref="C4:C6"/>
    <mergeCell ref="D5:G5"/>
    <mergeCell ref="I5:L5"/>
    <mergeCell ref="AC4:AE5"/>
  </mergeCells>
  <phoneticPr fontId="30" type="noConversion"/>
  <pageMargins left="3.888888888888889E-2" right="3.888888888888889E-2" top="0.98402777777777772" bottom="0.98402777777777772" header="0.51111111111111107" footer="0.51111111111111107"/>
  <pageSetup paperSize="9" scale="82" firstPageNumber="429496319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109"/>
  <sheetViews>
    <sheetView topLeftCell="A89" zoomScaleNormal="100" workbookViewId="0">
      <selection activeCell="I109" sqref="I109"/>
    </sheetView>
  </sheetViews>
  <sheetFormatPr defaultRowHeight="12.75"/>
  <cols>
    <col min="1" max="1" width="10.140625" bestFit="1" customWidth="1"/>
    <col min="2" max="2" width="15.42578125" bestFit="1" customWidth="1"/>
    <col min="4" max="4" width="22.28515625" customWidth="1"/>
    <col min="8" max="8" width="9.5703125" bestFit="1" customWidth="1"/>
  </cols>
  <sheetData>
    <row r="1" spans="1:11">
      <c r="A1" s="96" t="s">
        <v>262</v>
      </c>
      <c r="B1" s="379">
        <f>+Report1!A9</f>
        <v>45901</v>
      </c>
      <c r="C1" s="97"/>
      <c r="G1" s="98"/>
      <c r="H1" s="99"/>
    </row>
    <row r="2" spans="1:11" ht="13.5" thickBot="1">
      <c r="A2" s="96"/>
      <c r="B2" s="97"/>
      <c r="C2" s="97"/>
      <c r="G2" s="98"/>
      <c r="H2" s="99"/>
    </row>
    <row r="3" spans="1:11" ht="26.25" thickBot="1">
      <c r="A3" s="594" t="s">
        <v>122</v>
      </c>
      <c r="B3" s="595" t="s">
        <v>10</v>
      </c>
      <c r="C3" s="595" t="s">
        <v>95</v>
      </c>
      <c r="D3" s="595" t="s">
        <v>123</v>
      </c>
      <c r="E3" s="595" t="s">
        <v>124</v>
      </c>
      <c r="F3" s="595" t="s">
        <v>125</v>
      </c>
      <c r="G3" s="596" t="s">
        <v>126</v>
      </c>
      <c r="H3" s="460" t="s">
        <v>127</v>
      </c>
      <c r="I3" s="582" t="s">
        <v>395</v>
      </c>
    </row>
    <row r="4" spans="1:11">
      <c r="A4" s="556">
        <v>45901</v>
      </c>
      <c r="B4" s="589" t="s">
        <v>433</v>
      </c>
      <c r="C4" s="588">
        <v>2</v>
      </c>
      <c r="D4" s="587" t="s">
        <v>434</v>
      </c>
      <c r="E4" s="587">
        <f>157*2</f>
        <v>314</v>
      </c>
      <c r="F4">
        <f>92/2</f>
        <v>46</v>
      </c>
      <c r="G4" s="557">
        <f t="shared" ref="G4:G5" si="0">+E4*F4</f>
        <v>14444</v>
      </c>
      <c r="H4" s="590">
        <f t="shared" ref="H4:H5" si="1">+G4/F4</f>
        <v>314</v>
      </c>
      <c r="I4" s="591">
        <f>+'1'!N37</f>
        <v>55.161000000000001</v>
      </c>
    </row>
    <row r="5" spans="1:11">
      <c r="A5" s="556"/>
      <c r="B5" s="589" t="s">
        <v>435</v>
      </c>
      <c r="C5" s="588">
        <v>2</v>
      </c>
      <c r="D5" s="587" t="s">
        <v>436</v>
      </c>
      <c r="E5" s="587">
        <f>117.5*2+94</f>
        <v>329</v>
      </c>
      <c r="F5">
        <v>5</v>
      </c>
      <c r="G5" s="557">
        <f t="shared" si="0"/>
        <v>1645</v>
      </c>
      <c r="H5" s="590">
        <f t="shared" si="1"/>
        <v>329</v>
      </c>
      <c r="I5" s="591">
        <f>+'1'!N38</f>
        <v>10.54</v>
      </c>
    </row>
    <row r="6" spans="1:11">
      <c r="A6" s="556"/>
      <c r="B6" s="589" t="s">
        <v>437</v>
      </c>
      <c r="C6" s="588">
        <v>2</v>
      </c>
      <c r="D6" s="587" t="s">
        <v>438</v>
      </c>
      <c r="E6" s="587">
        <f>159*2</f>
        <v>318</v>
      </c>
      <c r="F6">
        <v>0</v>
      </c>
      <c r="G6" s="557">
        <v>0</v>
      </c>
      <c r="H6" s="590">
        <f>+E6</f>
        <v>318</v>
      </c>
      <c r="I6" s="591">
        <f>+'1'!N39</f>
        <v>7.5229999999999997</v>
      </c>
    </row>
    <row r="7" spans="1:11" ht="13.5" thickBot="1">
      <c r="A7" s="415"/>
      <c r="B7" s="592"/>
      <c r="C7" s="416"/>
      <c r="D7" s="417"/>
      <c r="E7" s="416"/>
      <c r="F7" s="416"/>
      <c r="G7" s="416"/>
      <c r="H7" s="446"/>
      <c r="I7" s="446"/>
    </row>
    <row r="8" spans="1:11">
      <c r="A8" s="556">
        <v>45902</v>
      </c>
      <c r="B8" s="589" t="s">
        <v>435</v>
      </c>
      <c r="C8" s="588">
        <v>2</v>
      </c>
      <c r="D8" s="587" t="s">
        <v>436</v>
      </c>
      <c r="E8" s="587">
        <f>117.5*2+94</f>
        <v>329</v>
      </c>
      <c r="F8">
        <v>2</v>
      </c>
      <c r="G8" s="557">
        <f t="shared" ref="G8:G9" si="2">+E8*F8</f>
        <v>658</v>
      </c>
      <c r="H8" s="590">
        <f t="shared" ref="H8:H9" si="3">+G8/F8</f>
        <v>329</v>
      </c>
      <c r="I8" s="591" t="s">
        <v>291</v>
      </c>
    </row>
    <row r="9" spans="1:11">
      <c r="A9" s="556"/>
      <c r="B9" s="589" t="s">
        <v>437</v>
      </c>
      <c r="C9" s="588">
        <v>2</v>
      </c>
      <c r="D9" s="587" t="s">
        <v>438</v>
      </c>
      <c r="E9" s="587">
        <f>159*2</f>
        <v>318</v>
      </c>
      <c r="F9">
        <v>29</v>
      </c>
      <c r="G9" s="557">
        <f t="shared" si="2"/>
        <v>9222</v>
      </c>
      <c r="H9" s="590">
        <f t="shared" si="3"/>
        <v>318</v>
      </c>
      <c r="I9" s="591">
        <f>+'2'!N37</f>
        <v>31.235999999999994</v>
      </c>
    </row>
    <row r="10" spans="1:11">
      <c r="B10" s="589" t="s">
        <v>451</v>
      </c>
      <c r="C10" s="588">
        <v>2</v>
      </c>
      <c r="D10" s="587" t="s">
        <v>452</v>
      </c>
      <c r="E10" s="587">
        <f>165*2</f>
        <v>330</v>
      </c>
      <c r="F10">
        <v>18</v>
      </c>
      <c r="G10" s="557">
        <f t="shared" ref="G10" si="4">+E10*F10</f>
        <v>5940</v>
      </c>
      <c r="H10" s="590">
        <f t="shared" ref="H10" si="5">+G10/F10</f>
        <v>330</v>
      </c>
      <c r="I10" s="591">
        <f>+'2'!N38</f>
        <v>28.294999999999998</v>
      </c>
      <c r="K10">
        <f>+SUM(I:I)</f>
        <v>1719.4289999999999</v>
      </c>
    </row>
    <row r="11" spans="1:11" ht="13.5" thickBot="1">
      <c r="A11" s="415"/>
      <c r="B11" s="592"/>
      <c r="C11" s="416"/>
      <c r="D11" s="417"/>
      <c r="E11" s="416"/>
      <c r="F11" s="416"/>
      <c r="G11" s="416"/>
      <c r="H11" s="446"/>
      <c r="I11" s="446"/>
      <c r="K11">
        <f>+K10-'31'!J38</f>
        <v>-60.535000000000309</v>
      </c>
    </row>
    <row r="12" spans="1:11">
      <c r="A12" s="556">
        <v>45903</v>
      </c>
      <c r="B12" s="589" t="s">
        <v>451</v>
      </c>
      <c r="C12" s="588">
        <v>2</v>
      </c>
      <c r="D12" s="587" t="s">
        <v>452</v>
      </c>
      <c r="E12" s="587">
        <f>165*2</f>
        <v>330</v>
      </c>
      <c r="F12">
        <v>5</v>
      </c>
      <c r="G12" s="557">
        <f t="shared" ref="G12" si="6">+E12*F12</f>
        <v>1650</v>
      </c>
      <c r="H12" s="590">
        <f t="shared" ref="H12" si="7">+G12/F12</f>
        <v>330</v>
      </c>
      <c r="I12" s="591">
        <f>+'3'!N37</f>
        <v>5.8220000000000001</v>
      </c>
    </row>
    <row r="13" spans="1:11">
      <c r="B13" s="589" t="s">
        <v>480</v>
      </c>
      <c r="C13" s="588">
        <v>2</v>
      </c>
      <c r="D13" s="587" t="s">
        <v>482</v>
      </c>
      <c r="E13" s="587">
        <f>50*6+30*1</f>
        <v>330</v>
      </c>
      <c r="F13">
        <f>1+20</f>
        <v>21</v>
      </c>
      <c r="G13" s="557">
        <f t="shared" ref="G13" si="8">+E13*F13</f>
        <v>6930</v>
      </c>
      <c r="H13" s="590">
        <f t="shared" ref="H13" si="9">+G13/F13</f>
        <v>330</v>
      </c>
      <c r="I13" s="591">
        <f>+'3'!N38</f>
        <v>24.978000000000002</v>
      </c>
    </row>
    <row r="14" spans="1:11">
      <c r="B14" s="589" t="s">
        <v>481</v>
      </c>
      <c r="C14" s="588">
        <v>2</v>
      </c>
      <c r="D14" s="587" t="s">
        <v>483</v>
      </c>
      <c r="E14" s="587">
        <f>70*3+112</f>
        <v>322</v>
      </c>
      <c r="F14">
        <f>4+14</f>
        <v>18</v>
      </c>
      <c r="G14" s="557">
        <f t="shared" ref="G14" si="10">+E14*F14</f>
        <v>5796</v>
      </c>
      <c r="H14" s="590">
        <f t="shared" ref="H14" si="11">+G14/F14</f>
        <v>322</v>
      </c>
      <c r="I14" s="591">
        <f>+'3'!N39</f>
        <v>19.713000000000001</v>
      </c>
    </row>
    <row r="15" spans="1:11" ht="13.5" thickBot="1">
      <c r="A15" s="415"/>
      <c r="B15" s="592"/>
      <c r="C15" s="416"/>
      <c r="D15" s="417"/>
      <c r="E15" s="416"/>
      <c r="F15" s="416"/>
      <c r="G15" s="416"/>
      <c r="H15" s="446"/>
      <c r="I15" s="446"/>
    </row>
    <row r="16" spans="1:11">
      <c r="A16" s="556">
        <v>45904</v>
      </c>
      <c r="B16" s="589" t="s">
        <v>481</v>
      </c>
      <c r="C16" s="588">
        <v>2</v>
      </c>
      <c r="D16" s="587" t="s">
        <v>483</v>
      </c>
      <c r="E16" s="587">
        <f>70*3+112</f>
        <v>322</v>
      </c>
      <c r="F16">
        <f>18+15+17</f>
        <v>50</v>
      </c>
      <c r="G16" s="557">
        <f t="shared" ref="G16" si="12">+E16*F16</f>
        <v>16100</v>
      </c>
      <c r="H16" s="590">
        <f t="shared" ref="H16" si="13">+G16/F16</f>
        <v>322</v>
      </c>
      <c r="I16" s="591">
        <f>+'4'!I38</f>
        <v>47.164999999999999</v>
      </c>
    </row>
    <row r="17" spans="1:9" ht="13.5" thickBot="1">
      <c r="A17" s="415"/>
      <c r="B17" s="592"/>
      <c r="C17" s="416"/>
      <c r="D17" s="417"/>
      <c r="E17" s="416"/>
      <c r="F17" s="416"/>
      <c r="G17" s="416"/>
      <c r="H17" s="446"/>
      <c r="I17" s="446"/>
    </row>
    <row r="18" spans="1:9">
      <c r="A18" s="556">
        <v>45905</v>
      </c>
      <c r="B18" s="589" t="s">
        <v>481</v>
      </c>
      <c r="C18" s="588">
        <v>2</v>
      </c>
      <c r="D18" s="587" t="s">
        <v>483</v>
      </c>
      <c r="E18" s="587">
        <f>70*3+112</f>
        <v>322</v>
      </c>
      <c r="F18">
        <f>17+16+17</f>
        <v>50</v>
      </c>
      <c r="G18" s="557">
        <f t="shared" ref="G18" si="14">+E18*F18</f>
        <v>16100</v>
      </c>
      <c r="H18" s="590">
        <f t="shared" ref="H18" si="15">+G18/F18</f>
        <v>322</v>
      </c>
      <c r="I18" s="591">
        <f>+'5'!I38</f>
        <v>48.736999999999995</v>
      </c>
    </row>
    <row r="19" spans="1:9" ht="13.5" thickBot="1">
      <c r="A19" s="415"/>
      <c r="B19" s="592"/>
      <c r="C19" s="416"/>
      <c r="D19" s="417"/>
      <c r="E19" s="416"/>
      <c r="F19" s="416"/>
      <c r="G19" s="416"/>
      <c r="H19" s="446"/>
      <c r="I19" s="446"/>
    </row>
    <row r="20" spans="1:9">
      <c r="A20" s="556">
        <v>45906</v>
      </c>
      <c r="B20" s="589" t="s">
        <v>481</v>
      </c>
      <c r="C20" s="588">
        <v>2</v>
      </c>
      <c r="D20" s="587" t="s">
        <v>483</v>
      </c>
      <c r="E20" s="587">
        <f>70*3+112</f>
        <v>322</v>
      </c>
      <c r="F20">
        <f>30+1</f>
        <v>31</v>
      </c>
      <c r="G20" s="557">
        <f t="shared" ref="G20:G22" si="16">+E20*F20</f>
        <v>9982</v>
      </c>
      <c r="H20" s="590">
        <f>+(E20*F20+E21*F21+E22*F22)/(SUM(F20:F22))</f>
        <v>323.37254901960785</v>
      </c>
      <c r="I20" s="591">
        <f>+'6'!I38</f>
        <v>48.213000000000001</v>
      </c>
    </row>
    <row r="21" spans="1:9">
      <c r="A21" s="556"/>
      <c r="B21" s="589" t="s">
        <v>481</v>
      </c>
      <c r="C21" s="588">
        <v>2</v>
      </c>
      <c r="D21" s="587" t="s">
        <v>505</v>
      </c>
      <c r="E21" s="587">
        <f>112*2+96</f>
        <v>320</v>
      </c>
      <c r="F21">
        <f>4+5</f>
        <v>9</v>
      </c>
      <c r="G21" s="557">
        <f t="shared" si="16"/>
        <v>2880</v>
      </c>
      <c r="H21" s="590"/>
      <c r="I21" s="591"/>
    </row>
    <row r="22" spans="1:9">
      <c r="A22" s="556"/>
      <c r="B22" s="589" t="s">
        <v>481</v>
      </c>
      <c r="C22" s="588">
        <v>2</v>
      </c>
      <c r="D22" s="587" t="s">
        <v>452</v>
      </c>
      <c r="E22" s="587">
        <f>165*2</f>
        <v>330</v>
      </c>
      <c r="F22">
        <f>5+6</f>
        <v>11</v>
      </c>
      <c r="G22" s="557">
        <f t="shared" si="16"/>
        <v>3630</v>
      </c>
      <c r="H22" s="590"/>
      <c r="I22" s="591"/>
    </row>
    <row r="23" spans="1:9" ht="13.5" thickBot="1">
      <c r="A23" s="415"/>
      <c r="B23" s="592"/>
      <c r="C23" s="416"/>
      <c r="D23" s="417"/>
      <c r="E23" s="416"/>
      <c r="F23" s="416"/>
      <c r="G23" s="416"/>
      <c r="H23" s="446"/>
      <c r="I23" s="446"/>
    </row>
    <row r="24" spans="1:9">
      <c r="A24" s="556">
        <v>45907</v>
      </c>
      <c r="B24" s="589" t="s">
        <v>481</v>
      </c>
      <c r="C24" s="588">
        <v>2</v>
      </c>
      <c r="D24" s="587" t="s">
        <v>452</v>
      </c>
      <c r="E24" s="587">
        <f>165*2</f>
        <v>330</v>
      </c>
      <c r="F24">
        <v>2</v>
      </c>
      <c r="G24" s="557">
        <f t="shared" ref="G24" si="17">+E24*F24</f>
        <v>660</v>
      </c>
      <c r="H24" s="590">
        <f>+G24/F24</f>
        <v>330</v>
      </c>
      <c r="I24" s="591" t="s">
        <v>291</v>
      </c>
    </row>
    <row r="25" spans="1:9">
      <c r="B25" s="589" t="s">
        <v>506</v>
      </c>
      <c r="C25" s="588">
        <v>2</v>
      </c>
      <c r="D25" s="587" t="s">
        <v>507</v>
      </c>
      <c r="E25" s="587">
        <f>112+115.5+30*3</f>
        <v>317.5</v>
      </c>
      <c r="F25">
        <f>6+8+2</f>
        <v>16</v>
      </c>
      <c r="G25" s="557">
        <f t="shared" ref="G25:G28" si="18">+E25*F25</f>
        <v>5080</v>
      </c>
      <c r="H25" s="590">
        <f>+G25/F25</f>
        <v>317.5</v>
      </c>
      <c r="I25" s="591">
        <f>+'7'!N37</f>
        <v>15.098999999999998</v>
      </c>
    </row>
    <row r="26" spans="1:9">
      <c r="B26" s="589" t="s">
        <v>520</v>
      </c>
      <c r="C26" s="588">
        <v>2</v>
      </c>
      <c r="D26" s="587" t="s">
        <v>508</v>
      </c>
      <c r="E26" s="587">
        <f>22.5*4+43+30+162</f>
        <v>325</v>
      </c>
      <c r="F26">
        <f>6+7</f>
        <v>13</v>
      </c>
      <c r="G26" s="557">
        <f t="shared" si="18"/>
        <v>4225</v>
      </c>
      <c r="H26" s="590">
        <f>+G26/F26</f>
        <v>325</v>
      </c>
      <c r="I26" s="591">
        <f>+'7'!N38</f>
        <v>27.493000000000009</v>
      </c>
    </row>
    <row r="27" spans="1:9">
      <c r="B27" s="589" t="s">
        <v>510</v>
      </c>
      <c r="C27" s="588">
        <v>2</v>
      </c>
      <c r="D27" s="587" t="s">
        <v>509</v>
      </c>
      <c r="E27" s="587">
        <f>33*9+23</f>
        <v>320</v>
      </c>
      <c r="F27">
        <f>7+3</f>
        <v>10</v>
      </c>
      <c r="G27" s="557">
        <f t="shared" si="18"/>
        <v>3200</v>
      </c>
      <c r="H27" s="590">
        <f>+(E27*F27+E28*F28)/(SUM(F27:F28))</f>
        <v>321.33333333333331</v>
      </c>
      <c r="I27" s="591">
        <f>+'7'!N39</f>
        <v>6.1259999999999994</v>
      </c>
    </row>
    <row r="28" spans="1:9">
      <c r="B28" s="589" t="s">
        <v>510</v>
      </c>
      <c r="C28" s="588">
        <v>2</v>
      </c>
      <c r="D28" s="587" t="s">
        <v>511</v>
      </c>
      <c r="E28" s="587">
        <f>162*2</f>
        <v>324</v>
      </c>
      <c r="F28">
        <v>5</v>
      </c>
      <c r="G28" s="557">
        <f t="shared" si="18"/>
        <v>1620</v>
      </c>
      <c r="I28" s="591"/>
    </row>
    <row r="29" spans="1:9" ht="13.5" thickBot="1">
      <c r="A29" s="415"/>
      <c r="B29" s="592"/>
      <c r="C29" s="416"/>
      <c r="D29" s="417"/>
      <c r="E29" s="416"/>
      <c r="F29" s="416"/>
      <c r="G29" s="416"/>
      <c r="H29" s="446"/>
      <c r="I29" s="446"/>
    </row>
    <row r="30" spans="1:9">
      <c r="A30" s="556">
        <v>45908</v>
      </c>
      <c r="B30" s="589" t="s">
        <v>510</v>
      </c>
      <c r="C30" s="588">
        <v>2</v>
      </c>
      <c r="D30" s="587" t="s">
        <v>511</v>
      </c>
      <c r="E30" s="587">
        <f>162*2</f>
        <v>324</v>
      </c>
      <c r="F30">
        <v>47</v>
      </c>
      <c r="G30" s="557">
        <f t="shared" ref="G30:G32" si="19">+E30*F30</f>
        <v>15228</v>
      </c>
      <c r="H30" s="590">
        <f>+G30/F30</f>
        <v>324</v>
      </c>
      <c r="I30" s="591">
        <f>+'8'!N37</f>
        <v>44.408000000000001</v>
      </c>
    </row>
    <row r="31" spans="1:9">
      <c r="B31" s="589" t="s">
        <v>520</v>
      </c>
      <c r="C31" s="588">
        <v>2</v>
      </c>
      <c r="D31" s="587" t="s">
        <v>508</v>
      </c>
      <c r="E31" s="587">
        <f>22.5*4+43+30+162</f>
        <v>325</v>
      </c>
      <c r="F31">
        <v>6</v>
      </c>
      <c r="G31" s="557">
        <f t="shared" si="19"/>
        <v>1950</v>
      </c>
      <c r="H31" s="590">
        <f>+G31/F31</f>
        <v>325</v>
      </c>
      <c r="I31" s="591" t="s">
        <v>291</v>
      </c>
    </row>
    <row r="32" spans="1:9">
      <c r="B32" s="589" t="s">
        <v>521</v>
      </c>
      <c r="C32" s="588">
        <v>2</v>
      </c>
      <c r="D32" s="587" t="s">
        <v>511</v>
      </c>
      <c r="E32" s="587">
        <f>162*2</f>
        <v>324</v>
      </c>
      <c r="F32">
        <v>3</v>
      </c>
      <c r="G32" s="557">
        <f t="shared" si="19"/>
        <v>972</v>
      </c>
      <c r="H32" s="590">
        <f>+G32/F32</f>
        <v>324</v>
      </c>
      <c r="I32" s="591">
        <f>+'8'!N38</f>
        <v>7.7379999999999995</v>
      </c>
    </row>
    <row r="33" spans="1:9" ht="13.5" thickBot="1">
      <c r="A33" s="415"/>
      <c r="B33" s="592"/>
      <c r="C33" s="416"/>
      <c r="D33" s="417"/>
      <c r="E33" s="416"/>
      <c r="F33" s="416"/>
      <c r="G33" s="416"/>
      <c r="H33" s="446"/>
      <c r="I33" s="446"/>
    </row>
    <row r="34" spans="1:9">
      <c r="A34" s="556">
        <v>45909</v>
      </c>
      <c r="B34" s="589" t="s">
        <v>521</v>
      </c>
      <c r="C34" s="588">
        <v>2</v>
      </c>
      <c r="D34" s="587" t="s">
        <v>511</v>
      </c>
      <c r="E34" s="587">
        <f>162*2</f>
        <v>324</v>
      </c>
      <c r="F34">
        <f>74/2</f>
        <v>37</v>
      </c>
      <c r="G34" s="557">
        <f t="shared" ref="G34" si="20">+E34*F34</f>
        <v>11988</v>
      </c>
      <c r="H34" s="590">
        <f>+(E34*F34+E35*F35)/(SUM(F34:F35))</f>
        <v>324.57692307692309</v>
      </c>
      <c r="I34" s="591">
        <f>+'9'!I38</f>
        <v>59.557000000000002</v>
      </c>
    </row>
    <row r="35" spans="1:9">
      <c r="B35" s="589" t="s">
        <v>521</v>
      </c>
      <c r="C35" s="588">
        <v>2</v>
      </c>
      <c r="D35" s="587" t="s">
        <v>533</v>
      </c>
      <c r="E35" s="587">
        <f>114*2+98</f>
        <v>326</v>
      </c>
      <c r="F35">
        <f>2+13</f>
        <v>15</v>
      </c>
      <c r="G35" s="557">
        <f t="shared" ref="G35" si="21">+E35*F35</f>
        <v>4890</v>
      </c>
      <c r="I35" s="591"/>
    </row>
    <row r="36" spans="1:9" ht="13.5" thickBot="1">
      <c r="A36" s="415"/>
      <c r="B36" s="592"/>
      <c r="C36" s="416"/>
      <c r="D36" s="417"/>
      <c r="E36" s="416"/>
      <c r="F36" s="416"/>
      <c r="G36" s="416"/>
      <c r="H36" s="446"/>
      <c r="I36" s="446"/>
    </row>
    <row r="37" spans="1:9">
      <c r="A37" s="556">
        <v>45910</v>
      </c>
      <c r="B37" s="589" t="s">
        <v>521</v>
      </c>
      <c r="C37" s="588">
        <v>2</v>
      </c>
      <c r="D37" s="587" t="s">
        <v>533</v>
      </c>
      <c r="E37" s="587">
        <f>114*2+98</f>
        <v>326</v>
      </c>
      <c r="F37">
        <f>2+19</f>
        <v>21</v>
      </c>
      <c r="G37" s="557">
        <f t="shared" ref="G37" si="22">+E37*F37</f>
        <v>6846</v>
      </c>
      <c r="H37" s="590">
        <f>+G37/F37</f>
        <v>326</v>
      </c>
      <c r="I37" s="591">
        <f>+'10'!N37</f>
        <v>0</v>
      </c>
    </row>
    <row r="38" spans="1:9">
      <c r="B38" s="589" t="s">
        <v>540</v>
      </c>
      <c r="C38" s="588">
        <v>2</v>
      </c>
      <c r="D38" s="587" t="s">
        <v>541</v>
      </c>
      <c r="E38" s="587">
        <f>48*6+42</f>
        <v>330</v>
      </c>
      <c r="F38">
        <f>10+9</f>
        <v>19</v>
      </c>
      <c r="G38" s="557">
        <f t="shared" ref="G38:G39" si="23">+E38*F38</f>
        <v>6270</v>
      </c>
      <c r="H38" s="590">
        <f>+(E38*F38+E39*F39)/(SUM(F38:F39))</f>
        <v>323.38888888888891</v>
      </c>
      <c r="I38" s="591">
        <f>+'10'!N38</f>
        <v>0</v>
      </c>
    </row>
    <row r="39" spans="1:9">
      <c r="B39" s="589" t="s">
        <v>540</v>
      </c>
      <c r="C39" s="588">
        <v>2</v>
      </c>
      <c r="D39" s="587" t="s">
        <v>542</v>
      </c>
      <c r="E39" s="587">
        <f>48*2+110*2</f>
        <v>316</v>
      </c>
      <c r="F39">
        <f>8+9</f>
        <v>17</v>
      </c>
      <c r="G39" s="557">
        <f t="shared" si="23"/>
        <v>5372</v>
      </c>
      <c r="H39" s="590"/>
      <c r="I39" s="591"/>
    </row>
    <row r="40" spans="1:9" ht="13.5" thickBot="1">
      <c r="A40" s="415"/>
      <c r="B40" s="592"/>
      <c r="C40" s="416"/>
      <c r="D40" s="417"/>
      <c r="E40" s="416"/>
      <c r="F40" s="416"/>
      <c r="G40" s="416"/>
      <c r="H40" s="446"/>
      <c r="I40" s="446"/>
    </row>
    <row r="41" spans="1:9">
      <c r="A41" s="556">
        <v>45911</v>
      </c>
      <c r="B41" s="589" t="s">
        <v>540</v>
      </c>
      <c r="C41" s="588">
        <v>2</v>
      </c>
      <c r="D41" s="587" t="s">
        <v>541</v>
      </c>
      <c r="E41" s="587">
        <f>48*6+42</f>
        <v>330</v>
      </c>
      <c r="F41">
        <v>9</v>
      </c>
      <c r="G41" s="557">
        <f t="shared" ref="G41:G43" si="24">+E41*F41</f>
        <v>2970</v>
      </c>
      <c r="H41" s="590">
        <f>+(E41*F41+E42*F42)/(SUM(F41:F42))</f>
        <v>325.69230769230768</v>
      </c>
      <c r="I41" s="591">
        <f>+'11'!N37</f>
        <v>11.263999999999999</v>
      </c>
    </row>
    <row r="42" spans="1:9">
      <c r="B42" s="589" t="s">
        <v>540</v>
      </c>
      <c r="C42" s="588">
        <v>2</v>
      </c>
      <c r="D42" s="587" t="s">
        <v>542</v>
      </c>
      <c r="E42" s="587">
        <f>48*2+110*2</f>
        <v>316</v>
      </c>
      <c r="F42">
        <v>4</v>
      </c>
      <c r="G42" s="557">
        <f t="shared" si="24"/>
        <v>1264</v>
      </c>
      <c r="H42" s="590"/>
      <c r="I42" s="591"/>
    </row>
    <row r="43" spans="1:9">
      <c r="B43" s="589" t="s">
        <v>481</v>
      </c>
      <c r="C43" s="588">
        <v>2</v>
      </c>
      <c r="D43" s="587" t="s">
        <v>505</v>
      </c>
      <c r="E43" s="587">
        <f>48*6+42</f>
        <v>330</v>
      </c>
      <c r="F43">
        <f>10+9</f>
        <v>19</v>
      </c>
      <c r="G43" s="557">
        <f t="shared" si="24"/>
        <v>6270</v>
      </c>
      <c r="H43" s="590">
        <f>+G43/F43</f>
        <v>330</v>
      </c>
      <c r="I43" s="591">
        <f>+'11'!N38</f>
        <v>36.644999999999996</v>
      </c>
    </row>
    <row r="44" spans="1:9" ht="13.5" thickBot="1">
      <c r="A44" s="415"/>
      <c r="B44" s="592"/>
      <c r="C44" s="416"/>
      <c r="D44" s="417"/>
      <c r="E44" s="416"/>
      <c r="F44" s="416"/>
      <c r="G44" s="416"/>
      <c r="H44" s="446"/>
      <c r="I44" s="446"/>
    </row>
    <row r="45" spans="1:9">
      <c r="A45" s="556">
        <v>45912</v>
      </c>
      <c r="B45" s="589" t="s">
        <v>481</v>
      </c>
      <c r="C45" s="588">
        <v>2</v>
      </c>
      <c r="D45" s="587" t="s">
        <v>558</v>
      </c>
      <c r="E45" s="587">
        <f>112+96*2+24</f>
        <v>328</v>
      </c>
      <c r="F45">
        <f>8+9+8+9</f>
        <v>34</v>
      </c>
      <c r="G45" s="557">
        <f t="shared" ref="G45:G46" si="25">+E45*F45</f>
        <v>11152</v>
      </c>
      <c r="H45" s="590">
        <f>+(E45*F45+E46*F46)/(SUM(F45:F46))</f>
        <v>325.66666666666669</v>
      </c>
      <c r="I45" s="591">
        <f>+'12'!I38</f>
        <v>48.259</v>
      </c>
    </row>
    <row r="46" spans="1:9">
      <c r="B46" s="589" t="s">
        <v>481</v>
      </c>
      <c r="C46" s="588">
        <v>2</v>
      </c>
      <c r="D46" s="587" t="s">
        <v>505</v>
      </c>
      <c r="E46" s="587">
        <f>112*2+96</f>
        <v>320</v>
      </c>
      <c r="F46">
        <f>12+2</f>
        <v>14</v>
      </c>
      <c r="G46" s="557">
        <f t="shared" si="25"/>
        <v>4480</v>
      </c>
      <c r="H46" s="590"/>
      <c r="I46" s="591"/>
    </row>
    <row r="47" spans="1:9" ht="13.5" thickBot="1">
      <c r="A47" s="415"/>
      <c r="B47" s="592"/>
      <c r="C47" s="416"/>
      <c r="D47" s="417"/>
      <c r="E47" s="416"/>
      <c r="F47" s="416"/>
      <c r="G47" s="416"/>
      <c r="H47" s="446"/>
      <c r="I47" s="446"/>
    </row>
    <row r="48" spans="1:9">
      <c r="A48" s="556">
        <v>45913</v>
      </c>
      <c r="B48" s="589" t="s">
        <v>481</v>
      </c>
      <c r="C48" s="588">
        <v>2</v>
      </c>
      <c r="D48" s="587" t="s">
        <v>505</v>
      </c>
      <c r="E48" s="587">
        <f>112*2+96</f>
        <v>320</v>
      </c>
      <c r="F48">
        <v>13</v>
      </c>
      <c r="G48" s="557">
        <f t="shared" ref="G48" si="26">+E48*F48</f>
        <v>4160</v>
      </c>
      <c r="H48" s="590">
        <f t="shared" ref="H48:H49" si="27">+G48/F48</f>
        <v>320</v>
      </c>
      <c r="I48" s="591">
        <f>+'13'!N37</f>
        <v>7.524</v>
      </c>
    </row>
    <row r="49" spans="1:9">
      <c r="B49" s="589" t="s">
        <v>510</v>
      </c>
      <c r="C49" s="588">
        <v>2</v>
      </c>
      <c r="D49" s="587" t="s">
        <v>511</v>
      </c>
      <c r="E49" s="587">
        <f>162*2</f>
        <v>324</v>
      </c>
      <c r="F49">
        <f>84/2</f>
        <v>42</v>
      </c>
      <c r="G49" s="557">
        <f t="shared" ref="G49" si="28">+E49*F49</f>
        <v>13608</v>
      </c>
      <c r="H49" s="590">
        <f t="shared" si="27"/>
        <v>324</v>
      </c>
      <c r="I49" s="591">
        <f>+'13'!N38</f>
        <v>46.432999999999993</v>
      </c>
    </row>
    <row r="50" spans="1:9" ht="13.5" thickBot="1">
      <c r="A50" s="415"/>
      <c r="B50" s="592"/>
      <c r="C50" s="416"/>
      <c r="D50" s="417"/>
      <c r="E50" s="416"/>
      <c r="F50" s="416"/>
      <c r="G50" s="416"/>
      <c r="H50" s="446"/>
      <c r="I50" s="446"/>
    </row>
    <row r="51" spans="1:9">
      <c r="A51" s="556">
        <v>45914</v>
      </c>
      <c r="B51" s="589" t="s">
        <v>510</v>
      </c>
      <c r="C51" s="588">
        <v>2</v>
      </c>
      <c r="D51" s="587" t="s">
        <v>511</v>
      </c>
      <c r="E51" s="587">
        <f>162*2</f>
        <v>324</v>
      </c>
      <c r="F51">
        <v>1</v>
      </c>
      <c r="G51" s="557">
        <f t="shared" ref="G51" si="29">+E51*F51</f>
        <v>324</v>
      </c>
      <c r="H51" s="590">
        <f t="shared" ref="H51" si="30">+G51/F51</f>
        <v>324</v>
      </c>
      <c r="I51" s="591" t="s">
        <v>291</v>
      </c>
    </row>
    <row r="52" spans="1:9">
      <c r="B52" s="589" t="s">
        <v>565</v>
      </c>
      <c r="C52" s="588">
        <v>2</v>
      </c>
      <c r="D52" s="587" t="s">
        <v>566</v>
      </c>
      <c r="E52" s="587">
        <f>115.5*2+99</f>
        <v>330</v>
      </c>
      <c r="F52">
        <f>15+16+16</f>
        <v>47</v>
      </c>
      <c r="G52" s="557">
        <f t="shared" ref="G52" si="31">+E52*F52</f>
        <v>15510</v>
      </c>
      <c r="H52" s="590">
        <f t="shared" ref="H52" si="32">+G52/F52</f>
        <v>330</v>
      </c>
      <c r="I52" s="591">
        <f>+'14'!I38</f>
        <v>53.686999999999998</v>
      </c>
    </row>
    <row r="53" spans="1:9" ht="13.5" thickBot="1">
      <c r="A53" s="415"/>
      <c r="B53" s="592"/>
      <c r="C53" s="416"/>
      <c r="D53" s="417"/>
      <c r="E53" s="416"/>
      <c r="F53" s="416"/>
      <c r="G53" s="416"/>
      <c r="H53" s="446"/>
      <c r="I53" s="446"/>
    </row>
    <row r="54" spans="1:9">
      <c r="A54" s="556">
        <v>45915</v>
      </c>
      <c r="B54" s="589" t="s">
        <v>565</v>
      </c>
      <c r="C54" s="588">
        <v>2</v>
      </c>
      <c r="D54" s="587" t="s">
        <v>566</v>
      </c>
      <c r="E54" s="587">
        <f>115.5*2+99</f>
        <v>330</v>
      </c>
      <c r="F54">
        <v>20</v>
      </c>
      <c r="G54" s="557">
        <f t="shared" ref="G54" si="33">+E54*F54</f>
        <v>6600</v>
      </c>
      <c r="H54" s="590">
        <f t="shared" ref="H54" si="34">+G54/F54</f>
        <v>330</v>
      </c>
      <c r="I54" s="601">
        <f>+'15'!N37</f>
        <v>19</v>
      </c>
    </row>
    <row r="55" spans="1:9">
      <c r="B55" s="589" t="s">
        <v>521</v>
      </c>
      <c r="C55" s="588">
        <v>2</v>
      </c>
      <c r="D55" s="587" t="s">
        <v>572</v>
      </c>
      <c r="E55" s="587">
        <f>132*2+66</f>
        <v>330</v>
      </c>
      <c r="F55">
        <f>13+16</f>
        <v>29</v>
      </c>
      <c r="G55" s="557">
        <f t="shared" ref="G55" si="35">+E55*F55</f>
        <v>9570</v>
      </c>
      <c r="H55" s="590">
        <f t="shared" ref="H55" si="36">+G55/F55</f>
        <v>330</v>
      </c>
      <c r="I55" s="601">
        <f>+'15'!N38</f>
        <v>37.930000000000007</v>
      </c>
    </row>
    <row r="56" spans="1:9" ht="13.5" thickBot="1">
      <c r="A56" s="415"/>
      <c r="B56" s="592"/>
      <c r="C56" s="416"/>
      <c r="D56" s="417"/>
      <c r="E56" s="416"/>
      <c r="F56" s="416"/>
      <c r="G56" s="416"/>
      <c r="H56" s="446"/>
      <c r="I56" s="446"/>
    </row>
    <row r="57" spans="1:9">
      <c r="A57" s="556">
        <v>45916</v>
      </c>
      <c r="B57" s="589" t="s">
        <v>521</v>
      </c>
      <c r="C57" s="588">
        <v>2</v>
      </c>
      <c r="D57" s="587" t="s">
        <v>572</v>
      </c>
      <c r="E57" s="587">
        <f t="shared" ref="E57" si="37">132*2+66</f>
        <v>330</v>
      </c>
      <c r="F57">
        <v>5</v>
      </c>
      <c r="G57" s="557">
        <f t="shared" ref="G57:G58" si="38">+E57*F57</f>
        <v>1650</v>
      </c>
      <c r="H57" s="590">
        <f t="shared" ref="H57:H58" si="39">+G57/F57</f>
        <v>330</v>
      </c>
      <c r="I57" s="601">
        <f>+'16'!N37</f>
        <v>5.8319999999999999</v>
      </c>
    </row>
    <row r="58" spans="1:9">
      <c r="B58" s="589" t="s">
        <v>578</v>
      </c>
      <c r="C58" s="588">
        <v>2</v>
      </c>
      <c r="D58" s="587" t="s">
        <v>579</v>
      </c>
      <c r="E58" s="587">
        <f>124*2+41*2</f>
        <v>330</v>
      </c>
      <c r="F58">
        <f>110/2</f>
        <v>55</v>
      </c>
      <c r="G58" s="557">
        <f t="shared" si="38"/>
        <v>18150</v>
      </c>
      <c r="H58" s="590">
        <f t="shared" si="39"/>
        <v>330</v>
      </c>
      <c r="I58" s="601">
        <f>+'16'!N38</f>
        <v>54.517000000000003</v>
      </c>
    </row>
    <row r="59" spans="1:9" ht="13.5" thickBot="1">
      <c r="A59" s="415"/>
      <c r="B59" s="592"/>
      <c r="C59" s="416"/>
      <c r="D59" s="417"/>
      <c r="E59" s="416"/>
      <c r="F59" s="416"/>
      <c r="G59" s="416"/>
      <c r="H59" s="446"/>
      <c r="I59" s="446"/>
    </row>
    <row r="60" spans="1:9">
      <c r="A60" s="556">
        <v>45917</v>
      </c>
      <c r="B60" s="589" t="s">
        <v>578</v>
      </c>
      <c r="C60" s="588">
        <v>2</v>
      </c>
      <c r="D60" s="587" t="s">
        <v>579</v>
      </c>
      <c r="E60" s="587">
        <f>124*2+41*2</f>
        <v>330</v>
      </c>
      <c r="F60">
        <f>1+7</f>
        <v>8</v>
      </c>
      <c r="G60" s="557">
        <f t="shared" ref="G60" si="40">+E60*F60</f>
        <v>2640</v>
      </c>
      <c r="H60" s="590">
        <f t="shared" ref="H60" si="41">+G60/F60</f>
        <v>330</v>
      </c>
      <c r="I60" s="601">
        <f>+'17'!N37</f>
        <v>3.5109999999999997</v>
      </c>
    </row>
    <row r="61" spans="1:9">
      <c r="B61" s="589" t="s">
        <v>594</v>
      </c>
      <c r="C61" s="588">
        <v>2</v>
      </c>
      <c r="D61" s="587" t="s">
        <v>452</v>
      </c>
      <c r="E61" s="587">
        <f>165*2</f>
        <v>330</v>
      </c>
      <c r="F61">
        <f>10+3</f>
        <v>13</v>
      </c>
      <c r="G61" s="557">
        <f t="shared" ref="G61" si="42">+E61*F61</f>
        <v>4290</v>
      </c>
      <c r="H61" s="590">
        <f t="shared" ref="H61" si="43">+G61/F61</f>
        <v>330</v>
      </c>
      <c r="I61" s="601">
        <f>+'17'!N38</f>
        <v>17.903000000000002</v>
      </c>
    </row>
    <row r="62" spans="1:9">
      <c r="B62" s="589" t="s">
        <v>595</v>
      </c>
      <c r="C62" s="588">
        <v>2</v>
      </c>
      <c r="D62" s="587" t="s">
        <v>511</v>
      </c>
      <c r="E62" s="587">
        <f>162*2</f>
        <v>324</v>
      </c>
      <c r="F62">
        <f>7+10+9+10</f>
        <v>36</v>
      </c>
      <c r="G62" s="557">
        <f t="shared" ref="G62" si="44">+E62*F62</f>
        <v>11664</v>
      </c>
      <c r="H62" s="590">
        <f t="shared" ref="H62" si="45">+G62/F62</f>
        <v>324</v>
      </c>
      <c r="I62" s="601">
        <f>+'17'!N39</f>
        <v>45.311000000000007</v>
      </c>
    </row>
    <row r="63" spans="1:9" ht="13.5" thickBot="1">
      <c r="A63" s="415"/>
      <c r="B63" s="592"/>
      <c r="C63" s="416"/>
      <c r="D63" s="417"/>
      <c r="E63" s="416"/>
      <c r="F63" s="416"/>
      <c r="G63" s="416"/>
      <c r="H63" s="446"/>
      <c r="I63" s="446"/>
    </row>
    <row r="64" spans="1:9">
      <c r="A64" s="556">
        <v>45918</v>
      </c>
      <c r="B64" s="589" t="s">
        <v>595</v>
      </c>
      <c r="C64" s="588">
        <v>2</v>
      </c>
      <c r="D64" s="587" t="s">
        <v>511</v>
      </c>
      <c r="E64" s="587">
        <f>162*2</f>
        <v>324</v>
      </c>
      <c r="F64">
        <v>3</v>
      </c>
      <c r="G64" s="557">
        <f t="shared" ref="G64" si="46">+E64*F64</f>
        <v>972</v>
      </c>
      <c r="H64" s="590">
        <f t="shared" ref="H64" si="47">+G64/F64</f>
        <v>324</v>
      </c>
      <c r="I64" s="601">
        <f>+'18'!N37</f>
        <v>0.69299999999999995</v>
      </c>
    </row>
    <row r="65" spans="1:9">
      <c r="B65" s="589" t="s">
        <v>606</v>
      </c>
      <c r="C65" s="588">
        <v>2</v>
      </c>
      <c r="D65" s="587" t="s">
        <v>607</v>
      </c>
      <c r="E65" s="587">
        <f>120*2+81</f>
        <v>321</v>
      </c>
      <c r="F65">
        <f>5+15+6</f>
        <v>26</v>
      </c>
      <c r="G65" s="557">
        <f t="shared" ref="G65" si="48">+E65*F65</f>
        <v>8346</v>
      </c>
      <c r="H65" s="590">
        <f>+(E65*F65+E66*F66)/(SUM(F65:F66))</f>
        <v>321.27777777777777</v>
      </c>
      <c r="I65" s="601">
        <f>+'18'!N38</f>
        <v>57.369</v>
      </c>
    </row>
    <row r="66" spans="1:9">
      <c r="B66" s="589" t="s">
        <v>606</v>
      </c>
      <c r="C66" s="588">
        <v>2</v>
      </c>
      <c r="D66" s="587" t="s">
        <v>608</v>
      </c>
      <c r="E66" s="587">
        <f>46*7</f>
        <v>322</v>
      </c>
      <c r="F66">
        <v>10</v>
      </c>
      <c r="G66" s="557">
        <f t="shared" ref="G66" si="49">+E66*F66</f>
        <v>3220</v>
      </c>
      <c r="H66" s="590"/>
      <c r="I66" s="601"/>
    </row>
    <row r="67" spans="1:9" ht="13.5" thickBot="1">
      <c r="A67" s="415"/>
      <c r="B67" s="592"/>
      <c r="C67" s="416"/>
      <c r="D67" s="417"/>
      <c r="E67" s="416"/>
      <c r="F67" s="416"/>
      <c r="G67" s="416"/>
      <c r="H67" s="446"/>
      <c r="I67" s="446"/>
    </row>
    <row r="68" spans="1:9">
      <c r="A68" s="556">
        <v>45919</v>
      </c>
      <c r="B68" s="589" t="s">
        <v>606</v>
      </c>
      <c r="C68" s="588">
        <v>2</v>
      </c>
      <c r="D68" s="587" t="s">
        <v>452</v>
      </c>
      <c r="E68" s="587">
        <f>165*2</f>
        <v>330</v>
      </c>
      <c r="F68">
        <v>27</v>
      </c>
      <c r="G68" s="557">
        <f t="shared" ref="G68:G70" si="50">+E68*F68</f>
        <v>8910</v>
      </c>
      <c r="H68" s="590">
        <f>+(E68*F68+E69*F69)/(SUM(F68:F69))</f>
        <v>328.75</v>
      </c>
      <c r="I68" s="601">
        <f>+'19'!N37</f>
        <v>43.004999999999995</v>
      </c>
    </row>
    <row r="69" spans="1:9">
      <c r="B69" s="589" t="s">
        <v>606</v>
      </c>
      <c r="C69" s="588">
        <v>2</v>
      </c>
      <c r="D69" s="587" t="s">
        <v>608</v>
      </c>
      <c r="E69" s="587">
        <f>46*7</f>
        <v>322</v>
      </c>
      <c r="F69">
        <v>5</v>
      </c>
      <c r="G69" s="557">
        <f t="shared" si="50"/>
        <v>1610</v>
      </c>
      <c r="H69" s="590"/>
      <c r="I69" s="601"/>
    </row>
    <row r="70" spans="1:9">
      <c r="B70" s="589" t="s">
        <v>621</v>
      </c>
      <c r="C70" s="588">
        <v>2</v>
      </c>
      <c r="D70" s="587" t="s">
        <v>622</v>
      </c>
      <c r="E70" s="587">
        <f>149+169</f>
        <v>318</v>
      </c>
      <c r="F70">
        <v>14</v>
      </c>
      <c r="G70" s="588">
        <f t="shared" si="50"/>
        <v>4452</v>
      </c>
      <c r="H70" s="590">
        <f t="shared" ref="H70" si="51">+G70/F70</f>
        <v>318</v>
      </c>
      <c r="I70" s="601">
        <f>+'19'!N38</f>
        <v>22.538</v>
      </c>
    </row>
    <row r="71" spans="1:9" ht="13.5" thickBot="1">
      <c r="A71" s="415"/>
      <c r="B71" s="592"/>
      <c r="C71" s="416"/>
      <c r="D71" s="417"/>
      <c r="E71" s="416"/>
      <c r="F71" s="416"/>
      <c r="G71" s="416"/>
      <c r="H71" s="446"/>
      <c r="I71" s="446"/>
    </row>
    <row r="72" spans="1:9">
      <c r="A72" s="556">
        <v>45920</v>
      </c>
      <c r="B72" t="s">
        <v>621</v>
      </c>
      <c r="C72">
        <v>2</v>
      </c>
      <c r="D72" t="s">
        <v>622</v>
      </c>
      <c r="E72">
        <f>149+169</f>
        <v>318</v>
      </c>
      <c r="F72">
        <f>8+8+7+8+8</f>
        <v>39</v>
      </c>
      <c r="G72">
        <f t="shared" ref="G72" si="52">+E72*F72</f>
        <v>12402</v>
      </c>
      <c r="H72">
        <f t="shared" ref="H72" si="53">+G72/F72</f>
        <v>318</v>
      </c>
      <c r="I72" s="601">
        <f>+'20'!N37</f>
        <v>43.227999999999994</v>
      </c>
    </row>
    <row r="73" spans="1:9">
      <c r="A73" s="556"/>
      <c r="B73" t="s">
        <v>643</v>
      </c>
      <c r="C73">
        <v>2</v>
      </c>
      <c r="D73" t="s">
        <v>622</v>
      </c>
      <c r="E73">
        <f>149+169</f>
        <v>318</v>
      </c>
      <c r="F73">
        <f>8+8</f>
        <v>16</v>
      </c>
      <c r="G73">
        <f t="shared" ref="G73" si="54">+E73*F73</f>
        <v>5088</v>
      </c>
      <c r="H73">
        <f t="shared" ref="H73" si="55">+G73/F73</f>
        <v>318</v>
      </c>
      <c r="I73" s="601">
        <f>+'20'!N38</f>
        <v>22.234999999999999</v>
      </c>
    </row>
    <row r="74" spans="1:9" ht="13.5" thickBot="1">
      <c r="A74" s="415"/>
      <c r="B74" s="592"/>
      <c r="C74" s="416"/>
      <c r="D74" s="417"/>
      <c r="E74" s="416"/>
      <c r="F74" s="416"/>
      <c r="G74" s="416"/>
      <c r="H74" s="446"/>
      <c r="I74" s="446"/>
    </row>
    <row r="75" spans="1:9">
      <c r="A75" s="556">
        <v>45921</v>
      </c>
      <c r="B75" t="s">
        <v>643</v>
      </c>
      <c r="C75">
        <v>2</v>
      </c>
      <c r="D75" t="s">
        <v>622</v>
      </c>
      <c r="E75">
        <f>149+169</f>
        <v>318</v>
      </c>
      <c r="F75">
        <f>8+8+6+5</f>
        <v>27</v>
      </c>
      <c r="G75">
        <f t="shared" ref="G75" si="56">+E75*F75</f>
        <v>8586</v>
      </c>
      <c r="H75">
        <f t="shared" ref="H75" si="57">+G75/F75</f>
        <v>318</v>
      </c>
      <c r="I75" s="601">
        <f>+'21'!N37</f>
        <v>36.322000000000003</v>
      </c>
    </row>
    <row r="76" spans="1:9">
      <c r="A76" s="556"/>
      <c r="B76" t="s">
        <v>643</v>
      </c>
      <c r="C76">
        <v>2</v>
      </c>
      <c r="D76" t="s">
        <v>644</v>
      </c>
      <c r="E76">
        <f>120+96*2+18</f>
        <v>330</v>
      </c>
      <c r="F76">
        <f>3+3+2</f>
        <v>8</v>
      </c>
      <c r="G76">
        <f t="shared" ref="G76" si="58">+E76*F76</f>
        <v>2640</v>
      </c>
      <c r="H76">
        <f t="shared" ref="H76" si="59">+G76/F76</f>
        <v>330</v>
      </c>
      <c r="I76" s="601">
        <f>+'21'!N38</f>
        <v>11.512</v>
      </c>
    </row>
    <row r="77" spans="1:9">
      <c r="A77" s="556"/>
      <c r="B77" t="s">
        <v>645</v>
      </c>
      <c r="C77">
        <v>2</v>
      </c>
      <c r="D77" t="s">
        <v>646</v>
      </c>
      <c r="E77">
        <f>267+63</f>
        <v>330</v>
      </c>
      <c r="F77">
        <f>6+5</f>
        <v>11</v>
      </c>
      <c r="G77">
        <f t="shared" ref="G77" si="60">+E77*F77</f>
        <v>3630</v>
      </c>
      <c r="H77">
        <f t="shared" ref="H77" si="61">+G77/F77</f>
        <v>330</v>
      </c>
      <c r="I77" s="601">
        <f>+'21'!N39</f>
        <v>19.116</v>
      </c>
    </row>
    <row r="78" spans="1:9" ht="13.5" thickBot="1">
      <c r="A78" s="415"/>
      <c r="B78" s="592"/>
      <c r="C78" s="416"/>
      <c r="D78" s="417"/>
      <c r="E78" s="416"/>
      <c r="F78" s="416"/>
      <c r="G78" s="416"/>
      <c r="H78" s="446"/>
      <c r="I78" s="446"/>
    </row>
    <row r="79" spans="1:9">
      <c r="A79" s="556">
        <v>45922</v>
      </c>
      <c r="B79" t="s">
        <v>645</v>
      </c>
      <c r="C79">
        <v>2</v>
      </c>
      <c r="D79" t="s">
        <v>646</v>
      </c>
      <c r="E79">
        <f>267+63</f>
        <v>330</v>
      </c>
      <c r="F79">
        <f>14+16+7</f>
        <v>37</v>
      </c>
      <c r="G79">
        <f t="shared" ref="G79" si="62">+E79*F79</f>
        <v>12210</v>
      </c>
      <c r="H79">
        <f t="shared" ref="H79" si="63">+G79/F79</f>
        <v>330</v>
      </c>
      <c r="I79" s="601">
        <f>+'22'!N37</f>
        <v>41.800999999999995</v>
      </c>
    </row>
    <row r="80" spans="1:9">
      <c r="A80" s="556"/>
      <c r="B80" t="s">
        <v>659</v>
      </c>
      <c r="C80">
        <v>2</v>
      </c>
      <c r="D80" t="s">
        <v>436</v>
      </c>
      <c r="E80">
        <f>117.5*2+94</f>
        <v>329</v>
      </c>
      <c r="F80">
        <v>5</v>
      </c>
      <c r="G80">
        <f t="shared" ref="G80" si="64">+E80*F80</f>
        <v>1645</v>
      </c>
      <c r="H80">
        <f t="shared" ref="H80" si="65">+G80/F80</f>
        <v>329</v>
      </c>
      <c r="I80" s="601">
        <f>+'22'!N38</f>
        <v>19.061</v>
      </c>
    </row>
    <row r="81" spans="1:9" ht="13.5" thickBot="1">
      <c r="A81" s="415"/>
      <c r="B81" s="592"/>
      <c r="C81" s="416"/>
      <c r="D81" s="417"/>
      <c r="E81" s="416"/>
      <c r="F81" s="416"/>
      <c r="G81" s="416"/>
      <c r="H81" s="446"/>
      <c r="I81" s="446"/>
    </row>
    <row r="82" spans="1:9">
      <c r="A82" s="602">
        <v>45923</v>
      </c>
      <c r="B82" t="s">
        <v>659</v>
      </c>
      <c r="C82">
        <v>2</v>
      </c>
      <c r="D82" t="s">
        <v>436</v>
      </c>
      <c r="E82">
        <f>117.5*2+94</f>
        <v>329</v>
      </c>
      <c r="F82">
        <f>1+2</f>
        <v>3</v>
      </c>
      <c r="G82">
        <f t="shared" ref="G82" si="66">+E82*F82</f>
        <v>987</v>
      </c>
      <c r="H82" s="590">
        <f>+(E82*F82+E83*F83+E84*F84)/(SUM(F82:F84))</f>
        <v>320.03846153846155</v>
      </c>
      <c r="I82" s="601">
        <f>+'23'!N37</f>
        <v>62.695999999999991</v>
      </c>
    </row>
    <row r="83" spans="1:9">
      <c r="A83" s="556"/>
      <c r="B83" t="s">
        <v>659</v>
      </c>
      <c r="C83">
        <v>2</v>
      </c>
      <c r="D83" t="s">
        <v>666</v>
      </c>
      <c r="E83">
        <f>120+97*2</f>
        <v>314</v>
      </c>
      <c r="F83">
        <f>15+1</f>
        <v>16</v>
      </c>
      <c r="G83">
        <f t="shared" ref="G83:G85" si="67">+E83*F83</f>
        <v>5024</v>
      </c>
      <c r="I83" s="601"/>
    </row>
    <row r="84" spans="1:9">
      <c r="A84" s="556"/>
      <c r="B84" t="s">
        <v>659</v>
      </c>
      <c r="C84">
        <v>2</v>
      </c>
      <c r="D84" t="s">
        <v>452</v>
      </c>
      <c r="E84">
        <f>165*2</f>
        <v>330</v>
      </c>
      <c r="F84">
        <v>7</v>
      </c>
      <c r="G84">
        <f t="shared" si="67"/>
        <v>2310</v>
      </c>
      <c r="I84" s="601"/>
    </row>
    <row r="85" spans="1:9">
      <c r="A85" s="556"/>
      <c r="B85" t="s">
        <v>667</v>
      </c>
      <c r="C85">
        <v>2</v>
      </c>
      <c r="D85" t="s">
        <v>452</v>
      </c>
      <c r="E85">
        <f>165*2</f>
        <v>330</v>
      </c>
      <c r="F85">
        <v>1</v>
      </c>
      <c r="G85">
        <f t="shared" si="67"/>
        <v>330</v>
      </c>
      <c r="H85">
        <f t="shared" ref="H85" si="68">+G85/F85</f>
        <v>330</v>
      </c>
      <c r="I85" s="601">
        <f>+'23'!N38</f>
        <v>4.2010000000000005</v>
      </c>
    </row>
    <row r="86" spans="1:9" ht="13.5" thickBot="1">
      <c r="A86" s="415"/>
      <c r="B86" s="592"/>
      <c r="C86" s="416"/>
      <c r="D86" s="417"/>
      <c r="E86" s="416"/>
      <c r="F86" s="416"/>
      <c r="G86" s="416"/>
      <c r="H86" s="446"/>
      <c r="I86" s="446"/>
    </row>
    <row r="87" spans="1:9">
      <c r="A87" s="556">
        <v>45924</v>
      </c>
      <c r="B87" t="s">
        <v>667</v>
      </c>
      <c r="C87">
        <v>2</v>
      </c>
      <c r="D87" t="s">
        <v>452</v>
      </c>
      <c r="E87">
        <f>165*2</f>
        <v>330</v>
      </c>
      <c r="F87">
        <v>30</v>
      </c>
      <c r="G87">
        <f t="shared" ref="G87" si="69">+E87*F87</f>
        <v>9900</v>
      </c>
      <c r="H87">
        <f t="shared" ref="H87" si="70">+G87/F87</f>
        <v>330</v>
      </c>
      <c r="I87" s="601">
        <f>+'24'!N37</f>
        <v>39.338000000000008</v>
      </c>
    </row>
    <row r="88" spans="1:9">
      <c r="A88" s="556"/>
      <c r="B88" t="s">
        <v>451</v>
      </c>
      <c r="C88">
        <v>2</v>
      </c>
      <c r="D88" t="s">
        <v>679</v>
      </c>
      <c r="E88">
        <f>115*2+92</f>
        <v>322</v>
      </c>
      <c r="F88">
        <v>7</v>
      </c>
      <c r="G88">
        <f t="shared" ref="G88:G89" si="71">+E88*F88</f>
        <v>2254</v>
      </c>
      <c r="H88" s="590">
        <f>+(E88*F88+E89*F89)/(SUM(F88:F89))</f>
        <v>325.23076923076923</v>
      </c>
      <c r="I88" s="601">
        <f>+'24'!N38</f>
        <v>21.632999999999999</v>
      </c>
    </row>
    <row r="89" spans="1:9">
      <c r="A89" s="556"/>
      <c r="B89" t="s">
        <v>451</v>
      </c>
      <c r="C89">
        <v>2</v>
      </c>
      <c r="D89" t="s">
        <v>436</v>
      </c>
      <c r="E89">
        <f>117.5*2+94</f>
        <v>329</v>
      </c>
      <c r="F89">
        <v>6</v>
      </c>
      <c r="G89">
        <f t="shared" si="71"/>
        <v>1974</v>
      </c>
      <c r="H89" s="590"/>
      <c r="I89" s="601"/>
    </row>
    <row r="90" spans="1:9" ht="13.5" thickBot="1">
      <c r="A90" s="415"/>
      <c r="B90" s="592"/>
      <c r="C90" s="416"/>
      <c r="D90" s="417"/>
      <c r="E90" s="416"/>
      <c r="F90" s="416"/>
      <c r="G90" s="416"/>
      <c r="H90" s="446"/>
      <c r="I90" s="446"/>
    </row>
    <row r="91" spans="1:9">
      <c r="A91" s="556">
        <v>45925</v>
      </c>
      <c r="B91" t="s">
        <v>451</v>
      </c>
      <c r="C91">
        <v>2</v>
      </c>
      <c r="D91" t="s">
        <v>436</v>
      </c>
      <c r="E91">
        <f>117.5*2+94</f>
        <v>329</v>
      </c>
      <c r="F91">
        <f>9+6+4+4</f>
        <v>23</v>
      </c>
      <c r="G91">
        <f t="shared" ref="G91:G92" si="72">+E91*F91</f>
        <v>7567</v>
      </c>
      <c r="H91" s="590">
        <f>+(E91*F91+E92*F92)/(SUM(F91:F92))</f>
        <v>321.5</v>
      </c>
      <c r="I91" s="601">
        <f>+'25'!I38</f>
        <v>63.305999999999997</v>
      </c>
    </row>
    <row r="92" spans="1:9">
      <c r="A92" s="556"/>
      <c r="B92" t="s">
        <v>451</v>
      </c>
      <c r="C92">
        <v>2</v>
      </c>
      <c r="D92" t="s">
        <v>697</v>
      </c>
      <c r="E92">
        <f>167+147</f>
        <v>314</v>
      </c>
      <c r="F92">
        <f>7+14+2</f>
        <v>23</v>
      </c>
      <c r="G92">
        <f t="shared" si="72"/>
        <v>7222</v>
      </c>
      <c r="H92" s="590"/>
      <c r="I92" s="601"/>
    </row>
    <row r="93" spans="1:9" ht="13.5" thickBot="1">
      <c r="A93" s="415"/>
      <c r="B93" s="592"/>
      <c r="C93" s="416"/>
      <c r="D93" s="417"/>
      <c r="E93" s="416"/>
      <c r="F93" s="416"/>
      <c r="G93" s="416"/>
      <c r="H93" s="446"/>
      <c r="I93" s="446"/>
    </row>
    <row r="94" spans="1:9">
      <c r="A94" s="556">
        <v>45926</v>
      </c>
      <c r="B94" t="s">
        <v>451</v>
      </c>
      <c r="C94">
        <v>2</v>
      </c>
      <c r="D94" t="s">
        <v>697</v>
      </c>
      <c r="E94">
        <f>167+147</f>
        <v>314</v>
      </c>
      <c r="F94">
        <f>13+4</f>
        <v>17</v>
      </c>
      <c r="G94">
        <f t="shared" ref="G94:G95" si="73">+E94*F94</f>
        <v>5338</v>
      </c>
      <c r="H94" s="590">
        <f>+(E94*F94+E95*F95)/(SUM(F94:F95))</f>
        <v>320.5</v>
      </c>
      <c r="I94" s="601">
        <f>+'26'!N37</f>
        <v>40.760999999999996</v>
      </c>
    </row>
    <row r="95" spans="1:9">
      <c r="A95" s="556"/>
      <c r="B95" t="s">
        <v>451</v>
      </c>
      <c r="C95">
        <v>2</v>
      </c>
      <c r="D95" t="s">
        <v>436</v>
      </c>
      <c r="E95">
        <f>117.5*2+94</f>
        <v>329</v>
      </c>
      <c r="F95">
        <v>13</v>
      </c>
      <c r="G95">
        <f t="shared" si="73"/>
        <v>4277</v>
      </c>
      <c r="H95" s="590"/>
      <c r="I95" s="601"/>
    </row>
    <row r="96" spans="1:9">
      <c r="A96" s="556"/>
      <c r="B96" t="s">
        <v>451</v>
      </c>
      <c r="C96">
        <v>2</v>
      </c>
      <c r="D96" t="s">
        <v>708</v>
      </c>
      <c r="E96">
        <f>164.5*2</f>
        <v>329</v>
      </c>
      <c r="F96">
        <v>16</v>
      </c>
      <c r="G96">
        <f t="shared" ref="G96" si="74">+E96*F96</f>
        <v>5264</v>
      </c>
      <c r="H96">
        <f t="shared" ref="H96" si="75">+G96/F96</f>
        <v>329</v>
      </c>
      <c r="I96" s="601">
        <f>+'26'!N38</f>
        <v>22.484000000000002</v>
      </c>
    </row>
    <row r="97" spans="1:9" ht="13.5" thickBot="1">
      <c r="A97" s="415"/>
      <c r="B97" s="592"/>
      <c r="C97" s="416"/>
      <c r="D97" s="417"/>
      <c r="E97" s="416"/>
      <c r="F97" s="416"/>
      <c r="G97" s="416"/>
      <c r="H97" s="446"/>
      <c r="I97" s="446"/>
    </row>
    <row r="98" spans="1:9">
      <c r="A98" s="556">
        <v>45927</v>
      </c>
      <c r="B98" t="s">
        <v>729</v>
      </c>
      <c r="C98">
        <v>2</v>
      </c>
      <c r="D98" t="s">
        <v>708</v>
      </c>
      <c r="E98">
        <f>164.5*2</f>
        <v>329</v>
      </c>
      <c r="F98">
        <v>50</v>
      </c>
      <c r="G98">
        <f t="shared" ref="G98" si="76">+E98*F98</f>
        <v>16450</v>
      </c>
      <c r="H98">
        <f t="shared" ref="H98" si="77">+G98/F98</f>
        <v>329</v>
      </c>
      <c r="I98" s="601">
        <f>+'27'!I38</f>
        <v>70.943000000000012</v>
      </c>
    </row>
    <row r="99" spans="1:9" ht="13.5" thickBot="1">
      <c r="A99" s="415"/>
      <c r="B99" s="592"/>
      <c r="C99" s="416"/>
      <c r="D99" s="417"/>
      <c r="E99" s="416"/>
      <c r="F99" s="416"/>
      <c r="G99" s="416"/>
      <c r="H99" s="446"/>
      <c r="I99" s="446"/>
    </row>
    <row r="100" spans="1:9">
      <c r="A100" s="556">
        <v>45928</v>
      </c>
      <c r="B100" t="s">
        <v>729</v>
      </c>
      <c r="C100">
        <v>2</v>
      </c>
      <c r="D100" t="s">
        <v>708</v>
      </c>
      <c r="E100">
        <f>164.5*2</f>
        <v>329</v>
      </c>
      <c r="F100">
        <v>12</v>
      </c>
      <c r="G100">
        <f t="shared" ref="G100" si="78">+E100*F100</f>
        <v>3948</v>
      </c>
      <c r="H100">
        <f t="shared" ref="H100" si="79">+G100/F100</f>
        <v>329</v>
      </c>
      <c r="I100" s="601">
        <f>+'28'!N37</f>
        <v>14.93</v>
      </c>
    </row>
    <row r="101" spans="1:9">
      <c r="A101" s="556"/>
      <c r="B101" t="s">
        <v>451</v>
      </c>
      <c r="C101">
        <v>2</v>
      </c>
      <c r="D101" t="s">
        <v>452</v>
      </c>
      <c r="E101">
        <f>165*2</f>
        <v>330</v>
      </c>
      <c r="F101">
        <v>22</v>
      </c>
      <c r="G101">
        <f t="shared" ref="G101" si="80">+E101*F101</f>
        <v>7260</v>
      </c>
      <c r="H101">
        <f t="shared" ref="H101" si="81">+G101/F101</f>
        <v>330</v>
      </c>
      <c r="I101" s="601">
        <f>+'28'!N38</f>
        <v>32.587000000000003</v>
      </c>
    </row>
    <row r="102" spans="1:9">
      <c r="A102" s="556"/>
      <c r="B102" t="s">
        <v>606</v>
      </c>
      <c r="C102">
        <v>2</v>
      </c>
      <c r="D102" t="s">
        <v>452</v>
      </c>
      <c r="E102">
        <f>165*2</f>
        <v>330</v>
      </c>
      <c r="F102">
        <v>15</v>
      </c>
      <c r="G102">
        <f t="shared" ref="G102" si="82">+E102*F102</f>
        <v>4950</v>
      </c>
      <c r="H102">
        <f t="shared" ref="H102" si="83">+G102/F102</f>
        <v>330</v>
      </c>
      <c r="I102" s="601">
        <f>+'28'!N39</f>
        <v>23.759999999999998</v>
      </c>
    </row>
    <row r="103" spans="1:9" ht="13.5" thickBot="1">
      <c r="A103" s="415"/>
      <c r="B103" s="592"/>
      <c r="C103" s="416"/>
      <c r="D103" s="417"/>
      <c r="E103" s="416"/>
      <c r="F103" s="416"/>
      <c r="G103" s="416"/>
      <c r="H103" s="446"/>
      <c r="I103" s="446"/>
    </row>
    <row r="104" spans="1:9">
      <c r="A104" s="602">
        <v>45929</v>
      </c>
      <c r="B104" t="s">
        <v>606</v>
      </c>
      <c r="C104">
        <v>2</v>
      </c>
      <c r="D104" t="s">
        <v>452</v>
      </c>
      <c r="E104">
        <f>165*2</f>
        <v>330</v>
      </c>
      <c r="F104">
        <v>11</v>
      </c>
      <c r="G104">
        <f t="shared" ref="G104:G105" si="84">+E104*F104</f>
        <v>3630</v>
      </c>
      <c r="H104">
        <f t="shared" ref="H104:H105" si="85">+G104/F104</f>
        <v>330</v>
      </c>
      <c r="I104" s="601">
        <f>+'29'!N37</f>
        <v>12.013000000000002</v>
      </c>
    </row>
    <row r="105" spans="1:9">
      <c r="A105" s="602"/>
      <c r="B105" t="s">
        <v>729</v>
      </c>
      <c r="C105">
        <v>2</v>
      </c>
      <c r="D105" t="s">
        <v>708</v>
      </c>
      <c r="E105">
        <f>164.5*2</f>
        <v>329</v>
      </c>
      <c r="F105">
        <v>6</v>
      </c>
      <c r="G105">
        <f t="shared" si="84"/>
        <v>1974</v>
      </c>
      <c r="H105">
        <f t="shared" si="85"/>
        <v>329</v>
      </c>
      <c r="I105" s="601">
        <f>+'29'!N38</f>
        <v>8.5279999999999987</v>
      </c>
    </row>
    <row r="106" spans="1:9">
      <c r="A106" s="602"/>
      <c r="B106" t="s">
        <v>659</v>
      </c>
      <c r="C106">
        <v>2</v>
      </c>
      <c r="D106" t="s">
        <v>741</v>
      </c>
      <c r="E106">
        <f>120*2+97</f>
        <v>337</v>
      </c>
      <c r="F106">
        <f>15+17</f>
        <v>32</v>
      </c>
      <c r="G106">
        <f t="shared" ref="G106" si="86">+E106*F106</f>
        <v>10784</v>
      </c>
      <c r="H106">
        <f t="shared" ref="H106" si="87">+G106/F106</f>
        <v>337</v>
      </c>
      <c r="I106" s="601">
        <f>+'29'!N39</f>
        <v>44.144999999999996</v>
      </c>
    </row>
    <row r="107" spans="1:9" ht="13.5" thickBot="1">
      <c r="A107" s="415"/>
      <c r="B107" s="592"/>
      <c r="C107" s="416"/>
      <c r="D107" s="417"/>
      <c r="E107" s="416"/>
      <c r="F107" s="416"/>
      <c r="G107" s="416"/>
      <c r="H107" s="446"/>
      <c r="I107" s="446"/>
    </row>
    <row r="108" spans="1:9">
      <c r="A108" s="602">
        <v>45930</v>
      </c>
      <c r="B108" t="s">
        <v>659</v>
      </c>
      <c r="C108">
        <v>2</v>
      </c>
      <c r="D108" t="s">
        <v>741</v>
      </c>
      <c r="E108">
        <f>120*2+97</f>
        <v>337</v>
      </c>
      <c r="F108">
        <f>17*3</f>
        <v>51</v>
      </c>
      <c r="G108">
        <f t="shared" ref="G108" si="88">+E108*F108</f>
        <v>17187</v>
      </c>
      <c r="H108">
        <f t="shared" ref="H108" si="89">+G108/F108</f>
        <v>337</v>
      </c>
      <c r="I108" s="601">
        <f>+'30'!I38</f>
        <v>65.603999999999999</v>
      </c>
    </row>
    <row r="109" spans="1:9" ht="13.5" thickBot="1">
      <c r="A109" s="415"/>
      <c r="B109" s="592"/>
      <c r="C109" s="416"/>
      <c r="D109" s="417"/>
      <c r="E109" s="416"/>
      <c r="F109" s="416"/>
      <c r="G109" s="416"/>
      <c r="H109" s="446"/>
      <c r="I109" s="446"/>
    </row>
  </sheetData>
  <phoneticPr fontId="30" type="noConversion"/>
  <pageMargins left="0.75" right="0.75" top="1" bottom="1" header="0.5" footer="0.5"/>
  <pageSetup orientation="portrait" horizontalDpi="0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BF190"/>
  <sheetViews>
    <sheetView tabSelected="1" zoomScale="90" zoomScaleNormal="90" workbookViewId="0">
      <pane xSplit="6" ySplit="6" topLeftCell="G150" activePane="bottomRight" state="frozen"/>
      <selection activeCell="DM11" sqref="A4:DM11"/>
      <selection pane="topRight" activeCell="DM11" sqref="A4:DM11"/>
      <selection pane="bottomLeft" activeCell="DM11" sqref="A4:DM11"/>
      <selection pane="bottomRight" activeCell="W160" sqref="W160"/>
    </sheetView>
  </sheetViews>
  <sheetFormatPr defaultColWidth="10.28515625" defaultRowHeight="12"/>
  <cols>
    <col min="1" max="1" width="12.28515625" style="34" customWidth="1"/>
    <col min="2" max="2" width="14.140625" style="34" customWidth="1"/>
    <col min="3" max="3" width="10.140625" style="34" customWidth="1"/>
    <col min="4" max="4" width="10.28515625" style="34" customWidth="1"/>
    <col min="5" max="5" width="7.5703125" style="34" bestFit="1" customWidth="1"/>
    <col min="6" max="6" width="7" style="59" customWidth="1"/>
    <col min="7" max="9" width="10.28515625" style="34" customWidth="1"/>
    <col min="10" max="11" width="10.28515625" style="88" customWidth="1"/>
    <col min="12" max="13" width="12.7109375" style="60" customWidth="1"/>
    <col min="14" max="15" width="10.28515625" style="34" customWidth="1"/>
    <col min="16" max="16" width="16.85546875" style="34" bestFit="1" customWidth="1"/>
    <col min="17" max="17" width="12.7109375" style="383" customWidth="1"/>
    <col min="18" max="19" width="10.28515625" style="34" customWidth="1"/>
    <col min="20" max="20" width="10.7109375" style="34" customWidth="1"/>
    <col min="21" max="21" width="10.28515625" style="34" customWidth="1"/>
    <col min="22" max="22" width="12.28515625" style="34" customWidth="1"/>
    <col min="23" max="23" width="13" style="34" customWidth="1"/>
    <col min="24" max="24" width="10.28515625" style="34" customWidth="1"/>
    <col min="25" max="25" width="10.140625" style="34" customWidth="1"/>
    <col min="26" max="28" width="10.28515625" style="34" customWidth="1"/>
    <col min="29" max="29" width="12" style="34" customWidth="1"/>
    <col min="30" max="30" width="11.42578125" style="34" bestFit="1" customWidth="1"/>
    <col min="31" max="31" width="41.42578125" style="34" customWidth="1"/>
    <col min="32" max="38" width="10.28515625" style="34" customWidth="1"/>
    <col min="39" max="39" width="11.7109375" style="34" customWidth="1"/>
    <col min="40" max="41" width="10.28515625" style="34" customWidth="1"/>
    <col min="42" max="43" width="12.42578125" style="34" customWidth="1"/>
    <col min="44" max="44" width="29.7109375" style="34" bestFit="1" customWidth="1"/>
    <col min="45" max="16384" width="10.28515625" style="34"/>
  </cols>
  <sheetData>
    <row r="1" spans="1:58" s="27" customFormat="1" ht="15.75" customHeight="1">
      <c r="A1" s="26" t="s">
        <v>176</v>
      </c>
      <c r="G1" s="28"/>
      <c r="H1" s="28"/>
      <c r="I1" s="28"/>
      <c r="J1" s="85"/>
      <c r="K1" s="85"/>
      <c r="L1" s="29"/>
      <c r="M1" s="29"/>
      <c r="O1" s="28"/>
      <c r="P1" s="30"/>
      <c r="Q1" s="28"/>
      <c r="R1" s="30"/>
      <c r="S1" s="30"/>
      <c r="W1" s="30"/>
      <c r="X1" s="31"/>
      <c r="Y1" s="31"/>
      <c r="Z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</row>
    <row r="2" spans="1:58" s="27" customFormat="1">
      <c r="A2" s="95"/>
      <c r="G2" s="28"/>
      <c r="H2" s="28"/>
      <c r="I2" s="28"/>
      <c r="J2" s="85"/>
      <c r="K2" s="85"/>
      <c r="L2" s="29"/>
      <c r="M2" s="29"/>
      <c r="O2" s="28"/>
      <c r="P2" s="30"/>
      <c r="Q2" s="28"/>
      <c r="R2" s="30"/>
      <c r="S2" s="30"/>
      <c r="W2" s="30"/>
      <c r="X2" s="31"/>
      <c r="Y2" s="31"/>
      <c r="Z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</row>
    <row r="3" spans="1:58" ht="24" customHeight="1">
      <c r="A3" s="671" t="s">
        <v>9</v>
      </c>
      <c r="B3" s="671" t="s">
        <v>10</v>
      </c>
      <c r="C3" s="671" t="s">
        <v>199</v>
      </c>
      <c r="D3" s="671" t="s">
        <v>93</v>
      </c>
      <c r="E3" s="671" t="s">
        <v>94</v>
      </c>
      <c r="F3" s="671" t="s">
        <v>95</v>
      </c>
      <c r="G3" s="696" t="s">
        <v>96</v>
      </c>
      <c r="H3" s="697"/>
      <c r="I3" s="697"/>
      <c r="J3" s="697"/>
      <c r="K3" s="698"/>
      <c r="L3" s="702" t="s">
        <v>97</v>
      </c>
      <c r="M3" s="703"/>
      <c r="N3" s="704"/>
      <c r="O3" s="708" t="s">
        <v>98</v>
      </c>
      <c r="P3" s="666" t="s">
        <v>110</v>
      </c>
      <c r="Q3" s="708" t="s">
        <v>99</v>
      </c>
      <c r="R3" s="664" t="s">
        <v>100</v>
      </c>
      <c r="S3" s="664" t="s">
        <v>101</v>
      </c>
      <c r="T3" s="671" t="s">
        <v>154</v>
      </c>
      <c r="U3" s="671" t="s">
        <v>153</v>
      </c>
      <c r="V3" s="671" t="s">
        <v>155</v>
      </c>
      <c r="W3" s="664" t="s">
        <v>145</v>
      </c>
      <c r="X3" s="686" t="s">
        <v>103</v>
      </c>
      <c r="Y3" s="686" t="s">
        <v>291</v>
      </c>
      <c r="Z3" s="664" t="s">
        <v>104</v>
      </c>
      <c r="AA3" s="671" t="s">
        <v>156</v>
      </c>
      <c r="AB3" s="671" t="s">
        <v>167</v>
      </c>
      <c r="AC3" s="671" t="s">
        <v>165</v>
      </c>
      <c r="AD3" s="671" t="s">
        <v>128</v>
      </c>
      <c r="AE3" s="671" t="s">
        <v>129</v>
      </c>
      <c r="AF3" s="693" t="s">
        <v>130</v>
      </c>
      <c r="AG3" s="693"/>
      <c r="AH3" s="693"/>
      <c r="AI3" s="693"/>
      <c r="AJ3" s="693"/>
      <c r="AK3" s="693"/>
      <c r="AL3" s="693"/>
      <c r="AM3" s="660" t="s">
        <v>131</v>
      </c>
      <c r="AN3" s="672" t="s">
        <v>105</v>
      </c>
      <c r="AO3" s="672"/>
      <c r="AP3" s="672"/>
      <c r="AQ3" s="672"/>
      <c r="AR3" s="672"/>
      <c r="AS3" s="673" t="s">
        <v>106</v>
      </c>
      <c r="AT3" s="667" t="s">
        <v>200</v>
      </c>
      <c r="AU3" s="668"/>
      <c r="AV3" s="675" t="s">
        <v>132</v>
      </c>
      <c r="AW3" s="676"/>
      <c r="AX3" s="677" t="s">
        <v>132</v>
      </c>
      <c r="AY3" s="678"/>
      <c r="AZ3" s="679" t="s">
        <v>306</v>
      </c>
      <c r="BA3" s="663" t="s">
        <v>107</v>
      </c>
      <c r="BB3" s="658" t="s">
        <v>108</v>
      </c>
      <c r="BC3" s="658" t="s">
        <v>109</v>
      </c>
      <c r="BD3" s="652" t="s">
        <v>376</v>
      </c>
      <c r="BE3" s="655" t="s">
        <v>377</v>
      </c>
      <c r="BF3" s="658" t="s">
        <v>378</v>
      </c>
    </row>
    <row r="4" spans="1:58" ht="12" customHeight="1">
      <c r="A4" s="684"/>
      <c r="B4" s="684"/>
      <c r="C4" s="684"/>
      <c r="D4" s="684"/>
      <c r="E4" s="684"/>
      <c r="F4" s="684"/>
      <c r="G4" s="699"/>
      <c r="H4" s="700"/>
      <c r="I4" s="700"/>
      <c r="J4" s="700"/>
      <c r="K4" s="701"/>
      <c r="L4" s="705"/>
      <c r="M4" s="706"/>
      <c r="N4" s="707"/>
      <c r="O4" s="709"/>
      <c r="P4" s="682"/>
      <c r="Q4" s="709"/>
      <c r="R4" s="685"/>
      <c r="S4" s="685"/>
      <c r="T4" s="684"/>
      <c r="U4" s="684"/>
      <c r="V4" s="684"/>
      <c r="W4" s="685"/>
      <c r="X4" s="687"/>
      <c r="Y4" s="687"/>
      <c r="Z4" s="685"/>
      <c r="AA4" s="684"/>
      <c r="AB4" s="684"/>
      <c r="AC4" s="684"/>
      <c r="AD4" s="684"/>
      <c r="AE4" s="684"/>
      <c r="AF4" s="690" t="s">
        <v>133</v>
      </c>
      <c r="AG4" s="691"/>
      <c r="AH4" s="692"/>
      <c r="AI4" s="682" t="s">
        <v>201</v>
      </c>
      <c r="AJ4" s="682" t="s">
        <v>16</v>
      </c>
      <c r="AK4" s="682" t="s">
        <v>134</v>
      </c>
      <c r="AL4" s="682" t="s">
        <v>19</v>
      </c>
      <c r="AM4" s="661"/>
      <c r="AN4" s="665" t="s">
        <v>111</v>
      </c>
      <c r="AO4" s="665" t="s">
        <v>16</v>
      </c>
      <c r="AP4" s="665" t="s">
        <v>112</v>
      </c>
      <c r="AQ4" s="665" t="s">
        <v>19</v>
      </c>
      <c r="AR4" s="663" t="s">
        <v>113</v>
      </c>
      <c r="AS4" s="673"/>
      <c r="AT4" s="669"/>
      <c r="AU4" s="670"/>
      <c r="AV4" s="526" t="s">
        <v>7</v>
      </c>
      <c r="AW4" s="526" t="s">
        <v>135</v>
      </c>
      <c r="AX4" s="527" t="s">
        <v>7</v>
      </c>
      <c r="AY4" s="528" t="s">
        <v>135</v>
      </c>
      <c r="AZ4" s="680"/>
      <c r="BA4" s="663"/>
      <c r="BB4" s="658"/>
      <c r="BC4" s="658"/>
      <c r="BD4" s="653"/>
      <c r="BE4" s="656"/>
      <c r="BF4" s="658"/>
    </row>
    <row r="5" spans="1:58" s="37" customFormat="1" ht="48">
      <c r="A5" s="684"/>
      <c r="B5" s="684"/>
      <c r="C5" s="689"/>
      <c r="D5" s="684"/>
      <c r="E5" s="684"/>
      <c r="F5" s="684"/>
      <c r="G5" s="504" t="s">
        <v>114</v>
      </c>
      <c r="H5" s="503" t="s">
        <v>115</v>
      </c>
      <c r="I5" s="35" t="s">
        <v>116</v>
      </c>
      <c r="J5" s="86" t="s">
        <v>117</v>
      </c>
      <c r="K5" s="86" t="s">
        <v>102</v>
      </c>
      <c r="L5" s="36" t="s">
        <v>118</v>
      </c>
      <c r="M5" s="36" t="s">
        <v>119</v>
      </c>
      <c r="N5" s="503" t="s">
        <v>120</v>
      </c>
      <c r="O5" s="709"/>
      <c r="P5" s="683"/>
      <c r="Q5" s="709"/>
      <c r="R5" s="685"/>
      <c r="S5" s="685"/>
      <c r="T5" s="684"/>
      <c r="U5" s="684"/>
      <c r="V5" s="684"/>
      <c r="W5" s="685"/>
      <c r="X5" s="687"/>
      <c r="Y5" s="688"/>
      <c r="Z5" s="685"/>
      <c r="AA5" s="684"/>
      <c r="AB5" s="689"/>
      <c r="AC5" s="684"/>
      <c r="AD5" s="689"/>
      <c r="AE5" s="684"/>
      <c r="AF5" s="464" t="s">
        <v>292</v>
      </c>
      <c r="AG5" s="530" t="s">
        <v>293</v>
      </c>
      <c r="AH5" s="530" t="s">
        <v>294</v>
      </c>
      <c r="AI5" s="683"/>
      <c r="AJ5" s="683"/>
      <c r="AK5" s="683"/>
      <c r="AL5" s="683"/>
      <c r="AM5" s="662"/>
      <c r="AN5" s="666"/>
      <c r="AO5" s="666"/>
      <c r="AP5" s="666"/>
      <c r="AQ5" s="666"/>
      <c r="AR5" s="664"/>
      <c r="AS5" s="674"/>
      <c r="AT5" s="531" t="s">
        <v>288</v>
      </c>
      <c r="AU5" s="531" t="s">
        <v>289</v>
      </c>
      <c r="AV5" s="529" t="s">
        <v>290</v>
      </c>
      <c r="AW5" s="529" t="s">
        <v>290</v>
      </c>
      <c r="AX5" s="527" t="s">
        <v>18</v>
      </c>
      <c r="AY5" s="527" t="s">
        <v>18</v>
      </c>
      <c r="AZ5" s="681"/>
      <c r="BA5" s="664"/>
      <c r="BB5" s="671"/>
      <c r="BC5" s="671"/>
      <c r="BD5" s="654"/>
      <c r="BE5" s="657"/>
      <c r="BF5" s="659"/>
    </row>
    <row r="6" spans="1:58" ht="12.95" customHeight="1">
      <c r="A6" s="45">
        <f>+Report1!A9</f>
        <v>45901</v>
      </c>
      <c r="B6" s="46" t="s">
        <v>8</v>
      </c>
      <c r="C6" s="453">
        <f t="shared" ref="C6" si="0">(M6*E6*O6*Q6)/100000000</f>
        <v>60.827841360000001</v>
      </c>
      <c r="D6" s="46" t="s">
        <v>299</v>
      </c>
      <c r="E6" s="47">
        <v>35.5</v>
      </c>
      <c r="F6" s="47">
        <v>1</v>
      </c>
      <c r="G6" s="505">
        <v>460</v>
      </c>
      <c r="H6" s="49">
        <v>0.12</v>
      </c>
      <c r="I6" s="50">
        <v>0.88</v>
      </c>
      <c r="J6" s="87">
        <f t="shared" ref="J6" si="1">E6*G6*(1-H6)*1440/1000000*3.4</f>
        <v>70.357478400000005</v>
      </c>
      <c r="K6" s="87">
        <f t="shared" ref="K6" si="2">(IF(G6&lt;L6,L6,G6)*(1-IF(H6&lt;N6,H6,N6))*E6*O6*Q6)/100000000</f>
        <v>60.827841360000001</v>
      </c>
      <c r="L6" s="40">
        <v>530</v>
      </c>
      <c r="M6" s="40">
        <v>466.4</v>
      </c>
      <c r="N6" s="51">
        <f t="shared" ref="N6" si="3">1-(M6/L6)</f>
        <v>0.12</v>
      </c>
      <c r="O6" s="52">
        <f>+'Trim Rwd'!H4</f>
        <v>314</v>
      </c>
      <c r="P6" s="53">
        <f t="shared" ref="P6" si="4">O6*(Q6-R6-S6)</f>
        <v>359530</v>
      </c>
      <c r="Q6" s="52">
        <f>210+960</f>
        <v>1170</v>
      </c>
      <c r="R6" s="506">
        <v>0</v>
      </c>
      <c r="S6" s="506">
        <v>25</v>
      </c>
      <c r="T6" s="42">
        <f t="shared" ref="T6" si="5">E6*M6*O6*Q6/100000000</f>
        <v>60.827841360000001</v>
      </c>
      <c r="U6" s="42">
        <f t="shared" ref="U6" si="6">E6*M6*O6*(Q6-R6-S6)/100000000</f>
        <v>59.528101159999999</v>
      </c>
      <c r="V6" s="42">
        <f t="shared" ref="V6" si="7">E6*G6*(1-N6)*O6/100*(R6+S6)/1000000</f>
        <v>1.1280763999999999</v>
      </c>
      <c r="W6" s="42">
        <f>+'1'!K7/1000</f>
        <v>65.5</v>
      </c>
      <c r="X6" s="507">
        <f>SUM(W6:W9)/SUM(K6:K9)</f>
        <v>0.9832308263296845</v>
      </c>
      <c r="Y6" s="216">
        <v>0</v>
      </c>
      <c r="Z6" s="42">
        <f>+'1'!D7/1000</f>
        <v>0.6</v>
      </c>
      <c r="AA6" s="54">
        <f>SUM(U6:U9)-SUM(W6:W9)-SUM(Z6:Z9)-SUM(Y6:Y9)</f>
        <v>-0.92002420000000595</v>
      </c>
      <c r="AB6" s="54">
        <f>(SUM(K6:K9)-SUM(W6:W9)-SUM(Y6:Y9)-SUM(Z6:Z9)-SUM(AC6:AC9)-SUM(V6:V9))-AA6</f>
        <v>0.20611668000000716</v>
      </c>
      <c r="AC6" s="42">
        <f>K6-T6</f>
        <v>0</v>
      </c>
      <c r="AD6" s="42">
        <f>+AM6+BA6</f>
        <v>0</v>
      </c>
      <c r="AE6" s="235" t="s">
        <v>397</v>
      </c>
      <c r="AF6" s="42">
        <v>0</v>
      </c>
      <c r="AG6" s="42"/>
      <c r="AH6" s="42"/>
      <c r="AI6" s="508"/>
      <c r="AJ6" s="42"/>
      <c r="AK6" s="42"/>
      <c r="AL6" s="42"/>
      <c r="AM6" s="42">
        <f>SUM(AF6:AL6)+AT6+AV6+AX6</f>
        <v>0</v>
      </c>
      <c r="AN6" s="42"/>
      <c r="AO6" s="42"/>
      <c r="AP6" s="42"/>
      <c r="AQ6" s="42"/>
      <c r="AR6" s="42">
        <f>SUM(AN6:AQ6)</f>
        <v>0</v>
      </c>
      <c r="AS6" s="42"/>
      <c r="AT6" s="42"/>
      <c r="AU6" s="42"/>
      <c r="AV6" s="42"/>
      <c r="AW6" s="42"/>
      <c r="AX6" s="42"/>
      <c r="AY6" s="42"/>
      <c r="AZ6" s="42"/>
      <c r="BA6" s="42">
        <f>+AR6+AS6+AU6+AW6+AY6+AZ6</f>
        <v>0</v>
      </c>
      <c r="BB6" s="38">
        <v>0</v>
      </c>
      <c r="BC6" s="56"/>
      <c r="BD6" s="56"/>
      <c r="BE6" s="38"/>
      <c r="BF6" s="56"/>
    </row>
    <row r="7" spans="1:58" ht="12.95" customHeight="1">
      <c r="A7" s="45"/>
      <c r="B7" s="46" t="s">
        <v>8</v>
      </c>
      <c r="C7" s="453">
        <f t="shared" ref="C7:C8" si="8">(M7*E7*O7*Q7)/100000000</f>
        <v>11.3694504</v>
      </c>
      <c r="D7" s="46" t="s">
        <v>299</v>
      </c>
      <c r="E7" s="47">
        <v>34</v>
      </c>
      <c r="F7" s="47">
        <v>1</v>
      </c>
      <c r="G7" s="505">
        <v>480</v>
      </c>
      <c r="H7" s="49">
        <v>0.12</v>
      </c>
      <c r="I7" s="50">
        <v>0.88</v>
      </c>
      <c r="J7" s="87">
        <f t="shared" ref="J7:J8" si="9">E7*G7*(1-H7)*1440/1000000*3.4</f>
        <v>70.314393599999988</v>
      </c>
      <c r="K7" s="87">
        <f t="shared" ref="K7:K8" si="10">(IF(G7&lt;L7,L7,G7)*(1-IF(H7&lt;N7,H7,N7))*E7*O7*Q7)/100000000</f>
        <v>11.3694504</v>
      </c>
      <c r="L7" s="40">
        <v>550</v>
      </c>
      <c r="M7" s="40">
        <f>+L7-L7*0.12</f>
        <v>484</v>
      </c>
      <c r="N7" s="51">
        <f t="shared" ref="N7:N8" si="11">1-(M7/L7)</f>
        <v>0.12</v>
      </c>
      <c r="O7" s="52">
        <f>+'Trim Rwd'!H5</f>
        <v>329</v>
      </c>
      <c r="P7" s="53">
        <f t="shared" ref="P7:P8" si="12">O7*(Q7-R7-S7)</f>
        <v>67445</v>
      </c>
      <c r="Q7" s="52">
        <v>210</v>
      </c>
      <c r="R7" s="506">
        <v>0</v>
      </c>
      <c r="S7" s="506">
        <v>5</v>
      </c>
      <c r="T7" s="42">
        <f t="shared" ref="T7:T8" si="13">E7*M7*O7*Q7/100000000</f>
        <v>11.3694504</v>
      </c>
      <c r="U7" s="42">
        <f t="shared" ref="U7:U8" si="14">E7*M7*O7*(Q7-R7-S7)/100000000</f>
        <v>11.0987492</v>
      </c>
      <c r="V7" s="42">
        <f t="shared" ref="V7:V8" si="15">E7*G7*(1-N7)*O7/100*(R7+S7)/1000000</f>
        <v>0.23624832000000001</v>
      </c>
      <c r="W7" s="42">
        <f>+'1'!K8/1000</f>
        <v>7.8159999999999998</v>
      </c>
      <c r="X7" s="43"/>
      <c r="Y7" s="216"/>
      <c r="Z7" s="42"/>
      <c r="AA7" s="42"/>
      <c r="AB7" s="42"/>
      <c r="AC7" s="42">
        <f t="shared" ref="AC7:AC8" si="16">K7-T7</f>
        <v>0</v>
      </c>
      <c r="AD7" s="42">
        <f t="shared" ref="AD7:AD9" si="17">+AM7+BA7</f>
        <v>7</v>
      </c>
      <c r="AE7" s="235" t="s">
        <v>419</v>
      </c>
      <c r="AF7" s="42"/>
      <c r="AG7" s="42">
        <v>7</v>
      </c>
      <c r="AH7" s="42"/>
      <c r="AI7" s="508"/>
      <c r="AJ7" s="42"/>
      <c r="AK7" s="42"/>
      <c r="AL7" s="42"/>
      <c r="AM7" s="42">
        <f>SUM(AF7:AL7)+AT7+AV7+AX7</f>
        <v>7</v>
      </c>
      <c r="AN7" s="88"/>
      <c r="AO7" s="42"/>
      <c r="AP7" s="42"/>
      <c r="AQ7" s="42"/>
      <c r="AR7" s="42">
        <f t="shared" ref="AR7:AR8" si="18">SUM(AN7:AQ7)</f>
        <v>0</v>
      </c>
      <c r="AS7" s="42"/>
      <c r="AT7" s="42"/>
      <c r="AU7" s="42"/>
      <c r="AV7" s="42"/>
      <c r="AW7" s="42"/>
      <c r="AX7" s="42"/>
      <c r="AY7" s="42"/>
      <c r="AZ7" s="42"/>
      <c r="BA7" s="42">
        <f>+AR7+AS7+AU7+AW7+AY7+AZ7</f>
        <v>0</v>
      </c>
      <c r="BB7" s="55"/>
      <c r="BC7" s="56">
        <v>2</v>
      </c>
      <c r="BD7" s="56"/>
      <c r="BE7" s="55"/>
      <c r="BF7" s="56"/>
    </row>
    <row r="8" spans="1:58" ht="12.95" customHeight="1">
      <c r="A8" s="45"/>
      <c r="B8" s="593" t="s">
        <v>428</v>
      </c>
      <c r="C8" s="453">
        <f t="shared" si="8"/>
        <v>2.3691254399999999</v>
      </c>
      <c r="D8" s="46" t="s">
        <v>299</v>
      </c>
      <c r="E8" s="47">
        <v>17</v>
      </c>
      <c r="F8" s="47">
        <v>1</v>
      </c>
      <c r="G8" s="505">
        <v>830</v>
      </c>
      <c r="H8" s="49">
        <v>0.15</v>
      </c>
      <c r="I8" s="50">
        <v>0.88</v>
      </c>
      <c r="J8" s="87">
        <f t="shared" si="9"/>
        <v>58.720176000000002</v>
      </c>
      <c r="K8" s="87">
        <f t="shared" si="10"/>
        <v>2.3691254399999999</v>
      </c>
      <c r="L8" s="40">
        <v>830</v>
      </c>
      <c r="M8" s="40">
        <f>+L8-L8*0.12</f>
        <v>730.4</v>
      </c>
      <c r="N8" s="51">
        <f t="shared" si="11"/>
        <v>0.12</v>
      </c>
      <c r="O8" s="52">
        <f>+'Trim Rwd'!H6</f>
        <v>318</v>
      </c>
      <c r="P8" s="53">
        <f t="shared" si="12"/>
        <v>19080</v>
      </c>
      <c r="Q8" s="52">
        <v>60</v>
      </c>
      <c r="R8" s="506">
        <v>0</v>
      </c>
      <c r="S8" s="506">
        <v>0</v>
      </c>
      <c r="T8" s="42">
        <f t="shared" si="13"/>
        <v>2.3691254399999999</v>
      </c>
      <c r="U8" s="42">
        <f t="shared" si="14"/>
        <v>2.3691254399999999</v>
      </c>
      <c r="V8" s="42">
        <f t="shared" si="15"/>
        <v>0</v>
      </c>
      <c r="W8" s="42">
        <f>+'1'!K9/1000</f>
        <v>0</v>
      </c>
      <c r="X8" s="43"/>
      <c r="Y8" s="216"/>
      <c r="Z8" s="42"/>
      <c r="AA8" s="42"/>
      <c r="AB8" s="42"/>
      <c r="AC8" s="42">
        <f t="shared" si="16"/>
        <v>0</v>
      </c>
      <c r="AD8" s="42">
        <f t="shared" si="17"/>
        <v>18</v>
      </c>
      <c r="AE8" s="235" t="s">
        <v>226</v>
      </c>
      <c r="AF8" s="38"/>
      <c r="AG8" s="38"/>
      <c r="AH8" s="38">
        <v>18</v>
      </c>
      <c r="AJ8" s="42"/>
      <c r="AK8" s="42"/>
      <c r="AL8" s="42"/>
      <c r="AM8" s="42">
        <f>SUM(AF8:AL8)+AT8+AV8+AX8</f>
        <v>18</v>
      </c>
      <c r="AN8" s="42"/>
      <c r="AO8" s="42"/>
      <c r="AP8" s="42"/>
      <c r="AQ8" s="42"/>
      <c r="AR8" s="42">
        <f t="shared" si="18"/>
        <v>0</v>
      </c>
      <c r="AS8" s="42"/>
      <c r="AT8" s="42"/>
      <c r="AU8" s="42"/>
      <c r="AV8" s="42"/>
      <c r="AW8" s="42"/>
      <c r="AX8" s="42"/>
      <c r="AY8" s="42"/>
      <c r="AZ8" s="42"/>
      <c r="BA8" s="42">
        <f>+AR8+AS8+AU8+AW8+AY8+AZ8</f>
        <v>0</v>
      </c>
      <c r="BB8" s="38"/>
      <c r="BC8" s="509"/>
      <c r="BD8" s="509"/>
      <c r="BE8" s="38"/>
      <c r="BF8" s="509"/>
    </row>
    <row r="9" spans="1:58" ht="12.95" customHeight="1">
      <c r="A9" s="45"/>
      <c r="B9" s="46"/>
      <c r="C9" s="453"/>
      <c r="D9" s="46"/>
      <c r="E9" s="47"/>
      <c r="F9" s="47"/>
      <c r="G9" s="48"/>
      <c r="H9" s="49"/>
      <c r="I9" s="50"/>
      <c r="J9" s="87"/>
      <c r="K9" s="87"/>
      <c r="L9" s="40"/>
      <c r="M9" s="40"/>
      <c r="N9" s="51"/>
      <c r="O9" s="52"/>
      <c r="P9" s="53"/>
      <c r="Q9" s="39"/>
      <c r="R9" s="506"/>
      <c r="S9" s="506"/>
      <c r="T9" s="42"/>
      <c r="U9" s="42"/>
      <c r="V9" s="42"/>
      <c r="W9" s="42"/>
      <c r="X9" s="43"/>
      <c r="Y9" s="216"/>
      <c r="Z9" s="42"/>
      <c r="AA9" s="42"/>
      <c r="AB9" s="42"/>
      <c r="AC9" s="42"/>
      <c r="AD9" s="42">
        <f t="shared" si="17"/>
        <v>5</v>
      </c>
      <c r="AE9" s="235" t="s">
        <v>387</v>
      </c>
      <c r="AF9" s="42"/>
      <c r="AG9" s="42"/>
      <c r="AH9" s="42"/>
      <c r="AI9" s="508">
        <v>5</v>
      </c>
      <c r="AJ9" s="42"/>
      <c r="AK9" s="42"/>
      <c r="AL9" s="42"/>
      <c r="AM9" s="42">
        <f>SUM(AF9:AL9)+AT9+AV9+AX9</f>
        <v>5</v>
      </c>
      <c r="AN9" s="42"/>
      <c r="AO9" s="42"/>
      <c r="AP9" s="42"/>
      <c r="AQ9" s="42"/>
      <c r="AR9" s="42">
        <f t="shared" ref="AR9" si="19">SUM(AN9:AQ9)</f>
        <v>0</v>
      </c>
      <c r="AS9" s="42"/>
      <c r="AT9" s="42"/>
      <c r="AU9" s="42"/>
      <c r="AV9" s="42"/>
      <c r="AW9" s="42"/>
      <c r="AX9" s="42"/>
      <c r="AY9" s="42"/>
      <c r="AZ9" s="42"/>
      <c r="BA9" s="42">
        <f>+AR9+AS9+AU9+AW9+AY9+AZ9</f>
        <v>0</v>
      </c>
      <c r="BB9" s="38"/>
      <c r="BC9" s="509"/>
      <c r="BD9" s="509"/>
      <c r="BE9" s="38"/>
      <c r="BF9" s="509"/>
    </row>
    <row r="10" spans="1:58" ht="12.95" customHeight="1">
      <c r="A10" s="45"/>
      <c r="B10" s="46"/>
      <c r="C10" s="453"/>
      <c r="D10" s="46"/>
      <c r="E10" s="47"/>
      <c r="F10" s="47"/>
      <c r="G10" s="505"/>
      <c r="H10" s="49"/>
      <c r="I10" s="50"/>
      <c r="J10" s="87"/>
      <c r="K10" s="87"/>
      <c r="L10" s="40"/>
      <c r="M10" s="40"/>
      <c r="N10" s="51"/>
      <c r="O10" s="52"/>
      <c r="P10" s="53"/>
      <c r="Q10" s="52"/>
      <c r="R10" s="506"/>
      <c r="S10" s="506"/>
      <c r="T10" s="42"/>
      <c r="U10" s="42"/>
      <c r="V10" s="42"/>
      <c r="W10" s="42"/>
      <c r="X10" s="507"/>
      <c r="Y10" s="216"/>
      <c r="Z10" s="42"/>
      <c r="AA10" s="54"/>
      <c r="AB10" s="54"/>
      <c r="AC10" s="42"/>
      <c r="AD10" s="42"/>
      <c r="AE10" s="238"/>
      <c r="AF10" s="42"/>
      <c r="AG10" s="42"/>
      <c r="AH10" s="42"/>
      <c r="AI10" s="508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55"/>
      <c r="BC10" s="56"/>
      <c r="BD10" s="56"/>
      <c r="BE10" s="55"/>
      <c r="BF10" s="56"/>
    </row>
    <row r="11" spans="1:58" ht="12.95" customHeight="1">
      <c r="A11" s="45">
        <v>45902</v>
      </c>
      <c r="B11" s="593" t="s">
        <v>428</v>
      </c>
      <c r="C11" s="453">
        <f t="shared" ref="C11" si="20">(M11*E11*O11*Q11)/100000000</f>
        <v>31.983193440000001</v>
      </c>
      <c r="D11" s="46" t="s">
        <v>299</v>
      </c>
      <c r="E11" s="47">
        <v>17</v>
      </c>
      <c r="F11" s="47">
        <v>1</v>
      </c>
      <c r="G11" s="505">
        <v>830</v>
      </c>
      <c r="H11" s="49">
        <v>0.15</v>
      </c>
      <c r="I11" s="50">
        <v>0.88</v>
      </c>
      <c r="J11" s="87">
        <f t="shared" ref="J11" si="21">E11*G11*(1-H11)*1440/1000000*3.4</f>
        <v>58.720176000000002</v>
      </c>
      <c r="K11" s="87">
        <f t="shared" ref="K11" si="22">(IF(G11&lt;L11,L11,G11)*(1-IF(H11&lt;N11,H11,N11))*E11*O11*Q11)/100000000</f>
        <v>31.983193440000001</v>
      </c>
      <c r="L11" s="40">
        <v>830</v>
      </c>
      <c r="M11" s="40">
        <f>+L11-L11*0.12</f>
        <v>730.4</v>
      </c>
      <c r="N11" s="51">
        <f t="shared" ref="N11" si="23">1-(M11/L11)</f>
        <v>0.12</v>
      </c>
      <c r="O11" s="52">
        <f>+'Trim Rwd'!H9</f>
        <v>318</v>
      </c>
      <c r="P11" s="53">
        <f t="shared" ref="P11" si="24">O11*(Q11-R11-S11)</f>
        <v>252492</v>
      </c>
      <c r="Q11" s="52">
        <v>810</v>
      </c>
      <c r="R11" s="506">
        <v>0</v>
      </c>
      <c r="S11" s="506">
        <v>16</v>
      </c>
      <c r="T11" s="42">
        <f t="shared" ref="T11" si="25">E11*M11*O11*Q11/100000000</f>
        <v>31.983193440000001</v>
      </c>
      <c r="U11" s="42">
        <f t="shared" ref="U11" si="26">E11*M11*O11*(Q11-R11-S11)/100000000</f>
        <v>31.351426655999997</v>
      </c>
      <c r="V11" s="42">
        <f t="shared" ref="V11" si="27">E11*G11*(1-N11)*O11/100*(R11+S11)/1000000</f>
        <v>0.63176678399999997</v>
      </c>
      <c r="W11" s="42">
        <f>+'2'!K9/1000</f>
        <v>17.635000000000002</v>
      </c>
      <c r="X11" s="507">
        <f>SUM(W11:W14)/SUM(K11:K14)</f>
        <v>0.95719612996515147</v>
      </c>
      <c r="Y11" s="216">
        <v>0</v>
      </c>
      <c r="Z11" s="42">
        <v>0</v>
      </c>
      <c r="AA11" s="54">
        <f>SUM(U11:U14)-SUM(W11:W14)-SUM(Z11:Z14)-SUM(Y11:Y14)</f>
        <v>1.2588839360000108</v>
      </c>
      <c r="AB11" s="54">
        <f>(SUM(K11:K14)-SUM(W11:W14)-SUM(Y11:Y14)-SUM(Z11:Z14)-SUM(AC11:AC14)-SUM(V11:V14))-AA11</f>
        <v>4.8849813083506888E-15</v>
      </c>
      <c r="AC11" s="42">
        <f>K11-T11</f>
        <v>0</v>
      </c>
      <c r="AD11" s="42">
        <f>+AM11+BA11</f>
        <v>0</v>
      </c>
      <c r="AE11" s="235" t="s">
        <v>397</v>
      </c>
      <c r="AF11" s="42">
        <v>0</v>
      </c>
      <c r="AG11" s="42"/>
      <c r="AH11" s="42"/>
      <c r="AI11" s="508"/>
      <c r="AJ11" s="42"/>
      <c r="AK11" s="42"/>
      <c r="AL11" s="42"/>
      <c r="AM11" s="42">
        <f>SUM(AF11:AL11)+AT11+AV11+AX11</f>
        <v>0</v>
      </c>
      <c r="AN11" s="42"/>
      <c r="AO11" s="42"/>
      <c r="AP11" s="42"/>
      <c r="AQ11" s="42"/>
      <c r="AR11" s="42">
        <f>SUM(AN11:AQ11)</f>
        <v>0</v>
      </c>
      <c r="AS11" s="42"/>
      <c r="AT11" s="42"/>
      <c r="AU11" s="42"/>
      <c r="AV11" s="42"/>
      <c r="AW11" s="42"/>
      <c r="AX11" s="42"/>
      <c r="AY11" s="42"/>
      <c r="AZ11" s="42"/>
      <c r="BA11" s="42">
        <f>+AR11+AS11+AU11+AW11+AY11+AZ11</f>
        <v>0</v>
      </c>
      <c r="BB11" s="38">
        <v>0</v>
      </c>
      <c r="BC11" s="56"/>
      <c r="BD11" s="56"/>
      <c r="BE11" s="38"/>
      <c r="BF11" s="56"/>
    </row>
    <row r="12" spans="1:58" ht="12.95" customHeight="1">
      <c r="A12" s="45"/>
      <c r="B12" s="46" t="s">
        <v>8</v>
      </c>
      <c r="C12" s="453">
        <f t="shared" ref="C12" si="28">(M12*E12*O12*Q12)/100000000</f>
        <v>29.967537600000004</v>
      </c>
      <c r="D12" s="46" t="s">
        <v>299</v>
      </c>
      <c r="E12" s="47">
        <v>31.5</v>
      </c>
      <c r="F12" s="47">
        <v>1</v>
      </c>
      <c r="G12" s="505">
        <v>520</v>
      </c>
      <c r="H12" s="49">
        <v>0.12</v>
      </c>
      <c r="I12" s="50">
        <v>0.88</v>
      </c>
      <c r="J12" s="87">
        <f t="shared" ref="J12" si="29">E12*G12*(1-H12)*1440/1000000*3.4</f>
        <v>70.572902400000004</v>
      </c>
      <c r="K12" s="87">
        <f t="shared" ref="K12" si="30">(IF(G12&lt;L12,L12,G12)*(1-IF(H12&lt;N12,H12,N12))*E12*O12*Q12)/100000000</f>
        <v>29.967537600000004</v>
      </c>
      <c r="L12" s="40">
        <v>520</v>
      </c>
      <c r="M12" s="40">
        <f>+L12-L12*0.12</f>
        <v>457.6</v>
      </c>
      <c r="N12" s="51">
        <f t="shared" ref="N12" si="31">1-(M12/L12)</f>
        <v>0.12</v>
      </c>
      <c r="O12" s="52">
        <f>+'Trim Rwd'!H10</f>
        <v>330</v>
      </c>
      <c r="P12" s="53">
        <f t="shared" ref="P12" si="32">O12*(Q12-R12-S12)</f>
        <v>202620</v>
      </c>
      <c r="Q12" s="52">
        <v>630</v>
      </c>
      <c r="R12" s="506">
        <v>0</v>
      </c>
      <c r="S12" s="506">
        <v>16</v>
      </c>
      <c r="T12" s="42">
        <f t="shared" ref="T12" si="33">E12*M12*O12*Q12/100000000</f>
        <v>29.967537600000004</v>
      </c>
      <c r="U12" s="42">
        <f t="shared" ref="U12" si="34">E12*M12*O12*(Q12-R12-S12)/100000000</f>
        <v>29.206457280000006</v>
      </c>
      <c r="V12" s="42">
        <f t="shared" ref="V12" si="35">E12*G12*(1-N12)*O12/100*(R12+S12)/1000000</f>
        <v>0.76108031999999992</v>
      </c>
      <c r="W12" s="42">
        <f>+'2'!K10/1000</f>
        <v>26.027999999999999</v>
      </c>
      <c r="X12" s="43"/>
      <c r="Y12" s="216"/>
      <c r="Z12" s="42"/>
      <c r="AA12" s="42"/>
      <c r="AB12" s="42"/>
      <c r="AC12" s="42">
        <f t="shared" ref="AC12" si="36">K12-T12</f>
        <v>0</v>
      </c>
      <c r="AD12" s="42">
        <f t="shared" ref="AD12:AD14" si="37">+AM12+BA12</f>
        <v>7</v>
      </c>
      <c r="AE12" s="235" t="s">
        <v>419</v>
      </c>
      <c r="AF12" s="42"/>
      <c r="AG12" s="42">
        <v>7</v>
      </c>
      <c r="AH12" s="42"/>
      <c r="AI12" s="508"/>
      <c r="AJ12" s="42"/>
      <c r="AK12" s="42"/>
      <c r="AL12" s="42"/>
      <c r="AM12" s="42">
        <f>SUM(AF12:AL12)+AT12+AV12+AX12</f>
        <v>7</v>
      </c>
      <c r="AN12" s="88"/>
      <c r="AO12" s="42"/>
      <c r="AP12" s="42"/>
      <c r="AQ12" s="42"/>
      <c r="AR12" s="42">
        <f t="shared" ref="AR12:AR13" si="38">SUM(AN12:AQ12)</f>
        <v>0</v>
      </c>
      <c r="AS12" s="42"/>
      <c r="AT12" s="42"/>
      <c r="AU12" s="42"/>
      <c r="AV12" s="42"/>
      <c r="AW12" s="42"/>
      <c r="AX12" s="42"/>
      <c r="AY12" s="42"/>
      <c r="AZ12" s="42"/>
      <c r="BA12" s="42">
        <f>+AR12+AS12+AU12+AW12+AY12+AZ12</f>
        <v>0</v>
      </c>
      <c r="BB12" s="55"/>
      <c r="BC12" s="56">
        <v>2</v>
      </c>
      <c r="BD12" s="56"/>
      <c r="BE12" s="55"/>
      <c r="BF12" s="56"/>
    </row>
    <row r="13" spans="1:58" ht="12.95" customHeight="1">
      <c r="A13" s="45"/>
      <c r="B13" s="46" t="s">
        <v>8</v>
      </c>
      <c r="C13" s="453"/>
      <c r="D13" s="46"/>
      <c r="E13" s="47">
        <v>34</v>
      </c>
      <c r="F13" s="47"/>
      <c r="G13" s="505"/>
      <c r="H13" s="49"/>
      <c r="I13" s="50"/>
      <c r="J13" s="87"/>
      <c r="K13" s="87"/>
      <c r="L13" s="40"/>
      <c r="M13" s="40"/>
      <c r="N13" s="51"/>
      <c r="O13" s="52"/>
      <c r="P13" s="53"/>
      <c r="Q13" s="52"/>
      <c r="R13" s="506"/>
      <c r="S13" s="506"/>
      <c r="T13" s="42"/>
      <c r="U13" s="42"/>
      <c r="V13" s="42"/>
      <c r="W13" s="42">
        <f>+'2'!K8/1000</f>
        <v>15.635999999999999</v>
      </c>
      <c r="X13" s="43"/>
      <c r="Y13" s="216"/>
      <c r="Z13" s="42"/>
      <c r="AA13" s="42"/>
      <c r="AB13" s="42"/>
      <c r="AC13" s="42"/>
      <c r="AD13" s="42">
        <f t="shared" si="37"/>
        <v>20</v>
      </c>
      <c r="AE13" s="235" t="s">
        <v>226</v>
      </c>
      <c r="AF13" s="38"/>
      <c r="AG13" s="38"/>
      <c r="AH13" s="38">
        <v>20</v>
      </c>
      <c r="AJ13" s="42"/>
      <c r="AK13" s="42"/>
      <c r="AL13" s="42"/>
      <c r="AM13" s="42">
        <f>SUM(AF13:AL13)+AT13+AV13+AX13</f>
        <v>20</v>
      </c>
      <c r="AN13" s="42"/>
      <c r="AO13" s="42"/>
      <c r="AP13" s="42"/>
      <c r="AQ13" s="42"/>
      <c r="AR13" s="42">
        <f t="shared" si="38"/>
        <v>0</v>
      </c>
      <c r="AS13" s="42"/>
      <c r="AT13" s="42"/>
      <c r="AU13" s="42"/>
      <c r="AV13" s="42"/>
      <c r="AW13" s="42"/>
      <c r="AX13" s="42"/>
      <c r="AY13" s="42"/>
      <c r="AZ13" s="42"/>
      <c r="BA13" s="42">
        <f>+AR13+AS13+AU13+AW13+AY13+AZ13</f>
        <v>0</v>
      </c>
      <c r="BB13" s="38"/>
      <c r="BC13" s="509"/>
      <c r="BD13" s="509"/>
      <c r="BE13" s="38"/>
      <c r="BF13" s="509"/>
    </row>
    <row r="14" spans="1:58" ht="12.95" customHeight="1">
      <c r="A14" s="45"/>
      <c r="B14" s="46"/>
      <c r="C14" s="453"/>
      <c r="D14" s="46"/>
      <c r="E14" s="47"/>
      <c r="F14" s="47"/>
      <c r="G14" s="48"/>
      <c r="H14" s="49"/>
      <c r="I14" s="50"/>
      <c r="J14" s="87"/>
      <c r="K14" s="87"/>
      <c r="L14" s="40"/>
      <c r="M14" s="40"/>
      <c r="N14" s="51"/>
      <c r="O14" s="52"/>
      <c r="P14" s="53"/>
      <c r="Q14" s="39"/>
      <c r="R14" s="506"/>
      <c r="S14" s="506"/>
      <c r="T14" s="42"/>
      <c r="U14" s="42"/>
      <c r="V14" s="42"/>
      <c r="W14" s="42"/>
      <c r="X14" s="43"/>
      <c r="Y14" s="216"/>
      <c r="Z14" s="42"/>
      <c r="AA14" s="42"/>
      <c r="AB14" s="42"/>
      <c r="AC14" s="42"/>
      <c r="AD14" s="42">
        <f t="shared" si="37"/>
        <v>5</v>
      </c>
      <c r="AE14" s="235" t="s">
        <v>387</v>
      </c>
      <c r="AF14" s="42"/>
      <c r="AG14" s="42"/>
      <c r="AH14" s="42"/>
      <c r="AI14" s="508">
        <v>5</v>
      </c>
      <c r="AJ14" s="42"/>
      <c r="AK14" s="42"/>
      <c r="AL14" s="42"/>
      <c r="AM14" s="42">
        <f>SUM(AF14:AL14)+AT14+AV14+AX14</f>
        <v>5</v>
      </c>
      <c r="AN14" s="42"/>
      <c r="AO14" s="42"/>
      <c r="AP14" s="42"/>
      <c r="AQ14" s="42"/>
      <c r="AR14" s="42">
        <f t="shared" ref="AR14" si="39">SUM(AN14:AQ14)</f>
        <v>0</v>
      </c>
      <c r="AS14" s="42"/>
      <c r="AT14" s="42"/>
      <c r="AU14" s="42"/>
      <c r="AV14" s="42"/>
      <c r="AW14" s="42"/>
      <c r="AX14" s="42"/>
      <c r="AY14" s="42"/>
      <c r="AZ14" s="42"/>
      <c r="BA14" s="42">
        <f>+AR14+AS14+AU14+AW14+AY14+AZ14</f>
        <v>0</v>
      </c>
      <c r="BB14" s="38"/>
      <c r="BC14" s="509"/>
      <c r="BD14" s="509"/>
      <c r="BE14" s="38"/>
      <c r="BF14" s="509"/>
    </row>
    <row r="15" spans="1:58" ht="12.95" customHeight="1">
      <c r="A15" s="45"/>
      <c r="B15" s="46"/>
      <c r="C15" s="453"/>
      <c r="D15" s="46"/>
      <c r="E15" s="47"/>
      <c r="F15" s="47"/>
      <c r="G15" s="48"/>
      <c r="H15" s="49"/>
      <c r="I15" s="50"/>
      <c r="J15" s="87"/>
      <c r="K15" s="87"/>
      <c r="L15" s="40"/>
      <c r="M15" s="40"/>
      <c r="N15" s="51"/>
      <c r="O15" s="52"/>
      <c r="P15" s="53"/>
      <c r="Q15" s="39"/>
      <c r="R15" s="506"/>
      <c r="S15" s="506"/>
      <c r="T15" s="42"/>
      <c r="U15" s="42"/>
      <c r="V15" s="42"/>
      <c r="W15" s="42"/>
      <c r="X15" s="43"/>
      <c r="Y15" s="216"/>
      <c r="Z15" s="42"/>
      <c r="AA15" s="42"/>
      <c r="AB15" s="42"/>
      <c r="AC15" s="42"/>
      <c r="AD15" s="42"/>
      <c r="AE15" s="238"/>
      <c r="AF15" s="42"/>
      <c r="AG15" s="42"/>
      <c r="AH15" s="42"/>
      <c r="AI15" s="508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55"/>
      <c r="BC15" s="56"/>
      <c r="BD15" s="56"/>
      <c r="BE15" s="55"/>
      <c r="BF15" s="56"/>
    </row>
    <row r="16" spans="1:58" ht="12.95" customHeight="1">
      <c r="A16" s="45">
        <v>45903</v>
      </c>
      <c r="B16" s="46" t="s">
        <v>8</v>
      </c>
      <c r="C16" s="453">
        <f t="shared" ref="C16:C17" si="40">(M16*E16*O16*Q16)/100000000</f>
        <v>5.4702648000000016</v>
      </c>
      <c r="D16" s="46" t="s">
        <v>299</v>
      </c>
      <c r="E16" s="47">
        <v>31.5</v>
      </c>
      <c r="F16" s="47">
        <v>1</v>
      </c>
      <c r="G16" s="505">
        <v>520</v>
      </c>
      <c r="H16" s="49">
        <v>0.12</v>
      </c>
      <c r="I16" s="50">
        <v>0.88</v>
      </c>
      <c r="J16" s="87">
        <f t="shared" ref="J16:J17" si="41">E16*G16*(1-H16)*1440/1000000*3.4</f>
        <v>70.572902400000004</v>
      </c>
      <c r="K16" s="87">
        <f t="shared" ref="K16:K17" si="42">(IF(G16&lt;L16,L16,G16)*(1-IF(H16&lt;N16,H16,N16))*E16*O16*Q16)/100000000</f>
        <v>5.4702648000000016</v>
      </c>
      <c r="L16" s="40">
        <v>520</v>
      </c>
      <c r="M16" s="40">
        <f>+L16-L16*0.12</f>
        <v>457.6</v>
      </c>
      <c r="N16" s="51">
        <f t="shared" ref="N16:N17" si="43">1-(M16/L16)</f>
        <v>0.12</v>
      </c>
      <c r="O16" s="52">
        <f>+'Trim Rwd'!H12</f>
        <v>330</v>
      </c>
      <c r="P16" s="53">
        <f t="shared" ref="P16:P17" si="44">O16*(Q16-R16-S16)</f>
        <v>32670</v>
      </c>
      <c r="Q16" s="52">
        <v>115</v>
      </c>
      <c r="R16" s="506">
        <v>0</v>
      </c>
      <c r="S16" s="506">
        <v>16</v>
      </c>
      <c r="T16" s="42">
        <f t="shared" ref="T16:T17" si="45">E16*M16*O16*Q16/100000000</f>
        <v>5.4702648000000016</v>
      </c>
      <c r="U16" s="42">
        <f t="shared" ref="U16:U17" si="46">E16*M16*O16*(Q16-R16-S16)/100000000</f>
        <v>4.7091844800000011</v>
      </c>
      <c r="V16" s="42">
        <f t="shared" ref="V16:V17" si="47">E16*G16*(1-N16)*O16/100*(R16+S16)/1000000</f>
        <v>0.76108031999999992</v>
      </c>
      <c r="W16" s="42">
        <f>+'3'!K10/1000</f>
        <v>7.1210000000000004</v>
      </c>
      <c r="X16" s="507">
        <f>SUM(W16:W19)/SUM(K16:K19)</f>
        <v>0.72036837260782394</v>
      </c>
      <c r="Y16" s="216">
        <v>0</v>
      </c>
      <c r="Z16" s="42">
        <v>0</v>
      </c>
      <c r="AA16" s="54">
        <f>SUM(U16:U19)-SUM(W16:W19)-SUM(Z16:Z19)-SUM(Y16:Y19)</f>
        <v>2.3152434640000026</v>
      </c>
      <c r="AB16" s="54">
        <f>(SUM(K16:K19)-SUM(W16:W19)-SUM(Y16:Y19)-SUM(Z16:Z19)-SUM(AC16:AC19)-SUM(V16:V19))-AA16</f>
        <v>0</v>
      </c>
      <c r="AC16" s="42">
        <f>K16-T16</f>
        <v>0</v>
      </c>
      <c r="AD16" s="42">
        <f>+AM16+BA16</f>
        <v>42</v>
      </c>
      <c r="AE16" s="235" t="s">
        <v>471</v>
      </c>
      <c r="AF16" s="42">
        <v>42</v>
      </c>
      <c r="AG16" s="42"/>
      <c r="AH16" s="42"/>
      <c r="AI16" s="508"/>
      <c r="AJ16" s="42"/>
      <c r="AK16" s="42"/>
      <c r="AL16" s="42"/>
      <c r="AM16" s="42">
        <f>SUM(AF16:AL16)+AT16+AV16+AX16</f>
        <v>42</v>
      </c>
      <c r="AN16" s="42"/>
      <c r="AO16" s="42"/>
      <c r="AP16" s="42"/>
      <c r="AQ16" s="42"/>
      <c r="AR16" s="42">
        <f>SUM(AN16:AQ16)</f>
        <v>0</v>
      </c>
      <c r="AS16" s="42"/>
      <c r="AT16" s="42"/>
      <c r="AU16" s="42"/>
      <c r="AV16" s="42"/>
      <c r="AW16" s="42"/>
      <c r="AX16" s="42"/>
      <c r="AY16" s="42"/>
      <c r="AZ16" s="42"/>
      <c r="BA16" s="42">
        <f>+AR16+AS16+AU16+AW16+AY16+AZ16</f>
        <v>0</v>
      </c>
      <c r="BB16" s="38">
        <v>10</v>
      </c>
      <c r="BC16" s="56"/>
      <c r="BD16" s="56"/>
      <c r="BE16" s="38"/>
      <c r="BF16" s="56"/>
    </row>
    <row r="17" spans="1:58" ht="12.95" customHeight="1">
      <c r="A17" s="45"/>
      <c r="B17" s="46" t="s">
        <v>469</v>
      </c>
      <c r="C17" s="453">
        <f t="shared" si="40"/>
        <v>28.1958138</v>
      </c>
      <c r="D17" s="46" t="s">
        <v>485</v>
      </c>
      <c r="E17" s="47">
        <v>18</v>
      </c>
      <c r="F17" s="47">
        <v>1</v>
      </c>
      <c r="G17" s="505">
        <v>830</v>
      </c>
      <c r="H17" s="49">
        <v>0.14000000000000001</v>
      </c>
      <c r="I17" s="50">
        <v>0.88</v>
      </c>
      <c r="J17" s="87">
        <f t="shared" si="41"/>
        <v>62.905766399999997</v>
      </c>
      <c r="K17" s="87">
        <f t="shared" si="42"/>
        <v>28.1958138</v>
      </c>
      <c r="L17" s="40">
        <v>830</v>
      </c>
      <c r="M17" s="40">
        <f>+L17-L17*0.14</f>
        <v>713.8</v>
      </c>
      <c r="N17" s="51">
        <f t="shared" si="43"/>
        <v>0.14000000000000001</v>
      </c>
      <c r="O17" s="52">
        <f>+'Trim Rwd'!H13</f>
        <v>330</v>
      </c>
      <c r="P17" s="53">
        <f t="shared" si="44"/>
        <v>137940</v>
      </c>
      <c r="Q17" s="52">
        <v>665</v>
      </c>
      <c r="R17" s="506">
        <v>0</v>
      </c>
      <c r="S17" s="506">
        <f>42+205</f>
        <v>247</v>
      </c>
      <c r="T17" s="42">
        <f t="shared" si="45"/>
        <v>28.1958138</v>
      </c>
      <c r="U17" s="42">
        <f t="shared" si="46"/>
        <v>17.723082959999999</v>
      </c>
      <c r="V17" s="42">
        <f t="shared" si="47"/>
        <v>10.472730840000001</v>
      </c>
      <c r="W17" s="42">
        <f>+'3'!K11/1000</f>
        <v>18.436</v>
      </c>
      <c r="X17" s="43"/>
      <c r="Y17" s="216"/>
      <c r="Z17" s="42">
        <f>+'3'!D16/1000</f>
        <v>0.3</v>
      </c>
      <c r="AA17" s="42"/>
      <c r="AB17" s="42"/>
      <c r="AC17" s="42">
        <f t="shared" ref="AC17:AC18" si="48">K17-T17</f>
        <v>0</v>
      </c>
      <c r="AD17" s="42">
        <f t="shared" ref="AD17:AD20" si="49">+AM17+BA17</f>
        <v>16</v>
      </c>
      <c r="AE17" s="235" t="s">
        <v>472</v>
      </c>
      <c r="AF17" s="42"/>
      <c r="AG17" s="42">
        <v>16</v>
      </c>
      <c r="AH17" s="42"/>
      <c r="AI17" s="508"/>
      <c r="AJ17" s="42"/>
      <c r="AK17" s="42"/>
      <c r="AL17" s="42"/>
      <c r="AM17" s="42">
        <f>SUM(AF17:AL17)+AT17+AV17+AX17</f>
        <v>16</v>
      </c>
      <c r="AN17" s="88"/>
      <c r="AO17" s="42"/>
      <c r="AP17" s="42"/>
      <c r="AQ17" s="42"/>
      <c r="AR17" s="42">
        <f t="shared" ref="AR17:AR18" si="50">SUM(AN17:AQ17)</f>
        <v>0</v>
      </c>
      <c r="AS17" s="42"/>
      <c r="AT17" s="42"/>
      <c r="AU17" s="42"/>
      <c r="AV17" s="42"/>
      <c r="AW17" s="42"/>
      <c r="AX17" s="42"/>
      <c r="AY17" s="42"/>
      <c r="AZ17" s="42"/>
      <c r="BA17" s="42">
        <f>+AR17+AS17+AU17+AW17+AY17+AZ17</f>
        <v>0</v>
      </c>
      <c r="BB17" s="55"/>
      <c r="BC17" s="56">
        <v>5</v>
      </c>
      <c r="BD17" s="56"/>
      <c r="BE17" s="55"/>
      <c r="BF17" s="56"/>
    </row>
    <row r="18" spans="1:58" ht="12.95" customHeight="1">
      <c r="A18" s="45"/>
      <c r="B18" s="46" t="s">
        <v>469</v>
      </c>
      <c r="C18" s="453">
        <f t="shared" ref="C18" si="51">(M18*E18*O18*Q18)/100000000</f>
        <v>23.51300028</v>
      </c>
      <c r="D18" s="46" t="s">
        <v>485</v>
      </c>
      <c r="E18" s="47">
        <v>15.5</v>
      </c>
      <c r="F18" s="47">
        <v>1</v>
      </c>
      <c r="G18" s="505">
        <v>830</v>
      </c>
      <c r="H18" s="49">
        <v>0.14000000000000001</v>
      </c>
      <c r="I18" s="50">
        <v>0.88</v>
      </c>
      <c r="J18" s="87">
        <f t="shared" ref="J18" si="52">E18*G18*(1-H18)*1440/1000000*3.4</f>
        <v>54.168854400000001</v>
      </c>
      <c r="K18" s="87">
        <f t="shared" ref="K18" si="53">(IF(G18&lt;L18,L18,G18)*(1-IF(H18&lt;N18,H18,N18))*E18*O18*Q18)/100000000</f>
        <v>23.51300028</v>
      </c>
      <c r="L18" s="40">
        <v>830</v>
      </c>
      <c r="M18" s="40">
        <f>+L18-L18*0.14</f>
        <v>713.8</v>
      </c>
      <c r="N18" s="51">
        <f t="shared" ref="N18" si="54">1-(M18/L18)</f>
        <v>0.14000000000000001</v>
      </c>
      <c r="O18" s="52">
        <f>+'Trim Rwd'!H14</f>
        <v>322</v>
      </c>
      <c r="P18" s="53">
        <f t="shared" ref="P18" si="55">O18*(Q18-R18-S18)</f>
        <v>202216</v>
      </c>
      <c r="Q18" s="52">
        <v>660</v>
      </c>
      <c r="R18" s="506">
        <v>0</v>
      </c>
      <c r="S18" s="506">
        <f>19+13</f>
        <v>32</v>
      </c>
      <c r="T18" s="42">
        <f t="shared" ref="T18" si="56">E18*M18*O18*Q18/100000000</f>
        <v>23.51300028</v>
      </c>
      <c r="U18" s="42">
        <f t="shared" ref="U18" si="57">E18*M18*O18*(Q18-R18-S18)/100000000</f>
        <v>22.372976024</v>
      </c>
      <c r="V18" s="42">
        <f t="shared" ref="V18" si="58">E18*G18*(1-N18)*O18/100*(R18+S18)/1000000</f>
        <v>1.140024256</v>
      </c>
      <c r="W18" s="42">
        <f>+'3'!K12/1000</f>
        <v>15.632999999999999</v>
      </c>
      <c r="X18" s="43"/>
      <c r="Y18" s="216"/>
      <c r="Z18" s="42">
        <f>+('3'!D17+'3'!D25)/1000</f>
        <v>1</v>
      </c>
      <c r="AA18" s="42"/>
      <c r="AB18" s="42"/>
      <c r="AC18" s="42">
        <f t="shared" si="48"/>
        <v>0</v>
      </c>
      <c r="AD18" s="42">
        <f t="shared" si="49"/>
        <v>19</v>
      </c>
      <c r="AE18" s="235" t="s">
        <v>226</v>
      </c>
      <c r="AF18" s="38"/>
      <c r="AG18" s="38"/>
      <c r="AH18" s="38">
        <v>19</v>
      </c>
      <c r="AJ18" s="42"/>
      <c r="AK18" s="42"/>
      <c r="AL18" s="42"/>
      <c r="AM18" s="42">
        <f>SUM(AF18:AL18)+AT18+AV18+AX18</f>
        <v>19</v>
      </c>
      <c r="AN18" s="42"/>
      <c r="AO18" s="42"/>
      <c r="AP18" s="42"/>
      <c r="AQ18" s="42"/>
      <c r="AR18" s="42">
        <f t="shared" si="50"/>
        <v>0</v>
      </c>
      <c r="AS18" s="42"/>
      <c r="AT18" s="42"/>
      <c r="AU18" s="42"/>
      <c r="AV18" s="42"/>
      <c r="AW18" s="42"/>
      <c r="AX18" s="42"/>
      <c r="AY18" s="42"/>
      <c r="AZ18" s="42"/>
      <c r="BA18" s="42">
        <f>+AR18+AS18+AU18+AW18+AY18+AZ18</f>
        <v>0</v>
      </c>
      <c r="BB18" s="38"/>
      <c r="BC18" s="509"/>
      <c r="BD18" s="509"/>
      <c r="BE18" s="38"/>
      <c r="BF18" s="509"/>
    </row>
    <row r="19" spans="1:58" ht="12.95" customHeight="1">
      <c r="A19" s="45"/>
      <c r="B19" s="46"/>
      <c r="C19" s="453"/>
      <c r="D19" s="46"/>
      <c r="E19" s="47"/>
      <c r="F19" s="47"/>
      <c r="G19" s="48"/>
      <c r="H19" s="49"/>
      <c r="I19" s="50"/>
      <c r="J19" s="87"/>
      <c r="K19" s="87"/>
      <c r="L19" s="40"/>
      <c r="M19" s="40"/>
      <c r="N19" s="51"/>
      <c r="O19" s="52"/>
      <c r="P19" s="53"/>
      <c r="Q19" s="39"/>
      <c r="R19" s="506"/>
      <c r="S19" s="506"/>
      <c r="T19" s="42"/>
      <c r="U19" s="42"/>
      <c r="V19" s="42"/>
      <c r="W19" s="42"/>
      <c r="X19" s="43"/>
      <c r="Y19" s="216"/>
      <c r="Z19" s="42"/>
      <c r="AA19" s="42"/>
      <c r="AB19" s="42"/>
      <c r="AC19" s="42"/>
      <c r="AD19" s="42">
        <f t="shared" si="49"/>
        <v>13</v>
      </c>
      <c r="AE19" s="235" t="s">
        <v>387</v>
      </c>
      <c r="AF19" s="42"/>
      <c r="AG19" s="42"/>
      <c r="AH19" s="42"/>
      <c r="AI19" s="508">
        <v>13</v>
      </c>
      <c r="AJ19" s="42"/>
      <c r="AK19" s="42"/>
      <c r="AL19" s="42"/>
      <c r="AM19" s="42">
        <f>SUM(AF19:AL19)+AT19+AV19+AX19</f>
        <v>13</v>
      </c>
      <c r="AN19" s="42"/>
      <c r="AO19" s="42"/>
      <c r="AP19" s="42"/>
      <c r="AQ19" s="42"/>
      <c r="AR19" s="42">
        <f t="shared" ref="AR19" si="59">SUM(AN19:AQ19)</f>
        <v>0</v>
      </c>
      <c r="AS19" s="42"/>
      <c r="AT19" s="42"/>
      <c r="AU19" s="42"/>
      <c r="AV19" s="42"/>
      <c r="AW19" s="42"/>
      <c r="AX19" s="42"/>
      <c r="AY19" s="42"/>
      <c r="AZ19" s="42"/>
      <c r="BA19" s="42">
        <f>+AR19+AS19+AU19+AW19+AY19+AZ19</f>
        <v>0</v>
      </c>
      <c r="BB19" s="38"/>
      <c r="BC19" s="509"/>
      <c r="BD19" s="509"/>
      <c r="BE19" s="38"/>
      <c r="BF19" s="509"/>
    </row>
    <row r="20" spans="1:58" ht="12.95" customHeight="1">
      <c r="A20" s="45"/>
      <c r="B20" s="46"/>
      <c r="C20" s="453"/>
      <c r="D20" s="46"/>
      <c r="E20" s="47"/>
      <c r="F20" s="47"/>
      <c r="G20" s="48"/>
      <c r="H20" s="49"/>
      <c r="I20" s="50"/>
      <c r="J20" s="87"/>
      <c r="K20" s="87"/>
      <c r="L20" s="40"/>
      <c r="M20" s="40"/>
      <c r="N20" s="51"/>
      <c r="O20" s="52"/>
      <c r="P20" s="53"/>
      <c r="Q20" s="39"/>
      <c r="R20" s="506"/>
      <c r="S20" s="506"/>
      <c r="T20" s="42"/>
      <c r="U20" s="42"/>
      <c r="V20" s="42"/>
      <c r="W20" s="42"/>
      <c r="X20" s="43"/>
      <c r="Y20" s="216"/>
      <c r="Z20" s="42"/>
      <c r="AA20" s="42"/>
      <c r="AB20" s="42"/>
      <c r="AC20" s="42"/>
      <c r="AD20" s="42">
        <f t="shared" si="49"/>
        <v>205</v>
      </c>
      <c r="AE20" s="238" t="s">
        <v>473</v>
      </c>
      <c r="AF20" s="42"/>
      <c r="AG20" s="42"/>
      <c r="AH20" s="42"/>
      <c r="AI20" s="508"/>
      <c r="AJ20" s="42"/>
      <c r="AK20" s="42"/>
      <c r="AL20" s="42"/>
      <c r="AM20" s="42">
        <f>SUM(AF20:AL20)+AT20+AV20+AX20</f>
        <v>205</v>
      </c>
      <c r="AN20" s="42"/>
      <c r="AO20" s="42"/>
      <c r="AP20" s="42"/>
      <c r="AQ20" s="42"/>
      <c r="AR20" s="42">
        <f t="shared" ref="AR20" si="60">SUM(AN20:AQ20)</f>
        <v>0</v>
      </c>
      <c r="AS20" s="42"/>
      <c r="AT20" s="42">
        <v>205</v>
      </c>
      <c r="AU20" s="42"/>
      <c r="AV20" s="42"/>
      <c r="AW20" s="42"/>
      <c r="AX20" s="42"/>
      <c r="AY20" s="42"/>
      <c r="AZ20" s="42"/>
      <c r="BA20" s="42">
        <f>+AR20+AS20+AU20+AW20+AY20+AZ20</f>
        <v>0</v>
      </c>
      <c r="BB20" s="38"/>
      <c r="BC20" s="509"/>
      <c r="BD20" s="509"/>
      <c r="BE20" s="38"/>
      <c r="BF20" s="509"/>
    </row>
    <row r="21" spans="1:58" ht="12.95" customHeight="1">
      <c r="A21" s="45"/>
      <c r="B21" s="46"/>
      <c r="C21" s="453"/>
      <c r="D21" s="46"/>
      <c r="E21" s="47"/>
      <c r="F21" s="47"/>
      <c r="G21" s="505"/>
      <c r="H21" s="49"/>
      <c r="I21" s="50"/>
      <c r="J21" s="87"/>
      <c r="K21" s="87"/>
      <c r="L21" s="40"/>
      <c r="M21" s="40"/>
      <c r="N21" s="51"/>
      <c r="O21" s="52"/>
      <c r="P21" s="53"/>
      <c r="Q21" s="52"/>
      <c r="R21" s="506"/>
      <c r="S21" s="506"/>
      <c r="T21" s="42"/>
      <c r="U21" s="42"/>
      <c r="V21" s="42"/>
      <c r="W21" s="42"/>
      <c r="X21" s="507"/>
      <c r="Y21" s="216"/>
      <c r="Z21" s="42"/>
      <c r="AA21" s="54"/>
      <c r="AB21" s="54"/>
      <c r="AC21" s="42"/>
      <c r="AD21" s="42"/>
      <c r="AE21" s="580"/>
      <c r="AF21" s="42"/>
      <c r="AG21" s="42"/>
      <c r="AH21" s="42"/>
      <c r="AI21" s="508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38"/>
      <c r="BC21" s="56"/>
      <c r="BD21" s="56"/>
      <c r="BE21" s="38"/>
      <c r="BF21" s="56"/>
    </row>
    <row r="22" spans="1:58" ht="12.95" customHeight="1">
      <c r="A22" s="45">
        <v>45904</v>
      </c>
      <c r="B22" s="46" t="s">
        <v>469</v>
      </c>
      <c r="C22" s="453">
        <f t="shared" ref="C22" si="61">(M22*E22*O22*Q22)/100000000</f>
        <v>51.30109152</v>
      </c>
      <c r="D22" s="46" t="s">
        <v>485</v>
      </c>
      <c r="E22" s="47">
        <v>15.5</v>
      </c>
      <c r="F22" s="47">
        <v>1</v>
      </c>
      <c r="G22" s="505">
        <v>830</v>
      </c>
      <c r="H22" s="49">
        <v>0.14000000000000001</v>
      </c>
      <c r="I22" s="50">
        <v>0.88</v>
      </c>
      <c r="J22" s="87">
        <f t="shared" ref="J22" si="62">E22*G22*(1-H22)*1440/1000000*3.4</f>
        <v>54.168854400000001</v>
      </c>
      <c r="K22" s="87">
        <f t="shared" ref="K22" si="63">(IF(G22&lt;L22,L22,G22)*(1-IF(H22&lt;N22,H22,N22))*E22*O22*Q22)/100000000</f>
        <v>51.30109152</v>
      </c>
      <c r="L22" s="40">
        <v>830</v>
      </c>
      <c r="M22" s="40">
        <f>+L22-L22*0.14</f>
        <v>713.8</v>
      </c>
      <c r="N22" s="51">
        <f t="shared" ref="N22" si="64">1-(M22/L22)</f>
        <v>0.14000000000000001</v>
      </c>
      <c r="O22" s="52">
        <f>+'Trim Rwd'!H16</f>
        <v>322</v>
      </c>
      <c r="P22" s="53">
        <f t="shared" ref="P22" si="65">O22*(Q22-R22-S22)</f>
        <v>438886</v>
      </c>
      <c r="Q22" s="52">
        <v>1440</v>
      </c>
      <c r="R22" s="506">
        <v>0</v>
      </c>
      <c r="S22" s="506">
        <v>77</v>
      </c>
      <c r="T22" s="42">
        <f t="shared" ref="T22" si="66">E22*M22*O22*Q22/100000000</f>
        <v>51.30109152</v>
      </c>
      <c r="U22" s="42">
        <f t="shared" ref="U22" si="67">E22*M22*O22*(Q22-R22-S22)/100000000</f>
        <v>48.557908153999996</v>
      </c>
      <c r="V22" s="42">
        <f t="shared" ref="V22" si="68">E22*G22*(1-N22)*O22/100*(R22+S22)/1000000</f>
        <v>2.7431833659999998</v>
      </c>
      <c r="W22" s="42">
        <f>+'4'!K34/1000</f>
        <v>46.570999999999998</v>
      </c>
      <c r="X22" s="507">
        <f>SUM(W22:W25)/SUM(K22:K25)</f>
        <v>0.90779744875104751</v>
      </c>
      <c r="Y22" s="216">
        <v>0</v>
      </c>
      <c r="Z22" s="42">
        <f>+'4'!D34/1000</f>
        <v>0.215</v>
      </c>
      <c r="AA22" s="54">
        <f>SUM(U22:U25)-SUM(W22:W25)-SUM(Z22:Z25)-SUM(Y22:Y25)</f>
        <v>1.7719081539999981</v>
      </c>
      <c r="AB22" s="54">
        <f>(SUM(K22:K25)-SUM(W22:W25)-SUM(Y22:Y25)-SUM(Z22:Z25)-SUM(AC22:AC25)-SUM(V22:V25))-AA22</f>
        <v>4.2188474935755949E-15</v>
      </c>
      <c r="AC22" s="42">
        <f>K22-T22</f>
        <v>0</v>
      </c>
      <c r="AD22" s="42">
        <f>+AM22+BA22</f>
        <v>19</v>
      </c>
      <c r="AE22" s="235" t="s">
        <v>471</v>
      </c>
      <c r="AF22" s="42">
        <v>19</v>
      </c>
      <c r="AG22" s="42"/>
      <c r="AH22" s="42"/>
      <c r="AI22" s="508"/>
      <c r="AJ22" s="42"/>
      <c r="AK22" s="42"/>
      <c r="AL22" s="42"/>
      <c r="AM22" s="42">
        <f>SUM(AF22:AL22)+AT22+AV22+AX22</f>
        <v>19</v>
      </c>
      <c r="AN22" s="42"/>
      <c r="AO22" s="42"/>
      <c r="AP22" s="42"/>
      <c r="AQ22" s="42"/>
      <c r="AR22" s="42">
        <f>SUM(AN22:AQ22)</f>
        <v>0</v>
      </c>
      <c r="AS22" s="42"/>
      <c r="AT22" s="42"/>
      <c r="AU22" s="42"/>
      <c r="AV22" s="42"/>
      <c r="AW22" s="42"/>
      <c r="AX22" s="42"/>
      <c r="AY22" s="42"/>
      <c r="AZ22" s="42"/>
      <c r="BA22" s="42">
        <f>+AR22+AS22+AU22+AW22+AY22+AZ22</f>
        <v>0</v>
      </c>
      <c r="BB22" s="38">
        <v>10</v>
      </c>
      <c r="BC22" s="56"/>
      <c r="BD22" s="56"/>
      <c r="BE22" s="38"/>
      <c r="BF22" s="56"/>
    </row>
    <row r="23" spans="1:58" ht="12.95" customHeight="1">
      <c r="A23" s="45"/>
      <c r="B23" s="46"/>
      <c r="C23" s="453"/>
      <c r="D23" s="46"/>
      <c r="E23" s="47"/>
      <c r="F23" s="47"/>
      <c r="G23" s="505"/>
      <c r="H23" s="49"/>
      <c r="I23" s="50"/>
      <c r="J23" s="87"/>
      <c r="K23" s="87"/>
      <c r="L23" s="40"/>
      <c r="M23" s="40"/>
      <c r="N23" s="51"/>
      <c r="O23" s="52"/>
      <c r="P23" s="53"/>
      <c r="Q23" s="52"/>
      <c r="R23" s="506"/>
      <c r="S23" s="506"/>
      <c r="T23" s="42"/>
      <c r="U23" s="42"/>
      <c r="V23" s="42"/>
      <c r="W23" s="42"/>
      <c r="X23" s="43"/>
      <c r="Y23" s="216"/>
      <c r="Z23" s="42"/>
      <c r="AA23" s="42"/>
      <c r="AB23" s="42"/>
      <c r="AC23" s="42"/>
      <c r="AD23" s="42">
        <f t="shared" ref="AD23:AD24" si="69">+AM23+BA23</f>
        <v>37</v>
      </c>
      <c r="AE23" s="235" t="s">
        <v>490</v>
      </c>
      <c r="AF23" s="42"/>
      <c r="AG23" s="42">
        <v>37</v>
      </c>
      <c r="AH23" s="42"/>
      <c r="AI23" s="508"/>
      <c r="AJ23" s="42"/>
      <c r="AK23" s="42"/>
      <c r="AL23" s="42"/>
      <c r="AM23" s="42">
        <f>SUM(AF23:AL23)+AT23+AV23+AX23</f>
        <v>37</v>
      </c>
      <c r="AN23" s="88"/>
      <c r="AO23" s="42"/>
      <c r="AP23" s="42"/>
      <c r="AQ23" s="42"/>
      <c r="AR23" s="42">
        <f t="shared" ref="AR23:AR24" si="70">SUM(AN23:AQ23)</f>
        <v>0</v>
      </c>
      <c r="AS23" s="42"/>
      <c r="AT23" s="42"/>
      <c r="AU23" s="42"/>
      <c r="AV23" s="42"/>
      <c r="AW23" s="42"/>
      <c r="AX23" s="42"/>
      <c r="AY23" s="42"/>
      <c r="AZ23" s="42"/>
      <c r="BA23" s="42">
        <f>+AR23+AS23+AU23+AW23+AY23+AZ23</f>
        <v>0</v>
      </c>
      <c r="BB23" s="55"/>
      <c r="BC23" s="56">
        <v>13</v>
      </c>
      <c r="BD23" s="56"/>
      <c r="BE23" s="55"/>
      <c r="BF23" s="56"/>
    </row>
    <row r="24" spans="1:58" ht="12.95" customHeight="1">
      <c r="A24" s="45"/>
      <c r="B24" s="46"/>
      <c r="C24" s="453"/>
      <c r="D24" s="46"/>
      <c r="E24" s="47"/>
      <c r="F24" s="47"/>
      <c r="G24" s="505"/>
      <c r="H24" s="49"/>
      <c r="I24" s="50"/>
      <c r="J24" s="87"/>
      <c r="K24" s="87"/>
      <c r="L24" s="40"/>
      <c r="M24" s="40"/>
      <c r="N24" s="51"/>
      <c r="O24" s="52"/>
      <c r="P24" s="53"/>
      <c r="Q24" s="52"/>
      <c r="R24" s="506"/>
      <c r="S24" s="506"/>
      <c r="T24" s="42"/>
      <c r="U24" s="42"/>
      <c r="V24" s="42"/>
      <c r="W24" s="42"/>
      <c r="X24" s="43"/>
      <c r="Y24" s="216"/>
      <c r="Z24" s="42"/>
      <c r="AA24" s="42"/>
      <c r="AB24" s="42"/>
      <c r="AC24" s="42"/>
      <c r="AD24" s="42">
        <f t="shared" si="69"/>
        <v>21</v>
      </c>
      <c r="AE24" s="235" t="s">
        <v>226</v>
      </c>
      <c r="AF24" s="38"/>
      <c r="AG24" s="38"/>
      <c r="AH24" s="38">
        <v>21</v>
      </c>
      <c r="AJ24" s="42"/>
      <c r="AK24" s="42"/>
      <c r="AL24" s="42"/>
      <c r="AM24" s="42">
        <f>SUM(AF24:AL24)+AT24+AV24+AX24</f>
        <v>21</v>
      </c>
      <c r="AN24" s="42"/>
      <c r="AO24" s="42"/>
      <c r="AP24" s="42"/>
      <c r="AQ24" s="42"/>
      <c r="AR24" s="42">
        <f t="shared" si="70"/>
        <v>0</v>
      </c>
      <c r="AS24" s="42"/>
      <c r="AT24" s="42"/>
      <c r="AU24" s="42"/>
      <c r="AV24" s="42"/>
      <c r="AW24" s="42"/>
      <c r="AX24" s="42"/>
      <c r="AY24" s="42"/>
      <c r="AZ24" s="42"/>
      <c r="BA24" s="42">
        <f>+AR24+AS24+AU24+AW24+AY24+AZ24</f>
        <v>0</v>
      </c>
      <c r="BB24" s="38"/>
      <c r="BC24" s="509"/>
      <c r="BD24" s="509"/>
      <c r="BE24" s="38"/>
      <c r="BF24" s="509"/>
    </row>
    <row r="25" spans="1:58" ht="12.95" customHeight="1">
      <c r="A25" s="45"/>
      <c r="B25" s="46"/>
      <c r="C25" s="453"/>
      <c r="D25" s="46"/>
      <c r="E25" s="47"/>
      <c r="F25" s="47"/>
      <c r="G25" s="48"/>
      <c r="H25" s="49"/>
      <c r="I25" s="50"/>
      <c r="J25" s="87"/>
      <c r="K25" s="87"/>
      <c r="L25" s="40"/>
      <c r="M25" s="40"/>
      <c r="N25" s="51"/>
      <c r="O25" s="52"/>
      <c r="P25" s="53"/>
      <c r="Q25" s="39"/>
      <c r="R25" s="506"/>
      <c r="S25" s="506"/>
      <c r="T25" s="42"/>
      <c r="U25" s="42"/>
      <c r="V25" s="42"/>
      <c r="W25" s="42"/>
      <c r="X25" s="43"/>
      <c r="Y25" s="216"/>
      <c r="Z25" s="42"/>
      <c r="AA25" s="42"/>
      <c r="AB25" s="42"/>
      <c r="AC25" s="42"/>
      <c r="AD25" s="42"/>
      <c r="AE25" s="235"/>
      <c r="AF25" s="42"/>
      <c r="AG25" s="42"/>
      <c r="AH25" s="42"/>
      <c r="AI25" s="508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38"/>
      <c r="BC25" s="509"/>
      <c r="BD25" s="509"/>
      <c r="BE25" s="38"/>
      <c r="BF25" s="509"/>
    </row>
    <row r="26" spans="1:58" ht="12.95" customHeight="1">
      <c r="A26" s="45">
        <v>45905</v>
      </c>
      <c r="B26" s="46" t="s">
        <v>469</v>
      </c>
      <c r="C26" s="453">
        <f t="shared" ref="C26" si="71">(M26*E26*O26*Q26)/100000000</f>
        <v>51.30109152</v>
      </c>
      <c r="D26" s="46" t="s">
        <v>485</v>
      </c>
      <c r="E26" s="47">
        <v>15.5</v>
      </c>
      <c r="F26" s="47">
        <v>1</v>
      </c>
      <c r="G26" s="505">
        <v>830</v>
      </c>
      <c r="H26" s="49">
        <v>0.14000000000000001</v>
      </c>
      <c r="I26" s="50">
        <v>0.88</v>
      </c>
      <c r="J26" s="87">
        <f t="shared" ref="J26" si="72">E26*G26*(1-H26)*1440/1000000*3.4</f>
        <v>54.168854400000001</v>
      </c>
      <c r="K26" s="87">
        <f t="shared" ref="K26" si="73">(IF(G26&lt;L26,L26,G26)*(1-IF(H26&lt;N26,H26,N26))*E26*O26*Q26)/100000000</f>
        <v>51.30109152</v>
      </c>
      <c r="L26" s="40">
        <v>830</v>
      </c>
      <c r="M26" s="40">
        <f>+L26-L26*0.14</f>
        <v>713.8</v>
      </c>
      <c r="N26" s="51">
        <f t="shared" ref="N26" si="74">1-(M26/L26)</f>
        <v>0.14000000000000001</v>
      </c>
      <c r="O26" s="52">
        <f>+'Trim Rwd'!H18</f>
        <v>322</v>
      </c>
      <c r="P26" s="53">
        <f t="shared" ref="P26" si="75">O26*(Q26-R26-S26)</f>
        <v>444682</v>
      </c>
      <c r="Q26" s="52">
        <v>1440</v>
      </c>
      <c r="R26" s="506">
        <v>0</v>
      </c>
      <c r="S26" s="506">
        <v>59</v>
      </c>
      <c r="T26" s="42">
        <f t="shared" ref="T26" si="76">E26*M26*O26*Q26/100000000</f>
        <v>51.30109152</v>
      </c>
      <c r="U26" s="42">
        <f t="shared" ref="U26" si="77">E26*M26*O26*(Q26-R26-S26)/100000000</f>
        <v>49.199171798000002</v>
      </c>
      <c r="V26" s="42">
        <f t="shared" ref="V26" si="78">E26*G26*(1-N26)*O26/100*(R26+S26)/1000000</f>
        <v>2.1019197219999999</v>
      </c>
      <c r="W26" s="42">
        <f>+'5'!K34/1000</f>
        <v>47.639000000000003</v>
      </c>
      <c r="X26" s="507">
        <f>SUM(W26:W29)/SUM(K26:K29)</f>
        <v>0.92861571924698105</v>
      </c>
      <c r="Y26" s="216">
        <v>0</v>
      </c>
      <c r="Z26" s="42">
        <f>+'5'!D34/1000</f>
        <v>0.19</v>
      </c>
      <c r="AA26" s="54">
        <f>SUM(U26:U29)-SUM(W26:W29)-SUM(Z26:Z29)-SUM(Y26:Y29)</f>
        <v>1.370171797999999</v>
      </c>
      <c r="AB26" s="54">
        <f>(SUM(K26:K29)-SUM(W26:W29)-SUM(Y26:Y29)-SUM(Z26:Z29)-SUM(AC26:AC29)-SUM(V26:V29))-AA26</f>
        <v>-1.7763568394002505E-15</v>
      </c>
      <c r="AC26" s="42">
        <f>K26-T26</f>
        <v>0</v>
      </c>
      <c r="AD26" s="42">
        <f>+AM26+BA26</f>
        <v>16</v>
      </c>
      <c r="AE26" s="235" t="s">
        <v>491</v>
      </c>
      <c r="AF26" s="42">
        <v>16</v>
      </c>
      <c r="AG26" s="42"/>
      <c r="AH26" s="42"/>
      <c r="AI26" s="508"/>
      <c r="AJ26" s="42"/>
      <c r="AK26" s="42"/>
      <c r="AL26" s="42"/>
      <c r="AM26" s="42">
        <f>SUM(AF26:AL26)+AT26+AV26+AX26</f>
        <v>16</v>
      </c>
      <c r="AN26" s="42"/>
      <c r="AO26" s="42"/>
      <c r="AP26" s="42"/>
      <c r="AQ26" s="42"/>
      <c r="AR26" s="42">
        <f>SUM(AN26:AQ26)</f>
        <v>0</v>
      </c>
      <c r="AS26" s="42"/>
      <c r="AT26" s="42"/>
      <c r="AU26" s="42"/>
      <c r="AV26" s="42"/>
      <c r="AW26" s="42"/>
      <c r="AX26" s="42"/>
      <c r="AY26" s="42"/>
      <c r="AZ26" s="42"/>
      <c r="BA26" s="42">
        <f>+AR26+AS26+AU26+AW26+AY26+AZ26</f>
        <v>0</v>
      </c>
      <c r="BB26" s="38">
        <v>4</v>
      </c>
      <c r="BC26" s="56"/>
      <c r="BD26" s="56"/>
      <c r="BE26" s="38"/>
      <c r="BF26" s="56"/>
    </row>
    <row r="27" spans="1:58" ht="12.95" customHeight="1">
      <c r="A27" s="45"/>
      <c r="B27" s="46"/>
      <c r="C27" s="453"/>
      <c r="D27" s="46"/>
      <c r="E27" s="47"/>
      <c r="F27" s="47"/>
      <c r="G27" s="505"/>
      <c r="H27" s="49"/>
      <c r="I27" s="50"/>
      <c r="J27" s="87"/>
      <c r="K27" s="87"/>
      <c r="L27" s="40"/>
      <c r="M27" s="40"/>
      <c r="N27" s="51"/>
      <c r="O27" s="52"/>
      <c r="P27" s="53"/>
      <c r="Q27" s="52"/>
      <c r="R27" s="506"/>
      <c r="S27" s="506"/>
      <c r="T27" s="42"/>
      <c r="U27" s="42"/>
      <c r="V27" s="42"/>
      <c r="W27" s="42"/>
      <c r="X27" s="43"/>
      <c r="Y27" s="216"/>
      <c r="Z27" s="42"/>
      <c r="AA27" s="42"/>
      <c r="AB27" s="42"/>
      <c r="AC27" s="42"/>
      <c r="AD27" s="42">
        <f t="shared" ref="AD27:AD28" si="79">+AM27+BA27</f>
        <v>28</v>
      </c>
      <c r="AE27" s="235" t="s">
        <v>492</v>
      </c>
      <c r="AF27" s="42"/>
      <c r="AG27" s="42">
        <v>28</v>
      </c>
      <c r="AH27" s="42"/>
      <c r="AI27" s="508"/>
      <c r="AJ27" s="42"/>
      <c r="AK27" s="42"/>
      <c r="AL27" s="42"/>
      <c r="AM27" s="42">
        <f>SUM(AF27:AL27)+AT27+AV27+AX27</f>
        <v>28</v>
      </c>
      <c r="AN27" s="88"/>
      <c r="AO27" s="42"/>
      <c r="AP27" s="42"/>
      <c r="AQ27" s="42"/>
      <c r="AR27" s="42">
        <f t="shared" ref="AR27:AR28" si="80">SUM(AN27:AQ27)</f>
        <v>0</v>
      </c>
      <c r="AS27" s="42"/>
      <c r="AT27" s="42"/>
      <c r="AU27" s="42"/>
      <c r="AV27" s="42"/>
      <c r="AW27" s="42"/>
      <c r="AX27" s="42"/>
      <c r="AY27" s="42"/>
      <c r="AZ27" s="42"/>
      <c r="BA27" s="42">
        <f>+AR27+AS27+AU27+AW27+AY27+AZ27</f>
        <v>0</v>
      </c>
      <c r="BB27" s="55"/>
      <c r="BC27" s="56">
        <v>12</v>
      </c>
      <c r="BD27" s="56"/>
      <c r="BE27" s="55"/>
      <c r="BF27" s="56"/>
    </row>
    <row r="28" spans="1:58" ht="12.95" customHeight="1">
      <c r="A28" s="45"/>
      <c r="B28" s="46"/>
      <c r="C28" s="453"/>
      <c r="D28" s="46"/>
      <c r="E28" s="47"/>
      <c r="F28" s="47"/>
      <c r="G28" s="505"/>
      <c r="H28" s="49"/>
      <c r="I28" s="50"/>
      <c r="J28" s="87"/>
      <c r="K28" s="87"/>
      <c r="L28" s="40"/>
      <c r="M28" s="40"/>
      <c r="N28" s="51"/>
      <c r="O28" s="52"/>
      <c r="P28" s="53"/>
      <c r="Q28" s="52"/>
      <c r="R28" s="506"/>
      <c r="S28" s="506"/>
      <c r="T28" s="42"/>
      <c r="U28" s="42"/>
      <c r="V28" s="42"/>
      <c r="W28" s="42"/>
      <c r="X28" s="43"/>
      <c r="Y28" s="216"/>
      <c r="Z28" s="42"/>
      <c r="AA28" s="42"/>
      <c r="AB28" s="42"/>
      <c r="AC28" s="42"/>
      <c r="AD28" s="42">
        <f t="shared" si="79"/>
        <v>15</v>
      </c>
      <c r="AE28" s="235" t="s">
        <v>226</v>
      </c>
      <c r="AF28" s="38"/>
      <c r="AG28" s="38"/>
      <c r="AH28" s="38">
        <v>15</v>
      </c>
      <c r="AJ28" s="42"/>
      <c r="AK28" s="42"/>
      <c r="AL28" s="42"/>
      <c r="AM28" s="42">
        <f>SUM(AF28:AL28)+AT28+AV28+AX28</f>
        <v>15</v>
      </c>
      <c r="AN28" s="42"/>
      <c r="AO28" s="42"/>
      <c r="AP28" s="42"/>
      <c r="AQ28" s="42"/>
      <c r="AR28" s="42">
        <f t="shared" si="80"/>
        <v>0</v>
      </c>
      <c r="AS28" s="42"/>
      <c r="AT28" s="42"/>
      <c r="AU28" s="42"/>
      <c r="AV28" s="42"/>
      <c r="AW28" s="42"/>
      <c r="AX28" s="42"/>
      <c r="AY28" s="42"/>
      <c r="AZ28" s="42"/>
      <c r="BA28" s="42">
        <f>+AR28+AS28+AU28+AW28+AY28+AZ28</f>
        <v>0</v>
      </c>
      <c r="BB28" s="38"/>
      <c r="BC28" s="509"/>
      <c r="BD28" s="509"/>
      <c r="BE28" s="38"/>
      <c r="BF28" s="509"/>
    </row>
    <row r="29" spans="1:58" ht="12.95" customHeight="1">
      <c r="A29" s="45"/>
      <c r="B29" s="46"/>
      <c r="C29" s="453"/>
      <c r="D29" s="46"/>
      <c r="E29" s="47"/>
      <c r="F29" s="47"/>
      <c r="G29" s="48"/>
      <c r="H29" s="49"/>
      <c r="I29" s="50"/>
      <c r="J29" s="87"/>
      <c r="K29" s="87"/>
      <c r="L29" s="40"/>
      <c r="M29" s="40"/>
      <c r="N29" s="51"/>
      <c r="O29" s="52"/>
      <c r="P29" s="53"/>
      <c r="Q29" s="39"/>
      <c r="R29" s="506"/>
      <c r="S29" s="506"/>
      <c r="T29" s="42"/>
      <c r="U29" s="42"/>
      <c r="V29" s="42"/>
      <c r="W29" s="42"/>
      <c r="X29" s="43"/>
      <c r="Y29" s="216"/>
      <c r="Z29" s="42"/>
      <c r="AA29" s="42"/>
      <c r="AB29" s="42"/>
      <c r="AC29" s="42"/>
      <c r="AD29" s="42"/>
      <c r="AE29" s="235"/>
      <c r="AF29" s="42"/>
      <c r="AG29" s="42"/>
      <c r="AH29" s="42"/>
      <c r="AI29" s="508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38"/>
      <c r="BC29" s="509"/>
      <c r="BD29" s="509"/>
      <c r="BE29" s="38"/>
      <c r="BF29" s="509"/>
    </row>
    <row r="30" spans="1:58" ht="12.95" customHeight="1">
      <c r="A30" s="45">
        <v>45906</v>
      </c>
      <c r="B30" s="46" t="s">
        <v>469</v>
      </c>
      <c r="C30" s="453">
        <f t="shared" ref="C30" si="81">(M30*E30*O30*Q30)/100000000</f>
        <v>51.519766249411767</v>
      </c>
      <c r="D30" s="46" t="s">
        <v>485</v>
      </c>
      <c r="E30" s="47">
        <v>15.5</v>
      </c>
      <c r="F30" s="47">
        <v>1</v>
      </c>
      <c r="G30" s="505">
        <v>830</v>
      </c>
      <c r="H30" s="49">
        <v>0.14000000000000001</v>
      </c>
      <c r="I30" s="50">
        <v>0.88</v>
      </c>
      <c r="J30" s="87">
        <f t="shared" ref="J30" si="82">E30*G30*(1-H30)*1440/1000000*3.4</f>
        <v>54.168854400000001</v>
      </c>
      <c r="K30" s="87">
        <f t="shared" ref="K30" si="83">(IF(G30&lt;L30,L30,G30)*(1-IF(H30&lt;N30,H30,N30))*E30*O30*Q30)/100000000</f>
        <v>51.519766249411767</v>
      </c>
      <c r="L30" s="40">
        <v>830</v>
      </c>
      <c r="M30" s="40">
        <f>+L30-L30*0.14</f>
        <v>713.8</v>
      </c>
      <c r="N30" s="51">
        <f t="shared" ref="N30" si="84">1-(M30/L30)</f>
        <v>0.14000000000000001</v>
      </c>
      <c r="O30" s="52">
        <f>+'Trim Rwd'!H20</f>
        <v>323.37254901960785</v>
      </c>
      <c r="P30" s="53">
        <f t="shared" ref="P30" si="85">O30*(Q30-R30-S30)</f>
        <v>448517.72549019608</v>
      </c>
      <c r="Q30" s="52">
        <v>1440</v>
      </c>
      <c r="R30" s="506">
        <v>0</v>
      </c>
      <c r="S30" s="506">
        <v>53</v>
      </c>
      <c r="T30" s="42">
        <f t="shared" ref="T30" si="86">E30*M30*O30*Q30/100000000</f>
        <v>51.519766249411767</v>
      </c>
      <c r="U30" s="42">
        <f t="shared" ref="U30" si="87">E30*M30*O30*(Q30-R30-S30)/100000000</f>
        <v>49.623552630509806</v>
      </c>
      <c r="V30" s="42">
        <f t="shared" ref="V30" si="88">E30*G30*(1-N30)*O30/100*(R30+S30)/1000000</f>
        <v>1.8962136189019609</v>
      </c>
      <c r="W30" s="42">
        <f>+'6'!K34/1000</f>
        <v>47.774999999999999</v>
      </c>
      <c r="X30" s="507">
        <f>SUM(W30:W33)/SUM(K30:K33)</f>
        <v>0.92731398991053215</v>
      </c>
      <c r="Y30" s="216">
        <v>0</v>
      </c>
      <c r="Z30" s="42">
        <f>+'6'!D34/1000</f>
        <v>0.8</v>
      </c>
      <c r="AA30" s="54">
        <f>SUM(U30:U33)-SUM(W30:W33)-SUM(Z30:Z33)-SUM(Y30:Y33)</f>
        <v>1.0485526305098076</v>
      </c>
      <c r="AB30" s="54">
        <f>(SUM(K30:K33)-SUM(W30:W33)-SUM(Y30:Y33)-SUM(Z30:Z33)-SUM(AC30:AC33)-SUM(V30:V33))-AA30</f>
        <v>0</v>
      </c>
      <c r="AC30" s="42">
        <f>K30-T30</f>
        <v>0</v>
      </c>
      <c r="AD30" s="42">
        <f>+AM30+BA30</f>
        <v>7</v>
      </c>
      <c r="AE30" s="235" t="s">
        <v>467</v>
      </c>
      <c r="AF30" s="42">
        <v>7</v>
      </c>
      <c r="AG30" s="42"/>
      <c r="AH30" s="42"/>
      <c r="AI30" s="508"/>
      <c r="AJ30" s="42"/>
      <c r="AK30" s="42"/>
      <c r="AL30" s="42"/>
      <c r="AM30" s="42">
        <f>SUM(AF30:AL30)+AT30+AV30+AX30</f>
        <v>7</v>
      </c>
      <c r="AN30" s="42"/>
      <c r="AO30" s="42"/>
      <c r="AP30" s="42"/>
      <c r="AQ30" s="42"/>
      <c r="AR30" s="42">
        <f>SUM(AN30:AQ30)</f>
        <v>0</v>
      </c>
      <c r="AS30" s="42"/>
      <c r="AT30" s="42"/>
      <c r="AU30" s="42"/>
      <c r="AV30" s="42"/>
      <c r="AW30" s="42"/>
      <c r="AX30" s="42"/>
      <c r="AY30" s="42"/>
      <c r="AZ30" s="42"/>
      <c r="BA30" s="42">
        <f>+AR30+AS30+AU30+AW30+AY30+AZ30</f>
        <v>0</v>
      </c>
      <c r="BB30" s="38">
        <v>2</v>
      </c>
      <c r="BC30" s="56"/>
      <c r="BD30" s="56"/>
      <c r="BE30" s="38"/>
      <c r="BF30" s="56"/>
    </row>
    <row r="31" spans="1:58" ht="12.95" customHeight="1">
      <c r="A31" s="45"/>
      <c r="B31" s="46"/>
      <c r="C31" s="453"/>
      <c r="D31" s="46"/>
      <c r="E31" s="47"/>
      <c r="F31" s="47"/>
      <c r="G31" s="505"/>
      <c r="H31" s="49"/>
      <c r="I31" s="50"/>
      <c r="J31" s="87"/>
      <c r="K31" s="87"/>
      <c r="L31" s="40"/>
      <c r="M31" s="40"/>
      <c r="N31" s="51"/>
      <c r="O31" s="52"/>
      <c r="P31" s="53"/>
      <c r="Q31" s="52"/>
      <c r="R31" s="506"/>
      <c r="S31" s="506"/>
      <c r="T31" s="42"/>
      <c r="U31" s="42"/>
      <c r="V31" s="42"/>
      <c r="W31" s="42"/>
      <c r="X31" s="43"/>
      <c r="Y31" s="216"/>
      <c r="Z31" s="42"/>
      <c r="AA31" s="42"/>
      <c r="AB31" s="42"/>
      <c r="AC31" s="42"/>
      <c r="AD31" s="42">
        <f t="shared" ref="AD31:AD33" si="89">+AM31+BA31</f>
        <v>24</v>
      </c>
      <c r="AE31" s="235" t="s">
        <v>503</v>
      </c>
      <c r="AF31" s="42"/>
      <c r="AG31" s="42">
        <v>24</v>
      </c>
      <c r="AH31" s="42"/>
      <c r="AI31" s="508"/>
      <c r="AJ31" s="42"/>
      <c r="AK31" s="42"/>
      <c r="AL31" s="42"/>
      <c r="AM31" s="42">
        <f>SUM(AF31:AL31)+AT31+AV31+AX31</f>
        <v>24</v>
      </c>
      <c r="AN31" s="88"/>
      <c r="AO31" s="42"/>
      <c r="AP31" s="42"/>
      <c r="AQ31" s="42"/>
      <c r="AR31" s="42">
        <f t="shared" ref="AR31:AR32" si="90">SUM(AN31:AQ31)</f>
        <v>0</v>
      </c>
      <c r="AS31" s="42"/>
      <c r="AT31" s="42"/>
      <c r="AU31" s="42"/>
      <c r="AV31" s="42"/>
      <c r="AW31" s="42"/>
      <c r="AX31" s="42"/>
      <c r="AY31" s="42"/>
      <c r="AZ31" s="42"/>
      <c r="BA31" s="42">
        <f>+AR31+AS31+AU31+AW31+AY31+AZ31</f>
        <v>0</v>
      </c>
      <c r="BB31" s="55"/>
      <c r="BC31" s="56">
        <v>11</v>
      </c>
      <c r="BD31" s="56"/>
      <c r="BE31" s="55"/>
      <c r="BF31" s="56"/>
    </row>
    <row r="32" spans="1:58" ht="12.95" customHeight="1">
      <c r="A32" s="45"/>
      <c r="B32" s="46"/>
      <c r="C32" s="453"/>
      <c r="D32" s="46"/>
      <c r="E32" s="47"/>
      <c r="F32" s="47"/>
      <c r="G32" s="505"/>
      <c r="H32" s="49"/>
      <c r="I32" s="50"/>
      <c r="J32" s="87"/>
      <c r="K32" s="87"/>
      <c r="L32" s="40"/>
      <c r="M32" s="40"/>
      <c r="N32" s="51"/>
      <c r="O32" s="52"/>
      <c r="P32" s="53"/>
      <c r="Q32" s="52"/>
      <c r="R32" s="506"/>
      <c r="S32" s="506"/>
      <c r="T32" s="42"/>
      <c r="U32" s="42"/>
      <c r="V32" s="42"/>
      <c r="W32" s="42"/>
      <c r="X32" s="43"/>
      <c r="Y32" s="216"/>
      <c r="Z32" s="42"/>
      <c r="AA32" s="42"/>
      <c r="AB32" s="42"/>
      <c r="AC32" s="42"/>
      <c r="AD32" s="42">
        <f t="shared" si="89"/>
        <v>20</v>
      </c>
      <c r="AE32" s="235" t="s">
        <v>226</v>
      </c>
      <c r="AF32" s="38"/>
      <c r="AG32" s="38"/>
      <c r="AH32" s="38">
        <v>20</v>
      </c>
      <c r="AI32" s="508"/>
      <c r="AJ32" s="42"/>
      <c r="AK32" s="42"/>
      <c r="AL32" s="42"/>
      <c r="AM32" s="42">
        <f>SUM(AF32:AL32)+AT32+AV32+AX32</f>
        <v>20</v>
      </c>
      <c r="AN32" s="42"/>
      <c r="AO32" s="42"/>
      <c r="AP32" s="42"/>
      <c r="AQ32" s="42"/>
      <c r="AR32" s="42">
        <f t="shared" si="90"/>
        <v>0</v>
      </c>
      <c r="AS32" s="42"/>
      <c r="AT32" s="42"/>
      <c r="AU32" s="42"/>
      <c r="AV32" s="42"/>
      <c r="AW32" s="42"/>
      <c r="AX32" s="42"/>
      <c r="AY32" s="42"/>
      <c r="AZ32" s="42"/>
      <c r="BA32" s="42">
        <f>+AR32+AS32+AU32+AW32+AY32+AZ32</f>
        <v>0</v>
      </c>
      <c r="BB32" s="38"/>
      <c r="BC32" s="509"/>
      <c r="BD32" s="509"/>
      <c r="BE32" s="38"/>
      <c r="BF32" s="509"/>
    </row>
    <row r="33" spans="1:58" ht="12.95" customHeight="1">
      <c r="A33" s="45"/>
      <c r="B33" s="46"/>
      <c r="C33" s="453"/>
      <c r="D33" s="46"/>
      <c r="E33" s="47"/>
      <c r="F33" s="47"/>
      <c r="G33" s="48"/>
      <c r="H33" s="49"/>
      <c r="I33" s="50"/>
      <c r="J33" s="87"/>
      <c r="K33" s="87"/>
      <c r="L33" s="40"/>
      <c r="M33" s="40"/>
      <c r="N33" s="51"/>
      <c r="O33" s="52"/>
      <c r="P33" s="53"/>
      <c r="Q33" s="39"/>
      <c r="R33" s="506"/>
      <c r="S33" s="506"/>
      <c r="T33" s="42"/>
      <c r="U33" s="42"/>
      <c r="V33" s="42"/>
      <c r="W33" s="42"/>
      <c r="X33" s="43"/>
      <c r="Y33" s="216"/>
      <c r="Z33" s="42"/>
      <c r="AA33" s="42"/>
      <c r="AB33" s="42"/>
      <c r="AC33" s="42"/>
      <c r="AD33" s="42">
        <f t="shared" si="89"/>
        <v>2</v>
      </c>
      <c r="AE33" s="235" t="s">
        <v>387</v>
      </c>
      <c r="AF33" s="42"/>
      <c r="AG33" s="38"/>
      <c r="AH33" s="38"/>
      <c r="AI33" s="34">
        <v>2</v>
      </c>
      <c r="AJ33" s="42"/>
      <c r="AK33" s="42"/>
      <c r="AL33" s="42"/>
      <c r="AM33" s="42">
        <f>SUM(AF33:AL33)+AT33+AV33+AX33</f>
        <v>2</v>
      </c>
      <c r="AN33" s="42"/>
      <c r="AO33" s="42"/>
      <c r="AP33" s="42"/>
      <c r="AQ33" s="42"/>
      <c r="AR33" s="42">
        <f t="shared" ref="AR33" si="91">SUM(AN33:AQ33)</f>
        <v>0</v>
      </c>
      <c r="AS33" s="42"/>
      <c r="AT33" s="42"/>
      <c r="AU33" s="42"/>
      <c r="AV33" s="42"/>
      <c r="AW33" s="42"/>
      <c r="AX33" s="42"/>
      <c r="AY33" s="42"/>
      <c r="AZ33" s="42"/>
      <c r="BA33" s="42">
        <f>+AR33+AS33+AU33+AW33+AY33+AZ33</f>
        <v>0</v>
      </c>
      <c r="BB33" s="38"/>
      <c r="BC33" s="509"/>
      <c r="BD33" s="509"/>
      <c r="BE33" s="38"/>
      <c r="BF33" s="509"/>
    </row>
    <row r="34" spans="1:58" ht="12.95" customHeight="1">
      <c r="A34" s="45"/>
      <c r="B34" s="46"/>
      <c r="C34" s="453"/>
      <c r="D34" s="46"/>
      <c r="E34" s="47"/>
      <c r="F34" s="47"/>
      <c r="G34" s="505"/>
      <c r="H34" s="49"/>
      <c r="I34" s="50"/>
      <c r="J34" s="87"/>
      <c r="K34" s="87"/>
      <c r="L34" s="40"/>
      <c r="M34" s="40"/>
      <c r="N34" s="51"/>
      <c r="O34" s="52"/>
      <c r="P34" s="53"/>
      <c r="Q34" s="52"/>
      <c r="R34" s="506"/>
      <c r="S34" s="506"/>
      <c r="T34" s="42"/>
      <c r="U34" s="42"/>
      <c r="V34" s="42"/>
      <c r="W34" s="42"/>
      <c r="X34" s="43"/>
      <c r="Y34" s="216"/>
      <c r="Z34" s="42"/>
      <c r="AA34" s="42"/>
      <c r="AB34" s="42"/>
      <c r="AC34" s="42"/>
      <c r="AD34" s="42"/>
      <c r="AE34" s="238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38"/>
      <c r="BC34" s="56"/>
      <c r="BD34" s="56"/>
      <c r="BE34" s="55"/>
      <c r="BF34" s="56"/>
    </row>
    <row r="35" spans="1:58" ht="12.95" customHeight="1">
      <c r="A35" s="45">
        <v>45907</v>
      </c>
      <c r="B35" s="46" t="s">
        <v>469</v>
      </c>
      <c r="C35" s="453">
        <f t="shared" ref="C35" si="92">(M35*E35*O35*Q35)/100000000</f>
        <v>17.9492148</v>
      </c>
      <c r="D35" s="46" t="s">
        <v>485</v>
      </c>
      <c r="E35" s="47">
        <v>16</v>
      </c>
      <c r="F35" s="47">
        <v>1</v>
      </c>
      <c r="G35" s="505">
        <v>830</v>
      </c>
      <c r="H35" s="49">
        <v>0.14000000000000001</v>
      </c>
      <c r="I35" s="50">
        <v>0.88</v>
      </c>
      <c r="J35" s="87">
        <f t="shared" ref="J35" si="93">E35*G35*(1-H35)*1440/1000000*3.4</f>
        <v>55.916236799999993</v>
      </c>
      <c r="K35" s="87">
        <f t="shared" ref="K35" si="94">(IF(G35&lt;L35,L35,G35)*(1-IF(H35&lt;N35,H35,N35))*E35*O35*Q35)/100000000</f>
        <v>17.9492148</v>
      </c>
      <c r="L35" s="40">
        <v>830</v>
      </c>
      <c r="M35" s="40">
        <f>+L35-L35*0.14</f>
        <v>713.8</v>
      </c>
      <c r="N35" s="51">
        <f t="shared" ref="N35" si="95">1-(M35/L35)</f>
        <v>0.14000000000000001</v>
      </c>
      <c r="O35" s="52">
        <f>+'Trim Rwd'!H25</f>
        <v>317.5</v>
      </c>
      <c r="P35" s="53">
        <f t="shared" ref="P35" si="96">O35*(Q35-R35-S35)</f>
        <v>150495</v>
      </c>
      <c r="Q35" s="52">
        <v>495</v>
      </c>
      <c r="R35" s="506">
        <v>0</v>
      </c>
      <c r="S35" s="506">
        <v>21</v>
      </c>
      <c r="T35" s="42">
        <f t="shared" ref="T35" si="97">E35*M35*O35*Q35/100000000</f>
        <v>17.9492148</v>
      </c>
      <c r="U35" s="42">
        <f t="shared" ref="U35" si="98">E35*M35*O35*(Q35-R35-S35)/100000000</f>
        <v>17.187732960000002</v>
      </c>
      <c r="V35" s="42">
        <f t="shared" ref="V35" si="99">E35*G35*(1-N35)*O35/100*(R35+S35)/1000000</f>
        <v>0.76148183999999997</v>
      </c>
      <c r="W35" s="42">
        <f>+'7'!K13/1000</f>
        <v>19.427</v>
      </c>
      <c r="X35" s="507">
        <f>SUM(W35:W38)/SUM(K35:K38)</f>
        <v>0.73773035183348046</v>
      </c>
      <c r="Y35" s="216">
        <v>0</v>
      </c>
      <c r="Z35" s="42">
        <f>+'7'!D16/1000</f>
        <v>0.17799999999999999</v>
      </c>
      <c r="AA35" s="54">
        <f>SUM(U35:U38)-SUM(W35:W38)-SUM(Z35:Z38)-SUM(Y35:Y38)</f>
        <v>9.8891638033333233</v>
      </c>
      <c r="AB35" s="54">
        <f>(SUM(K35:K38)-SUM(W35:W38)-SUM(Y35:Y38)-SUM(Z35:Z38)-SUM(AC35:AC38)-SUM(V35:V38))-AA35</f>
        <v>0</v>
      </c>
      <c r="AC35" s="42">
        <f>K35-T35</f>
        <v>0</v>
      </c>
      <c r="AD35" s="42">
        <f>+AM35+BA35</f>
        <v>2</v>
      </c>
      <c r="AE35" s="235" t="s">
        <v>491</v>
      </c>
      <c r="AF35" s="42">
        <v>2</v>
      </c>
      <c r="AG35" s="42"/>
      <c r="AH35" s="42"/>
      <c r="AI35" s="508"/>
      <c r="AJ35" s="42"/>
      <c r="AK35" s="42"/>
      <c r="AL35" s="42"/>
      <c r="AM35" s="42">
        <f>SUM(AF35:AL35)+AT35+AV35+AX35</f>
        <v>2</v>
      </c>
      <c r="AN35" s="42"/>
      <c r="AO35" s="42"/>
      <c r="AP35" s="42"/>
      <c r="AQ35" s="42"/>
      <c r="AR35" s="42">
        <f>SUM(AN35:AQ35)</f>
        <v>0</v>
      </c>
      <c r="AS35" s="42"/>
      <c r="AT35" s="42"/>
      <c r="AU35" s="42"/>
      <c r="AV35" s="42"/>
      <c r="AW35" s="42"/>
      <c r="AX35" s="42"/>
      <c r="AY35" s="42"/>
      <c r="AZ35" s="42"/>
      <c r="BA35" s="42">
        <f>+AR35+AS35+AU35+AW35+AY35+AZ35</f>
        <v>0</v>
      </c>
      <c r="BB35" s="38">
        <v>4</v>
      </c>
      <c r="BC35" s="56"/>
      <c r="BD35" s="56"/>
      <c r="BE35" s="38"/>
      <c r="BF35" s="56"/>
    </row>
    <row r="36" spans="1:58" ht="12.95" customHeight="1">
      <c r="A36" s="45"/>
      <c r="B36" s="46" t="s">
        <v>469</v>
      </c>
      <c r="C36" s="453">
        <f t="shared" ref="C36" si="100">(M36*E36*O36*Q36)/100000000</f>
        <v>29.282306624999997</v>
      </c>
      <c r="D36" s="46" t="s">
        <v>485</v>
      </c>
      <c r="E36" s="47">
        <v>16.5</v>
      </c>
      <c r="F36" s="47">
        <v>1</v>
      </c>
      <c r="G36" s="505">
        <v>830</v>
      </c>
      <c r="H36" s="49">
        <v>0.14000000000000001</v>
      </c>
      <c r="I36" s="50">
        <v>0.88</v>
      </c>
      <c r="J36" s="87">
        <f t="shared" ref="J36" si="101">E36*G36*(1-H36)*1440/1000000*3.4</f>
        <v>57.663619199999999</v>
      </c>
      <c r="K36" s="87">
        <f t="shared" ref="K36" si="102">(IF(G36&lt;L36,L36,G36)*(1-IF(H36&lt;N36,H36,N36))*E36*O36*Q36)/100000000</f>
        <v>29.282306624999997</v>
      </c>
      <c r="L36" s="40">
        <v>830</v>
      </c>
      <c r="M36" s="40">
        <f>+L36-L36*0.14</f>
        <v>713.8</v>
      </c>
      <c r="N36" s="51">
        <f t="shared" ref="N36" si="103">1-(M36/L36)</f>
        <v>0.14000000000000001</v>
      </c>
      <c r="O36" s="52">
        <f>+'Trim Rwd'!H26</f>
        <v>325</v>
      </c>
      <c r="P36" s="53">
        <f t="shared" ref="P36" si="104">O36*(Q36-R36-S36)</f>
        <v>238550</v>
      </c>
      <c r="Q36" s="52">
        <v>765</v>
      </c>
      <c r="R36" s="506">
        <v>0</v>
      </c>
      <c r="S36" s="506">
        <v>31</v>
      </c>
      <c r="T36" s="42">
        <f t="shared" ref="T36" si="105">E36*M36*O36*Q36/100000000</f>
        <v>29.282306624999997</v>
      </c>
      <c r="U36" s="42">
        <f t="shared" ref="U36" si="106">E36*M36*O36*(Q36-R36-S36)/100000000</f>
        <v>28.095703349999994</v>
      </c>
      <c r="V36" s="42">
        <f t="shared" ref="V36" si="107">E36*G36*(1-N36)*O36/100*(R36+S36)/1000000</f>
        <v>1.186603275</v>
      </c>
      <c r="W36" s="42">
        <f>+'7'!K14/1000</f>
        <v>7.4539999999999997</v>
      </c>
      <c r="X36" s="43"/>
      <c r="Y36" s="216"/>
      <c r="Z36" s="42">
        <v>0</v>
      </c>
      <c r="AA36" s="42"/>
      <c r="AB36" s="42"/>
      <c r="AC36" s="42">
        <f t="shared" ref="AC36:AC37" si="108">K36-T36</f>
        <v>0</v>
      </c>
      <c r="AD36" s="42">
        <f t="shared" ref="AD36:AD38" si="109">+AM36+BA36</f>
        <v>27</v>
      </c>
      <c r="AE36" s="235" t="s">
        <v>492</v>
      </c>
      <c r="AF36" s="42"/>
      <c r="AG36" s="42">
        <v>27</v>
      </c>
      <c r="AH36" s="42"/>
      <c r="AI36" s="508"/>
      <c r="AJ36" s="42"/>
      <c r="AK36" s="42"/>
      <c r="AL36" s="42"/>
      <c r="AM36" s="42">
        <f>SUM(AF36:AL36)+AT36+AV36+AX36</f>
        <v>27</v>
      </c>
      <c r="AN36" s="88"/>
      <c r="AO36" s="42"/>
      <c r="AP36" s="42"/>
      <c r="AQ36" s="42"/>
      <c r="AR36" s="42">
        <f t="shared" ref="AR36:AR38" si="110">SUM(AN36:AQ36)</f>
        <v>0</v>
      </c>
      <c r="AS36" s="42"/>
      <c r="AT36" s="42"/>
      <c r="AU36" s="42"/>
      <c r="AV36" s="42"/>
      <c r="AW36" s="42"/>
      <c r="AX36" s="42"/>
      <c r="AY36" s="42"/>
      <c r="AZ36" s="42"/>
      <c r="BA36" s="42">
        <f>+AR36+AS36+AU36+AW36+AY36+AZ36</f>
        <v>0</v>
      </c>
      <c r="BB36" s="55"/>
      <c r="BC36" s="56">
        <v>12</v>
      </c>
      <c r="BD36" s="56"/>
      <c r="BE36" s="55"/>
      <c r="BF36" s="56"/>
    </row>
    <row r="37" spans="1:58" ht="12.95" customHeight="1">
      <c r="A37" s="45"/>
      <c r="B37" s="46" t="s">
        <v>469</v>
      </c>
      <c r="C37" s="453">
        <f t="shared" ref="C37" si="111">(M37*E37*O37*Q37)/100000000</f>
        <v>7.0186526399999991</v>
      </c>
      <c r="D37" s="46" t="s">
        <v>485</v>
      </c>
      <c r="E37" s="47">
        <v>17</v>
      </c>
      <c r="F37" s="47">
        <v>1</v>
      </c>
      <c r="G37" s="505">
        <v>830</v>
      </c>
      <c r="H37" s="49">
        <v>0.14000000000000001</v>
      </c>
      <c r="I37" s="50">
        <v>0.88</v>
      </c>
      <c r="J37" s="87">
        <f t="shared" ref="J37" si="112">E37*G37*(1-H37)*1440/1000000*3.4</f>
        <v>59.411001599999999</v>
      </c>
      <c r="K37" s="87">
        <f t="shared" ref="K37" si="113">(IF(G37&lt;L37,L37,G37)*(1-IF(H37&lt;N37,H37,N37))*E37*O37*Q37)/100000000</f>
        <v>7.0186526399999991</v>
      </c>
      <c r="L37" s="40">
        <v>830</v>
      </c>
      <c r="M37" s="40">
        <f>+L37-L37*0.14</f>
        <v>713.8</v>
      </c>
      <c r="N37" s="51">
        <f t="shared" ref="N37" si="114">1-(M37/L37)</f>
        <v>0.14000000000000001</v>
      </c>
      <c r="O37" s="52">
        <f>+'Trim Rwd'!H27</f>
        <v>321.33333333333331</v>
      </c>
      <c r="P37" s="53">
        <f t="shared" ref="P37" si="115">O37*(Q37-R37-S37)</f>
        <v>54626.666666666664</v>
      </c>
      <c r="Q37" s="52">
        <v>180</v>
      </c>
      <c r="R37" s="506">
        <v>0</v>
      </c>
      <c r="S37" s="506">
        <v>10</v>
      </c>
      <c r="T37" s="42">
        <f t="shared" ref="T37" si="116">E37*M37*O37*Q37/100000000</f>
        <v>7.0186526399999991</v>
      </c>
      <c r="U37" s="42">
        <f t="shared" ref="U37" si="117">E37*M37*O37*(Q37-R37-S37)/100000000</f>
        <v>6.6287274933333329</v>
      </c>
      <c r="V37" s="42">
        <f t="shared" ref="V37" si="118">E37*G37*(1-N37)*O37/100*(R37+S37)/1000000</f>
        <v>0.38992514666666661</v>
      </c>
      <c r="W37" s="42">
        <f>+'7'!K15/1000</f>
        <v>11.319000000000001</v>
      </c>
      <c r="X37" s="43"/>
      <c r="Y37" s="216"/>
      <c r="Z37" s="42">
        <f>+('7'!D17+'7'!D26)/1000</f>
        <v>1.823</v>
      </c>
      <c r="AA37" s="42"/>
      <c r="AB37" s="42"/>
      <c r="AC37" s="42">
        <f t="shared" si="108"/>
        <v>0</v>
      </c>
      <c r="AD37" s="42">
        <f t="shared" si="109"/>
        <v>28</v>
      </c>
      <c r="AE37" s="235" t="s">
        <v>226</v>
      </c>
      <c r="AF37" s="38"/>
      <c r="AG37" s="38"/>
      <c r="AH37" s="38">
        <v>28</v>
      </c>
      <c r="AI37" s="508"/>
      <c r="AJ37" s="42"/>
      <c r="AK37" s="42"/>
      <c r="AL37" s="42"/>
      <c r="AM37" s="42">
        <f>SUM(AF37:AL37)+AT37+AV37+AX37</f>
        <v>28</v>
      </c>
      <c r="AN37" s="42"/>
      <c r="AO37" s="42"/>
      <c r="AP37" s="42"/>
      <c r="AQ37" s="42"/>
      <c r="AR37" s="42">
        <f t="shared" si="110"/>
        <v>0</v>
      </c>
      <c r="AS37" s="42"/>
      <c r="AT37" s="42"/>
      <c r="AU37" s="42"/>
      <c r="AV37" s="42"/>
      <c r="AW37" s="42"/>
      <c r="AX37" s="42"/>
      <c r="AY37" s="42"/>
      <c r="AZ37" s="42"/>
      <c r="BA37" s="42">
        <f>+AR37+AS37+AU37+AW37+AY37+AZ37</f>
        <v>0</v>
      </c>
      <c r="BB37" s="38"/>
      <c r="BC37" s="509"/>
      <c r="BD37" s="509"/>
      <c r="BE37" s="38"/>
      <c r="BF37" s="509"/>
    </row>
    <row r="38" spans="1:58" ht="12.95" customHeight="1">
      <c r="A38" s="45"/>
      <c r="B38" s="46" t="s">
        <v>469</v>
      </c>
      <c r="C38" s="453"/>
      <c r="D38" s="46"/>
      <c r="E38" s="47">
        <v>15.5</v>
      </c>
      <c r="F38" s="47"/>
      <c r="G38" s="48"/>
      <c r="H38" s="49"/>
      <c r="I38" s="50"/>
      <c r="J38" s="87"/>
      <c r="K38" s="87"/>
      <c r="L38" s="40"/>
      <c r="M38" s="40"/>
      <c r="N38" s="51"/>
      <c r="O38" s="52"/>
      <c r="P38" s="53"/>
      <c r="Q38" s="39"/>
      <c r="R38" s="506"/>
      <c r="S38" s="506"/>
      <c r="T38" s="42"/>
      <c r="U38" s="42"/>
      <c r="V38" s="42"/>
      <c r="W38" s="42">
        <f>+'7'!K12/1000</f>
        <v>1.8220000000000001</v>
      </c>
      <c r="X38" s="43"/>
      <c r="Y38" s="216"/>
      <c r="Z38" s="42"/>
      <c r="AA38" s="42"/>
      <c r="AB38" s="42"/>
      <c r="AC38" s="42"/>
      <c r="AD38" s="42">
        <f t="shared" si="109"/>
        <v>5</v>
      </c>
      <c r="AE38" s="235" t="s">
        <v>387</v>
      </c>
      <c r="AF38" s="42"/>
      <c r="AG38" s="38"/>
      <c r="AH38" s="38"/>
      <c r="AI38" s="34">
        <v>5</v>
      </c>
      <c r="AJ38" s="42"/>
      <c r="AK38" s="42"/>
      <c r="AL38" s="42"/>
      <c r="AM38" s="42">
        <f>SUM(AF38:AL38)+AT38+AV38+AX38</f>
        <v>5</v>
      </c>
      <c r="AN38" s="42"/>
      <c r="AO38" s="42"/>
      <c r="AP38" s="42"/>
      <c r="AQ38" s="42"/>
      <c r="AR38" s="42">
        <f t="shared" si="110"/>
        <v>0</v>
      </c>
      <c r="AS38" s="42"/>
      <c r="AT38" s="42"/>
      <c r="AU38" s="42"/>
      <c r="AV38" s="42"/>
      <c r="AW38" s="42"/>
      <c r="AX38" s="42"/>
      <c r="AY38" s="42"/>
      <c r="AZ38" s="42"/>
      <c r="BA38" s="42">
        <f>+AR38+AS38+AU38+AW38+AY38+AZ38</f>
        <v>0</v>
      </c>
      <c r="BB38" s="38"/>
      <c r="BC38" s="509"/>
      <c r="BD38" s="509"/>
      <c r="BE38" s="38"/>
      <c r="BF38" s="509"/>
    </row>
    <row r="39" spans="1:58" ht="12.95" customHeight="1">
      <c r="A39" s="45"/>
      <c r="B39" s="46"/>
      <c r="C39" s="453"/>
      <c r="D39" s="46"/>
      <c r="E39" s="47"/>
      <c r="F39" s="47"/>
      <c r="G39" s="505"/>
      <c r="H39" s="49"/>
      <c r="I39" s="50"/>
      <c r="J39" s="87"/>
      <c r="K39" s="87"/>
      <c r="L39" s="40"/>
      <c r="M39" s="40"/>
      <c r="N39" s="51"/>
      <c r="O39" s="52"/>
      <c r="P39" s="53"/>
      <c r="Q39" s="52"/>
      <c r="R39" s="506"/>
      <c r="S39" s="506"/>
      <c r="T39" s="42"/>
      <c r="U39" s="42"/>
      <c r="V39" s="42"/>
      <c r="W39" s="42"/>
      <c r="X39" s="43"/>
      <c r="Y39" s="216"/>
      <c r="Z39" s="42"/>
      <c r="AA39" s="42"/>
      <c r="AB39" s="42"/>
      <c r="AC39" s="42"/>
      <c r="AD39" s="42"/>
      <c r="AE39" s="238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38"/>
      <c r="BC39" s="56"/>
      <c r="BD39" s="56"/>
      <c r="BE39" s="55"/>
      <c r="BF39" s="56"/>
    </row>
    <row r="40" spans="1:58" ht="12.95" customHeight="1">
      <c r="A40" s="45">
        <v>45908</v>
      </c>
      <c r="B40" s="46" t="s">
        <v>469</v>
      </c>
      <c r="C40" s="453">
        <f t="shared" ref="C40" si="119">(M40*E40*O40*Q40)/100000000</f>
        <v>51.700676759999993</v>
      </c>
      <c r="D40" s="46" t="s">
        <v>485</v>
      </c>
      <c r="E40" s="47">
        <v>17</v>
      </c>
      <c r="F40" s="47">
        <v>1</v>
      </c>
      <c r="G40" s="505">
        <v>830</v>
      </c>
      <c r="H40" s="49">
        <v>0.14000000000000001</v>
      </c>
      <c r="I40" s="50">
        <v>0.88</v>
      </c>
      <c r="J40" s="87">
        <f t="shared" ref="J40" si="120">E40*G40*(1-H40)*1440/1000000*3.4</f>
        <v>59.411001599999999</v>
      </c>
      <c r="K40" s="87">
        <f t="shared" ref="K40" si="121">(IF(G40&lt;L40,L40,G40)*(1-IF(H40&lt;N40,H40,N40))*E40*O40*Q40)/100000000</f>
        <v>51.700676759999993</v>
      </c>
      <c r="L40" s="40">
        <v>830</v>
      </c>
      <c r="M40" s="40">
        <f>+L40-L40*0.14</f>
        <v>713.8</v>
      </c>
      <c r="N40" s="51">
        <f t="shared" ref="N40" si="122">1-(M40/L40)</f>
        <v>0.14000000000000001</v>
      </c>
      <c r="O40" s="52">
        <f>+'Trim Rwd'!H30</f>
        <v>324</v>
      </c>
      <c r="P40" s="53">
        <f t="shared" ref="P40" si="123">O40*(Q40-R40-S40)</f>
        <v>413100</v>
      </c>
      <c r="Q40" s="52">
        <v>1315</v>
      </c>
      <c r="R40" s="506">
        <v>0</v>
      </c>
      <c r="S40" s="506">
        <v>40</v>
      </c>
      <c r="T40" s="42">
        <f t="shared" ref="T40" si="124">E40*M40*O40*Q40/100000000</f>
        <v>51.700676759999993</v>
      </c>
      <c r="U40" s="42">
        <f t="shared" ref="U40" si="125">E40*M40*O40*(Q40-R40-S40)/100000000</f>
        <v>50.12803259999999</v>
      </c>
      <c r="V40" s="42">
        <f t="shared" ref="V40" si="126">E40*G40*(1-N40)*O40/100*(R40+S40)/1000000</f>
        <v>1.5726441599999998</v>
      </c>
      <c r="W40" s="42">
        <f>+'8'!K15/1000</f>
        <v>50.765999999999998</v>
      </c>
      <c r="X40" s="507">
        <f>SUM(W40:W43)/SUM(K40:K43)</f>
        <v>0.94951568908975192</v>
      </c>
      <c r="Y40" s="216">
        <v>0</v>
      </c>
      <c r="Z40" s="42">
        <f>+'8'!D34/1000</f>
        <v>0.84699999999999998</v>
      </c>
      <c r="AA40" s="54">
        <f>SUM(U40:U43)-SUM(W40:W43)-SUM(Z40:Z43)-SUM(Y40:Y43)</f>
        <v>2.8308319999994946E-2</v>
      </c>
      <c r="AB40" s="54">
        <f>(SUM(K40:K43)-SUM(W40:W43)-SUM(Y40:Y43)-SUM(Z40:Z43)-SUM(AC40:AC43)-SUM(V40:V43))-AA40</f>
        <v>1.7763568394002505E-15</v>
      </c>
      <c r="AC40" s="42">
        <f>K40-T40</f>
        <v>0</v>
      </c>
      <c r="AD40" s="42">
        <f>+AM40+BA40</f>
        <v>3</v>
      </c>
      <c r="AE40" s="235" t="s">
        <v>517</v>
      </c>
      <c r="AF40" s="42">
        <v>3</v>
      </c>
      <c r="AG40" s="42"/>
      <c r="AH40" s="42"/>
      <c r="AI40" s="508"/>
      <c r="AJ40" s="42"/>
      <c r="AK40" s="42"/>
      <c r="AL40" s="42"/>
      <c r="AM40" s="42">
        <f>SUM(AF40:AL40)+AT40+AV40+AX40</f>
        <v>3</v>
      </c>
      <c r="AN40" s="42"/>
      <c r="AO40" s="42"/>
      <c r="AP40" s="42"/>
      <c r="AQ40" s="42"/>
      <c r="AR40" s="42">
        <f>SUM(AN40:AQ40)</f>
        <v>0</v>
      </c>
      <c r="AS40" s="42"/>
      <c r="AT40" s="42"/>
      <c r="AU40" s="42"/>
      <c r="AV40" s="42"/>
      <c r="AW40" s="42"/>
      <c r="AX40" s="42"/>
      <c r="AY40" s="42"/>
      <c r="AZ40" s="42"/>
      <c r="BA40" s="42">
        <f>+AR40+AS40+AU40+AW40+AY40+AZ40</f>
        <v>0</v>
      </c>
      <c r="BB40" s="38">
        <v>3</v>
      </c>
      <c r="BC40" s="56"/>
      <c r="BD40" s="56"/>
      <c r="BE40" s="38"/>
      <c r="BF40" s="56"/>
    </row>
    <row r="41" spans="1:58" ht="12.95" customHeight="1">
      <c r="A41" s="45"/>
      <c r="B41" s="46" t="s">
        <v>469</v>
      </c>
      <c r="C41" s="453">
        <f t="shared" ref="C41" si="127">(M41*E41*O41*Q41)/100000000</f>
        <v>5.4926909999999998</v>
      </c>
      <c r="D41" s="46" t="s">
        <v>485</v>
      </c>
      <c r="E41" s="47">
        <v>19</v>
      </c>
      <c r="F41" s="47">
        <v>1</v>
      </c>
      <c r="G41" s="505">
        <v>830</v>
      </c>
      <c r="H41" s="49">
        <v>0.14000000000000001</v>
      </c>
      <c r="I41" s="50">
        <v>0.88</v>
      </c>
      <c r="J41" s="87">
        <f t="shared" ref="J41" si="128">E41*G41*(1-H41)*1440/1000000*3.4</f>
        <v>66.400531200000003</v>
      </c>
      <c r="K41" s="87">
        <f t="shared" ref="K41" si="129">(IF(G41&lt;L41,L41,G41)*(1-IF(H41&lt;N41,H41,N41))*E41*O41*Q41)/100000000</f>
        <v>5.4926909999999998</v>
      </c>
      <c r="L41" s="40">
        <v>830</v>
      </c>
      <c r="M41" s="40">
        <f>+L41-L41*0.14</f>
        <v>713.8</v>
      </c>
      <c r="N41" s="51">
        <f t="shared" ref="N41" si="130">1-(M41/L41)</f>
        <v>0.14000000000000001</v>
      </c>
      <c r="O41" s="52">
        <f>+'Trim Rwd'!H32</f>
        <v>324</v>
      </c>
      <c r="P41" s="53">
        <f t="shared" ref="P41" si="131">O41*(Q41-R41-S41)</f>
        <v>37260</v>
      </c>
      <c r="Q41" s="52">
        <v>125</v>
      </c>
      <c r="R41" s="506">
        <v>0</v>
      </c>
      <c r="S41" s="506">
        <v>10</v>
      </c>
      <c r="T41" s="42">
        <f t="shared" ref="T41" si="132">E41*M41*O41*Q41/100000000</f>
        <v>5.4926909999999998</v>
      </c>
      <c r="U41" s="42">
        <f t="shared" ref="U41" si="133">E41*M41*O41*(Q41-R41-S41)/100000000</f>
        <v>5.0532757200000002</v>
      </c>
      <c r="V41" s="42">
        <f t="shared" ref="V41" si="134">E41*G41*(1-N41)*O41/100*(R41+S41)/1000000</f>
        <v>0.43941527999999996</v>
      </c>
      <c r="W41" s="42">
        <f>+'8'!K16/1000</f>
        <v>3.1040000000000001</v>
      </c>
      <c r="X41" s="43"/>
      <c r="Y41" s="216"/>
      <c r="Z41" s="42"/>
      <c r="AA41" s="42"/>
      <c r="AB41" s="42"/>
      <c r="AC41" s="42">
        <f>K41-T41</f>
        <v>0</v>
      </c>
      <c r="AD41" s="42">
        <f t="shared" ref="AD41:AD43" si="135">+AM41+BA41</f>
        <v>24</v>
      </c>
      <c r="AE41" s="235" t="s">
        <v>492</v>
      </c>
      <c r="AF41" s="42"/>
      <c r="AG41" s="42">
        <v>24</v>
      </c>
      <c r="AH41" s="42"/>
      <c r="AI41" s="508"/>
      <c r="AJ41" s="42"/>
      <c r="AK41" s="42"/>
      <c r="AL41" s="42"/>
      <c r="AM41" s="42">
        <f>SUM(AF41:AL41)+AT41+AV41+AX41</f>
        <v>24</v>
      </c>
      <c r="AN41" s="88"/>
      <c r="AO41" s="42"/>
      <c r="AP41" s="42"/>
      <c r="AQ41" s="42"/>
      <c r="AR41" s="42">
        <f t="shared" ref="AR41:AR42" si="136">SUM(AN41:AQ41)</f>
        <v>0</v>
      </c>
      <c r="AS41" s="42"/>
      <c r="AT41" s="42"/>
      <c r="AU41" s="42"/>
      <c r="AV41" s="42"/>
      <c r="AW41" s="42"/>
      <c r="AX41" s="42"/>
      <c r="AY41" s="42"/>
      <c r="AZ41" s="42"/>
      <c r="BA41" s="42">
        <f>+AR41+AS41+AU41+AW41+AY41+AZ41</f>
        <v>0</v>
      </c>
      <c r="BB41" s="55"/>
      <c r="BC41" s="56">
        <v>12</v>
      </c>
      <c r="BD41" s="56"/>
      <c r="BE41" s="55"/>
      <c r="BF41" s="56"/>
    </row>
    <row r="42" spans="1:58" ht="12.95" customHeight="1">
      <c r="A42" s="45"/>
      <c r="B42" s="46" t="s">
        <v>469</v>
      </c>
      <c r="C42" s="453"/>
      <c r="D42" s="46"/>
      <c r="E42" s="47">
        <v>16.5</v>
      </c>
      <c r="F42" s="47"/>
      <c r="G42" s="505"/>
      <c r="H42" s="49"/>
      <c r="I42" s="50"/>
      <c r="J42" s="87"/>
      <c r="K42" s="87"/>
      <c r="L42" s="40"/>
      <c r="M42" s="40"/>
      <c r="N42" s="51"/>
      <c r="O42" s="52"/>
      <c r="P42" s="53"/>
      <c r="Q42" s="52"/>
      <c r="R42" s="506"/>
      <c r="S42" s="506"/>
      <c r="T42" s="42"/>
      <c r="U42" s="42"/>
      <c r="V42" s="42"/>
      <c r="W42" s="42">
        <f>+'8'!K14/1000</f>
        <v>0.436</v>
      </c>
      <c r="X42" s="43"/>
      <c r="Y42" s="216"/>
      <c r="Z42" s="42"/>
      <c r="AA42" s="42"/>
      <c r="AB42" s="42"/>
      <c r="AC42" s="42"/>
      <c r="AD42" s="42">
        <f t="shared" si="135"/>
        <v>21</v>
      </c>
      <c r="AE42" s="235" t="s">
        <v>226</v>
      </c>
      <c r="AF42" s="38"/>
      <c r="AG42" s="38"/>
      <c r="AH42" s="38">
        <v>21</v>
      </c>
      <c r="AI42" s="508"/>
      <c r="AJ42" s="42"/>
      <c r="AK42" s="42"/>
      <c r="AL42" s="42"/>
      <c r="AM42" s="42">
        <f>SUM(AF42:AL42)+AT42+AV42+AX42</f>
        <v>21</v>
      </c>
      <c r="AN42" s="42"/>
      <c r="AO42" s="42"/>
      <c r="AP42" s="42"/>
      <c r="AQ42" s="42"/>
      <c r="AR42" s="42">
        <f t="shared" si="136"/>
        <v>0</v>
      </c>
      <c r="AS42" s="42"/>
      <c r="AT42" s="42"/>
      <c r="AU42" s="42"/>
      <c r="AV42" s="42"/>
      <c r="AW42" s="42"/>
      <c r="AX42" s="42"/>
      <c r="AY42" s="42"/>
      <c r="AZ42" s="42"/>
      <c r="BA42" s="42">
        <f>+AR42+AS42+AU42+AW42+AY42+AZ42</f>
        <v>0</v>
      </c>
      <c r="BB42" s="38"/>
      <c r="BC42" s="509"/>
      <c r="BD42" s="509"/>
      <c r="BE42" s="38"/>
      <c r="BF42" s="509"/>
    </row>
    <row r="43" spans="1:58" ht="12.95" customHeight="1">
      <c r="A43" s="45"/>
      <c r="B43" s="46"/>
      <c r="C43" s="453"/>
      <c r="D43" s="46"/>
      <c r="E43" s="47"/>
      <c r="F43" s="47"/>
      <c r="G43" s="48"/>
      <c r="H43" s="49"/>
      <c r="I43" s="50"/>
      <c r="J43" s="87"/>
      <c r="K43" s="87"/>
      <c r="L43" s="40"/>
      <c r="M43" s="40"/>
      <c r="N43" s="51"/>
      <c r="O43" s="52"/>
      <c r="P43" s="53"/>
      <c r="Q43" s="39"/>
      <c r="R43" s="506"/>
      <c r="S43" s="506"/>
      <c r="T43" s="42"/>
      <c r="U43" s="42"/>
      <c r="V43" s="42"/>
      <c r="W43" s="42"/>
      <c r="X43" s="43"/>
      <c r="Y43" s="216"/>
      <c r="Z43" s="42"/>
      <c r="AA43" s="42"/>
      <c r="AB43" s="42"/>
      <c r="AC43" s="42"/>
      <c r="AD43" s="42">
        <f t="shared" si="135"/>
        <v>2</v>
      </c>
      <c r="AE43" s="235" t="s">
        <v>387</v>
      </c>
      <c r="AF43" s="42"/>
      <c r="AG43" s="38"/>
      <c r="AH43" s="38"/>
      <c r="AI43" s="34">
        <v>2</v>
      </c>
      <c r="AJ43" s="42"/>
      <c r="AK43" s="42"/>
      <c r="AL43" s="42"/>
      <c r="AM43" s="42">
        <f>SUM(AF43:AL43)+AT43+AV43+AX43</f>
        <v>2</v>
      </c>
      <c r="AN43" s="42"/>
      <c r="AO43" s="42"/>
      <c r="AP43" s="42"/>
      <c r="AQ43" s="42"/>
      <c r="AR43" s="42">
        <f t="shared" ref="AR43" si="137">SUM(AN43:AQ43)</f>
        <v>0</v>
      </c>
      <c r="AS43" s="42"/>
      <c r="AT43" s="42"/>
      <c r="AU43" s="42"/>
      <c r="AV43" s="42"/>
      <c r="AW43" s="42"/>
      <c r="AX43" s="42"/>
      <c r="AY43" s="42"/>
      <c r="AZ43" s="42"/>
      <c r="BA43" s="42">
        <f>+AR43+AS43+AU43+AW43+AY43+AZ43</f>
        <v>0</v>
      </c>
      <c r="BB43" s="38"/>
      <c r="BC43" s="509"/>
      <c r="BD43" s="509"/>
      <c r="BE43" s="38"/>
      <c r="BF43" s="509"/>
    </row>
    <row r="44" spans="1:58" ht="12.95" customHeight="1">
      <c r="A44" s="45"/>
      <c r="B44" s="46"/>
      <c r="C44" s="453"/>
      <c r="D44" s="46"/>
      <c r="E44" s="47"/>
      <c r="F44" s="47"/>
      <c r="G44" s="505"/>
      <c r="H44" s="49"/>
      <c r="I44" s="50"/>
      <c r="J44" s="87"/>
      <c r="K44" s="87"/>
      <c r="L44" s="40"/>
      <c r="M44" s="40"/>
      <c r="N44" s="51"/>
      <c r="O44" s="52"/>
      <c r="P44" s="53"/>
      <c r="Q44" s="52"/>
      <c r="R44" s="506"/>
      <c r="S44" s="506"/>
      <c r="T44" s="42"/>
      <c r="U44" s="42"/>
      <c r="V44" s="42"/>
      <c r="W44" s="42"/>
      <c r="X44" s="507"/>
      <c r="Y44" s="216"/>
      <c r="Z44" s="42"/>
      <c r="AA44" s="54"/>
      <c r="AB44" s="54"/>
      <c r="AC44" s="42"/>
      <c r="AD44" s="42"/>
      <c r="AE44" s="238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38"/>
      <c r="BC44" s="56"/>
      <c r="BD44" s="56"/>
      <c r="BE44" s="38"/>
      <c r="BF44" s="56"/>
    </row>
    <row r="45" spans="1:58" ht="12.95" customHeight="1">
      <c r="A45" s="45">
        <v>45909</v>
      </c>
      <c r="B45" s="46" t="s">
        <v>469</v>
      </c>
      <c r="C45" s="453">
        <f t="shared" ref="C45" si="138">(M45*E45*O45*Q45)/100000000</f>
        <v>63.388470904615382</v>
      </c>
      <c r="D45" s="46" t="s">
        <v>485</v>
      </c>
      <c r="E45" s="47">
        <v>19</v>
      </c>
      <c r="F45" s="47">
        <v>1</v>
      </c>
      <c r="G45" s="505">
        <v>830</v>
      </c>
      <c r="H45" s="49">
        <v>0.14000000000000001</v>
      </c>
      <c r="I45" s="50">
        <v>0.88</v>
      </c>
      <c r="J45" s="87">
        <f t="shared" ref="J45" si="139">E45*G45*(1-H45)*1440/1000000*3.4</f>
        <v>66.400531200000003</v>
      </c>
      <c r="K45" s="87">
        <f t="shared" ref="K45" si="140">(IF(G45&lt;L45,L45,G45)*(1-IF(H45&lt;N45,H45,N45))*E45*O45*Q45)/100000000</f>
        <v>63.388470904615382</v>
      </c>
      <c r="L45" s="40">
        <v>830</v>
      </c>
      <c r="M45" s="40">
        <f>+L45-L45*0.14</f>
        <v>713.8</v>
      </c>
      <c r="N45" s="51">
        <f t="shared" ref="N45" si="141">1-(M45/L45)</f>
        <v>0.14000000000000001</v>
      </c>
      <c r="O45" s="52">
        <f>+'Trim Rwd'!H34</f>
        <v>324.57692307692309</v>
      </c>
      <c r="P45" s="53">
        <f t="shared" ref="P45" si="142">O45*(Q45-R45-S45)</f>
        <v>425844.92307692312</v>
      </c>
      <c r="Q45" s="52">
        <v>1440</v>
      </c>
      <c r="R45" s="506">
        <v>82</v>
      </c>
      <c r="S45" s="506">
        <v>46</v>
      </c>
      <c r="T45" s="42">
        <f t="shared" ref="T45" si="143">E45*M45*O45*Q45/100000000</f>
        <v>63.388470904615382</v>
      </c>
      <c r="U45" s="42">
        <f t="shared" ref="U45" si="144">E45*M45*O45*(Q45-R45-S45)/100000000</f>
        <v>57.753940157538459</v>
      </c>
      <c r="V45" s="42">
        <f t="shared" ref="V45" si="145">E45*G45*(1-N45)*O45/100*(R45+S45)/1000000</f>
        <v>5.6345307470769228</v>
      </c>
      <c r="W45" s="42">
        <f>+'9'!K34/1000</f>
        <v>56.868000000000002</v>
      </c>
      <c r="X45" s="507">
        <f>SUM(W45:W48)/SUM(K45:K48)</f>
        <v>0.89713475003321752</v>
      </c>
      <c r="Y45" s="216">
        <v>0</v>
      </c>
      <c r="Z45" s="42">
        <f>+'9'!D34/1000</f>
        <v>0.31</v>
      </c>
      <c r="AA45" s="54">
        <f>SUM(U45:U48)-SUM(W45:W48)-SUM(Z45:Z48)-SUM(Y45:Y48)</f>
        <v>0.57594015753845662</v>
      </c>
      <c r="AB45" s="54">
        <f>(SUM(K45:K48)-SUM(W45:W48)-SUM(Y45:Y48)-SUM(Z45:Z48)-SUM(AC45:AC48)-SUM(V45:V48))-AA45</f>
        <v>0</v>
      </c>
      <c r="AC45" s="42">
        <f>K45-T45</f>
        <v>0</v>
      </c>
      <c r="AD45" s="42">
        <f>+AM45+BA45</f>
        <v>4</v>
      </c>
      <c r="AE45" s="235" t="s">
        <v>467</v>
      </c>
      <c r="AF45" s="42">
        <v>4</v>
      </c>
      <c r="AG45" s="42"/>
      <c r="AH45" s="42"/>
      <c r="AI45" s="508"/>
      <c r="AJ45" s="42"/>
      <c r="AK45" s="42"/>
      <c r="AL45" s="42"/>
      <c r="AM45" s="42">
        <f>SUM(AF45:AL45)+AT45+AV45+AX45</f>
        <v>4</v>
      </c>
      <c r="AN45" s="42"/>
      <c r="AO45" s="42"/>
      <c r="AP45" s="42"/>
      <c r="AQ45" s="42"/>
      <c r="AR45" s="42">
        <f>SUM(AN45:AQ45)</f>
        <v>0</v>
      </c>
      <c r="AS45" s="42"/>
      <c r="AT45" s="42"/>
      <c r="AU45" s="42"/>
      <c r="AV45" s="42"/>
      <c r="AW45" s="42"/>
      <c r="AX45" s="42"/>
      <c r="AY45" s="42"/>
      <c r="AZ45" s="42"/>
      <c r="BA45" s="42">
        <f>+AR45+AS45+AU45+AW45+AY45+AZ45</f>
        <v>0</v>
      </c>
      <c r="BB45" s="38">
        <v>2</v>
      </c>
      <c r="BC45" s="56"/>
      <c r="BD45" s="56"/>
      <c r="BE45" s="38"/>
      <c r="BF45" s="56"/>
    </row>
    <row r="46" spans="1:58" ht="12.95" customHeight="1">
      <c r="A46" s="45"/>
      <c r="B46" s="46"/>
      <c r="C46" s="453"/>
      <c r="D46" s="46"/>
      <c r="E46" s="47"/>
      <c r="F46" s="47"/>
      <c r="G46" s="505"/>
      <c r="H46" s="49"/>
      <c r="I46" s="50"/>
      <c r="J46" s="87"/>
      <c r="K46" s="87"/>
      <c r="L46" s="40"/>
      <c r="M46" s="40"/>
      <c r="N46" s="51"/>
      <c r="O46" s="52"/>
      <c r="P46" s="53"/>
      <c r="Q46" s="52"/>
      <c r="R46" s="506"/>
      <c r="S46" s="506"/>
      <c r="T46" s="42"/>
      <c r="U46" s="42"/>
      <c r="V46" s="42"/>
      <c r="W46" s="42"/>
      <c r="X46" s="43"/>
      <c r="Y46" s="216"/>
      <c r="Z46" s="42"/>
      <c r="AA46" s="42"/>
      <c r="AB46" s="42"/>
      <c r="AC46" s="42"/>
      <c r="AD46" s="42">
        <f t="shared" ref="AD46:AD48" si="146">+AM46+BA46</f>
        <v>21</v>
      </c>
      <c r="AE46" s="235" t="s">
        <v>529</v>
      </c>
      <c r="AF46" s="42"/>
      <c r="AG46" s="42">
        <v>21</v>
      </c>
      <c r="AH46" s="42"/>
      <c r="AI46" s="508"/>
      <c r="AJ46" s="42"/>
      <c r="AK46" s="42"/>
      <c r="AL46" s="42"/>
      <c r="AM46" s="42">
        <f>SUM(AF46:AL46)+AT46+AV46+AX46</f>
        <v>21</v>
      </c>
      <c r="AN46" s="88"/>
      <c r="AO46" s="42"/>
      <c r="AP46" s="42"/>
      <c r="AQ46" s="42"/>
      <c r="AR46" s="42">
        <f t="shared" ref="AR46:AR47" si="147">SUM(AN46:AQ46)</f>
        <v>0</v>
      </c>
      <c r="AS46" s="42"/>
      <c r="AT46" s="42"/>
      <c r="AU46" s="42"/>
      <c r="AV46" s="42"/>
      <c r="AW46" s="42"/>
      <c r="AX46" s="42"/>
      <c r="AY46" s="42"/>
      <c r="AZ46" s="42"/>
      <c r="BA46" s="42">
        <f>+AR46+AS46+AU46+AW46+AY46+AZ46</f>
        <v>0</v>
      </c>
      <c r="BB46" s="55"/>
      <c r="BC46" s="56">
        <v>8</v>
      </c>
      <c r="BD46" s="56"/>
      <c r="BE46" s="55"/>
      <c r="BF46" s="56"/>
    </row>
    <row r="47" spans="1:58" ht="12.95" customHeight="1">
      <c r="A47" s="45"/>
      <c r="B47" s="46"/>
      <c r="C47" s="453"/>
      <c r="D47" s="46"/>
      <c r="E47" s="47"/>
      <c r="F47" s="47"/>
      <c r="G47" s="505"/>
      <c r="H47" s="49"/>
      <c r="I47" s="50"/>
      <c r="J47" s="87"/>
      <c r="K47" s="87"/>
      <c r="L47" s="40"/>
      <c r="M47" s="40"/>
      <c r="N47" s="51"/>
      <c r="O47" s="52"/>
      <c r="P47" s="53"/>
      <c r="Q47" s="52"/>
      <c r="R47" s="506"/>
      <c r="S47" s="506"/>
      <c r="T47" s="42"/>
      <c r="U47" s="42"/>
      <c r="V47" s="42"/>
      <c r="W47" s="42"/>
      <c r="X47" s="43"/>
      <c r="Y47" s="216"/>
      <c r="Z47" s="42"/>
      <c r="AA47" s="42"/>
      <c r="AB47" s="42"/>
      <c r="AC47" s="42"/>
      <c r="AD47" s="42">
        <f t="shared" si="146"/>
        <v>21</v>
      </c>
      <c r="AE47" s="235" t="s">
        <v>226</v>
      </c>
      <c r="AF47" s="38"/>
      <c r="AG47" s="38"/>
      <c r="AH47" s="38">
        <v>21</v>
      </c>
      <c r="AI47" s="508"/>
      <c r="AJ47" s="42"/>
      <c r="AK47" s="42"/>
      <c r="AL47" s="42"/>
      <c r="AM47" s="42">
        <f>SUM(AF47:AL47)+AT47+AV47+AX47</f>
        <v>21</v>
      </c>
      <c r="AN47" s="42"/>
      <c r="AO47" s="42"/>
      <c r="AP47" s="42"/>
      <c r="AQ47" s="42"/>
      <c r="AR47" s="42">
        <f t="shared" si="147"/>
        <v>0</v>
      </c>
      <c r="AS47" s="42"/>
      <c r="AT47" s="42"/>
      <c r="AU47" s="42"/>
      <c r="AV47" s="42"/>
      <c r="AW47" s="42"/>
      <c r="AX47" s="42"/>
      <c r="AY47" s="42"/>
      <c r="AZ47" s="42"/>
      <c r="BA47" s="42">
        <f>+AR47+AS47+AU47+AW47+AY47+AZ47</f>
        <v>0</v>
      </c>
      <c r="BB47" s="38"/>
      <c r="BC47" s="509"/>
      <c r="BD47" s="509"/>
      <c r="BE47" s="38"/>
      <c r="BF47" s="509"/>
    </row>
    <row r="48" spans="1:58" ht="12.95" customHeight="1">
      <c r="A48" s="45"/>
      <c r="B48" s="46"/>
      <c r="C48" s="453"/>
      <c r="D48" s="46"/>
      <c r="E48" s="47"/>
      <c r="F48" s="47"/>
      <c r="G48" s="48"/>
      <c r="H48" s="49"/>
      <c r="I48" s="50"/>
      <c r="J48" s="87"/>
      <c r="K48" s="87"/>
      <c r="L48" s="40"/>
      <c r="M48" s="40"/>
      <c r="N48" s="51"/>
      <c r="O48" s="52"/>
      <c r="P48" s="53"/>
      <c r="Q48" s="39"/>
      <c r="R48" s="506"/>
      <c r="S48" s="506"/>
      <c r="T48" s="42"/>
      <c r="U48" s="42"/>
      <c r="V48" s="42"/>
      <c r="W48" s="42"/>
      <c r="X48" s="43"/>
      <c r="Y48" s="216"/>
      <c r="Z48" s="42"/>
      <c r="AA48" s="42"/>
      <c r="AB48" s="42"/>
      <c r="AC48" s="42"/>
      <c r="AD48" s="42">
        <f t="shared" si="146"/>
        <v>82</v>
      </c>
      <c r="AE48" s="238" t="s">
        <v>530</v>
      </c>
      <c r="AF48" s="42"/>
      <c r="AG48" s="38"/>
      <c r="AH48" s="38"/>
      <c r="AJ48" s="42"/>
      <c r="AK48" s="42"/>
      <c r="AL48" s="42"/>
      <c r="AM48" s="42">
        <f>SUM(AF48:AL48)+AT48+AV48+AX48</f>
        <v>0</v>
      </c>
      <c r="AN48" s="42"/>
      <c r="AO48" s="42">
        <v>82</v>
      </c>
      <c r="AP48" s="42"/>
      <c r="AQ48" s="42"/>
      <c r="AR48" s="42">
        <f t="shared" ref="AR48" si="148">SUM(AN48:AQ48)</f>
        <v>82</v>
      </c>
      <c r="AS48" s="42"/>
      <c r="AT48" s="42"/>
      <c r="AU48" s="42"/>
      <c r="AV48" s="42"/>
      <c r="AW48" s="42"/>
      <c r="AX48" s="42"/>
      <c r="AY48" s="42"/>
      <c r="AZ48" s="42"/>
      <c r="BA48" s="42">
        <f>+AR48+AS48+AU48+AW48+AY48+AZ48</f>
        <v>82</v>
      </c>
      <c r="BB48" s="38"/>
      <c r="BC48" s="509"/>
      <c r="BD48" s="509"/>
      <c r="BE48" s="38"/>
      <c r="BF48" s="509"/>
    </row>
    <row r="49" spans="1:58" ht="12.95" customHeight="1">
      <c r="A49" s="45"/>
      <c r="B49" s="46"/>
      <c r="C49" s="453"/>
      <c r="D49" s="46"/>
      <c r="E49" s="47"/>
      <c r="F49" s="47"/>
      <c r="G49" s="505"/>
      <c r="H49" s="49"/>
      <c r="I49" s="50"/>
      <c r="J49" s="87"/>
      <c r="K49" s="87"/>
      <c r="L49" s="40"/>
      <c r="M49" s="40"/>
      <c r="N49" s="51"/>
      <c r="O49" s="52"/>
      <c r="P49" s="53"/>
      <c r="Q49" s="52"/>
      <c r="R49" s="506"/>
      <c r="S49" s="506"/>
      <c r="T49" s="42"/>
      <c r="U49" s="42"/>
      <c r="V49" s="42"/>
      <c r="W49" s="42"/>
      <c r="X49" s="507"/>
      <c r="Y49" s="216"/>
      <c r="Z49" s="42"/>
      <c r="AA49" s="54"/>
      <c r="AB49" s="54"/>
      <c r="AC49" s="42"/>
      <c r="AD49" s="42"/>
      <c r="AE49" s="238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38"/>
      <c r="BC49" s="56"/>
      <c r="BD49" s="56"/>
      <c r="BE49" s="38"/>
      <c r="BF49" s="56"/>
    </row>
    <row r="50" spans="1:58" ht="12.95" customHeight="1">
      <c r="A50" s="45">
        <v>45910</v>
      </c>
      <c r="B50" s="46" t="s">
        <v>469</v>
      </c>
      <c r="C50" s="453">
        <f t="shared" ref="C50" si="149">(M50*E50*O50*Q50)/100000000</f>
        <v>22.548513719999995</v>
      </c>
      <c r="D50" s="46" t="s">
        <v>485</v>
      </c>
      <c r="E50" s="47">
        <v>19</v>
      </c>
      <c r="F50" s="47">
        <v>1</v>
      </c>
      <c r="G50" s="505">
        <v>830</v>
      </c>
      <c r="H50" s="49">
        <v>0.14000000000000001</v>
      </c>
      <c r="I50" s="50">
        <v>0.88</v>
      </c>
      <c r="J50" s="87">
        <f t="shared" ref="J50" si="150">E50*G50*(1-H50)*1440/1000000*3.4</f>
        <v>66.400531200000003</v>
      </c>
      <c r="K50" s="87">
        <f t="shared" ref="K50" si="151">(IF(G50&lt;L50,L50,G50)*(1-IF(H50&lt;N50,H50,N50))*E50*O50*Q50)/100000000</f>
        <v>22.548513719999995</v>
      </c>
      <c r="L50" s="40">
        <v>830</v>
      </c>
      <c r="M50" s="40">
        <f>+L50-L50*0.14</f>
        <v>713.8</v>
      </c>
      <c r="N50" s="51">
        <f t="shared" ref="N50" si="152">1-(M50/L50)</f>
        <v>0.14000000000000001</v>
      </c>
      <c r="O50" s="52">
        <f>+'Trim Rwd'!H37</f>
        <v>326</v>
      </c>
      <c r="P50" s="53">
        <f t="shared" ref="P50" si="153">O50*(Q50-R50-S50)</f>
        <v>160718</v>
      </c>
      <c r="Q50" s="52">
        <f>480+30</f>
        <v>510</v>
      </c>
      <c r="R50" s="506">
        <v>0</v>
      </c>
      <c r="S50" s="506">
        <v>17</v>
      </c>
      <c r="T50" s="42">
        <f t="shared" ref="T50" si="154">E50*M50*O50*Q50/100000000</f>
        <v>22.548513719999995</v>
      </c>
      <c r="U50" s="42">
        <f t="shared" ref="U50" si="155">E50*M50*O50*(Q50-R50-S50)/100000000</f>
        <v>21.796896595999993</v>
      </c>
      <c r="V50" s="42">
        <f t="shared" ref="V50" si="156">E50*G50*(1-N50)*O50/100*(R50+S50)/1000000</f>
        <v>0.7516171239999998</v>
      </c>
      <c r="W50" s="42">
        <f>+'10'!K16/1000</f>
        <v>22.488</v>
      </c>
      <c r="X50" s="507">
        <f>SUM(W50:W53)/SUM(K50:K53)</f>
        <v>0.89034204980662124</v>
      </c>
      <c r="Y50" s="216">
        <v>0</v>
      </c>
      <c r="Z50" s="42">
        <f>+'10'!D34/1000</f>
        <v>2.1429999999999998</v>
      </c>
      <c r="AA50" s="54">
        <f>SUM(U50:U53)-SUM(W50:W53)-SUM(Z50:Z53)-SUM(Y50:Y53)</f>
        <v>1.7736050000621342</v>
      </c>
      <c r="AB50" s="54">
        <f>(SUM(K50:K53)-SUM(W50:W53)-SUM(Y50:Y53)-SUM(Z50:Z53)-SUM(AC50:AC53)-SUM(V50:V53))-AA50</f>
        <v>-3.4928781839910439E-2</v>
      </c>
      <c r="AC50" s="42">
        <f>K50-T50</f>
        <v>0</v>
      </c>
      <c r="AD50" s="42">
        <f>+AM50+BA50</f>
        <v>0</v>
      </c>
      <c r="AE50" s="235" t="s">
        <v>397</v>
      </c>
      <c r="AF50" s="42">
        <v>0</v>
      </c>
      <c r="AG50" s="42"/>
      <c r="AH50" s="42"/>
      <c r="AI50" s="508"/>
      <c r="AJ50" s="42"/>
      <c r="AK50" s="42"/>
      <c r="AL50" s="42"/>
      <c r="AM50" s="42">
        <f>SUM(AF50:AL50)+AT50+AV50+AX50</f>
        <v>0</v>
      </c>
      <c r="AN50" s="42"/>
      <c r="AO50" s="42"/>
      <c r="AP50" s="42"/>
      <c r="AQ50" s="42"/>
      <c r="AR50" s="42">
        <f>SUM(AN50:AQ50)</f>
        <v>0</v>
      </c>
      <c r="AS50" s="42"/>
      <c r="AT50" s="42"/>
      <c r="AU50" s="42"/>
      <c r="AV50" s="42"/>
      <c r="AW50" s="42"/>
      <c r="AX50" s="42"/>
      <c r="AY50" s="42"/>
      <c r="AZ50" s="42"/>
      <c r="BA50" s="42">
        <f>+AR50+AS50+AU50+AW50+AY50+AZ50</f>
        <v>0</v>
      </c>
      <c r="BB50" s="38">
        <v>0</v>
      </c>
      <c r="BC50" s="56"/>
      <c r="BD50" s="56"/>
      <c r="BE50" s="38"/>
      <c r="BF50" s="56"/>
    </row>
    <row r="51" spans="1:58" ht="12.95" customHeight="1">
      <c r="A51" s="45"/>
      <c r="B51" s="46" t="s">
        <v>469</v>
      </c>
      <c r="C51" s="453">
        <f t="shared" ref="C51" si="157">(M51*E51*O51*Q51)/100000000</f>
        <v>41.311119577777781</v>
      </c>
      <c r="D51" s="46" t="s">
        <v>485</v>
      </c>
      <c r="E51" s="47">
        <v>20</v>
      </c>
      <c r="F51" s="47">
        <v>1</v>
      </c>
      <c r="G51" s="505">
        <v>830</v>
      </c>
      <c r="H51" s="49">
        <v>0.14000000000000001</v>
      </c>
      <c r="I51" s="50">
        <v>0.88</v>
      </c>
      <c r="J51" s="87">
        <f t="shared" ref="J51" si="158">E51*G51*(1-H51)*1440/1000000*3.4</f>
        <v>69.895296000000002</v>
      </c>
      <c r="K51" s="87">
        <f t="shared" ref="K51" si="159">(IF(G51&lt;L51,L51,G51)*(1-IF(H51&lt;N51,H51,N51))*E51*O51*Q51)/100000000</f>
        <v>42.935307933333327</v>
      </c>
      <c r="L51" s="40">
        <v>798.60215053763443</v>
      </c>
      <c r="M51" s="40">
        <v>686.79784946236555</v>
      </c>
      <c r="N51" s="51">
        <f t="shared" ref="N51" si="160">1-(M51/L51)</f>
        <v>0.14000000000000012</v>
      </c>
      <c r="O51" s="52">
        <f>+'Trim Rwd'!H38</f>
        <v>323.38888888888891</v>
      </c>
      <c r="P51" s="53">
        <f t="shared" ref="P51" si="161">O51*(Q51-R51-S51)</f>
        <v>294283.88888888893</v>
      </c>
      <c r="Q51" s="52">
        <v>930</v>
      </c>
      <c r="R51" s="506">
        <v>0</v>
      </c>
      <c r="S51" s="506">
        <v>20</v>
      </c>
      <c r="T51" s="42">
        <f t="shared" ref="T51" si="162">E51*M51*O51*Q51/100000000</f>
        <v>41.311119577777781</v>
      </c>
      <c r="U51" s="42">
        <f t="shared" ref="U51" si="163">E51*M51*O51*(Q51-R51-S51)/100000000</f>
        <v>40.422708404062135</v>
      </c>
      <c r="V51" s="42">
        <f t="shared" ref="V51" si="164">E51*G51*(1-N51)*O51/100*(R51+S51)/1000000</f>
        <v>0.92333995555555559</v>
      </c>
      <c r="W51" s="42">
        <f>+'10'!K17/1000</f>
        <v>35.814999999999998</v>
      </c>
      <c r="X51" s="43"/>
      <c r="Y51" s="216"/>
      <c r="Z51" s="42"/>
      <c r="AA51" s="42"/>
      <c r="AB51" s="42"/>
      <c r="AC51" s="42">
        <f>K51-T51</f>
        <v>1.6241883555555461</v>
      </c>
      <c r="AD51" s="42">
        <f t="shared" ref="AD51:AD52" si="165">+AM51+BA51</f>
        <v>23</v>
      </c>
      <c r="AE51" s="235" t="s">
        <v>488</v>
      </c>
      <c r="AF51" s="42"/>
      <c r="AG51" s="42">
        <v>23</v>
      </c>
      <c r="AH51" s="42"/>
      <c r="AI51" s="508"/>
      <c r="AJ51" s="42"/>
      <c r="AK51" s="42"/>
      <c r="AL51" s="42"/>
      <c r="AM51" s="42">
        <f>SUM(AF51:AL51)+AT51+AV51+AX51</f>
        <v>23</v>
      </c>
      <c r="AN51" s="88"/>
      <c r="AO51" s="42"/>
      <c r="AP51" s="42"/>
      <c r="AQ51" s="42"/>
      <c r="AR51" s="42">
        <f t="shared" ref="AR51:AR52" si="166">SUM(AN51:AQ51)</f>
        <v>0</v>
      </c>
      <c r="AS51" s="42"/>
      <c r="AT51" s="42"/>
      <c r="AU51" s="42"/>
      <c r="AV51" s="42"/>
      <c r="AW51" s="42"/>
      <c r="AX51" s="42"/>
      <c r="AY51" s="42"/>
      <c r="AZ51" s="42"/>
      <c r="BA51" s="42">
        <f>+AR51+AS51+AU51+AW51+AY51+AZ51</f>
        <v>0</v>
      </c>
      <c r="BB51" s="55"/>
      <c r="BC51" s="56">
        <v>6</v>
      </c>
      <c r="BD51" s="56"/>
      <c r="BE51" s="55"/>
      <c r="BF51" s="56"/>
    </row>
    <row r="52" spans="1:58" ht="12.95" customHeight="1">
      <c r="A52" s="45"/>
      <c r="B52" s="46"/>
      <c r="C52" s="453"/>
      <c r="D52" s="46"/>
      <c r="E52" s="47"/>
      <c r="F52" s="47"/>
      <c r="G52" s="505"/>
      <c r="H52" s="49"/>
      <c r="I52" s="50"/>
      <c r="J52" s="87"/>
      <c r="K52" s="87"/>
      <c r="L52" s="40"/>
      <c r="M52" s="40"/>
      <c r="N52" s="51"/>
      <c r="O52" s="52"/>
      <c r="P52" s="53"/>
      <c r="Q52" s="52"/>
      <c r="R52" s="506"/>
      <c r="S52" s="506"/>
      <c r="T52" s="42"/>
      <c r="U52" s="42"/>
      <c r="V52" s="42"/>
      <c r="W52" s="42"/>
      <c r="X52" s="43"/>
      <c r="Y52" s="216"/>
      <c r="Z52" s="42"/>
      <c r="AA52" s="42"/>
      <c r="AB52" s="42"/>
      <c r="AC52" s="42"/>
      <c r="AD52" s="42">
        <f t="shared" si="165"/>
        <v>14</v>
      </c>
      <c r="AE52" s="235" t="s">
        <v>226</v>
      </c>
      <c r="AF52" s="38"/>
      <c r="AG52" s="38"/>
      <c r="AH52" s="38">
        <v>14</v>
      </c>
      <c r="AI52" s="508"/>
      <c r="AJ52" s="42"/>
      <c r="AK52" s="42"/>
      <c r="AL52" s="42"/>
      <c r="AM52" s="42">
        <f>SUM(AF52:AL52)+AT52+AV52+AX52</f>
        <v>14</v>
      </c>
      <c r="AN52" s="42"/>
      <c r="AO52" s="42"/>
      <c r="AP52" s="42"/>
      <c r="AQ52" s="42"/>
      <c r="AR52" s="42">
        <f t="shared" si="166"/>
        <v>0</v>
      </c>
      <c r="AS52" s="42"/>
      <c r="AT52" s="42"/>
      <c r="AU52" s="42"/>
      <c r="AV52" s="42"/>
      <c r="AW52" s="42"/>
      <c r="AX52" s="42"/>
      <c r="AY52" s="42"/>
      <c r="AZ52" s="42"/>
      <c r="BA52" s="42">
        <f>+AR52+AS52+AU52+AW52+AY52+AZ52</f>
        <v>0</v>
      </c>
      <c r="BB52" s="38"/>
      <c r="BC52" s="509"/>
      <c r="BD52" s="509"/>
      <c r="BE52" s="38"/>
      <c r="BF52" s="509"/>
    </row>
    <row r="53" spans="1:58" ht="12.75" customHeight="1">
      <c r="A53" s="45"/>
      <c r="B53" s="46"/>
      <c r="C53" s="453"/>
      <c r="D53" s="46"/>
      <c r="E53" s="47"/>
      <c r="F53" s="47"/>
      <c r="G53" s="48"/>
      <c r="H53" s="49"/>
      <c r="I53" s="50"/>
      <c r="J53" s="87"/>
      <c r="K53" s="87"/>
      <c r="L53" s="40"/>
      <c r="M53" s="40"/>
      <c r="N53" s="51"/>
      <c r="O53" s="52"/>
      <c r="P53" s="53"/>
      <c r="Q53" s="39"/>
      <c r="R53" s="506"/>
      <c r="S53" s="506"/>
      <c r="T53" s="42"/>
      <c r="U53" s="42"/>
      <c r="V53" s="42"/>
      <c r="W53" s="42"/>
      <c r="X53" s="43"/>
      <c r="Y53" s="216"/>
      <c r="Z53" s="42"/>
      <c r="AA53" s="42"/>
      <c r="AB53" s="42"/>
      <c r="AC53" s="42"/>
      <c r="AD53" s="42"/>
      <c r="AE53" s="238"/>
      <c r="AF53" s="42"/>
      <c r="AG53" s="38"/>
      <c r="AH53" s="38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38"/>
      <c r="BC53" s="509"/>
      <c r="BD53" s="509"/>
      <c r="BE53" s="38"/>
      <c r="BF53" s="509"/>
    </row>
    <row r="54" spans="1:58" ht="12.95" customHeight="1">
      <c r="A54" s="45">
        <v>45911</v>
      </c>
      <c r="B54" s="46" t="s">
        <v>469</v>
      </c>
      <c r="C54" s="453">
        <f t="shared" ref="C54" si="167">(M54*E54*O54*Q54)/100000000</f>
        <v>11.15900012307692</v>
      </c>
      <c r="D54" s="46" t="s">
        <v>485</v>
      </c>
      <c r="E54" s="47">
        <v>20</v>
      </c>
      <c r="F54" s="47">
        <v>1</v>
      </c>
      <c r="G54" s="505">
        <v>830</v>
      </c>
      <c r="H54" s="49">
        <v>0.14000000000000001</v>
      </c>
      <c r="I54" s="50">
        <v>0.88</v>
      </c>
      <c r="J54" s="87">
        <f t="shared" ref="J54" si="168">E54*G54*(1-H54)*1440/1000000*3.4</f>
        <v>69.895296000000002</v>
      </c>
      <c r="K54" s="87">
        <f t="shared" ref="K54" si="169">(IF(G54&lt;L54,L54,G54)*(1-IF(H54&lt;N54,H54,N54))*E54*O54*Q54)/100000000</f>
        <v>11.15900012307692</v>
      </c>
      <c r="L54" s="40">
        <v>830</v>
      </c>
      <c r="M54" s="40">
        <f t="shared" ref="M54:M55" si="170">+L54-L54*0.14</f>
        <v>713.8</v>
      </c>
      <c r="N54" s="51">
        <f t="shared" ref="N54" si="171">1-(M54/L54)</f>
        <v>0.14000000000000001</v>
      </c>
      <c r="O54" s="52">
        <f>+'Trim Rwd'!H41</f>
        <v>325.69230769230768</v>
      </c>
      <c r="P54" s="53">
        <f t="shared" ref="P54" si="172">O54*(Q54-R54-S54)</f>
        <v>76537.692307692298</v>
      </c>
      <c r="Q54" s="52">
        <v>240</v>
      </c>
      <c r="R54" s="506">
        <v>0</v>
      </c>
      <c r="S54" s="506">
        <v>5</v>
      </c>
      <c r="T54" s="42">
        <f t="shared" ref="T54" si="173">E54*M54*O54*Q54/100000000</f>
        <v>11.15900012307692</v>
      </c>
      <c r="U54" s="42">
        <f t="shared" ref="U54" si="174">E54*M54*O54*(Q54-R54-S54)/100000000</f>
        <v>10.926520953846152</v>
      </c>
      <c r="V54" s="42">
        <f t="shared" ref="V54" si="175">E54*G54*(1-N54)*O54/100*(R54+S54)/1000000</f>
        <v>0.23247916923076919</v>
      </c>
      <c r="W54" s="42">
        <f>+'11'!K17/1000</f>
        <v>13.856999999999999</v>
      </c>
      <c r="X54" s="507">
        <f>SUM(W54:W57)/SUM(K54:K57)</f>
        <v>0.85668999127194967</v>
      </c>
      <c r="Y54" s="216">
        <v>0</v>
      </c>
      <c r="Z54" s="42">
        <f>+'11'!D7/1000</f>
        <v>0.66200000000000003</v>
      </c>
      <c r="AA54" s="54">
        <f>SUM(U54:U57)-SUM(W54:W57)-SUM(Z54:Z57)-SUM(Y54:Y57)</f>
        <v>4.1278040538461518</v>
      </c>
      <c r="AB54" s="54">
        <f>(SUM(K54:K57)-SUM(W54:W57)-SUM(Y54:Y57)-SUM(Z54:Z57)-SUM(AC54:AC57)-SUM(V54:V57))-AA54</f>
        <v>0</v>
      </c>
      <c r="AC54" s="42">
        <f>K54-T54</f>
        <v>0</v>
      </c>
      <c r="AD54" s="42">
        <f>+AM54+BA54</f>
        <v>5</v>
      </c>
      <c r="AE54" s="235" t="s">
        <v>467</v>
      </c>
      <c r="AF54" s="42">
        <v>5</v>
      </c>
      <c r="AG54" s="42"/>
      <c r="AH54" s="42"/>
      <c r="AI54" s="508"/>
      <c r="AJ54" s="42"/>
      <c r="AK54" s="42"/>
      <c r="AL54" s="42"/>
      <c r="AM54" s="42">
        <f>SUM(AF54:AL54)+AT54+AV54+AX54</f>
        <v>5</v>
      </c>
      <c r="AN54" s="42"/>
      <c r="AO54" s="42"/>
      <c r="AP54" s="42"/>
      <c r="AQ54" s="42"/>
      <c r="AR54" s="42">
        <f>SUM(AN54:AQ54)</f>
        <v>0</v>
      </c>
      <c r="AS54" s="42"/>
      <c r="AT54" s="42"/>
      <c r="AU54" s="42"/>
      <c r="AV54" s="42"/>
      <c r="AW54" s="42"/>
      <c r="AX54" s="42"/>
      <c r="AY54" s="42"/>
      <c r="AZ54" s="42"/>
      <c r="BA54" s="42">
        <f>+AR54+AS54+AU54+AW54+AY54+AZ54</f>
        <v>0</v>
      </c>
      <c r="BB54" s="38">
        <v>2</v>
      </c>
      <c r="BC54" s="56"/>
      <c r="BD54" s="56"/>
      <c r="BE54" s="38"/>
      <c r="BF54" s="56"/>
    </row>
    <row r="55" spans="1:58" ht="12.95" customHeight="1">
      <c r="A55" s="45"/>
      <c r="B55" s="46" t="s">
        <v>469</v>
      </c>
      <c r="C55" s="453">
        <f t="shared" ref="C55" si="176">(M55*E55*O55*Q55)/100000000</f>
        <v>43.813043999999998</v>
      </c>
      <c r="D55" s="46" t="s">
        <v>485</v>
      </c>
      <c r="E55" s="47">
        <v>15.5</v>
      </c>
      <c r="F55" s="47">
        <v>1</v>
      </c>
      <c r="G55" s="505">
        <v>830</v>
      </c>
      <c r="H55" s="49">
        <v>0.14000000000000001</v>
      </c>
      <c r="I55" s="50">
        <v>0.88</v>
      </c>
      <c r="J55" s="87">
        <f t="shared" ref="J55" si="177">E55*G55*(1-H55)*1440/1000000*3.4</f>
        <v>54.168854400000001</v>
      </c>
      <c r="K55" s="87">
        <f t="shared" ref="K55" si="178">(IF(G55&lt;L55,L55,G55)*(1-IF(H55&lt;N55,H55,N55))*E55*O55*Q55)/100000000</f>
        <v>43.813043999999998</v>
      </c>
      <c r="L55" s="40">
        <v>830</v>
      </c>
      <c r="M55" s="40">
        <f t="shared" si="170"/>
        <v>713.8</v>
      </c>
      <c r="N55" s="51">
        <f t="shared" ref="N55" si="179">1-(M55/L55)</f>
        <v>0.14000000000000001</v>
      </c>
      <c r="O55" s="52">
        <f>+'Trim Rwd'!H43</f>
        <v>330</v>
      </c>
      <c r="P55" s="53">
        <f t="shared" ref="P55" si="180">O55*(Q55-R55-S55)</f>
        <v>372900</v>
      </c>
      <c r="Q55" s="52">
        <v>1200</v>
      </c>
      <c r="R55" s="506">
        <v>0</v>
      </c>
      <c r="S55" s="506">
        <v>70</v>
      </c>
      <c r="T55" s="42">
        <f t="shared" ref="T55" si="181">E55*M55*O55*Q55/100000000</f>
        <v>43.813043999999998</v>
      </c>
      <c r="U55" s="42">
        <f t="shared" ref="U55" si="182">E55*M55*O55*(Q55-R55-S55)/100000000</f>
        <v>41.257283100000002</v>
      </c>
      <c r="V55" s="42">
        <f t="shared" ref="V55" si="183">E55*G55*(1-N55)*O55/100*(R55+S55)/1000000</f>
        <v>2.5557609000000006</v>
      </c>
      <c r="W55" s="42">
        <f>+'11'!K12/1000</f>
        <v>33.237000000000002</v>
      </c>
      <c r="X55" s="43"/>
      <c r="Y55" s="216"/>
      <c r="Z55" s="42">
        <f>+'11'!D25/1000</f>
        <v>0.3</v>
      </c>
      <c r="AA55" s="42"/>
      <c r="AB55" s="42"/>
      <c r="AC55" s="42">
        <f>K55-T55</f>
        <v>0</v>
      </c>
      <c r="AD55" s="42">
        <f t="shared" ref="AD55:AD57" si="184">+AM55+BA55</f>
        <v>36</v>
      </c>
      <c r="AE55" s="235" t="s">
        <v>503</v>
      </c>
      <c r="AF55" s="42"/>
      <c r="AG55" s="42">
        <v>36</v>
      </c>
      <c r="AH55" s="42"/>
      <c r="AI55" s="508"/>
      <c r="AJ55" s="42"/>
      <c r="AK55" s="42"/>
      <c r="AL55" s="42"/>
      <c r="AM55" s="42">
        <f>SUM(AF55:AL55)+AT55+AV55+AX55</f>
        <v>36</v>
      </c>
      <c r="AN55" s="88"/>
      <c r="AO55" s="42"/>
      <c r="AP55" s="42"/>
      <c r="AQ55" s="42"/>
      <c r="AR55" s="42">
        <f t="shared" ref="AR55:AR56" si="185">SUM(AN55:AQ55)</f>
        <v>0</v>
      </c>
      <c r="AS55" s="42"/>
      <c r="AT55" s="42"/>
      <c r="AU55" s="42"/>
      <c r="AV55" s="42"/>
      <c r="AW55" s="42"/>
      <c r="AX55" s="42"/>
      <c r="AY55" s="42"/>
      <c r="AZ55" s="42"/>
      <c r="BA55" s="42">
        <f>+AR55+AS55+AU55+AW55+AY55+AZ55</f>
        <v>0</v>
      </c>
      <c r="BB55" s="55"/>
      <c r="BC55" s="56">
        <v>11</v>
      </c>
      <c r="BD55" s="56"/>
      <c r="BE55" s="55"/>
      <c r="BF55" s="56"/>
    </row>
    <row r="56" spans="1:58" ht="12.95" customHeight="1">
      <c r="A56" s="45"/>
      <c r="B56" s="46"/>
      <c r="C56" s="453"/>
      <c r="D56" s="46"/>
      <c r="E56" s="47"/>
      <c r="F56" s="47"/>
      <c r="G56" s="505"/>
      <c r="H56" s="49"/>
      <c r="I56" s="50"/>
      <c r="J56" s="87"/>
      <c r="K56" s="87"/>
      <c r="L56" s="40"/>
      <c r="M56" s="40"/>
      <c r="N56" s="51"/>
      <c r="O56" s="52"/>
      <c r="P56" s="53"/>
      <c r="Q56" s="52"/>
      <c r="R56" s="506"/>
      <c r="S56" s="506"/>
      <c r="T56" s="42"/>
      <c r="U56" s="42"/>
      <c r="V56" s="42"/>
      <c r="W56" s="42"/>
      <c r="X56" s="43"/>
      <c r="Y56" s="216"/>
      <c r="Z56" s="42"/>
      <c r="AA56" s="42"/>
      <c r="AB56" s="42"/>
      <c r="AC56" s="42"/>
      <c r="AD56" s="42">
        <f t="shared" si="184"/>
        <v>32</v>
      </c>
      <c r="AE56" s="235" t="s">
        <v>226</v>
      </c>
      <c r="AF56" s="38"/>
      <c r="AG56" s="38"/>
      <c r="AH56" s="38">
        <v>32</v>
      </c>
      <c r="AI56" s="508"/>
      <c r="AJ56" s="42"/>
      <c r="AK56" s="42"/>
      <c r="AL56" s="42"/>
      <c r="AM56" s="42">
        <f>SUM(AF56:AL56)+AT56+AV56+AX56</f>
        <v>32</v>
      </c>
      <c r="AN56" s="42"/>
      <c r="AO56" s="42"/>
      <c r="AP56" s="42"/>
      <c r="AQ56" s="42"/>
      <c r="AR56" s="42">
        <f t="shared" si="185"/>
        <v>0</v>
      </c>
      <c r="AS56" s="42"/>
      <c r="AT56" s="42"/>
      <c r="AU56" s="42"/>
      <c r="AV56" s="42"/>
      <c r="AW56" s="42"/>
      <c r="AX56" s="42"/>
      <c r="AY56" s="42"/>
      <c r="AZ56" s="42"/>
      <c r="BA56" s="42">
        <f>+AR56+AS56+AU56+AW56+AY56+AZ56</f>
        <v>0</v>
      </c>
      <c r="BB56" s="38"/>
      <c r="BC56" s="509"/>
      <c r="BD56" s="509"/>
      <c r="BE56" s="38"/>
      <c r="BF56" s="509"/>
    </row>
    <row r="57" spans="1:58" ht="12.95" customHeight="1">
      <c r="A57" s="45"/>
      <c r="B57" s="46"/>
      <c r="C57" s="453"/>
      <c r="D57" s="46"/>
      <c r="E57" s="47"/>
      <c r="F57" s="47"/>
      <c r="G57" s="48"/>
      <c r="H57" s="49"/>
      <c r="I57" s="50"/>
      <c r="J57" s="87"/>
      <c r="K57" s="87"/>
      <c r="L57" s="40"/>
      <c r="M57" s="40"/>
      <c r="N57" s="51"/>
      <c r="O57" s="52"/>
      <c r="P57" s="53"/>
      <c r="Q57" s="39"/>
      <c r="R57" s="506"/>
      <c r="S57" s="506"/>
      <c r="T57" s="42"/>
      <c r="U57" s="42"/>
      <c r="V57" s="42"/>
      <c r="W57" s="42"/>
      <c r="X57" s="43"/>
      <c r="Y57" s="216"/>
      <c r="Z57" s="42"/>
      <c r="AA57" s="42"/>
      <c r="AB57" s="42"/>
      <c r="AC57" s="42"/>
      <c r="AD57" s="42">
        <f t="shared" si="184"/>
        <v>2</v>
      </c>
      <c r="AE57" s="235" t="s">
        <v>387</v>
      </c>
      <c r="AF57" s="42"/>
      <c r="AG57" s="38"/>
      <c r="AH57" s="38"/>
      <c r="AI57" s="34">
        <v>2</v>
      </c>
      <c r="AJ57" s="42"/>
      <c r="AK57" s="42"/>
      <c r="AL57" s="42"/>
      <c r="AM57" s="42">
        <f>SUM(AF57:AL57)+AT57+AV57+AX57</f>
        <v>2</v>
      </c>
      <c r="AN57" s="42"/>
      <c r="AO57" s="42"/>
      <c r="AP57" s="42"/>
      <c r="AQ57" s="42"/>
      <c r="AR57" s="42">
        <f t="shared" ref="AR57" si="186">SUM(AN57:AQ57)</f>
        <v>0</v>
      </c>
      <c r="AS57" s="42"/>
      <c r="AT57" s="42"/>
      <c r="AU57" s="42"/>
      <c r="AV57" s="42"/>
      <c r="AW57" s="42"/>
      <c r="AX57" s="42"/>
      <c r="AY57" s="42"/>
      <c r="AZ57" s="42"/>
      <c r="BA57" s="42">
        <f>+AR57+AS57+AU57+AW57+AY57+AZ57</f>
        <v>0</v>
      </c>
      <c r="BB57" s="38"/>
      <c r="BC57" s="509"/>
      <c r="BD57" s="509"/>
      <c r="BE57" s="38"/>
      <c r="BF57" s="509"/>
    </row>
    <row r="58" spans="1:58" ht="12.95" customHeight="1">
      <c r="A58" s="45"/>
      <c r="B58" s="46"/>
      <c r="C58" s="453"/>
      <c r="D58" s="46"/>
      <c r="E58" s="47"/>
      <c r="F58" s="47"/>
      <c r="G58" s="505"/>
      <c r="H58" s="49"/>
      <c r="I58" s="50"/>
      <c r="J58" s="87"/>
      <c r="K58" s="87"/>
      <c r="L58" s="40"/>
      <c r="M58" s="40"/>
      <c r="N58" s="51"/>
      <c r="O58" s="52"/>
      <c r="P58" s="53"/>
      <c r="Q58" s="52"/>
      <c r="R58" s="506"/>
      <c r="S58" s="506"/>
      <c r="T58" s="42"/>
      <c r="U58" s="42"/>
      <c r="V58" s="42"/>
      <c r="W58" s="42"/>
      <c r="X58" s="507"/>
      <c r="Y58" s="216"/>
      <c r="Z58" s="42"/>
      <c r="AA58" s="54"/>
      <c r="AB58" s="54"/>
      <c r="AC58" s="42"/>
      <c r="AD58" s="42"/>
      <c r="AE58" s="238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38"/>
      <c r="BC58" s="56"/>
      <c r="BD58" s="56"/>
      <c r="BE58" s="38"/>
      <c r="BF58" s="56"/>
    </row>
    <row r="59" spans="1:58" ht="12.95" customHeight="1">
      <c r="A59" s="45">
        <v>45912</v>
      </c>
      <c r="B59" s="46" t="s">
        <v>469</v>
      </c>
      <c r="C59" s="453">
        <f t="shared" ref="C59" si="187">(M59*E59*O59*Q59)/100000000</f>
        <v>51.885265439999998</v>
      </c>
      <c r="D59" s="46" t="s">
        <v>485</v>
      </c>
      <c r="E59" s="47">
        <v>15.5</v>
      </c>
      <c r="F59" s="47">
        <v>1</v>
      </c>
      <c r="G59" s="505">
        <v>830</v>
      </c>
      <c r="H59" s="49">
        <v>0.14000000000000001</v>
      </c>
      <c r="I59" s="50">
        <v>0.88</v>
      </c>
      <c r="J59" s="87">
        <f t="shared" ref="J59" si="188">E59*G59*(1-H59)*1440/1000000*3.4</f>
        <v>54.168854400000001</v>
      </c>
      <c r="K59" s="87">
        <f t="shared" ref="K59" si="189">(IF(G59&lt;L59,L59,G59)*(1-IF(H59&lt;N59,H59,N59))*E59*O59*Q59)/100000000</f>
        <v>51.885265439999998</v>
      </c>
      <c r="L59" s="40">
        <v>830</v>
      </c>
      <c r="M59" s="40">
        <f t="shared" ref="M59" si="190">+L59-L59*0.14</f>
        <v>713.8</v>
      </c>
      <c r="N59" s="51">
        <f t="shared" ref="N59" si="191">1-(M59/L59)</f>
        <v>0.14000000000000001</v>
      </c>
      <c r="O59" s="52">
        <f>+'Trim Rwd'!H45</f>
        <v>325.66666666666669</v>
      </c>
      <c r="P59" s="53">
        <f t="shared" ref="P59" si="192">O59*(Q59-R59-S59)</f>
        <v>447791.66666666669</v>
      </c>
      <c r="Q59" s="52">
        <v>1440</v>
      </c>
      <c r="R59" s="506">
        <v>0</v>
      </c>
      <c r="S59" s="506">
        <v>65</v>
      </c>
      <c r="T59" s="42">
        <f t="shared" ref="T59" si="193">E59*M59*O59*Q59/100000000</f>
        <v>51.885265439999998</v>
      </c>
      <c r="U59" s="42">
        <f t="shared" ref="U59" si="194">E59*M59*O59*(Q59-R59-S59)/100000000</f>
        <v>49.54322220833334</v>
      </c>
      <c r="V59" s="42">
        <f t="shared" ref="V59" si="195">E59*G59*(1-N59)*O59/100*(R59+S59)/1000000</f>
        <v>2.3420432316666671</v>
      </c>
      <c r="W59" s="42">
        <f>+'12'!K34/1000</f>
        <v>45.804000000000002</v>
      </c>
      <c r="X59" s="507">
        <f>SUM(W59:W62)/SUM(K59:K62)</f>
        <v>0.88279398036360901</v>
      </c>
      <c r="Y59" s="216">
        <v>0</v>
      </c>
      <c r="Z59" s="42">
        <f>+'12'!D34/1000</f>
        <v>0.14199999999999999</v>
      </c>
      <c r="AA59" s="54">
        <f>SUM(U59:U62)-SUM(W59:W62)-SUM(Z59:Z62)-SUM(Y59:Y62)</f>
        <v>3.5972222083333381</v>
      </c>
      <c r="AB59" s="54">
        <f>(SUM(K59:K62)-SUM(W59:W62)-SUM(Y59:Y62)-SUM(Z59:Z62)-SUM(AC59:AC62)-SUM(V59:V62))-AA59</f>
        <v>-9.7699626167013776E-15</v>
      </c>
      <c r="AC59" s="42">
        <f>K59-T59</f>
        <v>0</v>
      </c>
      <c r="AD59" s="42">
        <f>+AM59+BA59</f>
        <v>13</v>
      </c>
      <c r="AE59" s="235" t="s">
        <v>556</v>
      </c>
      <c r="AF59" s="42">
        <v>13</v>
      </c>
      <c r="AG59" s="42"/>
      <c r="AH59" s="42"/>
      <c r="AI59" s="508"/>
      <c r="AJ59" s="42"/>
      <c r="AK59" s="42"/>
      <c r="AL59" s="42"/>
      <c r="AM59" s="42">
        <f>SUM(AF59:AL59)+AT59+AV59+AX59</f>
        <v>13</v>
      </c>
      <c r="AN59" s="42"/>
      <c r="AO59" s="42"/>
      <c r="AP59" s="42"/>
      <c r="AQ59" s="42"/>
      <c r="AR59" s="42">
        <f>SUM(AN59:AQ59)</f>
        <v>0</v>
      </c>
      <c r="AS59" s="42"/>
      <c r="AT59" s="42"/>
      <c r="AU59" s="42"/>
      <c r="AV59" s="42"/>
      <c r="AW59" s="42"/>
      <c r="AX59" s="42"/>
      <c r="AY59" s="42"/>
      <c r="AZ59" s="42"/>
      <c r="BA59" s="42">
        <f>+AR59+AS59+AU59+AW59+AY59+AZ59</f>
        <v>0</v>
      </c>
      <c r="BB59" s="38">
        <v>7</v>
      </c>
      <c r="BC59" s="56"/>
      <c r="BD59" s="56"/>
      <c r="BE59" s="38"/>
      <c r="BF59" s="56"/>
    </row>
    <row r="60" spans="1:58" ht="12.95" customHeight="1">
      <c r="A60" s="45"/>
      <c r="B60" s="46"/>
      <c r="C60" s="453"/>
      <c r="D60" s="46"/>
      <c r="E60" s="47"/>
      <c r="F60" s="47"/>
      <c r="G60" s="505"/>
      <c r="H60" s="49"/>
      <c r="I60" s="50"/>
      <c r="J60" s="87"/>
      <c r="K60" s="87"/>
      <c r="L60" s="40"/>
      <c r="M60" s="40"/>
      <c r="N60" s="51"/>
      <c r="O60" s="52"/>
      <c r="P60" s="53"/>
      <c r="Q60" s="52"/>
      <c r="R60" s="506"/>
      <c r="S60" s="506"/>
      <c r="T60" s="42"/>
      <c r="U60" s="42"/>
      <c r="V60" s="42"/>
      <c r="W60" s="42"/>
      <c r="X60" s="43"/>
      <c r="Y60" s="216"/>
      <c r="Z60" s="42"/>
      <c r="AA60" s="42"/>
      <c r="AB60" s="42"/>
      <c r="AC60" s="42"/>
      <c r="AD60" s="42">
        <f t="shared" ref="AD60:AD61" si="196">+AM60+BA60</f>
        <v>28</v>
      </c>
      <c r="AE60" s="235" t="s">
        <v>557</v>
      </c>
      <c r="AF60" s="42"/>
      <c r="AG60" s="42">
        <v>28</v>
      </c>
      <c r="AH60" s="42"/>
      <c r="AI60" s="508"/>
      <c r="AJ60" s="42"/>
      <c r="AK60" s="42"/>
      <c r="AL60" s="42"/>
      <c r="AM60" s="42">
        <f>SUM(AF60:AL60)+AT60+AV60+AX60</f>
        <v>28</v>
      </c>
      <c r="AN60" s="88"/>
      <c r="AO60" s="42"/>
      <c r="AP60" s="42"/>
      <c r="AQ60" s="42"/>
      <c r="AR60" s="42">
        <f t="shared" ref="AR60:AR61" si="197">SUM(AN60:AQ60)</f>
        <v>0</v>
      </c>
      <c r="AS60" s="42"/>
      <c r="AT60" s="42"/>
      <c r="AU60" s="42"/>
      <c r="AV60" s="42"/>
      <c r="AW60" s="42"/>
      <c r="AX60" s="42"/>
      <c r="AY60" s="42"/>
      <c r="AZ60" s="42"/>
      <c r="BA60" s="42">
        <f>+AR60+AS60+AU60+AW60+AY60+AZ60</f>
        <v>0</v>
      </c>
      <c r="BB60" s="55"/>
      <c r="BC60" s="56">
        <v>16</v>
      </c>
      <c r="BD60" s="56"/>
      <c r="BE60" s="55"/>
      <c r="BF60" s="56"/>
    </row>
    <row r="61" spans="1:58" ht="12.95" customHeight="1">
      <c r="A61" s="45"/>
      <c r="B61" s="46"/>
      <c r="C61" s="453"/>
      <c r="D61" s="46"/>
      <c r="E61" s="47"/>
      <c r="F61" s="47"/>
      <c r="G61" s="505"/>
      <c r="H61" s="49"/>
      <c r="I61" s="50"/>
      <c r="J61" s="87"/>
      <c r="K61" s="87"/>
      <c r="L61" s="40"/>
      <c r="M61" s="40"/>
      <c r="N61" s="51"/>
      <c r="O61" s="52"/>
      <c r="P61" s="53"/>
      <c r="Q61" s="52"/>
      <c r="R61" s="506"/>
      <c r="S61" s="506"/>
      <c r="T61" s="42"/>
      <c r="U61" s="42"/>
      <c r="V61" s="42"/>
      <c r="W61" s="42"/>
      <c r="X61" s="43"/>
      <c r="Y61" s="216"/>
      <c r="Z61" s="42"/>
      <c r="AA61" s="42"/>
      <c r="AB61" s="42"/>
      <c r="AC61" s="42"/>
      <c r="AD61" s="42">
        <f t="shared" si="196"/>
        <v>24</v>
      </c>
      <c r="AE61" s="235" t="s">
        <v>226</v>
      </c>
      <c r="AF61" s="38"/>
      <c r="AG61" s="38"/>
      <c r="AH61" s="38">
        <v>24</v>
      </c>
      <c r="AI61" s="508"/>
      <c r="AJ61" s="42"/>
      <c r="AK61" s="42"/>
      <c r="AL61" s="42"/>
      <c r="AM61" s="42">
        <f>SUM(AF61:AL61)+AT61+AV61+AX61</f>
        <v>24</v>
      </c>
      <c r="AN61" s="42"/>
      <c r="AO61" s="42"/>
      <c r="AP61" s="42"/>
      <c r="AQ61" s="42"/>
      <c r="AR61" s="42">
        <f t="shared" si="197"/>
        <v>0</v>
      </c>
      <c r="AS61" s="42"/>
      <c r="AT61" s="42"/>
      <c r="AU61" s="42"/>
      <c r="AV61" s="42"/>
      <c r="AW61" s="42"/>
      <c r="AX61" s="42"/>
      <c r="AY61" s="42"/>
      <c r="AZ61" s="42"/>
      <c r="BA61" s="42">
        <f>+AR61+AS61+AU61+AW61+AY61+AZ61</f>
        <v>0</v>
      </c>
      <c r="BB61" s="38"/>
      <c r="BC61" s="509"/>
      <c r="BD61" s="509"/>
      <c r="BE61" s="38"/>
      <c r="BF61" s="509"/>
    </row>
    <row r="62" spans="1:58" ht="12.95" customHeight="1">
      <c r="A62" s="45"/>
      <c r="B62" s="46"/>
      <c r="C62" s="453"/>
      <c r="D62" s="46"/>
      <c r="E62" s="47"/>
      <c r="F62" s="47"/>
      <c r="G62" s="48"/>
      <c r="H62" s="49"/>
      <c r="I62" s="50"/>
      <c r="J62" s="87"/>
      <c r="K62" s="87"/>
      <c r="L62" s="40"/>
      <c r="M62" s="40"/>
      <c r="N62" s="51"/>
      <c r="O62" s="52"/>
      <c r="P62" s="53"/>
      <c r="Q62" s="39"/>
      <c r="R62" s="506"/>
      <c r="S62" s="506"/>
      <c r="T62" s="42"/>
      <c r="U62" s="42"/>
      <c r="V62" s="42"/>
      <c r="W62" s="42"/>
      <c r="X62" s="43"/>
      <c r="Y62" s="216"/>
      <c r="Z62" s="42"/>
      <c r="AA62" s="42"/>
      <c r="AB62" s="42"/>
      <c r="AC62" s="42"/>
      <c r="AD62" s="42"/>
      <c r="AE62" s="235"/>
      <c r="AF62" s="42"/>
      <c r="AG62" s="38"/>
      <c r="AH62" s="38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38"/>
      <c r="BC62" s="509"/>
      <c r="BD62" s="509"/>
      <c r="BE62" s="38"/>
      <c r="BF62" s="509"/>
    </row>
    <row r="63" spans="1:58" ht="12.95" customHeight="1">
      <c r="A63" s="45">
        <v>45913</v>
      </c>
      <c r="B63" s="46" t="s">
        <v>469</v>
      </c>
      <c r="C63" s="453">
        <f t="shared" ref="C63:C64" si="198">(M63*E63*O63*Q63)/100000000</f>
        <v>8.4970751999999994</v>
      </c>
      <c r="D63" s="46" t="s">
        <v>485</v>
      </c>
      <c r="E63" s="47">
        <v>15.5</v>
      </c>
      <c r="F63" s="47">
        <v>1</v>
      </c>
      <c r="G63" s="505">
        <v>830</v>
      </c>
      <c r="H63" s="49">
        <v>0.14000000000000001</v>
      </c>
      <c r="I63" s="50">
        <v>0.88</v>
      </c>
      <c r="J63" s="87">
        <f t="shared" ref="J63:J64" si="199">E63*G63*(1-H63)*1440/1000000*3.4</f>
        <v>54.168854400000001</v>
      </c>
      <c r="K63" s="87">
        <f t="shared" ref="K63:K64" si="200">(IF(G63&lt;L63,L63,G63)*(1-IF(H63&lt;N63,H63,N63))*E63*O63*Q63)/100000000</f>
        <v>8.4970751999999994</v>
      </c>
      <c r="L63" s="40">
        <v>830</v>
      </c>
      <c r="M63" s="40">
        <f t="shared" ref="M63" si="201">+L63-L63*0.14</f>
        <v>713.8</v>
      </c>
      <c r="N63" s="51">
        <f t="shared" ref="N63:N64" si="202">1-(M63/L63)</f>
        <v>0.14000000000000001</v>
      </c>
      <c r="O63" s="52">
        <f>+'Trim Rwd'!H48</f>
        <v>320</v>
      </c>
      <c r="P63" s="53">
        <f t="shared" ref="P63:P64" si="203">O63*(Q63-R63-S63)</f>
        <v>74240</v>
      </c>
      <c r="Q63" s="52">
        <v>240</v>
      </c>
      <c r="R63" s="506">
        <v>0</v>
      </c>
      <c r="S63" s="506">
        <v>8</v>
      </c>
      <c r="T63" s="42">
        <f t="shared" ref="T63:T64" si="204">E63*M63*O63*Q63/100000000</f>
        <v>8.4970751999999994</v>
      </c>
      <c r="U63" s="42">
        <f t="shared" ref="U63:U64" si="205">E63*M63*O63*(Q63-R63-S63)/100000000</f>
        <v>8.2138393599999997</v>
      </c>
      <c r="V63" s="42">
        <f t="shared" ref="V63:V64" si="206">E63*G63*(1-N63)*O63/100*(R63+S63)/1000000</f>
        <v>0.28323584000000002</v>
      </c>
      <c r="W63" s="42">
        <f>+'13'!K12/1000</f>
        <v>30.449000000000002</v>
      </c>
      <c r="X63" s="507">
        <f>SUM(W63:W66)/SUM(K63:K66)</f>
        <v>0.9920540839565779</v>
      </c>
      <c r="Y63" s="216">
        <v>0</v>
      </c>
      <c r="Z63" s="42">
        <v>0</v>
      </c>
      <c r="AA63" s="54">
        <f>SUM(U63:U66)-SUM(W63:W66)-SUM(Z63:Z66)-SUM(Y63:Y66)</f>
        <v>-1.0203189600000115</v>
      </c>
      <c r="AB63" s="54">
        <f>(SUM(K63:K66)-SUM(W63:W66)-SUM(Y63:Y66)-SUM(Z63:Z66)-SUM(AC63:AC66)-SUM(V63:V66))-AA63</f>
        <v>-3.1086244689504383E-15</v>
      </c>
      <c r="AC63" s="42">
        <f>K63-T63</f>
        <v>0</v>
      </c>
      <c r="AD63" s="42">
        <f>+AM63+BA63</f>
        <v>2</v>
      </c>
      <c r="AE63" s="235" t="s">
        <v>501</v>
      </c>
      <c r="AF63" s="42">
        <v>2</v>
      </c>
      <c r="AG63" s="42"/>
      <c r="AH63" s="42"/>
      <c r="AI63" s="508"/>
      <c r="AJ63" s="42"/>
      <c r="AK63" s="42"/>
      <c r="AL63" s="42"/>
      <c r="AM63" s="42">
        <f>SUM(AF63:AL63)+AT63+AV63+AX63</f>
        <v>2</v>
      </c>
      <c r="AN63" s="42"/>
      <c r="AO63" s="42"/>
      <c r="AP63" s="42"/>
      <c r="AQ63" s="42"/>
      <c r="AR63" s="42">
        <f>SUM(AN63:AQ63)</f>
        <v>0</v>
      </c>
      <c r="AS63" s="42"/>
      <c r="AT63" s="42"/>
      <c r="AU63" s="42"/>
      <c r="AV63" s="42"/>
      <c r="AW63" s="42"/>
      <c r="AX63" s="42"/>
      <c r="AY63" s="42"/>
      <c r="AZ63" s="42"/>
      <c r="BA63" s="42">
        <f>+AR63+AS63+AU63+AW63+AY63+AZ63</f>
        <v>0</v>
      </c>
      <c r="BB63" s="38">
        <v>1</v>
      </c>
      <c r="BC63" s="56"/>
      <c r="BD63" s="56"/>
      <c r="BE63" s="38"/>
      <c r="BF63" s="56"/>
    </row>
    <row r="64" spans="1:58" ht="12.95" customHeight="1">
      <c r="A64" s="45"/>
      <c r="B64" s="46" t="s">
        <v>469</v>
      </c>
      <c r="C64" s="453">
        <f t="shared" si="198"/>
        <v>47.179324799999989</v>
      </c>
      <c r="D64" s="46" t="s">
        <v>485</v>
      </c>
      <c r="E64" s="47">
        <v>17</v>
      </c>
      <c r="F64" s="47">
        <v>1</v>
      </c>
      <c r="G64" s="505">
        <v>830</v>
      </c>
      <c r="H64" s="49">
        <v>0.14000000000000001</v>
      </c>
      <c r="I64" s="50">
        <v>0.88</v>
      </c>
      <c r="J64" s="87">
        <f t="shared" si="199"/>
        <v>59.411001599999999</v>
      </c>
      <c r="K64" s="87">
        <f t="shared" si="200"/>
        <v>47.179324799999989</v>
      </c>
      <c r="L64" s="40">
        <v>830</v>
      </c>
      <c r="M64" s="40">
        <f>+L64-L64*0.14</f>
        <v>713.8</v>
      </c>
      <c r="N64" s="51">
        <f t="shared" si="202"/>
        <v>0.14000000000000001</v>
      </c>
      <c r="O64" s="52">
        <f>+'Trim Rwd'!H49</f>
        <v>324</v>
      </c>
      <c r="P64" s="53">
        <f t="shared" si="203"/>
        <v>379080</v>
      </c>
      <c r="Q64" s="52">
        <v>1200</v>
      </c>
      <c r="R64" s="506">
        <v>0</v>
      </c>
      <c r="S64" s="506">
        <v>30</v>
      </c>
      <c r="T64" s="42">
        <f t="shared" si="204"/>
        <v>47.179324799999989</v>
      </c>
      <c r="U64" s="42">
        <f t="shared" si="205"/>
        <v>45.999841679999989</v>
      </c>
      <c r="V64" s="42">
        <f t="shared" si="206"/>
        <v>1.1794831199999998</v>
      </c>
      <c r="W64" s="42">
        <f>+'13'!K15/1000</f>
        <v>24.785</v>
      </c>
      <c r="X64" s="43"/>
      <c r="Y64" s="216"/>
      <c r="Z64" s="42"/>
      <c r="AA64" s="42"/>
      <c r="AB64" s="42"/>
      <c r="AC64" s="42">
        <f>K64-T64</f>
        <v>0</v>
      </c>
      <c r="AD64" s="42">
        <f t="shared" ref="AD64:AD65" si="207">+AM64+BA64</f>
        <v>21</v>
      </c>
      <c r="AE64" s="235" t="s">
        <v>503</v>
      </c>
      <c r="AF64" s="42"/>
      <c r="AG64" s="42">
        <v>21</v>
      </c>
      <c r="AH64" s="42"/>
      <c r="AI64" s="508"/>
      <c r="AJ64" s="42"/>
      <c r="AK64" s="42"/>
      <c r="AL64" s="42"/>
      <c r="AM64" s="42">
        <f>SUM(AF64:AL64)+AT64+AV64+AX64</f>
        <v>21</v>
      </c>
      <c r="AN64" s="88"/>
      <c r="AO64" s="42"/>
      <c r="AP64" s="42"/>
      <c r="AQ64" s="42"/>
      <c r="AR64" s="42">
        <f t="shared" ref="AR64:AR65" si="208">SUM(AN64:AQ64)</f>
        <v>0</v>
      </c>
      <c r="AS64" s="42"/>
      <c r="AT64" s="42"/>
      <c r="AU64" s="42"/>
      <c r="AV64" s="42"/>
      <c r="AW64" s="42"/>
      <c r="AX64" s="42"/>
      <c r="AY64" s="42"/>
      <c r="AZ64" s="42"/>
      <c r="BA64" s="42">
        <f>+AR64+AS64+AU64+AW64+AY64+AZ64</f>
        <v>0</v>
      </c>
      <c r="BB64" s="55"/>
      <c r="BC64" s="56">
        <v>11</v>
      </c>
      <c r="BD64" s="56"/>
      <c r="BE64" s="55"/>
      <c r="BF64" s="56"/>
    </row>
    <row r="65" spans="1:58" ht="12.95" customHeight="1">
      <c r="A65" s="45"/>
      <c r="B65" s="46"/>
      <c r="C65" s="453"/>
      <c r="D65" s="46"/>
      <c r="E65" s="47"/>
      <c r="F65" s="47"/>
      <c r="G65" s="505"/>
      <c r="H65" s="49"/>
      <c r="I65" s="50"/>
      <c r="J65" s="87"/>
      <c r="K65" s="87"/>
      <c r="L65" s="40"/>
      <c r="M65" s="40"/>
      <c r="N65" s="51"/>
      <c r="O65" s="52"/>
      <c r="P65" s="53"/>
      <c r="Q65" s="52"/>
      <c r="R65" s="506"/>
      <c r="S65" s="506"/>
      <c r="T65" s="42"/>
      <c r="U65" s="42"/>
      <c r="V65" s="42"/>
      <c r="W65" s="42"/>
      <c r="X65" s="43"/>
      <c r="Y65" s="216"/>
      <c r="Z65" s="42"/>
      <c r="AA65" s="42"/>
      <c r="AB65" s="42"/>
      <c r="AC65" s="42"/>
      <c r="AD65" s="42">
        <f t="shared" si="207"/>
        <v>15</v>
      </c>
      <c r="AE65" s="235" t="s">
        <v>226</v>
      </c>
      <c r="AF65" s="38"/>
      <c r="AG65" s="38"/>
      <c r="AH65" s="38">
        <v>15</v>
      </c>
      <c r="AI65" s="508"/>
      <c r="AJ65" s="42"/>
      <c r="AK65" s="42"/>
      <c r="AL65" s="42"/>
      <c r="AM65" s="42">
        <f>SUM(AF65:AL65)+AT65+AV65+AX65</f>
        <v>15</v>
      </c>
      <c r="AN65" s="42"/>
      <c r="AO65" s="42"/>
      <c r="AP65" s="42"/>
      <c r="AQ65" s="42"/>
      <c r="AR65" s="42">
        <f t="shared" si="208"/>
        <v>0</v>
      </c>
      <c r="AS65" s="42"/>
      <c r="AT65" s="42"/>
      <c r="AU65" s="42"/>
      <c r="AV65" s="42"/>
      <c r="AW65" s="42"/>
      <c r="AX65" s="42"/>
      <c r="AY65" s="42"/>
      <c r="AZ65" s="42"/>
      <c r="BA65" s="42">
        <f>+AR65+AS65+AU65+AW65+AY65+AZ65</f>
        <v>0</v>
      </c>
      <c r="BB65" s="38"/>
      <c r="BC65" s="509"/>
      <c r="BD65" s="509"/>
      <c r="BE65" s="38"/>
      <c r="BF65" s="509"/>
    </row>
    <row r="66" spans="1:58" ht="12.95" customHeight="1">
      <c r="A66" s="45"/>
      <c r="B66" s="46"/>
      <c r="C66" s="453"/>
      <c r="D66" s="46"/>
      <c r="E66" s="47"/>
      <c r="F66" s="47"/>
      <c r="G66" s="48"/>
      <c r="H66" s="49"/>
      <c r="I66" s="50"/>
      <c r="J66" s="87"/>
      <c r="K66" s="87"/>
      <c r="L66" s="40"/>
      <c r="M66" s="40"/>
      <c r="N66" s="51"/>
      <c r="O66" s="52"/>
      <c r="P66" s="53"/>
      <c r="Q66" s="39"/>
      <c r="R66" s="506"/>
      <c r="S66" s="506"/>
      <c r="T66" s="42"/>
      <c r="U66" s="42"/>
      <c r="V66" s="42"/>
      <c r="W66" s="42"/>
      <c r="X66" s="43"/>
      <c r="Y66" s="216"/>
      <c r="Z66" s="42"/>
      <c r="AA66" s="42"/>
      <c r="AB66" s="42"/>
      <c r="AC66" s="42"/>
      <c r="AD66" s="42"/>
      <c r="AE66" s="235"/>
      <c r="AF66" s="42"/>
      <c r="AG66" s="38"/>
      <c r="AH66" s="38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38"/>
      <c r="BC66" s="509"/>
      <c r="BD66" s="509"/>
      <c r="BE66" s="38"/>
      <c r="BF66" s="509"/>
    </row>
    <row r="67" spans="1:58" ht="12.95" customHeight="1">
      <c r="A67" s="45">
        <v>45914</v>
      </c>
      <c r="B67" s="46" t="s">
        <v>469</v>
      </c>
      <c r="C67" s="453">
        <f t="shared" ref="C67" si="209">(M67*E67*O67*Q67)/100000000</f>
        <v>59.359608000000001</v>
      </c>
      <c r="D67" s="46" t="s">
        <v>485</v>
      </c>
      <c r="E67" s="47">
        <v>17.5</v>
      </c>
      <c r="F67" s="47">
        <v>1</v>
      </c>
      <c r="G67" s="505">
        <v>830</v>
      </c>
      <c r="H67" s="49">
        <v>0.14000000000000001</v>
      </c>
      <c r="I67" s="50">
        <v>0.88</v>
      </c>
      <c r="J67" s="87">
        <f t="shared" ref="J67" si="210">E67*G67*(1-H67)*1440/1000000*3.4</f>
        <v>61.158384000000005</v>
      </c>
      <c r="K67" s="87">
        <f t="shared" ref="K67" si="211">(IF(G67&lt;L67,L67,G67)*(1-IF(H67&lt;N67,H67,N67))*E67*O67*Q67)/100000000</f>
        <v>59.359608000000001</v>
      </c>
      <c r="L67" s="40">
        <v>830</v>
      </c>
      <c r="M67" s="40">
        <f t="shared" ref="M67" si="212">+L67-L67*0.14</f>
        <v>713.8</v>
      </c>
      <c r="N67" s="51">
        <f t="shared" ref="N67" si="213">1-(M67/L67)</f>
        <v>0.14000000000000001</v>
      </c>
      <c r="O67" s="52">
        <f>+'Trim Rwd'!H52</f>
        <v>330</v>
      </c>
      <c r="P67" s="53">
        <f t="shared" ref="P67" si="214">O67*(Q67-R67-S67)</f>
        <v>457710</v>
      </c>
      <c r="Q67" s="52">
        <v>1440</v>
      </c>
      <c r="R67" s="506">
        <v>0</v>
      </c>
      <c r="S67" s="506">
        <v>53</v>
      </c>
      <c r="T67" s="42">
        <f t="shared" ref="T67" si="215">E67*M67*O67*Q67/100000000</f>
        <v>59.359608000000001</v>
      </c>
      <c r="U67" s="42">
        <f t="shared" ref="U67" si="216">E67*M67*O67*(Q67-R67-S67)/100000000</f>
        <v>57.174844649999997</v>
      </c>
      <c r="V67" s="42">
        <f t="shared" ref="V67" si="217">E67*G67*(1-N67)*O67/100*(R67+S67)/1000000</f>
        <v>2.1847633499999994</v>
      </c>
      <c r="W67" s="42">
        <f>+'14'!K18/1000</f>
        <v>52.518000000000001</v>
      </c>
      <c r="X67" s="507">
        <f>SUM(W67:W70)/SUM(K67:K70)</f>
        <v>0.90324046614324005</v>
      </c>
      <c r="Y67" s="216">
        <v>0</v>
      </c>
      <c r="Z67" s="42">
        <f>+'14'!D34/1000</f>
        <v>1</v>
      </c>
      <c r="AA67" s="54">
        <f>SUM(U67:U70)-SUM(W67:W70)-SUM(Z67:Z70)-SUM(Y67:Y70)</f>
        <v>2.5588446499999975</v>
      </c>
      <c r="AB67" s="54">
        <f>(SUM(K67:K70)-SUM(W67:W70)-SUM(Y67:Y70)-SUM(Z67:Z70)-SUM(AC67:AC70)-SUM(V67:V70))-AA67</f>
        <v>4.8849813083506888E-15</v>
      </c>
      <c r="AC67" s="42">
        <f>K67-T67</f>
        <v>0</v>
      </c>
      <c r="AD67" s="42">
        <f>+AM67+BA67</f>
        <v>4</v>
      </c>
      <c r="AE67" s="235" t="s">
        <v>491</v>
      </c>
      <c r="AF67" s="42">
        <v>4</v>
      </c>
      <c r="AG67" s="42"/>
      <c r="AH67" s="42"/>
      <c r="AI67" s="508"/>
      <c r="AJ67" s="42"/>
      <c r="AK67" s="42"/>
      <c r="AL67" s="42"/>
      <c r="AM67" s="42">
        <f>SUM(AF67:AL67)+AT67+AV67+AX67</f>
        <v>4</v>
      </c>
      <c r="AN67" s="42"/>
      <c r="AO67" s="42"/>
      <c r="AP67" s="42"/>
      <c r="AQ67" s="42"/>
      <c r="AR67" s="42">
        <f>SUM(AN67:AQ67)</f>
        <v>0</v>
      </c>
      <c r="AS67" s="42"/>
      <c r="AT67" s="42"/>
      <c r="AU67" s="42"/>
      <c r="AV67" s="42"/>
      <c r="AW67" s="42"/>
      <c r="AX67" s="42"/>
      <c r="AY67" s="42"/>
      <c r="AZ67" s="42"/>
      <c r="BA67" s="42">
        <f>+AR67+AS67+AU67+AW67+AY67+AZ67</f>
        <v>0</v>
      </c>
      <c r="BB67" s="38">
        <v>4</v>
      </c>
      <c r="BC67" s="56"/>
      <c r="BD67" s="56"/>
      <c r="BE67" s="38"/>
      <c r="BF67" s="56"/>
    </row>
    <row r="68" spans="1:58" ht="12.95" customHeight="1">
      <c r="A68" s="45"/>
      <c r="B68" s="46" t="s">
        <v>469</v>
      </c>
      <c r="C68" s="453"/>
      <c r="D68" s="46"/>
      <c r="E68" s="47">
        <v>17</v>
      </c>
      <c r="F68" s="47"/>
      <c r="G68" s="505"/>
      <c r="H68" s="49"/>
      <c r="I68" s="50"/>
      <c r="J68" s="87"/>
      <c r="K68" s="87"/>
      <c r="L68" s="40"/>
      <c r="M68" s="40"/>
      <c r="N68" s="51"/>
      <c r="O68" s="52"/>
      <c r="P68" s="53"/>
      <c r="Q68" s="52"/>
      <c r="R68" s="506"/>
      <c r="S68" s="506"/>
      <c r="T68" s="42"/>
      <c r="U68" s="42"/>
      <c r="V68" s="42"/>
      <c r="W68" s="42">
        <f>+'14'!K15/1000</f>
        <v>1.0980000000000001</v>
      </c>
      <c r="X68" s="43"/>
      <c r="Y68" s="216"/>
      <c r="Z68" s="42"/>
      <c r="AA68" s="42"/>
      <c r="AB68" s="42"/>
      <c r="AC68" s="42"/>
      <c r="AD68" s="42">
        <f t="shared" ref="AD68:AD69" si="218">+AM68+BA68</f>
        <v>30</v>
      </c>
      <c r="AE68" s="235" t="s">
        <v>562</v>
      </c>
      <c r="AF68" s="42"/>
      <c r="AG68" s="42">
        <v>30</v>
      </c>
      <c r="AH68" s="42"/>
      <c r="AI68" s="508"/>
      <c r="AJ68" s="42"/>
      <c r="AK68" s="42"/>
      <c r="AL68" s="42"/>
      <c r="AM68" s="42">
        <f>SUM(AF68:AL68)+AT68+AV68+AX68</f>
        <v>30</v>
      </c>
      <c r="AN68" s="88"/>
      <c r="AO68" s="42"/>
      <c r="AP68" s="42"/>
      <c r="AQ68" s="42"/>
      <c r="AR68" s="42">
        <f t="shared" ref="AR68:AR69" si="219">SUM(AN68:AQ68)</f>
        <v>0</v>
      </c>
      <c r="AS68" s="42"/>
      <c r="AT68" s="42"/>
      <c r="AU68" s="42"/>
      <c r="AV68" s="42"/>
      <c r="AW68" s="42"/>
      <c r="AX68" s="42"/>
      <c r="AY68" s="42"/>
      <c r="AZ68" s="42"/>
      <c r="BA68" s="42">
        <f>+AR68+AS68+AU68+AW68+AY68+AZ68</f>
        <v>0</v>
      </c>
      <c r="BB68" s="55"/>
      <c r="BC68" s="56">
        <v>9</v>
      </c>
      <c r="BD68" s="56"/>
      <c r="BE68" s="55"/>
      <c r="BF68" s="56"/>
    </row>
    <row r="69" spans="1:58" ht="12.95" customHeight="1">
      <c r="A69" s="45"/>
      <c r="B69" s="46"/>
      <c r="C69" s="453"/>
      <c r="D69" s="46"/>
      <c r="E69" s="47"/>
      <c r="F69" s="47"/>
      <c r="G69" s="505"/>
      <c r="H69" s="49"/>
      <c r="I69" s="50"/>
      <c r="J69" s="87"/>
      <c r="K69" s="87"/>
      <c r="L69" s="40"/>
      <c r="M69" s="40"/>
      <c r="N69" s="51"/>
      <c r="O69" s="52"/>
      <c r="P69" s="53"/>
      <c r="Q69" s="52"/>
      <c r="R69" s="506"/>
      <c r="S69" s="506"/>
      <c r="T69" s="42"/>
      <c r="U69" s="42"/>
      <c r="V69" s="42"/>
      <c r="W69" s="42"/>
      <c r="X69" s="43"/>
      <c r="Y69" s="216"/>
      <c r="Z69" s="42"/>
      <c r="AA69" s="42"/>
      <c r="AB69" s="42"/>
      <c r="AC69" s="42"/>
      <c r="AD69" s="42">
        <f t="shared" si="218"/>
        <v>19</v>
      </c>
      <c r="AE69" s="235" t="s">
        <v>226</v>
      </c>
      <c r="AF69" s="38"/>
      <c r="AG69" s="38"/>
      <c r="AH69" s="38">
        <v>19</v>
      </c>
      <c r="AI69" s="508"/>
      <c r="AJ69" s="42"/>
      <c r="AK69" s="42"/>
      <c r="AL69" s="42"/>
      <c r="AM69" s="42">
        <f>SUM(AF69:AL69)+AT69+AV69+AX69</f>
        <v>19</v>
      </c>
      <c r="AN69" s="42"/>
      <c r="AO69" s="42"/>
      <c r="AP69" s="42"/>
      <c r="AQ69" s="42"/>
      <c r="AR69" s="42">
        <f t="shared" si="219"/>
        <v>0</v>
      </c>
      <c r="AS69" s="42"/>
      <c r="AT69" s="42"/>
      <c r="AU69" s="42"/>
      <c r="AV69" s="42"/>
      <c r="AW69" s="42"/>
      <c r="AX69" s="42"/>
      <c r="AY69" s="42"/>
      <c r="AZ69" s="42"/>
      <c r="BA69" s="42">
        <f>+AR69+AS69+AU69+AW69+AY69+AZ69</f>
        <v>0</v>
      </c>
      <c r="BB69" s="38"/>
      <c r="BC69" s="509"/>
      <c r="BD69" s="509"/>
      <c r="BE69" s="38"/>
      <c r="BF69" s="509"/>
    </row>
    <row r="70" spans="1:58" ht="12.95" customHeight="1">
      <c r="A70" s="45"/>
      <c r="B70" s="46"/>
      <c r="C70" s="453"/>
      <c r="D70" s="46"/>
      <c r="E70" s="47"/>
      <c r="F70" s="47"/>
      <c r="G70" s="48"/>
      <c r="H70" s="49"/>
      <c r="I70" s="50"/>
      <c r="J70" s="87"/>
      <c r="K70" s="87"/>
      <c r="L70" s="40"/>
      <c r="M70" s="40"/>
      <c r="N70" s="51"/>
      <c r="O70" s="52"/>
      <c r="P70" s="53"/>
      <c r="Q70" s="39"/>
      <c r="R70" s="506"/>
      <c r="S70" s="506"/>
      <c r="T70" s="42"/>
      <c r="U70" s="42"/>
      <c r="V70" s="42"/>
      <c r="W70" s="42"/>
      <c r="X70" s="43"/>
      <c r="Y70" s="216"/>
      <c r="Z70" s="42"/>
      <c r="AA70" s="42"/>
      <c r="AB70" s="42"/>
      <c r="AC70" s="42"/>
      <c r="AD70" s="42"/>
      <c r="AE70" s="235"/>
      <c r="AF70" s="42"/>
      <c r="AG70" s="38"/>
      <c r="AH70" s="38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38"/>
      <c r="BC70" s="509"/>
      <c r="BD70" s="509"/>
      <c r="BE70" s="38"/>
      <c r="BF70" s="509"/>
    </row>
    <row r="71" spans="1:58" ht="12.95" customHeight="1">
      <c r="A71" s="45">
        <v>45915</v>
      </c>
      <c r="B71" s="46" t="s">
        <v>469</v>
      </c>
      <c r="C71" s="453">
        <f t="shared" ref="C71:C72" si="220">(M71*E71*O71*Q71)/100000000</f>
        <v>20.610975</v>
      </c>
      <c r="D71" s="46" t="s">
        <v>485</v>
      </c>
      <c r="E71" s="47">
        <v>17.5</v>
      </c>
      <c r="F71" s="47">
        <v>1</v>
      </c>
      <c r="G71" s="505">
        <v>830</v>
      </c>
      <c r="H71" s="49">
        <v>0.14000000000000001</v>
      </c>
      <c r="I71" s="50">
        <v>0.88</v>
      </c>
      <c r="J71" s="87">
        <f t="shared" ref="J71:J72" si="221">E71*G71*(1-H71)*1440/1000000*3.4</f>
        <v>61.158384000000005</v>
      </c>
      <c r="K71" s="87">
        <f t="shared" ref="K71:K72" si="222">(IF(G71&lt;L71,L71,G71)*(1-IF(H71&lt;N71,H71,N71))*E71*O71*Q71)/100000000</f>
        <v>20.610975</v>
      </c>
      <c r="L71" s="40">
        <v>830</v>
      </c>
      <c r="M71" s="40">
        <f t="shared" ref="M71:M72" si="223">+L71-L71*0.14</f>
        <v>713.8</v>
      </c>
      <c r="N71" s="51">
        <f t="shared" ref="N71:N72" si="224">1-(M71/L71)</f>
        <v>0.14000000000000001</v>
      </c>
      <c r="O71" s="52">
        <f>+'Trim Rwd'!H54</f>
        <v>330</v>
      </c>
      <c r="P71" s="53">
        <f t="shared" ref="P71:P72" si="225">O71*(Q71-R71-S71)</f>
        <v>161370</v>
      </c>
      <c r="Q71" s="52">
        <f>480+20</f>
        <v>500</v>
      </c>
      <c r="R71" s="506">
        <v>0</v>
      </c>
      <c r="S71" s="506">
        <v>11</v>
      </c>
      <c r="T71" s="42">
        <f t="shared" ref="T71:T72" si="226">E71*M71*O71*Q71/100000000</f>
        <v>20.610975</v>
      </c>
      <c r="U71" s="42">
        <f t="shared" ref="U71:U72" si="227">E71*M71*O71*(Q71-R71-S71)/100000000</f>
        <v>20.15753355</v>
      </c>
      <c r="V71" s="42">
        <f t="shared" ref="V71:V72" si="228">E71*G71*(1-N71)*O71/100*(R71+S71)/1000000</f>
        <v>0.45344144999999997</v>
      </c>
      <c r="W71" s="42">
        <f>+'15'!K18/1000</f>
        <v>22.39</v>
      </c>
      <c r="X71" s="507">
        <f>SUM(W71:W74)/SUM(K71:K74)</f>
        <v>0.83695326268618842</v>
      </c>
      <c r="Y71" s="216">
        <v>0</v>
      </c>
      <c r="Z71" s="42">
        <v>0</v>
      </c>
      <c r="AA71" s="54">
        <f>SUM(U71:U74)-SUM(W71:W74)-SUM(Z71:Z74)-SUM(Y71:Y74)</f>
        <v>5.8579807300000013</v>
      </c>
      <c r="AB71" s="54">
        <f>(SUM(K71:K74)-SUM(W71:W74)-SUM(Y71:Y74)-SUM(Z71:Z74)-SUM(AC71:AC74)-SUM(V71:V74))-AA71</f>
        <v>-7.1054273576010019E-15</v>
      </c>
      <c r="AC71" s="42">
        <f>K71-T71</f>
        <v>0</v>
      </c>
      <c r="AD71" s="42">
        <f>+AM71+BA71</f>
        <v>5</v>
      </c>
      <c r="AE71" s="235" t="s">
        <v>467</v>
      </c>
      <c r="AF71" s="42">
        <v>5</v>
      </c>
      <c r="AG71" s="42"/>
      <c r="AH71" s="42"/>
      <c r="AI71" s="508"/>
      <c r="AJ71" s="42"/>
      <c r="AK71" s="42"/>
      <c r="AL71" s="42"/>
      <c r="AM71" s="42">
        <f>SUM(AF71:AL71)+AT71+AV71+AX71</f>
        <v>5</v>
      </c>
      <c r="AN71" s="42"/>
      <c r="AO71" s="42"/>
      <c r="AP71" s="42"/>
      <c r="AQ71" s="42"/>
      <c r="AR71" s="42">
        <f>SUM(AN71:AQ71)</f>
        <v>0</v>
      </c>
      <c r="AS71" s="42"/>
      <c r="AT71" s="42"/>
      <c r="AU71" s="42"/>
      <c r="AV71" s="42"/>
      <c r="AW71" s="42"/>
      <c r="AX71" s="42"/>
      <c r="AY71" s="42"/>
      <c r="AZ71" s="42"/>
      <c r="BA71" s="42">
        <f>+AR71+AS71+AU71+AW71+AY71+AZ71</f>
        <v>0</v>
      </c>
      <c r="BB71" s="38">
        <v>2</v>
      </c>
      <c r="BC71" s="56"/>
      <c r="BD71" s="56"/>
      <c r="BE71" s="38"/>
      <c r="BF71" s="56"/>
    </row>
    <row r="72" spans="1:58" ht="12.95" customHeight="1">
      <c r="A72" s="45"/>
      <c r="B72" s="46" t="s">
        <v>469</v>
      </c>
      <c r="C72" s="453">
        <f t="shared" si="220"/>
        <v>42.069944399999997</v>
      </c>
      <c r="D72" s="46" t="s">
        <v>485</v>
      </c>
      <c r="E72" s="47">
        <v>19</v>
      </c>
      <c r="F72" s="47">
        <v>1</v>
      </c>
      <c r="G72" s="505">
        <v>830</v>
      </c>
      <c r="H72" s="49">
        <v>0.14000000000000001</v>
      </c>
      <c r="I72" s="50">
        <v>0.88</v>
      </c>
      <c r="J72" s="87">
        <f t="shared" si="221"/>
        <v>66.400531200000003</v>
      </c>
      <c r="K72" s="87">
        <f t="shared" si="222"/>
        <v>42.069944399999997</v>
      </c>
      <c r="L72" s="40">
        <v>830</v>
      </c>
      <c r="M72" s="40">
        <f t="shared" si="223"/>
        <v>713.8</v>
      </c>
      <c r="N72" s="51">
        <f t="shared" si="224"/>
        <v>0.14000000000000001</v>
      </c>
      <c r="O72" s="52">
        <f>+'Trim Rwd'!H55</f>
        <v>330</v>
      </c>
      <c r="P72" s="53">
        <f t="shared" si="225"/>
        <v>294690</v>
      </c>
      <c r="Q72" s="52">
        <f>480+480-20</f>
        <v>940</v>
      </c>
      <c r="R72" s="506">
        <v>0</v>
      </c>
      <c r="S72" s="506">
        <v>47</v>
      </c>
      <c r="T72" s="42">
        <f t="shared" si="226"/>
        <v>42.069944399999997</v>
      </c>
      <c r="U72" s="42">
        <f t="shared" si="227"/>
        <v>39.966447180000003</v>
      </c>
      <c r="V72" s="42">
        <f t="shared" si="228"/>
        <v>2.1034972200000004</v>
      </c>
      <c r="W72" s="42">
        <f>+'15'!K16/1000</f>
        <v>30.071000000000002</v>
      </c>
      <c r="X72" s="43"/>
      <c r="Y72" s="216"/>
      <c r="Z72" s="42">
        <f>+'15'!D34/1000</f>
        <v>1.8049999999999999</v>
      </c>
      <c r="AA72" s="42"/>
      <c r="AB72" s="42"/>
      <c r="AC72" s="42">
        <f>K72-T72</f>
        <v>0</v>
      </c>
      <c r="AD72" s="42">
        <f t="shared" ref="AD72:AD75" si="229">+AM72+BA72</f>
        <v>24</v>
      </c>
      <c r="AE72" s="235" t="s">
        <v>570</v>
      </c>
      <c r="AF72" s="42"/>
      <c r="AG72" s="42">
        <v>24</v>
      </c>
      <c r="AH72" s="42"/>
      <c r="AI72" s="508"/>
      <c r="AJ72" s="42"/>
      <c r="AK72" s="42"/>
      <c r="AL72" s="42"/>
      <c r="AM72" s="42">
        <f>SUM(AF72:AL72)+AT72+AV72+AX72</f>
        <v>24</v>
      </c>
      <c r="AN72" s="88"/>
      <c r="AO72" s="42"/>
      <c r="AP72" s="42"/>
      <c r="AQ72" s="42"/>
      <c r="AR72" s="42">
        <f t="shared" ref="AR72:AR73" si="230">SUM(AN72:AQ72)</f>
        <v>0</v>
      </c>
      <c r="AS72" s="42"/>
      <c r="AT72" s="42"/>
      <c r="AU72" s="42"/>
      <c r="AV72" s="42"/>
      <c r="AW72" s="42"/>
      <c r="AX72" s="42"/>
      <c r="AY72" s="42"/>
      <c r="AZ72" s="42"/>
      <c r="BA72" s="42">
        <f>+AR72+AS72+AU72+AW72+AY72+AZ72</f>
        <v>0</v>
      </c>
      <c r="BB72" s="55"/>
      <c r="BC72" s="56">
        <v>10</v>
      </c>
      <c r="BD72" s="56"/>
      <c r="BE72" s="55"/>
      <c r="BF72" s="56"/>
    </row>
    <row r="73" spans="1:58" ht="12.95" customHeight="1">
      <c r="A73" s="45"/>
      <c r="B73" s="46"/>
      <c r="C73" s="453"/>
      <c r="D73" s="46"/>
      <c r="E73" s="47"/>
      <c r="F73" s="47"/>
      <c r="G73" s="505"/>
      <c r="H73" s="49"/>
      <c r="I73" s="50"/>
      <c r="J73" s="87"/>
      <c r="K73" s="87"/>
      <c r="L73" s="40"/>
      <c r="M73" s="40"/>
      <c r="N73" s="51"/>
      <c r="O73" s="52"/>
      <c r="P73" s="53"/>
      <c r="Q73" s="52"/>
      <c r="R73" s="506"/>
      <c r="S73" s="506"/>
      <c r="T73" s="42"/>
      <c r="U73" s="42"/>
      <c r="V73" s="42"/>
      <c r="W73" s="42"/>
      <c r="X73" s="43"/>
      <c r="Y73" s="216"/>
      <c r="Z73" s="42"/>
      <c r="AA73" s="42"/>
      <c r="AB73" s="42"/>
      <c r="AC73" s="42"/>
      <c r="AD73" s="42">
        <f t="shared" si="229"/>
        <v>18</v>
      </c>
      <c r="AE73" s="235" t="s">
        <v>226</v>
      </c>
      <c r="AF73" s="38"/>
      <c r="AG73" s="38"/>
      <c r="AH73" s="38">
        <v>18</v>
      </c>
      <c r="AI73" s="508"/>
      <c r="AJ73" s="42"/>
      <c r="AK73" s="42"/>
      <c r="AL73" s="42"/>
      <c r="AM73" s="42">
        <f>SUM(AF73:AL73)+AT73+AV73+AX73</f>
        <v>18</v>
      </c>
      <c r="AN73" s="42"/>
      <c r="AO73" s="42"/>
      <c r="AP73" s="42"/>
      <c r="AQ73" s="42"/>
      <c r="AR73" s="42">
        <f t="shared" si="230"/>
        <v>0</v>
      </c>
      <c r="AS73" s="42"/>
      <c r="AT73" s="42"/>
      <c r="AU73" s="42"/>
      <c r="AV73" s="42"/>
      <c r="AW73" s="42"/>
      <c r="AX73" s="42"/>
      <c r="AY73" s="42"/>
      <c r="AZ73" s="42"/>
      <c r="BA73" s="42">
        <f>+AR73+AS73+AU73+AW73+AY73+AZ73</f>
        <v>0</v>
      </c>
      <c r="BB73" s="38"/>
      <c r="BC73" s="509"/>
      <c r="BD73" s="509"/>
      <c r="BE73" s="38"/>
      <c r="BF73" s="509"/>
    </row>
    <row r="74" spans="1:58" ht="12.95" customHeight="1">
      <c r="A74" s="45"/>
      <c r="B74" s="46"/>
      <c r="C74" s="453"/>
      <c r="D74" s="46"/>
      <c r="E74" s="47"/>
      <c r="F74" s="47"/>
      <c r="G74" s="505"/>
      <c r="H74" s="49"/>
      <c r="I74" s="50"/>
      <c r="J74" s="87"/>
      <c r="K74" s="87"/>
      <c r="L74" s="40"/>
      <c r="M74" s="40"/>
      <c r="N74" s="51"/>
      <c r="O74" s="52"/>
      <c r="P74" s="53"/>
      <c r="Q74" s="52"/>
      <c r="R74" s="506"/>
      <c r="S74" s="506"/>
      <c r="T74" s="42"/>
      <c r="U74" s="42"/>
      <c r="V74" s="42"/>
      <c r="W74" s="42"/>
      <c r="X74" s="43"/>
      <c r="Y74" s="216"/>
      <c r="Z74" s="42"/>
      <c r="AA74" s="42"/>
      <c r="AB74" s="42"/>
      <c r="AC74" s="42"/>
      <c r="AD74" s="42">
        <f t="shared" si="229"/>
        <v>6</v>
      </c>
      <c r="AE74" s="235" t="s">
        <v>387</v>
      </c>
      <c r="AF74" s="38"/>
      <c r="AG74" s="38"/>
      <c r="AH74" s="38"/>
      <c r="AI74" s="34">
        <v>6</v>
      </c>
      <c r="AJ74" s="42"/>
      <c r="AK74" s="42"/>
      <c r="AL74" s="42"/>
      <c r="AM74" s="42">
        <f t="shared" ref="AM74:AM75" si="231">SUM(AF74:AL74)+AT74+AV74+AX74</f>
        <v>6</v>
      </c>
      <c r="AN74" s="42"/>
      <c r="AO74" s="42"/>
      <c r="AP74" s="42"/>
      <c r="AQ74" s="42"/>
      <c r="AR74" s="42">
        <f t="shared" ref="AR74:AR75" si="232">SUM(AN74:AQ74)</f>
        <v>0</v>
      </c>
      <c r="AS74" s="42"/>
      <c r="AT74" s="42"/>
      <c r="AU74" s="42"/>
      <c r="AV74" s="42"/>
      <c r="AW74" s="42"/>
      <c r="AX74" s="42"/>
      <c r="AY74" s="42"/>
      <c r="AZ74" s="42"/>
      <c r="BA74" s="42">
        <f t="shared" ref="BA74:BA75" si="233">+AR74+AS74+AU74+AW74+AY74+AZ74</f>
        <v>0</v>
      </c>
      <c r="BB74" s="38"/>
      <c r="BC74" s="509"/>
      <c r="BD74" s="509"/>
      <c r="BE74" s="38"/>
      <c r="BF74" s="509"/>
    </row>
    <row r="75" spans="1:58" ht="12.95" customHeight="1">
      <c r="A75" s="45"/>
      <c r="B75" s="46"/>
      <c r="C75" s="453"/>
      <c r="D75" s="46"/>
      <c r="E75" s="47"/>
      <c r="F75" s="47"/>
      <c r="G75" s="505"/>
      <c r="H75" s="49"/>
      <c r="I75" s="50"/>
      <c r="J75" s="87"/>
      <c r="K75" s="87"/>
      <c r="L75" s="40"/>
      <c r="M75" s="40"/>
      <c r="N75" s="51"/>
      <c r="O75" s="52"/>
      <c r="P75" s="53"/>
      <c r="Q75" s="52"/>
      <c r="R75" s="506"/>
      <c r="S75" s="506"/>
      <c r="T75" s="42"/>
      <c r="U75" s="42"/>
      <c r="V75" s="42"/>
      <c r="W75" s="42"/>
      <c r="X75" s="43"/>
      <c r="Y75" s="216"/>
      <c r="Z75" s="42"/>
      <c r="AA75" s="42"/>
      <c r="AB75" s="42"/>
      <c r="AC75" s="42"/>
      <c r="AD75" s="42">
        <f t="shared" si="229"/>
        <v>5</v>
      </c>
      <c r="AE75" s="238" t="s">
        <v>569</v>
      </c>
      <c r="AF75" s="42"/>
      <c r="AG75" s="42"/>
      <c r="AH75" s="42"/>
      <c r="AI75" s="42"/>
      <c r="AJ75" s="42"/>
      <c r="AK75" s="42">
        <v>5</v>
      </c>
      <c r="AL75" s="42"/>
      <c r="AM75" s="42">
        <f t="shared" si="231"/>
        <v>5</v>
      </c>
      <c r="AN75" s="42"/>
      <c r="AO75" s="42"/>
      <c r="AP75" s="42"/>
      <c r="AQ75" s="42"/>
      <c r="AR75" s="42">
        <f t="shared" si="232"/>
        <v>0</v>
      </c>
      <c r="AS75" s="42"/>
      <c r="AT75" s="42"/>
      <c r="AU75" s="42"/>
      <c r="AV75" s="42"/>
      <c r="AW75" s="42"/>
      <c r="AX75" s="42"/>
      <c r="AY75" s="42"/>
      <c r="AZ75" s="42"/>
      <c r="BA75" s="42">
        <f t="shared" si="233"/>
        <v>0</v>
      </c>
      <c r="BB75" s="38"/>
      <c r="BC75" s="509"/>
      <c r="BD75" s="509"/>
      <c r="BE75" s="38"/>
      <c r="BF75" s="509"/>
    </row>
    <row r="76" spans="1:58" ht="12.95" customHeight="1">
      <c r="A76" s="45"/>
      <c r="B76" s="46"/>
      <c r="C76" s="453"/>
      <c r="D76" s="46"/>
      <c r="E76" s="47"/>
      <c r="F76" s="47"/>
      <c r="G76" s="505"/>
      <c r="H76" s="49"/>
      <c r="I76" s="50"/>
      <c r="J76" s="87"/>
      <c r="K76" s="87"/>
      <c r="L76" s="40"/>
      <c r="M76" s="40"/>
      <c r="N76" s="51"/>
      <c r="O76" s="52"/>
      <c r="P76" s="53"/>
      <c r="Q76" s="52"/>
      <c r="R76" s="506"/>
      <c r="S76" s="506"/>
      <c r="T76" s="42"/>
      <c r="U76" s="42"/>
      <c r="V76" s="42"/>
      <c r="W76" s="42"/>
      <c r="X76" s="43"/>
      <c r="Y76" s="216"/>
      <c r="Z76" s="42"/>
      <c r="AA76" s="54"/>
      <c r="AB76" s="54"/>
      <c r="AC76" s="42"/>
      <c r="AD76" s="42"/>
      <c r="AE76" s="238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38"/>
      <c r="BC76" s="56"/>
      <c r="BD76" s="56"/>
      <c r="BE76" s="56"/>
      <c r="BF76" s="56"/>
    </row>
    <row r="77" spans="1:58" ht="12.95" customHeight="1">
      <c r="A77" s="45">
        <v>45916</v>
      </c>
      <c r="B77" s="46" t="s">
        <v>469</v>
      </c>
      <c r="C77" s="453">
        <f t="shared" ref="C77" si="234">(M77*E77*O77*Q77)/100000000</f>
        <v>5.3706312</v>
      </c>
      <c r="D77" s="46" t="s">
        <v>485</v>
      </c>
      <c r="E77" s="47">
        <v>19</v>
      </c>
      <c r="F77" s="47">
        <v>1</v>
      </c>
      <c r="G77" s="505">
        <v>830</v>
      </c>
      <c r="H77" s="49">
        <v>0.14000000000000001</v>
      </c>
      <c r="I77" s="50">
        <v>0.88</v>
      </c>
      <c r="J77" s="87">
        <f t="shared" ref="J77" si="235">E77*G77*(1-H77)*1440/1000000*3.4</f>
        <v>66.400531200000003</v>
      </c>
      <c r="K77" s="87">
        <f t="shared" ref="K77" si="236">(IF(G77&lt;L77,L77,G77)*(1-IF(H77&lt;N77,H77,N77))*E77*O77*Q77)/100000000</f>
        <v>5.3706312</v>
      </c>
      <c r="L77" s="40">
        <v>830</v>
      </c>
      <c r="M77" s="40">
        <f t="shared" ref="M77" si="237">+L77-L77*0.14</f>
        <v>713.8</v>
      </c>
      <c r="N77" s="51">
        <f t="shared" ref="N77" si="238">1-(M77/L77)</f>
        <v>0.14000000000000001</v>
      </c>
      <c r="O77" s="52">
        <f>+'Trim Rwd'!H57</f>
        <v>330</v>
      </c>
      <c r="P77" s="53">
        <f t="shared" ref="P77" si="239">O77*(Q77-R77-S77)</f>
        <v>35970</v>
      </c>
      <c r="Q77" s="52">
        <v>120</v>
      </c>
      <c r="R77" s="506">
        <v>0</v>
      </c>
      <c r="S77" s="506">
        <v>11</v>
      </c>
      <c r="T77" s="42">
        <f t="shared" ref="T77" si="240">E77*M77*O77*Q77/100000000</f>
        <v>5.3706312</v>
      </c>
      <c r="U77" s="42">
        <f t="shared" ref="U77" si="241">E77*M77*O77*(Q77-R77-S77)/100000000</f>
        <v>4.8783233399999997</v>
      </c>
      <c r="V77" s="42">
        <f t="shared" ref="V77" si="242">E77*G77*(1-N77)*O77/100*(R77+S77)/1000000</f>
        <v>0.49230786000000004</v>
      </c>
      <c r="W77" s="42">
        <f>+'16'!K16/1000</f>
        <v>4.8319999999999999</v>
      </c>
      <c r="X77" s="507">
        <f>SUM(W77:W80)/SUM(K77:K80)</f>
        <v>0.95235546987475128</v>
      </c>
      <c r="Y77" s="216">
        <v>0</v>
      </c>
      <c r="Z77" s="42">
        <v>0</v>
      </c>
      <c r="AA77" s="54">
        <f>SUM(U77:U80)-SUM(W77:W80)-SUM(Z77:Z80)-SUM(Y77:Y80)</f>
        <v>-0.46094385999999821</v>
      </c>
      <c r="AB77" s="54">
        <f>(SUM(K77:K80)-SUM(W77:W80)-SUM(Y77:Y80)-SUM(Z77:Z80)-SUM(AC77:AC80)-SUM(V77:V80))-AA77</f>
        <v>3.1086244689504383E-15</v>
      </c>
      <c r="AC77" s="42">
        <f>K77-T77</f>
        <v>0</v>
      </c>
      <c r="AD77" s="42">
        <f>+AM77+BA77</f>
        <v>6</v>
      </c>
      <c r="AE77" s="235" t="s">
        <v>517</v>
      </c>
      <c r="AF77" s="42">
        <v>6</v>
      </c>
      <c r="AG77" s="42"/>
      <c r="AH77" s="42"/>
      <c r="AI77" s="508"/>
      <c r="AJ77" s="42"/>
      <c r="AK77" s="42"/>
      <c r="AL77" s="42"/>
      <c r="AM77" s="42">
        <f>SUM(AF77:AL77)+AT77+AV77+AX77</f>
        <v>6</v>
      </c>
      <c r="AN77" s="42"/>
      <c r="AO77" s="42"/>
      <c r="AP77" s="42"/>
      <c r="AQ77" s="42"/>
      <c r="AR77" s="42">
        <f>SUM(AN77:AQ77)</f>
        <v>0</v>
      </c>
      <c r="AS77" s="42"/>
      <c r="AT77" s="42"/>
      <c r="AU77" s="42"/>
      <c r="AV77" s="42"/>
      <c r="AW77" s="42"/>
      <c r="AX77" s="42"/>
      <c r="AY77" s="42"/>
      <c r="AZ77" s="42"/>
      <c r="BA77" s="42">
        <f>+AR77+AS77+AU77+AW77+AY77+AZ77</f>
        <v>0</v>
      </c>
      <c r="BB77" s="38">
        <v>3</v>
      </c>
      <c r="BC77" s="56"/>
      <c r="BD77" s="56"/>
      <c r="BE77" s="38"/>
      <c r="BF77" s="56"/>
    </row>
    <row r="78" spans="1:58" ht="12.95" customHeight="1">
      <c r="A78" s="45"/>
      <c r="B78" s="46" t="s">
        <v>8</v>
      </c>
      <c r="C78" s="453">
        <f t="shared" ref="C78" si="243">(M78*E78*O78*Q78)/100000000</f>
        <v>59.076943200000002</v>
      </c>
      <c r="D78" s="46" t="s">
        <v>485</v>
      </c>
      <c r="E78" s="47">
        <v>19</v>
      </c>
      <c r="F78" s="47">
        <v>1</v>
      </c>
      <c r="G78" s="505">
        <v>830</v>
      </c>
      <c r="H78" s="49">
        <v>0.14000000000000001</v>
      </c>
      <c r="I78" s="50">
        <v>0.88</v>
      </c>
      <c r="J78" s="87">
        <f t="shared" ref="J78" si="244">E78*G78*(1-H78)*1440/1000000*3.4</f>
        <v>66.400531200000003</v>
      </c>
      <c r="K78" s="87">
        <f t="shared" ref="K78" si="245">(IF(G78&lt;L78,L78,G78)*(1-IF(H78&lt;N78,H78,N78))*E78*O78*Q78)/100000000</f>
        <v>59.076943200000002</v>
      </c>
      <c r="L78" s="40">
        <v>830</v>
      </c>
      <c r="M78" s="40">
        <f t="shared" ref="M78" si="246">+L78-L78*0.14</f>
        <v>713.8</v>
      </c>
      <c r="N78" s="51">
        <f t="shared" ref="N78" si="247">1-(M78/L78)</f>
        <v>0.14000000000000001</v>
      </c>
      <c r="O78" s="52">
        <f>+'Trim Rwd'!H58</f>
        <v>330</v>
      </c>
      <c r="P78" s="53">
        <f t="shared" ref="P78" si="248">O78*(Q78-R78-S78)</f>
        <v>422400</v>
      </c>
      <c r="Q78" s="52">
        <f>1440-Q77</f>
        <v>1320</v>
      </c>
      <c r="R78" s="506">
        <v>0</v>
      </c>
      <c r="S78" s="506">
        <v>40</v>
      </c>
      <c r="T78" s="42">
        <f t="shared" ref="T78" si="249">E78*M78*O78*Q78/100000000</f>
        <v>59.076943200000002</v>
      </c>
      <c r="U78" s="42">
        <f t="shared" ref="U78" si="250">E78*M78*O78*(Q78-R78-S78)/100000000</f>
        <v>57.286732800000003</v>
      </c>
      <c r="V78" s="42">
        <f t="shared" ref="V78" si="251">E78*G78*(1-N78)*O78/100*(R78+S78)/1000000</f>
        <v>1.7902104000000001</v>
      </c>
      <c r="W78" s="42">
        <f>+'16'!K19/1000</f>
        <v>56.545000000000002</v>
      </c>
      <c r="X78" s="43"/>
      <c r="Y78" s="216"/>
      <c r="Z78" s="42">
        <f>+'16'!D34/1000</f>
        <v>1.2490000000000001</v>
      </c>
      <c r="AA78" s="42"/>
      <c r="AB78" s="42"/>
      <c r="AC78" s="42">
        <f>K78-T78</f>
        <v>0</v>
      </c>
      <c r="AD78" s="42">
        <f t="shared" ref="AD78:AD80" si="252">+AM78+BA78</f>
        <v>20</v>
      </c>
      <c r="AE78" s="235" t="s">
        <v>529</v>
      </c>
      <c r="AF78" s="42"/>
      <c r="AG78" s="42">
        <v>20</v>
      </c>
      <c r="AH78" s="42"/>
      <c r="AI78" s="508"/>
      <c r="AJ78" s="42"/>
      <c r="AK78" s="42"/>
      <c r="AL78" s="42"/>
      <c r="AM78" s="42">
        <f>SUM(AF78:AL78)+AT78+AV78+AX78</f>
        <v>20</v>
      </c>
      <c r="AN78" s="88"/>
      <c r="AO78" s="42"/>
      <c r="AP78" s="42"/>
      <c r="AQ78" s="42"/>
      <c r="AR78" s="42">
        <f t="shared" ref="AR78:AR79" si="253">SUM(AN78:AQ78)</f>
        <v>0</v>
      </c>
      <c r="AS78" s="42"/>
      <c r="AT78" s="42"/>
      <c r="AU78" s="42"/>
      <c r="AV78" s="42"/>
      <c r="AW78" s="42"/>
      <c r="AX78" s="42"/>
      <c r="AY78" s="42"/>
      <c r="AZ78" s="42"/>
      <c r="BA78" s="42">
        <f>+AR78+AS78+AU78+AW78+AY78+AZ78</f>
        <v>0</v>
      </c>
      <c r="BB78" s="55"/>
      <c r="BC78" s="56">
        <v>8</v>
      </c>
      <c r="BD78" s="56"/>
      <c r="BE78" s="55"/>
      <c r="BF78" s="56"/>
    </row>
    <row r="79" spans="1:58" ht="12.95" customHeight="1">
      <c r="A79" s="45"/>
      <c r="B79" s="46"/>
      <c r="C79" s="453"/>
      <c r="D79" s="46"/>
      <c r="E79" s="47"/>
      <c r="F79" s="47"/>
      <c r="G79" s="505"/>
      <c r="H79" s="49"/>
      <c r="I79" s="50"/>
      <c r="J79" s="87"/>
      <c r="K79" s="87"/>
      <c r="L79" s="40"/>
      <c r="M79" s="40"/>
      <c r="N79" s="51"/>
      <c r="O79" s="52"/>
      <c r="P79" s="53"/>
      <c r="Q79" s="52"/>
      <c r="R79" s="506"/>
      <c r="S79" s="506"/>
      <c r="T79" s="42"/>
      <c r="U79" s="42"/>
      <c r="V79" s="42"/>
      <c r="W79" s="42"/>
      <c r="X79" s="43"/>
      <c r="Y79" s="216"/>
      <c r="Z79" s="42"/>
      <c r="AA79" s="42"/>
      <c r="AB79" s="42"/>
      <c r="AC79" s="42"/>
      <c r="AD79" s="42">
        <f t="shared" si="252"/>
        <v>20</v>
      </c>
      <c r="AE79" s="235" t="s">
        <v>226</v>
      </c>
      <c r="AF79" s="38"/>
      <c r="AG79" s="38"/>
      <c r="AH79" s="38">
        <v>20</v>
      </c>
      <c r="AI79" s="508"/>
      <c r="AJ79" s="42"/>
      <c r="AK79" s="42"/>
      <c r="AL79" s="42"/>
      <c r="AM79" s="42">
        <f>SUM(AF79:AL79)+AT79+AV79+AX79</f>
        <v>20</v>
      </c>
      <c r="AN79" s="42"/>
      <c r="AO79" s="42"/>
      <c r="AP79" s="42"/>
      <c r="AQ79" s="42"/>
      <c r="AR79" s="42">
        <f t="shared" si="253"/>
        <v>0</v>
      </c>
      <c r="AS79" s="42"/>
      <c r="AT79" s="42"/>
      <c r="AU79" s="42"/>
      <c r="AV79" s="42"/>
      <c r="AW79" s="42"/>
      <c r="AX79" s="42"/>
      <c r="AY79" s="42"/>
      <c r="AZ79" s="42"/>
      <c r="BA79" s="42">
        <f>+AR79+AS79+AU79+AW79+AY79+AZ79</f>
        <v>0</v>
      </c>
      <c r="BB79" s="38"/>
      <c r="BC79" s="509"/>
      <c r="BD79" s="509"/>
      <c r="BE79" s="38"/>
      <c r="BF79" s="509"/>
    </row>
    <row r="80" spans="1:58" ht="12.95" customHeight="1">
      <c r="A80" s="45"/>
      <c r="B80" s="46"/>
      <c r="C80" s="453"/>
      <c r="D80" s="46"/>
      <c r="E80" s="47"/>
      <c r="F80" s="47"/>
      <c r="G80" s="505"/>
      <c r="H80" s="49"/>
      <c r="I80" s="50"/>
      <c r="J80" s="87"/>
      <c r="K80" s="87"/>
      <c r="L80" s="40"/>
      <c r="M80" s="40"/>
      <c r="N80" s="51"/>
      <c r="O80" s="52"/>
      <c r="P80" s="53"/>
      <c r="Q80" s="52"/>
      <c r="R80" s="506"/>
      <c r="S80" s="506"/>
      <c r="T80" s="42"/>
      <c r="U80" s="42"/>
      <c r="V80" s="42"/>
      <c r="W80" s="42"/>
      <c r="X80" s="43"/>
      <c r="Y80" s="216"/>
      <c r="Z80" s="42"/>
      <c r="AA80" s="42"/>
      <c r="AB80" s="42"/>
      <c r="AC80" s="42"/>
      <c r="AD80" s="42">
        <f t="shared" si="252"/>
        <v>5</v>
      </c>
      <c r="AE80" s="235" t="s">
        <v>387</v>
      </c>
      <c r="AF80" s="38"/>
      <c r="AG80" s="38"/>
      <c r="AH80" s="38"/>
      <c r="AI80" s="34">
        <v>5</v>
      </c>
      <c r="AJ80" s="42"/>
      <c r="AK80" s="42"/>
      <c r="AL80" s="42"/>
      <c r="AM80" s="42">
        <f t="shared" ref="AM80" si="254">SUM(AF80:AL80)+AT80+AV80+AX80</f>
        <v>5</v>
      </c>
      <c r="AN80" s="42"/>
      <c r="AO80" s="42"/>
      <c r="AP80" s="42"/>
      <c r="AQ80" s="42"/>
      <c r="AR80" s="42">
        <f t="shared" ref="AR80" si="255">SUM(AN80:AQ80)</f>
        <v>0</v>
      </c>
      <c r="AS80" s="42"/>
      <c r="AT80" s="42"/>
      <c r="AU80" s="42"/>
      <c r="AV80" s="42"/>
      <c r="AW80" s="42"/>
      <c r="AX80" s="42"/>
      <c r="AY80" s="42"/>
      <c r="AZ80" s="42"/>
      <c r="BA80" s="42">
        <f t="shared" ref="BA80" si="256">+AR80+AS80+AU80+AW80+AY80+AZ80</f>
        <v>0</v>
      </c>
      <c r="BB80" s="38"/>
      <c r="BC80" s="509"/>
      <c r="BD80" s="509"/>
      <c r="BE80" s="38"/>
      <c r="BF80" s="509"/>
    </row>
    <row r="81" spans="1:58" ht="12.95" customHeight="1">
      <c r="A81" s="45"/>
      <c r="B81" s="46"/>
      <c r="C81" s="453"/>
      <c r="D81" s="46"/>
      <c r="E81" s="47"/>
      <c r="F81" s="47"/>
      <c r="G81" s="505"/>
      <c r="H81" s="49"/>
      <c r="I81" s="50"/>
      <c r="J81" s="87"/>
      <c r="K81" s="87"/>
      <c r="L81" s="40"/>
      <c r="M81" s="40"/>
      <c r="N81" s="51"/>
      <c r="O81" s="52"/>
      <c r="P81" s="53"/>
      <c r="Q81" s="52"/>
      <c r="R81" s="506"/>
      <c r="S81" s="506"/>
      <c r="T81" s="42"/>
      <c r="U81" s="42"/>
      <c r="V81" s="42"/>
      <c r="W81" s="42"/>
      <c r="X81" s="43"/>
      <c r="Y81" s="216"/>
      <c r="Z81" s="42"/>
      <c r="AA81" s="42"/>
      <c r="AB81" s="42"/>
      <c r="AC81" s="42"/>
      <c r="AD81" s="42"/>
      <c r="AE81" s="235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42"/>
      <c r="AQ81" s="42"/>
      <c r="AR81" s="42"/>
      <c r="AS81" s="42"/>
      <c r="AT81" s="42"/>
      <c r="AU81" s="42"/>
      <c r="AV81" s="42"/>
      <c r="AW81" s="42"/>
      <c r="AX81" s="42"/>
      <c r="AY81" s="42"/>
      <c r="AZ81" s="42"/>
      <c r="BA81" s="42"/>
      <c r="BB81" s="38"/>
      <c r="BC81" s="56"/>
      <c r="BD81" s="56"/>
      <c r="BE81" s="56"/>
      <c r="BF81" s="56"/>
    </row>
    <row r="82" spans="1:58" ht="12.95" customHeight="1">
      <c r="A82" s="45">
        <v>45917</v>
      </c>
      <c r="B82" s="46" t="s">
        <v>8</v>
      </c>
      <c r="C82" s="453">
        <f t="shared" ref="C82" si="257">(M82*E82*O82*Q82)/100000000</f>
        <v>4.6993023000000003</v>
      </c>
      <c r="D82" s="46" t="s">
        <v>485</v>
      </c>
      <c r="E82" s="47">
        <v>19</v>
      </c>
      <c r="F82" s="47">
        <v>1</v>
      </c>
      <c r="G82" s="505">
        <v>830</v>
      </c>
      <c r="H82" s="49">
        <v>0.14000000000000001</v>
      </c>
      <c r="I82" s="50">
        <v>0.88</v>
      </c>
      <c r="J82" s="87">
        <f t="shared" ref="J82" si="258">E82*G82*(1-H82)*1440/1000000*3.4</f>
        <v>66.400531200000003</v>
      </c>
      <c r="K82" s="87">
        <f t="shared" ref="K82" si="259">(IF(G82&lt;L82,L82,G82)*(1-IF(H82&lt;N82,H82,N82))*E82*O82*Q82)/100000000</f>
        <v>4.6993023000000003</v>
      </c>
      <c r="L82" s="40">
        <v>830</v>
      </c>
      <c r="M82" s="40">
        <v>713.8</v>
      </c>
      <c r="N82" s="51">
        <f t="shared" ref="N82" si="260">1-(M82/L82)</f>
        <v>0.14000000000000001</v>
      </c>
      <c r="O82" s="52">
        <f>+'Trim Rwd'!H60</f>
        <v>330</v>
      </c>
      <c r="P82" s="53">
        <f t="shared" ref="P82" si="261">O82*(Q82-R82-S82)</f>
        <v>31350</v>
      </c>
      <c r="Q82" s="52">
        <v>105</v>
      </c>
      <c r="R82" s="506">
        <v>0</v>
      </c>
      <c r="S82" s="506">
        <v>10</v>
      </c>
      <c r="T82" s="42">
        <f t="shared" ref="T82" si="262">E82*M82*O82*Q82/100000000</f>
        <v>4.6993023000000003</v>
      </c>
      <c r="U82" s="42">
        <f t="shared" ref="U82" si="263">E82*M82*O82*(Q82-R82-S82)/100000000</f>
        <v>4.2517497000000004</v>
      </c>
      <c r="V82" s="42">
        <f t="shared" ref="V82" si="264">E82*G82*(1-N82)*O82/100*(R82+S82)/1000000</f>
        <v>0.44755260000000002</v>
      </c>
      <c r="W82" s="42">
        <f>+'17'!K19/1000</f>
        <v>7.9480000000000004</v>
      </c>
      <c r="X82" s="507">
        <f>SUM(W82:W85)/SUM(K82:K85)</f>
        <v>0.97707543032800803</v>
      </c>
      <c r="Y82" s="216">
        <v>0</v>
      </c>
      <c r="Z82" s="42">
        <f>+'17'!D34/1000</f>
        <v>0.6</v>
      </c>
      <c r="AA82" s="54">
        <f>SUM(U82:U85)-SUM(W82:W85)-SUM(Z82:Z85)-SUM(Y82:Y85)</f>
        <v>-0.74683389999999006</v>
      </c>
      <c r="AB82" s="54">
        <f>(SUM(K82:K85)-SUM(W82:W85)-SUM(Y82:Y85)-SUM(Z82:Z85)-SUM(AC82:AC85)-SUM(V82:V85))-AA82</f>
        <v>-4.2956999999925749E-3</v>
      </c>
      <c r="AC82" s="42">
        <f>K82-T82</f>
        <v>0</v>
      </c>
      <c r="AD82" s="42">
        <f>+AM82+BA82</f>
        <v>0</v>
      </c>
      <c r="AE82" s="235" t="s">
        <v>397</v>
      </c>
      <c r="AF82" s="42">
        <v>0</v>
      </c>
      <c r="AG82" s="42"/>
      <c r="AH82" s="42"/>
      <c r="AI82" s="508"/>
      <c r="AJ82" s="42"/>
      <c r="AK82" s="42"/>
      <c r="AL82" s="42"/>
      <c r="AM82" s="42">
        <f>SUM(AF82:AL82)+AT82+AV82+AX82</f>
        <v>0</v>
      </c>
      <c r="AN82" s="42"/>
      <c r="AO82" s="42"/>
      <c r="AP82" s="42"/>
      <c r="AQ82" s="42"/>
      <c r="AR82" s="42">
        <f>SUM(AN82:AQ82)</f>
        <v>0</v>
      </c>
      <c r="AS82" s="42"/>
      <c r="AT82" s="42"/>
      <c r="AU82" s="42"/>
      <c r="AV82" s="42"/>
      <c r="AW82" s="42"/>
      <c r="AX82" s="42"/>
      <c r="AY82" s="42"/>
      <c r="AZ82" s="42"/>
      <c r="BA82" s="42">
        <f>+AR82+AS82+AU82+AW82+AY82+AZ82</f>
        <v>0</v>
      </c>
      <c r="BB82" s="38">
        <v>0</v>
      </c>
      <c r="BC82" s="56"/>
      <c r="BD82" s="56"/>
      <c r="BE82" s="38"/>
      <c r="BF82" s="56"/>
    </row>
    <row r="83" spans="1:58" ht="12.95" customHeight="1">
      <c r="A83" s="45"/>
      <c r="B83" s="46" t="s">
        <v>8</v>
      </c>
      <c r="C83" s="453">
        <f t="shared" ref="C83:C84" si="265">(M83*E83*O83*Q83)/100000000</f>
        <v>18.076073399999999</v>
      </c>
      <c r="D83" s="46" t="s">
        <v>485</v>
      </c>
      <c r="E83" s="47">
        <v>21</v>
      </c>
      <c r="F83" s="47">
        <v>1</v>
      </c>
      <c r="G83" s="505">
        <v>795</v>
      </c>
      <c r="H83" s="49">
        <v>0.14000000000000001</v>
      </c>
      <c r="I83" s="50">
        <v>0.88</v>
      </c>
      <c r="J83" s="87">
        <f t="shared" ref="J83:J84" si="266">E83*G83*(1-H83)*1440/1000000*3.4</f>
        <v>70.295299199999988</v>
      </c>
      <c r="K83" s="87">
        <f t="shared" ref="K83:K84" si="267">(IF(G83&lt;L83,L83,G83)*(1-IF(H83&lt;N83,H83,N83))*E83*O83*Q83)/100000000</f>
        <v>18.24145785</v>
      </c>
      <c r="L83" s="40">
        <v>787.79220779220782</v>
      </c>
      <c r="M83" s="40">
        <v>677.50129870129865</v>
      </c>
      <c r="N83" s="51">
        <f t="shared" ref="N83:N84" si="268">1-(M83/L83)</f>
        <v>0.14000000000000012</v>
      </c>
      <c r="O83" s="52">
        <f>+'Trim Rwd'!H61</f>
        <v>330</v>
      </c>
      <c r="P83" s="53">
        <f t="shared" ref="P83" si="269">O83*(Q83-R83-S83)</f>
        <v>123750</v>
      </c>
      <c r="Q83" s="52">
        <v>385</v>
      </c>
      <c r="R83" s="506">
        <v>0</v>
      </c>
      <c r="S83" s="506">
        <v>10</v>
      </c>
      <c r="T83" s="42">
        <f t="shared" ref="T83" si="270">E83*M83*O83*Q83/100000000</f>
        <v>18.076073399999999</v>
      </c>
      <c r="U83" s="42">
        <f t="shared" ref="U83" si="271">E83*M83*O83*(Q83-R83-S83)/100000000</f>
        <v>17.606565</v>
      </c>
      <c r="V83" s="42">
        <f t="shared" ref="V83" si="272">E83*G83*(1-N83)*O83/100*(R83+S83)/1000000</f>
        <v>0.47380409999999984</v>
      </c>
      <c r="W83" s="42">
        <f>+'17'!K20/1000</f>
        <v>15.738</v>
      </c>
      <c r="X83" s="43"/>
      <c r="Y83" s="216"/>
      <c r="Z83" s="42">
        <v>0</v>
      </c>
      <c r="AA83" s="42"/>
      <c r="AB83" s="42"/>
      <c r="AC83" s="42">
        <f>K83-T83</f>
        <v>0.16538445000000124</v>
      </c>
      <c r="AD83" s="42">
        <f t="shared" ref="AD83:AD85" si="273">+AM83+BA83</f>
        <v>16</v>
      </c>
      <c r="AE83" s="235" t="s">
        <v>488</v>
      </c>
      <c r="AF83" s="42"/>
      <c r="AG83" s="42">
        <v>16</v>
      </c>
      <c r="AH83" s="42"/>
      <c r="AI83" s="508"/>
      <c r="AJ83" s="42"/>
      <c r="AK83" s="42"/>
      <c r="AL83" s="42"/>
      <c r="AM83" s="42">
        <f>SUM(AF83:AL83)+AT83+AV83+AX83</f>
        <v>16</v>
      </c>
      <c r="AN83" s="88"/>
      <c r="AO83" s="42"/>
      <c r="AP83" s="42"/>
      <c r="AQ83" s="42"/>
      <c r="AR83" s="42">
        <f t="shared" ref="AR83:AR84" si="274">SUM(AN83:AQ83)</f>
        <v>0</v>
      </c>
      <c r="AS83" s="42"/>
      <c r="AT83" s="42"/>
      <c r="AU83" s="42"/>
      <c r="AV83" s="42"/>
      <c r="AW83" s="42"/>
      <c r="AX83" s="42"/>
      <c r="AY83" s="42"/>
      <c r="AZ83" s="42"/>
      <c r="BA83" s="42">
        <f>+AR83+AS83+AU83+AW83+AY83+AZ83</f>
        <v>0</v>
      </c>
      <c r="BB83" s="55"/>
      <c r="BC83" s="56">
        <v>6</v>
      </c>
      <c r="BD83" s="56"/>
      <c r="BE83" s="55"/>
      <c r="BF83" s="56"/>
    </row>
    <row r="84" spans="1:58" ht="12.95" customHeight="1">
      <c r="A84" s="45"/>
      <c r="B84" s="46" t="s">
        <v>469</v>
      </c>
      <c r="C84" s="453">
        <f t="shared" si="265"/>
        <v>44.338590000000011</v>
      </c>
      <c r="D84" s="46" t="s">
        <v>485</v>
      </c>
      <c r="E84" s="47">
        <v>25</v>
      </c>
      <c r="F84" s="47">
        <v>1</v>
      </c>
      <c r="G84" s="505">
        <v>670</v>
      </c>
      <c r="H84" s="49">
        <v>0.14000000000000001</v>
      </c>
      <c r="I84" s="50">
        <v>0.88</v>
      </c>
      <c r="J84" s="87">
        <f t="shared" si="266"/>
        <v>70.526880000000006</v>
      </c>
      <c r="K84" s="87">
        <f t="shared" si="267"/>
        <v>44.338590000000011</v>
      </c>
      <c r="L84" s="40">
        <v>670</v>
      </c>
      <c r="M84" s="40">
        <v>576.20000000000005</v>
      </c>
      <c r="N84" s="51">
        <f t="shared" si="268"/>
        <v>0.1399999999999999</v>
      </c>
      <c r="O84" s="52">
        <f>+'Trim Rwd'!H62</f>
        <v>324</v>
      </c>
      <c r="P84" s="53">
        <f t="shared" ref="P84" si="275">O84*(Q84-R84-S84)</f>
        <v>303588</v>
      </c>
      <c r="Q84" s="52">
        <v>950</v>
      </c>
      <c r="R84" s="506">
        <v>0</v>
      </c>
      <c r="S84" s="506">
        <v>13</v>
      </c>
      <c r="T84" s="42">
        <f t="shared" ref="T84" si="276">E84*M84*O84*Q84/100000000</f>
        <v>44.338590000000011</v>
      </c>
      <c r="U84" s="42">
        <f t="shared" ref="U84" si="277">E84*M84*O84*(Q84-R84-S84)/100000000</f>
        <v>43.731851400000011</v>
      </c>
      <c r="V84" s="42">
        <f t="shared" ref="V84" si="278">E84*G84*(1-N84)*O84/100*(R84+S84)/1000000</f>
        <v>0.60673860000000013</v>
      </c>
      <c r="W84" s="42">
        <f>+'17'!K21/1000</f>
        <v>42.051000000000002</v>
      </c>
      <c r="X84" s="43"/>
      <c r="Y84" s="216"/>
      <c r="Z84" s="42"/>
      <c r="AA84" s="42"/>
      <c r="AB84" s="42"/>
      <c r="AC84" s="42">
        <f>K84-T84</f>
        <v>0</v>
      </c>
      <c r="AD84" s="42">
        <f t="shared" si="273"/>
        <v>15</v>
      </c>
      <c r="AE84" s="235" t="s">
        <v>226</v>
      </c>
      <c r="AF84" s="38"/>
      <c r="AG84" s="38"/>
      <c r="AH84" s="38">
        <v>15</v>
      </c>
      <c r="AI84" s="508"/>
      <c r="AJ84" s="42"/>
      <c r="AK84" s="42"/>
      <c r="AL84" s="42"/>
      <c r="AM84" s="42">
        <f>SUM(AF84:AL84)+AT84+AV84+AX84</f>
        <v>15</v>
      </c>
      <c r="AN84" s="42"/>
      <c r="AO84" s="42"/>
      <c r="AP84" s="42"/>
      <c r="AQ84" s="42"/>
      <c r="AR84" s="42">
        <f t="shared" si="274"/>
        <v>0</v>
      </c>
      <c r="AS84" s="42"/>
      <c r="AT84" s="42"/>
      <c r="AU84" s="42"/>
      <c r="AV84" s="42"/>
      <c r="AW84" s="42"/>
      <c r="AX84" s="42"/>
      <c r="AY84" s="42"/>
      <c r="AZ84" s="42"/>
      <c r="BA84" s="42">
        <f>+AR84+AS84+AU84+AW84+AY84+AZ84</f>
        <v>0</v>
      </c>
      <c r="BB84" s="38"/>
      <c r="BC84" s="509"/>
      <c r="BD84" s="509"/>
      <c r="BE84" s="38"/>
      <c r="BF84" s="509"/>
    </row>
    <row r="85" spans="1:58" ht="12.95" customHeight="1">
      <c r="A85" s="45"/>
      <c r="B85" s="46"/>
      <c r="C85" s="453"/>
      <c r="D85" s="46"/>
      <c r="E85" s="47"/>
      <c r="F85" s="47"/>
      <c r="G85" s="505"/>
      <c r="H85" s="49"/>
      <c r="I85" s="50"/>
      <c r="J85" s="87"/>
      <c r="K85" s="87"/>
      <c r="L85" s="40"/>
      <c r="M85" s="40"/>
      <c r="N85" s="51"/>
      <c r="O85" s="52"/>
      <c r="P85" s="53"/>
      <c r="Q85" s="52"/>
      <c r="R85" s="506"/>
      <c r="S85" s="506"/>
      <c r="T85" s="42"/>
      <c r="U85" s="42"/>
      <c r="V85" s="42"/>
      <c r="W85" s="42"/>
      <c r="X85" s="43"/>
      <c r="Y85" s="216"/>
      <c r="Z85" s="42"/>
      <c r="AA85" s="42"/>
      <c r="AB85" s="42"/>
      <c r="AC85" s="42"/>
      <c r="AD85" s="42">
        <f t="shared" si="273"/>
        <v>2</v>
      </c>
      <c r="AE85" s="235" t="s">
        <v>387</v>
      </c>
      <c r="AF85" s="38"/>
      <c r="AG85" s="38"/>
      <c r="AH85" s="38"/>
      <c r="AI85" s="34">
        <v>2</v>
      </c>
      <c r="AJ85" s="42"/>
      <c r="AK85" s="42"/>
      <c r="AL85" s="42"/>
      <c r="AM85" s="42">
        <f t="shared" ref="AM85" si="279">SUM(AF85:AL85)+AT85+AV85+AX85</f>
        <v>2</v>
      </c>
      <c r="AN85" s="42"/>
      <c r="AO85" s="42"/>
      <c r="AP85" s="42"/>
      <c r="AQ85" s="42"/>
      <c r="AR85" s="42">
        <f t="shared" ref="AR85" si="280">SUM(AN85:AQ85)</f>
        <v>0</v>
      </c>
      <c r="AS85" s="42"/>
      <c r="AT85" s="42"/>
      <c r="AU85" s="42"/>
      <c r="AV85" s="42"/>
      <c r="AW85" s="42"/>
      <c r="AX85" s="42"/>
      <c r="AY85" s="42"/>
      <c r="AZ85" s="42"/>
      <c r="BA85" s="42">
        <f t="shared" ref="BA85" si="281">+AR85+AS85+AU85+AW85+AY85+AZ85</f>
        <v>0</v>
      </c>
      <c r="BB85" s="38"/>
      <c r="BC85" s="509"/>
      <c r="BD85" s="509"/>
      <c r="BE85" s="38"/>
      <c r="BF85" s="509"/>
    </row>
    <row r="86" spans="1:58" ht="12.95" customHeight="1">
      <c r="A86" s="45"/>
      <c r="B86" s="3"/>
      <c r="C86" s="453"/>
      <c r="D86" s="46"/>
      <c r="E86" s="47"/>
      <c r="F86" s="47"/>
      <c r="G86" s="505"/>
      <c r="H86" s="49"/>
      <c r="I86" s="50"/>
      <c r="J86" s="87"/>
      <c r="K86" s="87"/>
      <c r="L86" s="40"/>
      <c r="M86" s="40"/>
      <c r="N86" s="51"/>
      <c r="O86" s="52"/>
      <c r="P86" s="53"/>
      <c r="Q86" s="39"/>
      <c r="R86" s="506"/>
      <c r="S86" s="506"/>
      <c r="T86" s="42"/>
      <c r="U86" s="42"/>
      <c r="V86" s="42"/>
      <c r="W86" s="42"/>
      <c r="X86" s="43"/>
      <c r="Y86" s="43"/>
      <c r="Z86" s="42"/>
      <c r="AA86" s="54"/>
      <c r="AB86" s="54"/>
      <c r="AC86" s="42"/>
      <c r="AD86" s="42"/>
      <c r="AE86" s="24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38"/>
      <c r="BC86" s="56"/>
      <c r="BD86" s="509"/>
      <c r="BE86" s="38"/>
      <c r="BF86" s="509"/>
    </row>
    <row r="87" spans="1:58" ht="12.95" customHeight="1">
      <c r="A87" s="45">
        <v>45918</v>
      </c>
      <c r="B87" s="46" t="s">
        <v>469</v>
      </c>
      <c r="C87" s="453">
        <f t="shared" ref="C87" si="282">(M87*E87*O87*Q87)/100000000</f>
        <v>0.23336100000000004</v>
      </c>
      <c r="D87" s="46" t="s">
        <v>485</v>
      </c>
      <c r="E87" s="47">
        <v>25</v>
      </c>
      <c r="F87" s="47">
        <v>1</v>
      </c>
      <c r="G87" s="505">
        <v>670</v>
      </c>
      <c r="H87" s="49">
        <v>0.14000000000000001</v>
      </c>
      <c r="I87" s="50">
        <v>0.88</v>
      </c>
      <c r="J87" s="87">
        <f t="shared" ref="J87:J88" si="283">E87*G87*(1-H87)*1440/1000000*3.4</f>
        <v>70.526880000000006</v>
      </c>
      <c r="K87" s="87">
        <f t="shared" ref="K87:K88" si="284">(IF(G87&lt;L87,L87,G87)*(1-IF(H87&lt;N87,H87,N87))*E87*O87*Q87)/100000000</f>
        <v>0.23336100000000004</v>
      </c>
      <c r="L87" s="40">
        <v>670</v>
      </c>
      <c r="M87" s="40">
        <v>576.20000000000005</v>
      </c>
      <c r="N87" s="51">
        <f t="shared" ref="N87:N88" si="285">1-(M87/L87)</f>
        <v>0.1399999999999999</v>
      </c>
      <c r="O87" s="52">
        <f>+'Trim Rwd'!H64</f>
        <v>324</v>
      </c>
      <c r="P87" s="53">
        <f t="shared" ref="P87:P88" si="286">O87*(Q87-R87-S87)</f>
        <v>1620</v>
      </c>
      <c r="Q87" s="52">
        <v>5</v>
      </c>
      <c r="R87" s="506">
        <v>0</v>
      </c>
      <c r="S87" s="506">
        <v>0</v>
      </c>
      <c r="T87" s="42">
        <f t="shared" ref="T87:T88" si="287">E87*M87*O87*Q87/100000000</f>
        <v>0.23336100000000004</v>
      </c>
      <c r="U87" s="42">
        <f t="shared" ref="U87:U88" si="288">E87*M87*O87*(Q87-R87-S87)/100000000</f>
        <v>0.23336100000000004</v>
      </c>
      <c r="V87" s="42">
        <f t="shared" ref="V87:V88" si="289">E87*G87*(1-N87)*O87/100*(R87+S87)/1000000</f>
        <v>0</v>
      </c>
      <c r="W87" s="42">
        <f>+'18'!K21/1000</f>
        <v>3.5670000000000002</v>
      </c>
      <c r="X87" s="507">
        <f>SUM(W87:W90)/SUM(K87:K90)</f>
        <v>0.84258312932777923</v>
      </c>
      <c r="Y87" s="216">
        <v>0</v>
      </c>
      <c r="Z87" s="42">
        <v>0</v>
      </c>
      <c r="AA87" s="54">
        <f>SUM(U87:U90)-SUM(W87:W90)-SUM(Z87:Z90)-SUM(Y87:Y90)</f>
        <v>0.65539514400000343</v>
      </c>
      <c r="AB87" s="54">
        <f>(SUM(K87:K90)-SUM(W87:W90)-SUM(Y87:Y90)-SUM(Z87:Z90)-SUM(AC87:AC90)-SUM(V87:V90))-AA87</f>
        <v>0.10279860799999696</v>
      </c>
      <c r="AC87" s="42">
        <f>K87-T87</f>
        <v>0</v>
      </c>
      <c r="AD87" s="42">
        <f>+AM87+BA87</f>
        <v>0</v>
      </c>
      <c r="AE87" s="235" t="s">
        <v>397</v>
      </c>
      <c r="AF87" s="42">
        <v>0</v>
      </c>
      <c r="AG87" s="42"/>
      <c r="AH87" s="42"/>
      <c r="AI87" s="508"/>
      <c r="AJ87" s="42"/>
      <c r="AK87" s="42"/>
      <c r="AL87" s="42"/>
      <c r="AM87" s="42">
        <f>SUM(AF87:AL87)+AT87+AV87+AX87</f>
        <v>0</v>
      </c>
      <c r="AN87" s="42"/>
      <c r="AO87" s="42"/>
      <c r="AP87" s="42"/>
      <c r="AQ87" s="42"/>
      <c r="AR87" s="42">
        <f>SUM(AN87:AQ87)</f>
        <v>0</v>
      </c>
      <c r="AS87" s="42"/>
      <c r="AT87" s="42"/>
      <c r="AU87" s="42"/>
      <c r="AV87" s="42"/>
      <c r="AW87" s="42"/>
      <c r="AX87" s="42"/>
      <c r="AY87" s="42"/>
      <c r="AZ87" s="42"/>
      <c r="BA87" s="42">
        <f>+AR87+AS87+AU87+AW87+AY87+AZ87</f>
        <v>0</v>
      </c>
      <c r="BB87" s="38">
        <v>0</v>
      </c>
      <c r="BC87" s="56"/>
      <c r="BD87" s="56"/>
      <c r="BE87" s="38"/>
      <c r="BF87" s="56"/>
    </row>
    <row r="88" spans="1:58" ht="12.95" customHeight="1">
      <c r="A88" s="45"/>
      <c r="B88" s="46" t="s">
        <v>8</v>
      </c>
      <c r="C88" s="453">
        <f t="shared" ref="C88" si="290">(M88*E88*O88*Q88)/100000000</f>
        <v>67.185506079999996</v>
      </c>
      <c r="D88" s="46" t="s">
        <v>485</v>
      </c>
      <c r="E88" s="47">
        <v>36</v>
      </c>
      <c r="F88" s="47">
        <v>1</v>
      </c>
      <c r="G88" s="505">
        <v>455</v>
      </c>
      <c r="H88" s="49">
        <v>0.12</v>
      </c>
      <c r="I88" s="50">
        <v>0.88</v>
      </c>
      <c r="J88" s="87">
        <f t="shared" si="283"/>
        <v>70.572902400000004</v>
      </c>
      <c r="K88" s="87">
        <f t="shared" si="284"/>
        <v>67.185506079999996</v>
      </c>
      <c r="L88" s="40">
        <v>460</v>
      </c>
      <c r="M88" s="40">
        <v>404.8</v>
      </c>
      <c r="N88" s="51">
        <f t="shared" si="285"/>
        <v>0.12</v>
      </c>
      <c r="O88" s="52">
        <f>+'Trim Rwd'!H65</f>
        <v>321.27777777777777</v>
      </c>
      <c r="P88" s="53">
        <f t="shared" si="286"/>
        <v>396135.5</v>
      </c>
      <c r="Q88" s="52">
        <v>1435</v>
      </c>
      <c r="R88" s="506">
        <f>20+150</f>
        <v>170</v>
      </c>
      <c r="S88" s="506">
        <v>32</v>
      </c>
      <c r="T88" s="42">
        <f t="shared" si="287"/>
        <v>67.185506079999996</v>
      </c>
      <c r="U88" s="42">
        <f t="shared" si="288"/>
        <v>57.728034143999999</v>
      </c>
      <c r="V88" s="42">
        <f t="shared" si="289"/>
        <v>9.3546733280000005</v>
      </c>
      <c r="W88" s="42">
        <f>+'18'!K22/1000</f>
        <v>53.238999999999997</v>
      </c>
      <c r="X88" s="43"/>
      <c r="Y88" s="216"/>
      <c r="Z88" s="42">
        <f>+'18'!D16/1000</f>
        <v>0.5</v>
      </c>
      <c r="AA88" s="42"/>
      <c r="AB88" s="42"/>
      <c r="AC88" s="42">
        <f>K88-T88</f>
        <v>0</v>
      </c>
      <c r="AD88" s="42">
        <f t="shared" ref="AD88:AD91" si="291">+AM88+BA88</f>
        <v>12</v>
      </c>
      <c r="AE88" s="235" t="s">
        <v>487</v>
      </c>
      <c r="AF88" s="42"/>
      <c r="AG88" s="42">
        <v>12</v>
      </c>
      <c r="AH88" s="42"/>
      <c r="AI88" s="508"/>
      <c r="AJ88" s="42"/>
      <c r="AK88" s="42"/>
      <c r="AL88" s="42"/>
      <c r="AM88" s="42">
        <f>SUM(AF88:AL88)+AT88+AV88+AX88</f>
        <v>12</v>
      </c>
      <c r="AN88" s="88"/>
      <c r="AO88" s="42"/>
      <c r="AP88" s="42"/>
      <c r="AQ88" s="42"/>
      <c r="AR88" s="42">
        <f t="shared" ref="AR88:AR89" si="292">SUM(AN88:AQ88)</f>
        <v>0</v>
      </c>
      <c r="AS88" s="42"/>
      <c r="AT88" s="42"/>
      <c r="AU88" s="42"/>
      <c r="AV88" s="42"/>
      <c r="AW88" s="42"/>
      <c r="AX88" s="42"/>
      <c r="AY88" s="42"/>
      <c r="AZ88" s="42"/>
      <c r="BA88" s="42">
        <f>+AR88+AS88+AU88+AW88+AY88+AZ88</f>
        <v>0</v>
      </c>
      <c r="BB88" s="55"/>
      <c r="BC88" s="56">
        <v>3</v>
      </c>
      <c r="BD88" s="56"/>
      <c r="BE88" s="55"/>
      <c r="BF88" s="56"/>
    </row>
    <row r="89" spans="1:58" ht="12.95" customHeight="1">
      <c r="A89" s="45"/>
      <c r="B89" s="46"/>
      <c r="C89" s="453"/>
      <c r="D89" s="46"/>
      <c r="E89" s="47"/>
      <c r="F89" s="47"/>
      <c r="G89" s="505"/>
      <c r="H89" s="49"/>
      <c r="I89" s="50"/>
      <c r="J89" s="87"/>
      <c r="K89" s="87"/>
      <c r="L89" s="40"/>
      <c r="M89" s="40"/>
      <c r="N89" s="51"/>
      <c r="O89" s="52"/>
      <c r="P89" s="53"/>
      <c r="Q89" s="52"/>
      <c r="R89" s="506"/>
      <c r="S89" s="506"/>
      <c r="T89" s="42"/>
      <c r="U89" s="42"/>
      <c r="V89" s="42"/>
      <c r="W89" s="42"/>
      <c r="X89" s="43"/>
      <c r="Y89" s="216"/>
      <c r="Z89" s="42"/>
      <c r="AA89" s="42"/>
      <c r="AB89" s="42"/>
      <c r="AC89" s="42"/>
      <c r="AD89" s="42">
        <f t="shared" si="291"/>
        <v>20</v>
      </c>
      <c r="AE89" s="235" t="s">
        <v>226</v>
      </c>
      <c r="AF89" s="38"/>
      <c r="AG89" s="38"/>
      <c r="AH89" s="38">
        <v>20</v>
      </c>
      <c r="AI89" s="508"/>
      <c r="AJ89" s="42"/>
      <c r="AK89" s="42"/>
      <c r="AL89" s="42"/>
      <c r="AM89" s="42">
        <f>SUM(AF89:AL89)+AT89+AV89+AX89</f>
        <v>20</v>
      </c>
      <c r="AN89" s="42"/>
      <c r="AO89" s="42"/>
      <c r="AP89" s="42"/>
      <c r="AQ89" s="42"/>
      <c r="AR89" s="42">
        <f t="shared" si="292"/>
        <v>0</v>
      </c>
      <c r="AS89" s="42"/>
      <c r="AT89" s="42"/>
      <c r="AU89" s="42"/>
      <c r="AV89" s="42"/>
      <c r="AW89" s="42"/>
      <c r="AX89" s="42"/>
      <c r="AY89" s="42"/>
      <c r="AZ89" s="42"/>
      <c r="BA89" s="42">
        <f>+AR89+AS89+AU89+AW89+AY89+AZ89</f>
        <v>0</v>
      </c>
      <c r="BB89" s="38"/>
      <c r="BC89" s="509"/>
      <c r="BD89" s="509"/>
      <c r="BE89" s="38"/>
      <c r="BF89" s="509"/>
    </row>
    <row r="90" spans="1:58" ht="12.95" customHeight="1">
      <c r="A90" s="45"/>
      <c r="B90" s="46"/>
      <c r="C90" s="453"/>
      <c r="D90" s="46"/>
      <c r="E90" s="47"/>
      <c r="F90" s="47"/>
      <c r="G90" s="505"/>
      <c r="H90" s="49"/>
      <c r="I90" s="50"/>
      <c r="J90" s="87"/>
      <c r="K90" s="87"/>
      <c r="L90" s="40"/>
      <c r="M90" s="40"/>
      <c r="N90" s="51"/>
      <c r="O90" s="52"/>
      <c r="P90" s="53"/>
      <c r="Q90" s="52"/>
      <c r="R90" s="506"/>
      <c r="S90" s="506"/>
      <c r="T90" s="42"/>
      <c r="U90" s="42"/>
      <c r="V90" s="42"/>
      <c r="W90" s="42"/>
      <c r="X90" s="43"/>
      <c r="Y90" s="216"/>
      <c r="Z90" s="42"/>
      <c r="AA90" s="42"/>
      <c r="AB90" s="42"/>
      <c r="AC90" s="42"/>
      <c r="AD90" s="42">
        <f t="shared" si="291"/>
        <v>20</v>
      </c>
      <c r="AE90" s="238" t="s">
        <v>597</v>
      </c>
      <c r="AF90" s="38"/>
      <c r="AG90" s="38"/>
      <c r="AH90" s="38"/>
      <c r="AJ90" s="42"/>
      <c r="AK90" s="42"/>
      <c r="AL90" s="42"/>
      <c r="AM90" s="42">
        <f t="shared" ref="AM90" si="293">SUM(AF90:AL90)+AT90+AV90+AX90</f>
        <v>0</v>
      </c>
      <c r="AN90" s="42"/>
      <c r="AO90" s="42"/>
      <c r="AP90" s="42">
        <v>20</v>
      </c>
      <c r="AQ90" s="42"/>
      <c r="AR90" s="42">
        <f t="shared" ref="AR90" si="294">SUM(AN90:AQ90)</f>
        <v>20</v>
      </c>
      <c r="AS90" s="42"/>
      <c r="AT90" s="42"/>
      <c r="AU90" s="42"/>
      <c r="AV90" s="42"/>
      <c r="AW90" s="42"/>
      <c r="AX90" s="42"/>
      <c r="AY90" s="42"/>
      <c r="AZ90" s="42"/>
      <c r="BA90" s="42">
        <f t="shared" ref="BA90" si="295">+AR90+AS90+AU90+AW90+AY90+AZ90</f>
        <v>20</v>
      </c>
      <c r="BB90" s="38"/>
      <c r="BC90" s="509"/>
      <c r="BD90" s="509"/>
      <c r="BE90" s="38"/>
      <c r="BF90" s="509"/>
    </row>
    <row r="91" spans="1:58" ht="12.95" customHeight="1">
      <c r="A91" s="45"/>
      <c r="B91" s="46"/>
      <c r="C91" s="453"/>
      <c r="D91" s="46"/>
      <c r="E91" s="47"/>
      <c r="F91" s="47"/>
      <c r="G91" s="505"/>
      <c r="H91" s="49"/>
      <c r="I91" s="50"/>
      <c r="J91" s="87"/>
      <c r="K91" s="87"/>
      <c r="L91" s="40"/>
      <c r="M91" s="40"/>
      <c r="N91" s="51"/>
      <c r="O91" s="52"/>
      <c r="P91" s="53"/>
      <c r="Q91" s="52"/>
      <c r="R91" s="506"/>
      <c r="S91" s="506"/>
      <c r="T91" s="42"/>
      <c r="U91" s="42"/>
      <c r="V91" s="42"/>
      <c r="W91" s="42"/>
      <c r="X91" s="507"/>
      <c r="Y91" s="216"/>
      <c r="Z91" s="42"/>
      <c r="AA91" s="54"/>
      <c r="AB91" s="54"/>
      <c r="AC91" s="42"/>
      <c r="AD91" s="42">
        <f t="shared" si="291"/>
        <v>150</v>
      </c>
      <c r="AE91" s="238" t="s">
        <v>598</v>
      </c>
      <c r="AF91" s="42"/>
      <c r="AG91" s="42"/>
      <c r="AH91" s="42"/>
      <c r="AI91" s="42"/>
      <c r="AJ91" s="42"/>
      <c r="AK91" s="42"/>
      <c r="AL91" s="42"/>
      <c r="AM91" s="42">
        <f t="shared" ref="AM91" si="296">SUM(AF91:AL91)+AT91+AV91+AX91</f>
        <v>0</v>
      </c>
      <c r="AN91" s="42"/>
      <c r="AO91" s="42"/>
      <c r="AP91" s="42"/>
      <c r="AQ91" s="42"/>
      <c r="AR91" s="42">
        <f t="shared" ref="AR91" si="297">SUM(AN91:AQ91)</f>
        <v>0</v>
      </c>
      <c r="AS91" s="42"/>
      <c r="AT91" s="42"/>
      <c r="AU91" s="42"/>
      <c r="AV91" s="42"/>
      <c r="AW91" s="42">
        <v>150</v>
      </c>
      <c r="AX91" s="42"/>
      <c r="AY91" s="42"/>
      <c r="AZ91" s="42"/>
      <c r="BA91" s="42">
        <f t="shared" ref="BA91" si="298">+AR91+AS91+AU91+AW91+AY91+AZ91</f>
        <v>150</v>
      </c>
      <c r="BB91" s="38"/>
      <c r="BC91" s="56"/>
      <c r="BD91" s="56">
        <v>1</v>
      </c>
      <c r="BE91" s="56"/>
      <c r="BF91" s="56"/>
    </row>
    <row r="92" spans="1:58" ht="12.95" customHeight="1">
      <c r="A92" s="45"/>
      <c r="B92" s="46"/>
      <c r="C92" s="453"/>
      <c r="D92" s="46"/>
      <c r="E92" s="47"/>
      <c r="F92" s="47"/>
      <c r="G92" s="505"/>
      <c r="H92" s="49"/>
      <c r="I92" s="50"/>
      <c r="J92" s="87"/>
      <c r="K92" s="87"/>
      <c r="L92" s="40"/>
      <c r="M92" s="40"/>
      <c r="N92" s="51"/>
      <c r="O92" s="52"/>
      <c r="P92" s="53"/>
      <c r="Q92" s="52"/>
      <c r="R92" s="506"/>
      <c r="S92" s="506"/>
      <c r="T92" s="42"/>
      <c r="U92" s="42"/>
      <c r="V92" s="42"/>
      <c r="W92" s="42"/>
      <c r="X92" s="507"/>
      <c r="Y92" s="216"/>
      <c r="Z92" s="42"/>
      <c r="AA92" s="54"/>
      <c r="AB92" s="54"/>
      <c r="AC92" s="42"/>
      <c r="AD92" s="42"/>
      <c r="AE92" s="235"/>
      <c r="AF92" s="42"/>
      <c r="AG92" s="42"/>
      <c r="AH92" s="42"/>
      <c r="AI92" s="508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38"/>
      <c r="BC92" s="56"/>
      <c r="BD92" s="56"/>
      <c r="BE92" s="56"/>
      <c r="BF92" s="56"/>
    </row>
    <row r="93" spans="1:58" ht="12.95" customHeight="1">
      <c r="A93" s="45">
        <v>45919</v>
      </c>
      <c r="B93" s="46" t="s">
        <v>8</v>
      </c>
      <c r="C93" s="453">
        <f t="shared" ref="C93:C94" si="299">(M93*E93*O93*Q93)/100000000</f>
        <v>44.564929200000002</v>
      </c>
      <c r="D93" s="46" t="s">
        <v>485</v>
      </c>
      <c r="E93" s="47">
        <v>36</v>
      </c>
      <c r="F93" s="47">
        <v>1</v>
      </c>
      <c r="G93" s="505">
        <v>455</v>
      </c>
      <c r="H93" s="49">
        <v>0.12</v>
      </c>
      <c r="I93" s="50">
        <v>0.88</v>
      </c>
      <c r="J93" s="87">
        <f t="shared" ref="J93:J94" si="300">E93*G93*(1-H93)*1440/1000000*3.4</f>
        <v>70.572902400000004</v>
      </c>
      <c r="K93" s="87">
        <f t="shared" ref="K93:K94" si="301">(IF(G93&lt;L93,L93,G93)*(1-IF(H93&lt;N93,H93,N93))*E93*O93*Q93)/100000000</f>
        <v>45.965719800000002</v>
      </c>
      <c r="L93" s="40">
        <v>441.13402061855669</v>
      </c>
      <c r="M93" s="40">
        <v>388.1979381443299</v>
      </c>
      <c r="N93" s="51">
        <f t="shared" ref="N93:N94" si="302">1-(M93/L93)</f>
        <v>0.12</v>
      </c>
      <c r="O93" s="52">
        <f>+'Trim Rwd'!H68</f>
        <v>328.75</v>
      </c>
      <c r="P93" s="53">
        <f t="shared" ref="P93:P94" si="303">O93*(Q93-R93-S93)</f>
        <v>315600</v>
      </c>
      <c r="Q93" s="52">
        <v>970</v>
      </c>
      <c r="R93" s="506">
        <v>0</v>
      </c>
      <c r="S93" s="506">
        <v>10</v>
      </c>
      <c r="T93" s="42">
        <f t="shared" ref="T93:T94" si="304">E93*M93*O93*Q93/100000000</f>
        <v>44.564929200000002</v>
      </c>
      <c r="U93" s="42">
        <f t="shared" ref="U93:U94" si="305">E93*M93*O93*(Q93-R93-S93)/100000000</f>
        <v>44.105496940206187</v>
      </c>
      <c r="V93" s="42">
        <f t="shared" ref="V93:V94" si="306">E93*G93*(1-N93)*O93/100*(R93+S93)/1000000</f>
        <v>0.47387339999999994</v>
      </c>
      <c r="W93" s="42">
        <f>+'19'!K22/1000</f>
        <v>45.042000000000002</v>
      </c>
      <c r="X93" s="507">
        <f>SUM(W93:W96)/SUM(K93:K96)</f>
        <v>0.94683083012893177</v>
      </c>
      <c r="Y93" s="216">
        <v>0</v>
      </c>
      <c r="Z93" s="42">
        <f>+'19'!D7/1000</f>
        <v>1.08</v>
      </c>
      <c r="AA93" s="54">
        <f>SUM(U93:U96)-SUM(W93:W96)-SUM(Z93:Z96)-SUM(Y93:Y96)</f>
        <v>-1.2499493746874233</v>
      </c>
      <c r="AB93" s="54">
        <f>(SUM(K93:K96)-SUM(W93:W96)-SUM(Y93:Y96)-SUM(Z93:Z96)-SUM(AC93:AC96)-SUM(V93:V96))-AA93</f>
        <v>-2.8273125312572533E-2</v>
      </c>
      <c r="AC93" s="42">
        <f>K93-T93</f>
        <v>1.4007906000000006</v>
      </c>
      <c r="AD93" s="42">
        <f>+AM93+BA93</f>
        <v>0</v>
      </c>
      <c r="AE93" s="235" t="s">
        <v>397</v>
      </c>
      <c r="AF93" s="42">
        <v>0</v>
      </c>
      <c r="AG93" s="42"/>
      <c r="AH93" s="42"/>
      <c r="AI93" s="508"/>
      <c r="AJ93" s="42"/>
      <c r="AK93" s="42"/>
      <c r="AL93" s="42"/>
      <c r="AM93" s="42">
        <f>SUM(AF93:AL93)+AT93+AV93+AX93</f>
        <v>0</v>
      </c>
      <c r="AN93" s="42"/>
      <c r="AO93" s="42"/>
      <c r="AP93" s="42"/>
      <c r="AQ93" s="42"/>
      <c r="AR93" s="42">
        <f>SUM(AN93:AQ93)</f>
        <v>0</v>
      </c>
      <c r="AS93" s="42"/>
      <c r="AT93" s="42"/>
      <c r="AU93" s="42"/>
      <c r="AV93" s="42"/>
      <c r="AW93" s="42"/>
      <c r="AX93" s="42"/>
      <c r="AY93" s="42"/>
      <c r="AZ93" s="42"/>
      <c r="BA93" s="42">
        <f>+AR93+AS93+AU93+AW93+AY93+AZ93</f>
        <v>0</v>
      </c>
      <c r="BB93" s="38">
        <v>0</v>
      </c>
      <c r="BC93" s="56"/>
      <c r="BD93" s="56"/>
      <c r="BE93" s="56"/>
      <c r="BF93" s="56"/>
    </row>
    <row r="94" spans="1:58" ht="12.95" customHeight="1">
      <c r="A94" s="45"/>
      <c r="B94" s="46" t="s">
        <v>8</v>
      </c>
      <c r="C94" s="453">
        <f t="shared" si="299"/>
        <v>20.526264000000001</v>
      </c>
      <c r="D94" s="46" t="s">
        <v>485</v>
      </c>
      <c r="E94" s="47">
        <v>37.5</v>
      </c>
      <c r="F94" s="47">
        <v>1</v>
      </c>
      <c r="G94" s="505">
        <v>435</v>
      </c>
      <c r="H94" s="49">
        <v>0.12</v>
      </c>
      <c r="I94" s="50">
        <v>0.88</v>
      </c>
      <c r="J94" s="87">
        <f t="shared" si="300"/>
        <v>70.282079999999993</v>
      </c>
      <c r="K94" s="87">
        <f t="shared" si="301"/>
        <v>21.454982999999999</v>
      </c>
      <c r="L94" s="40">
        <v>416.17021276595744</v>
      </c>
      <c r="M94" s="40">
        <v>366.22978723404253</v>
      </c>
      <c r="N94" s="51">
        <f t="shared" si="302"/>
        <v>0.12</v>
      </c>
      <c r="O94" s="52">
        <f>+'Trim Rwd'!H70</f>
        <v>318</v>
      </c>
      <c r="P94" s="53">
        <f t="shared" si="303"/>
        <v>147234</v>
      </c>
      <c r="Q94" s="52">
        <v>470</v>
      </c>
      <c r="R94" s="506">
        <v>0</v>
      </c>
      <c r="S94" s="506">
        <v>7</v>
      </c>
      <c r="T94" s="42">
        <f t="shared" si="304"/>
        <v>20.526264000000001</v>
      </c>
      <c r="U94" s="42">
        <f t="shared" si="305"/>
        <v>20.220553685106381</v>
      </c>
      <c r="V94" s="42">
        <f t="shared" si="306"/>
        <v>0.3195423</v>
      </c>
      <c r="W94" s="42">
        <f>+'19'!K23/1000</f>
        <v>18.794</v>
      </c>
      <c r="X94" s="43"/>
      <c r="Y94" s="216"/>
      <c r="Z94" s="42">
        <f>+'19'!D26/1000</f>
        <v>0.66</v>
      </c>
      <c r="AA94" s="42"/>
      <c r="AB94" s="42"/>
      <c r="AC94" s="42">
        <f>K94-T94</f>
        <v>0.92871899999999741</v>
      </c>
      <c r="AD94" s="42">
        <f t="shared" ref="AD94:AD95" si="307">+AM94+BA94</f>
        <v>5</v>
      </c>
      <c r="AE94" s="235" t="s">
        <v>419</v>
      </c>
      <c r="AF94" s="42"/>
      <c r="AG94" s="42">
        <v>5</v>
      </c>
      <c r="AH94" s="42"/>
      <c r="AI94" s="508"/>
      <c r="AJ94" s="42"/>
      <c r="AK94" s="42"/>
      <c r="AL94" s="42"/>
      <c r="AM94" s="42">
        <f>SUM(AF94:AL94)+AT94+AV94+AX94</f>
        <v>5</v>
      </c>
      <c r="AN94" s="88"/>
      <c r="AO94" s="42"/>
      <c r="AP94" s="42"/>
      <c r="AQ94" s="42"/>
      <c r="AR94" s="42">
        <f t="shared" ref="AR94:AR95" si="308">SUM(AN94:AQ94)</f>
        <v>0</v>
      </c>
      <c r="AS94" s="42"/>
      <c r="AT94" s="42"/>
      <c r="AU94" s="42"/>
      <c r="AV94" s="42"/>
      <c r="AW94" s="42"/>
      <c r="AX94" s="42"/>
      <c r="AY94" s="42"/>
      <c r="AZ94" s="42"/>
      <c r="BA94" s="42">
        <f>+AR94+AS94+AU94+AW94+AY94+AZ94</f>
        <v>0</v>
      </c>
      <c r="BB94" s="55"/>
      <c r="BC94" s="56">
        <v>2</v>
      </c>
      <c r="BD94" s="56"/>
      <c r="BE94" s="56"/>
      <c r="BF94" s="56"/>
    </row>
    <row r="95" spans="1:58" ht="12.95" customHeight="1">
      <c r="A95" s="45"/>
      <c r="B95" s="46"/>
      <c r="C95" s="453"/>
      <c r="D95" s="46"/>
      <c r="E95" s="47"/>
      <c r="F95" s="47"/>
      <c r="G95" s="505"/>
      <c r="H95" s="49"/>
      <c r="I95" s="50"/>
      <c r="J95" s="87"/>
      <c r="K95" s="87"/>
      <c r="L95" s="40"/>
      <c r="M95" s="40"/>
      <c r="N95" s="51"/>
      <c r="O95" s="52"/>
      <c r="P95" s="53"/>
      <c r="Q95" s="52"/>
      <c r="R95" s="506"/>
      <c r="S95" s="506"/>
      <c r="T95" s="42"/>
      <c r="U95" s="42"/>
      <c r="V95" s="42"/>
      <c r="W95" s="42"/>
      <c r="X95" s="43"/>
      <c r="Y95" s="216"/>
      <c r="Z95" s="42"/>
      <c r="AA95" s="42"/>
      <c r="AB95" s="42"/>
      <c r="AC95" s="42"/>
      <c r="AD95" s="42">
        <f t="shared" si="307"/>
        <v>12</v>
      </c>
      <c r="AE95" s="235" t="s">
        <v>226</v>
      </c>
      <c r="AF95" s="38"/>
      <c r="AG95" s="38"/>
      <c r="AH95" s="38">
        <v>12</v>
      </c>
      <c r="AI95" s="508"/>
      <c r="AJ95" s="42"/>
      <c r="AK95" s="42"/>
      <c r="AL95" s="42"/>
      <c r="AM95" s="42">
        <f>SUM(AF95:AL95)+AT95+AV95+AX95</f>
        <v>12</v>
      </c>
      <c r="AN95" s="42"/>
      <c r="AO95" s="42"/>
      <c r="AP95" s="42"/>
      <c r="AQ95" s="42"/>
      <c r="AR95" s="42">
        <f t="shared" si="308"/>
        <v>0</v>
      </c>
      <c r="AS95" s="42"/>
      <c r="AT95" s="42"/>
      <c r="AU95" s="42"/>
      <c r="AV95" s="42"/>
      <c r="AW95" s="42"/>
      <c r="AX95" s="42"/>
      <c r="AY95" s="42"/>
      <c r="AZ95" s="42"/>
      <c r="BA95" s="42">
        <f>+AR95+AS95+AU95+AW95+AY95+AZ95</f>
        <v>0</v>
      </c>
      <c r="BB95" s="38"/>
      <c r="BC95" s="509"/>
      <c r="BD95" s="509"/>
      <c r="BE95" s="38"/>
      <c r="BF95" s="509"/>
    </row>
    <row r="96" spans="1:58" ht="12.95" customHeight="1">
      <c r="A96" s="45"/>
      <c r="B96" s="46"/>
      <c r="C96" s="453"/>
      <c r="D96" s="46"/>
      <c r="E96" s="47"/>
      <c r="F96" s="47"/>
      <c r="G96" s="505"/>
      <c r="H96" s="49"/>
      <c r="I96" s="50"/>
      <c r="J96" s="87"/>
      <c r="K96" s="87"/>
      <c r="L96" s="40"/>
      <c r="M96" s="40"/>
      <c r="N96" s="51"/>
      <c r="O96" s="52"/>
      <c r="P96" s="53"/>
      <c r="Q96" s="52"/>
      <c r="R96" s="506"/>
      <c r="S96" s="506"/>
      <c r="T96" s="42"/>
      <c r="U96" s="42"/>
      <c r="V96" s="42"/>
      <c r="W96" s="42"/>
      <c r="X96" s="507"/>
      <c r="Y96" s="216"/>
      <c r="Z96" s="42"/>
      <c r="AA96" s="54"/>
      <c r="AB96" s="54"/>
      <c r="AC96" s="42"/>
      <c r="AD96" s="42"/>
      <c r="AE96" s="235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38"/>
      <c r="BC96" s="56"/>
      <c r="BD96" s="56"/>
      <c r="BE96" s="56"/>
      <c r="BF96" s="56"/>
    </row>
    <row r="97" spans="1:58" ht="12.95" customHeight="1">
      <c r="A97" s="45">
        <v>45920</v>
      </c>
      <c r="B97" s="46" t="s">
        <v>8</v>
      </c>
      <c r="C97" s="453">
        <f t="shared" ref="C97:C98" si="309">(M97*E97*O97*Q97)/100000000</f>
        <v>44.279432999999997</v>
      </c>
      <c r="D97" s="46" t="s">
        <v>485</v>
      </c>
      <c r="E97" s="47">
        <v>37.5</v>
      </c>
      <c r="F97" s="47">
        <v>1</v>
      </c>
      <c r="G97" s="505">
        <v>435</v>
      </c>
      <c r="H97" s="49">
        <v>0.12</v>
      </c>
      <c r="I97" s="50">
        <v>0.88</v>
      </c>
      <c r="J97" s="87">
        <f t="shared" ref="J97:J98" si="310">E97*G97*(1-H97)*1440/1000000*3.4</f>
        <v>70.282079999999993</v>
      </c>
      <c r="K97" s="87">
        <f t="shared" ref="K97:K98" si="311">(IF(G97&lt;L97,L97,G97)*(1-IF(H97&lt;N97,H97,N97))*E97*O97*Q97)/100000000</f>
        <v>44.279432999999997</v>
      </c>
      <c r="L97" s="40">
        <v>435</v>
      </c>
      <c r="M97" s="40">
        <f>+L97-L97*0.12</f>
        <v>382.8</v>
      </c>
      <c r="N97" s="51">
        <f t="shared" ref="N97:N98" si="312">1-(M97/L97)</f>
        <v>0.12</v>
      </c>
      <c r="O97" s="52">
        <f>+'Trim Rwd'!H72</f>
        <v>318</v>
      </c>
      <c r="P97" s="53">
        <f t="shared" ref="P97:P98" si="313">O97*(Q97-R97-S97)</f>
        <v>305280</v>
      </c>
      <c r="Q97" s="52">
        <f>480+480+10</f>
        <v>970</v>
      </c>
      <c r="R97" s="506">
        <v>0</v>
      </c>
      <c r="S97" s="506">
        <v>10</v>
      </c>
      <c r="T97" s="42">
        <f t="shared" ref="T97:T98" si="314">E97*M97*O97*Q97/100000000</f>
        <v>44.279432999999997</v>
      </c>
      <c r="U97" s="42">
        <f t="shared" ref="U97:U98" si="315">E97*M97*O97*(Q97-R97-S97)/100000000</f>
        <v>43.822944</v>
      </c>
      <c r="V97" s="42">
        <f t="shared" ref="V97:V98" si="316">E97*G97*(1-N97)*O97/100*(R97+S97)/1000000</f>
        <v>0.45648899999999998</v>
      </c>
      <c r="W97" s="42">
        <f>+'20'!K23/1000</f>
        <v>43.070999999999998</v>
      </c>
      <c r="X97" s="507">
        <f>SUM(W97:W100)/SUM(K97:K100)</f>
        <v>0.99168951717031784</v>
      </c>
      <c r="Y97" s="216">
        <v>0</v>
      </c>
      <c r="Z97" s="42">
        <v>0</v>
      </c>
      <c r="AA97" s="54">
        <f>SUM(U97:U100)-SUM(W97:W100)-SUM(Z97:Z100)-SUM(Y97:Y100)</f>
        <v>-1.5794291199999861</v>
      </c>
      <c r="AB97" s="54">
        <f>(SUM(K97:K100)-SUM(W97:W100)-SUM(Y97:Y100)-SUM(Z97:Z100)-SUM(AC97:AC100)-SUM(V97:V100))-AA97</f>
        <v>-1.2760704000008172E-2</v>
      </c>
      <c r="AC97" s="42">
        <f>K97-T97</f>
        <v>0</v>
      </c>
      <c r="AD97" s="42">
        <f>+AM97+BA97</f>
        <v>0</v>
      </c>
      <c r="AE97" s="235" t="s">
        <v>397</v>
      </c>
      <c r="AF97" s="42">
        <v>0</v>
      </c>
      <c r="AG97" s="42"/>
      <c r="AH97" s="42"/>
      <c r="AI97" s="508"/>
      <c r="AJ97" s="42"/>
      <c r="AK97" s="42"/>
      <c r="AL97" s="42"/>
      <c r="AM97" s="42">
        <f>SUM(AF97:AL97)+AT97+AV97+AX97</f>
        <v>0</v>
      </c>
      <c r="AN97" s="42"/>
      <c r="AO97" s="42"/>
      <c r="AP97" s="42"/>
      <c r="AQ97" s="42"/>
      <c r="AR97" s="42">
        <f>SUM(AN97:AQ97)</f>
        <v>0</v>
      </c>
      <c r="AS97" s="42"/>
      <c r="AT97" s="42"/>
      <c r="AU97" s="42"/>
      <c r="AV97" s="42"/>
      <c r="AW97" s="42"/>
      <c r="AX97" s="42"/>
      <c r="AY97" s="42"/>
      <c r="AZ97" s="42"/>
      <c r="BA97" s="42">
        <f>+AR97+AS97+AU97+AW97+AY97+AZ97</f>
        <v>0</v>
      </c>
      <c r="BB97" s="38">
        <v>0</v>
      </c>
      <c r="BC97" s="56"/>
      <c r="BD97" s="56"/>
      <c r="BE97" s="56"/>
      <c r="BF97" s="56"/>
    </row>
    <row r="98" spans="1:58" ht="12.95" customHeight="1">
      <c r="A98" s="45"/>
      <c r="B98" s="46" t="s">
        <v>8</v>
      </c>
      <c r="C98" s="453">
        <f t="shared" si="309"/>
        <v>19.991769600000001</v>
      </c>
      <c r="D98" s="46" t="s">
        <v>485</v>
      </c>
      <c r="E98" s="47">
        <v>38</v>
      </c>
      <c r="F98" s="47">
        <v>1</v>
      </c>
      <c r="G98" s="505">
        <v>430</v>
      </c>
      <c r="H98" s="49">
        <v>0.12</v>
      </c>
      <c r="I98" s="50">
        <v>0.88</v>
      </c>
      <c r="J98" s="87">
        <f t="shared" si="310"/>
        <v>70.400563199999993</v>
      </c>
      <c r="K98" s="87">
        <f t="shared" si="311"/>
        <v>21.491152320000001</v>
      </c>
      <c r="L98" s="40">
        <v>400</v>
      </c>
      <c r="M98" s="40">
        <f>+L98-L98*0.12</f>
        <v>352</v>
      </c>
      <c r="N98" s="51">
        <f t="shared" si="312"/>
        <v>0.12</v>
      </c>
      <c r="O98" s="52">
        <f>+'Trim Rwd'!H73</f>
        <v>318</v>
      </c>
      <c r="P98" s="53">
        <f t="shared" si="313"/>
        <v>148188</v>
      </c>
      <c r="Q98" s="52">
        <f>1440-Q97</f>
        <v>470</v>
      </c>
      <c r="R98" s="506">
        <v>0</v>
      </c>
      <c r="S98" s="506">
        <v>4</v>
      </c>
      <c r="T98" s="42">
        <f t="shared" si="314"/>
        <v>19.991769600000001</v>
      </c>
      <c r="U98" s="42">
        <f t="shared" si="315"/>
        <v>19.82162688</v>
      </c>
      <c r="V98" s="42">
        <f t="shared" si="316"/>
        <v>0.18290342400000004</v>
      </c>
      <c r="W98" s="42">
        <f>+'20'!K24/1000</f>
        <v>22.152999999999999</v>
      </c>
      <c r="X98" s="43"/>
      <c r="Y98" s="216"/>
      <c r="Z98" s="42"/>
      <c r="AA98" s="42"/>
      <c r="AB98" s="42"/>
      <c r="AC98" s="42">
        <f>K98-T98</f>
        <v>1.4993827199999998</v>
      </c>
      <c r="AD98" s="42">
        <f t="shared" ref="AD98:AD99" si="317">+AM98+BA98</f>
        <v>4</v>
      </c>
      <c r="AE98" s="235" t="s">
        <v>419</v>
      </c>
      <c r="AF98" s="42"/>
      <c r="AG98" s="42">
        <v>4</v>
      </c>
      <c r="AH98" s="42"/>
      <c r="AI98" s="508"/>
      <c r="AJ98" s="42"/>
      <c r="AK98" s="42"/>
      <c r="AL98" s="42"/>
      <c r="AM98" s="42">
        <f>SUM(AF98:AL98)+AT98+AV98+AX98</f>
        <v>4</v>
      </c>
      <c r="AN98" s="88"/>
      <c r="AO98" s="42"/>
      <c r="AP98" s="42"/>
      <c r="AQ98" s="42"/>
      <c r="AR98" s="42">
        <f t="shared" ref="AR98:AR99" si="318">SUM(AN98:AQ98)</f>
        <v>0</v>
      </c>
      <c r="AS98" s="42"/>
      <c r="AT98" s="42"/>
      <c r="AU98" s="42"/>
      <c r="AV98" s="42"/>
      <c r="AW98" s="42"/>
      <c r="AX98" s="42"/>
      <c r="AY98" s="42"/>
      <c r="AZ98" s="42"/>
      <c r="BA98" s="42">
        <f>+AR98+AS98+AU98+AW98+AY98+AZ98</f>
        <v>0</v>
      </c>
      <c r="BB98" s="55"/>
      <c r="BC98" s="56">
        <v>2</v>
      </c>
      <c r="BD98" s="56"/>
      <c r="BE98" s="56"/>
      <c r="BF98" s="56"/>
    </row>
    <row r="99" spans="1:58" ht="12.95" customHeight="1">
      <c r="A99" s="45"/>
      <c r="B99" s="46"/>
      <c r="C99" s="453"/>
      <c r="D99" s="46"/>
      <c r="E99" s="47"/>
      <c r="F99" s="47"/>
      <c r="G99" s="505"/>
      <c r="H99" s="49"/>
      <c r="I99" s="50"/>
      <c r="J99" s="87"/>
      <c r="K99" s="87"/>
      <c r="L99" s="40"/>
      <c r="M99" s="40"/>
      <c r="N99" s="51"/>
      <c r="O99" s="52"/>
      <c r="P99" s="53"/>
      <c r="Q99" s="52"/>
      <c r="R99" s="506"/>
      <c r="S99" s="506"/>
      <c r="T99" s="42"/>
      <c r="U99" s="42"/>
      <c r="V99" s="42"/>
      <c r="W99" s="42"/>
      <c r="X99" s="43"/>
      <c r="Y99" s="216"/>
      <c r="Z99" s="42"/>
      <c r="AA99" s="42"/>
      <c r="AB99" s="42"/>
      <c r="AC99" s="42"/>
      <c r="AD99" s="42">
        <f t="shared" si="317"/>
        <v>10</v>
      </c>
      <c r="AE99" s="235" t="s">
        <v>226</v>
      </c>
      <c r="AF99" s="38"/>
      <c r="AG99" s="38"/>
      <c r="AH99" s="38">
        <v>10</v>
      </c>
      <c r="AI99" s="508"/>
      <c r="AJ99" s="42"/>
      <c r="AK99" s="42"/>
      <c r="AL99" s="42"/>
      <c r="AM99" s="42">
        <f>SUM(AF99:AL99)+AT99+AV99+AX99</f>
        <v>10</v>
      </c>
      <c r="AN99" s="42"/>
      <c r="AO99" s="42"/>
      <c r="AP99" s="42"/>
      <c r="AQ99" s="42"/>
      <c r="AR99" s="42">
        <f t="shared" si="318"/>
        <v>0</v>
      </c>
      <c r="AS99" s="42"/>
      <c r="AT99" s="42"/>
      <c r="AU99" s="42"/>
      <c r="AV99" s="42"/>
      <c r="AW99" s="42"/>
      <c r="AX99" s="42"/>
      <c r="AY99" s="42"/>
      <c r="AZ99" s="42"/>
      <c r="BA99" s="42">
        <f>+AR99+AS99+AU99+AW99+AY99+AZ99</f>
        <v>0</v>
      </c>
      <c r="BB99" s="38"/>
      <c r="BC99" s="509"/>
      <c r="BD99" s="56"/>
      <c r="BE99" s="56"/>
      <c r="BF99" s="56"/>
    </row>
    <row r="100" spans="1:58" ht="12.95" customHeight="1">
      <c r="A100" s="45"/>
      <c r="B100" s="46"/>
      <c r="C100" s="453"/>
      <c r="D100" s="46"/>
      <c r="E100" s="47"/>
      <c r="F100" s="47"/>
      <c r="G100" s="505"/>
      <c r="H100" s="49"/>
      <c r="I100" s="50"/>
      <c r="J100" s="87"/>
      <c r="K100" s="87"/>
      <c r="L100" s="40"/>
      <c r="M100" s="40"/>
      <c r="N100" s="51"/>
      <c r="O100" s="52"/>
      <c r="P100" s="53"/>
      <c r="Q100" s="52"/>
      <c r="R100" s="506"/>
      <c r="S100" s="506"/>
      <c r="T100" s="42"/>
      <c r="U100" s="42"/>
      <c r="V100" s="42"/>
      <c r="W100" s="42"/>
      <c r="X100" s="43"/>
      <c r="Y100" s="216"/>
      <c r="Z100" s="42"/>
      <c r="AA100" s="42"/>
      <c r="AB100" s="42"/>
      <c r="AC100" s="42"/>
      <c r="AD100" s="42"/>
      <c r="AE100" s="235"/>
      <c r="AF100" s="38"/>
      <c r="AG100" s="38"/>
      <c r="AH100" s="38"/>
      <c r="AJ100" s="42"/>
      <c r="AK100" s="42"/>
      <c r="AL100" s="42"/>
      <c r="AM100" s="42"/>
      <c r="AN100" s="42"/>
      <c r="AO100" s="42"/>
      <c r="AP100" s="42"/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38"/>
      <c r="BC100" s="509"/>
      <c r="BD100" s="56"/>
      <c r="BE100" s="56"/>
      <c r="BF100" s="56"/>
    </row>
    <row r="101" spans="1:58" ht="12.95" customHeight="1">
      <c r="A101" s="45">
        <v>45921</v>
      </c>
      <c r="B101" s="46" t="s">
        <v>8</v>
      </c>
      <c r="C101" s="453">
        <f t="shared" ref="C101:C102" si="319">(M101*E101*O101*Q101)/100000000</f>
        <v>34.849482624000004</v>
      </c>
      <c r="D101" s="46" t="s">
        <v>485</v>
      </c>
      <c r="E101" s="47">
        <v>38</v>
      </c>
      <c r="F101" s="47">
        <v>1</v>
      </c>
      <c r="G101" s="505">
        <v>430</v>
      </c>
      <c r="H101" s="49">
        <v>0.12</v>
      </c>
      <c r="I101" s="50">
        <v>0.88</v>
      </c>
      <c r="J101" s="87">
        <f t="shared" ref="J101:J102" si="320">E101*G101*(1-H101)*1440/1000000*3.4</f>
        <v>70.400563199999993</v>
      </c>
      <c r="K101" s="87">
        <f t="shared" ref="K101:K102" si="321">(IF(G101&lt;L101,L101,G101)*(1-IF(H101&lt;N101,H101,N101))*E101*O101*Q101)/100000000</f>
        <v>36.306329663999996</v>
      </c>
      <c r="L101" s="40">
        <v>412.74559193954661</v>
      </c>
      <c r="M101" s="40">
        <v>363.216120906801</v>
      </c>
      <c r="N101" s="51">
        <f t="shared" ref="N101:N102" si="322">1-(M101/L101)</f>
        <v>0.12000000000000011</v>
      </c>
      <c r="O101" s="52">
        <f>+'Trim Rwd'!H75</f>
        <v>318</v>
      </c>
      <c r="P101" s="53">
        <f t="shared" ref="P101:P102" si="323">O101*(Q101-R101-S101)</f>
        <v>250902</v>
      </c>
      <c r="Q101" s="52">
        <v>794</v>
      </c>
      <c r="R101" s="506">
        <v>0</v>
      </c>
      <c r="S101" s="506">
        <v>5</v>
      </c>
      <c r="T101" s="42">
        <f t="shared" ref="T101:T102" si="324">E101*M101*O101*Q101/100000000</f>
        <v>34.849482624000004</v>
      </c>
      <c r="U101" s="42">
        <f t="shared" ref="U101:U102" si="325">E101*M101*O101*(Q101-R101-S101)/100000000</f>
        <v>34.630027443748112</v>
      </c>
      <c r="V101" s="42">
        <f t="shared" ref="V101:V102" si="326">E101*G101*(1-N101)*O101/100*(R101+S101)/1000000</f>
        <v>0.22862927999999999</v>
      </c>
      <c r="W101" s="42">
        <f>+'21'!K24/1000</f>
        <v>38.063000000000002</v>
      </c>
      <c r="X101" s="43">
        <f>SUM(W101:W104)/SUM(K101:K104)</f>
        <v>0.9863549963670506</v>
      </c>
      <c r="Y101" s="216">
        <v>0</v>
      </c>
      <c r="Z101" s="42">
        <f>+'21'!D7/1000</f>
        <v>0.61599999999999999</v>
      </c>
      <c r="AA101" s="42">
        <f>SUM(U101:U104)-SUM(W101:W104)-SUM(Z101:Z104)-SUM(Y101:Y104)</f>
        <v>-2.1702858114242933</v>
      </c>
      <c r="AB101" s="42">
        <f>(SUM(K101:K104)-SUM(W101:W104)-SUM(Y101:Y104)-SUM(Z101:Z104)-SUM(AC101:AC104)-SUM(V101:V104))-AA101</f>
        <v>-1.4603244575699836E-2</v>
      </c>
      <c r="AC101" s="42">
        <f>K101-T101</f>
        <v>1.4568470399999924</v>
      </c>
      <c r="AD101" s="42">
        <f>+AM101+BA101</f>
        <v>0</v>
      </c>
      <c r="AE101" s="235" t="s">
        <v>397</v>
      </c>
      <c r="AF101" s="42">
        <v>0</v>
      </c>
      <c r="AG101" s="42"/>
      <c r="AH101" s="42"/>
      <c r="AI101" s="42"/>
      <c r="AJ101" s="42"/>
      <c r="AK101" s="42"/>
      <c r="AL101" s="42"/>
      <c r="AM101" s="42">
        <f>SUM(AF101:AL101)+AT101+AV101+AX101</f>
        <v>0</v>
      </c>
      <c r="AN101" s="42"/>
      <c r="AO101" s="42"/>
      <c r="AP101" s="42"/>
      <c r="AQ101" s="42"/>
      <c r="AR101" s="42">
        <f>SUM(AN101:AQ101)</f>
        <v>0</v>
      </c>
      <c r="AS101" s="42"/>
      <c r="AT101" s="42"/>
      <c r="AU101" s="42"/>
      <c r="AV101" s="42"/>
      <c r="AW101" s="42"/>
      <c r="AX101" s="42"/>
      <c r="AY101" s="42"/>
      <c r="AZ101" s="42"/>
      <c r="BA101" s="42">
        <f>+AR101+AS101+AU101+AW101+AY101+AZ101</f>
        <v>0</v>
      </c>
      <c r="BB101" s="38">
        <v>0</v>
      </c>
      <c r="BC101" s="56"/>
      <c r="BD101" s="56"/>
      <c r="BE101" s="56"/>
      <c r="BF101" s="56"/>
    </row>
    <row r="102" spans="1:58" ht="12.95" customHeight="1">
      <c r="A102" s="45"/>
      <c r="B102" s="46" t="s">
        <v>8</v>
      </c>
      <c r="C102" s="453">
        <f t="shared" si="319"/>
        <v>12.14235</v>
      </c>
      <c r="D102" s="46" t="s">
        <v>485</v>
      </c>
      <c r="E102" s="47">
        <v>37.5</v>
      </c>
      <c r="F102" s="47">
        <v>1</v>
      </c>
      <c r="G102" s="505">
        <v>435</v>
      </c>
      <c r="H102" s="49">
        <v>0.12</v>
      </c>
      <c r="I102" s="50">
        <v>0.88</v>
      </c>
      <c r="J102" s="87">
        <f t="shared" si="320"/>
        <v>70.282079999999993</v>
      </c>
      <c r="K102" s="87">
        <f t="shared" si="321"/>
        <v>12.3639615</v>
      </c>
      <c r="L102" s="40">
        <v>427.20306513409963</v>
      </c>
      <c r="M102" s="40">
        <v>375.93869731800766</v>
      </c>
      <c r="N102" s="51">
        <f t="shared" si="322"/>
        <v>0.12</v>
      </c>
      <c r="O102" s="52">
        <f>+'Trim Rwd'!H76</f>
        <v>330</v>
      </c>
      <c r="P102" s="53">
        <f t="shared" si="323"/>
        <v>84810</v>
      </c>
      <c r="Q102" s="52">
        <v>261</v>
      </c>
      <c r="R102" s="506">
        <v>0</v>
      </c>
      <c r="S102" s="506">
        <v>4</v>
      </c>
      <c r="T102" s="42">
        <f t="shared" si="324"/>
        <v>12.14235</v>
      </c>
      <c r="U102" s="42">
        <f t="shared" si="325"/>
        <v>11.956260344827587</v>
      </c>
      <c r="V102" s="42">
        <f t="shared" si="326"/>
        <v>0.18948599999999999</v>
      </c>
      <c r="W102" s="42">
        <f>+'21'!K23/1000</f>
        <v>11.916</v>
      </c>
      <c r="X102" s="43"/>
      <c r="Y102" s="216"/>
      <c r="Z102" s="42"/>
      <c r="AA102" s="54"/>
      <c r="AB102" s="54"/>
      <c r="AC102" s="42">
        <f>K102-T102</f>
        <v>0.22161149999999985</v>
      </c>
      <c r="AD102" s="42">
        <f t="shared" ref="AD102:AD104" si="327">+AM102+BA102</f>
        <v>4</v>
      </c>
      <c r="AE102" s="238" t="s">
        <v>419</v>
      </c>
      <c r="AF102" s="42"/>
      <c r="AG102" s="42">
        <v>4</v>
      </c>
      <c r="AH102" s="42"/>
      <c r="AI102" s="42"/>
      <c r="AJ102" s="42"/>
      <c r="AK102" s="42"/>
      <c r="AL102" s="42"/>
      <c r="AM102" s="42">
        <f>SUM(AF102:AL102)+AT102+AV102+AX102</f>
        <v>4</v>
      </c>
      <c r="AN102" s="42"/>
      <c r="AO102" s="42"/>
      <c r="AP102" s="42"/>
      <c r="AQ102" s="42"/>
      <c r="AR102" s="42">
        <f t="shared" ref="AR102:AR103" si="328">SUM(AN102:AQ102)</f>
        <v>0</v>
      </c>
      <c r="AS102" s="42"/>
      <c r="AT102" s="42"/>
      <c r="AU102" s="42"/>
      <c r="AV102" s="42"/>
      <c r="AW102" s="42"/>
      <c r="AX102" s="42"/>
      <c r="AY102" s="42"/>
      <c r="AZ102" s="42"/>
      <c r="BA102" s="42">
        <f>+AR102+AS102+AU102+AW102+AY102+AZ102</f>
        <v>0</v>
      </c>
      <c r="BB102" s="38"/>
      <c r="BC102" s="56">
        <v>2</v>
      </c>
      <c r="BD102" s="56"/>
      <c r="BE102" s="56"/>
      <c r="BF102" s="56"/>
    </row>
    <row r="103" spans="1:58" ht="12.95" customHeight="1">
      <c r="A103" s="45"/>
      <c r="B103" s="46" t="s">
        <v>8</v>
      </c>
      <c r="C103" s="453">
        <f t="shared" ref="C103" si="329">(M103*E103*O103*Q103)/100000000</f>
        <v>18.000444000000002</v>
      </c>
      <c r="D103" s="46" t="s">
        <v>485</v>
      </c>
      <c r="E103" s="47">
        <v>35</v>
      </c>
      <c r="F103" s="47">
        <v>1</v>
      </c>
      <c r="G103" s="505">
        <v>465</v>
      </c>
      <c r="H103" s="49">
        <v>0.12</v>
      </c>
      <c r="I103" s="50">
        <v>0.88</v>
      </c>
      <c r="J103" s="87">
        <f t="shared" ref="J103" si="330">E103*G103*(1-H103)*1440/1000000*3.4</f>
        <v>70.120512000000005</v>
      </c>
      <c r="K103" s="87">
        <f t="shared" ref="K103" si="331">(IF(G103&lt;L103,L103,G103)*(1-IF(H103&lt;N103,H103,N103))*E103*O103*Q103)/100000000</f>
        <v>18.196100999999999</v>
      </c>
      <c r="L103" s="40">
        <v>460</v>
      </c>
      <c r="M103" s="40">
        <f>+L103-L103*0.12</f>
        <v>404.8</v>
      </c>
      <c r="N103" s="51">
        <f t="shared" ref="N103" si="332">1-(M103/L103)</f>
        <v>0.12</v>
      </c>
      <c r="O103" s="52">
        <f>+'Trim Rwd'!H77</f>
        <v>330</v>
      </c>
      <c r="P103" s="53">
        <f t="shared" ref="P103" si="333">O103*(Q103-R103-S103)</f>
        <v>125730</v>
      </c>
      <c r="Q103" s="52">
        <v>385</v>
      </c>
      <c r="R103" s="506">
        <v>0</v>
      </c>
      <c r="S103" s="506">
        <v>4</v>
      </c>
      <c r="T103" s="42">
        <f t="shared" ref="T103" si="334">E103*M103*O103*Q103/100000000</f>
        <v>18.000444000000002</v>
      </c>
      <c r="U103" s="42">
        <f t="shared" ref="U103" si="335">E103*M103*O103*(Q103-R103-S103)/100000000</f>
        <v>17.813426400000001</v>
      </c>
      <c r="V103" s="42">
        <f t="shared" ref="V103" si="336">E103*G103*(1-N103)*O103/100*(R103+S103)/1000000</f>
        <v>0.18905040000000001</v>
      </c>
      <c r="W103" s="42">
        <f>+'21'!K25/1000</f>
        <v>15.975</v>
      </c>
      <c r="X103" s="43"/>
      <c r="Y103" s="216"/>
      <c r="Z103" s="42"/>
      <c r="AA103" s="54"/>
      <c r="AB103" s="54"/>
      <c r="AC103" s="42">
        <f>K103-T103</f>
        <v>0.19565699999999708</v>
      </c>
      <c r="AD103" s="42">
        <f t="shared" si="327"/>
        <v>5</v>
      </c>
      <c r="AE103" s="235" t="s">
        <v>226</v>
      </c>
      <c r="AF103" s="42"/>
      <c r="AG103" s="42"/>
      <c r="AH103" s="42">
        <v>5</v>
      </c>
      <c r="AI103" s="42"/>
      <c r="AJ103" s="42"/>
      <c r="AK103" s="42"/>
      <c r="AL103" s="42"/>
      <c r="AM103" s="42">
        <f>SUM(AF103:AL103)+AT103+AV103+AX103</f>
        <v>5</v>
      </c>
      <c r="AN103" s="42"/>
      <c r="AO103" s="42"/>
      <c r="AP103" s="42"/>
      <c r="AQ103" s="42"/>
      <c r="AR103" s="42">
        <f t="shared" si="328"/>
        <v>0</v>
      </c>
      <c r="AS103" s="42"/>
      <c r="AT103" s="42"/>
      <c r="AU103" s="42"/>
      <c r="AV103" s="42"/>
      <c r="AW103" s="42"/>
      <c r="AX103" s="42"/>
      <c r="AY103" s="42"/>
      <c r="AZ103" s="42"/>
      <c r="BA103" s="42">
        <f>+AR103+AS103+AU103+AW103+AY103+AZ103</f>
        <v>0</v>
      </c>
      <c r="BB103" s="38"/>
      <c r="BC103" s="56"/>
      <c r="BD103" s="56"/>
      <c r="BE103" s="56"/>
      <c r="BF103" s="56"/>
    </row>
    <row r="104" spans="1:58" ht="12.95" customHeight="1">
      <c r="A104" s="45"/>
      <c r="B104" s="46"/>
      <c r="C104" s="453"/>
      <c r="D104" s="46"/>
      <c r="E104" s="47"/>
      <c r="F104" s="47"/>
      <c r="G104" s="505"/>
      <c r="H104" s="49"/>
      <c r="I104" s="50"/>
      <c r="J104" s="87"/>
      <c r="K104" s="87"/>
      <c r="L104" s="40"/>
      <c r="M104" s="40"/>
      <c r="N104" s="51"/>
      <c r="O104" s="52"/>
      <c r="P104" s="53"/>
      <c r="Q104" s="52"/>
      <c r="R104" s="506"/>
      <c r="S104" s="506"/>
      <c r="T104" s="42"/>
      <c r="U104" s="42"/>
      <c r="V104" s="42"/>
      <c r="W104" s="42"/>
      <c r="X104" s="507"/>
      <c r="Y104" s="216"/>
      <c r="Z104" s="42"/>
      <c r="AA104" s="54"/>
      <c r="AB104" s="54"/>
      <c r="AC104" s="42"/>
      <c r="AD104" s="42">
        <f t="shared" si="327"/>
        <v>4</v>
      </c>
      <c r="AE104" s="235" t="s">
        <v>387</v>
      </c>
      <c r="AF104" s="42"/>
      <c r="AG104" s="42"/>
      <c r="AH104" s="42"/>
      <c r="AI104" s="508">
        <v>4</v>
      </c>
      <c r="AJ104" s="42"/>
      <c r="AK104" s="42"/>
      <c r="AL104" s="42"/>
      <c r="AM104" s="42">
        <f>SUM(AF104:AL104)+AT104+AV104+AX104</f>
        <v>4</v>
      </c>
      <c r="AN104" s="42"/>
      <c r="AO104" s="42"/>
      <c r="AP104" s="42"/>
      <c r="AQ104" s="42"/>
      <c r="AR104" s="42">
        <f t="shared" ref="AR104" si="337">SUM(AN104:AQ104)</f>
        <v>0</v>
      </c>
      <c r="AS104" s="42"/>
      <c r="AT104" s="42"/>
      <c r="AU104" s="42"/>
      <c r="AV104" s="42"/>
      <c r="AW104" s="42"/>
      <c r="AX104" s="42"/>
      <c r="AY104" s="42"/>
      <c r="AZ104" s="42"/>
      <c r="BA104" s="42">
        <f>+AR104+AS104+AU104+AW104+AY104+AZ104</f>
        <v>0</v>
      </c>
      <c r="BB104" s="38"/>
      <c r="BC104" s="56"/>
      <c r="BD104" s="56"/>
      <c r="BE104" s="56"/>
      <c r="BF104" s="56"/>
    </row>
    <row r="105" spans="1:58" ht="12.95" customHeight="1">
      <c r="A105" s="45"/>
      <c r="B105" s="46"/>
      <c r="C105" s="453"/>
      <c r="D105" s="46"/>
      <c r="E105" s="47"/>
      <c r="F105" s="47"/>
      <c r="G105" s="505"/>
      <c r="H105" s="49"/>
      <c r="I105" s="50"/>
      <c r="J105" s="87"/>
      <c r="K105" s="87"/>
      <c r="L105" s="40"/>
      <c r="M105" s="40"/>
      <c r="N105" s="51"/>
      <c r="O105" s="52"/>
      <c r="P105" s="53"/>
      <c r="Q105" s="52"/>
      <c r="R105" s="506"/>
      <c r="S105" s="506"/>
      <c r="T105" s="42"/>
      <c r="U105" s="42"/>
      <c r="V105" s="42"/>
      <c r="W105" s="42"/>
      <c r="X105" s="43"/>
      <c r="Y105" s="216"/>
      <c r="Z105" s="42"/>
      <c r="AA105" s="42"/>
      <c r="AB105" s="42"/>
      <c r="AC105" s="42"/>
      <c r="AD105" s="42"/>
      <c r="AE105" s="235"/>
      <c r="AF105" s="42"/>
      <c r="AG105" s="42"/>
      <c r="AH105" s="42"/>
      <c r="AI105" s="508"/>
      <c r="AJ105" s="42"/>
      <c r="AK105" s="42"/>
      <c r="AL105" s="42"/>
      <c r="AM105" s="42"/>
      <c r="AN105" s="88"/>
      <c r="AO105" s="42"/>
      <c r="AP105" s="42"/>
      <c r="AQ105" s="42"/>
      <c r="AR105" s="42"/>
      <c r="AS105" s="42"/>
      <c r="AT105" s="42"/>
      <c r="AU105" s="42"/>
      <c r="AV105" s="42"/>
      <c r="AW105" s="42"/>
      <c r="AX105" s="42"/>
      <c r="AY105" s="42"/>
      <c r="AZ105" s="42"/>
      <c r="BA105" s="42"/>
      <c r="BB105" s="55"/>
      <c r="BC105" s="56"/>
      <c r="BD105" s="56"/>
      <c r="BE105" s="56"/>
      <c r="BF105" s="56"/>
    </row>
    <row r="106" spans="1:58" ht="12.95" customHeight="1">
      <c r="A106" s="45">
        <v>45922</v>
      </c>
      <c r="B106" s="46" t="s">
        <v>8</v>
      </c>
      <c r="C106" s="453">
        <f t="shared" ref="C106" si="338">(M106*E106*O106*Q106)/100000000</f>
        <v>56.806595999999999</v>
      </c>
      <c r="D106" s="46" t="s">
        <v>485</v>
      </c>
      <c r="E106" s="47">
        <v>35</v>
      </c>
      <c r="F106" s="47">
        <v>1</v>
      </c>
      <c r="G106" s="505">
        <v>465</v>
      </c>
      <c r="H106" s="49">
        <v>0.12</v>
      </c>
      <c r="I106" s="50">
        <v>0.88</v>
      </c>
      <c r="J106" s="87">
        <f t="shared" ref="J106" si="339">E106*G106*(1-H106)*1440/1000000*3.4</f>
        <v>70.120512000000005</v>
      </c>
      <c r="K106" s="87">
        <f t="shared" ref="K106" si="340">(IF(G106&lt;L106,L106,G106)*(1-IF(H106&lt;N106,H106,N106))*E106*O106*Q106)/100000000</f>
        <v>57.424059</v>
      </c>
      <c r="L106" s="40">
        <v>460</v>
      </c>
      <c r="M106" s="40">
        <f>+L106-L106*0.12</f>
        <v>404.8</v>
      </c>
      <c r="N106" s="51">
        <f t="shared" ref="N106" si="341">1-(M106/L106)</f>
        <v>0.12</v>
      </c>
      <c r="O106" s="52">
        <f>+'Trim Rwd'!H79</f>
        <v>330</v>
      </c>
      <c r="P106" s="53">
        <f t="shared" ref="P106" si="342">O106*(Q106-R106-S106)</f>
        <v>364650</v>
      </c>
      <c r="Q106" s="52">
        <v>1215</v>
      </c>
      <c r="R106" s="506">
        <v>90</v>
      </c>
      <c r="S106" s="506">
        <v>20</v>
      </c>
      <c r="T106" s="42">
        <f t="shared" ref="T106" si="343">E106*M106*O106*Q106/100000000</f>
        <v>56.806595999999999</v>
      </c>
      <c r="U106" s="42">
        <f t="shared" ref="U106" si="344">E106*M106*O106*(Q106-R106-S106)/100000000</f>
        <v>51.663612000000001</v>
      </c>
      <c r="V106" s="42">
        <f t="shared" ref="V106" si="345">E106*G106*(1-N106)*O106/100*(R106+S106)/1000000</f>
        <v>5.1988859999999999</v>
      </c>
      <c r="W106" s="42">
        <f>+'22'!K25/1000</f>
        <v>53.457999999999998</v>
      </c>
      <c r="X106" s="43">
        <f>SUM(W106:W109)/SUM(K106:K109)</f>
        <v>0.87744905155229402</v>
      </c>
      <c r="Y106" s="216">
        <v>0</v>
      </c>
      <c r="Z106" s="42">
        <f>+'22'!D34/1000</f>
        <v>0.80700000000000005</v>
      </c>
      <c r="AA106" s="42">
        <f>SUM(U106:U109)-SUM(W106:W109)-SUM(Z106:Z109)-SUM(Y106:Y109)</f>
        <v>0.72689540000000574</v>
      </c>
      <c r="AB106" s="42">
        <f>(SUM(K106:K109)-SUM(W106:W109)-SUM(Y106:Y109)-SUM(Z106:Z109)-SUM(AC106:AC109)-SUM(V106:V109))-AA106</f>
        <v>-6.5745680000010132E-2</v>
      </c>
      <c r="AC106" s="42">
        <f>K106-T106</f>
        <v>0.61746300000000076</v>
      </c>
      <c r="AD106" s="42">
        <f>+AM106+BA106</f>
        <v>4</v>
      </c>
      <c r="AE106" s="235" t="s">
        <v>467</v>
      </c>
      <c r="AF106" s="38">
        <v>4</v>
      </c>
      <c r="AG106" s="38"/>
      <c r="AH106" s="38"/>
      <c r="AJ106" s="42"/>
      <c r="AK106" s="42"/>
      <c r="AL106" s="42"/>
      <c r="AM106" s="42">
        <f>SUM(AF106:AL106)+AT106+AV106+AX106</f>
        <v>4</v>
      </c>
      <c r="AN106" s="42"/>
      <c r="AO106" s="42"/>
      <c r="AP106" s="42"/>
      <c r="AQ106" s="42"/>
      <c r="AR106" s="42">
        <f>SUM(AN106:AQ106)</f>
        <v>0</v>
      </c>
      <c r="AS106" s="42"/>
      <c r="AT106" s="42"/>
      <c r="AU106" s="42"/>
      <c r="AV106" s="42"/>
      <c r="AW106" s="42"/>
      <c r="AX106" s="42"/>
      <c r="AY106" s="42"/>
      <c r="AZ106" s="42"/>
      <c r="BA106" s="42">
        <f>+AR106+AS106+AU106+AW106+AY106+AZ106</f>
        <v>0</v>
      </c>
      <c r="BB106" s="38">
        <v>2</v>
      </c>
      <c r="BC106" s="509"/>
      <c r="BD106" s="56"/>
      <c r="BE106" s="56"/>
      <c r="BF106" s="56"/>
    </row>
    <row r="107" spans="1:58" ht="12.95" customHeight="1">
      <c r="A107" s="45"/>
      <c r="B107" s="46" t="s">
        <v>8</v>
      </c>
      <c r="C107" s="453">
        <f t="shared" ref="C107" si="346">(M107*E107*O107*Q107)/100000000</f>
        <v>10.520433000000001</v>
      </c>
      <c r="D107" s="46" t="s">
        <v>485</v>
      </c>
      <c r="E107" s="47">
        <v>34</v>
      </c>
      <c r="F107" s="47">
        <v>1</v>
      </c>
      <c r="G107" s="505">
        <v>480</v>
      </c>
      <c r="H107" s="49">
        <v>0.12</v>
      </c>
      <c r="I107" s="50">
        <v>0.88</v>
      </c>
      <c r="J107" s="87">
        <f t="shared" ref="J107" si="347">E107*G107*(1-H107)*1440/1000000*3.4</f>
        <v>70.314393599999988</v>
      </c>
      <c r="K107" s="87">
        <f t="shared" ref="K107" si="348">(IF(G107&lt;L107,L107,G107)*(1-IF(H107&lt;N107,H107,N107))*E107*O107*Q107)/100000000</f>
        <v>10.631174399999999</v>
      </c>
      <c r="L107" s="40">
        <v>475</v>
      </c>
      <c r="M107" s="40">
        <f>+L107-L107*0.12</f>
        <v>418</v>
      </c>
      <c r="N107" s="51">
        <f t="shared" ref="N107" si="349">1-(M107/L107)</f>
        <v>0.12</v>
      </c>
      <c r="O107" s="52">
        <f>+'Trim Rwd'!H80</f>
        <v>329</v>
      </c>
      <c r="P107" s="53">
        <f t="shared" ref="P107" si="350">O107*(Q107-R107-S107)</f>
        <v>67445</v>
      </c>
      <c r="Q107" s="52">
        <v>225</v>
      </c>
      <c r="R107" s="506">
        <v>0</v>
      </c>
      <c r="S107" s="506">
        <v>20</v>
      </c>
      <c r="T107" s="42">
        <f t="shared" ref="T107" si="351">E107*M107*O107*Q107/100000000</f>
        <v>10.520433000000001</v>
      </c>
      <c r="U107" s="42">
        <f t="shared" ref="U107" si="352">E107*M107*O107*(Q107-R107-S107)/100000000</f>
        <v>9.5852833999999998</v>
      </c>
      <c r="V107" s="42">
        <f t="shared" ref="V107" si="353">E107*G107*(1-N107)*O107/100*(R107+S107)/1000000</f>
        <v>0.94499328000000005</v>
      </c>
      <c r="W107" s="42">
        <f>+'22'!K26/1000</f>
        <v>6.2569999999999997</v>
      </c>
      <c r="X107" s="43"/>
      <c r="Y107" s="216"/>
      <c r="Z107" s="42"/>
      <c r="AA107" s="42"/>
      <c r="AB107" s="42"/>
      <c r="AC107" s="42">
        <f>K107-T107</f>
        <v>0.11074139999999844</v>
      </c>
      <c r="AD107" s="42">
        <f t="shared" ref="AD107:AD110" si="354">+AM107+BA107</f>
        <v>12</v>
      </c>
      <c r="AE107" s="235" t="s">
        <v>489</v>
      </c>
      <c r="AF107" s="42"/>
      <c r="AG107" s="42">
        <v>12</v>
      </c>
      <c r="AH107" s="42"/>
      <c r="AI107" s="42"/>
      <c r="AJ107" s="42"/>
      <c r="AK107" s="42"/>
      <c r="AL107" s="42"/>
      <c r="AM107" s="42">
        <f>SUM(AF107:AL107)+AT107+AV107+AX107</f>
        <v>12</v>
      </c>
      <c r="AN107" s="42"/>
      <c r="AO107" s="42"/>
      <c r="AP107" s="42"/>
      <c r="AQ107" s="42"/>
      <c r="AR107" s="42">
        <f t="shared" ref="AR107:AR108" si="355">SUM(AN107:AQ107)</f>
        <v>0</v>
      </c>
      <c r="AS107" s="42"/>
      <c r="AT107" s="42"/>
      <c r="AU107" s="42"/>
      <c r="AV107" s="42"/>
      <c r="AW107" s="42"/>
      <c r="AX107" s="42"/>
      <c r="AY107" s="42"/>
      <c r="AZ107" s="42"/>
      <c r="BA107" s="42">
        <f>+AR107+AS107+AU107+AW107+AY107+AZ107</f>
        <v>0</v>
      </c>
      <c r="BB107" s="38"/>
      <c r="BC107" s="56">
        <v>4</v>
      </c>
      <c r="BD107" s="56"/>
      <c r="BE107" s="56"/>
      <c r="BF107" s="56"/>
    </row>
    <row r="108" spans="1:58" ht="12.95" customHeight="1">
      <c r="A108" s="45"/>
      <c r="B108" s="46"/>
      <c r="C108" s="453"/>
      <c r="D108" s="46"/>
      <c r="E108" s="47"/>
      <c r="F108" s="47"/>
      <c r="G108" s="505"/>
      <c r="H108" s="49"/>
      <c r="I108" s="50"/>
      <c r="J108" s="87"/>
      <c r="K108" s="87"/>
      <c r="L108" s="40"/>
      <c r="M108" s="40"/>
      <c r="N108" s="51"/>
      <c r="O108" s="52"/>
      <c r="P108" s="53"/>
      <c r="Q108" s="52"/>
      <c r="R108" s="506"/>
      <c r="S108" s="506"/>
      <c r="T108" s="42"/>
      <c r="U108" s="42"/>
      <c r="V108" s="42"/>
      <c r="W108" s="42"/>
      <c r="X108" s="507"/>
      <c r="Y108" s="216"/>
      <c r="Z108" s="42"/>
      <c r="AA108" s="54"/>
      <c r="AB108" s="54"/>
      <c r="AC108" s="42"/>
      <c r="AD108" s="42">
        <f t="shared" si="354"/>
        <v>19</v>
      </c>
      <c r="AE108" s="235" t="s">
        <v>226</v>
      </c>
      <c r="AF108" s="42"/>
      <c r="AG108" s="42"/>
      <c r="AH108" s="42">
        <v>19</v>
      </c>
      <c r="AI108" s="508"/>
      <c r="AJ108" s="42"/>
      <c r="AK108" s="42"/>
      <c r="AL108" s="42"/>
      <c r="AM108" s="42">
        <f>SUM(AF108:AL108)+AT108+AV108+AX108</f>
        <v>19</v>
      </c>
      <c r="AN108" s="42"/>
      <c r="AO108" s="42"/>
      <c r="AP108" s="42"/>
      <c r="AQ108" s="42"/>
      <c r="AR108" s="42">
        <f t="shared" si="355"/>
        <v>0</v>
      </c>
      <c r="AS108" s="42"/>
      <c r="AT108" s="42"/>
      <c r="AU108" s="42"/>
      <c r="AV108" s="42"/>
      <c r="AW108" s="42"/>
      <c r="AX108" s="42"/>
      <c r="AY108" s="42"/>
      <c r="AZ108" s="42"/>
      <c r="BA108" s="42">
        <f>+AR108+AS108+AU108+AW108+AY108+AZ108</f>
        <v>0</v>
      </c>
      <c r="BB108" s="38"/>
      <c r="BC108" s="56"/>
      <c r="BD108" s="56"/>
      <c r="BE108" s="56"/>
      <c r="BF108" s="56"/>
    </row>
    <row r="109" spans="1:58" ht="12.95" customHeight="1">
      <c r="A109" s="45"/>
      <c r="B109" s="46"/>
      <c r="C109" s="453"/>
      <c r="D109" s="46"/>
      <c r="E109" s="47"/>
      <c r="F109" s="47"/>
      <c r="G109" s="505"/>
      <c r="H109" s="49"/>
      <c r="I109" s="50"/>
      <c r="J109" s="87"/>
      <c r="K109" s="87"/>
      <c r="L109" s="40"/>
      <c r="M109" s="40"/>
      <c r="N109" s="51"/>
      <c r="O109" s="52"/>
      <c r="P109" s="53"/>
      <c r="Q109" s="52"/>
      <c r="R109" s="506"/>
      <c r="S109" s="506"/>
      <c r="T109" s="42"/>
      <c r="U109" s="42"/>
      <c r="V109" s="42"/>
      <c r="W109" s="42"/>
      <c r="X109" s="43"/>
      <c r="Y109" s="216"/>
      <c r="Z109" s="42"/>
      <c r="AA109" s="42"/>
      <c r="AB109" s="42"/>
      <c r="AC109" s="42"/>
      <c r="AD109" s="42">
        <f t="shared" si="354"/>
        <v>5</v>
      </c>
      <c r="AE109" s="235" t="s">
        <v>387</v>
      </c>
      <c r="AF109" s="42"/>
      <c r="AG109" s="42"/>
      <c r="AH109" s="42"/>
      <c r="AI109" s="508">
        <v>5</v>
      </c>
      <c r="AJ109" s="42"/>
      <c r="AK109" s="42"/>
      <c r="AL109" s="42"/>
      <c r="AM109" s="42">
        <f>SUM(AF109:AL109)+AT109+AV109+AX109</f>
        <v>5</v>
      </c>
      <c r="AN109" s="42"/>
      <c r="AO109" s="42"/>
      <c r="AP109" s="42"/>
      <c r="AQ109" s="42"/>
      <c r="AR109" s="42">
        <f t="shared" ref="AR109" si="356">SUM(AN109:AQ109)</f>
        <v>0</v>
      </c>
      <c r="AS109" s="42"/>
      <c r="AT109" s="42"/>
      <c r="AU109" s="42"/>
      <c r="AV109" s="42"/>
      <c r="AW109" s="42"/>
      <c r="AX109" s="42"/>
      <c r="AY109" s="42"/>
      <c r="AZ109" s="42"/>
      <c r="BA109" s="42">
        <f>+AR109+AS109+AU109+AW109+AY109+AZ109</f>
        <v>0</v>
      </c>
      <c r="BB109" s="55"/>
      <c r="BC109" s="56"/>
      <c r="BD109" s="56"/>
      <c r="BE109" s="56"/>
      <c r="BF109" s="56"/>
    </row>
    <row r="110" spans="1:58" ht="12.95" customHeight="1">
      <c r="A110" s="45"/>
      <c r="B110" s="46"/>
      <c r="C110" s="453"/>
      <c r="D110" s="46"/>
      <c r="E110" s="47"/>
      <c r="F110" s="47"/>
      <c r="G110" s="505"/>
      <c r="H110" s="49"/>
      <c r="I110" s="50"/>
      <c r="J110" s="87"/>
      <c r="K110" s="87"/>
      <c r="L110" s="40"/>
      <c r="M110" s="40"/>
      <c r="N110" s="51"/>
      <c r="O110" s="52"/>
      <c r="P110" s="53"/>
      <c r="Q110" s="52"/>
      <c r="R110" s="506"/>
      <c r="S110" s="506"/>
      <c r="T110" s="42"/>
      <c r="U110" s="42"/>
      <c r="V110" s="42"/>
      <c r="W110" s="42"/>
      <c r="X110" s="43"/>
      <c r="Y110" s="216"/>
      <c r="Z110" s="42"/>
      <c r="AA110" s="42"/>
      <c r="AB110" s="42"/>
      <c r="AC110" s="42"/>
      <c r="AD110" s="42">
        <f t="shared" si="354"/>
        <v>90</v>
      </c>
      <c r="AE110" s="235" t="s">
        <v>655</v>
      </c>
      <c r="AF110" s="38"/>
      <c r="AG110" s="38"/>
      <c r="AH110" s="38"/>
      <c r="AJ110" s="42"/>
      <c r="AK110" s="42"/>
      <c r="AL110" s="42"/>
      <c r="AM110" s="42">
        <f>SUM(AF110:AL110)+AT110+AV110+AX110</f>
        <v>0</v>
      </c>
      <c r="AN110" s="88"/>
      <c r="AO110" s="42"/>
      <c r="AP110" s="42">
        <v>90</v>
      </c>
      <c r="AQ110" s="42"/>
      <c r="AR110" s="42">
        <f t="shared" ref="AR110" si="357">SUM(AN110:AQ110)</f>
        <v>90</v>
      </c>
      <c r="AS110" s="42"/>
      <c r="AT110" s="42"/>
      <c r="AU110" s="42"/>
      <c r="AV110" s="42"/>
      <c r="AW110" s="42"/>
      <c r="AX110" s="42"/>
      <c r="AY110" s="42"/>
      <c r="AZ110" s="42"/>
      <c r="BA110" s="42">
        <f>+AR110+AS110+AU110+AW110+AY110+AZ110</f>
        <v>90</v>
      </c>
      <c r="BB110" s="55"/>
      <c r="BC110" s="56"/>
      <c r="BD110" s="56"/>
      <c r="BE110" s="56"/>
      <c r="BF110" s="56"/>
    </row>
    <row r="111" spans="1:58" ht="12.95" customHeight="1">
      <c r="A111" s="45"/>
      <c r="B111" s="46"/>
      <c r="C111" s="453"/>
      <c r="D111" s="46"/>
      <c r="E111" s="47"/>
      <c r="F111" s="47"/>
      <c r="G111" s="505"/>
      <c r="H111" s="49"/>
      <c r="I111" s="50"/>
      <c r="J111" s="87"/>
      <c r="K111" s="87"/>
      <c r="L111" s="40"/>
      <c r="M111" s="40"/>
      <c r="N111" s="51"/>
      <c r="O111" s="52"/>
      <c r="P111" s="53"/>
      <c r="Q111" s="52"/>
      <c r="R111" s="506"/>
      <c r="S111" s="506"/>
      <c r="T111" s="42"/>
      <c r="U111" s="42"/>
      <c r="V111" s="42"/>
      <c r="W111" s="42"/>
      <c r="X111" s="43"/>
      <c r="Y111" s="216"/>
      <c r="Z111" s="42"/>
      <c r="AA111" s="42"/>
      <c r="AB111" s="42"/>
      <c r="AC111" s="42"/>
      <c r="AD111" s="42"/>
      <c r="AE111" s="235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38"/>
      <c r="BC111" s="56"/>
      <c r="BD111" s="56"/>
      <c r="BE111" s="56"/>
      <c r="BF111" s="56"/>
    </row>
    <row r="112" spans="1:58" ht="12.95" customHeight="1">
      <c r="A112" s="45">
        <v>45923</v>
      </c>
      <c r="B112" s="46" t="s">
        <v>8</v>
      </c>
      <c r="C112" s="453">
        <f t="shared" ref="C112" si="358">(M112*E112*O112*Q112)/100000000</f>
        <v>62.312896630769245</v>
      </c>
      <c r="D112" s="46" t="s">
        <v>485</v>
      </c>
      <c r="E112" s="47">
        <v>34</v>
      </c>
      <c r="F112" s="47">
        <v>1</v>
      </c>
      <c r="G112" s="505">
        <v>480</v>
      </c>
      <c r="H112" s="49">
        <v>0.12</v>
      </c>
      <c r="I112" s="50">
        <v>0.88</v>
      </c>
      <c r="J112" s="87">
        <f t="shared" ref="J112" si="359">E112*G112*(1-H112)*1440/1000000*3.4</f>
        <v>70.314393599999988</v>
      </c>
      <c r="K112" s="87">
        <f t="shared" ref="K112" si="360">(IF(G112&lt;L112,L112,G112)*(1-IF(H112&lt;N112,H112,N112))*E112*O112*Q112)/100000000</f>
        <v>62.968821858461531</v>
      </c>
      <c r="L112" s="40">
        <v>475</v>
      </c>
      <c r="M112" s="40">
        <f>+L112-L112*0.12</f>
        <v>418</v>
      </c>
      <c r="N112" s="51">
        <f t="shared" ref="N112" si="361">1-(M112/L112)</f>
        <v>0.12</v>
      </c>
      <c r="O112" s="52">
        <f>+'Trim Rwd'!H82</f>
        <v>320.03846153846155</v>
      </c>
      <c r="P112" s="53">
        <f t="shared" ref="P112" si="362">O112*(Q112-R112-S112)</f>
        <v>428851.5384615385</v>
      </c>
      <c r="Q112" s="52">
        <f>1440-Q113</f>
        <v>1370</v>
      </c>
      <c r="R112" s="506">
        <v>0</v>
      </c>
      <c r="S112" s="506">
        <v>30</v>
      </c>
      <c r="T112" s="42">
        <f t="shared" ref="T112" si="363">E112*M112*O112*Q112/100000000</f>
        <v>62.312896630769245</v>
      </c>
      <c r="U112" s="42">
        <f t="shared" ref="U112" si="364">E112*M112*O112*(Q112-R112-S112)/100000000</f>
        <v>60.948380646153851</v>
      </c>
      <c r="V112" s="42">
        <f t="shared" ref="V112" si="365">E112*G112*(1-N112)*O112/100*(R112+S112)/1000000</f>
        <v>1.378879310769231</v>
      </c>
      <c r="W112" s="42">
        <f>+'23'!K26/1000</f>
        <v>62.54</v>
      </c>
      <c r="X112" s="43">
        <f>SUM(W112:W115)/SUM(K112:K115)</f>
        <v>0.96324801036211749</v>
      </c>
      <c r="Y112" s="216">
        <v>0</v>
      </c>
      <c r="Z112" s="42">
        <f>+'23'!D7/1000</f>
        <v>1.39</v>
      </c>
      <c r="AA112" s="42">
        <f>SUM(U112:U115)-SUM(W112:W115)-SUM(Z112:Z115)-SUM(Y112:Y115)</f>
        <v>-1.2107412538461511</v>
      </c>
      <c r="AB112" s="42">
        <f>(SUM(K112:K115)-SUM(W112:W115)-SUM(Y112:Y115)-SUM(Z112:Z115)-SUM(AC112:AC115)-SUM(V112:V115))-AA112</f>
        <v>-1.4363326153831846E-2</v>
      </c>
      <c r="AC112" s="42">
        <f>K112-T112</f>
        <v>0.65592522769228623</v>
      </c>
      <c r="AD112" s="42">
        <f>+AM112+BA112</f>
        <v>4</v>
      </c>
      <c r="AE112" s="235" t="s">
        <v>467</v>
      </c>
      <c r="AF112" s="38">
        <v>4</v>
      </c>
      <c r="AG112" s="38"/>
      <c r="AH112" s="38"/>
      <c r="AJ112" s="42"/>
      <c r="AK112" s="42"/>
      <c r="AL112" s="42"/>
      <c r="AM112" s="42">
        <f>SUM(AF112:AL112)+AT112+AV112+AX112</f>
        <v>4</v>
      </c>
      <c r="AN112" s="42"/>
      <c r="AO112" s="42"/>
      <c r="AP112" s="42"/>
      <c r="AQ112" s="42"/>
      <c r="AR112" s="42">
        <f>SUM(AN112:AQ112)</f>
        <v>0</v>
      </c>
      <c r="AS112" s="42"/>
      <c r="AT112" s="42"/>
      <c r="AU112" s="42"/>
      <c r="AV112" s="42"/>
      <c r="AW112" s="42"/>
      <c r="AX112" s="42"/>
      <c r="AY112" s="42"/>
      <c r="AZ112" s="42"/>
      <c r="BA112" s="42">
        <f>+AR112+AS112+AU112+AW112+AY112+AZ112</f>
        <v>0</v>
      </c>
      <c r="BB112" s="38">
        <v>2</v>
      </c>
      <c r="BC112" s="509"/>
      <c r="BD112" s="56"/>
      <c r="BE112" s="56"/>
      <c r="BF112" s="56"/>
    </row>
    <row r="113" spans="1:58" ht="12.95" customHeight="1">
      <c r="A113" s="45"/>
      <c r="B113" s="46" t="s">
        <v>8</v>
      </c>
      <c r="C113" s="453">
        <f t="shared" ref="C113" si="366">(M113*E113*O113*Q113)/100000000</f>
        <v>3.3027918000000001</v>
      </c>
      <c r="D113" s="46" t="s">
        <v>485</v>
      </c>
      <c r="E113" s="47">
        <v>33.5</v>
      </c>
      <c r="F113" s="47">
        <v>1</v>
      </c>
      <c r="G113" s="505">
        <v>485</v>
      </c>
      <c r="H113" s="49">
        <v>0.12</v>
      </c>
      <c r="I113" s="50">
        <v>0.88</v>
      </c>
      <c r="J113" s="87">
        <f t="shared" ref="J113" si="367">E113*G113*(1-H113)*1440/1000000*3.4</f>
        <v>70.002028800000005</v>
      </c>
      <c r="K113" s="87">
        <f t="shared" ref="K113" si="368">(IF(G113&lt;L113,L113,G113)*(1-IF(H113&lt;N113,H113,N113))*E113*O113*Q113)/100000000</f>
        <v>3.3027918000000001</v>
      </c>
      <c r="L113" s="40">
        <v>485</v>
      </c>
      <c r="M113" s="40">
        <f>+L113-L113*0.12</f>
        <v>426.8</v>
      </c>
      <c r="N113" s="51">
        <f t="shared" ref="N113" si="369">1-(M113/L113)</f>
        <v>0.12</v>
      </c>
      <c r="O113" s="52">
        <f>+'Trim Rwd'!H85</f>
        <v>330</v>
      </c>
      <c r="P113" s="53">
        <f t="shared" ref="P113" si="370">O113*(Q113-R113-S113)</f>
        <v>21450</v>
      </c>
      <c r="Q113" s="52">
        <v>70</v>
      </c>
      <c r="R113" s="506">
        <v>0</v>
      </c>
      <c r="S113" s="506">
        <v>5</v>
      </c>
      <c r="T113" s="42">
        <f t="shared" ref="T113" si="371">E113*M113*O113*Q113/100000000</f>
        <v>3.3027918000000001</v>
      </c>
      <c r="U113" s="42">
        <f t="shared" ref="U113" si="372">E113*M113*O113*(Q113-R113-S113)/100000000</f>
        <v>3.0668780999999998</v>
      </c>
      <c r="V113" s="42">
        <f t="shared" ref="V113" si="373">E113*G113*(1-N113)*O113/100*(R113+S113)/1000000</f>
        <v>0.23591369999999998</v>
      </c>
      <c r="W113" s="42">
        <f>+'23'!K27/1000</f>
        <v>1.296</v>
      </c>
      <c r="X113" s="43"/>
      <c r="Y113" s="216"/>
      <c r="Z113" s="42"/>
      <c r="AA113" s="42"/>
      <c r="AB113" s="42"/>
      <c r="AC113" s="42">
        <f>K113-T113</f>
        <v>0</v>
      </c>
      <c r="AD113" s="42">
        <f t="shared" ref="AD113:AD115" si="374">+AM113+BA113</f>
        <v>14</v>
      </c>
      <c r="AE113" s="235" t="s">
        <v>472</v>
      </c>
      <c r="AF113" s="42"/>
      <c r="AG113" s="42">
        <v>14</v>
      </c>
      <c r="AH113" s="42"/>
      <c r="AI113" s="42"/>
      <c r="AJ113" s="42"/>
      <c r="AK113" s="42"/>
      <c r="AL113" s="42"/>
      <c r="AM113" s="42">
        <f>SUM(AF113:AL113)+AT113+AV113+AX113</f>
        <v>14</v>
      </c>
      <c r="AN113" s="42"/>
      <c r="AO113" s="42"/>
      <c r="AP113" s="42"/>
      <c r="AQ113" s="42"/>
      <c r="AR113" s="42">
        <f t="shared" ref="AR113:AR114" si="375">SUM(AN113:AQ113)</f>
        <v>0</v>
      </c>
      <c r="AS113" s="42"/>
      <c r="AT113" s="42"/>
      <c r="AU113" s="42"/>
      <c r="AV113" s="42"/>
      <c r="AW113" s="42"/>
      <c r="AX113" s="42"/>
      <c r="AY113" s="42"/>
      <c r="AZ113" s="42"/>
      <c r="BA113" s="42">
        <f>+AR113+AS113+AU113+AW113+AY113+AZ113</f>
        <v>0</v>
      </c>
      <c r="BB113" s="38"/>
      <c r="BC113" s="56">
        <v>5</v>
      </c>
      <c r="BD113" s="56"/>
      <c r="BE113" s="56"/>
      <c r="BF113" s="56"/>
    </row>
    <row r="114" spans="1:58" ht="12.95" customHeight="1">
      <c r="A114" s="45"/>
      <c r="B114" s="46"/>
      <c r="C114" s="453"/>
      <c r="D114" s="46"/>
      <c r="E114" s="47"/>
      <c r="F114" s="47"/>
      <c r="G114" s="505"/>
      <c r="H114" s="49"/>
      <c r="I114" s="50"/>
      <c r="J114" s="87"/>
      <c r="K114" s="87"/>
      <c r="L114" s="40"/>
      <c r="M114" s="40"/>
      <c r="N114" s="51"/>
      <c r="O114" s="52"/>
      <c r="P114" s="53"/>
      <c r="Q114" s="52"/>
      <c r="R114" s="506"/>
      <c r="S114" s="506"/>
      <c r="T114" s="42"/>
      <c r="U114" s="42"/>
      <c r="V114" s="42"/>
      <c r="W114" s="42"/>
      <c r="X114" s="507"/>
      <c r="Y114" s="216"/>
      <c r="Z114" s="42"/>
      <c r="AA114" s="54"/>
      <c r="AB114" s="54"/>
      <c r="AC114" s="42"/>
      <c r="AD114" s="42">
        <f t="shared" si="374"/>
        <v>12</v>
      </c>
      <c r="AE114" s="235" t="s">
        <v>226</v>
      </c>
      <c r="AF114" s="42"/>
      <c r="AG114" s="42"/>
      <c r="AH114" s="42">
        <v>12</v>
      </c>
      <c r="AI114" s="508"/>
      <c r="AJ114" s="42"/>
      <c r="AK114" s="42"/>
      <c r="AL114" s="42"/>
      <c r="AM114" s="42">
        <f>SUM(AF114:AL114)+AT114+AV114+AX114</f>
        <v>12</v>
      </c>
      <c r="AN114" s="42"/>
      <c r="AO114" s="42"/>
      <c r="AP114" s="42"/>
      <c r="AQ114" s="42"/>
      <c r="AR114" s="42">
        <f t="shared" si="375"/>
        <v>0</v>
      </c>
      <c r="AS114" s="42"/>
      <c r="AT114" s="42"/>
      <c r="AU114" s="42"/>
      <c r="AV114" s="42"/>
      <c r="AW114" s="42"/>
      <c r="AX114" s="42"/>
      <c r="AY114" s="42"/>
      <c r="AZ114" s="42"/>
      <c r="BA114" s="42">
        <f>+AR114+AS114+AU114+AW114+AY114+AZ114</f>
        <v>0</v>
      </c>
      <c r="BB114" s="38"/>
      <c r="BC114" s="56"/>
      <c r="BD114" s="56"/>
      <c r="BE114" s="56"/>
      <c r="BF114" s="56"/>
    </row>
    <row r="115" spans="1:58" ht="12.95" customHeight="1">
      <c r="A115" s="45"/>
      <c r="B115" s="46"/>
      <c r="C115" s="453"/>
      <c r="D115" s="46"/>
      <c r="E115" s="47"/>
      <c r="F115" s="47"/>
      <c r="G115" s="505"/>
      <c r="H115" s="49"/>
      <c r="I115" s="50"/>
      <c r="J115" s="87"/>
      <c r="K115" s="87"/>
      <c r="L115" s="40"/>
      <c r="M115" s="40"/>
      <c r="N115" s="51"/>
      <c r="O115" s="52"/>
      <c r="P115" s="53"/>
      <c r="Q115" s="52"/>
      <c r="R115" s="506"/>
      <c r="S115" s="506"/>
      <c r="T115" s="42"/>
      <c r="U115" s="42"/>
      <c r="V115" s="42"/>
      <c r="W115" s="42"/>
      <c r="X115" s="43"/>
      <c r="Y115" s="216"/>
      <c r="Z115" s="42"/>
      <c r="AA115" s="42"/>
      <c r="AB115" s="42"/>
      <c r="AC115" s="42"/>
      <c r="AD115" s="42">
        <f t="shared" si="374"/>
        <v>5</v>
      </c>
      <c r="AE115" s="235" t="s">
        <v>387</v>
      </c>
      <c r="AF115" s="42"/>
      <c r="AG115" s="42"/>
      <c r="AH115" s="42"/>
      <c r="AI115" s="508">
        <v>5</v>
      </c>
      <c r="AJ115" s="42"/>
      <c r="AK115" s="42"/>
      <c r="AL115" s="42"/>
      <c r="AM115" s="42">
        <f>SUM(AF115:AL115)+AT115+AV115+AX115</f>
        <v>5</v>
      </c>
      <c r="AN115" s="42"/>
      <c r="AO115" s="42"/>
      <c r="AP115" s="42"/>
      <c r="AQ115" s="42"/>
      <c r="AR115" s="42">
        <f t="shared" ref="AR115" si="376">SUM(AN115:AQ115)</f>
        <v>0</v>
      </c>
      <c r="AS115" s="42"/>
      <c r="AT115" s="42"/>
      <c r="AU115" s="42"/>
      <c r="AV115" s="42"/>
      <c r="AW115" s="42"/>
      <c r="AX115" s="42"/>
      <c r="AY115" s="42"/>
      <c r="AZ115" s="42"/>
      <c r="BA115" s="42">
        <f>+AR115+AS115+AU115+AW115+AY115+AZ115</f>
        <v>0</v>
      </c>
      <c r="BB115" s="55"/>
      <c r="BC115" s="56"/>
      <c r="BD115" s="56"/>
      <c r="BE115" s="56"/>
      <c r="BF115" s="56"/>
    </row>
    <row r="116" spans="1:58" ht="12.95" customHeight="1">
      <c r="A116" s="45"/>
      <c r="B116" s="46"/>
      <c r="C116" s="453"/>
      <c r="D116" s="46"/>
      <c r="E116" s="47"/>
      <c r="F116" s="47"/>
      <c r="G116" s="505"/>
      <c r="H116" s="49"/>
      <c r="I116" s="50"/>
      <c r="J116" s="87"/>
      <c r="K116" s="87"/>
      <c r="L116" s="40"/>
      <c r="M116" s="40"/>
      <c r="N116" s="51"/>
      <c r="O116" s="52"/>
      <c r="P116" s="53"/>
      <c r="Q116" s="52"/>
      <c r="R116" s="506"/>
      <c r="S116" s="506"/>
      <c r="T116" s="42"/>
      <c r="U116" s="42"/>
      <c r="V116" s="42"/>
      <c r="W116" s="42"/>
      <c r="X116" s="43"/>
      <c r="Y116" s="216"/>
      <c r="Z116" s="42"/>
      <c r="AA116" s="42"/>
      <c r="AB116" s="42"/>
      <c r="AC116" s="42"/>
      <c r="AD116" s="42"/>
      <c r="AE116" s="235"/>
      <c r="AF116" s="42"/>
      <c r="AG116" s="42"/>
      <c r="AH116" s="42"/>
      <c r="AI116" s="42"/>
      <c r="AJ116" s="42"/>
      <c r="AK116" s="42"/>
      <c r="AL116" s="42"/>
      <c r="AM116" s="42"/>
      <c r="AN116" s="42"/>
      <c r="AO116" s="42"/>
      <c r="AP116" s="42"/>
      <c r="AQ116" s="42"/>
      <c r="AR116" s="42"/>
      <c r="AS116" s="42"/>
      <c r="AT116" s="42"/>
      <c r="AU116" s="42"/>
      <c r="AV116" s="42"/>
      <c r="AW116" s="42"/>
      <c r="AX116" s="42"/>
      <c r="AY116" s="42"/>
      <c r="AZ116" s="42"/>
      <c r="BA116" s="42"/>
      <c r="BB116" s="38"/>
      <c r="BC116" s="56"/>
      <c r="BD116" s="56"/>
      <c r="BE116" s="56"/>
      <c r="BF116" s="56"/>
    </row>
    <row r="117" spans="1:58" ht="12.95" customHeight="1">
      <c r="A117" s="45">
        <v>45924</v>
      </c>
      <c r="B117" s="46" t="s">
        <v>8</v>
      </c>
      <c r="C117" s="453">
        <f t="shared" ref="C117:C118" si="377">(M117*E117*O117*Q117)/100000000</f>
        <v>41.048983800000002</v>
      </c>
      <c r="D117" s="46" t="s">
        <v>485</v>
      </c>
      <c r="E117" s="47">
        <v>33.5</v>
      </c>
      <c r="F117" s="47">
        <v>1</v>
      </c>
      <c r="G117" s="505">
        <v>485</v>
      </c>
      <c r="H117" s="49">
        <v>0.12</v>
      </c>
      <c r="I117" s="50">
        <v>0.88</v>
      </c>
      <c r="J117" s="87">
        <f t="shared" ref="J117:J118" si="378">E117*G117*(1-H117)*1440/1000000*3.4</f>
        <v>70.002028800000005</v>
      </c>
      <c r="K117" s="87">
        <f t="shared" ref="K117:K118" si="379">(IF(G117&lt;L117,L117,G117)*(1-IF(H117&lt;N117,H117,N117))*E117*O117*Q117)/100000000</f>
        <v>41.048983800000002</v>
      </c>
      <c r="L117" s="40">
        <v>485</v>
      </c>
      <c r="M117" s="40">
        <v>426.8</v>
      </c>
      <c r="N117" s="51">
        <f t="shared" ref="N117:N118" si="380">1-(M117/L117)</f>
        <v>0.12</v>
      </c>
      <c r="O117" s="52">
        <f>+'Trim Rwd'!H87</f>
        <v>330</v>
      </c>
      <c r="P117" s="53">
        <f t="shared" ref="P117:P118" si="381">O117*(Q117-R117-S117)</f>
        <v>278850</v>
      </c>
      <c r="Q117" s="52">
        <v>870</v>
      </c>
      <c r="R117" s="506">
        <v>0</v>
      </c>
      <c r="S117" s="506">
        <f>4+21</f>
        <v>25</v>
      </c>
      <c r="T117" s="42">
        <f t="shared" ref="T117:T118" si="382">E117*M117*O117*Q117/100000000</f>
        <v>41.048983800000002</v>
      </c>
      <c r="U117" s="42">
        <f t="shared" ref="U117:U118" si="383">E117*M117*O117*(Q117-R117-S117)/100000000</f>
        <v>39.8694153</v>
      </c>
      <c r="V117" s="42">
        <f t="shared" ref="V117:V118" si="384">E117*G117*(1-N117)*O117/100*(R117+S117)/1000000</f>
        <v>1.1795685</v>
      </c>
      <c r="W117" s="42">
        <f>+'24'!K27/1000</f>
        <v>40.783000000000001</v>
      </c>
      <c r="X117" s="43">
        <f>SUM(W117:W120)/SUM(K117:K120)</f>
        <v>0.87444972106134011</v>
      </c>
      <c r="Y117" s="216">
        <v>0</v>
      </c>
      <c r="Z117" s="42">
        <f>+('24'!D7+'24'!D16)/1000</f>
        <v>0</v>
      </c>
      <c r="AA117" s="42">
        <f>SUM(U117:U120)-SUM(W117:W120)-SUM(Z117:Z120)-SUM(Y117:Y120)</f>
        <v>2.201829960923078</v>
      </c>
      <c r="AB117" s="42">
        <f>(SUM(K117:K120)-SUM(W117:W120)-SUM(Y117:Y120)-SUM(Z117:Z120)-SUM(AC117:AC120)-SUM(V117:V120))-AA117</f>
        <v>-3.6079986461546198E-2</v>
      </c>
      <c r="AC117" s="42">
        <f>K117-T117</f>
        <v>0</v>
      </c>
      <c r="AD117" s="42">
        <f>+AM117+BA117</f>
        <v>4</v>
      </c>
      <c r="AE117" s="235" t="s">
        <v>501</v>
      </c>
      <c r="AF117" s="38">
        <v>4</v>
      </c>
      <c r="AG117" s="38"/>
      <c r="AH117" s="38"/>
      <c r="AJ117" s="42"/>
      <c r="AK117" s="42"/>
      <c r="AL117" s="42"/>
      <c r="AM117" s="42">
        <f>SUM(AF117:AL117)+AT117+AV117+AX117</f>
        <v>4</v>
      </c>
      <c r="AN117" s="42"/>
      <c r="AO117" s="42"/>
      <c r="AP117" s="42"/>
      <c r="AQ117" s="42"/>
      <c r="AR117" s="42">
        <f>SUM(AN117:AQ117)</f>
        <v>0</v>
      </c>
      <c r="AS117" s="42"/>
      <c r="AT117" s="42"/>
      <c r="AU117" s="42"/>
      <c r="AV117" s="42"/>
      <c r="AW117" s="42"/>
      <c r="AX117" s="42"/>
      <c r="AY117" s="42"/>
      <c r="AZ117" s="42"/>
      <c r="BA117" s="42">
        <f>+AR117+AS117+AU117+AW117+AY117+AZ117</f>
        <v>0</v>
      </c>
      <c r="BB117" s="38">
        <v>1</v>
      </c>
      <c r="BC117" s="509"/>
      <c r="BD117" s="56"/>
      <c r="BE117" s="56"/>
      <c r="BF117" s="56"/>
    </row>
    <row r="118" spans="1:58" ht="12.95" customHeight="1">
      <c r="A118" s="45"/>
      <c r="B118" s="46" t="s">
        <v>8</v>
      </c>
      <c r="C118" s="453">
        <f t="shared" si="377"/>
        <v>26.527621458461539</v>
      </c>
      <c r="D118" s="46" t="s">
        <v>485</v>
      </c>
      <c r="E118" s="47">
        <v>31.5</v>
      </c>
      <c r="F118" s="47">
        <v>1</v>
      </c>
      <c r="G118" s="505">
        <v>520</v>
      </c>
      <c r="H118" s="49">
        <v>0.12</v>
      </c>
      <c r="I118" s="50">
        <v>0.88</v>
      </c>
      <c r="J118" s="87">
        <f t="shared" si="378"/>
        <v>70.572902400000004</v>
      </c>
      <c r="K118" s="87">
        <f t="shared" si="379"/>
        <v>26.721636480000008</v>
      </c>
      <c r="L118" s="40">
        <v>516.22448979591832</v>
      </c>
      <c r="M118" s="40">
        <v>454.27755102040817</v>
      </c>
      <c r="N118" s="51">
        <f t="shared" si="380"/>
        <v>0.11999999999999988</v>
      </c>
      <c r="O118" s="52">
        <f>+'Trim Rwd'!H88</f>
        <v>325.23076923076923</v>
      </c>
      <c r="P118" s="53">
        <f t="shared" si="381"/>
        <v>150907.07692307691</v>
      </c>
      <c r="Q118" s="52">
        <f>490+80</f>
        <v>570</v>
      </c>
      <c r="R118" s="506">
        <v>80</v>
      </c>
      <c r="S118" s="506">
        <f>22+4</f>
        <v>26</v>
      </c>
      <c r="T118" s="42">
        <f t="shared" si="382"/>
        <v>26.527621458461539</v>
      </c>
      <c r="U118" s="42">
        <f t="shared" si="383"/>
        <v>21.594414660923075</v>
      </c>
      <c r="V118" s="42">
        <f t="shared" si="384"/>
        <v>4.9692867840000012</v>
      </c>
      <c r="W118" s="42">
        <f>+'24'!K28/1000</f>
        <v>18.478999999999999</v>
      </c>
      <c r="X118" s="43"/>
      <c r="Y118" s="216"/>
      <c r="Z118" s="42">
        <f>+'24'!D25/1000</f>
        <v>0</v>
      </c>
      <c r="AA118" s="42"/>
      <c r="AB118" s="42"/>
      <c r="AC118" s="42">
        <f>K118-T118</f>
        <v>0.19401502153846906</v>
      </c>
      <c r="AD118" s="42">
        <f t="shared" ref="AD118:AD121" si="385">+AM118+BA118</f>
        <v>22</v>
      </c>
      <c r="AE118" s="235" t="s">
        <v>488</v>
      </c>
      <c r="AF118" s="42"/>
      <c r="AG118" s="42">
        <v>22</v>
      </c>
      <c r="AH118" s="42"/>
      <c r="AI118" s="42"/>
      <c r="AJ118" s="42"/>
      <c r="AK118" s="42"/>
      <c r="AL118" s="42"/>
      <c r="AM118" s="42">
        <f>SUM(AF118:AL118)+AT118+AV118+AX118</f>
        <v>22</v>
      </c>
      <c r="AN118" s="42"/>
      <c r="AO118" s="42"/>
      <c r="AP118" s="42"/>
      <c r="AQ118" s="42"/>
      <c r="AR118" s="42">
        <f t="shared" ref="AR118:AR119" si="386">SUM(AN118:AQ118)</f>
        <v>0</v>
      </c>
      <c r="AS118" s="42"/>
      <c r="AT118" s="42"/>
      <c r="AU118" s="42"/>
      <c r="AV118" s="42"/>
      <c r="AW118" s="42"/>
      <c r="AX118" s="42"/>
      <c r="AY118" s="42"/>
      <c r="AZ118" s="42"/>
      <c r="BA118" s="42">
        <f>+AR118+AS118+AU118+AW118+AY118+AZ118</f>
        <v>0</v>
      </c>
      <c r="BB118" s="38"/>
      <c r="BC118" s="56">
        <v>6</v>
      </c>
      <c r="BD118" s="56"/>
      <c r="BE118" s="56"/>
      <c r="BF118" s="56"/>
    </row>
    <row r="119" spans="1:58" ht="12.95" customHeight="1">
      <c r="A119" s="45"/>
      <c r="B119" s="46"/>
      <c r="C119" s="453"/>
      <c r="D119" s="46"/>
      <c r="E119" s="47"/>
      <c r="F119" s="47"/>
      <c r="G119" s="505"/>
      <c r="H119" s="49"/>
      <c r="I119" s="50"/>
      <c r="J119" s="87"/>
      <c r="K119" s="87"/>
      <c r="L119" s="40"/>
      <c r="M119" s="40"/>
      <c r="N119" s="51"/>
      <c r="O119" s="52"/>
      <c r="P119" s="53"/>
      <c r="Q119" s="52"/>
      <c r="R119" s="506"/>
      <c r="S119" s="506"/>
      <c r="T119" s="42"/>
      <c r="U119" s="42"/>
      <c r="V119" s="42"/>
      <c r="W119" s="42"/>
      <c r="X119" s="507"/>
      <c r="Y119" s="216"/>
      <c r="Z119" s="42"/>
      <c r="AA119" s="54"/>
      <c r="AB119" s="54"/>
      <c r="AC119" s="42"/>
      <c r="AD119" s="42">
        <f t="shared" si="385"/>
        <v>21</v>
      </c>
      <c r="AE119" s="235" t="s">
        <v>226</v>
      </c>
      <c r="AF119" s="42"/>
      <c r="AG119" s="42"/>
      <c r="AH119" s="42">
        <v>21</v>
      </c>
      <c r="AI119" s="508"/>
      <c r="AJ119" s="42"/>
      <c r="AK119" s="42"/>
      <c r="AL119" s="42"/>
      <c r="AM119" s="42">
        <f>SUM(AF119:AL119)+AT119+AV119+AX119</f>
        <v>21</v>
      </c>
      <c r="AN119" s="42"/>
      <c r="AO119" s="42"/>
      <c r="AP119" s="42"/>
      <c r="AQ119" s="42"/>
      <c r="AR119" s="42">
        <f t="shared" si="386"/>
        <v>0</v>
      </c>
      <c r="AS119" s="42"/>
      <c r="AT119" s="42"/>
      <c r="AU119" s="42"/>
      <c r="AV119" s="42"/>
      <c r="AW119" s="42"/>
      <c r="AX119" s="42"/>
      <c r="AY119" s="42"/>
      <c r="AZ119" s="42"/>
      <c r="BA119" s="42">
        <f>+AR119+AS119+AU119+AW119+AY119+AZ119</f>
        <v>0</v>
      </c>
      <c r="BB119" s="38"/>
      <c r="BC119" s="56"/>
      <c r="BD119" s="56"/>
      <c r="BE119" s="56"/>
      <c r="BF119" s="56"/>
    </row>
    <row r="120" spans="1:58" ht="12.95" customHeight="1">
      <c r="A120" s="45"/>
      <c r="B120" s="46"/>
      <c r="C120" s="453"/>
      <c r="D120" s="46"/>
      <c r="E120" s="47"/>
      <c r="F120" s="47"/>
      <c r="G120" s="505"/>
      <c r="H120" s="49"/>
      <c r="I120" s="50"/>
      <c r="J120" s="87"/>
      <c r="K120" s="87"/>
      <c r="L120" s="40"/>
      <c r="M120" s="40"/>
      <c r="N120" s="51"/>
      <c r="O120" s="52"/>
      <c r="P120" s="53"/>
      <c r="Q120" s="52"/>
      <c r="R120" s="506"/>
      <c r="S120" s="506"/>
      <c r="T120" s="42"/>
      <c r="U120" s="42"/>
      <c r="V120" s="42"/>
      <c r="W120" s="42"/>
      <c r="X120" s="43"/>
      <c r="Y120" s="216"/>
      <c r="Z120" s="42"/>
      <c r="AA120" s="42"/>
      <c r="AB120" s="42"/>
      <c r="AC120" s="42"/>
      <c r="AD120" s="42">
        <f t="shared" si="385"/>
        <v>4</v>
      </c>
      <c r="AE120" s="235" t="s">
        <v>387</v>
      </c>
      <c r="AF120" s="42"/>
      <c r="AG120" s="42"/>
      <c r="AH120" s="42"/>
      <c r="AI120" s="508">
        <v>4</v>
      </c>
      <c r="AJ120" s="42"/>
      <c r="AK120" s="42"/>
      <c r="AL120" s="42"/>
      <c r="AM120" s="42">
        <f>SUM(AF120:AL120)+AT120+AV120+AX120</f>
        <v>4</v>
      </c>
      <c r="AN120" s="42"/>
      <c r="AO120" s="42"/>
      <c r="AP120" s="42"/>
      <c r="AQ120" s="42"/>
      <c r="AR120" s="42">
        <f t="shared" ref="AR120" si="387">SUM(AN120:AQ120)</f>
        <v>0</v>
      </c>
      <c r="AS120" s="42"/>
      <c r="AT120" s="42"/>
      <c r="AU120" s="42"/>
      <c r="AV120" s="42"/>
      <c r="AW120" s="42"/>
      <c r="AX120" s="42"/>
      <c r="AY120" s="42"/>
      <c r="AZ120" s="42"/>
      <c r="BA120" s="42">
        <f>+AR120+AS120+AU120+AW120+AY120+AZ120</f>
        <v>0</v>
      </c>
      <c r="BB120" s="55"/>
      <c r="BC120" s="56"/>
      <c r="BD120" s="56"/>
      <c r="BE120" s="56"/>
      <c r="BF120" s="56"/>
    </row>
    <row r="121" spans="1:58" ht="12.95" customHeight="1">
      <c r="A121" s="45"/>
      <c r="B121" s="46"/>
      <c r="C121" s="453"/>
      <c r="D121" s="46"/>
      <c r="E121" s="47"/>
      <c r="F121" s="47"/>
      <c r="G121" s="505"/>
      <c r="H121" s="49"/>
      <c r="I121" s="50"/>
      <c r="J121" s="87"/>
      <c r="K121" s="87"/>
      <c r="L121" s="40"/>
      <c r="M121" s="40"/>
      <c r="N121" s="51"/>
      <c r="O121" s="52"/>
      <c r="P121" s="53"/>
      <c r="Q121" s="52"/>
      <c r="R121" s="506"/>
      <c r="S121" s="506"/>
      <c r="T121" s="42"/>
      <c r="U121" s="42"/>
      <c r="V121" s="42"/>
      <c r="W121" s="42"/>
      <c r="X121" s="43"/>
      <c r="Y121" s="216"/>
      <c r="Z121" s="42"/>
      <c r="AA121" s="42"/>
      <c r="AB121" s="42"/>
      <c r="AC121" s="42"/>
      <c r="AD121" s="42">
        <f t="shared" si="385"/>
        <v>80</v>
      </c>
      <c r="AE121" s="238" t="s">
        <v>694</v>
      </c>
      <c r="AF121" s="38"/>
      <c r="AG121" s="38"/>
      <c r="AH121" s="38"/>
      <c r="AJ121" s="42"/>
      <c r="AK121" s="42"/>
      <c r="AL121" s="42"/>
      <c r="AM121" s="42">
        <f>SUM(AF121:AL121)+AT121+AV121+AX121</f>
        <v>0</v>
      </c>
      <c r="AN121" s="42"/>
      <c r="AO121" s="42"/>
      <c r="AP121" s="42">
        <v>80</v>
      </c>
      <c r="AQ121" s="42"/>
      <c r="AR121" s="42">
        <f t="shared" ref="AR121" si="388">SUM(AN121:AQ121)</f>
        <v>80</v>
      </c>
      <c r="AS121" s="42"/>
      <c r="AT121" s="42"/>
      <c r="AU121" s="42"/>
      <c r="AV121" s="42"/>
      <c r="AW121" s="42"/>
      <c r="AX121" s="42"/>
      <c r="AY121" s="42"/>
      <c r="AZ121" s="42"/>
      <c r="BA121" s="42">
        <f>+AR121+AS121+AU121+AW121+AY121+AZ121</f>
        <v>80</v>
      </c>
      <c r="BB121" s="55"/>
      <c r="BC121" s="56"/>
      <c r="BD121" s="56"/>
      <c r="BE121" s="56"/>
      <c r="BF121" s="56"/>
    </row>
    <row r="122" spans="1:58" ht="12.95" customHeight="1">
      <c r="A122" s="45"/>
      <c r="B122" s="46"/>
      <c r="C122" s="453"/>
      <c r="D122" s="46"/>
      <c r="E122" s="47"/>
      <c r="F122" s="47"/>
      <c r="G122" s="48"/>
      <c r="H122" s="49"/>
      <c r="I122" s="50"/>
      <c r="J122" s="87"/>
      <c r="K122" s="87"/>
      <c r="L122" s="40"/>
      <c r="M122" s="40"/>
      <c r="N122" s="51"/>
      <c r="O122" s="52"/>
      <c r="P122" s="53"/>
      <c r="Q122" s="52"/>
      <c r="R122" s="506"/>
      <c r="S122" s="506"/>
      <c r="T122" s="42"/>
      <c r="U122" s="42"/>
      <c r="V122" s="42"/>
      <c r="W122" s="42"/>
      <c r="X122" s="43"/>
      <c r="Y122" s="216"/>
      <c r="Z122" s="42"/>
      <c r="AA122" s="42"/>
      <c r="AB122" s="42"/>
      <c r="AC122" s="42"/>
      <c r="AD122" s="42"/>
      <c r="AE122" s="235"/>
      <c r="AF122" s="42"/>
      <c r="AG122" s="42"/>
      <c r="AH122" s="42"/>
      <c r="AI122" s="42"/>
      <c r="AJ122" s="42"/>
      <c r="AK122" s="42"/>
      <c r="AL122" s="42"/>
      <c r="AM122" s="42"/>
      <c r="AN122" s="42"/>
      <c r="AO122" s="42"/>
      <c r="AP122" s="42"/>
      <c r="AQ122" s="42"/>
      <c r="AR122" s="42"/>
      <c r="AS122" s="42"/>
      <c r="AT122" s="42"/>
      <c r="AU122" s="42"/>
      <c r="AV122" s="42"/>
      <c r="AW122" s="42"/>
      <c r="AX122" s="42"/>
      <c r="AY122" s="42"/>
      <c r="AZ122" s="42"/>
      <c r="BA122" s="42"/>
      <c r="BB122" s="38"/>
      <c r="BC122" s="56"/>
      <c r="BD122" s="56"/>
      <c r="BE122" s="56"/>
      <c r="BF122" s="56"/>
    </row>
    <row r="123" spans="1:58" ht="12.95" customHeight="1">
      <c r="A123" s="45">
        <v>45925</v>
      </c>
      <c r="B123" s="46" t="s">
        <v>8</v>
      </c>
      <c r="C123" s="453">
        <f t="shared" ref="C123" si="389">(M123*E123*O123*Q123)/100000000</f>
        <v>64.825742520000006</v>
      </c>
      <c r="D123" s="46" t="s">
        <v>485</v>
      </c>
      <c r="E123" s="47">
        <v>31.5</v>
      </c>
      <c r="F123" s="47">
        <v>1</v>
      </c>
      <c r="G123" s="505">
        <v>520</v>
      </c>
      <c r="H123" s="49">
        <v>0.12</v>
      </c>
      <c r="I123" s="50">
        <v>0.88</v>
      </c>
      <c r="J123" s="87">
        <f t="shared" ref="J123" si="390">E123*G123*(1-H123)*1440/1000000*3.4</f>
        <v>70.572902400000004</v>
      </c>
      <c r="K123" s="87">
        <f t="shared" ref="K123" si="391">(IF(G123&lt;L123,L123,G123)*(1-IF(H123&lt;N123,H123,N123))*E123*O123*Q123)/100000000</f>
        <v>66.732906240000005</v>
      </c>
      <c r="L123" s="40">
        <v>505.13888888888891</v>
      </c>
      <c r="M123" s="40">
        <v>444.52222222222224</v>
      </c>
      <c r="N123" s="51">
        <f t="shared" ref="N123" si="392">1-(M123/L123)</f>
        <v>0.12</v>
      </c>
      <c r="O123" s="52">
        <f>+'Trim Rwd'!H91</f>
        <v>321.5</v>
      </c>
      <c r="P123" s="53">
        <f t="shared" ref="P123" si="393">O123*(Q123-R123-S123)</f>
        <v>445599</v>
      </c>
      <c r="Q123" s="52">
        <v>1440</v>
      </c>
      <c r="R123" s="506">
        <v>0</v>
      </c>
      <c r="S123" s="506">
        <v>54</v>
      </c>
      <c r="T123" s="42">
        <f t="shared" ref="T123" si="394">E123*M123*O123*Q123/100000000</f>
        <v>64.825742520000006</v>
      </c>
      <c r="U123" s="42">
        <f t="shared" ref="U123" si="395">E123*M123*O123*(Q123-R123-S123)/100000000</f>
        <v>62.394777175500003</v>
      </c>
      <c r="V123" s="42">
        <f t="shared" ref="V123" si="396">E123*G123*(1-N123)*O123/100*(R123+S123)/1000000</f>
        <v>2.5024839839999995</v>
      </c>
      <c r="W123" s="42">
        <f>+'25'!K34/1000</f>
        <v>58.543999999999997</v>
      </c>
      <c r="X123" s="43">
        <f>SUM(W123:W126)/SUM(K123:K126)</f>
        <v>0.87728833192804145</v>
      </c>
      <c r="Y123" s="216">
        <v>0</v>
      </c>
      <c r="Z123" s="42">
        <f>+'25'!D34/1000</f>
        <v>3.6509999999999998</v>
      </c>
      <c r="AA123" s="42">
        <f>SUM(U123:U126)-SUM(W123:W126)-SUM(Z123:Z126)-SUM(Y123:Y126)</f>
        <v>0.19977717550000662</v>
      </c>
      <c r="AB123" s="42">
        <f>(SUM(K123:K126)-SUM(W123:W126)-SUM(Y123:Y126)-SUM(Z123:Z126)-SUM(AC123:AC126)-SUM(V123:V126))-AA123</f>
        <v>-7.151863949999715E-2</v>
      </c>
      <c r="AC123" s="42">
        <f>K123-T123</f>
        <v>1.9071637199999998</v>
      </c>
      <c r="AD123" s="42">
        <f>+AM123+BA123</f>
        <v>10</v>
      </c>
      <c r="AE123" s="235" t="s">
        <v>501</v>
      </c>
      <c r="AF123" s="38">
        <v>10</v>
      </c>
      <c r="AG123" s="38"/>
      <c r="AH123" s="38"/>
      <c r="AJ123" s="42"/>
      <c r="AK123" s="42"/>
      <c r="AL123" s="42"/>
      <c r="AM123" s="42">
        <f>SUM(AF123:AL123)+AT123+AV123+AX123</f>
        <v>10</v>
      </c>
      <c r="AN123" s="42"/>
      <c r="AO123" s="42"/>
      <c r="AP123" s="42"/>
      <c r="AQ123" s="42"/>
      <c r="AR123" s="42">
        <f>SUM(AN123:AQ123)</f>
        <v>0</v>
      </c>
      <c r="AS123" s="42"/>
      <c r="AT123" s="42"/>
      <c r="AU123" s="42"/>
      <c r="AV123" s="42"/>
      <c r="AW123" s="42"/>
      <c r="AX123" s="42"/>
      <c r="AY123" s="42"/>
      <c r="AZ123" s="42"/>
      <c r="BA123" s="42">
        <f>+AR123+AS123+AU123+AW123+AY123+AZ123</f>
        <v>0</v>
      </c>
      <c r="BB123" s="38">
        <v>1</v>
      </c>
      <c r="BC123" s="509"/>
      <c r="BD123" s="56"/>
      <c r="BE123" s="56"/>
      <c r="BF123" s="56"/>
    </row>
    <row r="124" spans="1:58" ht="12.95" customHeight="1">
      <c r="A124" s="45"/>
      <c r="B124" s="46"/>
      <c r="C124" s="453"/>
      <c r="D124" s="46"/>
      <c r="E124" s="47"/>
      <c r="F124" s="47"/>
      <c r="G124" s="505"/>
      <c r="H124" s="49"/>
      <c r="I124" s="50"/>
      <c r="J124" s="87"/>
      <c r="K124" s="87"/>
      <c r="L124" s="40"/>
      <c r="M124" s="40"/>
      <c r="N124" s="51"/>
      <c r="O124" s="52"/>
      <c r="P124" s="53"/>
      <c r="Q124" s="52"/>
      <c r="R124" s="506"/>
      <c r="S124" s="506"/>
      <c r="T124" s="42"/>
      <c r="U124" s="42"/>
      <c r="V124" s="42"/>
      <c r="W124" s="42"/>
      <c r="X124" s="43"/>
      <c r="Y124" s="216"/>
      <c r="Z124" s="42"/>
      <c r="AA124" s="42"/>
      <c r="AB124" s="42"/>
      <c r="AC124" s="42"/>
      <c r="AD124" s="42">
        <f t="shared" ref="AD124:AD126" si="397">+AM124+BA124</f>
        <v>19</v>
      </c>
      <c r="AE124" s="235" t="s">
        <v>691</v>
      </c>
      <c r="AF124" s="42"/>
      <c r="AG124" s="42">
        <v>19</v>
      </c>
      <c r="AH124" s="42"/>
      <c r="AI124" s="42"/>
      <c r="AJ124" s="42"/>
      <c r="AK124" s="42"/>
      <c r="AL124" s="42"/>
      <c r="AM124" s="42">
        <f>SUM(AF124:AL124)+AT124+AV124+AX124</f>
        <v>19</v>
      </c>
      <c r="AN124" s="42"/>
      <c r="AO124" s="42"/>
      <c r="AP124" s="42"/>
      <c r="AQ124" s="42"/>
      <c r="AR124" s="42">
        <f t="shared" ref="AR124:AR125" si="398">SUM(AN124:AQ124)</f>
        <v>0</v>
      </c>
      <c r="AS124" s="42"/>
      <c r="AT124" s="42"/>
      <c r="AU124" s="42"/>
      <c r="AV124" s="42"/>
      <c r="AW124" s="42"/>
      <c r="AX124" s="42"/>
      <c r="AY124" s="42"/>
      <c r="AZ124" s="42"/>
      <c r="BA124" s="42">
        <f>+AR124+AS124+AU124+AW124+AY124+AZ124</f>
        <v>0</v>
      </c>
      <c r="BB124" s="38"/>
      <c r="BC124" s="56">
        <v>7</v>
      </c>
      <c r="BD124" s="56"/>
      <c r="BE124" s="56"/>
      <c r="BF124" s="56"/>
    </row>
    <row r="125" spans="1:58" ht="12.95" customHeight="1">
      <c r="A125" s="45"/>
      <c r="B125" s="46"/>
      <c r="C125" s="453"/>
      <c r="D125" s="46"/>
      <c r="E125" s="47"/>
      <c r="F125" s="47"/>
      <c r="G125" s="505"/>
      <c r="H125" s="49"/>
      <c r="I125" s="50"/>
      <c r="J125" s="87"/>
      <c r="K125" s="87"/>
      <c r="L125" s="40"/>
      <c r="M125" s="40"/>
      <c r="N125" s="51"/>
      <c r="O125" s="52"/>
      <c r="P125" s="53"/>
      <c r="Q125" s="52"/>
      <c r="R125" s="506"/>
      <c r="S125" s="506"/>
      <c r="T125" s="42"/>
      <c r="U125" s="42"/>
      <c r="V125" s="42"/>
      <c r="W125" s="42"/>
      <c r="X125" s="507"/>
      <c r="Y125" s="216"/>
      <c r="Z125" s="42"/>
      <c r="AA125" s="54"/>
      <c r="AB125" s="54"/>
      <c r="AC125" s="42"/>
      <c r="AD125" s="42">
        <f t="shared" si="397"/>
        <v>15</v>
      </c>
      <c r="AE125" s="235" t="s">
        <v>226</v>
      </c>
      <c r="AF125" s="42"/>
      <c r="AG125" s="42"/>
      <c r="AH125" s="42">
        <v>15</v>
      </c>
      <c r="AI125" s="508"/>
      <c r="AJ125" s="42"/>
      <c r="AK125" s="42"/>
      <c r="AL125" s="42"/>
      <c r="AM125" s="42">
        <f>SUM(AF125:AL125)+AT125+AV125+AX125</f>
        <v>15</v>
      </c>
      <c r="AN125" s="42"/>
      <c r="AO125" s="42"/>
      <c r="AP125" s="42"/>
      <c r="AQ125" s="42"/>
      <c r="AR125" s="42">
        <f t="shared" si="398"/>
        <v>0</v>
      </c>
      <c r="AS125" s="42"/>
      <c r="AT125" s="42"/>
      <c r="AU125" s="42"/>
      <c r="AV125" s="42"/>
      <c r="AW125" s="42"/>
      <c r="AX125" s="42"/>
      <c r="AY125" s="42"/>
      <c r="AZ125" s="42"/>
      <c r="BA125" s="42">
        <f>+AR125+AS125+AU125+AW125+AY125+AZ125</f>
        <v>0</v>
      </c>
      <c r="BB125" s="38"/>
      <c r="BC125" s="56"/>
      <c r="BD125" s="56"/>
      <c r="BE125" s="56"/>
      <c r="BF125" s="56"/>
    </row>
    <row r="126" spans="1:58" ht="12.95" customHeight="1">
      <c r="A126" s="45"/>
      <c r="B126" s="46"/>
      <c r="C126" s="453"/>
      <c r="D126" s="46"/>
      <c r="E126" s="47"/>
      <c r="F126" s="47"/>
      <c r="G126" s="505"/>
      <c r="H126" s="49"/>
      <c r="I126" s="50"/>
      <c r="J126" s="87"/>
      <c r="K126" s="87"/>
      <c r="L126" s="40"/>
      <c r="M126" s="40"/>
      <c r="N126" s="51"/>
      <c r="O126" s="52"/>
      <c r="P126" s="53"/>
      <c r="Q126" s="52"/>
      <c r="R126" s="506"/>
      <c r="S126" s="506"/>
      <c r="T126" s="42"/>
      <c r="U126" s="42"/>
      <c r="V126" s="42"/>
      <c r="W126" s="42"/>
      <c r="X126" s="43"/>
      <c r="Y126" s="216"/>
      <c r="Z126" s="42"/>
      <c r="AA126" s="42"/>
      <c r="AB126" s="42"/>
      <c r="AC126" s="42"/>
      <c r="AD126" s="42">
        <f t="shared" si="397"/>
        <v>10</v>
      </c>
      <c r="AE126" s="238" t="s">
        <v>681</v>
      </c>
      <c r="AF126" s="42"/>
      <c r="AG126" s="42"/>
      <c r="AH126" s="42"/>
      <c r="AI126" s="508"/>
      <c r="AJ126" s="42">
        <v>10</v>
      </c>
      <c r="AK126" s="42"/>
      <c r="AL126" s="42"/>
      <c r="AM126" s="42">
        <f>SUM(AF126:AL126)+AT126+AV126+AX126</f>
        <v>10</v>
      </c>
      <c r="AN126" s="42"/>
      <c r="AO126" s="42"/>
      <c r="AP126" s="42"/>
      <c r="AQ126" s="42"/>
      <c r="AR126" s="42">
        <f t="shared" ref="AR126" si="399">SUM(AN126:AQ126)</f>
        <v>0</v>
      </c>
      <c r="AS126" s="42"/>
      <c r="AT126" s="42"/>
      <c r="AU126" s="42"/>
      <c r="AV126" s="42"/>
      <c r="AW126" s="42"/>
      <c r="AX126" s="42"/>
      <c r="AY126" s="42"/>
      <c r="AZ126" s="42"/>
      <c r="BA126" s="42">
        <f>+AR126+AS126+AU126+AW126+AY126+AZ126</f>
        <v>0</v>
      </c>
      <c r="BB126" s="55"/>
      <c r="BC126" s="56"/>
      <c r="BD126" s="56"/>
      <c r="BE126" s="56"/>
      <c r="BF126" s="56"/>
    </row>
    <row r="127" spans="1:58" ht="12.95" customHeight="1">
      <c r="A127" s="45"/>
      <c r="B127" s="46"/>
      <c r="C127" s="453"/>
      <c r="D127" s="46"/>
      <c r="E127" s="47"/>
      <c r="F127" s="47"/>
      <c r="G127" s="505"/>
      <c r="H127" s="49"/>
      <c r="I127" s="50"/>
      <c r="J127" s="87"/>
      <c r="K127" s="87"/>
      <c r="L127" s="40"/>
      <c r="M127" s="40"/>
      <c r="N127" s="51"/>
      <c r="O127" s="52"/>
      <c r="P127" s="53"/>
      <c r="Q127" s="52"/>
      <c r="R127" s="506"/>
      <c r="S127" s="506"/>
      <c r="T127" s="42"/>
      <c r="U127" s="42"/>
      <c r="V127" s="42"/>
      <c r="W127" s="42"/>
      <c r="X127" s="43"/>
      <c r="Y127" s="216"/>
      <c r="Z127" s="42"/>
      <c r="AA127" s="42"/>
      <c r="AB127" s="42"/>
      <c r="AC127" s="42"/>
      <c r="AD127" s="42"/>
      <c r="AE127" s="235"/>
      <c r="AF127" s="38"/>
      <c r="AG127" s="38"/>
      <c r="AH127" s="38"/>
      <c r="AI127" s="508"/>
      <c r="AJ127" s="42"/>
      <c r="AK127" s="42"/>
      <c r="AL127" s="42"/>
      <c r="AM127" s="42"/>
      <c r="AN127" s="42"/>
      <c r="AO127" s="42"/>
      <c r="AP127" s="42"/>
      <c r="AQ127" s="42"/>
      <c r="AR127" s="42"/>
      <c r="AS127" s="42"/>
      <c r="AT127" s="42"/>
      <c r="AU127" s="42"/>
      <c r="AV127" s="42"/>
      <c r="AW127" s="42"/>
      <c r="AX127" s="42"/>
      <c r="AY127" s="42"/>
      <c r="AZ127" s="42"/>
      <c r="BA127" s="42"/>
      <c r="BB127" s="38"/>
      <c r="BC127" s="509"/>
      <c r="BD127" s="56"/>
      <c r="BE127" s="56"/>
      <c r="BF127" s="56"/>
    </row>
    <row r="128" spans="1:58" ht="12.95" customHeight="1">
      <c r="A128" s="45">
        <v>45926</v>
      </c>
      <c r="B128" s="46" t="s">
        <v>8</v>
      </c>
      <c r="C128" s="453">
        <f t="shared" ref="C128" si="400">(M128*E128*O128*Q128)/100000000</f>
        <v>44.619748414382016</v>
      </c>
      <c r="D128" s="46" t="s">
        <v>485</v>
      </c>
      <c r="E128" s="47">
        <v>31.5</v>
      </c>
      <c r="F128" s="47">
        <v>1</v>
      </c>
      <c r="G128" s="505">
        <v>520</v>
      </c>
      <c r="H128" s="49">
        <v>0.12</v>
      </c>
      <c r="I128" s="50">
        <v>0.88</v>
      </c>
      <c r="J128" s="87">
        <f t="shared" ref="J128" si="401">E128*G128*(1-H128)*1440/1000000*3.4</f>
        <v>70.572902400000004</v>
      </c>
      <c r="K128" s="87">
        <f t="shared" ref="K128" si="402">(IF(G128&lt;L128,L128,G128)*(1-IF(H128&lt;N128,H128,N128))*E128*O128*Q128)/100000000</f>
        <v>44.619748414382016</v>
      </c>
      <c r="L128" s="40">
        <v>520.44943820224717</v>
      </c>
      <c r="M128" s="40">
        <v>457.99550561797753</v>
      </c>
      <c r="N128" s="51">
        <f t="shared" ref="N128" si="403">1-(M128/L128)</f>
        <v>0.12</v>
      </c>
      <c r="O128" s="52">
        <f>+'Trim Rwd'!H94</f>
        <v>320.5</v>
      </c>
      <c r="P128" s="53">
        <f t="shared" ref="P128" si="404">O128*(Q128-R128-S128)</f>
        <v>278835</v>
      </c>
      <c r="Q128" s="52">
        <v>965</v>
      </c>
      <c r="R128" s="506">
        <v>75</v>
      </c>
      <c r="S128" s="506">
        <v>20</v>
      </c>
      <c r="T128" s="42">
        <f t="shared" ref="T128" si="405">E128*M128*O128*Q128/100000000</f>
        <v>44.619748414382016</v>
      </c>
      <c r="U128" s="42">
        <f t="shared" ref="U128" si="406">E128*M128*O128*(Q128-R128-S128)/100000000</f>
        <v>40.227130694831459</v>
      </c>
      <c r="V128" s="42">
        <f t="shared" ref="V128" si="407">E128*G128*(1-N128)*O128/100*(R128+S128)/1000000</f>
        <v>4.3888244400000005</v>
      </c>
      <c r="W128" s="42">
        <f>+'26'!K28/1000</f>
        <v>40.837000000000003</v>
      </c>
      <c r="X128" s="43">
        <f>SUM(W128:W131)/SUM(K128:K131)</f>
        <v>0.94505665022807583</v>
      </c>
      <c r="Y128" s="216">
        <v>0</v>
      </c>
      <c r="Z128" s="42">
        <f>+'26'!D34/1000</f>
        <v>0.5</v>
      </c>
      <c r="AA128" s="42">
        <f>SUM(U128:U131)-SUM(W128:W131)-SUM(Z128:Z131)-SUM(Y128:Y131)</f>
        <v>-1.5620896451685411</v>
      </c>
      <c r="AB128" s="42">
        <f>(SUM(K128:K131)-SUM(W128:W131)-SUM(Y128:Y131)-SUM(Z128:Z131)-SUM(AC128:AC131)-SUM(V128:V131))-AA128</f>
        <v>2.4986143550560058E-2</v>
      </c>
      <c r="AC128" s="42">
        <f>K128-T128</f>
        <v>0</v>
      </c>
      <c r="AD128" s="42">
        <f>+AM128+BA128</f>
        <v>0</v>
      </c>
      <c r="AE128" s="235" t="s">
        <v>397</v>
      </c>
      <c r="AF128" s="38">
        <v>0</v>
      </c>
      <c r="AG128" s="38"/>
      <c r="AH128" s="38"/>
      <c r="AJ128" s="42"/>
      <c r="AK128" s="42"/>
      <c r="AL128" s="42"/>
      <c r="AM128" s="42">
        <f>SUM(AF128:AL128)+AT128+AV128+AX128</f>
        <v>0</v>
      </c>
      <c r="AN128" s="42"/>
      <c r="AO128" s="42"/>
      <c r="AP128" s="42"/>
      <c r="AQ128" s="42"/>
      <c r="AR128" s="42">
        <f>SUM(AN128:AQ128)</f>
        <v>0</v>
      </c>
      <c r="AS128" s="42"/>
      <c r="AT128" s="42"/>
      <c r="AU128" s="42"/>
      <c r="AV128" s="42"/>
      <c r="AW128" s="42"/>
      <c r="AX128" s="42"/>
      <c r="AY128" s="42"/>
      <c r="AZ128" s="42"/>
      <c r="BA128" s="42">
        <f>+AR128+AS128+AU128+AW128+AY128+AZ128</f>
        <v>0</v>
      </c>
      <c r="BB128" s="38">
        <v>0</v>
      </c>
      <c r="BC128" s="509"/>
      <c r="BD128" s="56"/>
      <c r="BE128" s="56"/>
      <c r="BF128" s="56"/>
    </row>
    <row r="129" spans="1:58" ht="12.95" customHeight="1">
      <c r="A129" s="45"/>
      <c r="B129" s="46" t="s">
        <v>8</v>
      </c>
      <c r="C129" s="453">
        <f t="shared" ref="C129" si="408">(M129*E129*O129*Q129)/100000000</f>
        <v>23.069315499999998</v>
      </c>
      <c r="D129" s="46" t="s">
        <v>485</v>
      </c>
      <c r="E129" s="47">
        <v>30.5</v>
      </c>
      <c r="F129" s="47">
        <v>1</v>
      </c>
      <c r="G129" s="505">
        <v>520</v>
      </c>
      <c r="H129" s="49">
        <v>0.12</v>
      </c>
      <c r="I129" s="50">
        <v>0.88</v>
      </c>
      <c r="J129" s="87">
        <f t="shared" ref="J129" si="409">E129*G129*(1-H129)*1440/1000000*3.4</f>
        <v>68.332492799999997</v>
      </c>
      <c r="K129" s="87">
        <f t="shared" ref="K129" si="410">(IF(G129&lt;L129,L129,G129)*(1-IF(H129&lt;N129,H129,N129))*E129*O129*Q129)/100000000</f>
        <v>23.069315499999998</v>
      </c>
      <c r="L129" s="40">
        <v>550</v>
      </c>
      <c r="M129" s="40">
        <v>484</v>
      </c>
      <c r="N129" s="51">
        <f t="shared" ref="N129" si="411">1-(M129/L129)</f>
        <v>0.12</v>
      </c>
      <c r="O129" s="52">
        <f>+'Trim Rwd'!H96</f>
        <v>329</v>
      </c>
      <c r="P129" s="53">
        <f t="shared" ref="P129" si="412">O129*(Q129-R129-S129)</f>
        <v>153643</v>
      </c>
      <c r="Q129" s="52">
        <v>475</v>
      </c>
      <c r="R129" s="506">
        <v>0</v>
      </c>
      <c r="S129" s="506">
        <v>8</v>
      </c>
      <c r="T129" s="42">
        <f t="shared" ref="T129" si="413">E129*M129*O129*Q129/100000000</f>
        <v>23.069315499999998</v>
      </c>
      <c r="U129" s="42">
        <f t="shared" ref="U129" si="414">E129*M129*O129*(Q129-R129-S129)/100000000</f>
        <v>22.680779659999999</v>
      </c>
      <c r="V129" s="42">
        <f t="shared" ref="V129" si="415">E129*G129*(1-N129)*O129/100*(R129+S129)/1000000</f>
        <v>0.36734297600000004</v>
      </c>
      <c r="W129" s="42">
        <f>+'26'!K29/1000</f>
        <v>23.132999999999999</v>
      </c>
      <c r="X129" s="43"/>
      <c r="Y129" s="216"/>
      <c r="Z129" s="42"/>
      <c r="AA129" s="42"/>
      <c r="AB129" s="42"/>
      <c r="AC129" s="42">
        <f>K129-T129</f>
        <v>0</v>
      </c>
      <c r="AD129" s="42">
        <f t="shared" ref="AD129:AD132" si="416">+AM129+BA129</f>
        <v>14</v>
      </c>
      <c r="AE129" s="235" t="s">
        <v>489</v>
      </c>
      <c r="AF129" s="42"/>
      <c r="AG129" s="42">
        <v>14</v>
      </c>
      <c r="AH129" s="42"/>
      <c r="AI129" s="42"/>
      <c r="AJ129" s="42"/>
      <c r="AK129" s="42"/>
      <c r="AL129" s="42"/>
      <c r="AM129" s="42">
        <f>SUM(AF129:AL129)+AT129+AV129+AX129</f>
        <v>14</v>
      </c>
      <c r="AN129" s="42"/>
      <c r="AO129" s="42"/>
      <c r="AP129" s="42"/>
      <c r="AQ129" s="42"/>
      <c r="AR129" s="42">
        <f t="shared" ref="AR129:AR130" si="417">SUM(AN129:AQ129)</f>
        <v>0</v>
      </c>
      <c r="AS129" s="42"/>
      <c r="AT129" s="42"/>
      <c r="AU129" s="42"/>
      <c r="AV129" s="42"/>
      <c r="AW129" s="42"/>
      <c r="AX129" s="42"/>
      <c r="AY129" s="42"/>
      <c r="AZ129" s="42"/>
      <c r="BA129" s="42">
        <f>+AR129+AS129+AU129+AW129+AY129+AZ129</f>
        <v>0</v>
      </c>
      <c r="BB129" s="38"/>
      <c r="BC129" s="56">
        <v>4</v>
      </c>
      <c r="BD129" s="56"/>
      <c r="BE129" s="56"/>
      <c r="BF129" s="56"/>
    </row>
    <row r="130" spans="1:58" ht="12.95" customHeight="1">
      <c r="A130" s="45"/>
      <c r="B130" s="46"/>
      <c r="C130" s="453"/>
      <c r="D130" s="46"/>
      <c r="E130" s="47"/>
      <c r="F130" s="47"/>
      <c r="G130" s="505"/>
      <c r="H130" s="49"/>
      <c r="I130" s="50"/>
      <c r="J130" s="87"/>
      <c r="K130" s="87"/>
      <c r="L130" s="40"/>
      <c r="M130" s="40"/>
      <c r="N130" s="51"/>
      <c r="O130" s="52"/>
      <c r="P130" s="53"/>
      <c r="Q130" s="52"/>
      <c r="R130" s="506"/>
      <c r="S130" s="506"/>
      <c r="T130" s="42"/>
      <c r="U130" s="42"/>
      <c r="V130" s="42"/>
      <c r="W130" s="42"/>
      <c r="X130" s="507"/>
      <c r="Y130" s="216"/>
      <c r="Z130" s="42"/>
      <c r="AA130" s="54"/>
      <c r="AB130" s="54"/>
      <c r="AC130" s="42"/>
      <c r="AD130" s="42">
        <f t="shared" si="416"/>
        <v>12</v>
      </c>
      <c r="AE130" s="235" t="s">
        <v>226</v>
      </c>
      <c r="AF130" s="42"/>
      <c r="AG130" s="42"/>
      <c r="AH130" s="42">
        <v>12</v>
      </c>
      <c r="AI130" s="508"/>
      <c r="AJ130" s="42"/>
      <c r="AK130" s="42"/>
      <c r="AL130" s="42"/>
      <c r="AM130" s="42">
        <f>SUM(AF130:AL130)+AT130+AV130+AX130</f>
        <v>12</v>
      </c>
      <c r="AN130" s="42"/>
      <c r="AO130" s="42"/>
      <c r="AP130" s="42"/>
      <c r="AQ130" s="42"/>
      <c r="AR130" s="42">
        <f t="shared" si="417"/>
        <v>0</v>
      </c>
      <c r="AS130" s="42"/>
      <c r="AT130" s="42"/>
      <c r="AU130" s="42"/>
      <c r="AV130" s="42"/>
      <c r="AW130" s="42"/>
      <c r="AX130" s="42"/>
      <c r="AY130" s="42"/>
      <c r="AZ130" s="42"/>
      <c r="BA130" s="42">
        <f>+AR130+AS130+AU130+AW130+AY130+AZ130</f>
        <v>0</v>
      </c>
      <c r="BB130" s="38"/>
      <c r="BC130" s="56"/>
      <c r="BD130" s="56"/>
      <c r="BE130" s="56"/>
      <c r="BF130" s="56"/>
    </row>
    <row r="131" spans="1:58" ht="12.95" customHeight="1">
      <c r="A131" s="45"/>
      <c r="B131" s="46"/>
      <c r="C131" s="453"/>
      <c r="D131" s="46"/>
      <c r="E131" s="47"/>
      <c r="F131" s="47"/>
      <c r="G131" s="505"/>
      <c r="H131" s="49"/>
      <c r="I131" s="50"/>
      <c r="J131" s="87"/>
      <c r="K131" s="87"/>
      <c r="L131" s="40"/>
      <c r="M131" s="40"/>
      <c r="N131" s="51"/>
      <c r="O131" s="52"/>
      <c r="P131" s="53"/>
      <c r="Q131" s="52"/>
      <c r="R131" s="506"/>
      <c r="S131" s="506"/>
      <c r="T131" s="42"/>
      <c r="U131" s="42"/>
      <c r="V131" s="42"/>
      <c r="W131" s="42"/>
      <c r="X131" s="43"/>
      <c r="Y131" s="216"/>
      <c r="Z131" s="42"/>
      <c r="AA131" s="42"/>
      <c r="AB131" s="42"/>
      <c r="AC131" s="42"/>
      <c r="AD131" s="42">
        <f t="shared" si="416"/>
        <v>2</v>
      </c>
      <c r="AE131" s="235" t="s">
        <v>387</v>
      </c>
      <c r="AF131" s="42"/>
      <c r="AG131" s="42"/>
      <c r="AH131" s="42"/>
      <c r="AI131" s="508">
        <v>2</v>
      </c>
      <c r="AJ131" s="42"/>
      <c r="AK131" s="42"/>
      <c r="AL131" s="42"/>
      <c r="AM131" s="42">
        <f>SUM(AF131:AL131)+AT131+AV131+AX131</f>
        <v>2</v>
      </c>
      <c r="AN131" s="42"/>
      <c r="AO131" s="42"/>
      <c r="AP131" s="42"/>
      <c r="AQ131" s="42"/>
      <c r="AR131" s="42">
        <f t="shared" ref="AR131" si="418">SUM(AN131:AQ131)</f>
        <v>0</v>
      </c>
      <c r="AS131" s="42"/>
      <c r="AT131" s="42"/>
      <c r="AU131" s="42"/>
      <c r="AV131" s="42"/>
      <c r="AW131" s="42"/>
      <c r="AX131" s="42"/>
      <c r="AY131" s="42"/>
      <c r="AZ131" s="42"/>
      <c r="BA131" s="42">
        <f>+AR131+AS131+AU131+AW131+AY131+AZ131</f>
        <v>0</v>
      </c>
      <c r="BB131" s="38"/>
      <c r="BC131" s="56"/>
      <c r="BD131" s="56"/>
      <c r="BE131" s="56"/>
      <c r="BF131" s="56"/>
    </row>
    <row r="132" spans="1:58" ht="12.95" customHeight="1">
      <c r="A132" s="45"/>
      <c r="B132" s="46"/>
      <c r="C132" s="453"/>
      <c r="D132" s="46"/>
      <c r="E132" s="47"/>
      <c r="F132" s="47"/>
      <c r="G132" s="505"/>
      <c r="H132" s="49"/>
      <c r="I132" s="50"/>
      <c r="J132" s="87"/>
      <c r="K132" s="87"/>
      <c r="L132" s="40"/>
      <c r="M132" s="40"/>
      <c r="N132" s="51"/>
      <c r="O132" s="52"/>
      <c r="P132" s="53"/>
      <c r="Q132" s="52"/>
      <c r="R132" s="506"/>
      <c r="S132" s="506"/>
      <c r="T132" s="42"/>
      <c r="U132" s="42"/>
      <c r="V132" s="42"/>
      <c r="W132" s="42"/>
      <c r="X132" s="43"/>
      <c r="Y132" s="216"/>
      <c r="Z132" s="42"/>
      <c r="AA132" s="42"/>
      <c r="AB132" s="42"/>
      <c r="AC132" s="42"/>
      <c r="AD132" s="42">
        <f t="shared" si="416"/>
        <v>75</v>
      </c>
      <c r="AE132" s="238" t="s">
        <v>698</v>
      </c>
      <c r="AF132" s="38"/>
      <c r="AG132" s="38"/>
      <c r="AH132" s="38"/>
      <c r="AI132" s="508"/>
      <c r="AJ132" s="42"/>
      <c r="AK132" s="42"/>
      <c r="AL132" s="42"/>
      <c r="AM132" s="42">
        <f>SUM(AF132:AL132)+AT132+AV132+AX132</f>
        <v>0</v>
      </c>
      <c r="AN132" s="42"/>
      <c r="AO132" s="42">
        <v>75</v>
      </c>
      <c r="AP132" s="42"/>
      <c r="AQ132" s="42"/>
      <c r="AR132" s="42">
        <f t="shared" ref="AR132" si="419">SUM(AN132:AQ132)</f>
        <v>75</v>
      </c>
      <c r="AS132" s="42"/>
      <c r="AT132" s="42"/>
      <c r="AU132" s="42"/>
      <c r="AV132" s="42"/>
      <c r="AW132" s="42"/>
      <c r="AX132" s="42"/>
      <c r="AY132" s="42"/>
      <c r="AZ132" s="42"/>
      <c r="BA132" s="42">
        <f>+AR132+AS132+AU132+AW132+AY132+AZ132</f>
        <v>75</v>
      </c>
      <c r="BB132" s="38"/>
      <c r="BC132" s="56"/>
      <c r="BD132" s="56"/>
      <c r="BE132" s="56"/>
      <c r="BF132" s="56"/>
    </row>
    <row r="133" spans="1:58" ht="12.95" customHeight="1">
      <c r="A133" s="45"/>
      <c r="B133" s="46"/>
      <c r="C133" s="453"/>
      <c r="D133" s="46"/>
      <c r="E133" s="47"/>
      <c r="F133" s="47"/>
      <c r="G133" s="505"/>
      <c r="H133" s="49"/>
      <c r="I133" s="50"/>
      <c r="J133" s="87"/>
      <c r="K133" s="87"/>
      <c r="L133" s="40"/>
      <c r="M133" s="40"/>
      <c r="N133" s="51"/>
      <c r="O133" s="52"/>
      <c r="P133" s="53"/>
      <c r="Q133" s="52"/>
      <c r="R133" s="506"/>
      <c r="S133" s="506"/>
      <c r="T133" s="42"/>
      <c r="U133" s="42"/>
      <c r="V133" s="42"/>
      <c r="W133" s="42"/>
      <c r="X133" s="43"/>
      <c r="Y133" s="216"/>
      <c r="Z133" s="42"/>
      <c r="AA133" s="42"/>
      <c r="AB133" s="42"/>
      <c r="AC133" s="42"/>
      <c r="AD133" s="42"/>
      <c r="AE133" s="235"/>
      <c r="AF133" s="38"/>
      <c r="AG133" s="38"/>
      <c r="AH133" s="38"/>
      <c r="AJ133" s="42"/>
      <c r="AK133" s="42"/>
      <c r="AL133" s="42"/>
      <c r="AM133" s="42"/>
      <c r="AN133" s="42"/>
      <c r="AO133" s="42"/>
      <c r="AP133" s="42"/>
      <c r="AQ133" s="42"/>
      <c r="AR133" s="42"/>
      <c r="AS133" s="42"/>
      <c r="AT133" s="42"/>
      <c r="AU133" s="42"/>
      <c r="AV133" s="42"/>
      <c r="AW133" s="42"/>
      <c r="AX133" s="42"/>
      <c r="AY133" s="42"/>
      <c r="AZ133" s="42"/>
      <c r="BA133" s="42"/>
      <c r="BB133" s="38"/>
      <c r="BC133" s="509"/>
      <c r="BD133" s="56"/>
      <c r="BE133" s="56"/>
      <c r="BF133" s="56"/>
    </row>
    <row r="134" spans="1:58" ht="12.95" customHeight="1">
      <c r="A134" s="45">
        <v>45927</v>
      </c>
      <c r="B134" s="46" t="s">
        <v>8</v>
      </c>
      <c r="C134" s="453">
        <f t="shared" ref="C134" si="420">(M134*E134*O134*Q134)/100000000</f>
        <v>72.452540160000012</v>
      </c>
      <c r="D134" s="46" t="s">
        <v>485</v>
      </c>
      <c r="E134" s="47">
        <v>30.5</v>
      </c>
      <c r="F134" s="47">
        <v>1</v>
      </c>
      <c r="G134" s="505">
        <v>520</v>
      </c>
      <c r="H134" s="49">
        <v>0.12</v>
      </c>
      <c r="I134" s="50">
        <v>0.88</v>
      </c>
      <c r="J134" s="87">
        <f t="shared" ref="J134" si="421">E134*G134*(1-H134)*1440/1000000*3.4</f>
        <v>68.332492799999997</v>
      </c>
      <c r="K134" s="87">
        <f t="shared" ref="K134" si="422">(IF(G134&lt;L134,L134,G134)*(1-IF(H134&lt;N134,H134,N134))*E134*O134*Q134)/100000000</f>
        <v>72.452540160000012</v>
      </c>
      <c r="L134" s="40">
        <v>569.78723404255322</v>
      </c>
      <c r="M134" s="40">
        <v>501.41276595744682</v>
      </c>
      <c r="N134" s="51">
        <f t="shared" ref="N134" si="423">1-(M134/L134)</f>
        <v>0.12</v>
      </c>
      <c r="O134" s="52">
        <f>+'Trim Rwd'!H98</f>
        <v>329</v>
      </c>
      <c r="P134" s="53">
        <f t="shared" ref="P134" si="424">O134*(Q134-R134-S134)</f>
        <v>456323</v>
      </c>
      <c r="Q134" s="52">
        <v>1440</v>
      </c>
      <c r="R134" s="506">
        <v>30</v>
      </c>
      <c r="S134" s="506">
        <v>23</v>
      </c>
      <c r="T134" s="42">
        <f t="shared" ref="T134" si="425">E134*M134*O134*Q134/100000000</f>
        <v>72.452540160000012</v>
      </c>
      <c r="U134" s="42">
        <f t="shared" ref="U134" si="426">E134*M134*O134*(Q134-R134-S134)/100000000</f>
        <v>69.785884167999995</v>
      </c>
      <c r="V134" s="42">
        <f t="shared" ref="V134" si="427">E134*G134*(1-N134)*O134/100*(R134+S134)/1000000</f>
        <v>2.4336472160000002</v>
      </c>
      <c r="W134" s="42">
        <f>+'27'!K34/1000</f>
        <v>70.658000000000001</v>
      </c>
      <c r="X134" s="43">
        <f>SUM(W134:W137)/SUM(K134:K137)</f>
        <v>0.97523150801839309</v>
      </c>
      <c r="Y134" s="216">
        <v>0</v>
      </c>
      <c r="Z134" s="42">
        <v>0</v>
      </c>
      <c r="AA134" s="42">
        <f>SUM(U134:U137)-SUM(W134:W137)-SUM(Z134:Z137)-SUM(Y134:Y137)</f>
        <v>-0.87211583200000575</v>
      </c>
      <c r="AB134" s="42">
        <f>(SUM(K134:K137)-SUM(W134:W137)-SUM(Y134:Y137)-SUM(Z134:Z137)-SUM(AC134:AC137)-SUM(V134:V137))-AA134</f>
        <v>0.23300877600001657</v>
      </c>
      <c r="AC134" s="42">
        <f>K134-T134</f>
        <v>0</v>
      </c>
      <c r="AD134" s="42">
        <f>+AM134+BA134</f>
        <v>0</v>
      </c>
      <c r="AE134" s="235" t="s">
        <v>397</v>
      </c>
      <c r="AF134" s="38">
        <v>0</v>
      </c>
      <c r="AG134" s="38"/>
      <c r="AH134" s="38"/>
      <c r="AJ134" s="42"/>
      <c r="AK134" s="42"/>
      <c r="AL134" s="42"/>
      <c r="AM134" s="42">
        <f>SUM(AF134:AL134)+AT134+AV134+AX134</f>
        <v>0</v>
      </c>
      <c r="AN134" s="42"/>
      <c r="AO134" s="42"/>
      <c r="AP134" s="42"/>
      <c r="AQ134" s="42"/>
      <c r="AR134" s="42">
        <f>SUM(AN134:AQ134)</f>
        <v>0</v>
      </c>
      <c r="AS134" s="42"/>
      <c r="AT134" s="42"/>
      <c r="AU134" s="42"/>
      <c r="AV134" s="42"/>
      <c r="AW134" s="42"/>
      <c r="AX134" s="42"/>
      <c r="AY134" s="42"/>
      <c r="AZ134" s="42"/>
      <c r="BA134" s="42">
        <f>+AR134+AS134+AU134+AW134+AY134+AZ134</f>
        <v>0</v>
      </c>
      <c r="BB134" s="38">
        <v>0</v>
      </c>
      <c r="BC134" s="509"/>
      <c r="BD134" s="56"/>
      <c r="BE134" s="56"/>
      <c r="BF134" s="56"/>
    </row>
    <row r="135" spans="1:58" ht="12.95" customHeight="1">
      <c r="A135" s="45"/>
      <c r="B135" s="46"/>
      <c r="C135" s="453"/>
      <c r="D135" s="46"/>
      <c r="E135" s="47"/>
      <c r="F135" s="47"/>
      <c r="G135" s="505"/>
      <c r="H135" s="49"/>
      <c r="I135" s="50"/>
      <c r="J135" s="87"/>
      <c r="K135" s="87"/>
      <c r="L135" s="40"/>
      <c r="M135" s="40"/>
      <c r="N135" s="51"/>
      <c r="O135" s="52"/>
      <c r="P135" s="53"/>
      <c r="Q135" s="52"/>
      <c r="R135" s="506"/>
      <c r="S135" s="506"/>
      <c r="T135" s="42"/>
      <c r="U135" s="42"/>
      <c r="V135" s="42"/>
      <c r="W135" s="42"/>
      <c r="X135" s="43"/>
      <c r="Y135" s="216"/>
      <c r="Z135" s="42"/>
      <c r="AA135" s="42"/>
      <c r="AB135" s="42"/>
      <c r="AC135" s="42"/>
      <c r="AD135" s="42">
        <f t="shared" ref="AD135:AD137" si="428">+AM135+BA135</f>
        <v>11</v>
      </c>
      <c r="AE135" s="235" t="s">
        <v>472</v>
      </c>
      <c r="AF135" s="42"/>
      <c r="AG135" s="42">
        <v>11</v>
      </c>
      <c r="AH135" s="42"/>
      <c r="AI135" s="42"/>
      <c r="AJ135" s="42"/>
      <c r="AK135" s="42"/>
      <c r="AL135" s="42"/>
      <c r="AM135" s="42">
        <f>SUM(AF135:AL135)+AT135+AV135+AX135</f>
        <v>11</v>
      </c>
      <c r="AN135" s="42"/>
      <c r="AO135" s="42"/>
      <c r="AP135" s="42"/>
      <c r="AQ135" s="42"/>
      <c r="AR135" s="42">
        <f t="shared" ref="AR135:AR136" si="429">SUM(AN135:AQ135)</f>
        <v>0</v>
      </c>
      <c r="AS135" s="42"/>
      <c r="AT135" s="42"/>
      <c r="AU135" s="42"/>
      <c r="AV135" s="42"/>
      <c r="AW135" s="42"/>
      <c r="AX135" s="42"/>
      <c r="AY135" s="42"/>
      <c r="AZ135" s="42"/>
      <c r="BA135" s="42">
        <f>+AR135+AS135+AU135+AW135+AY135+AZ135</f>
        <v>0</v>
      </c>
      <c r="BB135" s="38"/>
      <c r="BC135" s="56">
        <v>5</v>
      </c>
      <c r="BD135" s="56"/>
      <c r="BE135" s="56"/>
      <c r="BF135" s="56"/>
    </row>
    <row r="136" spans="1:58" ht="12.95" customHeight="1">
      <c r="A136" s="45"/>
      <c r="B136" s="46"/>
      <c r="C136" s="453"/>
      <c r="D136" s="46"/>
      <c r="E136" s="47"/>
      <c r="F136" s="47"/>
      <c r="G136" s="505"/>
      <c r="H136" s="49"/>
      <c r="I136" s="50"/>
      <c r="J136" s="87"/>
      <c r="K136" s="87"/>
      <c r="L136" s="40"/>
      <c r="M136" s="40"/>
      <c r="N136" s="51"/>
      <c r="O136" s="52"/>
      <c r="P136" s="53"/>
      <c r="Q136" s="52"/>
      <c r="R136" s="506"/>
      <c r="S136" s="506"/>
      <c r="T136" s="42"/>
      <c r="U136" s="42"/>
      <c r="V136" s="42"/>
      <c r="W136" s="42"/>
      <c r="X136" s="507"/>
      <c r="Y136" s="216"/>
      <c r="Z136" s="42"/>
      <c r="AA136" s="54"/>
      <c r="AB136" s="54"/>
      <c r="AC136" s="42"/>
      <c r="AD136" s="42">
        <f t="shared" si="428"/>
        <v>12</v>
      </c>
      <c r="AE136" s="235" t="s">
        <v>226</v>
      </c>
      <c r="AF136" s="42"/>
      <c r="AG136" s="42"/>
      <c r="AH136" s="42">
        <v>12</v>
      </c>
      <c r="AI136" s="508"/>
      <c r="AJ136" s="42"/>
      <c r="AK136" s="42"/>
      <c r="AL136" s="42"/>
      <c r="AM136" s="42">
        <f>SUM(AF136:AL136)+AT136+AV136+AX136</f>
        <v>12</v>
      </c>
      <c r="AN136" s="42"/>
      <c r="AO136" s="42"/>
      <c r="AP136" s="42"/>
      <c r="AQ136" s="42"/>
      <c r="AR136" s="42">
        <f t="shared" si="429"/>
        <v>0</v>
      </c>
      <c r="AS136" s="42"/>
      <c r="AT136" s="42"/>
      <c r="AU136" s="42"/>
      <c r="AV136" s="42"/>
      <c r="AW136" s="42"/>
      <c r="AX136" s="42"/>
      <c r="AY136" s="42"/>
      <c r="AZ136" s="42"/>
      <c r="BA136" s="42">
        <f>+AR136+AS136+AU136+AW136+AY136+AZ136</f>
        <v>0</v>
      </c>
      <c r="BB136" s="38"/>
      <c r="BC136" s="56"/>
      <c r="BD136" s="56"/>
      <c r="BE136" s="56"/>
      <c r="BF136" s="56"/>
    </row>
    <row r="137" spans="1:58" ht="12.95" customHeight="1">
      <c r="A137" s="45"/>
      <c r="B137" s="46"/>
      <c r="C137" s="453"/>
      <c r="D137" s="46"/>
      <c r="E137" s="47"/>
      <c r="F137" s="47"/>
      <c r="G137" s="505"/>
      <c r="H137" s="49"/>
      <c r="I137" s="50"/>
      <c r="J137" s="87"/>
      <c r="K137" s="87"/>
      <c r="L137" s="40"/>
      <c r="M137" s="40"/>
      <c r="N137" s="51"/>
      <c r="O137" s="52"/>
      <c r="P137" s="53"/>
      <c r="Q137" s="52"/>
      <c r="R137" s="506"/>
      <c r="S137" s="506"/>
      <c r="T137" s="42"/>
      <c r="U137" s="42"/>
      <c r="V137" s="42"/>
      <c r="W137" s="42"/>
      <c r="X137" s="43"/>
      <c r="Y137" s="216"/>
      <c r="Z137" s="42"/>
      <c r="AA137" s="42"/>
      <c r="AB137" s="42"/>
      <c r="AC137" s="42"/>
      <c r="AD137" s="42">
        <f t="shared" si="428"/>
        <v>30</v>
      </c>
      <c r="AE137" s="238" t="s">
        <v>712</v>
      </c>
      <c r="AF137" s="42"/>
      <c r="AG137" s="42"/>
      <c r="AH137" s="42"/>
      <c r="AI137" s="508"/>
      <c r="AJ137" s="42"/>
      <c r="AK137" s="42"/>
      <c r="AL137" s="42"/>
      <c r="AM137" s="42">
        <f>SUM(AF137:AL137)+AT137+AV137+AX137</f>
        <v>0</v>
      </c>
      <c r="AN137" s="42"/>
      <c r="AO137" s="42"/>
      <c r="AP137" s="42">
        <v>30</v>
      </c>
      <c r="AQ137" s="42"/>
      <c r="AR137" s="42">
        <f t="shared" ref="AR137" si="430">SUM(AN137:AQ137)</f>
        <v>30</v>
      </c>
      <c r="AS137" s="42"/>
      <c r="AT137" s="42"/>
      <c r="AU137" s="42"/>
      <c r="AV137" s="42"/>
      <c r="AW137" s="42"/>
      <c r="AX137" s="42"/>
      <c r="AY137" s="42"/>
      <c r="AZ137" s="42"/>
      <c r="BA137" s="42">
        <f>+AR137+AS137+AU137+AW137+AY137+AZ137</f>
        <v>30</v>
      </c>
      <c r="BB137" s="38"/>
      <c r="BC137" s="56"/>
      <c r="BD137" s="56"/>
      <c r="BE137" s="56"/>
      <c r="BF137" s="56"/>
    </row>
    <row r="138" spans="1:58" ht="12.95" customHeight="1">
      <c r="A138" s="45"/>
      <c r="B138" s="46"/>
      <c r="C138" s="453"/>
      <c r="D138" s="46"/>
      <c r="E138" s="47"/>
      <c r="F138" s="47"/>
      <c r="G138" s="505"/>
      <c r="H138" s="49"/>
      <c r="I138" s="50"/>
      <c r="J138" s="87"/>
      <c r="K138" s="87"/>
      <c r="L138" s="40"/>
      <c r="M138" s="40"/>
      <c r="N138" s="51"/>
      <c r="O138" s="52"/>
      <c r="P138" s="53"/>
      <c r="Q138" s="52"/>
      <c r="R138" s="506"/>
      <c r="S138" s="506"/>
      <c r="T138" s="42"/>
      <c r="U138" s="42"/>
      <c r="V138" s="42"/>
      <c r="W138" s="42"/>
      <c r="X138" s="43"/>
      <c r="Y138" s="216"/>
      <c r="Z138" s="42"/>
      <c r="AA138" s="42"/>
      <c r="AB138" s="42"/>
      <c r="AC138" s="42"/>
      <c r="AD138" s="42"/>
      <c r="AE138" s="235"/>
      <c r="AF138" s="38"/>
      <c r="AG138" s="38"/>
      <c r="AH138" s="38"/>
      <c r="AI138" s="508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38"/>
      <c r="BC138" s="509"/>
      <c r="BD138" s="56"/>
      <c r="BE138" s="56"/>
      <c r="BF138" s="56"/>
    </row>
    <row r="139" spans="1:58" ht="12.95" customHeight="1">
      <c r="A139" s="45">
        <v>45928</v>
      </c>
      <c r="B139" s="46" t="s">
        <v>8</v>
      </c>
      <c r="C139" s="453">
        <f t="shared" ref="C139:C141" si="431">(M139*E139*O139*Q139)/100000000</f>
        <v>13.841589300000001</v>
      </c>
      <c r="D139" s="46" t="s">
        <v>485</v>
      </c>
      <c r="E139" s="47">
        <v>30.5</v>
      </c>
      <c r="F139" s="47">
        <v>1</v>
      </c>
      <c r="G139" s="505">
        <v>520</v>
      </c>
      <c r="H139" s="49">
        <v>0.12</v>
      </c>
      <c r="I139" s="50">
        <v>0.88</v>
      </c>
      <c r="J139" s="87">
        <f t="shared" ref="J139:J141" si="432">E139*G139*(1-H139)*1440/1000000*3.4</f>
        <v>68.332492799999997</v>
      </c>
      <c r="K139" s="87">
        <f t="shared" ref="K139:K141" si="433">(IF(G139&lt;L139,L139,G139)*(1-IF(H139&lt;N139,H139,N139))*E139*O139*Q139)/100000000</f>
        <v>13.841589300000001</v>
      </c>
      <c r="L139" s="40">
        <v>550</v>
      </c>
      <c r="M139" s="40">
        <f>+L139-L139*0.12</f>
        <v>484</v>
      </c>
      <c r="N139" s="51">
        <f t="shared" ref="N139:N141" si="434">1-(M139/L139)</f>
        <v>0.12</v>
      </c>
      <c r="O139" s="52">
        <f>+'Trim Rwd'!H100</f>
        <v>329</v>
      </c>
      <c r="P139" s="53">
        <f t="shared" ref="P139:P141" si="435">O139*(Q139-R139-S139)</f>
        <v>91462</v>
      </c>
      <c r="Q139" s="52">
        <v>285</v>
      </c>
      <c r="R139" s="506">
        <v>0</v>
      </c>
      <c r="S139" s="506">
        <v>7</v>
      </c>
      <c r="T139" s="42">
        <f t="shared" ref="T139:T141" si="436">E139*M139*O139*Q139/100000000</f>
        <v>13.841589300000001</v>
      </c>
      <c r="U139" s="42">
        <f t="shared" ref="U139:U141" si="437">E139*M139*O139*(Q139-R139-S139)/100000000</f>
        <v>13.50162044</v>
      </c>
      <c r="V139" s="42">
        <f t="shared" ref="V139:V141" si="438">E139*G139*(1-N139)*O139/100*(R139+S139)/1000000</f>
        <v>0.32142510400000007</v>
      </c>
      <c r="W139" s="42">
        <f>+'28'!K29/1000</f>
        <v>16.808</v>
      </c>
      <c r="X139" s="43">
        <f>SUM(W139:W142)/SUM(K139:K142)</f>
        <v>0.96572023577067267</v>
      </c>
      <c r="Y139" s="216">
        <v>0</v>
      </c>
      <c r="Z139" s="42">
        <v>0</v>
      </c>
      <c r="AA139" s="42">
        <f>SUM(U139:U142)-SUM(W139:W142)-SUM(Z139:Z142)-SUM(Y139:Y142)</f>
        <v>0.80434956000000568</v>
      </c>
      <c r="AB139" s="42">
        <f>(SUM(K139:K142)-SUM(W139:W142)-SUM(Y139:Y142)-SUM(Z139:Z142)-SUM(AC139:AC142)-SUM(V139:V142))-AA139</f>
        <v>7.36907160000011E-2</v>
      </c>
      <c r="AC139" s="42">
        <f>K139-T139</f>
        <v>0</v>
      </c>
      <c r="AD139" s="42">
        <f>+AM139+BA139</f>
        <v>0</v>
      </c>
      <c r="AE139" s="235" t="s">
        <v>397</v>
      </c>
      <c r="AF139" s="38">
        <v>0</v>
      </c>
      <c r="AG139" s="38"/>
      <c r="AH139" s="38"/>
      <c r="AJ139" s="42"/>
      <c r="AK139" s="42"/>
      <c r="AL139" s="42"/>
      <c r="AM139" s="42">
        <f>SUM(AF139:AL139)+AT139+AV139+AX139</f>
        <v>0</v>
      </c>
      <c r="AN139" s="42"/>
      <c r="AO139" s="42"/>
      <c r="AP139" s="42"/>
      <c r="AQ139" s="42"/>
      <c r="AR139" s="42">
        <f>SUM(AN139:AQ139)</f>
        <v>0</v>
      </c>
      <c r="AS139" s="42"/>
      <c r="AT139" s="42"/>
      <c r="AU139" s="42"/>
      <c r="AV139" s="42"/>
      <c r="AW139" s="42"/>
      <c r="AX139" s="42"/>
      <c r="AY139" s="42"/>
      <c r="AZ139" s="42"/>
      <c r="BA139" s="42">
        <f>+AR139+AS139+AU139+AW139+AY139+AZ139</f>
        <v>0</v>
      </c>
      <c r="BB139" s="38">
        <v>0</v>
      </c>
      <c r="BC139" s="509"/>
      <c r="BD139" s="56"/>
      <c r="BE139" s="56"/>
      <c r="BF139" s="56"/>
    </row>
    <row r="140" spans="1:58" ht="12.95" customHeight="1">
      <c r="A140" s="45"/>
      <c r="B140" s="46" t="s">
        <v>8</v>
      </c>
      <c r="C140" s="453">
        <f t="shared" si="431"/>
        <v>33.160049999999998</v>
      </c>
      <c r="D140" s="46" t="s">
        <v>485</v>
      </c>
      <c r="E140" s="47">
        <v>31.5</v>
      </c>
      <c r="F140" s="47">
        <v>1</v>
      </c>
      <c r="G140" s="505">
        <v>520</v>
      </c>
      <c r="H140" s="49">
        <v>0.12</v>
      </c>
      <c r="I140" s="50">
        <v>0.88</v>
      </c>
      <c r="J140" s="87">
        <f t="shared" si="432"/>
        <v>70.572902400000004</v>
      </c>
      <c r="K140" s="87">
        <f t="shared" si="433"/>
        <v>33.160049999999998</v>
      </c>
      <c r="L140" s="40">
        <v>580</v>
      </c>
      <c r="M140" s="40">
        <f>+L140-L140*0.12</f>
        <v>510.4</v>
      </c>
      <c r="N140" s="51">
        <f t="shared" si="434"/>
        <v>0.12</v>
      </c>
      <c r="O140" s="52">
        <f>+'Trim Rwd'!H101</f>
        <v>330</v>
      </c>
      <c r="P140" s="53">
        <f t="shared" si="435"/>
        <v>202620</v>
      </c>
      <c r="Q140" s="52">
        <v>625</v>
      </c>
      <c r="R140" s="506">
        <v>0</v>
      </c>
      <c r="S140" s="506">
        <v>11</v>
      </c>
      <c r="T140" s="42">
        <f t="shared" si="436"/>
        <v>33.160049999999998</v>
      </c>
      <c r="U140" s="42">
        <f t="shared" si="437"/>
        <v>32.576433119999997</v>
      </c>
      <c r="V140" s="42">
        <f t="shared" si="438"/>
        <v>0.52324271999999994</v>
      </c>
      <c r="W140" s="42">
        <f>+'28'!K28/1000</f>
        <v>32.033999999999999</v>
      </c>
      <c r="X140" s="43"/>
      <c r="Y140" s="216"/>
      <c r="Z140" s="42"/>
      <c r="AA140" s="42"/>
      <c r="AB140" s="42"/>
      <c r="AC140" s="42">
        <f>K140-T140</f>
        <v>0</v>
      </c>
      <c r="AD140" s="42">
        <f t="shared" ref="AD140:AD142" si="439">+AM140+BA140</f>
        <v>10</v>
      </c>
      <c r="AE140" s="235" t="s">
        <v>489</v>
      </c>
      <c r="AF140" s="42"/>
      <c r="AG140" s="42">
        <v>10</v>
      </c>
      <c r="AH140" s="42"/>
      <c r="AI140" s="42"/>
      <c r="AJ140" s="42"/>
      <c r="AK140" s="42"/>
      <c r="AL140" s="42"/>
      <c r="AM140" s="42">
        <f>SUM(AF140:AL140)+AT140+AV140+AX140</f>
        <v>10</v>
      </c>
      <c r="AN140" s="42"/>
      <c r="AO140" s="42"/>
      <c r="AP140" s="42"/>
      <c r="AQ140" s="42"/>
      <c r="AR140" s="42">
        <f t="shared" ref="AR140:AR141" si="440">SUM(AN140:AQ140)</f>
        <v>0</v>
      </c>
      <c r="AS140" s="42"/>
      <c r="AT140" s="42"/>
      <c r="AU140" s="42"/>
      <c r="AV140" s="42"/>
      <c r="AW140" s="42"/>
      <c r="AX140" s="42"/>
      <c r="AY140" s="42"/>
      <c r="AZ140" s="42"/>
      <c r="BA140" s="42">
        <f>+AR140+AS140+AU140+AW140+AY140+AZ140</f>
        <v>0</v>
      </c>
      <c r="BB140" s="38"/>
      <c r="BC140" s="56">
        <v>4</v>
      </c>
      <c r="BD140" s="56"/>
      <c r="BE140" s="56"/>
      <c r="BF140" s="56"/>
    </row>
    <row r="141" spans="1:58" ht="12.95" customHeight="1">
      <c r="A141" s="45"/>
      <c r="B141" s="46" t="s">
        <v>8</v>
      </c>
      <c r="C141" s="453">
        <f t="shared" si="431"/>
        <v>24.933744000000001</v>
      </c>
      <c r="D141" s="46" t="s">
        <v>485</v>
      </c>
      <c r="E141" s="47">
        <v>36</v>
      </c>
      <c r="F141" s="47">
        <v>1</v>
      </c>
      <c r="G141" s="505">
        <v>455</v>
      </c>
      <c r="H141" s="49">
        <v>0.12</v>
      </c>
      <c r="I141" s="50">
        <v>0.88</v>
      </c>
      <c r="J141" s="87">
        <f t="shared" si="432"/>
        <v>70.572902400000004</v>
      </c>
      <c r="K141" s="87">
        <f t="shared" si="433"/>
        <v>25.210785600000001</v>
      </c>
      <c r="L141" s="40">
        <v>450</v>
      </c>
      <c r="M141" s="40">
        <f>+L141-L141*0.12</f>
        <v>396</v>
      </c>
      <c r="N141" s="51">
        <f t="shared" si="434"/>
        <v>0.12</v>
      </c>
      <c r="O141" s="52">
        <f>+'Trim Rwd'!H102</f>
        <v>330</v>
      </c>
      <c r="P141" s="53">
        <f t="shared" si="435"/>
        <v>171600</v>
      </c>
      <c r="Q141" s="52">
        <v>530</v>
      </c>
      <c r="R141" s="506">
        <v>0</v>
      </c>
      <c r="S141" s="506">
        <v>10</v>
      </c>
      <c r="T141" s="42">
        <f t="shared" si="436"/>
        <v>24.933744000000001</v>
      </c>
      <c r="U141" s="42">
        <f t="shared" si="437"/>
        <v>24.463296</v>
      </c>
      <c r="V141" s="42">
        <f t="shared" si="438"/>
        <v>0.47567519999999996</v>
      </c>
      <c r="W141" s="42">
        <f>+'28'!K22/1000</f>
        <v>20.895</v>
      </c>
      <c r="X141" s="507"/>
      <c r="Y141" s="216"/>
      <c r="Z141" s="42"/>
      <c r="AA141" s="54"/>
      <c r="AB141" s="54"/>
      <c r="AC141" s="42">
        <f>K141-T141</f>
        <v>0.27704160000000044</v>
      </c>
      <c r="AD141" s="42">
        <f t="shared" si="439"/>
        <v>11</v>
      </c>
      <c r="AE141" s="235" t="s">
        <v>226</v>
      </c>
      <c r="AF141" s="42"/>
      <c r="AG141" s="42"/>
      <c r="AH141" s="42">
        <v>11</v>
      </c>
      <c r="AI141" s="508"/>
      <c r="AJ141" s="42"/>
      <c r="AK141" s="42"/>
      <c r="AL141" s="42"/>
      <c r="AM141" s="42">
        <f>SUM(AF141:AL141)+AT141+AV141+AX141</f>
        <v>11</v>
      </c>
      <c r="AN141" s="42"/>
      <c r="AO141" s="42"/>
      <c r="AP141" s="42"/>
      <c r="AQ141" s="42"/>
      <c r="AR141" s="42">
        <f t="shared" si="440"/>
        <v>0</v>
      </c>
      <c r="AS141" s="42"/>
      <c r="AT141" s="42"/>
      <c r="AU141" s="42"/>
      <c r="AV141" s="42"/>
      <c r="AW141" s="42"/>
      <c r="AX141" s="42"/>
      <c r="AY141" s="42"/>
      <c r="AZ141" s="42"/>
      <c r="BA141" s="42">
        <f>+AR141+AS141+AU141+AW141+AY141+AZ141</f>
        <v>0</v>
      </c>
      <c r="BB141" s="38"/>
      <c r="BC141" s="56"/>
      <c r="BD141" s="56"/>
      <c r="BE141" s="56"/>
      <c r="BF141" s="56"/>
    </row>
    <row r="142" spans="1:58" ht="12.95" customHeight="1">
      <c r="A142" s="45"/>
      <c r="B142" s="46"/>
      <c r="C142" s="453"/>
      <c r="D142" s="46"/>
      <c r="E142" s="47"/>
      <c r="F142" s="47"/>
      <c r="G142" s="505"/>
      <c r="H142" s="49"/>
      <c r="I142" s="50"/>
      <c r="J142" s="87"/>
      <c r="K142" s="87"/>
      <c r="L142" s="40"/>
      <c r="M142" s="40"/>
      <c r="N142" s="51"/>
      <c r="O142" s="52"/>
      <c r="P142" s="53"/>
      <c r="Q142" s="52"/>
      <c r="R142" s="506"/>
      <c r="S142" s="506"/>
      <c r="T142" s="42"/>
      <c r="U142" s="42"/>
      <c r="V142" s="42"/>
      <c r="W142" s="42"/>
      <c r="X142" s="43"/>
      <c r="Y142" s="216"/>
      <c r="Z142" s="42"/>
      <c r="AA142" s="42"/>
      <c r="AB142" s="42"/>
      <c r="AC142" s="42"/>
      <c r="AD142" s="42">
        <f t="shared" si="439"/>
        <v>7</v>
      </c>
      <c r="AE142" s="235" t="s">
        <v>387</v>
      </c>
      <c r="AF142" s="42"/>
      <c r="AG142" s="42"/>
      <c r="AH142" s="42"/>
      <c r="AI142" s="508">
        <v>7</v>
      </c>
      <c r="AJ142" s="42"/>
      <c r="AK142" s="42"/>
      <c r="AL142" s="42"/>
      <c r="AM142" s="42">
        <f>SUM(AF142:AL142)+AT142+AV142+AX142</f>
        <v>7</v>
      </c>
      <c r="AN142" s="42"/>
      <c r="AO142" s="42"/>
      <c r="AP142" s="42"/>
      <c r="AQ142" s="42"/>
      <c r="AR142" s="42">
        <f t="shared" ref="AR142" si="441">SUM(AN142:AQ142)</f>
        <v>0</v>
      </c>
      <c r="AS142" s="42"/>
      <c r="AT142" s="42"/>
      <c r="AU142" s="42"/>
      <c r="AV142" s="42"/>
      <c r="AW142" s="42"/>
      <c r="AX142" s="42"/>
      <c r="AY142" s="42"/>
      <c r="AZ142" s="42"/>
      <c r="BA142" s="42">
        <f>+AR142+AS142+AU142+AW142+AY142+AZ142</f>
        <v>0</v>
      </c>
      <c r="BB142" s="38"/>
      <c r="BC142" s="56"/>
      <c r="BD142" s="56"/>
      <c r="BE142" s="56"/>
      <c r="BF142" s="56"/>
    </row>
    <row r="143" spans="1:58" ht="12.75" customHeight="1">
      <c r="A143" s="45"/>
      <c r="B143" s="46"/>
      <c r="C143" s="453"/>
      <c r="D143" s="46"/>
      <c r="E143" s="47"/>
      <c r="F143" s="47"/>
      <c r="G143" s="505"/>
      <c r="H143" s="49"/>
      <c r="I143" s="50"/>
      <c r="J143" s="87"/>
      <c r="K143" s="87"/>
      <c r="L143" s="40"/>
      <c r="M143" s="40"/>
      <c r="N143" s="51"/>
      <c r="O143" s="52"/>
      <c r="P143" s="53"/>
      <c r="Q143" s="52"/>
      <c r="R143" s="506"/>
      <c r="S143" s="506"/>
      <c r="T143" s="42"/>
      <c r="U143" s="42"/>
      <c r="V143" s="42"/>
      <c r="W143" s="42"/>
      <c r="X143" s="43"/>
      <c r="Y143" s="216"/>
      <c r="Z143" s="42"/>
      <c r="AA143" s="42"/>
      <c r="AB143" s="42"/>
      <c r="AC143" s="42"/>
      <c r="AD143" s="42"/>
      <c r="AE143" s="235"/>
      <c r="AF143" s="38"/>
      <c r="AG143" s="38"/>
      <c r="AH143" s="38"/>
      <c r="AI143" s="508"/>
      <c r="AJ143" s="42"/>
      <c r="AK143" s="42"/>
      <c r="AL143" s="42"/>
      <c r="AM143" s="42"/>
      <c r="AN143" s="42"/>
      <c r="AO143" s="42"/>
      <c r="AP143" s="42"/>
      <c r="AQ143" s="42"/>
      <c r="AR143" s="42"/>
      <c r="AS143" s="42"/>
      <c r="AT143" s="42"/>
      <c r="AU143" s="42"/>
      <c r="AV143" s="42"/>
      <c r="AW143" s="42"/>
      <c r="AX143" s="42"/>
      <c r="AY143" s="42"/>
      <c r="AZ143" s="42"/>
      <c r="BA143" s="42"/>
      <c r="BB143" s="38"/>
      <c r="BC143" s="509"/>
      <c r="BD143" s="56"/>
      <c r="BE143" s="56"/>
      <c r="BF143" s="56"/>
    </row>
    <row r="144" spans="1:58" ht="12.95" customHeight="1">
      <c r="A144" s="45">
        <v>45929</v>
      </c>
      <c r="B144" s="46" t="s">
        <v>8</v>
      </c>
      <c r="C144" s="453">
        <f t="shared" ref="C144:C146" si="442">(M144*E144*O144*Q144)/100000000</f>
        <v>13.642992</v>
      </c>
      <c r="D144" s="46" t="s">
        <v>485</v>
      </c>
      <c r="E144" s="47">
        <v>36</v>
      </c>
      <c r="F144" s="47">
        <v>1</v>
      </c>
      <c r="G144" s="505">
        <v>455</v>
      </c>
      <c r="H144" s="49">
        <v>0.12</v>
      </c>
      <c r="I144" s="50">
        <v>0.88</v>
      </c>
      <c r="J144" s="87">
        <f t="shared" ref="J144:J146" si="443">E144*G144*(1-H144)*1440/1000000*3.4</f>
        <v>70.572902400000004</v>
      </c>
      <c r="K144" s="87">
        <f t="shared" ref="K144:K146" si="444">(IF(G144&lt;L144,L144,G144)*(1-IF(H144&lt;N144,H144,N144))*E144*O144*Q144)/100000000</f>
        <v>13.7945808</v>
      </c>
      <c r="L144" s="40">
        <v>450</v>
      </c>
      <c r="M144" s="40">
        <f>+L144-L144*0.12</f>
        <v>396</v>
      </c>
      <c r="N144" s="51">
        <f t="shared" ref="N144:N146" si="445">1-(M144/L144)</f>
        <v>0.12</v>
      </c>
      <c r="O144" s="52">
        <f>+'Trim Rwd'!H104</f>
        <v>330</v>
      </c>
      <c r="P144" s="53">
        <f t="shared" ref="P144:P146" si="446">O144*(Q144-R144-S144)</f>
        <v>85140</v>
      </c>
      <c r="Q144" s="52">
        <v>290</v>
      </c>
      <c r="R144" s="506">
        <v>22</v>
      </c>
      <c r="S144" s="506">
        <v>10</v>
      </c>
      <c r="T144" s="42">
        <f t="shared" ref="T144" si="447">E144*M144*O144*Q144/100000000</f>
        <v>13.642992</v>
      </c>
      <c r="U144" s="42">
        <f t="shared" ref="U144" si="448">E144*M144*O144*(Q144-R144-S144)/100000000</f>
        <v>12.1375584</v>
      </c>
      <c r="V144" s="42">
        <f t="shared" ref="V144" si="449">E144*G144*(1-N144)*O144/100*(R144+S144)/1000000</f>
        <v>1.5221606399999998</v>
      </c>
      <c r="W144" s="42">
        <f>+'29'!K22/1000</f>
        <v>14.318</v>
      </c>
      <c r="X144" s="43">
        <f>SUM(W144:W147)/SUM(K144:K147)</f>
        <v>0.87765580345109218</v>
      </c>
      <c r="Y144" s="216">
        <v>0</v>
      </c>
      <c r="Z144" s="42">
        <f>+'29'!D7/1000</f>
        <v>0.68</v>
      </c>
      <c r="AA144" s="42">
        <f>SUM(U144:U147)-SUM(W144:W147)-SUM(Z144:Z147)-SUM(Y144:Y147)</f>
        <v>4.2637256828453616</v>
      </c>
      <c r="AB144" s="42">
        <f>(SUM(K144:K147)-SUM(W144:W147)-SUM(Y144:Y147)-SUM(Z144:Z147)-SUM(AC144:AC147)-SUM(V144:V147))-AA144</f>
        <v>6.3260031546281681E-3</v>
      </c>
      <c r="AC144" s="42">
        <f>K144-T144</f>
        <v>0.15158880000000075</v>
      </c>
      <c r="AD144" s="42">
        <f>+AM144+BA144</f>
        <v>0</v>
      </c>
      <c r="AE144" s="235" t="s">
        <v>397</v>
      </c>
      <c r="AF144" s="38">
        <v>0</v>
      </c>
      <c r="AG144" s="38"/>
      <c r="AH144" s="38"/>
      <c r="AJ144" s="42"/>
      <c r="AK144" s="42"/>
      <c r="AL144" s="42"/>
      <c r="AM144" s="42">
        <f>SUM(AF144:AL144)+AT144+AV144+AX144</f>
        <v>0</v>
      </c>
      <c r="AN144" s="42"/>
      <c r="AO144" s="42"/>
      <c r="AP144" s="42"/>
      <c r="AQ144" s="42"/>
      <c r="AR144" s="42">
        <f>SUM(AN144:AQ144)</f>
        <v>0</v>
      </c>
      <c r="AS144" s="42"/>
      <c r="AT144" s="42"/>
      <c r="AU144" s="42"/>
      <c r="AV144" s="42"/>
      <c r="AW144" s="42"/>
      <c r="AX144" s="42"/>
      <c r="AY144" s="42"/>
      <c r="AZ144" s="42"/>
      <c r="BA144" s="42">
        <f>+AR144+AS144+AU144+AW144+AY144+AZ144</f>
        <v>0</v>
      </c>
      <c r="BB144" s="38">
        <v>0</v>
      </c>
      <c r="BC144" s="509"/>
      <c r="BD144" s="56"/>
      <c r="BE144" s="56"/>
      <c r="BF144" s="56"/>
    </row>
    <row r="145" spans="1:58" ht="12.95" customHeight="1">
      <c r="A145" s="45"/>
      <c r="B145" s="46" t="s">
        <v>8</v>
      </c>
      <c r="C145" s="453">
        <f t="shared" si="442"/>
        <v>8.4241634399999992</v>
      </c>
      <c r="D145" s="46" t="s">
        <v>485</v>
      </c>
      <c r="E145" s="47">
        <v>30.5</v>
      </c>
      <c r="F145" s="47">
        <v>1</v>
      </c>
      <c r="G145" s="505">
        <v>535</v>
      </c>
      <c r="H145" s="49">
        <v>0.12</v>
      </c>
      <c r="I145" s="50">
        <v>0.88</v>
      </c>
      <c r="J145" s="87">
        <f t="shared" si="443"/>
        <v>70.303622399999995</v>
      </c>
      <c r="K145" s="87">
        <f t="shared" si="444"/>
        <v>8.5036366799999996</v>
      </c>
      <c r="L145" s="40">
        <v>530</v>
      </c>
      <c r="M145" s="40">
        <f>+L145-L145*0.12</f>
        <v>466.4</v>
      </c>
      <c r="N145" s="51">
        <f t="shared" si="445"/>
        <v>0.12</v>
      </c>
      <c r="O145" s="52">
        <f>+'Trim Rwd'!H105</f>
        <v>329</v>
      </c>
      <c r="P145" s="53">
        <f t="shared" si="446"/>
        <v>56259</v>
      </c>
      <c r="Q145" s="52">
        <v>180</v>
      </c>
      <c r="R145" s="506">
        <v>0</v>
      </c>
      <c r="S145" s="506">
        <v>9</v>
      </c>
      <c r="T145" s="42">
        <f t="shared" ref="T145:T146" si="450">E145*M145*O145*Q145/100000000</f>
        <v>8.4241634399999992</v>
      </c>
      <c r="U145" s="42">
        <f t="shared" ref="U145:U146" si="451">E145*M145*O145*(Q145-R145-S145)/100000000</f>
        <v>8.0029552679999991</v>
      </c>
      <c r="V145" s="42">
        <f t="shared" ref="V145:V146" si="452">E145*G145*(1-N145)*O145/100*(R145+S145)/1000000</f>
        <v>0.42518183399999998</v>
      </c>
      <c r="W145" s="42">
        <f>+'29'!K29/1000</f>
        <v>8.5050000000000008</v>
      </c>
      <c r="X145" s="43"/>
      <c r="Y145" s="216"/>
      <c r="Z145" s="42">
        <v>0</v>
      </c>
      <c r="AA145" s="42"/>
      <c r="AB145" s="42"/>
      <c r="AC145" s="42">
        <f>K145-T145</f>
        <v>7.9473240000000445E-2</v>
      </c>
      <c r="AD145" s="42">
        <f t="shared" ref="AD145:AD147" si="453">+AM145+BA145</f>
        <v>10</v>
      </c>
      <c r="AE145" s="235" t="s">
        <v>487</v>
      </c>
      <c r="AF145" s="42"/>
      <c r="AG145" s="42">
        <v>10</v>
      </c>
      <c r="AH145" s="42"/>
      <c r="AI145" s="42"/>
      <c r="AJ145" s="42"/>
      <c r="AK145" s="42"/>
      <c r="AL145" s="42"/>
      <c r="AM145" s="42">
        <f>SUM(AF145:AL145)+AT145+AV145+AX145</f>
        <v>10</v>
      </c>
      <c r="AN145" s="42"/>
      <c r="AO145" s="42"/>
      <c r="AP145" s="42"/>
      <c r="AQ145" s="42"/>
      <c r="AR145" s="42">
        <f t="shared" ref="AR145:AR146" si="454">SUM(AN145:AQ145)</f>
        <v>0</v>
      </c>
      <c r="AS145" s="42"/>
      <c r="AT145" s="42"/>
      <c r="AU145" s="42"/>
      <c r="AV145" s="42"/>
      <c r="AW145" s="42"/>
      <c r="AX145" s="42"/>
      <c r="AY145" s="42"/>
      <c r="AZ145" s="42"/>
      <c r="BA145" s="42">
        <f>+AR145+AS145+AU145+AW145+AY145+AZ145</f>
        <v>0</v>
      </c>
      <c r="BB145" s="38"/>
      <c r="BC145" s="56">
        <v>3</v>
      </c>
      <c r="BD145" s="56"/>
      <c r="BE145" s="56"/>
      <c r="BF145" s="56"/>
    </row>
    <row r="146" spans="1:58" ht="12.95" customHeight="1">
      <c r="A146" s="45"/>
      <c r="B146" s="46" t="s">
        <v>8</v>
      </c>
      <c r="C146" s="453">
        <f t="shared" si="442"/>
        <v>49.568224639999997</v>
      </c>
      <c r="D146" s="46" t="s">
        <v>485</v>
      </c>
      <c r="E146" s="47">
        <v>34</v>
      </c>
      <c r="F146" s="47">
        <v>1</v>
      </c>
      <c r="G146" s="505">
        <v>480</v>
      </c>
      <c r="H146" s="49">
        <v>0.12</v>
      </c>
      <c r="I146" s="50">
        <v>0.88</v>
      </c>
      <c r="J146" s="87">
        <f t="shared" si="443"/>
        <v>70.314393599999988</v>
      </c>
      <c r="K146" s="87">
        <f t="shared" si="444"/>
        <v>49.568224639999997</v>
      </c>
      <c r="L146" s="40">
        <v>506.8041237113402</v>
      </c>
      <c r="M146" s="40">
        <v>445.98762886597939</v>
      </c>
      <c r="N146" s="51">
        <f t="shared" si="445"/>
        <v>0.12</v>
      </c>
      <c r="O146" s="52">
        <f>+'Trim Rwd'!H106</f>
        <v>337</v>
      </c>
      <c r="P146" s="53">
        <f t="shared" si="446"/>
        <v>323520</v>
      </c>
      <c r="Q146" s="52">
        <v>970</v>
      </c>
      <c r="R146" s="506">
        <v>0</v>
      </c>
      <c r="S146" s="506">
        <v>10</v>
      </c>
      <c r="T146" s="42">
        <f t="shared" si="450"/>
        <v>49.568224639999997</v>
      </c>
      <c r="U146" s="42">
        <f t="shared" si="451"/>
        <v>49.057212014845362</v>
      </c>
      <c r="V146" s="42">
        <f t="shared" si="452"/>
        <v>0.48398592000000007</v>
      </c>
      <c r="W146" s="42">
        <f>+'29'!K26/1000</f>
        <v>40.250999999999998</v>
      </c>
      <c r="X146" s="507"/>
      <c r="Y146" s="216"/>
      <c r="Z146" s="42">
        <f>+'29'!D25/1000</f>
        <v>1.18</v>
      </c>
      <c r="AA146" s="54"/>
      <c r="AB146" s="54"/>
      <c r="AC146" s="42">
        <f>K146-T146</f>
        <v>0</v>
      </c>
      <c r="AD146" s="42">
        <f t="shared" si="453"/>
        <v>9</v>
      </c>
      <c r="AE146" s="235" t="s">
        <v>226</v>
      </c>
      <c r="AF146" s="42"/>
      <c r="AG146" s="42"/>
      <c r="AH146" s="42">
        <v>9</v>
      </c>
      <c r="AI146" s="508"/>
      <c r="AJ146" s="42"/>
      <c r="AK146" s="42"/>
      <c r="AL146" s="42"/>
      <c r="AM146" s="42">
        <f>SUM(AF146:AL146)+AT146+AV146+AX146</f>
        <v>9</v>
      </c>
      <c r="AN146" s="42"/>
      <c r="AO146" s="42"/>
      <c r="AP146" s="42"/>
      <c r="AQ146" s="42"/>
      <c r="AR146" s="42">
        <f t="shared" si="454"/>
        <v>0</v>
      </c>
      <c r="AS146" s="42"/>
      <c r="AT146" s="42"/>
      <c r="AU146" s="42"/>
      <c r="AV146" s="42"/>
      <c r="AW146" s="42"/>
      <c r="AX146" s="42"/>
      <c r="AY146" s="42"/>
      <c r="AZ146" s="42"/>
      <c r="BA146" s="42">
        <f>+AR146+AS146+AU146+AW146+AY146+AZ146</f>
        <v>0</v>
      </c>
      <c r="BB146" s="38"/>
      <c r="BC146" s="56"/>
      <c r="BD146" s="56"/>
      <c r="BE146" s="56"/>
      <c r="BF146" s="56"/>
    </row>
    <row r="147" spans="1:58" ht="12.95" customHeight="1">
      <c r="A147" s="45"/>
      <c r="B147" s="46"/>
      <c r="C147" s="453"/>
      <c r="D147" s="46"/>
      <c r="E147" s="47"/>
      <c r="F147" s="47"/>
      <c r="G147" s="505"/>
      <c r="H147" s="49"/>
      <c r="I147" s="50"/>
      <c r="J147" s="87"/>
      <c r="K147" s="87"/>
      <c r="L147" s="40"/>
      <c r="M147" s="40"/>
      <c r="N147" s="51"/>
      <c r="O147" s="52"/>
      <c r="P147" s="53"/>
      <c r="Q147" s="52"/>
      <c r="R147" s="506"/>
      <c r="S147" s="506"/>
      <c r="T147" s="42"/>
      <c r="U147" s="42"/>
      <c r="V147" s="42"/>
      <c r="W147" s="42"/>
      <c r="X147" s="43"/>
      <c r="Y147" s="216"/>
      <c r="Z147" s="42"/>
      <c r="AA147" s="42"/>
      <c r="AB147" s="42"/>
      <c r="AC147" s="42"/>
      <c r="AD147" s="42">
        <f t="shared" si="453"/>
        <v>10</v>
      </c>
      <c r="AE147" s="235" t="s">
        <v>387</v>
      </c>
      <c r="AF147" s="42"/>
      <c r="AG147" s="42"/>
      <c r="AH147" s="42"/>
      <c r="AI147" s="508">
        <v>10</v>
      </c>
      <c r="AJ147" s="42"/>
      <c r="AK147" s="42"/>
      <c r="AL147" s="42"/>
      <c r="AM147" s="42">
        <f>SUM(AF147:AL147)+AT147+AV147+AX147</f>
        <v>10</v>
      </c>
      <c r="AN147" s="42"/>
      <c r="AO147" s="42"/>
      <c r="AP147" s="42"/>
      <c r="AQ147" s="42"/>
      <c r="AR147" s="42">
        <f t="shared" ref="AR147" si="455">SUM(AN147:AQ147)</f>
        <v>0</v>
      </c>
      <c r="AS147" s="42"/>
      <c r="AT147" s="42"/>
      <c r="AU147" s="42"/>
      <c r="AV147" s="42"/>
      <c r="AW147" s="42"/>
      <c r="AX147" s="42"/>
      <c r="AY147" s="42"/>
      <c r="AZ147" s="42"/>
      <c r="BA147" s="42">
        <f>+AR147+AS147+AU147+AW147+AY147+AZ147</f>
        <v>0</v>
      </c>
      <c r="BB147" s="38"/>
      <c r="BC147" s="56"/>
      <c r="BD147" s="56"/>
      <c r="BE147" s="56"/>
      <c r="BF147" s="56"/>
    </row>
    <row r="148" spans="1:58" ht="12.95" customHeight="1">
      <c r="A148" s="45"/>
      <c r="B148" s="563"/>
      <c r="C148" s="453"/>
      <c r="D148" s="46"/>
      <c r="E148" s="47"/>
      <c r="F148" s="47"/>
      <c r="G148" s="48"/>
      <c r="H148" s="49"/>
      <c r="I148" s="50"/>
      <c r="J148" s="87"/>
      <c r="K148" s="87"/>
      <c r="L148" s="40"/>
      <c r="M148" s="40"/>
      <c r="N148" s="51"/>
      <c r="O148" s="52"/>
      <c r="P148" s="53"/>
      <c r="Q148" s="39"/>
      <c r="R148" s="506"/>
      <c r="S148" s="506"/>
      <c r="T148" s="42"/>
      <c r="U148" s="42"/>
      <c r="V148" s="42"/>
      <c r="W148" s="42"/>
      <c r="X148" s="43"/>
      <c r="Y148" s="43"/>
      <c r="Z148" s="42"/>
      <c r="AA148" s="54"/>
      <c r="AB148" s="54"/>
      <c r="AC148" s="42"/>
      <c r="AD148" s="42">
        <f t="shared" ref="AD148" si="456">+AM148+BA148</f>
        <v>22</v>
      </c>
      <c r="AE148" s="238" t="s">
        <v>739</v>
      </c>
      <c r="AF148" s="42"/>
      <c r="AG148" s="42"/>
      <c r="AH148" s="42"/>
      <c r="AI148" s="508"/>
      <c r="AJ148" s="42"/>
      <c r="AK148" s="42"/>
      <c r="AL148" s="42"/>
      <c r="AM148" s="42">
        <f>SUM(AF148:AL148)+AT148+AV148+AX148</f>
        <v>0</v>
      </c>
      <c r="AN148" s="42"/>
      <c r="AO148" s="42"/>
      <c r="AP148" s="42">
        <v>22</v>
      </c>
      <c r="AQ148" s="42"/>
      <c r="AR148" s="42">
        <f t="shared" ref="AR148" si="457">SUM(AN148:AQ148)</f>
        <v>22</v>
      </c>
      <c r="AS148" s="42"/>
      <c r="AT148" s="42"/>
      <c r="AU148" s="42"/>
      <c r="AV148" s="42"/>
      <c r="AW148" s="42"/>
      <c r="AX148" s="42"/>
      <c r="AY148" s="42"/>
      <c r="AZ148" s="42"/>
      <c r="BA148" s="42">
        <f>+AR148+AS148+AU148+AW148+AY148+AZ148</f>
        <v>22</v>
      </c>
      <c r="BB148" s="38"/>
      <c r="BC148" s="56"/>
      <c r="BD148" s="56"/>
      <c r="BE148" s="56"/>
      <c r="BF148" s="56"/>
    </row>
    <row r="149" spans="1:58" ht="12.95" customHeight="1">
      <c r="A149" s="45"/>
      <c r="B149" s="46"/>
      <c r="C149" s="453"/>
      <c r="D149" s="46"/>
      <c r="E149" s="47"/>
      <c r="F149" s="47"/>
      <c r="G149" s="505"/>
      <c r="H149" s="49"/>
      <c r="I149" s="50"/>
      <c r="J149" s="87"/>
      <c r="K149" s="87"/>
      <c r="L149" s="40"/>
      <c r="M149" s="40"/>
      <c r="N149" s="51"/>
      <c r="O149" s="52"/>
      <c r="P149" s="53"/>
      <c r="Q149" s="52"/>
      <c r="R149" s="506"/>
      <c r="S149" s="506"/>
      <c r="T149" s="42"/>
      <c r="U149" s="42"/>
      <c r="V149" s="42"/>
      <c r="W149" s="42"/>
      <c r="X149" s="507"/>
      <c r="Y149" s="216"/>
      <c r="Z149" s="42"/>
      <c r="AA149" s="54"/>
      <c r="AB149" s="54"/>
      <c r="AC149" s="42"/>
      <c r="AD149" s="42"/>
      <c r="AE149" s="235"/>
      <c r="AF149" s="42"/>
      <c r="AG149" s="42"/>
      <c r="AH149" s="42"/>
      <c r="AI149" s="508"/>
      <c r="AJ149" s="42"/>
      <c r="AK149" s="42"/>
      <c r="AL149" s="42"/>
      <c r="AM149" s="42"/>
      <c r="AN149" s="42"/>
      <c r="AO149" s="42"/>
      <c r="AP149" s="42"/>
      <c r="AQ149" s="42"/>
      <c r="AR149" s="42"/>
      <c r="AS149" s="42"/>
      <c r="AT149" s="42"/>
      <c r="AU149" s="42"/>
      <c r="AV149" s="42"/>
      <c r="AW149" s="42"/>
      <c r="AX149" s="42"/>
      <c r="AY149" s="42"/>
      <c r="AZ149" s="42"/>
      <c r="BA149" s="42"/>
      <c r="BB149" s="38"/>
      <c r="BC149" s="56"/>
      <c r="BD149" s="56"/>
      <c r="BE149" s="56"/>
      <c r="BF149" s="56"/>
    </row>
    <row r="150" spans="1:58" ht="12.95" customHeight="1">
      <c r="A150" s="45">
        <v>45930</v>
      </c>
      <c r="B150" s="46" t="s">
        <v>8</v>
      </c>
      <c r="C150" s="453">
        <f t="shared" ref="C150" si="458">(M150*E150*O150*Q150)/100000000</f>
        <v>75.043025200000017</v>
      </c>
      <c r="D150" s="46" t="s">
        <v>485</v>
      </c>
      <c r="E150" s="47">
        <v>34</v>
      </c>
      <c r="F150" s="47">
        <v>1</v>
      </c>
      <c r="G150" s="505">
        <v>480</v>
      </c>
      <c r="H150" s="49">
        <v>0.12</v>
      </c>
      <c r="I150" s="50">
        <v>0.88</v>
      </c>
      <c r="J150" s="87">
        <f t="shared" ref="J150" si="459">E150*G150*(1-H150)*1440/1000000*3.4</f>
        <v>70.314393599999988</v>
      </c>
      <c r="K150" s="87">
        <f t="shared" ref="K150" si="460">(IF(G150&lt;L150,L150,G150)*(1-IF(H150&lt;N150,H150,N150))*E150*O150*Q150)/100000000</f>
        <v>75.043025200000017</v>
      </c>
      <c r="L150" s="40">
        <v>516.84027777777783</v>
      </c>
      <c r="M150" s="40">
        <v>454.81944444444446</v>
      </c>
      <c r="N150" s="51">
        <f t="shared" ref="N150" si="461">1-(M150/L150)</f>
        <v>0.12000000000000011</v>
      </c>
      <c r="O150" s="52">
        <f>+'Trim Rwd'!H108</f>
        <v>337</v>
      </c>
      <c r="P150" s="53">
        <f t="shared" ref="P150" si="462">O150*(Q150-R150-S150)</f>
        <v>444840</v>
      </c>
      <c r="Q150" s="52">
        <v>1440</v>
      </c>
      <c r="R150" s="506">
        <v>70</v>
      </c>
      <c r="S150" s="506">
        <v>50</v>
      </c>
      <c r="T150" s="42">
        <f t="shared" ref="T150" si="463">E150*M150*O150*Q150/100000000</f>
        <v>75.043025200000017</v>
      </c>
      <c r="U150" s="42">
        <f t="shared" ref="U150" si="464">E150*M150*O150*(Q150-R150-S150)/100000000</f>
        <v>68.789439766666675</v>
      </c>
      <c r="V150" s="42">
        <f t="shared" ref="V150" si="465">E150*G150*(1-N150)*O150/100*(R150+S150)/1000000</f>
        <v>5.8078310399999991</v>
      </c>
      <c r="W150" s="42">
        <f>+'30'!K34/1000</f>
        <v>66.254999999999995</v>
      </c>
      <c r="X150" s="43">
        <f>SUM(W150:W153)/SUM(K150:K153)</f>
        <v>0.88289351106810099</v>
      </c>
      <c r="Y150" s="216">
        <f>+SUM(RBP!$AG$3:$AG$4)</f>
        <v>0</v>
      </c>
      <c r="Z150" s="42">
        <f>+'29'!D13/1000</f>
        <v>0</v>
      </c>
      <c r="AA150" s="42">
        <f>SUM(U150:U153)-SUM(W150:W153)-SUM(Z150:Z153)-SUM(Y150:Y153)</f>
        <v>2.5344397666666794</v>
      </c>
      <c r="AB150" s="42">
        <f>(SUM(K150:K153)-SUM(W150:W153)-SUM(Y150:Y153)-SUM(Z150:Z153)-SUM(AC150:AC153)-SUM(V150:V153))-AA150</f>
        <v>0.44575439333334277</v>
      </c>
      <c r="AC150" s="42">
        <f>K150-T150</f>
        <v>0</v>
      </c>
      <c r="AD150" s="42">
        <f>+AM150+BA150</f>
        <v>0</v>
      </c>
      <c r="AE150" s="235" t="s">
        <v>397</v>
      </c>
      <c r="AF150" s="38">
        <v>0</v>
      </c>
      <c r="AG150" s="38"/>
      <c r="AH150" s="38"/>
      <c r="AJ150" s="42"/>
      <c r="AK150" s="42"/>
      <c r="AL150" s="42"/>
      <c r="AM150" s="42">
        <f>SUM(AF150:AL150)+AT150+AV150+AX150</f>
        <v>0</v>
      </c>
      <c r="AN150" s="42"/>
      <c r="AO150" s="42"/>
      <c r="AP150" s="42"/>
      <c r="AQ150" s="42"/>
      <c r="AR150" s="42">
        <f>SUM(AN150:AQ150)</f>
        <v>0</v>
      </c>
      <c r="AS150" s="42"/>
      <c r="AT150" s="42"/>
      <c r="AU150" s="42"/>
      <c r="AV150" s="42"/>
      <c r="AW150" s="42"/>
      <c r="AX150" s="42"/>
      <c r="AY150" s="42"/>
      <c r="AZ150" s="42"/>
      <c r="BA150" s="42">
        <f>+AR150+AS150+AU150+AW150+AY150+AZ150</f>
        <v>0</v>
      </c>
      <c r="BB150" s="38">
        <v>0</v>
      </c>
      <c r="BC150" s="509"/>
      <c r="BD150" s="56"/>
      <c r="BE150" s="56"/>
      <c r="BF150" s="56"/>
    </row>
    <row r="151" spans="1:58" ht="12.95" customHeight="1">
      <c r="A151" s="45"/>
      <c r="B151" s="46"/>
      <c r="C151" s="453"/>
      <c r="D151" s="46"/>
      <c r="E151" s="47"/>
      <c r="F151" s="47"/>
      <c r="G151" s="505"/>
      <c r="H151" s="49"/>
      <c r="I151" s="50"/>
      <c r="J151" s="87"/>
      <c r="K151" s="87"/>
      <c r="L151" s="40"/>
      <c r="M151" s="40"/>
      <c r="N151" s="51"/>
      <c r="O151" s="52"/>
      <c r="P151" s="53"/>
      <c r="Q151" s="52"/>
      <c r="R151" s="506"/>
      <c r="S151" s="506"/>
      <c r="T151" s="42"/>
      <c r="U151" s="42"/>
      <c r="V151" s="42"/>
      <c r="W151" s="42"/>
      <c r="X151" s="43"/>
      <c r="Y151" s="216"/>
      <c r="Z151" s="42"/>
      <c r="AA151" s="42"/>
      <c r="AB151" s="42"/>
      <c r="AC151" s="42"/>
      <c r="AD151" s="42">
        <f t="shared" ref="AD151:AD154" si="466">+AM151+BA151</f>
        <v>11</v>
      </c>
      <c r="AE151" s="235" t="s">
        <v>489</v>
      </c>
      <c r="AF151" s="42"/>
      <c r="AG151" s="42">
        <v>11</v>
      </c>
      <c r="AH151" s="42"/>
      <c r="AI151" s="42"/>
      <c r="AJ151" s="42"/>
      <c r="AK151" s="42"/>
      <c r="AL151" s="42"/>
      <c r="AM151" s="42">
        <f>SUM(AF151:AL151)+AT151+AV151+AX151</f>
        <v>11</v>
      </c>
      <c r="AN151" s="42"/>
      <c r="AO151" s="42"/>
      <c r="AP151" s="42"/>
      <c r="AQ151" s="42"/>
      <c r="AR151" s="42">
        <f t="shared" ref="AR151:AR152" si="467">SUM(AN151:AQ151)</f>
        <v>0</v>
      </c>
      <c r="AS151" s="42"/>
      <c r="AT151" s="42"/>
      <c r="AU151" s="42"/>
      <c r="AV151" s="42"/>
      <c r="AW151" s="42"/>
      <c r="AX151" s="42"/>
      <c r="AY151" s="42"/>
      <c r="AZ151" s="42"/>
      <c r="BA151" s="42">
        <f>+AR151+AS151+AU151+AW151+AY151+AZ151</f>
        <v>0</v>
      </c>
      <c r="BB151" s="38"/>
      <c r="BC151" s="56">
        <v>4</v>
      </c>
      <c r="BD151" s="56"/>
      <c r="BE151" s="56"/>
      <c r="BF151" s="56"/>
    </row>
    <row r="152" spans="1:58" ht="12.95" customHeight="1">
      <c r="A152" s="45"/>
      <c r="B152" s="46"/>
      <c r="C152" s="453"/>
      <c r="D152" s="46"/>
      <c r="E152" s="47"/>
      <c r="F152" s="47"/>
      <c r="G152" s="505"/>
      <c r="H152" s="49"/>
      <c r="I152" s="50"/>
      <c r="J152" s="87"/>
      <c r="K152" s="87"/>
      <c r="L152" s="40"/>
      <c r="M152" s="40"/>
      <c r="N152" s="51"/>
      <c r="O152" s="52"/>
      <c r="P152" s="53"/>
      <c r="Q152" s="52"/>
      <c r="R152" s="506"/>
      <c r="S152" s="506"/>
      <c r="T152" s="42"/>
      <c r="U152" s="42"/>
      <c r="V152" s="42"/>
      <c r="W152" s="42"/>
      <c r="X152" s="507"/>
      <c r="Y152" s="216"/>
      <c r="Z152" s="42"/>
      <c r="AA152" s="54"/>
      <c r="AB152" s="54"/>
      <c r="AC152" s="42"/>
      <c r="AD152" s="42">
        <f t="shared" si="466"/>
        <v>9</v>
      </c>
      <c r="AE152" s="235" t="s">
        <v>226</v>
      </c>
      <c r="AF152" s="42"/>
      <c r="AG152" s="42"/>
      <c r="AH152" s="42">
        <v>9</v>
      </c>
      <c r="AI152" s="508"/>
      <c r="AJ152" s="42"/>
      <c r="AK152" s="42"/>
      <c r="AL152" s="42"/>
      <c r="AM152" s="42">
        <f>SUM(AF152:AL152)+AT152+AV152+AX152</f>
        <v>9</v>
      </c>
      <c r="AN152" s="42"/>
      <c r="AO152" s="42"/>
      <c r="AP152" s="42"/>
      <c r="AQ152" s="42"/>
      <c r="AR152" s="42">
        <f t="shared" si="467"/>
        <v>0</v>
      </c>
      <c r="AS152" s="42"/>
      <c r="AT152" s="42"/>
      <c r="AU152" s="42"/>
      <c r="AV152" s="42"/>
      <c r="AW152" s="42"/>
      <c r="AX152" s="42"/>
      <c r="AY152" s="42"/>
      <c r="AZ152" s="42"/>
      <c r="BA152" s="42">
        <f>+AR152+AS152+AU152+AW152+AY152+AZ152</f>
        <v>0</v>
      </c>
      <c r="BB152" s="38"/>
      <c r="BC152" s="56"/>
      <c r="BD152" s="56"/>
      <c r="BE152" s="56"/>
      <c r="BF152" s="56"/>
    </row>
    <row r="153" spans="1:58" ht="12.95" customHeight="1">
      <c r="A153" s="45"/>
      <c r="B153" s="46"/>
      <c r="C153" s="453"/>
      <c r="D153" s="46"/>
      <c r="E153" s="47"/>
      <c r="F153" s="47"/>
      <c r="G153" s="505"/>
      <c r="H153" s="49"/>
      <c r="I153" s="50"/>
      <c r="J153" s="87"/>
      <c r="K153" s="87"/>
      <c r="L153" s="40"/>
      <c r="M153" s="40"/>
      <c r="N153" s="51"/>
      <c r="O153" s="52"/>
      <c r="P153" s="53"/>
      <c r="Q153" s="52"/>
      <c r="R153" s="506"/>
      <c r="S153" s="506"/>
      <c r="T153" s="42"/>
      <c r="U153" s="42"/>
      <c r="V153" s="42"/>
      <c r="W153" s="42"/>
      <c r="X153" s="43"/>
      <c r="Y153" s="216"/>
      <c r="Z153" s="42"/>
      <c r="AA153" s="42"/>
      <c r="AB153" s="42"/>
      <c r="AC153" s="42"/>
      <c r="AD153" s="42">
        <f t="shared" si="466"/>
        <v>30</v>
      </c>
      <c r="AE153" s="238" t="s">
        <v>745</v>
      </c>
      <c r="AF153" s="42"/>
      <c r="AG153" s="42"/>
      <c r="AH153" s="42"/>
      <c r="AI153" s="508"/>
      <c r="AJ153" s="42"/>
      <c r="AK153" s="42">
        <v>30</v>
      </c>
      <c r="AL153" s="42"/>
      <c r="AM153" s="42">
        <f>SUM(AF153:AL153)+AT153+AV153+AX153</f>
        <v>30</v>
      </c>
      <c r="AN153" s="42"/>
      <c r="AO153" s="42"/>
      <c r="AP153" s="42"/>
      <c r="AQ153" s="42"/>
      <c r="AR153" s="42">
        <f t="shared" ref="AR153" si="468">SUM(AN153:AQ153)</f>
        <v>0</v>
      </c>
      <c r="AS153" s="42"/>
      <c r="AT153" s="42"/>
      <c r="AU153" s="42"/>
      <c r="AV153" s="42"/>
      <c r="AW153" s="42"/>
      <c r="AX153" s="42"/>
      <c r="AY153" s="42"/>
      <c r="AZ153" s="42"/>
      <c r="BA153" s="42">
        <f>+AR153+AS153+AU153+AW153+AY153+AZ153</f>
        <v>0</v>
      </c>
      <c r="BB153" s="38"/>
      <c r="BC153" s="56"/>
      <c r="BD153" s="56"/>
      <c r="BE153" s="56"/>
      <c r="BF153" s="56"/>
    </row>
    <row r="154" spans="1:58" ht="12.95" customHeight="1">
      <c r="A154" s="45"/>
      <c r="B154" s="564"/>
      <c r="C154" s="453"/>
      <c r="D154" s="46"/>
      <c r="E154" s="47"/>
      <c r="F154" s="47"/>
      <c r="G154" s="48"/>
      <c r="H154" s="49"/>
      <c r="I154" s="50"/>
      <c r="J154" s="87"/>
      <c r="K154" s="87"/>
      <c r="L154" s="40"/>
      <c r="M154" s="40"/>
      <c r="N154" s="51"/>
      <c r="O154" s="52"/>
      <c r="P154" s="53"/>
      <c r="Q154" s="39"/>
      <c r="R154" s="506"/>
      <c r="S154" s="506"/>
      <c r="T154" s="42"/>
      <c r="U154" s="42"/>
      <c r="V154" s="42"/>
      <c r="W154" s="42"/>
      <c r="X154" s="43"/>
      <c r="Y154" s="43"/>
      <c r="Z154" s="42"/>
      <c r="AA154" s="54"/>
      <c r="AB154" s="54"/>
      <c r="AC154" s="42"/>
      <c r="AD154" s="42">
        <f t="shared" si="466"/>
        <v>70</v>
      </c>
      <c r="AE154" s="583" t="s">
        <v>750</v>
      </c>
      <c r="AF154" s="42"/>
      <c r="AG154" s="42"/>
      <c r="AH154" s="42"/>
      <c r="AI154" s="508"/>
      <c r="AJ154" s="42"/>
      <c r="AK154" s="42"/>
      <c r="AL154" s="42"/>
      <c r="AM154" s="42">
        <f>SUM(AF154:AL154)+AT154+AV154+AX154</f>
        <v>0</v>
      </c>
      <c r="AN154" s="42"/>
      <c r="AO154" s="42"/>
      <c r="AP154" s="42"/>
      <c r="AQ154" s="42"/>
      <c r="AR154" s="42">
        <f t="shared" ref="AR154" si="469">SUM(AN154:AQ154)</f>
        <v>0</v>
      </c>
      <c r="AS154" s="42"/>
      <c r="AT154" s="42"/>
      <c r="AU154" s="42">
        <v>70</v>
      </c>
      <c r="AV154" s="42"/>
      <c r="AW154" s="42"/>
      <c r="AX154" s="42"/>
      <c r="AY154" s="42"/>
      <c r="AZ154" s="42"/>
      <c r="BA154" s="42">
        <f>+AR154+AS154+AU154+AW154+AY154+AZ154</f>
        <v>70</v>
      </c>
      <c r="BB154" s="38"/>
      <c r="BC154" s="56"/>
      <c r="BD154" s="56"/>
      <c r="BE154" s="56"/>
      <c r="BF154" s="56"/>
    </row>
    <row r="155" spans="1:58" ht="12.95" customHeight="1">
      <c r="A155" s="45"/>
      <c r="B155" s="564"/>
      <c r="C155" s="453"/>
      <c r="D155" s="46"/>
      <c r="E155" s="47"/>
      <c r="F155" s="47"/>
      <c r="G155" s="48"/>
      <c r="H155" s="49"/>
      <c r="I155" s="50"/>
      <c r="J155" s="87"/>
      <c r="K155" s="87"/>
      <c r="L155" s="40"/>
      <c r="M155" s="40"/>
      <c r="N155" s="51"/>
      <c r="O155" s="52"/>
      <c r="P155" s="53"/>
      <c r="Q155" s="39"/>
      <c r="R155" s="506"/>
      <c r="S155" s="506"/>
      <c r="T155" s="42"/>
      <c r="U155" s="42"/>
      <c r="V155" s="42"/>
      <c r="W155" s="42"/>
      <c r="X155" s="43"/>
      <c r="Y155" s="43"/>
      <c r="Z155" s="42"/>
      <c r="AA155" s="54"/>
      <c r="AB155" s="54"/>
      <c r="AC155" s="42"/>
      <c r="AD155" s="42"/>
      <c r="AE155" s="235"/>
      <c r="AF155" s="42"/>
      <c r="AG155" s="42"/>
      <c r="AH155" s="42"/>
      <c r="AI155" s="42"/>
      <c r="AJ155" s="42"/>
      <c r="AK155" s="42"/>
      <c r="AL155" s="42"/>
      <c r="AM155" s="42"/>
      <c r="AN155" s="42"/>
      <c r="AO155" s="42"/>
      <c r="AP155" s="42"/>
      <c r="AQ155" s="42"/>
      <c r="AR155" s="42"/>
      <c r="AS155" s="42"/>
      <c r="AT155" s="42"/>
      <c r="AU155" s="42"/>
      <c r="AV155" s="42"/>
      <c r="AW155" s="42"/>
      <c r="AX155" s="42"/>
      <c r="AY155" s="42"/>
      <c r="AZ155" s="42"/>
      <c r="BA155" s="42"/>
      <c r="BB155" s="38"/>
      <c r="BC155" s="56"/>
      <c r="BD155" s="509"/>
      <c r="BE155" s="38"/>
      <c r="BF155" s="509"/>
    </row>
    <row r="156" spans="1:58">
      <c r="R156" s="510"/>
      <c r="S156" s="510"/>
      <c r="AA156" s="252">
        <f>U156-W156-Z156</f>
        <v>0</v>
      </c>
      <c r="AB156" s="252"/>
      <c r="AC156" s="253">
        <f>K156-T156</f>
        <v>0</v>
      </c>
      <c r="AD156" s="42"/>
      <c r="AF156" s="57"/>
      <c r="AG156" s="57"/>
      <c r="AH156" s="57"/>
      <c r="AI156" s="57"/>
      <c r="AJ156" s="57"/>
      <c r="AK156" s="57"/>
      <c r="AL156" s="57"/>
      <c r="AM156" s="42"/>
      <c r="AN156" s="57"/>
      <c r="AO156" s="57"/>
      <c r="AP156" s="57"/>
      <c r="AQ156" s="57"/>
      <c r="AR156" s="42"/>
      <c r="AS156" s="57"/>
      <c r="AT156" s="57"/>
      <c r="AU156" s="57"/>
      <c r="AV156" s="57"/>
      <c r="AW156" s="57"/>
      <c r="AX156" s="57"/>
      <c r="AY156" s="57"/>
      <c r="AZ156" s="57"/>
      <c r="BA156" s="42"/>
      <c r="BB156" s="68"/>
      <c r="BC156" s="68"/>
      <c r="BD156" s="509"/>
      <c r="BE156" s="38"/>
      <c r="BF156" s="509"/>
    </row>
    <row r="157" spans="1:58">
      <c r="A157" s="61"/>
      <c r="B157" s="62"/>
      <c r="C157" s="455">
        <f>SUM(C6:C155)</f>
        <v>1888.5195968674943</v>
      </c>
      <c r="D157" s="62"/>
      <c r="E157" s="63"/>
      <c r="F157" s="63"/>
      <c r="G157" s="64"/>
      <c r="H157" s="64"/>
      <c r="I157" s="65">
        <v>0.85</v>
      </c>
      <c r="J157" s="87"/>
      <c r="K157" s="89">
        <f>SUM(K6:K155)</f>
        <v>1900.0055895422804</v>
      </c>
      <c r="L157" s="67"/>
      <c r="M157" s="67"/>
      <c r="N157" s="68"/>
      <c r="O157" s="69">
        <f>P157/(Q157-R157-S157)</f>
        <v>325.42880370451974</v>
      </c>
      <c r="P157" s="66">
        <f>SUM(P6:P155)</f>
        <v>13359828.678481648</v>
      </c>
      <c r="Q157" s="384">
        <f>SUM(Q6:Q156)</f>
        <v>43200</v>
      </c>
      <c r="R157" s="66">
        <f t="shared" ref="R157:W157" si="470">SUM(R6:R155)</f>
        <v>619</v>
      </c>
      <c r="S157" s="66">
        <f t="shared" si="470"/>
        <v>1528</v>
      </c>
      <c r="T157" s="66">
        <f t="shared" si="470"/>
        <v>1888.5195968674943</v>
      </c>
      <c r="U157" s="66">
        <f t="shared" si="470"/>
        <v>1794.4783096384313</v>
      </c>
      <c r="V157" s="408">
        <f t="shared" si="470"/>
        <v>93.231175096867773</v>
      </c>
      <c r="W157" s="459">
        <f t="shared" si="470"/>
        <v>1733.4830000000002</v>
      </c>
      <c r="X157" s="511">
        <f>W157/K157</f>
        <v>0.91235678965428924</v>
      </c>
      <c r="Y157" s="409">
        <f>SUM(Y6:Y155)</f>
        <v>0</v>
      </c>
      <c r="Z157" s="459">
        <f>SUM(Z6:Z155)</f>
        <v>25.227999999999998</v>
      </c>
      <c r="AA157" s="66">
        <f>SUM(AA6:AA155)</f>
        <v>35.767309638431946</v>
      </c>
      <c r="AB157" s="66">
        <f>SUM(AB6:AB155)</f>
        <v>0.81011213219498102</v>
      </c>
      <c r="AC157" s="66">
        <f>SUM(AC6:AC155)</f>
        <v>11.48599267478629</v>
      </c>
      <c r="AD157" s="42">
        <f>SUM(AD6:AD156)</f>
        <v>2147</v>
      </c>
      <c r="AE157" s="70"/>
      <c r="AF157" s="66">
        <f t="shared" ref="AF157:BF157" si="471">SUM(AF6:AF156)</f>
        <v>150</v>
      </c>
      <c r="AG157" s="66">
        <f t="shared" si="471"/>
        <v>537</v>
      </c>
      <c r="AH157" s="66">
        <f t="shared" si="471"/>
        <v>507</v>
      </c>
      <c r="AI157" s="66">
        <f t="shared" si="471"/>
        <v>84</v>
      </c>
      <c r="AJ157" s="66">
        <f t="shared" si="471"/>
        <v>10</v>
      </c>
      <c r="AK157" s="66">
        <f t="shared" si="471"/>
        <v>35</v>
      </c>
      <c r="AL157" s="66">
        <f t="shared" si="471"/>
        <v>0</v>
      </c>
      <c r="AM157" s="66">
        <f t="shared" si="471"/>
        <v>1528</v>
      </c>
      <c r="AN157" s="57">
        <f t="shared" si="471"/>
        <v>0</v>
      </c>
      <c r="AO157" s="57">
        <f t="shared" si="471"/>
        <v>157</v>
      </c>
      <c r="AP157" s="57">
        <f t="shared" si="471"/>
        <v>242</v>
      </c>
      <c r="AQ157" s="57">
        <f t="shared" si="471"/>
        <v>0</v>
      </c>
      <c r="AR157" s="66">
        <f t="shared" si="471"/>
        <v>399</v>
      </c>
      <c r="AS157" s="66">
        <f t="shared" si="471"/>
        <v>0</v>
      </c>
      <c r="AT157" s="66">
        <f t="shared" si="471"/>
        <v>205</v>
      </c>
      <c r="AU157" s="66">
        <f t="shared" si="471"/>
        <v>70</v>
      </c>
      <c r="AV157" s="66">
        <f t="shared" si="471"/>
        <v>0</v>
      </c>
      <c r="AW157" s="66">
        <f t="shared" si="471"/>
        <v>150</v>
      </c>
      <c r="AX157" s="66">
        <f t="shared" si="471"/>
        <v>0</v>
      </c>
      <c r="AY157" s="66">
        <f t="shared" si="471"/>
        <v>0</v>
      </c>
      <c r="AZ157" s="66">
        <f t="shared" si="471"/>
        <v>0</v>
      </c>
      <c r="BA157" s="66">
        <f t="shared" si="471"/>
        <v>619</v>
      </c>
      <c r="BB157" s="57">
        <f t="shared" si="471"/>
        <v>60</v>
      </c>
      <c r="BC157" s="57">
        <f t="shared" si="471"/>
        <v>205</v>
      </c>
      <c r="BD157" s="57">
        <f t="shared" si="471"/>
        <v>1</v>
      </c>
      <c r="BE157" s="57">
        <f t="shared" si="471"/>
        <v>0</v>
      </c>
      <c r="BF157" s="57">
        <f t="shared" si="471"/>
        <v>0</v>
      </c>
    </row>
    <row r="158" spans="1:58">
      <c r="A158" s="61"/>
      <c r="B158" s="62"/>
      <c r="C158" s="62"/>
      <c r="D158" s="62"/>
      <c r="E158" s="63"/>
      <c r="F158" s="63"/>
      <c r="G158" s="64"/>
      <c r="H158" s="64"/>
      <c r="I158" s="64"/>
      <c r="J158" s="90"/>
      <c r="K158" s="90"/>
      <c r="L158" s="67"/>
      <c r="M158" s="67"/>
      <c r="N158" s="68"/>
      <c r="O158" s="694"/>
      <c r="P158" s="695"/>
      <c r="Q158" s="64">
        <f>30*1440-Q157</f>
        <v>0</v>
      </c>
      <c r="R158" s="71">
        <f>R157/Q157</f>
        <v>1.4328703703703703E-2</v>
      </c>
      <c r="S158" s="71">
        <f>S157/Q157</f>
        <v>3.5370370370370371E-2</v>
      </c>
      <c r="T158" s="395"/>
      <c r="U158" s="395"/>
      <c r="V158" s="397">
        <f>V157/K157</f>
        <v>4.9068895170633453E-2</v>
      </c>
      <c r="W158" s="413" t="s">
        <v>169</v>
      </c>
      <c r="X158" s="512">
        <v>0.85</v>
      </c>
      <c r="Y158" s="410">
        <f>Y157/K157</f>
        <v>0</v>
      </c>
      <c r="Z158" s="72">
        <f>Z157/K157</f>
        <v>1.3277855675191741E-2</v>
      </c>
      <c r="AA158" s="72">
        <f>AA157/K157</f>
        <v>1.882484442956215E-2</v>
      </c>
      <c r="AB158" s="72">
        <f>AB157/K157</f>
        <v>4.2637355208525492E-4</v>
      </c>
      <c r="AC158" s="513">
        <f>AC157/K157</f>
        <v>6.0452415182385413E-3</v>
      </c>
      <c r="AD158" s="398"/>
      <c r="AE158" s="44"/>
      <c r="AF158" s="72">
        <f>AF157/$AD$157*$V$158</f>
        <v>3.4281948186283269E-3</v>
      </c>
      <c r="AG158" s="72">
        <f>AG157/$AD$157*$V$158</f>
        <v>1.2272937450689409E-2</v>
      </c>
      <c r="AH158" s="72">
        <f>AH157/$AD$157*$V$158</f>
        <v>1.1587298486963745E-2</v>
      </c>
      <c r="AI158" s="72">
        <f>AI157/$AD$157*$V$158</f>
        <v>1.9197890984318632E-3</v>
      </c>
      <c r="AJ158" s="72">
        <f t="shared" ref="AJ158:BA158" si="472">AJ157/$AD$157*$V$158</f>
        <v>2.2854632124188847E-4</v>
      </c>
      <c r="AK158" s="72">
        <f t="shared" si="472"/>
        <v>7.9991212434660968E-4</v>
      </c>
      <c r="AL158" s="72">
        <f t="shared" si="472"/>
        <v>0</v>
      </c>
      <c r="AM158" s="72">
        <f t="shared" si="472"/>
        <v>3.4921877885760559E-2</v>
      </c>
      <c r="AN158" s="72">
        <f t="shared" si="472"/>
        <v>0</v>
      </c>
      <c r="AO158" s="72">
        <f t="shared" si="472"/>
        <v>3.5881772434976488E-3</v>
      </c>
      <c r="AP158" s="72">
        <f t="shared" si="472"/>
        <v>5.5308209740537011E-3</v>
      </c>
      <c r="AQ158" s="72">
        <f t="shared" si="472"/>
        <v>0</v>
      </c>
      <c r="AR158" s="72">
        <f t="shared" si="472"/>
        <v>9.1189982175513499E-3</v>
      </c>
      <c r="AS158" s="72">
        <f t="shared" si="472"/>
        <v>0</v>
      </c>
      <c r="AT158" s="72">
        <f t="shared" si="472"/>
        <v>4.6851995854587138E-3</v>
      </c>
      <c r="AU158" s="72">
        <f t="shared" si="472"/>
        <v>1.5998242486932194E-3</v>
      </c>
      <c r="AV158" s="72">
        <f>AV157/$AD$157*$V$158</f>
        <v>0</v>
      </c>
      <c r="AW158" s="72">
        <f t="shared" ref="AW158:AZ158" si="473">AW157/$AD$157*$V$158</f>
        <v>3.4281948186283269E-3</v>
      </c>
      <c r="AX158" s="72">
        <f t="shared" si="473"/>
        <v>0</v>
      </c>
      <c r="AY158" s="72">
        <f t="shared" si="473"/>
        <v>0</v>
      </c>
      <c r="AZ158" s="72">
        <f t="shared" si="473"/>
        <v>0</v>
      </c>
      <c r="BA158" s="72">
        <f t="shared" si="472"/>
        <v>1.4147017284872896E-2</v>
      </c>
      <c r="BB158" s="39" t="s">
        <v>168</v>
      </c>
      <c r="BC158" s="39" t="s">
        <v>168</v>
      </c>
      <c r="BD158" s="39" t="s">
        <v>379</v>
      </c>
      <c r="BE158" s="39" t="s">
        <v>379</v>
      </c>
      <c r="BF158" s="39" t="s">
        <v>379</v>
      </c>
    </row>
    <row r="159" spans="1:58">
      <c r="A159" s="61"/>
      <c r="B159" s="62"/>
      <c r="C159" s="62"/>
      <c r="D159" s="62"/>
      <c r="E159" s="63"/>
      <c r="F159" s="63"/>
      <c r="G159" s="39"/>
      <c r="H159" s="39"/>
      <c r="I159" s="39"/>
      <c r="J159" s="87"/>
      <c r="K159" s="87"/>
      <c r="L159" s="40"/>
      <c r="M159" s="40"/>
      <c r="N159" s="38"/>
      <c r="O159" s="41"/>
      <c r="P159" s="33"/>
      <c r="Q159" s="39"/>
      <c r="R159" s="42">
        <f>R157-(BA157)</f>
        <v>0</v>
      </c>
      <c r="S159" s="42">
        <f>+S157-AM157</f>
        <v>0</v>
      </c>
      <c r="T159" s="38"/>
      <c r="U159" s="38"/>
      <c r="V159" s="38"/>
      <c r="W159" s="411">
        <f>+W157-'31'!M34/1000</f>
        <v>0</v>
      </c>
      <c r="X159" s="412"/>
      <c r="Y159" s="73">
        <f>+Y157-(SUM(RBP!AG3:AG4))</f>
        <v>0</v>
      </c>
      <c r="Z159" s="42">
        <f>+Z157-'31'!J56/1000</f>
        <v>0</v>
      </c>
      <c r="AA159" s="38"/>
      <c r="AB159" s="38"/>
      <c r="AC159" s="38"/>
      <c r="AD159" s="38"/>
      <c r="AE159" s="44"/>
      <c r="AF159" s="385"/>
      <c r="AG159" s="385"/>
      <c r="AH159" s="385"/>
      <c r="AI159" s="385"/>
      <c r="AJ159" s="82"/>
      <c r="AK159" s="82"/>
      <c r="AL159" s="82"/>
      <c r="AM159" s="82"/>
      <c r="AN159" s="82"/>
      <c r="AO159" s="82"/>
      <c r="AP159" s="82"/>
      <c r="AQ159" s="82"/>
      <c r="AR159" s="82"/>
      <c r="AS159" s="82"/>
      <c r="AT159" s="82"/>
      <c r="AU159" s="82"/>
      <c r="AV159" s="82"/>
      <c r="AW159" s="82"/>
      <c r="AX159" s="82"/>
      <c r="AY159" s="82"/>
      <c r="AZ159" s="82"/>
      <c r="BA159" s="82"/>
      <c r="BB159" s="514">
        <f>BB157/($Q$157/1440)/2</f>
        <v>1</v>
      </c>
      <c r="BC159" s="514">
        <f>BC157/($Q$157/1440)/2</f>
        <v>3.4166666666666665</v>
      </c>
      <c r="BD159" s="514">
        <f>BD157/($Q$157/1440)</f>
        <v>3.3333333333333333E-2</v>
      </c>
      <c r="BE159" s="514">
        <f t="shared" ref="BE159:BF159" si="474">BE157/($Q$157/1440)</f>
        <v>0</v>
      </c>
      <c r="BF159" s="514">
        <f t="shared" si="474"/>
        <v>0</v>
      </c>
    </row>
    <row r="160" spans="1:58">
      <c r="A160" s="74"/>
      <c r="B160" s="75"/>
      <c r="C160" s="75"/>
      <c r="D160" s="75"/>
      <c r="E160" s="76"/>
      <c r="F160" s="76"/>
      <c r="G160" s="77"/>
      <c r="H160" s="77"/>
      <c r="I160" s="77"/>
      <c r="J160" s="91"/>
      <c r="K160" s="91"/>
      <c r="O160" s="78"/>
      <c r="P160" s="79"/>
      <c r="Q160" s="77"/>
      <c r="R160" s="58"/>
      <c r="S160" s="58"/>
      <c r="U160" s="80"/>
      <c r="V160" s="80"/>
      <c r="W160" s="81" t="s">
        <v>121</v>
      </c>
      <c r="X160" s="515">
        <f>W157/U157</f>
        <v>0.96600944725226523</v>
      </c>
      <c r="Y160" s="515"/>
      <c r="Z160" s="565"/>
      <c r="AA160" s="34" t="s">
        <v>383</v>
      </c>
      <c r="AD160" s="88"/>
      <c r="AE160" s="83"/>
      <c r="AF160" s="84"/>
      <c r="AG160" s="84"/>
      <c r="AH160" s="84"/>
      <c r="AI160" s="84"/>
      <c r="AJ160" s="84"/>
      <c r="AK160" s="84"/>
      <c r="AL160" s="84"/>
      <c r="AM160" s="84"/>
      <c r="AN160" s="82"/>
      <c r="AO160" s="82"/>
      <c r="AP160" s="82"/>
      <c r="AQ160" s="82"/>
      <c r="AR160" s="82"/>
      <c r="AS160" s="84"/>
      <c r="AT160" s="84"/>
      <c r="AU160" s="84"/>
      <c r="AV160" s="84"/>
      <c r="AW160" s="84"/>
      <c r="AX160" s="84"/>
      <c r="AY160" s="84"/>
      <c r="AZ160" s="84"/>
      <c r="BA160" s="82"/>
      <c r="BB160" s="32"/>
      <c r="BC160" s="82"/>
      <c r="BD160" s="82"/>
      <c r="BE160" s="32"/>
      <c r="BF160" s="82"/>
    </row>
    <row r="161" spans="1:58">
      <c r="A161" s="74"/>
      <c r="B161" s="75"/>
      <c r="C161" s="75"/>
      <c r="D161" s="75"/>
      <c r="E161" s="76"/>
      <c r="F161" s="76"/>
      <c r="G161" s="77"/>
      <c r="H161" s="77"/>
      <c r="I161" s="77"/>
      <c r="J161" s="91"/>
      <c r="K161" s="91"/>
      <c r="O161" s="78"/>
      <c r="P161" s="79"/>
      <c r="Q161" s="77"/>
      <c r="R161" s="58"/>
      <c r="S161" s="58"/>
      <c r="U161" s="80"/>
      <c r="V161" s="80"/>
      <c r="W161" s="81"/>
      <c r="X161" s="82"/>
      <c r="Y161" s="82"/>
      <c r="Z161" s="58"/>
      <c r="AA161" s="94"/>
      <c r="AB161" s="94"/>
      <c r="AD161" s="88"/>
      <c r="AE161" s="83"/>
      <c r="AF161" s="84"/>
      <c r="AG161" s="84"/>
      <c r="AH161" s="84"/>
      <c r="AI161" s="84"/>
      <c r="AJ161" s="84"/>
      <c r="AK161" s="84"/>
      <c r="AL161" s="84"/>
      <c r="AM161" s="84"/>
      <c r="AN161" s="84"/>
      <c r="AO161" s="82"/>
      <c r="AP161" s="82"/>
      <c r="AQ161" s="82"/>
      <c r="AR161" s="84"/>
      <c r="AS161" s="82"/>
      <c r="AT161" s="82"/>
      <c r="AU161" s="82"/>
      <c r="AV161" s="82"/>
      <c r="AW161" s="82"/>
      <c r="AX161" s="82"/>
      <c r="AY161" s="82"/>
      <c r="AZ161" s="82"/>
      <c r="BA161" s="82"/>
      <c r="BB161" s="32"/>
      <c r="BC161" s="82"/>
      <c r="BD161" s="82"/>
      <c r="BE161" s="32"/>
      <c r="BF161" s="82"/>
    </row>
    <row r="162" spans="1:58">
      <c r="A162" s="74"/>
      <c r="B162" s="75"/>
      <c r="C162" s="75"/>
      <c r="D162" s="75"/>
      <c r="E162" s="76"/>
      <c r="F162" s="76"/>
      <c r="G162" s="77"/>
      <c r="H162" s="77"/>
      <c r="I162" s="77"/>
      <c r="J162" s="91"/>
      <c r="K162" s="91"/>
      <c r="O162" s="78"/>
      <c r="P162" s="79"/>
      <c r="Q162" s="77"/>
      <c r="R162" s="396"/>
      <c r="S162" s="58"/>
      <c r="U162" s="80"/>
      <c r="V162" s="80"/>
      <c r="W162" s="81" t="s">
        <v>144</v>
      </c>
      <c r="X162" s="385">
        <f>+W157+Y157</f>
        <v>1733.4830000000002</v>
      </c>
      <c r="Y162" s="82"/>
      <c r="Z162" s="58"/>
      <c r="AD162" s="88"/>
      <c r="AE162" s="83"/>
      <c r="AF162" s="88"/>
      <c r="AG162" s="88"/>
      <c r="AH162" s="88"/>
      <c r="AI162" s="88"/>
      <c r="AJ162" s="82"/>
      <c r="AK162" s="82"/>
      <c r="AL162" s="82"/>
      <c r="AM162" s="84"/>
      <c r="AN162" s="82"/>
      <c r="AO162" s="82"/>
      <c r="AP162" s="82"/>
      <c r="AQ162" s="82"/>
      <c r="AR162" s="84"/>
      <c r="AS162" s="82"/>
      <c r="AT162" s="82"/>
      <c r="AU162" s="82"/>
      <c r="AV162" s="82"/>
      <c r="AW162" s="82"/>
      <c r="AX162" s="82"/>
      <c r="AY162" s="82"/>
      <c r="AZ162" s="82"/>
      <c r="BA162" s="82"/>
      <c r="BB162" s="32"/>
      <c r="BC162" s="82"/>
      <c r="BD162" s="82"/>
      <c r="BE162" s="32"/>
      <c r="BF162" s="82"/>
    </row>
    <row r="163" spans="1:58">
      <c r="A163" s="74"/>
      <c r="C163" s="75" t="s">
        <v>295</v>
      </c>
      <c r="D163" s="75"/>
      <c r="E163" s="76"/>
      <c r="F163" s="76"/>
      <c r="G163" s="77"/>
      <c r="H163" s="77"/>
      <c r="I163" s="77"/>
      <c r="J163" s="91"/>
      <c r="K163" s="91"/>
      <c r="O163" s="78"/>
      <c r="P163" s="79"/>
      <c r="Q163" s="77"/>
      <c r="R163" s="396"/>
      <c r="S163" s="58"/>
      <c r="U163" s="80"/>
      <c r="V163" s="406"/>
      <c r="W163" s="407"/>
      <c r="X163" s="401"/>
      <c r="Y163" s="407"/>
      <c r="Z163" s="401"/>
      <c r="AD163" s="394"/>
      <c r="AE163" s="83"/>
      <c r="AF163" s="394"/>
      <c r="AG163" s="394"/>
      <c r="AH163" s="394"/>
      <c r="AI163" s="394"/>
      <c r="AJ163" s="82"/>
      <c r="AK163" s="82"/>
      <c r="AL163" s="82"/>
      <c r="AM163" s="82"/>
      <c r="AN163" s="82"/>
      <c r="AO163" s="82"/>
      <c r="AP163" s="82"/>
      <c r="AQ163" s="82"/>
      <c r="AR163" s="82"/>
      <c r="AS163" s="82"/>
      <c r="AT163" s="82"/>
      <c r="AU163" s="82"/>
      <c r="AV163" s="82"/>
      <c r="AW163" s="82"/>
      <c r="AX163" s="82"/>
      <c r="AY163" s="82"/>
      <c r="AZ163" s="82"/>
      <c r="BA163" s="82"/>
      <c r="BB163" s="32"/>
      <c r="BC163" s="82"/>
      <c r="BD163" s="82"/>
      <c r="BE163" s="32"/>
      <c r="BF163" s="82"/>
    </row>
    <row r="164" spans="1:58">
      <c r="A164" s="74"/>
      <c r="B164" s="75"/>
      <c r="C164" s="75" t="s">
        <v>296</v>
      </c>
      <c r="D164" s="75"/>
      <c r="E164" s="76"/>
      <c r="F164" s="76"/>
      <c r="G164" s="77"/>
      <c r="H164" s="77"/>
      <c r="I164" s="77"/>
      <c r="J164" s="91"/>
      <c r="K164" s="91"/>
      <c r="O164" s="78"/>
      <c r="P164" s="79"/>
      <c r="Q164" s="77"/>
      <c r="R164" s="396"/>
      <c r="S164" s="58"/>
      <c r="V164" s="399"/>
      <c r="W164" s="400" t="s">
        <v>304</v>
      </c>
      <c r="X164" s="399"/>
      <c r="Y164" s="399"/>
      <c r="Z164" s="401"/>
      <c r="AE164" s="83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S164" s="58"/>
      <c r="AT164" s="58"/>
      <c r="AU164" s="58"/>
      <c r="AV164" s="58"/>
      <c r="AW164" s="58"/>
      <c r="AX164" s="58"/>
      <c r="AY164" s="58"/>
      <c r="AZ164" s="58"/>
      <c r="BA164" s="58"/>
      <c r="BB164" s="32"/>
      <c r="BE164" s="32"/>
    </row>
    <row r="165" spans="1:58">
      <c r="A165" s="74"/>
      <c r="B165" s="75"/>
      <c r="C165" s="75"/>
      <c r="D165" s="75"/>
      <c r="E165" s="76"/>
      <c r="F165" s="76"/>
      <c r="G165" s="77"/>
      <c r="H165" s="77"/>
      <c r="I165" s="77"/>
      <c r="J165" s="91"/>
      <c r="K165" s="91"/>
      <c r="O165" s="78"/>
      <c r="P165" s="79"/>
      <c r="Q165" s="77"/>
      <c r="R165" s="396"/>
      <c r="S165" s="58"/>
      <c r="V165" s="399"/>
      <c r="W165" s="402" t="s">
        <v>291</v>
      </c>
      <c r="X165" s="516">
        <f>Y158</f>
        <v>0</v>
      </c>
      <c r="Y165" s="403"/>
      <c r="Z165" s="401"/>
      <c r="AE165" s="83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S165" s="58"/>
      <c r="AT165" s="58"/>
      <c r="AU165" s="58"/>
      <c r="AV165" s="58"/>
      <c r="AW165" s="58"/>
      <c r="AX165" s="58"/>
      <c r="AY165" s="58"/>
      <c r="AZ165" s="58"/>
      <c r="BA165" s="58"/>
      <c r="BB165" s="32"/>
      <c r="BE165" s="32"/>
    </row>
    <row r="166" spans="1:58">
      <c r="R166" s="94"/>
      <c r="V166" s="399"/>
      <c r="W166" s="402" t="s">
        <v>148</v>
      </c>
      <c r="X166" s="405">
        <f>Z158</f>
        <v>1.3277855675191741E-2</v>
      </c>
      <c r="Y166" s="404"/>
      <c r="Z166" s="399"/>
    </row>
    <row r="167" spans="1:58">
      <c r="R167" s="94"/>
      <c r="V167" s="399"/>
      <c r="W167" s="402" t="s">
        <v>149</v>
      </c>
      <c r="X167" s="405">
        <f>AC158</f>
        <v>6.0452415182385413E-3</v>
      </c>
      <c r="Y167" s="405"/>
      <c r="Z167" s="399"/>
    </row>
    <row r="168" spans="1:58" ht="15" customHeight="1">
      <c r="R168" s="94"/>
      <c r="V168" s="399"/>
      <c r="W168" s="402" t="s">
        <v>150</v>
      </c>
      <c r="X168" s="405">
        <f>AA158</f>
        <v>1.882484442956215E-2</v>
      </c>
      <c r="Y168" s="404"/>
      <c r="Z168" s="399"/>
    </row>
    <row r="169" spans="1:58">
      <c r="V169" s="399"/>
      <c r="W169" s="402" t="s">
        <v>166</v>
      </c>
      <c r="X169" s="405">
        <f>AB158</f>
        <v>4.2637355208525492E-4</v>
      </c>
      <c r="Y169" s="404" t="s">
        <v>164</v>
      </c>
      <c r="Z169" s="399"/>
    </row>
    <row r="170" spans="1:58">
      <c r="V170" s="399"/>
      <c r="W170" s="402" t="s">
        <v>202</v>
      </c>
      <c r="X170" s="405">
        <f>AF158</f>
        <v>3.4281948186283269E-3</v>
      </c>
      <c r="Y170" s="404"/>
      <c r="Z170" s="399"/>
    </row>
    <row r="171" spans="1:58">
      <c r="V171" s="399"/>
      <c r="W171" s="402" t="s">
        <v>203</v>
      </c>
      <c r="X171" s="405">
        <f>+AG158</f>
        <v>1.2272937450689409E-2</v>
      </c>
      <c r="Y171" s="404"/>
      <c r="Z171" s="399"/>
    </row>
    <row r="172" spans="1:58">
      <c r="V172" s="399"/>
      <c r="W172" s="402" t="s">
        <v>297</v>
      </c>
      <c r="X172" s="405">
        <f>+AH158</f>
        <v>1.1587298486963745E-2</v>
      </c>
      <c r="Y172" s="404"/>
      <c r="Z172" s="399"/>
    </row>
    <row r="173" spans="1:58">
      <c r="V173" s="399"/>
      <c r="W173" s="402" t="s">
        <v>227</v>
      </c>
      <c r="X173" s="405">
        <f>+AI158</f>
        <v>1.9197890984318632E-3</v>
      </c>
      <c r="Y173" s="404"/>
      <c r="Z173" s="399"/>
    </row>
    <row r="174" spans="1:58">
      <c r="V174" s="399"/>
      <c r="W174" s="402" t="s">
        <v>157</v>
      </c>
      <c r="X174" s="405">
        <f>+AJ158</f>
        <v>2.2854632124188847E-4</v>
      </c>
      <c r="Y174" s="404"/>
      <c r="Z174" s="399"/>
    </row>
    <row r="175" spans="1:58">
      <c r="V175" s="399"/>
      <c r="W175" s="402" t="s">
        <v>159</v>
      </c>
      <c r="X175" s="405">
        <f>+AK158</f>
        <v>7.9991212434660968E-4</v>
      </c>
      <c r="Y175" s="404"/>
      <c r="Z175" s="399"/>
    </row>
    <row r="176" spans="1:58">
      <c r="V176" s="399"/>
      <c r="W176" s="402" t="s">
        <v>158</v>
      </c>
      <c r="X176" s="405">
        <f>+AL158</f>
        <v>0</v>
      </c>
      <c r="Y176" s="404"/>
      <c r="Z176" s="399"/>
    </row>
    <row r="177" spans="22:26">
      <c r="V177" s="399"/>
      <c r="W177" s="402" t="s">
        <v>151</v>
      </c>
      <c r="X177" s="405">
        <f>+AN158</f>
        <v>0</v>
      </c>
      <c r="Y177" s="404"/>
      <c r="Z177" s="399"/>
    </row>
    <row r="178" spans="22:26">
      <c r="V178" s="399"/>
      <c r="W178" s="402" t="s">
        <v>161</v>
      </c>
      <c r="X178" s="405">
        <f>+AO158</f>
        <v>3.5881772434976488E-3</v>
      </c>
      <c r="Y178" s="404"/>
      <c r="Z178" s="399"/>
    </row>
    <row r="179" spans="22:26">
      <c r="V179" s="399"/>
      <c r="W179" s="402" t="s">
        <v>152</v>
      </c>
      <c r="X179" s="405">
        <f>+AP158</f>
        <v>5.5308209740537011E-3</v>
      </c>
      <c r="Y179" s="404"/>
      <c r="Z179" s="399"/>
    </row>
    <row r="180" spans="22:26">
      <c r="V180" s="399"/>
      <c r="W180" s="402" t="s">
        <v>160</v>
      </c>
      <c r="X180" s="405">
        <f>+AQ158</f>
        <v>0</v>
      </c>
      <c r="Y180" s="404"/>
      <c r="Z180" s="399"/>
    </row>
    <row r="181" spans="22:26">
      <c r="V181" s="399"/>
      <c r="W181" s="402" t="s">
        <v>163</v>
      </c>
      <c r="X181" s="405">
        <f>+AS158</f>
        <v>0</v>
      </c>
      <c r="Y181" s="404"/>
      <c r="Z181" s="399"/>
    </row>
    <row r="182" spans="22:26">
      <c r="V182" s="399"/>
      <c r="W182" s="402" t="s">
        <v>298</v>
      </c>
      <c r="X182" s="405">
        <f>+AT158</f>
        <v>4.6851995854587138E-3</v>
      </c>
      <c r="Y182" s="404"/>
      <c r="Z182" s="399"/>
    </row>
    <row r="183" spans="22:26">
      <c r="V183" s="399"/>
      <c r="W183" s="402" t="s">
        <v>243</v>
      </c>
      <c r="X183" s="405">
        <f>+AU158</f>
        <v>1.5998242486932194E-3</v>
      </c>
      <c r="Y183" s="404"/>
      <c r="Z183" s="399"/>
    </row>
    <row r="184" spans="22:26">
      <c r="V184" s="399"/>
      <c r="W184" s="402" t="s">
        <v>307</v>
      </c>
      <c r="X184" s="405">
        <f>+AW158</f>
        <v>3.4281948186283269E-3</v>
      </c>
      <c r="Y184" s="404"/>
      <c r="Z184" s="399"/>
    </row>
    <row r="185" spans="22:26">
      <c r="V185" s="399"/>
      <c r="W185" s="402" t="s">
        <v>308</v>
      </c>
      <c r="X185" s="405">
        <f>+AV158</f>
        <v>0</v>
      </c>
      <c r="Y185" s="404"/>
      <c r="Z185" s="399"/>
    </row>
    <row r="186" spans="22:26">
      <c r="V186" s="399"/>
      <c r="W186" s="399" t="s">
        <v>162</v>
      </c>
      <c r="X186" s="405">
        <f>+AX158+AY158</f>
        <v>0</v>
      </c>
      <c r="Y186" s="405"/>
      <c r="Z186" s="399"/>
    </row>
    <row r="187" spans="22:26">
      <c r="V187" s="399"/>
      <c r="W187" s="399" t="s">
        <v>306</v>
      </c>
      <c r="X187" s="405">
        <f>+AZ159</f>
        <v>0</v>
      </c>
      <c r="Y187" s="399"/>
      <c r="Z187" s="399"/>
    </row>
    <row r="188" spans="22:26">
      <c r="V188" s="399"/>
      <c r="W188" s="399"/>
      <c r="X188" s="532">
        <f>SUM(X165:X187)</f>
        <v>8.7643210345711153E-2</v>
      </c>
      <c r="Y188" s="399"/>
      <c r="Z188" s="399"/>
    </row>
    <row r="190" spans="22:26">
      <c r="X190" s="94">
        <f>+X188+X157</f>
        <v>1.0000000000000004</v>
      </c>
    </row>
  </sheetData>
  <mergeCells count="50">
    <mergeCell ref="O158:P158"/>
    <mergeCell ref="T3:T5"/>
    <mergeCell ref="P3:P5"/>
    <mergeCell ref="G3:K4"/>
    <mergeCell ref="L3:N4"/>
    <mergeCell ref="O3:O5"/>
    <mergeCell ref="Q3:Q5"/>
    <mergeCell ref="R3:R5"/>
    <mergeCell ref="S3:S5"/>
    <mergeCell ref="AF3:AL3"/>
    <mergeCell ref="AJ4:AJ5"/>
    <mergeCell ref="A3:A5"/>
    <mergeCell ref="B3:B5"/>
    <mergeCell ref="D3:D5"/>
    <mergeCell ref="E3:E5"/>
    <mergeCell ref="F3:F5"/>
    <mergeCell ref="C3:C5"/>
    <mergeCell ref="V3:V5"/>
    <mergeCell ref="AX3:AY3"/>
    <mergeCell ref="AZ3:AZ5"/>
    <mergeCell ref="AK4:AK5"/>
    <mergeCell ref="AL4:AL5"/>
    <mergeCell ref="U3:U5"/>
    <mergeCell ref="W3:W5"/>
    <mergeCell ref="X3:X5"/>
    <mergeCell ref="Z3:Z5"/>
    <mergeCell ref="Y3:Y5"/>
    <mergeCell ref="AA3:AA5"/>
    <mergeCell ref="AB3:AB5"/>
    <mergeCell ref="AF4:AH4"/>
    <mergeCell ref="AI4:AI5"/>
    <mergeCell ref="AC3:AC5"/>
    <mergeCell ref="AE3:AE5"/>
    <mergeCell ref="AD3:AD5"/>
    <mergeCell ref="BD3:BD5"/>
    <mergeCell ref="BE3:BE5"/>
    <mergeCell ref="BF3:BF5"/>
    <mergeCell ref="AM3:AM5"/>
    <mergeCell ref="BA3:BA5"/>
    <mergeCell ref="AQ4:AQ5"/>
    <mergeCell ref="AT3:AU4"/>
    <mergeCell ref="BB3:BB5"/>
    <mergeCell ref="BC3:BC5"/>
    <mergeCell ref="AN4:AN5"/>
    <mergeCell ref="AO4:AO5"/>
    <mergeCell ref="AP4:AP5"/>
    <mergeCell ref="AR4:AR5"/>
    <mergeCell ref="AN3:AR3"/>
    <mergeCell ref="AS3:AS5"/>
    <mergeCell ref="AV3:AW3"/>
  </mergeCells>
  <phoneticPr fontId="30" type="noConversion"/>
  <conditionalFormatting sqref="B9:C9 B34:C34 B53:C53 B68:C68 B76:C76 B86:C86 C158 B57:C57 B62:C63 C156 B156:B158">
    <cfRule type="cellIs" dxfId="51194" priority="35550" stopIfTrue="1" operator="equal">
      <formula>"Towel"</formula>
    </cfRule>
    <cfRule type="cellIs" dxfId="51193" priority="35551" stopIfTrue="1" operator="equal">
      <formula>"Napkin Hs"</formula>
    </cfRule>
  </conditionalFormatting>
  <conditionalFormatting sqref="C50:C51">
    <cfRule type="cellIs" dxfId="51192" priority="34560" stopIfTrue="1" operator="equal">
      <formula>"Towel"</formula>
    </cfRule>
    <cfRule type="cellIs" dxfId="51191" priority="34561" stopIfTrue="1" operator="equal">
      <formula>"Napkin Hs"</formula>
    </cfRule>
  </conditionalFormatting>
  <conditionalFormatting sqref="B35:C35">
    <cfRule type="cellIs" dxfId="51190" priority="35490" stopIfTrue="1" operator="equal">
      <formula>"Towel"</formula>
    </cfRule>
    <cfRule type="cellIs" dxfId="51189" priority="35491" stopIfTrue="1" operator="equal">
      <formula>"Napkin Hs"</formula>
    </cfRule>
  </conditionalFormatting>
  <conditionalFormatting sqref="B55:C55">
    <cfRule type="cellIs" dxfId="51188" priority="35418" stopIfTrue="1" operator="equal">
      <formula>"Towel"</formula>
    </cfRule>
    <cfRule type="cellIs" dxfId="51187" priority="35419" stopIfTrue="1" operator="equal">
      <formula>"Napkin Hs"</formula>
    </cfRule>
  </conditionalFormatting>
  <conditionalFormatting sqref="B56:C56">
    <cfRule type="cellIs" dxfId="51186" priority="35412" stopIfTrue="1" operator="equal">
      <formula>"Towel"</formula>
    </cfRule>
    <cfRule type="cellIs" dxfId="51185" priority="35413" stopIfTrue="1" operator="equal">
      <formula>"Napkin Hs"</formula>
    </cfRule>
  </conditionalFormatting>
  <conditionalFormatting sqref="B61:C61">
    <cfRule type="cellIs" dxfId="51184" priority="35406" stopIfTrue="1" operator="equal">
      <formula>"Towel"</formula>
    </cfRule>
    <cfRule type="cellIs" dxfId="51183" priority="35407" stopIfTrue="1" operator="equal">
      <formula>"Napkin Hs"</formula>
    </cfRule>
  </conditionalFormatting>
  <conditionalFormatting sqref="B69:C69">
    <cfRule type="cellIs" dxfId="51182" priority="35362" stopIfTrue="1" operator="equal">
      <formula>"Towel"</formula>
    </cfRule>
    <cfRule type="cellIs" dxfId="51181" priority="35363" stopIfTrue="1" operator="equal">
      <formula>"Napkin Hs"</formula>
    </cfRule>
  </conditionalFormatting>
  <conditionalFormatting sqref="B70:C70">
    <cfRule type="cellIs" dxfId="51180" priority="35368" stopIfTrue="1" operator="equal">
      <formula>"Towel"</formula>
    </cfRule>
    <cfRule type="cellIs" dxfId="51179" priority="35369" stopIfTrue="1" operator="equal">
      <formula>"Napkin Hs"</formula>
    </cfRule>
  </conditionalFormatting>
  <conditionalFormatting sqref="B75:C75">
    <cfRule type="cellIs" dxfId="51178" priority="35356" stopIfTrue="1" operator="equal">
      <formula>"Towel"</formula>
    </cfRule>
    <cfRule type="cellIs" dxfId="51177" priority="35357" stopIfTrue="1" operator="equal">
      <formula>"Napkin Hs"</formula>
    </cfRule>
  </conditionalFormatting>
  <conditionalFormatting sqref="B91:C91">
    <cfRule type="cellIs" dxfId="51176" priority="35274" stopIfTrue="1" operator="equal">
      <formula>"Towel"</formula>
    </cfRule>
    <cfRule type="cellIs" dxfId="51175" priority="35275" stopIfTrue="1" operator="equal">
      <formula>"Napkin Hs"</formula>
    </cfRule>
  </conditionalFormatting>
  <conditionalFormatting sqref="B102:C102">
    <cfRule type="cellIs" dxfId="51174" priority="35234" stopIfTrue="1" operator="equal">
      <formula>"Towel"</formula>
    </cfRule>
    <cfRule type="cellIs" dxfId="51173" priority="35235" stopIfTrue="1" operator="equal">
      <formula>"Napkin Hs"</formula>
    </cfRule>
  </conditionalFormatting>
  <conditionalFormatting sqref="B107:C107">
    <cfRule type="cellIs" dxfId="51172" priority="35208" stopIfTrue="1" operator="equal">
      <formula>"Towel"</formula>
    </cfRule>
    <cfRule type="cellIs" dxfId="51171" priority="35209" stopIfTrue="1" operator="equal">
      <formula>"Napkin Hs"</formula>
    </cfRule>
  </conditionalFormatting>
  <conditionalFormatting sqref="B25:C25">
    <cfRule type="cellIs" dxfId="51170" priority="34868" stopIfTrue="1" operator="equal">
      <formula>"Towel"</formula>
    </cfRule>
    <cfRule type="cellIs" dxfId="51169" priority="34869" stopIfTrue="1" operator="equal">
      <formula>"Napkin Hs"</formula>
    </cfRule>
  </conditionalFormatting>
  <conditionalFormatting sqref="B25:C25">
    <cfRule type="cellIs" dxfId="51168" priority="34862" stopIfTrue="1" operator="equal">
      <formula>"Towel"</formula>
    </cfRule>
    <cfRule type="cellIs" dxfId="51167" priority="34863" stopIfTrue="1" operator="equal">
      <formula>"Napkin Hs"</formula>
    </cfRule>
  </conditionalFormatting>
  <conditionalFormatting sqref="C9">
    <cfRule type="cellIs" dxfId="51166" priority="35090" stopIfTrue="1" operator="equal">
      <formula>"Towel"</formula>
    </cfRule>
    <cfRule type="cellIs" dxfId="51165" priority="35091" stopIfTrue="1" operator="equal">
      <formula>"Napkin Hs"</formula>
    </cfRule>
  </conditionalFormatting>
  <conditionalFormatting sqref="C9 C34 C53 C68 C76 C86 C57 C62:C63">
    <cfRule type="cellIs" dxfId="51164" priority="35549" stopIfTrue="1" operator="equal">
      <formula>"Napkin Hs"</formula>
    </cfRule>
  </conditionalFormatting>
  <conditionalFormatting sqref="C50:C51">
    <cfRule type="cellIs" dxfId="51163" priority="34558" stopIfTrue="1" operator="equal">
      <formula>"Towel"</formula>
    </cfRule>
    <cfRule type="cellIs" dxfId="51162" priority="34559" stopIfTrue="1" operator="equal">
      <formula>"Napkin Hs"</formula>
    </cfRule>
  </conditionalFormatting>
  <conditionalFormatting sqref="C34 C53 C68 C76 C86 C9 C57 C62:C63">
    <cfRule type="cellIs" dxfId="51161" priority="35548" stopIfTrue="1" operator="equal">
      <formula>"Towel"</formula>
    </cfRule>
  </conditionalFormatting>
  <conditionalFormatting sqref="C35">
    <cfRule type="cellIs" dxfId="51160" priority="35482" stopIfTrue="1" operator="equal">
      <formula>"Towel"</formula>
    </cfRule>
    <cfRule type="cellIs" dxfId="51159" priority="35483" stopIfTrue="1" operator="equal">
      <formula>"Napkin Hs"</formula>
    </cfRule>
  </conditionalFormatting>
  <conditionalFormatting sqref="C34">
    <cfRule type="cellIs" dxfId="51158" priority="35494" stopIfTrue="1" operator="equal">
      <formula>"Towel"</formula>
    </cfRule>
    <cfRule type="cellIs" dxfId="51157" priority="35495" stopIfTrue="1" operator="equal">
      <formula>"Napkin Hs"</formula>
    </cfRule>
  </conditionalFormatting>
  <conditionalFormatting sqref="C35">
    <cfRule type="cellIs" dxfId="51156" priority="35488" stopIfTrue="1" operator="equal">
      <formula>"Towel"</formula>
    </cfRule>
    <cfRule type="cellIs" dxfId="51155" priority="35489" stopIfTrue="1" operator="equal">
      <formula>"Napkin Hs"</formula>
    </cfRule>
  </conditionalFormatting>
  <conditionalFormatting sqref="C53">
    <cfRule type="cellIs" dxfId="51154" priority="35434" stopIfTrue="1" operator="equal">
      <formula>"Towel"</formula>
    </cfRule>
    <cfRule type="cellIs" dxfId="51153" priority="35435" stopIfTrue="1" operator="equal">
      <formula>"Napkin Hs"</formula>
    </cfRule>
  </conditionalFormatting>
  <conditionalFormatting sqref="C55">
    <cfRule type="cellIs" dxfId="51152" priority="35416" stopIfTrue="1" operator="equal">
      <formula>"Towel"</formula>
    </cfRule>
    <cfRule type="cellIs" dxfId="51151" priority="35417" stopIfTrue="1" operator="equal">
      <formula>"Napkin Hs"</formula>
    </cfRule>
  </conditionalFormatting>
  <conditionalFormatting sqref="C55:C57">
    <cfRule type="cellIs" dxfId="51150" priority="35410" stopIfTrue="1" operator="equal">
      <formula>"Towel"</formula>
    </cfRule>
    <cfRule type="cellIs" dxfId="51149" priority="35411" stopIfTrue="1" operator="equal">
      <formula>"Napkin Hs"</formula>
    </cfRule>
  </conditionalFormatting>
  <conditionalFormatting sqref="C56">
    <cfRule type="cellIs" dxfId="51148" priority="35408" stopIfTrue="1" operator="equal">
      <formula>"Towel"</formula>
    </cfRule>
    <cfRule type="cellIs" dxfId="51147" priority="35409" stopIfTrue="1" operator="equal">
      <formula>"Napkin Hs"</formula>
    </cfRule>
  </conditionalFormatting>
  <conditionalFormatting sqref="C61">
    <cfRule type="cellIs" dxfId="51146" priority="35398" stopIfTrue="1" operator="equal">
      <formula>"Towel"</formula>
    </cfRule>
    <cfRule type="cellIs" dxfId="51145" priority="35399" stopIfTrue="1" operator="equal">
      <formula>"Napkin Hs"</formula>
    </cfRule>
  </conditionalFormatting>
  <conditionalFormatting sqref="C61:C63">
    <cfRule type="cellIs" dxfId="51144" priority="35404" stopIfTrue="1" operator="equal">
      <formula>"Towel"</formula>
    </cfRule>
    <cfRule type="cellIs" dxfId="51143" priority="35405" stopIfTrue="1" operator="equal">
      <formula>"Napkin Hs"</formula>
    </cfRule>
  </conditionalFormatting>
  <conditionalFormatting sqref="C68">
    <cfRule type="cellIs" dxfId="51142" priority="35374" stopIfTrue="1" operator="equal">
      <formula>"Towel"</formula>
    </cfRule>
    <cfRule type="cellIs" dxfId="51141" priority="35375" stopIfTrue="1" operator="equal">
      <formula>"Napkin Hs"</formula>
    </cfRule>
  </conditionalFormatting>
  <conditionalFormatting sqref="C69">
    <cfRule type="cellIs" dxfId="51140" priority="35358" stopIfTrue="1" operator="equal">
      <formula>"Towel"</formula>
    </cfRule>
    <cfRule type="cellIs" dxfId="51139" priority="35359" stopIfTrue="1" operator="equal">
      <formula>"Napkin Hs"</formula>
    </cfRule>
  </conditionalFormatting>
  <conditionalFormatting sqref="C69:C70">
    <cfRule type="cellIs" dxfId="51138" priority="35360" stopIfTrue="1" operator="equal">
      <formula>"Towel"</formula>
    </cfRule>
    <cfRule type="cellIs" dxfId="51137" priority="35361" stopIfTrue="1" operator="equal">
      <formula>"Napkin Hs"</formula>
    </cfRule>
  </conditionalFormatting>
  <conditionalFormatting sqref="C70">
    <cfRule type="cellIs" dxfId="51136" priority="35366" stopIfTrue="1" operator="equal">
      <formula>"Towel"</formula>
    </cfRule>
    <cfRule type="cellIs" dxfId="51135" priority="35367" stopIfTrue="1" operator="equal">
      <formula>"Napkin Hs"</formula>
    </cfRule>
  </conditionalFormatting>
  <conditionalFormatting sqref="C75">
    <cfRule type="cellIs" dxfId="51134" priority="35348" stopIfTrue="1" operator="equal">
      <formula>"Towel"</formula>
    </cfRule>
    <cfRule type="cellIs" dxfId="51133" priority="35349" stopIfTrue="1" operator="equal">
      <formula>"Napkin Hs"</formula>
    </cfRule>
  </conditionalFormatting>
  <conditionalFormatting sqref="C75:C76">
    <cfRule type="cellIs" dxfId="51132" priority="35354" stopIfTrue="1" operator="equal">
      <formula>"Towel"</formula>
    </cfRule>
    <cfRule type="cellIs" dxfId="51131" priority="35355" stopIfTrue="1" operator="equal">
      <formula>"Napkin Hs"</formula>
    </cfRule>
  </conditionalFormatting>
  <conditionalFormatting sqref="C86">
    <cfRule type="cellIs" dxfId="51130" priority="35306" stopIfTrue="1" operator="equal">
      <formula>"Towel"</formula>
    </cfRule>
    <cfRule type="cellIs" dxfId="51129" priority="35307" stopIfTrue="1" operator="equal">
      <formula>"Napkin Hs"</formula>
    </cfRule>
  </conditionalFormatting>
  <conditionalFormatting sqref="C91">
    <cfRule type="cellIs" dxfId="51128" priority="35268" stopIfTrue="1" operator="equal">
      <formula>"Towel"</formula>
    </cfRule>
    <cfRule type="cellIs" dxfId="51127" priority="35269" stopIfTrue="1" operator="equal">
      <formula>"Napkin Hs"</formula>
    </cfRule>
  </conditionalFormatting>
  <conditionalFormatting sqref="C91">
    <cfRule type="cellIs" dxfId="51126" priority="35272" stopIfTrue="1" operator="equal">
      <formula>"Towel"</formula>
    </cfRule>
    <cfRule type="cellIs" dxfId="51125" priority="35273" stopIfTrue="1" operator="equal">
      <formula>"Napkin Hs"</formula>
    </cfRule>
  </conditionalFormatting>
  <conditionalFormatting sqref="C102">
    <cfRule type="cellIs" dxfId="51124" priority="35236" stopIfTrue="1" operator="equal">
      <formula>"Towel"</formula>
    </cfRule>
    <cfRule type="cellIs" dxfId="51123" priority="35237" stopIfTrue="1" operator="equal">
      <formula>"Napkin Hs"</formula>
    </cfRule>
  </conditionalFormatting>
  <conditionalFormatting sqref="C102">
    <cfRule type="cellIs" dxfId="51122" priority="35228" stopIfTrue="1" operator="equal">
      <formula>"Towel"</formula>
    </cfRule>
    <cfRule type="cellIs" dxfId="51121" priority="35229" stopIfTrue="1" operator="equal">
      <formula>"Napkin Hs"</formula>
    </cfRule>
  </conditionalFormatting>
  <conditionalFormatting sqref="C107">
    <cfRule type="cellIs" dxfId="51120" priority="35210" stopIfTrue="1" operator="equal">
      <formula>"Towel"</formula>
    </cfRule>
    <cfRule type="cellIs" dxfId="51119" priority="35211" stopIfTrue="1" operator="equal">
      <formula>"Napkin Hs"</formula>
    </cfRule>
  </conditionalFormatting>
  <conditionalFormatting sqref="C107">
    <cfRule type="cellIs" dxfId="51118" priority="35202" stopIfTrue="1" operator="equal">
      <formula>"Towel"</formula>
    </cfRule>
    <cfRule type="cellIs" dxfId="51117" priority="35203" stopIfTrue="1" operator="equal">
      <formula>"Napkin Hs"</formula>
    </cfRule>
  </conditionalFormatting>
  <conditionalFormatting sqref="C25">
    <cfRule type="cellIs" dxfId="51116" priority="34866" stopIfTrue="1" operator="equal">
      <formula>"Towel"</formula>
    </cfRule>
    <cfRule type="cellIs" dxfId="51115" priority="34867" stopIfTrue="1" operator="equal">
      <formula>"Napkin Hs"</formula>
    </cfRule>
  </conditionalFormatting>
  <conditionalFormatting sqref="C10">
    <cfRule type="cellIs" dxfId="51114" priority="35034" stopIfTrue="1" operator="equal">
      <formula>"Towel"</formula>
    </cfRule>
    <cfRule type="cellIs" dxfId="51113" priority="35035" stopIfTrue="1" operator="equal">
      <formula>"Napkin Hs"</formula>
    </cfRule>
  </conditionalFormatting>
  <conditionalFormatting sqref="C10">
    <cfRule type="cellIs" dxfId="51112" priority="35036" stopIfTrue="1" operator="equal">
      <formula>"Towel"</formula>
    </cfRule>
    <cfRule type="cellIs" dxfId="51111" priority="35037" stopIfTrue="1" operator="equal">
      <formula>"Napkin Hs"</formula>
    </cfRule>
  </conditionalFormatting>
  <conditionalFormatting sqref="B52:C52">
    <cfRule type="cellIs" dxfId="51110" priority="34532" stopIfTrue="1" operator="equal">
      <formula>"Towel"</formula>
    </cfRule>
    <cfRule type="cellIs" dxfId="51109" priority="34533" stopIfTrue="1" operator="equal">
      <formula>"Napkin Hs"</formula>
    </cfRule>
  </conditionalFormatting>
  <conditionalFormatting sqref="B10:C10">
    <cfRule type="cellIs" dxfId="51108" priority="35032" stopIfTrue="1" operator="equal">
      <formula>"Towel"</formula>
    </cfRule>
    <cfRule type="cellIs" dxfId="51107" priority="35033" stopIfTrue="1" operator="equal">
      <formula>"Napkin Hs"</formula>
    </cfRule>
  </conditionalFormatting>
  <conditionalFormatting sqref="B10:C10">
    <cfRule type="cellIs" dxfId="51106" priority="35026" stopIfTrue="1" operator="equal">
      <formula>"Towel"</formula>
    </cfRule>
    <cfRule type="cellIs" dxfId="51105" priority="35027" stopIfTrue="1" operator="equal">
      <formula>"Napkin Hs"</formula>
    </cfRule>
  </conditionalFormatting>
  <conditionalFormatting sqref="C10">
    <cfRule type="cellIs" dxfId="51104" priority="35028" stopIfTrue="1" operator="equal">
      <formula>"Towel"</formula>
    </cfRule>
    <cfRule type="cellIs" dxfId="51103" priority="35029" stopIfTrue="1" operator="equal">
      <formula>"Napkin Hs"</formula>
    </cfRule>
  </conditionalFormatting>
  <conditionalFormatting sqref="C10">
    <cfRule type="cellIs" dxfId="51102" priority="35030" stopIfTrue="1" operator="equal">
      <formula>"Towel"</formula>
    </cfRule>
    <cfRule type="cellIs" dxfId="51101" priority="35031" stopIfTrue="1" operator="equal">
      <formula>"Napkin Hs"</formula>
    </cfRule>
  </conditionalFormatting>
  <conditionalFormatting sqref="C25">
    <cfRule type="cellIs" dxfId="51100" priority="34872" stopIfTrue="1" operator="equal">
      <formula>"Towel"</formula>
    </cfRule>
    <cfRule type="cellIs" dxfId="51099" priority="34873" stopIfTrue="1" operator="equal">
      <formula>"Napkin Hs"</formula>
    </cfRule>
  </conditionalFormatting>
  <conditionalFormatting sqref="C25">
    <cfRule type="cellIs" dxfId="51098" priority="34870" stopIfTrue="1" operator="equal">
      <formula>"Towel"</formula>
    </cfRule>
    <cfRule type="cellIs" dxfId="51097" priority="34871" stopIfTrue="1" operator="equal">
      <formula>"Napkin Hs"</formula>
    </cfRule>
  </conditionalFormatting>
  <conditionalFormatting sqref="C25">
    <cfRule type="cellIs" dxfId="51096" priority="34864" stopIfTrue="1" operator="equal">
      <formula>"Towel"</formula>
    </cfRule>
    <cfRule type="cellIs" dxfId="51095" priority="34865" stopIfTrue="1" operator="equal">
      <formula>"Napkin Hs"</formula>
    </cfRule>
  </conditionalFormatting>
  <conditionalFormatting sqref="B39:C39">
    <cfRule type="cellIs" dxfId="51094" priority="34790" stopIfTrue="1" operator="equal">
      <formula>"Towel"</formula>
    </cfRule>
    <cfRule type="cellIs" dxfId="51093" priority="34791" stopIfTrue="1" operator="equal">
      <formula>"Napkin Hs"</formula>
    </cfRule>
  </conditionalFormatting>
  <conditionalFormatting sqref="C39">
    <cfRule type="cellIs" dxfId="51092" priority="34786" stopIfTrue="1" operator="equal">
      <formula>"Towel"</formula>
    </cfRule>
    <cfRule type="cellIs" dxfId="51091" priority="34787" stopIfTrue="1" operator="equal">
      <formula>"Napkin Hs"</formula>
    </cfRule>
  </conditionalFormatting>
  <conditionalFormatting sqref="C39">
    <cfRule type="cellIs" dxfId="51090" priority="34788" stopIfTrue="1" operator="equal">
      <formula>"Towel"</formula>
    </cfRule>
    <cfRule type="cellIs" dxfId="51089" priority="34789" stopIfTrue="1" operator="equal">
      <formula>"Napkin Hs"</formula>
    </cfRule>
  </conditionalFormatting>
  <conditionalFormatting sqref="C38">
    <cfRule type="cellIs" dxfId="51088" priority="34782" stopIfTrue="1" operator="equal">
      <formula>"Towel"</formula>
    </cfRule>
    <cfRule type="cellIs" dxfId="51087" priority="34783" stopIfTrue="1" operator="equal">
      <formula>"Napkin Hs"</formula>
    </cfRule>
  </conditionalFormatting>
  <conditionalFormatting sqref="C38">
    <cfRule type="cellIs" dxfId="51086" priority="34784" stopIfTrue="1" operator="equal">
      <formula>"Towel"</formula>
    </cfRule>
    <cfRule type="cellIs" dxfId="51085" priority="34785" stopIfTrue="1" operator="equal">
      <formula>"Napkin Hs"</formula>
    </cfRule>
  </conditionalFormatting>
  <conditionalFormatting sqref="C38">
    <cfRule type="cellIs" dxfId="51084" priority="34780" stopIfTrue="1" operator="equal">
      <formula>"Towel"</formula>
    </cfRule>
    <cfRule type="cellIs" dxfId="51083" priority="34781" stopIfTrue="1" operator="equal">
      <formula>"Napkin Hs"</formula>
    </cfRule>
  </conditionalFormatting>
  <conditionalFormatting sqref="C38">
    <cfRule type="cellIs" dxfId="51082" priority="34774" stopIfTrue="1" operator="equal">
      <formula>"Towel"</formula>
    </cfRule>
    <cfRule type="cellIs" dxfId="51081" priority="34775" stopIfTrue="1" operator="equal">
      <formula>"Napkin Hs"</formula>
    </cfRule>
  </conditionalFormatting>
  <conditionalFormatting sqref="C38">
    <cfRule type="cellIs" dxfId="51080" priority="34776" stopIfTrue="1" operator="equal">
      <formula>"Towel"</formula>
    </cfRule>
    <cfRule type="cellIs" dxfId="51079" priority="34777" stopIfTrue="1" operator="equal">
      <formula>"Napkin Hs"</formula>
    </cfRule>
  </conditionalFormatting>
  <conditionalFormatting sqref="C38">
    <cfRule type="cellIs" dxfId="51078" priority="34778" stopIfTrue="1" operator="equal">
      <formula>"Towel"</formula>
    </cfRule>
    <cfRule type="cellIs" dxfId="51077" priority="34779" stopIfTrue="1" operator="equal">
      <formula>"Napkin Hs"</formula>
    </cfRule>
  </conditionalFormatting>
  <conditionalFormatting sqref="B44:C44">
    <cfRule type="cellIs" dxfId="51076" priority="34726" stopIfTrue="1" operator="equal">
      <formula>"Towel"</formula>
    </cfRule>
    <cfRule type="cellIs" dxfId="51075" priority="34727" stopIfTrue="1" operator="equal">
      <formula>"Napkin Hs"</formula>
    </cfRule>
  </conditionalFormatting>
  <conditionalFormatting sqref="C44">
    <cfRule type="cellIs" dxfId="51074" priority="34722" stopIfTrue="1" operator="equal">
      <formula>"Towel"</formula>
    </cfRule>
    <cfRule type="cellIs" dxfId="51073" priority="34723" stopIfTrue="1" operator="equal">
      <formula>"Napkin Hs"</formula>
    </cfRule>
  </conditionalFormatting>
  <conditionalFormatting sqref="C44">
    <cfRule type="cellIs" dxfId="51072" priority="34724" stopIfTrue="1" operator="equal">
      <formula>"Towel"</formula>
    </cfRule>
    <cfRule type="cellIs" dxfId="51071" priority="34725" stopIfTrue="1" operator="equal">
      <formula>"Napkin Hs"</formula>
    </cfRule>
  </conditionalFormatting>
  <conditionalFormatting sqref="C50:C51">
    <cfRule type="cellIs" dxfId="51070" priority="34590" stopIfTrue="1" operator="equal">
      <formula>"Towel"</formula>
    </cfRule>
    <cfRule type="cellIs" dxfId="51069" priority="34591" stopIfTrue="1" operator="equal">
      <formula>"Napkin Hs"</formula>
    </cfRule>
  </conditionalFormatting>
  <conditionalFormatting sqref="B50:C51">
    <cfRule type="cellIs" dxfId="51068" priority="34592" stopIfTrue="1" operator="equal">
      <formula>"Towel"</formula>
    </cfRule>
    <cfRule type="cellIs" dxfId="51067" priority="34593" stopIfTrue="1" operator="equal">
      <formula>"Napkin Hs"</formula>
    </cfRule>
  </conditionalFormatting>
  <conditionalFormatting sqref="C50:C51">
    <cfRule type="cellIs" dxfId="51066" priority="34588" stopIfTrue="1" operator="equal">
      <formula>"Towel"</formula>
    </cfRule>
    <cfRule type="cellIs" dxfId="51065" priority="34589" stopIfTrue="1" operator="equal">
      <formula>"Napkin Hs"</formula>
    </cfRule>
  </conditionalFormatting>
  <conditionalFormatting sqref="B50:C51">
    <cfRule type="cellIs" dxfId="51064" priority="34586" stopIfTrue="1" operator="equal">
      <formula>"Towel"</formula>
    </cfRule>
    <cfRule type="cellIs" dxfId="51063" priority="34587" stopIfTrue="1" operator="equal">
      <formula>"Napkin Hs"</formula>
    </cfRule>
  </conditionalFormatting>
  <conditionalFormatting sqref="C50:C51">
    <cfRule type="cellIs" dxfId="51062" priority="34594" stopIfTrue="1" operator="equal">
      <formula>"Towel"</formula>
    </cfRule>
    <cfRule type="cellIs" dxfId="51061" priority="34595" stopIfTrue="1" operator="equal">
      <formula>"Napkin Hs"</formula>
    </cfRule>
  </conditionalFormatting>
  <conditionalFormatting sqref="C50:C51">
    <cfRule type="cellIs" dxfId="51060" priority="34596" stopIfTrue="1" operator="equal">
      <formula>"Towel"</formula>
    </cfRule>
    <cfRule type="cellIs" dxfId="51059" priority="34597" stopIfTrue="1" operator="equal">
      <formula>"Napkin Hs"</formula>
    </cfRule>
  </conditionalFormatting>
  <conditionalFormatting sqref="C50:C51">
    <cfRule type="cellIs" dxfId="51058" priority="34554" stopIfTrue="1" operator="equal">
      <formula>"Towel"</formula>
    </cfRule>
    <cfRule type="cellIs" dxfId="51057" priority="34555" stopIfTrue="1" operator="equal">
      <formula>"Napkin Hs"</formula>
    </cfRule>
  </conditionalFormatting>
  <conditionalFormatting sqref="B50:C51">
    <cfRule type="cellIs" dxfId="51056" priority="34556" stopIfTrue="1" operator="equal">
      <formula>"Towel"</formula>
    </cfRule>
    <cfRule type="cellIs" dxfId="51055" priority="34557" stopIfTrue="1" operator="equal">
      <formula>"Napkin Hs"</formula>
    </cfRule>
  </conditionalFormatting>
  <conditionalFormatting sqref="C50:C51">
    <cfRule type="cellIs" dxfId="51054" priority="34552" stopIfTrue="1" operator="equal">
      <formula>"Towel"</formula>
    </cfRule>
    <cfRule type="cellIs" dxfId="51053" priority="34553" stopIfTrue="1" operator="equal">
      <formula>"Napkin Hs"</formula>
    </cfRule>
  </conditionalFormatting>
  <conditionalFormatting sqref="B50:C51">
    <cfRule type="cellIs" dxfId="51052" priority="34550" stopIfTrue="1" operator="equal">
      <formula>"Towel"</formula>
    </cfRule>
    <cfRule type="cellIs" dxfId="51051" priority="34551" stopIfTrue="1" operator="equal">
      <formula>"Napkin Hs"</formula>
    </cfRule>
  </conditionalFormatting>
  <conditionalFormatting sqref="C52">
    <cfRule type="cellIs" dxfId="51050" priority="34530" stopIfTrue="1" operator="equal">
      <formula>"Towel"</formula>
    </cfRule>
    <cfRule type="cellIs" dxfId="51049" priority="34531" stopIfTrue="1" operator="equal">
      <formula>"Napkin Hs"</formula>
    </cfRule>
  </conditionalFormatting>
  <conditionalFormatting sqref="C52">
    <cfRule type="cellIs" dxfId="51048" priority="34528" stopIfTrue="1" operator="equal">
      <formula>"Towel"</formula>
    </cfRule>
    <cfRule type="cellIs" dxfId="51047" priority="34529" stopIfTrue="1" operator="equal">
      <formula>"Napkin Hs"</formula>
    </cfRule>
  </conditionalFormatting>
  <conditionalFormatting sqref="B52:C52">
    <cfRule type="cellIs" dxfId="51046" priority="34526" stopIfTrue="1" operator="equal">
      <formula>"Towel"</formula>
    </cfRule>
    <cfRule type="cellIs" dxfId="51045" priority="34527" stopIfTrue="1" operator="equal">
      <formula>"Napkin Hs"</formula>
    </cfRule>
  </conditionalFormatting>
  <conditionalFormatting sqref="C52">
    <cfRule type="cellIs" dxfId="51044" priority="34534" stopIfTrue="1" operator="equal">
      <formula>"Towel"</formula>
    </cfRule>
    <cfRule type="cellIs" dxfId="51043" priority="34535" stopIfTrue="1" operator="equal">
      <formula>"Napkin Hs"</formula>
    </cfRule>
  </conditionalFormatting>
  <conditionalFormatting sqref="C52">
    <cfRule type="cellIs" dxfId="51042" priority="34536" stopIfTrue="1" operator="equal">
      <formula>"Towel"</formula>
    </cfRule>
    <cfRule type="cellIs" dxfId="51041" priority="34537" stopIfTrue="1" operator="equal">
      <formula>"Napkin Hs"</formula>
    </cfRule>
  </conditionalFormatting>
  <conditionalFormatting sqref="C60">
    <cfRule type="cellIs" dxfId="51040" priority="34470" stopIfTrue="1" operator="equal">
      <formula>"Towel"</formula>
    </cfRule>
    <cfRule type="cellIs" dxfId="51039" priority="34471" stopIfTrue="1" operator="equal">
      <formula>"Napkin Hs"</formula>
    </cfRule>
  </conditionalFormatting>
  <conditionalFormatting sqref="B60:C60">
    <cfRule type="cellIs" dxfId="51038" priority="34472" stopIfTrue="1" operator="equal">
      <formula>"Towel"</formula>
    </cfRule>
    <cfRule type="cellIs" dxfId="51037" priority="34473" stopIfTrue="1" operator="equal">
      <formula>"Napkin Hs"</formula>
    </cfRule>
  </conditionalFormatting>
  <conditionalFormatting sqref="C60">
    <cfRule type="cellIs" dxfId="51036" priority="34468" stopIfTrue="1" operator="equal">
      <formula>"Towel"</formula>
    </cfRule>
    <cfRule type="cellIs" dxfId="51035" priority="34469" stopIfTrue="1" operator="equal">
      <formula>"Napkin Hs"</formula>
    </cfRule>
  </conditionalFormatting>
  <conditionalFormatting sqref="B60:C60">
    <cfRule type="cellIs" dxfId="51034" priority="34466" stopIfTrue="1" operator="equal">
      <formula>"Towel"</formula>
    </cfRule>
    <cfRule type="cellIs" dxfId="51033" priority="34467" stopIfTrue="1" operator="equal">
      <formula>"Napkin Hs"</formula>
    </cfRule>
  </conditionalFormatting>
  <conditionalFormatting sqref="C60">
    <cfRule type="cellIs" dxfId="51032" priority="34474" stopIfTrue="1" operator="equal">
      <formula>"Towel"</formula>
    </cfRule>
    <cfRule type="cellIs" dxfId="51031" priority="34475" stopIfTrue="1" operator="equal">
      <formula>"Napkin Hs"</formula>
    </cfRule>
  </conditionalFormatting>
  <conditionalFormatting sqref="C60">
    <cfRule type="cellIs" dxfId="51030" priority="34476" stopIfTrue="1" operator="equal">
      <formula>"Towel"</formula>
    </cfRule>
    <cfRule type="cellIs" dxfId="51029" priority="34477" stopIfTrue="1" operator="equal">
      <formula>"Napkin Hs"</formula>
    </cfRule>
  </conditionalFormatting>
  <conditionalFormatting sqref="C58">
    <cfRule type="cellIs" dxfId="51028" priority="34458" stopIfTrue="1" operator="equal">
      <formula>"Towel"</formula>
    </cfRule>
    <cfRule type="cellIs" dxfId="51027" priority="34459" stopIfTrue="1" operator="equal">
      <formula>"Napkin Hs"</formula>
    </cfRule>
  </conditionalFormatting>
  <conditionalFormatting sqref="B58:C58">
    <cfRule type="cellIs" dxfId="51026" priority="34460" stopIfTrue="1" operator="equal">
      <formula>"Towel"</formula>
    </cfRule>
    <cfRule type="cellIs" dxfId="51025" priority="34461" stopIfTrue="1" operator="equal">
      <formula>"Napkin Hs"</formula>
    </cfRule>
  </conditionalFormatting>
  <conditionalFormatting sqref="C58">
    <cfRule type="cellIs" dxfId="51024" priority="34456" stopIfTrue="1" operator="equal">
      <formula>"Towel"</formula>
    </cfRule>
    <cfRule type="cellIs" dxfId="51023" priority="34457" stopIfTrue="1" operator="equal">
      <formula>"Napkin Hs"</formula>
    </cfRule>
  </conditionalFormatting>
  <conditionalFormatting sqref="B58:C58">
    <cfRule type="cellIs" dxfId="51022" priority="34454" stopIfTrue="1" operator="equal">
      <formula>"Towel"</formula>
    </cfRule>
    <cfRule type="cellIs" dxfId="51021" priority="34455" stopIfTrue="1" operator="equal">
      <formula>"Napkin Hs"</formula>
    </cfRule>
  </conditionalFormatting>
  <conditionalFormatting sqref="C58">
    <cfRule type="cellIs" dxfId="51020" priority="34462" stopIfTrue="1" operator="equal">
      <formula>"Towel"</formula>
    </cfRule>
    <cfRule type="cellIs" dxfId="51019" priority="34463" stopIfTrue="1" operator="equal">
      <formula>"Napkin Hs"</formula>
    </cfRule>
  </conditionalFormatting>
  <conditionalFormatting sqref="C58">
    <cfRule type="cellIs" dxfId="51018" priority="34464" stopIfTrue="1" operator="equal">
      <formula>"Towel"</formula>
    </cfRule>
    <cfRule type="cellIs" dxfId="51017" priority="34465" stopIfTrue="1" operator="equal">
      <formula>"Napkin Hs"</formula>
    </cfRule>
  </conditionalFormatting>
  <conditionalFormatting sqref="B67:C67 B68">
    <cfRule type="cellIs" dxfId="51016" priority="34452" stopIfTrue="1" operator="equal">
      <formula>"Towel"</formula>
    </cfRule>
    <cfRule type="cellIs" dxfId="51015" priority="34453" stopIfTrue="1" operator="equal">
      <formula>"Napkin Hs"</formula>
    </cfRule>
  </conditionalFormatting>
  <conditionalFormatting sqref="C67">
    <cfRule type="cellIs" dxfId="51014" priority="34448" stopIfTrue="1" operator="equal">
      <formula>"Towel"</formula>
    </cfRule>
    <cfRule type="cellIs" dxfId="51013" priority="34449" stopIfTrue="1" operator="equal">
      <formula>"Napkin Hs"</formula>
    </cfRule>
  </conditionalFormatting>
  <conditionalFormatting sqref="C67">
    <cfRule type="cellIs" dxfId="51012" priority="34450" stopIfTrue="1" operator="equal">
      <formula>"Towel"</formula>
    </cfRule>
    <cfRule type="cellIs" dxfId="51011" priority="34451" stopIfTrue="1" operator="equal">
      <formula>"Napkin Hs"</formula>
    </cfRule>
  </conditionalFormatting>
  <conditionalFormatting sqref="C66">
    <cfRule type="cellIs" dxfId="51010" priority="34440" stopIfTrue="1" operator="equal">
      <formula>"Towel"</formula>
    </cfRule>
    <cfRule type="cellIs" dxfId="51009" priority="34441" stopIfTrue="1" operator="equal">
      <formula>"Napkin Hs"</formula>
    </cfRule>
  </conditionalFormatting>
  <conditionalFormatting sqref="C66">
    <cfRule type="cellIs" dxfId="51008" priority="34442" stopIfTrue="1" operator="equal">
      <formula>"Towel"</formula>
    </cfRule>
    <cfRule type="cellIs" dxfId="51007" priority="34443" stopIfTrue="1" operator="equal">
      <formula>"Napkin Hs"</formula>
    </cfRule>
  </conditionalFormatting>
  <conditionalFormatting sqref="C66">
    <cfRule type="cellIs" dxfId="51006" priority="34438" stopIfTrue="1" operator="equal">
      <formula>"Towel"</formula>
    </cfRule>
    <cfRule type="cellIs" dxfId="51005" priority="34439" stopIfTrue="1" operator="equal">
      <formula>"Napkin Hs"</formula>
    </cfRule>
  </conditionalFormatting>
  <conditionalFormatting sqref="C66">
    <cfRule type="cellIs" dxfId="51004" priority="34436" stopIfTrue="1" operator="equal">
      <formula>"Towel"</formula>
    </cfRule>
    <cfRule type="cellIs" dxfId="51003" priority="34437" stopIfTrue="1" operator="equal">
      <formula>"Napkin Hs"</formula>
    </cfRule>
  </conditionalFormatting>
  <conditionalFormatting sqref="C66">
    <cfRule type="cellIs" dxfId="51002" priority="34444" stopIfTrue="1" operator="equal">
      <formula>"Towel"</formula>
    </cfRule>
    <cfRule type="cellIs" dxfId="51001" priority="34445" stopIfTrue="1" operator="equal">
      <formula>"Napkin Hs"</formula>
    </cfRule>
  </conditionalFormatting>
  <conditionalFormatting sqref="C66">
    <cfRule type="cellIs" dxfId="51000" priority="34446" stopIfTrue="1" operator="equal">
      <formula>"Towel"</formula>
    </cfRule>
    <cfRule type="cellIs" dxfId="50999" priority="34447" stopIfTrue="1" operator="equal">
      <formula>"Napkin Hs"</formula>
    </cfRule>
  </conditionalFormatting>
  <conditionalFormatting sqref="C65">
    <cfRule type="cellIs" dxfId="50998" priority="34416" stopIfTrue="1" operator="equal">
      <formula>"Towel"</formula>
    </cfRule>
    <cfRule type="cellIs" dxfId="50997" priority="34417" stopIfTrue="1" operator="equal">
      <formula>"Napkin Hs"</formula>
    </cfRule>
  </conditionalFormatting>
  <conditionalFormatting sqref="B65:C65">
    <cfRule type="cellIs" dxfId="50996" priority="34418" stopIfTrue="1" operator="equal">
      <formula>"Towel"</formula>
    </cfRule>
    <cfRule type="cellIs" dxfId="50995" priority="34419" stopIfTrue="1" operator="equal">
      <formula>"Napkin Hs"</formula>
    </cfRule>
  </conditionalFormatting>
  <conditionalFormatting sqref="C65">
    <cfRule type="cellIs" dxfId="50994" priority="34414" stopIfTrue="1" operator="equal">
      <formula>"Towel"</formula>
    </cfRule>
    <cfRule type="cellIs" dxfId="50993" priority="34415" stopIfTrue="1" operator="equal">
      <formula>"Napkin Hs"</formula>
    </cfRule>
  </conditionalFormatting>
  <conditionalFormatting sqref="B65:C65">
    <cfRule type="cellIs" dxfId="50992" priority="34412" stopIfTrue="1" operator="equal">
      <formula>"Towel"</formula>
    </cfRule>
    <cfRule type="cellIs" dxfId="50991" priority="34413" stopIfTrue="1" operator="equal">
      <formula>"Napkin Hs"</formula>
    </cfRule>
  </conditionalFormatting>
  <conditionalFormatting sqref="C65">
    <cfRule type="cellIs" dxfId="50990" priority="34420" stopIfTrue="1" operator="equal">
      <formula>"Towel"</formula>
    </cfRule>
    <cfRule type="cellIs" dxfId="50989" priority="34421" stopIfTrue="1" operator="equal">
      <formula>"Napkin Hs"</formula>
    </cfRule>
  </conditionalFormatting>
  <conditionalFormatting sqref="C65">
    <cfRule type="cellIs" dxfId="50988" priority="34422" stopIfTrue="1" operator="equal">
      <formula>"Towel"</formula>
    </cfRule>
    <cfRule type="cellIs" dxfId="50987" priority="34423" stopIfTrue="1" operator="equal">
      <formula>"Napkin Hs"</formula>
    </cfRule>
  </conditionalFormatting>
  <conditionalFormatting sqref="B66">
    <cfRule type="cellIs" dxfId="50986" priority="34410" stopIfTrue="1" operator="equal">
      <formula>"Towel"</formula>
    </cfRule>
    <cfRule type="cellIs" dxfId="50985" priority="34411" stopIfTrue="1" operator="equal">
      <formula>"Napkin Hs"</formula>
    </cfRule>
  </conditionalFormatting>
  <conditionalFormatting sqref="C74">
    <cfRule type="cellIs" dxfId="50984" priority="34402" stopIfTrue="1" operator="equal">
      <formula>"Towel"</formula>
    </cfRule>
    <cfRule type="cellIs" dxfId="50983" priority="34403" stopIfTrue="1" operator="equal">
      <formula>"Napkin Hs"</formula>
    </cfRule>
  </conditionalFormatting>
  <conditionalFormatting sqref="C74">
    <cfRule type="cellIs" dxfId="50982" priority="34404" stopIfTrue="1" operator="equal">
      <formula>"Towel"</formula>
    </cfRule>
    <cfRule type="cellIs" dxfId="50981" priority="34405" stopIfTrue="1" operator="equal">
      <formula>"Napkin Hs"</formula>
    </cfRule>
  </conditionalFormatting>
  <conditionalFormatting sqref="C74">
    <cfRule type="cellIs" dxfId="50980" priority="34400" stopIfTrue="1" operator="equal">
      <formula>"Towel"</formula>
    </cfRule>
    <cfRule type="cellIs" dxfId="50979" priority="34401" stopIfTrue="1" operator="equal">
      <formula>"Napkin Hs"</formula>
    </cfRule>
  </conditionalFormatting>
  <conditionalFormatting sqref="C74">
    <cfRule type="cellIs" dxfId="50978" priority="34398" stopIfTrue="1" operator="equal">
      <formula>"Towel"</formula>
    </cfRule>
    <cfRule type="cellIs" dxfId="50977" priority="34399" stopIfTrue="1" operator="equal">
      <formula>"Napkin Hs"</formula>
    </cfRule>
  </conditionalFormatting>
  <conditionalFormatting sqref="C74">
    <cfRule type="cellIs" dxfId="50976" priority="34406" stopIfTrue="1" operator="equal">
      <formula>"Towel"</formula>
    </cfRule>
    <cfRule type="cellIs" dxfId="50975" priority="34407" stopIfTrue="1" operator="equal">
      <formula>"Napkin Hs"</formula>
    </cfRule>
  </conditionalFormatting>
  <conditionalFormatting sqref="C74">
    <cfRule type="cellIs" dxfId="50974" priority="34408" stopIfTrue="1" operator="equal">
      <formula>"Towel"</formula>
    </cfRule>
    <cfRule type="cellIs" dxfId="50973" priority="34409" stopIfTrue="1" operator="equal">
      <formula>"Napkin Hs"</formula>
    </cfRule>
  </conditionalFormatting>
  <conditionalFormatting sqref="B74">
    <cfRule type="cellIs" dxfId="50972" priority="34372" stopIfTrue="1" operator="equal">
      <formula>"Towel"</formula>
    </cfRule>
    <cfRule type="cellIs" dxfId="50971" priority="34373" stopIfTrue="1" operator="equal">
      <formula>"Napkin Hs"</formula>
    </cfRule>
  </conditionalFormatting>
  <conditionalFormatting sqref="B81:C81">
    <cfRule type="cellIs" dxfId="50970" priority="34354" stopIfTrue="1" operator="equal">
      <formula>"Towel"</formula>
    </cfRule>
    <cfRule type="cellIs" dxfId="50969" priority="34355" stopIfTrue="1" operator="equal">
      <formula>"Napkin Hs"</formula>
    </cfRule>
  </conditionalFormatting>
  <conditionalFormatting sqref="C81">
    <cfRule type="cellIs" dxfId="50968" priority="34350" stopIfTrue="1" operator="equal">
      <formula>"Towel"</formula>
    </cfRule>
    <cfRule type="cellIs" dxfId="50967" priority="34351" stopIfTrue="1" operator="equal">
      <formula>"Napkin Hs"</formula>
    </cfRule>
  </conditionalFormatting>
  <conditionalFormatting sqref="C81">
    <cfRule type="cellIs" dxfId="50966" priority="34352" stopIfTrue="1" operator="equal">
      <formula>"Towel"</formula>
    </cfRule>
    <cfRule type="cellIs" dxfId="50965" priority="34353" stopIfTrue="1" operator="equal">
      <formula>"Napkin Hs"</formula>
    </cfRule>
  </conditionalFormatting>
  <conditionalFormatting sqref="B91:C91">
    <cfRule type="cellIs" dxfId="50964" priority="34238" stopIfTrue="1" operator="equal">
      <formula>"Towel"</formula>
    </cfRule>
    <cfRule type="cellIs" dxfId="50963" priority="34239" stopIfTrue="1" operator="equal">
      <formula>"Napkin Hs"</formula>
    </cfRule>
  </conditionalFormatting>
  <conditionalFormatting sqref="C91">
    <cfRule type="cellIs" dxfId="50962" priority="34236" stopIfTrue="1" operator="equal">
      <formula>"Towel"</formula>
    </cfRule>
    <cfRule type="cellIs" dxfId="50961" priority="34237" stopIfTrue="1" operator="equal">
      <formula>"Napkin Hs"</formula>
    </cfRule>
  </conditionalFormatting>
  <conditionalFormatting sqref="C91">
    <cfRule type="cellIs" dxfId="50960" priority="34234" stopIfTrue="1" operator="equal">
      <formula>"Towel"</formula>
    </cfRule>
    <cfRule type="cellIs" dxfId="50959" priority="34235" stopIfTrue="1" operator="equal">
      <formula>"Napkin Hs"</formula>
    </cfRule>
  </conditionalFormatting>
  <conditionalFormatting sqref="C92">
    <cfRule type="cellIs" dxfId="50958" priority="34120" stopIfTrue="1" operator="equal">
      <formula>"Towel"</formula>
    </cfRule>
    <cfRule type="cellIs" dxfId="50957" priority="34121" stopIfTrue="1" operator="equal">
      <formula>"Napkin Hs"</formula>
    </cfRule>
  </conditionalFormatting>
  <conditionalFormatting sqref="B92:C92">
    <cfRule type="cellIs" dxfId="50956" priority="34116" stopIfTrue="1" operator="equal">
      <formula>"Towel"</formula>
    </cfRule>
    <cfRule type="cellIs" dxfId="50955" priority="34117" stopIfTrue="1" operator="equal">
      <formula>"Napkin Hs"</formula>
    </cfRule>
  </conditionalFormatting>
  <conditionalFormatting sqref="C92">
    <cfRule type="cellIs" dxfId="50954" priority="34118" stopIfTrue="1" operator="equal">
      <formula>"Towel"</formula>
    </cfRule>
    <cfRule type="cellIs" dxfId="50953" priority="34119" stopIfTrue="1" operator="equal">
      <formula>"Napkin Hs"</formula>
    </cfRule>
  </conditionalFormatting>
  <conditionalFormatting sqref="C92">
    <cfRule type="cellIs" dxfId="50952" priority="34114" stopIfTrue="1" operator="equal">
      <formula>"Towel"</formula>
    </cfRule>
    <cfRule type="cellIs" dxfId="50951" priority="34115" stopIfTrue="1" operator="equal">
      <formula>"Napkin Hs"</formula>
    </cfRule>
  </conditionalFormatting>
  <conditionalFormatting sqref="B92:C92">
    <cfRule type="cellIs" dxfId="50950" priority="34110" stopIfTrue="1" operator="equal">
      <formula>"Towel"</formula>
    </cfRule>
    <cfRule type="cellIs" dxfId="50949" priority="34111" stopIfTrue="1" operator="equal">
      <formula>"Napkin Hs"</formula>
    </cfRule>
  </conditionalFormatting>
  <conditionalFormatting sqref="C92">
    <cfRule type="cellIs" dxfId="50948" priority="34112" stopIfTrue="1" operator="equal">
      <formula>"Towel"</formula>
    </cfRule>
    <cfRule type="cellIs" dxfId="50947" priority="34113" stopIfTrue="1" operator="equal">
      <formula>"Napkin Hs"</formula>
    </cfRule>
  </conditionalFormatting>
  <conditionalFormatting sqref="B92:C92">
    <cfRule type="cellIs" dxfId="50946" priority="34126" stopIfTrue="1" operator="equal">
      <formula>"Towel"</formula>
    </cfRule>
    <cfRule type="cellIs" dxfId="50945" priority="34127" stopIfTrue="1" operator="equal">
      <formula>"Napkin Hs"</formula>
    </cfRule>
  </conditionalFormatting>
  <conditionalFormatting sqref="C92">
    <cfRule type="cellIs" dxfId="50944" priority="34124" stopIfTrue="1" operator="equal">
      <formula>"Towel"</formula>
    </cfRule>
    <cfRule type="cellIs" dxfId="50943" priority="34125" stopIfTrue="1" operator="equal">
      <formula>"Napkin Hs"</formula>
    </cfRule>
  </conditionalFormatting>
  <conditionalFormatting sqref="C92">
    <cfRule type="cellIs" dxfId="50942" priority="34122" stopIfTrue="1" operator="equal">
      <formula>"Towel"</formula>
    </cfRule>
    <cfRule type="cellIs" dxfId="50941" priority="34123" stopIfTrue="1" operator="equal">
      <formula>"Napkin Hs"</formula>
    </cfRule>
  </conditionalFormatting>
  <conditionalFormatting sqref="B96:C96">
    <cfRule type="cellIs" dxfId="50940" priority="34108" stopIfTrue="1" operator="equal">
      <formula>"Towel"</formula>
    </cfRule>
    <cfRule type="cellIs" dxfId="50939" priority="34109" stopIfTrue="1" operator="equal">
      <formula>"Napkin Hs"</formula>
    </cfRule>
  </conditionalFormatting>
  <conditionalFormatting sqref="C96">
    <cfRule type="cellIs" dxfId="50938" priority="34106" stopIfTrue="1" operator="equal">
      <formula>"Towel"</formula>
    </cfRule>
    <cfRule type="cellIs" dxfId="50937" priority="34107" stopIfTrue="1" operator="equal">
      <formula>"Napkin Hs"</formula>
    </cfRule>
  </conditionalFormatting>
  <conditionalFormatting sqref="C96">
    <cfRule type="cellIs" dxfId="50936" priority="34104" stopIfTrue="1" operator="equal">
      <formula>"Towel"</formula>
    </cfRule>
    <cfRule type="cellIs" dxfId="50935" priority="34105" stopIfTrue="1" operator="equal">
      <formula>"Napkin Hs"</formula>
    </cfRule>
  </conditionalFormatting>
  <conditionalFormatting sqref="C96">
    <cfRule type="cellIs" dxfId="50934" priority="34096" stopIfTrue="1" operator="equal">
      <formula>"Towel"</formula>
    </cfRule>
    <cfRule type="cellIs" dxfId="50933" priority="34097" stopIfTrue="1" operator="equal">
      <formula>"Napkin Hs"</formula>
    </cfRule>
  </conditionalFormatting>
  <conditionalFormatting sqref="B96:C96">
    <cfRule type="cellIs" dxfId="50932" priority="34098" stopIfTrue="1" operator="equal">
      <formula>"Towel"</formula>
    </cfRule>
    <cfRule type="cellIs" dxfId="50931" priority="34099" stopIfTrue="1" operator="equal">
      <formula>"Napkin Hs"</formula>
    </cfRule>
  </conditionalFormatting>
  <conditionalFormatting sqref="C96">
    <cfRule type="cellIs" dxfId="50930" priority="34094" stopIfTrue="1" operator="equal">
      <formula>"Towel"</formula>
    </cfRule>
    <cfRule type="cellIs" dxfId="50929" priority="34095" stopIfTrue="1" operator="equal">
      <formula>"Napkin Hs"</formula>
    </cfRule>
  </conditionalFormatting>
  <conditionalFormatting sqref="B96:C96">
    <cfRule type="cellIs" dxfId="50928" priority="34092" stopIfTrue="1" operator="equal">
      <formula>"Towel"</formula>
    </cfRule>
    <cfRule type="cellIs" dxfId="50927" priority="34093" stopIfTrue="1" operator="equal">
      <formula>"Napkin Hs"</formula>
    </cfRule>
  </conditionalFormatting>
  <conditionalFormatting sqref="C96">
    <cfRule type="cellIs" dxfId="50926" priority="34100" stopIfTrue="1" operator="equal">
      <formula>"Towel"</formula>
    </cfRule>
    <cfRule type="cellIs" dxfId="50925" priority="34101" stopIfTrue="1" operator="equal">
      <formula>"Napkin Hs"</formula>
    </cfRule>
  </conditionalFormatting>
  <conditionalFormatting sqref="C96">
    <cfRule type="cellIs" dxfId="50924" priority="34102" stopIfTrue="1" operator="equal">
      <formula>"Towel"</formula>
    </cfRule>
    <cfRule type="cellIs" dxfId="50923" priority="34103" stopIfTrue="1" operator="equal">
      <formula>"Napkin Hs"</formula>
    </cfRule>
  </conditionalFormatting>
  <conditionalFormatting sqref="B101:C101">
    <cfRule type="cellIs" dxfId="50922" priority="34090" stopIfTrue="1" operator="equal">
      <formula>"Towel"</formula>
    </cfRule>
    <cfRule type="cellIs" dxfId="50921" priority="34091" stopIfTrue="1" operator="equal">
      <formula>"Napkin Hs"</formula>
    </cfRule>
  </conditionalFormatting>
  <conditionalFormatting sqref="C101">
    <cfRule type="cellIs" dxfId="50920" priority="34086" stopIfTrue="1" operator="equal">
      <formula>"Towel"</formula>
    </cfRule>
    <cfRule type="cellIs" dxfId="50919" priority="34087" stopIfTrue="1" operator="equal">
      <formula>"Napkin Hs"</formula>
    </cfRule>
  </conditionalFormatting>
  <conditionalFormatting sqref="C101">
    <cfRule type="cellIs" dxfId="50918" priority="34088" stopIfTrue="1" operator="equal">
      <formula>"Towel"</formula>
    </cfRule>
    <cfRule type="cellIs" dxfId="50917" priority="34089" stopIfTrue="1" operator="equal">
      <formula>"Napkin Hs"</formula>
    </cfRule>
  </conditionalFormatting>
  <conditionalFormatting sqref="C100">
    <cfRule type="cellIs" dxfId="50916" priority="34078" stopIfTrue="1" operator="equal">
      <formula>"Towel"</formula>
    </cfRule>
    <cfRule type="cellIs" dxfId="50915" priority="34079" stopIfTrue="1" operator="equal">
      <formula>"Napkin Hs"</formula>
    </cfRule>
  </conditionalFormatting>
  <conditionalFormatting sqref="C100">
    <cfRule type="cellIs" dxfId="50914" priority="34080" stopIfTrue="1" operator="equal">
      <formula>"Towel"</formula>
    </cfRule>
    <cfRule type="cellIs" dxfId="50913" priority="34081" stopIfTrue="1" operator="equal">
      <formula>"Napkin Hs"</formula>
    </cfRule>
  </conditionalFormatting>
  <conditionalFormatting sqref="C100">
    <cfRule type="cellIs" dxfId="50912" priority="34076" stopIfTrue="1" operator="equal">
      <formula>"Towel"</formula>
    </cfRule>
    <cfRule type="cellIs" dxfId="50911" priority="34077" stopIfTrue="1" operator="equal">
      <formula>"Napkin Hs"</formula>
    </cfRule>
  </conditionalFormatting>
  <conditionalFormatting sqref="C100">
    <cfRule type="cellIs" dxfId="50910" priority="34074" stopIfTrue="1" operator="equal">
      <formula>"Towel"</formula>
    </cfRule>
    <cfRule type="cellIs" dxfId="50909" priority="34075" stopIfTrue="1" operator="equal">
      <formula>"Napkin Hs"</formula>
    </cfRule>
  </conditionalFormatting>
  <conditionalFormatting sqref="C100">
    <cfRule type="cellIs" dxfId="50908" priority="34082" stopIfTrue="1" operator="equal">
      <formula>"Towel"</formula>
    </cfRule>
    <cfRule type="cellIs" dxfId="50907" priority="34083" stopIfTrue="1" operator="equal">
      <formula>"Napkin Hs"</formula>
    </cfRule>
  </conditionalFormatting>
  <conditionalFormatting sqref="C100">
    <cfRule type="cellIs" dxfId="50906" priority="34084" stopIfTrue="1" operator="equal">
      <formula>"Towel"</formula>
    </cfRule>
    <cfRule type="cellIs" dxfId="50905" priority="34085" stopIfTrue="1" operator="equal">
      <formula>"Napkin Hs"</formula>
    </cfRule>
  </conditionalFormatting>
  <conditionalFormatting sqref="B100">
    <cfRule type="cellIs" dxfId="50904" priority="34060" stopIfTrue="1" operator="equal">
      <formula>"Towel"</formula>
    </cfRule>
    <cfRule type="cellIs" dxfId="50903" priority="34061" stopIfTrue="1" operator="equal">
      <formula>"Napkin Hs"</formula>
    </cfRule>
  </conditionalFormatting>
  <conditionalFormatting sqref="B106:C106">
    <cfRule type="cellIs" dxfId="50902" priority="34046" stopIfTrue="1" operator="equal">
      <formula>"Towel"</formula>
    </cfRule>
    <cfRule type="cellIs" dxfId="50901" priority="34047" stopIfTrue="1" operator="equal">
      <formula>"Napkin Hs"</formula>
    </cfRule>
  </conditionalFormatting>
  <conditionalFormatting sqref="C106">
    <cfRule type="cellIs" dxfId="50900" priority="34042" stopIfTrue="1" operator="equal">
      <formula>"Towel"</formula>
    </cfRule>
    <cfRule type="cellIs" dxfId="50899" priority="34043" stopIfTrue="1" operator="equal">
      <formula>"Napkin Hs"</formula>
    </cfRule>
  </conditionalFormatting>
  <conditionalFormatting sqref="C106">
    <cfRule type="cellIs" dxfId="50898" priority="34044" stopIfTrue="1" operator="equal">
      <formula>"Towel"</formula>
    </cfRule>
    <cfRule type="cellIs" dxfId="50897" priority="34045" stopIfTrue="1" operator="equal">
      <formula>"Napkin Hs"</formula>
    </cfRule>
  </conditionalFormatting>
  <conditionalFormatting sqref="B104:C104">
    <cfRule type="cellIs" dxfId="50896" priority="33936" stopIfTrue="1" operator="equal">
      <formula>"Towel"</formula>
    </cfRule>
    <cfRule type="cellIs" dxfId="50895" priority="33937" stopIfTrue="1" operator="equal">
      <formula>"Napkin Hs"</formula>
    </cfRule>
  </conditionalFormatting>
  <conditionalFormatting sqref="C104">
    <cfRule type="cellIs" dxfId="50894" priority="33934" stopIfTrue="1" operator="equal">
      <formula>"Towel"</formula>
    </cfRule>
    <cfRule type="cellIs" dxfId="50893" priority="33935" stopIfTrue="1" operator="equal">
      <formula>"Napkin Hs"</formula>
    </cfRule>
  </conditionalFormatting>
  <conditionalFormatting sqref="C104">
    <cfRule type="cellIs" dxfId="50892" priority="33932" stopIfTrue="1" operator="equal">
      <formula>"Towel"</formula>
    </cfRule>
    <cfRule type="cellIs" dxfId="50891" priority="33933" stopIfTrue="1" operator="equal">
      <formula>"Napkin Hs"</formula>
    </cfRule>
  </conditionalFormatting>
  <conditionalFormatting sqref="C104">
    <cfRule type="cellIs" dxfId="50890" priority="33924" stopIfTrue="1" operator="equal">
      <formula>"Towel"</formula>
    </cfRule>
    <cfRule type="cellIs" dxfId="50889" priority="33925" stopIfTrue="1" operator="equal">
      <formula>"Napkin Hs"</formula>
    </cfRule>
  </conditionalFormatting>
  <conditionalFormatting sqref="B104:C104">
    <cfRule type="cellIs" dxfId="50888" priority="33926" stopIfTrue="1" operator="equal">
      <formula>"Towel"</formula>
    </cfRule>
    <cfRule type="cellIs" dxfId="50887" priority="33927" stopIfTrue="1" operator="equal">
      <formula>"Napkin Hs"</formula>
    </cfRule>
  </conditionalFormatting>
  <conditionalFormatting sqref="C104">
    <cfRule type="cellIs" dxfId="50886" priority="33922" stopIfTrue="1" operator="equal">
      <formula>"Towel"</formula>
    </cfRule>
    <cfRule type="cellIs" dxfId="50885" priority="33923" stopIfTrue="1" operator="equal">
      <formula>"Napkin Hs"</formula>
    </cfRule>
  </conditionalFormatting>
  <conditionalFormatting sqref="B104:C104">
    <cfRule type="cellIs" dxfId="50884" priority="33920" stopIfTrue="1" operator="equal">
      <formula>"Towel"</formula>
    </cfRule>
    <cfRule type="cellIs" dxfId="50883" priority="33921" stopIfTrue="1" operator="equal">
      <formula>"Napkin Hs"</formula>
    </cfRule>
  </conditionalFormatting>
  <conditionalFormatting sqref="C104">
    <cfRule type="cellIs" dxfId="50882" priority="33928" stopIfTrue="1" operator="equal">
      <formula>"Towel"</formula>
    </cfRule>
    <cfRule type="cellIs" dxfId="50881" priority="33929" stopIfTrue="1" operator="equal">
      <formula>"Napkin Hs"</formula>
    </cfRule>
  </conditionalFormatting>
  <conditionalFormatting sqref="C104">
    <cfRule type="cellIs" dxfId="50880" priority="33930" stopIfTrue="1" operator="equal">
      <formula>"Towel"</formula>
    </cfRule>
    <cfRule type="cellIs" dxfId="50879" priority="33931" stopIfTrue="1" operator="equal">
      <formula>"Napkin Hs"</formula>
    </cfRule>
  </conditionalFormatting>
  <conditionalFormatting sqref="B105:C105">
    <cfRule type="cellIs" dxfId="50878" priority="33918" stopIfTrue="1" operator="equal">
      <formula>"Towel"</formula>
    </cfRule>
    <cfRule type="cellIs" dxfId="50877" priority="33919" stopIfTrue="1" operator="equal">
      <formula>"Napkin Hs"</formula>
    </cfRule>
  </conditionalFormatting>
  <conditionalFormatting sqref="C105">
    <cfRule type="cellIs" dxfId="50876" priority="33916" stopIfTrue="1" operator="equal">
      <formula>"Towel"</formula>
    </cfRule>
    <cfRule type="cellIs" dxfId="50875" priority="33917" stopIfTrue="1" operator="equal">
      <formula>"Napkin Hs"</formula>
    </cfRule>
  </conditionalFormatting>
  <conditionalFormatting sqref="C105">
    <cfRule type="cellIs" dxfId="50874" priority="33914" stopIfTrue="1" operator="equal">
      <formula>"Towel"</formula>
    </cfRule>
    <cfRule type="cellIs" dxfId="50873" priority="33915" stopIfTrue="1" operator="equal">
      <formula>"Napkin Hs"</formula>
    </cfRule>
  </conditionalFormatting>
  <conditionalFormatting sqref="C105">
    <cfRule type="cellIs" dxfId="50872" priority="33906" stopIfTrue="1" operator="equal">
      <formula>"Towel"</formula>
    </cfRule>
    <cfRule type="cellIs" dxfId="50871" priority="33907" stopIfTrue="1" operator="equal">
      <formula>"Napkin Hs"</formula>
    </cfRule>
  </conditionalFormatting>
  <conditionalFormatting sqref="B105:C105">
    <cfRule type="cellIs" dxfId="50870" priority="33908" stopIfTrue="1" operator="equal">
      <formula>"Towel"</formula>
    </cfRule>
    <cfRule type="cellIs" dxfId="50869" priority="33909" stopIfTrue="1" operator="equal">
      <formula>"Napkin Hs"</formula>
    </cfRule>
  </conditionalFormatting>
  <conditionalFormatting sqref="C105">
    <cfRule type="cellIs" dxfId="50868" priority="33904" stopIfTrue="1" operator="equal">
      <formula>"Towel"</formula>
    </cfRule>
    <cfRule type="cellIs" dxfId="50867" priority="33905" stopIfTrue="1" operator="equal">
      <formula>"Napkin Hs"</formula>
    </cfRule>
  </conditionalFormatting>
  <conditionalFormatting sqref="B105:C105">
    <cfRule type="cellIs" dxfId="50866" priority="33902" stopIfTrue="1" operator="equal">
      <formula>"Towel"</formula>
    </cfRule>
    <cfRule type="cellIs" dxfId="50865" priority="33903" stopIfTrue="1" operator="equal">
      <formula>"Napkin Hs"</formula>
    </cfRule>
  </conditionalFormatting>
  <conditionalFormatting sqref="C105">
    <cfRule type="cellIs" dxfId="50864" priority="33910" stopIfTrue="1" operator="equal">
      <formula>"Towel"</formula>
    </cfRule>
    <cfRule type="cellIs" dxfId="50863" priority="33911" stopIfTrue="1" operator="equal">
      <formula>"Napkin Hs"</formula>
    </cfRule>
  </conditionalFormatting>
  <conditionalFormatting sqref="C105">
    <cfRule type="cellIs" dxfId="50862" priority="33912" stopIfTrue="1" operator="equal">
      <formula>"Towel"</formula>
    </cfRule>
    <cfRule type="cellIs" dxfId="50861" priority="33913" stopIfTrue="1" operator="equal">
      <formula>"Napkin Hs"</formula>
    </cfRule>
  </conditionalFormatting>
  <conditionalFormatting sqref="B107:C107">
    <cfRule type="cellIs" dxfId="50860" priority="33894" stopIfTrue="1" operator="equal">
      <formula>"Towel"</formula>
    </cfRule>
    <cfRule type="cellIs" dxfId="50859" priority="33895" stopIfTrue="1" operator="equal">
      <formula>"Napkin Hs"</formula>
    </cfRule>
  </conditionalFormatting>
  <conditionalFormatting sqref="C107">
    <cfRule type="cellIs" dxfId="50858" priority="33890" stopIfTrue="1" operator="equal">
      <formula>"Towel"</formula>
    </cfRule>
    <cfRule type="cellIs" dxfId="50857" priority="33891" stopIfTrue="1" operator="equal">
      <formula>"Napkin Hs"</formula>
    </cfRule>
  </conditionalFormatting>
  <conditionalFormatting sqref="C107">
    <cfRule type="cellIs" dxfId="50856" priority="33892" stopIfTrue="1" operator="equal">
      <formula>"Towel"</formula>
    </cfRule>
    <cfRule type="cellIs" dxfId="50855" priority="33893" stopIfTrue="1" operator="equal">
      <formula>"Napkin Hs"</formula>
    </cfRule>
  </conditionalFormatting>
  <conditionalFormatting sqref="C104">
    <cfRule type="cellIs" dxfId="50854" priority="33882" stopIfTrue="1" operator="equal">
      <formula>"Towel"</formula>
    </cfRule>
    <cfRule type="cellIs" dxfId="50853" priority="33883" stopIfTrue="1" operator="equal">
      <formula>"Napkin Hs"</formula>
    </cfRule>
  </conditionalFormatting>
  <conditionalFormatting sqref="C104">
    <cfRule type="cellIs" dxfId="50852" priority="33880" stopIfTrue="1" operator="equal">
      <formula>"Towel"</formula>
    </cfRule>
    <cfRule type="cellIs" dxfId="50851" priority="33881" stopIfTrue="1" operator="equal">
      <formula>"Napkin Hs"</formula>
    </cfRule>
  </conditionalFormatting>
  <conditionalFormatting sqref="B104:C104">
    <cfRule type="cellIs" dxfId="50850" priority="33878" stopIfTrue="1" operator="equal">
      <formula>"Towel"</formula>
    </cfRule>
    <cfRule type="cellIs" dxfId="50849" priority="33879" stopIfTrue="1" operator="equal">
      <formula>"Napkin Hs"</formula>
    </cfRule>
  </conditionalFormatting>
  <conditionalFormatting sqref="B104:C104">
    <cfRule type="cellIs" dxfId="50848" priority="33888" stopIfTrue="1" operator="equal">
      <formula>"Towel"</formula>
    </cfRule>
    <cfRule type="cellIs" dxfId="50847" priority="33889" stopIfTrue="1" operator="equal">
      <formula>"Napkin Hs"</formula>
    </cfRule>
  </conditionalFormatting>
  <conditionalFormatting sqref="C104">
    <cfRule type="cellIs" dxfId="50846" priority="33886" stopIfTrue="1" operator="equal">
      <formula>"Towel"</formula>
    </cfRule>
    <cfRule type="cellIs" dxfId="50845" priority="33887" stopIfTrue="1" operator="equal">
      <formula>"Napkin Hs"</formula>
    </cfRule>
  </conditionalFormatting>
  <conditionalFormatting sqref="C104">
    <cfRule type="cellIs" dxfId="50844" priority="33884" stopIfTrue="1" operator="equal">
      <formula>"Towel"</formula>
    </cfRule>
    <cfRule type="cellIs" dxfId="50843" priority="33885" stopIfTrue="1" operator="equal">
      <formula>"Napkin Hs"</formula>
    </cfRule>
  </conditionalFormatting>
  <conditionalFormatting sqref="C104">
    <cfRule type="cellIs" dxfId="50842" priority="33876" stopIfTrue="1" operator="equal">
      <formula>"Towel"</formula>
    </cfRule>
    <cfRule type="cellIs" dxfId="50841" priority="33877" stopIfTrue="1" operator="equal">
      <formula>"Napkin Hs"</formula>
    </cfRule>
  </conditionalFormatting>
  <conditionalFormatting sqref="C104">
    <cfRule type="cellIs" dxfId="50840" priority="33874" stopIfTrue="1" operator="equal">
      <formula>"Towel"</formula>
    </cfRule>
    <cfRule type="cellIs" dxfId="50839" priority="33875" stopIfTrue="1" operator="equal">
      <formula>"Napkin Hs"</formula>
    </cfRule>
  </conditionalFormatting>
  <conditionalFormatting sqref="B104:C104">
    <cfRule type="cellIs" dxfId="50838" priority="33872" stopIfTrue="1" operator="equal">
      <formula>"Towel"</formula>
    </cfRule>
    <cfRule type="cellIs" dxfId="50837" priority="33873" stopIfTrue="1" operator="equal">
      <formula>"Napkin Hs"</formula>
    </cfRule>
  </conditionalFormatting>
  <conditionalFormatting sqref="B105:C105">
    <cfRule type="cellIs" dxfId="50836" priority="33870" stopIfTrue="1" operator="equal">
      <formula>"Towel"</formula>
    </cfRule>
    <cfRule type="cellIs" dxfId="50835" priority="33871" stopIfTrue="1" operator="equal">
      <formula>"Napkin Hs"</formula>
    </cfRule>
  </conditionalFormatting>
  <conditionalFormatting sqref="C105">
    <cfRule type="cellIs" dxfId="50834" priority="33868" stopIfTrue="1" operator="equal">
      <formula>"Towel"</formula>
    </cfRule>
    <cfRule type="cellIs" dxfId="50833" priority="33869" stopIfTrue="1" operator="equal">
      <formula>"Napkin Hs"</formula>
    </cfRule>
  </conditionalFormatting>
  <conditionalFormatting sqref="C105">
    <cfRule type="cellIs" dxfId="50832" priority="33866" stopIfTrue="1" operator="equal">
      <formula>"Towel"</formula>
    </cfRule>
    <cfRule type="cellIs" dxfId="50831" priority="33867" stopIfTrue="1" operator="equal">
      <formula>"Napkin Hs"</formula>
    </cfRule>
  </conditionalFormatting>
  <conditionalFormatting sqref="C105">
    <cfRule type="cellIs" dxfId="50830" priority="33858" stopIfTrue="1" operator="equal">
      <formula>"Towel"</formula>
    </cfRule>
    <cfRule type="cellIs" dxfId="50829" priority="33859" stopIfTrue="1" operator="equal">
      <formula>"Napkin Hs"</formula>
    </cfRule>
  </conditionalFormatting>
  <conditionalFormatting sqref="B105:C105">
    <cfRule type="cellIs" dxfId="50828" priority="33860" stopIfTrue="1" operator="equal">
      <formula>"Towel"</formula>
    </cfRule>
    <cfRule type="cellIs" dxfId="50827" priority="33861" stopIfTrue="1" operator="equal">
      <formula>"Napkin Hs"</formula>
    </cfRule>
  </conditionalFormatting>
  <conditionalFormatting sqref="C105">
    <cfRule type="cellIs" dxfId="50826" priority="33856" stopIfTrue="1" operator="equal">
      <formula>"Towel"</formula>
    </cfRule>
    <cfRule type="cellIs" dxfId="50825" priority="33857" stopIfTrue="1" operator="equal">
      <formula>"Napkin Hs"</formula>
    </cfRule>
  </conditionalFormatting>
  <conditionalFormatting sqref="B105:C105">
    <cfRule type="cellIs" dxfId="50824" priority="33854" stopIfTrue="1" operator="equal">
      <formula>"Towel"</formula>
    </cfRule>
    <cfRule type="cellIs" dxfId="50823" priority="33855" stopIfTrue="1" operator="equal">
      <formula>"Napkin Hs"</formula>
    </cfRule>
  </conditionalFormatting>
  <conditionalFormatting sqref="C105">
    <cfRule type="cellIs" dxfId="50822" priority="33862" stopIfTrue="1" operator="equal">
      <formula>"Towel"</formula>
    </cfRule>
    <cfRule type="cellIs" dxfId="50821" priority="33863" stopIfTrue="1" operator="equal">
      <formula>"Napkin Hs"</formula>
    </cfRule>
  </conditionalFormatting>
  <conditionalFormatting sqref="C105">
    <cfRule type="cellIs" dxfId="50820" priority="33864" stopIfTrue="1" operator="equal">
      <formula>"Towel"</formula>
    </cfRule>
    <cfRule type="cellIs" dxfId="50819" priority="33865" stopIfTrue="1" operator="equal">
      <formula>"Napkin Hs"</formula>
    </cfRule>
  </conditionalFormatting>
  <conditionalFormatting sqref="B106:C106">
    <cfRule type="cellIs" dxfId="50818" priority="33852" stopIfTrue="1" operator="equal">
      <formula>"Towel"</formula>
    </cfRule>
    <cfRule type="cellIs" dxfId="50817" priority="33853" stopIfTrue="1" operator="equal">
      <formula>"Napkin Hs"</formula>
    </cfRule>
  </conditionalFormatting>
  <conditionalFormatting sqref="C106">
    <cfRule type="cellIs" dxfId="50816" priority="33850" stopIfTrue="1" operator="equal">
      <formula>"Towel"</formula>
    </cfRule>
    <cfRule type="cellIs" dxfId="50815" priority="33851" stopIfTrue="1" operator="equal">
      <formula>"Napkin Hs"</formula>
    </cfRule>
  </conditionalFormatting>
  <conditionalFormatting sqref="C106">
    <cfRule type="cellIs" dxfId="50814" priority="33848" stopIfTrue="1" operator="equal">
      <formula>"Towel"</formula>
    </cfRule>
    <cfRule type="cellIs" dxfId="50813" priority="33849" stopIfTrue="1" operator="equal">
      <formula>"Napkin Hs"</formula>
    </cfRule>
  </conditionalFormatting>
  <conditionalFormatting sqref="C106">
    <cfRule type="cellIs" dxfId="50812" priority="33840" stopIfTrue="1" operator="equal">
      <formula>"Towel"</formula>
    </cfRule>
    <cfRule type="cellIs" dxfId="50811" priority="33841" stopIfTrue="1" operator="equal">
      <formula>"Napkin Hs"</formula>
    </cfRule>
  </conditionalFormatting>
  <conditionalFormatting sqref="B106:C106">
    <cfRule type="cellIs" dxfId="50810" priority="33842" stopIfTrue="1" operator="equal">
      <formula>"Towel"</formula>
    </cfRule>
    <cfRule type="cellIs" dxfId="50809" priority="33843" stopIfTrue="1" operator="equal">
      <formula>"Napkin Hs"</formula>
    </cfRule>
  </conditionalFormatting>
  <conditionalFormatting sqref="C106">
    <cfRule type="cellIs" dxfId="50808" priority="33838" stopIfTrue="1" operator="equal">
      <formula>"Towel"</formula>
    </cfRule>
    <cfRule type="cellIs" dxfId="50807" priority="33839" stopIfTrue="1" operator="equal">
      <formula>"Napkin Hs"</formula>
    </cfRule>
  </conditionalFormatting>
  <conditionalFormatting sqref="B106:C106">
    <cfRule type="cellIs" dxfId="50806" priority="33836" stopIfTrue="1" operator="equal">
      <formula>"Towel"</formula>
    </cfRule>
    <cfRule type="cellIs" dxfId="50805" priority="33837" stopIfTrue="1" operator="equal">
      <formula>"Napkin Hs"</formula>
    </cfRule>
  </conditionalFormatting>
  <conditionalFormatting sqref="C106">
    <cfRule type="cellIs" dxfId="50804" priority="33844" stopIfTrue="1" operator="equal">
      <formula>"Towel"</formula>
    </cfRule>
    <cfRule type="cellIs" dxfId="50803" priority="33845" stopIfTrue="1" operator="equal">
      <formula>"Napkin Hs"</formula>
    </cfRule>
  </conditionalFormatting>
  <conditionalFormatting sqref="C106">
    <cfRule type="cellIs" dxfId="50802" priority="33846" stopIfTrue="1" operator="equal">
      <formula>"Towel"</formula>
    </cfRule>
    <cfRule type="cellIs" dxfId="50801" priority="33847" stopIfTrue="1" operator="equal">
      <formula>"Napkin Hs"</formula>
    </cfRule>
  </conditionalFormatting>
  <conditionalFormatting sqref="B111:C111">
    <cfRule type="cellIs" dxfId="50800" priority="33832" stopIfTrue="1" operator="equal">
      <formula>"Towel"</formula>
    </cfRule>
    <cfRule type="cellIs" dxfId="50799" priority="33833" stopIfTrue="1" operator="equal">
      <formula>"Napkin Hs"</formula>
    </cfRule>
  </conditionalFormatting>
  <conditionalFormatting sqref="C111">
    <cfRule type="cellIs" dxfId="50798" priority="33834" stopIfTrue="1" operator="equal">
      <formula>"Towel"</formula>
    </cfRule>
    <cfRule type="cellIs" dxfId="50797" priority="33835" stopIfTrue="1" operator="equal">
      <formula>"Napkin Hs"</formula>
    </cfRule>
  </conditionalFormatting>
  <conditionalFormatting sqref="C111">
    <cfRule type="cellIs" dxfId="50796" priority="33830" stopIfTrue="1" operator="equal">
      <formula>"Towel"</formula>
    </cfRule>
    <cfRule type="cellIs" dxfId="50795" priority="33831" stopIfTrue="1" operator="equal">
      <formula>"Napkin Hs"</formula>
    </cfRule>
  </conditionalFormatting>
  <conditionalFormatting sqref="B110:C110">
    <cfRule type="cellIs" dxfId="50794" priority="33828" stopIfTrue="1" operator="equal">
      <formula>"Towel"</formula>
    </cfRule>
    <cfRule type="cellIs" dxfId="50793" priority="33829" stopIfTrue="1" operator="equal">
      <formula>"Napkin Hs"</formula>
    </cfRule>
  </conditionalFormatting>
  <conditionalFormatting sqref="C110">
    <cfRule type="cellIs" dxfId="50792" priority="33824" stopIfTrue="1" operator="equal">
      <formula>"Towel"</formula>
    </cfRule>
    <cfRule type="cellIs" dxfId="50791" priority="33825" stopIfTrue="1" operator="equal">
      <formula>"Napkin Hs"</formula>
    </cfRule>
  </conditionalFormatting>
  <conditionalFormatting sqref="C110">
    <cfRule type="cellIs" dxfId="50790" priority="33826" stopIfTrue="1" operator="equal">
      <formula>"Towel"</formula>
    </cfRule>
    <cfRule type="cellIs" dxfId="50789" priority="33827" stopIfTrue="1" operator="equal">
      <formula>"Napkin Hs"</formula>
    </cfRule>
  </conditionalFormatting>
  <conditionalFormatting sqref="C109">
    <cfRule type="cellIs" dxfId="50788" priority="33798" stopIfTrue="1" operator="equal">
      <formula>"Towel"</formula>
    </cfRule>
    <cfRule type="cellIs" dxfId="50787" priority="33799" stopIfTrue="1" operator="equal">
      <formula>"Napkin Hs"</formula>
    </cfRule>
  </conditionalFormatting>
  <conditionalFormatting sqref="C109">
    <cfRule type="cellIs" dxfId="50786" priority="33796" stopIfTrue="1" operator="equal">
      <formula>"Towel"</formula>
    </cfRule>
    <cfRule type="cellIs" dxfId="50785" priority="33797" stopIfTrue="1" operator="equal">
      <formula>"Napkin Hs"</formula>
    </cfRule>
  </conditionalFormatting>
  <conditionalFormatting sqref="B109:C109">
    <cfRule type="cellIs" dxfId="50784" priority="33794" stopIfTrue="1" operator="equal">
      <formula>"Towel"</formula>
    </cfRule>
    <cfRule type="cellIs" dxfId="50783" priority="33795" stopIfTrue="1" operator="equal">
      <formula>"Napkin Hs"</formula>
    </cfRule>
  </conditionalFormatting>
  <conditionalFormatting sqref="B111:C111">
    <cfRule type="cellIs" dxfId="50782" priority="33786" stopIfTrue="1" operator="equal">
      <formula>"Towel"</formula>
    </cfRule>
    <cfRule type="cellIs" dxfId="50781" priority="33787" stopIfTrue="1" operator="equal">
      <formula>"Napkin Hs"</formula>
    </cfRule>
  </conditionalFormatting>
  <conditionalFormatting sqref="B109:C109">
    <cfRule type="cellIs" dxfId="50780" priority="33788" stopIfTrue="1" operator="equal">
      <formula>"Towel"</formula>
    </cfRule>
    <cfRule type="cellIs" dxfId="50779" priority="33789" stopIfTrue="1" operator="equal">
      <formula>"Napkin Hs"</formula>
    </cfRule>
  </conditionalFormatting>
  <conditionalFormatting sqref="C111">
    <cfRule type="cellIs" dxfId="50778" priority="33784" stopIfTrue="1" operator="equal">
      <formula>"Towel"</formula>
    </cfRule>
    <cfRule type="cellIs" dxfId="50777" priority="33785" stopIfTrue="1" operator="equal">
      <formula>"Napkin Hs"</formula>
    </cfRule>
  </conditionalFormatting>
  <conditionalFormatting sqref="C111">
    <cfRule type="cellIs" dxfId="50776" priority="33782" stopIfTrue="1" operator="equal">
      <formula>"Towel"</formula>
    </cfRule>
    <cfRule type="cellIs" dxfId="50775" priority="33783" stopIfTrue="1" operator="equal">
      <formula>"Napkin Hs"</formula>
    </cfRule>
  </conditionalFormatting>
  <conditionalFormatting sqref="C109">
    <cfRule type="cellIs" dxfId="50774" priority="33790" stopIfTrue="1" operator="equal">
      <formula>"Towel"</formula>
    </cfRule>
    <cfRule type="cellIs" dxfId="50773" priority="33791" stopIfTrue="1" operator="equal">
      <formula>"Napkin Hs"</formula>
    </cfRule>
  </conditionalFormatting>
  <conditionalFormatting sqref="C109">
    <cfRule type="cellIs" dxfId="50772" priority="33792" stopIfTrue="1" operator="equal">
      <formula>"Towel"</formula>
    </cfRule>
    <cfRule type="cellIs" dxfId="50771" priority="33793" stopIfTrue="1" operator="equal">
      <formula>"Napkin Hs"</formula>
    </cfRule>
  </conditionalFormatting>
  <conditionalFormatting sqref="B109:C109">
    <cfRule type="cellIs" dxfId="50770" priority="33804" stopIfTrue="1" operator="equal">
      <formula>"Towel"</formula>
    </cfRule>
    <cfRule type="cellIs" dxfId="50769" priority="33805" stopIfTrue="1" operator="equal">
      <formula>"Napkin Hs"</formula>
    </cfRule>
  </conditionalFormatting>
  <conditionalFormatting sqref="C109">
    <cfRule type="cellIs" dxfId="50768" priority="33802" stopIfTrue="1" operator="equal">
      <formula>"Towel"</formula>
    </cfRule>
    <cfRule type="cellIs" dxfId="50767" priority="33803" stopIfTrue="1" operator="equal">
      <formula>"Napkin Hs"</formula>
    </cfRule>
  </conditionalFormatting>
  <conditionalFormatting sqref="C109">
    <cfRule type="cellIs" dxfId="50766" priority="33800" stopIfTrue="1" operator="equal">
      <formula>"Towel"</formula>
    </cfRule>
    <cfRule type="cellIs" dxfId="50765" priority="33801" stopIfTrue="1" operator="equal">
      <formula>"Napkin Hs"</formula>
    </cfRule>
  </conditionalFormatting>
  <conditionalFormatting sqref="C109">
    <cfRule type="cellIs" dxfId="50764" priority="33750" stopIfTrue="1" operator="equal">
      <formula>"Towel"</formula>
    </cfRule>
    <cfRule type="cellIs" dxfId="50763" priority="33751" stopIfTrue="1" operator="equal">
      <formula>"Napkin Hs"</formula>
    </cfRule>
  </conditionalFormatting>
  <conditionalFormatting sqref="C109">
    <cfRule type="cellIs" dxfId="50762" priority="33748" stopIfTrue="1" operator="equal">
      <formula>"Towel"</formula>
    </cfRule>
    <cfRule type="cellIs" dxfId="50761" priority="33749" stopIfTrue="1" operator="equal">
      <formula>"Napkin Hs"</formula>
    </cfRule>
  </conditionalFormatting>
  <conditionalFormatting sqref="B109:C109">
    <cfRule type="cellIs" dxfId="50760" priority="33746" stopIfTrue="1" operator="equal">
      <formula>"Towel"</formula>
    </cfRule>
    <cfRule type="cellIs" dxfId="50759" priority="33747" stopIfTrue="1" operator="equal">
      <formula>"Napkin Hs"</formula>
    </cfRule>
  </conditionalFormatting>
  <conditionalFormatting sqref="C109">
    <cfRule type="cellIs" dxfId="50758" priority="33756" stopIfTrue="1" operator="equal">
      <formula>"Towel"</formula>
    </cfRule>
    <cfRule type="cellIs" dxfId="50757" priority="33757" stopIfTrue="1" operator="equal">
      <formula>"Napkin Hs"</formula>
    </cfRule>
  </conditionalFormatting>
  <conditionalFormatting sqref="C109">
    <cfRule type="cellIs" dxfId="50756" priority="33754" stopIfTrue="1" operator="equal">
      <formula>"Towel"</formula>
    </cfRule>
    <cfRule type="cellIs" dxfId="50755" priority="33755" stopIfTrue="1" operator="equal">
      <formula>"Napkin Hs"</formula>
    </cfRule>
  </conditionalFormatting>
  <conditionalFormatting sqref="B109:C109">
    <cfRule type="cellIs" dxfId="50754" priority="33752" stopIfTrue="1" operator="equal">
      <formula>"Towel"</formula>
    </cfRule>
    <cfRule type="cellIs" dxfId="50753" priority="33753" stopIfTrue="1" operator="equal">
      <formula>"Napkin Hs"</formula>
    </cfRule>
  </conditionalFormatting>
  <conditionalFormatting sqref="B110:C110">
    <cfRule type="cellIs" dxfId="50752" priority="33744" stopIfTrue="1" operator="equal">
      <formula>"Towel"</formula>
    </cfRule>
    <cfRule type="cellIs" dxfId="50751" priority="33745" stopIfTrue="1" operator="equal">
      <formula>"Napkin Hs"</formula>
    </cfRule>
  </conditionalFormatting>
  <conditionalFormatting sqref="C110">
    <cfRule type="cellIs" dxfId="50750" priority="33742" stopIfTrue="1" operator="equal">
      <formula>"Towel"</formula>
    </cfRule>
    <cfRule type="cellIs" dxfId="50749" priority="33743" stopIfTrue="1" operator="equal">
      <formula>"Napkin Hs"</formula>
    </cfRule>
  </conditionalFormatting>
  <conditionalFormatting sqref="C110">
    <cfRule type="cellIs" dxfId="50748" priority="33740" stopIfTrue="1" operator="equal">
      <formula>"Towel"</formula>
    </cfRule>
    <cfRule type="cellIs" dxfId="50747" priority="33741" stopIfTrue="1" operator="equal">
      <formula>"Napkin Hs"</formula>
    </cfRule>
  </conditionalFormatting>
  <conditionalFormatting sqref="B109:C109">
    <cfRule type="cellIs" dxfId="50746" priority="33762" stopIfTrue="1" operator="equal">
      <formula>"Towel"</formula>
    </cfRule>
    <cfRule type="cellIs" dxfId="50745" priority="33763" stopIfTrue="1" operator="equal">
      <formula>"Napkin Hs"</formula>
    </cfRule>
  </conditionalFormatting>
  <conditionalFormatting sqref="C109">
    <cfRule type="cellIs" dxfId="50744" priority="33760" stopIfTrue="1" operator="equal">
      <formula>"Towel"</formula>
    </cfRule>
    <cfRule type="cellIs" dxfId="50743" priority="33761" stopIfTrue="1" operator="equal">
      <formula>"Napkin Hs"</formula>
    </cfRule>
  </conditionalFormatting>
  <conditionalFormatting sqref="C109">
    <cfRule type="cellIs" dxfId="50742" priority="33758" stopIfTrue="1" operator="equal">
      <formula>"Towel"</formula>
    </cfRule>
    <cfRule type="cellIs" dxfId="50741" priority="33759" stopIfTrue="1" operator="equal">
      <formula>"Napkin Hs"</formula>
    </cfRule>
  </conditionalFormatting>
  <conditionalFormatting sqref="C110">
    <cfRule type="cellIs" dxfId="50740" priority="33732" stopIfTrue="1" operator="equal">
      <formula>"Towel"</formula>
    </cfRule>
    <cfRule type="cellIs" dxfId="50739" priority="33733" stopIfTrue="1" operator="equal">
      <formula>"Napkin Hs"</formula>
    </cfRule>
  </conditionalFormatting>
  <conditionalFormatting sqref="B110:C110">
    <cfRule type="cellIs" dxfId="50738" priority="33734" stopIfTrue="1" operator="equal">
      <formula>"Towel"</formula>
    </cfRule>
    <cfRule type="cellIs" dxfId="50737" priority="33735" stopIfTrue="1" operator="equal">
      <formula>"Napkin Hs"</formula>
    </cfRule>
  </conditionalFormatting>
  <conditionalFormatting sqref="C110">
    <cfRule type="cellIs" dxfId="50736" priority="33730" stopIfTrue="1" operator="equal">
      <formula>"Towel"</formula>
    </cfRule>
    <cfRule type="cellIs" dxfId="50735" priority="33731" stopIfTrue="1" operator="equal">
      <formula>"Napkin Hs"</formula>
    </cfRule>
  </conditionalFormatting>
  <conditionalFormatting sqref="B110:C110">
    <cfRule type="cellIs" dxfId="50734" priority="33728" stopIfTrue="1" operator="equal">
      <formula>"Towel"</formula>
    </cfRule>
    <cfRule type="cellIs" dxfId="50733" priority="33729" stopIfTrue="1" operator="equal">
      <formula>"Napkin Hs"</formula>
    </cfRule>
  </conditionalFormatting>
  <conditionalFormatting sqref="C110">
    <cfRule type="cellIs" dxfId="50732" priority="33736" stopIfTrue="1" operator="equal">
      <formula>"Towel"</formula>
    </cfRule>
    <cfRule type="cellIs" dxfId="50731" priority="33737" stopIfTrue="1" operator="equal">
      <formula>"Napkin Hs"</formula>
    </cfRule>
  </conditionalFormatting>
  <conditionalFormatting sqref="C110">
    <cfRule type="cellIs" dxfId="50730" priority="33738" stopIfTrue="1" operator="equal">
      <formula>"Towel"</formula>
    </cfRule>
    <cfRule type="cellIs" dxfId="50729" priority="33739" stopIfTrue="1" operator="equal">
      <formula>"Napkin Hs"</formula>
    </cfRule>
  </conditionalFormatting>
  <conditionalFormatting sqref="C108">
    <cfRule type="cellIs" dxfId="50728" priority="33726" stopIfTrue="1" operator="equal">
      <formula>"Towel"</formula>
    </cfRule>
    <cfRule type="cellIs" dxfId="50727" priority="33727" stopIfTrue="1" operator="equal">
      <formula>"Napkin Hs"</formula>
    </cfRule>
  </conditionalFormatting>
  <conditionalFormatting sqref="C108">
    <cfRule type="cellIs" dxfId="50726" priority="33722" stopIfTrue="1" operator="equal">
      <formula>"Towel"</formula>
    </cfRule>
    <cfRule type="cellIs" dxfId="50725" priority="33723" stopIfTrue="1" operator="equal">
      <formula>"Napkin Hs"</formula>
    </cfRule>
  </conditionalFormatting>
  <conditionalFormatting sqref="C108">
    <cfRule type="cellIs" dxfId="50724" priority="33724" stopIfTrue="1" operator="equal">
      <formula>"Towel"</formula>
    </cfRule>
    <cfRule type="cellIs" dxfId="50723" priority="33725" stopIfTrue="1" operator="equal">
      <formula>"Napkin Hs"</formula>
    </cfRule>
  </conditionalFormatting>
  <conditionalFormatting sqref="C108">
    <cfRule type="cellIs" dxfId="50722" priority="33720" stopIfTrue="1" operator="equal">
      <formula>"Towel"</formula>
    </cfRule>
    <cfRule type="cellIs" dxfId="50721" priority="33721" stopIfTrue="1" operator="equal">
      <formula>"Napkin Hs"</formula>
    </cfRule>
  </conditionalFormatting>
  <conditionalFormatting sqref="C108">
    <cfRule type="cellIs" dxfId="50720" priority="33718" stopIfTrue="1" operator="equal">
      <formula>"Towel"</formula>
    </cfRule>
    <cfRule type="cellIs" dxfId="50719" priority="33719" stopIfTrue="1" operator="equal">
      <formula>"Napkin Hs"</formula>
    </cfRule>
  </conditionalFormatting>
  <conditionalFormatting sqref="C108">
    <cfRule type="cellIs" dxfId="50718" priority="33716" stopIfTrue="1" operator="equal">
      <formula>"Towel"</formula>
    </cfRule>
    <cfRule type="cellIs" dxfId="50717" priority="33717" stopIfTrue="1" operator="equal">
      <formula>"Napkin Hs"</formula>
    </cfRule>
  </conditionalFormatting>
  <conditionalFormatting sqref="C108">
    <cfRule type="cellIs" dxfId="50716" priority="33708" stopIfTrue="1" operator="equal">
      <formula>"Towel"</formula>
    </cfRule>
    <cfRule type="cellIs" dxfId="50715" priority="33709" stopIfTrue="1" operator="equal">
      <formula>"Napkin Hs"</formula>
    </cfRule>
  </conditionalFormatting>
  <conditionalFormatting sqref="C108">
    <cfRule type="cellIs" dxfId="50714" priority="33710" stopIfTrue="1" operator="equal">
      <formula>"Towel"</formula>
    </cfRule>
    <cfRule type="cellIs" dxfId="50713" priority="33711" stopIfTrue="1" operator="equal">
      <formula>"Napkin Hs"</formula>
    </cfRule>
  </conditionalFormatting>
  <conditionalFormatting sqref="C108">
    <cfRule type="cellIs" dxfId="50712" priority="33706" stopIfTrue="1" operator="equal">
      <formula>"Towel"</formula>
    </cfRule>
    <cfRule type="cellIs" dxfId="50711" priority="33707" stopIfTrue="1" operator="equal">
      <formula>"Napkin Hs"</formula>
    </cfRule>
  </conditionalFormatting>
  <conditionalFormatting sqref="C108">
    <cfRule type="cellIs" dxfId="50710" priority="33704" stopIfTrue="1" operator="equal">
      <formula>"Towel"</formula>
    </cfRule>
    <cfRule type="cellIs" dxfId="50709" priority="33705" stopIfTrue="1" operator="equal">
      <formula>"Napkin Hs"</formula>
    </cfRule>
  </conditionalFormatting>
  <conditionalFormatting sqref="C108">
    <cfRule type="cellIs" dxfId="50708" priority="33712" stopIfTrue="1" operator="equal">
      <formula>"Towel"</formula>
    </cfRule>
    <cfRule type="cellIs" dxfId="50707" priority="33713" stopIfTrue="1" operator="equal">
      <formula>"Napkin Hs"</formula>
    </cfRule>
  </conditionalFormatting>
  <conditionalFormatting sqref="C108">
    <cfRule type="cellIs" dxfId="50706" priority="33714" stopIfTrue="1" operator="equal">
      <formula>"Towel"</formula>
    </cfRule>
    <cfRule type="cellIs" dxfId="50705" priority="33715" stopIfTrue="1" operator="equal">
      <formula>"Napkin Hs"</formula>
    </cfRule>
  </conditionalFormatting>
  <conditionalFormatting sqref="B116:C116">
    <cfRule type="cellIs" dxfId="50704" priority="33700" stopIfTrue="1" operator="equal">
      <formula>"Towel"</formula>
    </cfRule>
    <cfRule type="cellIs" dxfId="50703" priority="33701" stopIfTrue="1" operator="equal">
      <formula>"Napkin Hs"</formula>
    </cfRule>
  </conditionalFormatting>
  <conditionalFormatting sqref="C116">
    <cfRule type="cellIs" dxfId="50702" priority="33702" stopIfTrue="1" operator="equal">
      <formula>"Towel"</formula>
    </cfRule>
    <cfRule type="cellIs" dxfId="50701" priority="33703" stopIfTrue="1" operator="equal">
      <formula>"Napkin Hs"</formula>
    </cfRule>
  </conditionalFormatting>
  <conditionalFormatting sqref="C116">
    <cfRule type="cellIs" dxfId="50700" priority="33698" stopIfTrue="1" operator="equal">
      <formula>"Towel"</formula>
    </cfRule>
    <cfRule type="cellIs" dxfId="50699" priority="33699" stopIfTrue="1" operator="equal">
      <formula>"Napkin Hs"</formula>
    </cfRule>
  </conditionalFormatting>
  <conditionalFormatting sqref="B116:C116">
    <cfRule type="cellIs" dxfId="50698" priority="33672" stopIfTrue="1" operator="equal">
      <formula>"Towel"</formula>
    </cfRule>
    <cfRule type="cellIs" dxfId="50697" priority="33673" stopIfTrue="1" operator="equal">
      <formula>"Napkin Hs"</formula>
    </cfRule>
  </conditionalFormatting>
  <conditionalFormatting sqref="C116">
    <cfRule type="cellIs" dxfId="50696" priority="33670" stopIfTrue="1" operator="equal">
      <formula>"Towel"</formula>
    </cfRule>
    <cfRule type="cellIs" dxfId="50695" priority="33671" stopIfTrue="1" operator="equal">
      <formula>"Napkin Hs"</formula>
    </cfRule>
  </conditionalFormatting>
  <conditionalFormatting sqref="C116">
    <cfRule type="cellIs" dxfId="50694" priority="33668" stopIfTrue="1" operator="equal">
      <formula>"Towel"</formula>
    </cfRule>
    <cfRule type="cellIs" dxfId="50693" priority="33669" stopIfTrue="1" operator="equal">
      <formula>"Napkin Hs"</formula>
    </cfRule>
  </conditionalFormatting>
  <conditionalFormatting sqref="B122:C122">
    <cfRule type="cellIs" dxfId="50692" priority="33544" stopIfTrue="1" operator="equal">
      <formula>"Towel"</formula>
    </cfRule>
    <cfRule type="cellIs" dxfId="50691" priority="33545" stopIfTrue="1" operator="equal">
      <formula>"Napkin Hs"</formula>
    </cfRule>
  </conditionalFormatting>
  <conditionalFormatting sqref="C122">
    <cfRule type="cellIs" dxfId="50690" priority="33546" stopIfTrue="1" operator="equal">
      <formula>"Towel"</formula>
    </cfRule>
    <cfRule type="cellIs" dxfId="50689" priority="33547" stopIfTrue="1" operator="equal">
      <formula>"Napkin Hs"</formula>
    </cfRule>
  </conditionalFormatting>
  <conditionalFormatting sqref="C122">
    <cfRule type="cellIs" dxfId="50688" priority="33542" stopIfTrue="1" operator="equal">
      <formula>"Towel"</formula>
    </cfRule>
    <cfRule type="cellIs" dxfId="50687" priority="33543" stopIfTrue="1" operator="equal">
      <formula>"Napkin Hs"</formula>
    </cfRule>
  </conditionalFormatting>
  <conditionalFormatting sqref="B121:C121">
    <cfRule type="cellIs" dxfId="50686" priority="33540" stopIfTrue="1" operator="equal">
      <formula>"Towel"</formula>
    </cfRule>
    <cfRule type="cellIs" dxfId="50685" priority="33541" stopIfTrue="1" operator="equal">
      <formula>"Napkin Hs"</formula>
    </cfRule>
  </conditionalFormatting>
  <conditionalFormatting sqref="C121">
    <cfRule type="cellIs" dxfId="50684" priority="33536" stopIfTrue="1" operator="equal">
      <formula>"Towel"</formula>
    </cfRule>
    <cfRule type="cellIs" dxfId="50683" priority="33537" stopIfTrue="1" operator="equal">
      <formula>"Napkin Hs"</formula>
    </cfRule>
  </conditionalFormatting>
  <conditionalFormatting sqref="C121">
    <cfRule type="cellIs" dxfId="50682" priority="33538" stopIfTrue="1" operator="equal">
      <formula>"Towel"</formula>
    </cfRule>
    <cfRule type="cellIs" dxfId="50681" priority="33539" stopIfTrue="1" operator="equal">
      <formula>"Napkin Hs"</formula>
    </cfRule>
  </conditionalFormatting>
  <conditionalFormatting sqref="B122:C122">
    <cfRule type="cellIs" dxfId="50680" priority="33516" stopIfTrue="1" operator="equal">
      <formula>"Towel"</formula>
    </cfRule>
    <cfRule type="cellIs" dxfId="50679" priority="33517" stopIfTrue="1" operator="equal">
      <formula>"Napkin Hs"</formula>
    </cfRule>
  </conditionalFormatting>
  <conditionalFormatting sqref="C122">
    <cfRule type="cellIs" dxfId="50678" priority="33514" stopIfTrue="1" operator="equal">
      <formula>"Towel"</formula>
    </cfRule>
    <cfRule type="cellIs" dxfId="50677" priority="33515" stopIfTrue="1" operator="equal">
      <formula>"Napkin Hs"</formula>
    </cfRule>
  </conditionalFormatting>
  <conditionalFormatting sqref="C122">
    <cfRule type="cellIs" dxfId="50676" priority="33512" stopIfTrue="1" operator="equal">
      <formula>"Towel"</formula>
    </cfRule>
    <cfRule type="cellIs" dxfId="50675" priority="33513" stopIfTrue="1" operator="equal">
      <formula>"Napkin Hs"</formula>
    </cfRule>
  </conditionalFormatting>
  <conditionalFormatting sqref="B127:C127">
    <cfRule type="cellIs" dxfId="50674" priority="33366" stopIfTrue="1" operator="equal">
      <formula>"Towel"</formula>
    </cfRule>
    <cfRule type="cellIs" dxfId="50673" priority="33367" stopIfTrue="1" operator="equal">
      <formula>"Napkin Hs"</formula>
    </cfRule>
  </conditionalFormatting>
  <conditionalFormatting sqref="B121:C121">
    <cfRule type="cellIs" dxfId="50672" priority="33492" stopIfTrue="1" operator="equal">
      <formula>"Towel"</formula>
    </cfRule>
    <cfRule type="cellIs" dxfId="50671" priority="33493" stopIfTrue="1" operator="equal">
      <formula>"Napkin Hs"</formula>
    </cfRule>
  </conditionalFormatting>
  <conditionalFormatting sqref="C121">
    <cfRule type="cellIs" dxfId="50670" priority="33490" stopIfTrue="1" operator="equal">
      <formula>"Towel"</formula>
    </cfRule>
    <cfRule type="cellIs" dxfId="50669" priority="33491" stopIfTrue="1" operator="equal">
      <formula>"Napkin Hs"</formula>
    </cfRule>
  </conditionalFormatting>
  <conditionalFormatting sqref="C121">
    <cfRule type="cellIs" dxfId="50668" priority="33488" stopIfTrue="1" operator="equal">
      <formula>"Towel"</formula>
    </cfRule>
    <cfRule type="cellIs" dxfId="50667" priority="33489" stopIfTrue="1" operator="equal">
      <formula>"Napkin Hs"</formula>
    </cfRule>
  </conditionalFormatting>
  <conditionalFormatting sqref="C121">
    <cfRule type="cellIs" dxfId="50666" priority="33480" stopIfTrue="1" operator="equal">
      <formula>"Towel"</formula>
    </cfRule>
    <cfRule type="cellIs" dxfId="50665" priority="33481" stopIfTrue="1" operator="equal">
      <formula>"Napkin Hs"</formula>
    </cfRule>
  </conditionalFormatting>
  <conditionalFormatting sqref="B121:C121">
    <cfRule type="cellIs" dxfId="50664" priority="33482" stopIfTrue="1" operator="equal">
      <formula>"Towel"</formula>
    </cfRule>
    <cfRule type="cellIs" dxfId="50663" priority="33483" stopIfTrue="1" operator="equal">
      <formula>"Napkin Hs"</formula>
    </cfRule>
  </conditionalFormatting>
  <conditionalFormatting sqref="C121">
    <cfRule type="cellIs" dxfId="50662" priority="33478" stopIfTrue="1" operator="equal">
      <formula>"Towel"</formula>
    </cfRule>
    <cfRule type="cellIs" dxfId="50661" priority="33479" stopIfTrue="1" operator="equal">
      <formula>"Napkin Hs"</formula>
    </cfRule>
  </conditionalFormatting>
  <conditionalFormatting sqref="B121:C121">
    <cfRule type="cellIs" dxfId="50660" priority="33476" stopIfTrue="1" operator="equal">
      <formula>"Towel"</formula>
    </cfRule>
    <cfRule type="cellIs" dxfId="50659" priority="33477" stopIfTrue="1" operator="equal">
      <formula>"Napkin Hs"</formula>
    </cfRule>
  </conditionalFormatting>
  <conditionalFormatting sqref="C121">
    <cfRule type="cellIs" dxfId="50658" priority="33484" stopIfTrue="1" operator="equal">
      <formula>"Towel"</formula>
    </cfRule>
    <cfRule type="cellIs" dxfId="50657" priority="33485" stopIfTrue="1" operator="equal">
      <formula>"Napkin Hs"</formula>
    </cfRule>
  </conditionalFormatting>
  <conditionalFormatting sqref="C121">
    <cfRule type="cellIs" dxfId="50656" priority="33486" stopIfTrue="1" operator="equal">
      <formula>"Towel"</formula>
    </cfRule>
    <cfRule type="cellIs" dxfId="50655" priority="33487" stopIfTrue="1" operator="equal">
      <formula>"Napkin Hs"</formula>
    </cfRule>
  </conditionalFormatting>
  <conditionalFormatting sqref="C127">
    <cfRule type="cellIs" dxfId="50654" priority="33346" stopIfTrue="1" operator="equal">
      <formula>"Towel"</formula>
    </cfRule>
    <cfRule type="cellIs" dxfId="50653" priority="33347" stopIfTrue="1" operator="equal">
      <formula>"Napkin Hs"</formula>
    </cfRule>
  </conditionalFormatting>
  <conditionalFormatting sqref="B127:C127">
    <cfRule type="cellIs" dxfId="50652" priority="33344" stopIfTrue="1" operator="equal">
      <formula>"Towel"</formula>
    </cfRule>
    <cfRule type="cellIs" dxfId="50651" priority="33345" stopIfTrue="1" operator="equal">
      <formula>"Napkin Hs"</formula>
    </cfRule>
  </conditionalFormatting>
  <conditionalFormatting sqref="C127">
    <cfRule type="cellIs" dxfId="50650" priority="33362" stopIfTrue="1" operator="equal">
      <formula>"Towel"</formula>
    </cfRule>
    <cfRule type="cellIs" dxfId="50649" priority="33363" stopIfTrue="1" operator="equal">
      <formula>"Napkin Hs"</formula>
    </cfRule>
  </conditionalFormatting>
  <conditionalFormatting sqref="C127">
    <cfRule type="cellIs" dxfId="50648" priority="33364" stopIfTrue="1" operator="equal">
      <formula>"Towel"</formula>
    </cfRule>
    <cfRule type="cellIs" dxfId="50647" priority="33365" stopIfTrue="1" operator="equal">
      <formula>"Napkin Hs"</formula>
    </cfRule>
  </conditionalFormatting>
  <conditionalFormatting sqref="B127:C127">
    <cfRule type="cellIs" dxfId="50646" priority="33360" stopIfTrue="1" operator="equal">
      <formula>"Towel"</formula>
    </cfRule>
    <cfRule type="cellIs" dxfId="50645" priority="33361" stopIfTrue="1" operator="equal">
      <formula>"Napkin Hs"</formula>
    </cfRule>
  </conditionalFormatting>
  <conditionalFormatting sqref="C127">
    <cfRule type="cellIs" dxfId="50644" priority="33358" stopIfTrue="1" operator="equal">
      <formula>"Towel"</formula>
    </cfRule>
    <cfRule type="cellIs" dxfId="50643" priority="33359" stopIfTrue="1" operator="equal">
      <formula>"Napkin Hs"</formula>
    </cfRule>
  </conditionalFormatting>
  <conditionalFormatting sqref="C127">
    <cfRule type="cellIs" dxfId="50642" priority="33356" stopIfTrue="1" operator="equal">
      <formula>"Towel"</formula>
    </cfRule>
    <cfRule type="cellIs" dxfId="50641" priority="33357" stopIfTrue="1" operator="equal">
      <formula>"Napkin Hs"</formula>
    </cfRule>
  </conditionalFormatting>
  <conditionalFormatting sqref="C127">
    <cfRule type="cellIs" dxfId="50640" priority="33348" stopIfTrue="1" operator="equal">
      <formula>"Towel"</formula>
    </cfRule>
    <cfRule type="cellIs" dxfId="50639" priority="33349" stopIfTrue="1" operator="equal">
      <formula>"Napkin Hs"</formula>
    </cfRule>
  </conditionalFormatting>
  <conditionalFormatting sqref="B127:C127">
    <cfRule type="cellIs" dxfId="50638" priority="33350" stopIfTrue="1" operator="equal">
      <formula>"Towel"</formula>
    </cfRule>
    <cfRule type="cellIs" dxfId="50637" priority="33351" stopIfTrue="1" operator="equal">
      <formula>"Napkin Hs"</formula>
    </cfRule>
  </conditionalFormatting>
  <conditionalFormatting sqref="C127">
    <cfRule type="cellIs" dxfId="50636" priority="33352" stopIfTrue="1" operator="equal">
      <formula>"Towel"</formula>
    </cfRule>
    <cfRule type="cellIs" dxfId="50635" priority="33353" stopIfTrue="1" operator="equal">
      <formula>"Napkin Hs"</formula>
    </cfRule>
  </conditionalFormatting>
  <conditionalFormatting sqref="C127">
    <cfRule type="cellIs" dxfId="50634" priority="33354" stopIfTrue="1" operator="equal">
      <formula>"Towel"</formula>
    </cfRule>
    <cfRule type="cellIs" dxfId="50633" priority="33355" stopIfTrue="1" operator="equal">
      <formula>"Napkin Hs"</formula>
    </cfRule>
  </conditionalFormatting>
  <conditionalFormatting sqref="B132:C132">
    <cfRule type="cellIs" dxfId="50632" priority="33256" stopIfTrue="1" operator="equal">
      <formula>"Towel"</formula>
    </cfRule>
    <cfRule type="cellIs" dxfId="50631" priority="33257" stopIfTrue="1" operator="equal">
      <formula>"Napkin Hs"</formula>
    </cfRule>
  </conditionalFormatting>
  <conditionalFormatting sqref="C132">
    <cfRule type="cellIs" dxfId="50630" priority="33236" stopIfTrue="1" operator="equal">
      <formula>"Towel"</formula>
    </cfRule>
    <cfRule type="cellIs" dxfId="50629" priority="33237" stopIfTrue="1" operator="equal">
      <formula>"Napkin Hs"</formula>
    </cfRule>
  </conditionalFormatting>
  <conditionalFormatting sqref="B132:C132">
    <cfRule type="cellIs" dxfId="50628" priority="33234" stopIfTrue="1" operator="equal">
      <formula>"Towel"</formula>
    </cfRule>
    <cfRule type="cellIs" dxfId="50627" priority="33235" stopIfTrue="1" operator="equal">
      <formula>"Napkin Hs"</formula>
    </cfRule>
  </conditionalFormatting>
  <conditionalFormatting sqref="C132">
    <cfRule type="cellIs" dxfId="50626" priority="33252" stopIfTrue="1" operator="equal">
      <formula>"Towel"</formula>
    </cfRule>
    <cfRule type="cellIs" dxfId="50625" priority="33253" stopIfTrue="1" operator="equal">
      <formula>"Napkin Hs"</formula>
    </cfRule>
  </conditionalFormatting>
  <conditionalFormatting sqref="C132">
    <cfRule type="cellIs" dxfId="50624" priority="33254" stopIfTrue="1" operator="equal">
      <formula>"Towel"</formula>
    </cfRule>
    <cfRule type="cellIs" dxfId="50623" priority="33255" stopIfTrue="1" operator="equal">
      <formula>"Napkin Hs"</formula>
    </cfRule>
  </conditionalFormatting>
  <conditionalFormatting sqref="B132:C132">
    <cfRule type="cellIs" dxfId="50622" priority="33250" stopIfTrue="1" operator="equal">
      <formula>"Towel"</formula>
    </cfRule>
    <cfRule type="cellIs" dxfId="50621" priority="33251" stopIfTrue="1" operator="equal">
      <formula>"Napkin Hs"</formula>
    </cfRule>
  </conditionalFormatting>
  <conditionalFormatting sqref="C132">
    <cfRule type="cellIs" dxfId="50620" priority="33248" stopIfTrue="1" operator="equal">
      <formula>"Towel"</formula>
    </cfRule>
    <cfRule type="cellIs" dxfId="50619" priority="33249" stopIfTrue="1" operator="equal">
      <formula>"Napkin Hs"</formula>
    </cfRule>
  </conditionalFormatting>
  <conditionalFormatting sqref="C132">
    <cfRule type="cellIs" dxfId="50618" priority="33246" stopIfTrue="1" operator="equal">
      <formula>"Towel"</formula>
    </cfRule>
    <cfRule type="cellIs" dxfId="50617" priority="33247" stopIfTrue="1" operator="equal">
      <formula>"Napkin Hs"</formula>
    </cfRule>
  </conditionalFormatting>
  <conditionalFormatting sqref="C132">
    <cfRule type="cellIs" dxfId="50616" priority="33238" stopIfTrue="1" operator="equal">
      <formula>"Towel"</formula>
    </cfRule>
    <cfRule type="cellIs" dxfId="50615" priority="33239" stopIfTrue="1" operator="equal">
      <formula>"Napkin Hs"</formula>
    </cfRule>
  </conditionalFormatting>
  <conditionalFormatting sqref="B132:C132">
    <cfRule type="cellIs" dxfId="50614" priority="33240" stopIfTrue="1" operator="equal">
      <formula>"Towel"</formula>
    </cfRule>
    <cfRule type="cellIs" dxfId="50613" priority="33241" stopIfTrue="1" operator="equal">
      <formula>"Napkin Hs"</formula>
    </cfRule>
  </conditionalFormatting>
  <conditionalFormatting sqref="C132">
    <cfRule type="cellIs" dxfId="50612" priority="33242" stopIfTrue="1" operator="equal">
      <formula>"Towel"</formula>
    </cfRule>
    <cfRule type="cellIs" dxfId="50611" priority="33243" stopIfTrue="1" operator="equal">
      <formula>"Napkin Hs"</formula>
    </cfRule>
  </conditionalFormatting>
  <conditionalFormatting sqref="C132">
    <cfRule type="cellIs" dxfId="50610" priority="33244" stopIfTrue="1" operator="equal">
      <formula>"Towel"</formula>
    </cfRule>
    <cfRule type="cellIs" dxfId="50609" priority="33245" stopIfTrue="1" operator="equal">
      <formula>"Napkin Hs"</formula>
    </cfRule>
  </conditionalFormatting>
  <conditionalFormatting sqref="B131:C131">
    <cfRule type="cellIs" dxfId="50608" priority="33176" stopIfTrue="1" operator="equal">
      <formula>"Towel"</formula>
    </cfRule>
    <cfRule type="cellIs" dxfId="50607" priority="33177" stopIfTrue="1" operator="equal">
      <formula>"Napkin Hs"</formula>
    </cfRule>
  </conditionalFormatting>
  <conditionalFormatting sqref="C131">
    <cfRule type="cellIs" dxfId="50606" priority="33172" stopIfTrue="1" operator="equal">
      <formula>"Towel"</formula>
    </cfRule>
    <cfRule type="cellIs" dxfId="50605" priority="33173" stopIfTrue="1" operator="equal">
      <formula>"Napkin Hs"</formula>
    </cfRule>
  </conditionalFormatting>
  <conditionalFormatting sqref="C131">
    <cfRule type="cellIs" dxfId="50604" priority="33174" stopIfTrue="1" operator="equal">
      <formula>"Towel"</formula>
    </cfRule>
    <cfRule type="cellIs" dxfId="50603" priority="33175" stopIfTrue="1" operator="equal">
      <formula>"Napkin Hs"</formula>
    </cfRule>
  </conditionalFormatting>
  <conditionalFormatting sqref="B131:C131">
    <cfRule type="cellIs" dxfId="50602" priority="33170" stopIfTrue="1" operator="equal">
      <formula>"Towel"</formula>
    </cfRule>
    <cfRule type="cellIs" dxfId="50601" priority="33171" stopIfTrue="1" operator="equal">
      <formula>"Napkin Hs"</formula>
    </cfRule>
  </conditionalFormatting>
  <conditionalFormatting sqref="C131">
    <cfRule type="cellIs" dxfId="50600" priority="33168" stopIfTrue="1" operator="equal">
      <formula>"Towel"</formula>
    </cfRule>
    <cfRule type="cellIs" dxfId="50599" priority="33169" stopIfTrue="1" operator="equal">
      <formula>"Napkin Hs"</formula>
    </cfRule>
  </conditionalFormatting>
  <conditionalFormatting sqref="C131">
    <cfRule type="cellIs" dxfId="50598" priority="33166" stopIfTrue="1" operator="equal">
      <formula>"Towel"</formula>
    </cfRule>
    <cfRule type="cellIs" dxfId="50597" priority="33167" stopIfTrue="1" operator="equal">
      <formula>"Napkin Hs"</formula>
    </cfRule>
  </conditionalFormatting>
  <conditionalFormatting sqref="C131">
    <cfRule type="cellIs" dxfId="50596" priority="33158" stopIfTrue="1" operator="equal">
      <formula>"Towel"</formula>
    </cfRule>
    <cfRule type="cellIs" dxfId="50595" priority="33159" stopIfTrue="1" operator="equal">
      <formula>"Napkin Hs"</formula>
    </cfRule>
  </conditionalFormatting>
  <conditionalFormatting sqref="B131:C131">
    <cfRule type="cellIs" dxfId="50594" priority="33160" stopIfTrue="1" operator="equal">
      <formula>"Towel"</formula>
    </cfRule>
    <cfRule type="cellIs" dxfId="50593" priority="33161" stopIfTrue="1" operator="equal">
      <formula>"Napkin Hs"</formula>
    </cfRule>
  </conditionalFormatting>
  <conditionalFormatting sqref="C131">
    <cfRule type="cellIs" dxfId="50592" priority="33156" stopIfTrue="1" operator="equal">
      <formula>"Towel"</formula>
    </cfRule>
    <cfRule type="cellIs" dxfId="50591" priority="33157" stopIfTrue="1" operator="equal">
      <formula>"Napkin Hs"</formula>
    </cfRule>
  </conditionalFormatting>
  <conditionalFormatting sqref="B131:C131">
    <cfRule type="cellIs" dxfId="50590" priority="33154" stopIfTrue="1" operator="equal">
      <formula>"Towel"</formula>
    </cfRule>
    <cfRule type="cellIs" dxfId="50589" priority="33155" stopIfTrue="1" operator="equal">
      <formula>"Napkin Hs"</formula>
    </cfRule>
  </conditionalFormatting>
  <conditionalFormatting sqref="C131">
    <cfRule type="cellIs" dxfId="50588" priority="33162" stopIfTrue="1" operator="equal">
      <formula>"Towel"</formula>
    </cfRule>
    <cfRule type="cellIs" dxfId="50587" priority="33163" stopIfTrue="1" operator="equal">
      <formula>"Napkin Hs"</formula>
    </cfRule>
  </conditionalFormatting>
  <conditionalFormatting sqref="C131">
    <cfRule type="cellIs" dxfId="50586" priority="33164" stopIfTrue="1" operator="equal">
      <formula>"Towel"</formula>
    </cfRule>
    <cfRule type="cellIs" dxfId="50585" priority="33165" stopIfTrue="1" operator="equal">
      <formula>"Napkin Hs"</formula>
    </cfRule>
  </conditionalFormatting>
  <conditionalFormatting sqref="B137:C137">
    <cfRule type="cellIs" dxfId="50584" priority="33146" stopIfTrue="1" operator="equal">
      <formula>"Towel"</formula>
    </cfRule>
    <cfRule type="cellIs" dxfId="50583" priority="33147" stopIfTrue="1" operator="equal">
      <formula>"Napkin Hs"</formula>
    </cfRule>
  </conditionalFormatting>
  <conditionalFormatting sqref="C137">
    <cfRule type="cellIs" dxfId="50582" priority="33126" stopIfTrue="1" operator="equal">
      <formula>"Towel"</formula>
    </cfRule>
    <cfRule type="cellIs" dxfId="50581" priority="33127" stopIfTrue="1" operator="equal">
      <formula>"Napkin Hs"</formula>
    </cfRule>
  </conditionalFormatting>
  <conditionalFormatting sqref="B137:C137">
    <cfRule type="cellIs" dxfId="50580" priority="33124" stopIfTrue="1" operator="equal">
      <formula>"Towel"</formula>
    </cfRule>
    <cfRule type="cellIs" dxfId="50579" priority="33125" stopIfTrue="1" operator="equal">
      <formula>"Napkin Hs"</formula>
    </cfRule>
  </conditionalFormatting>
  <conditionalFormatting sqref="C137">
    <cfRule type="cellIs" dxfId="50578" priority="33142" stopIfTrue="1" operator="equal">
      <formula>"Towel"</formula>
    </cfRule>
    <cfRule type="cellIs" dxfId="50577" priority="33143" stopIfTrue="1" operator="equal">
      <formula>"Napkin Hs"</formula>
    </cfRule>
  </conditionalFormatting>
  <conditionalFormatting sqref="C137">
    <cfRule type="cellIs" dxfId="50576" priority="33144" stopIfTrue="1" operator="equal">
      <formula>"Towel"</formula>
    </cfRule>
    <cfRule type="cellIs" dxfId="50575" priority="33145" stopIfTrue="1" operator="equal">
      <formula>"Napkin Hs"</formula>
    </cfRule>
  </conditionalFormatting>
  <conditionalFormatting sqref="B137:C137">
    <cfRule type="cellIs" dxfId="50574" priority="33140" stopIfTrue="1" operator="equal">
      <formula>"Towel"</formula>
    </cfRule>
    <cfRule type="cellIs" dxfId="50573" priority="33141" stopIfTrue="1" operator="equal">
      <formula>"Napkin Hs"</formula>
    </cfRule>
  </conditionalFormatting>
  <conditionalFormatting sqref="C137">
    <cfRule type="cellIs" dxfId="50572" priority="33138" stopIfTrue="1" operator="equal">
      <formula>"Towel"</formula>
    </cfRule>
    <cfRule type="cellIs" dxfId="50571" priority="33139" stopIfTrue="1" operator="equal">
      <formula>"Napkin Hs"</formula>
    </cfRule>
  </conditionalFormatting>
  <conditionalFormatting sqref="C137">
    <cfRule type="cellIs" dxfId="50570" priority="33136" stopIfTrue="1" operator="equal">
      <formula>"Towel"</formula>
    </cfRule>
    <cfRule type="cellIs" dxfId="50569" priority="33137" stopIfTrue="1" operator="equal">
      <formula>"Napkin Hs"</formula>
    </cfRule>
  </conditionalFormatting>
  <conditionalFormatting sqref="C137">
    <cfRule type="cellIs" dxfId="50568" priority="33128" stopIfTrue="1" operator="equal">
      <formula>"Towel"</formula>
    </cfRule>
    <cfRule type="cellIs" dxfId="50567" priority="33129" stopIfTrue="1" operator="equal">
      <formula>"Napkin Hs"</formula>
    </cfRule>
  </conditionalFormatting>
  <conditionalFormatting sqref="B137:C137">
    <cfRule type="cellIs" dxfId="50566" priority="33130" stopIfTrue="1" operator="equal">
      <formula>"Towel"</formula>
    </cfRule>
    <cfRule type="cellIs" dxfId="50565" priority="33131" stopIfTrue="1" operator="equal">
      <formula>"Napkin Hs"</formula>
    </cfRule>
  </conditionalFormatting>
  <conditionalFormatting sqref="C137">
    <cfRule type="cellIs" dxfId="50564" priority="33132" stopIfTrue="1" operator="equal">
      <formula>"Towel"</formula>
    </cfRule>
    <cfRule type="cellIs" dxfId="50563" priority="33133" stopIfTrue="1" operator="equal">
      <formula>"Napkin Hs"</formula>
    </cfRule>
  </conditionalFormatting>
  <conditionalFormatting sqref="C137">
    <cfRule type="cellIs" dxfId="50562" priority="33134" stopIfTrue="1" operator="equal">
      <formula>"Towel"</formula>
    </cfRule>
    <cfRule type="cellIs" dxfId="50561" priority="33135" stopIfTrue="1" operator="equal">
      <formula>"Napkin Hs"</formula>
    </cfRule>
  </conditionalFormatting>
  <conditionalFormatting sqref="B143:C143">
    <cfRule type="cellIs" dxfId="50560" priority="33074" stopIfTrue="1" operator="equal">
      <formula>"Towel"</formula>
    </cfRule>
    <cfRule type="cellIs" dxfId="50559" priority="33075" stopIfTrue="1" operator="equal">
      <formula>"Napkin Hs"</formula>
    </cfRule>
  </conditionalFormatting>
  <conditionalFormatting sqref="C143">
    <cfRule type="cellIs" dxfId="50558" priority="33073" stopIfTrue="1" operator="equal">
      <formula>"Napkin Hs"</formula>
    </cfRule>
  </conditionalFormatting>
  <conditionalFormatting sqref="C143">
    <cfRule type="cellIs" dxfId="50557" priority="33072" stopIfTrue="1" operator="equal">
      <formula>"Towel"</formula>
    </cfRule>
  </conditionalFormatting>
  <conditionalFormatting sqref="C143">
    <cfRule type="cellIs" dxfId="50556" priority="33070" stopIfTrue="1" operator="equal">
      <formula>"Towel"</formula>
    </cfRule>
    <cfRule type="cellIs" dxfId="50555" priority="33071" stopIfTrue="1" operator="equal">
      <formula>"Napkin Hs"</formula>
    </cfRule>
  </conditionalFormatting>
  <conditionalFormatting sqref="B142:C142">
    <cfRule type="cellIs" dxfId="50554" priority="32948" stopIfTrue="1" operator="equal">
      <formula>"Towel"</formula>
    </cfRule>
    <cfRule type="cellIs" dxfId="50553" priority="32949" stopIfTrue="1" operator="equal">
      <formula>"Napkin Hs"</formula>
    </cfRule>
  </conditionalFormatting>
  <conditionalFormatting sqref="C142">
    <cfRule type="cellIs" dxfId="50552" priority="32944" stopIfTrue="1" operator="equal">
      <formula>"Towel"</formula>
    </cfRule>
    <cfRule type="cellIs" dxfId="50551" priority="32945" stopIfTrue="1" operator="equal">
      <formula>"Napkin Hs"</formula>
    </cfRule>
  </conditionalFormatting>
  <conditionalFormatting sqref="C142">
    <cfRule type="cellIs" dxfId="50550" priority="32946" stopIfTrue="1" operator="equal">
      <formula>"Towel"</formula>
    </cfRule>
    <cfRule type="cellIs" dxfId="50549" priority="32947" stopIfTrue="1" operator="equal">
      <formula>"Napkin Hs"</formula>
    </cfRule>
  </conditionalFormatting>
  <conditionalFormatting sqref="B142:C142">
    <cfRule type="cellIs" dxfId="50548" priority="32942" stopIfTrue="1" operator="equal">
      <formula>"Towel"</formula>
    </cfRule>
    <cfRule type="cellIs" dxfId="50547" priority="32943" stopIfTrue="1" operator="equal">
      <formula>"Napkin Hs"</formula>
    </cfRule>
  </conditionalFormatting>
  <conditionalFormatting sqref="C142">
    <cfRule type="cellIs" dxfId="50546" priority="32940" stopIfTrue="1" operator="equal">
      <formula>"Towel"</formula>
    </cfRule>
    <cfRule type="cellIs" dxfId="50545" priority="32941" stopIfTrue="1" operator="equal">
      <formula>"Napkin Hs"</formula>
    </cfRule>
  </conditionalFormatting>
  <conditionalFormatting sqref="C142">
    <cfRule type="cellIs" dxfId="50544" priority="32938" stopIfTrue="1" operator="equal">
      <formula>"Towel"</formula>
    </cfRule>
    <cfRule type="cellIs" dxfId="50543" priority="32939" stopIfTrue="1" operator="equal">
      <formula>"Napkin Hs"</formula>
    </cfRule>
  </conditionalFormatting>
  <conditionalFormatting sqref="C142">
    <cfRule type="cellIs" dxfId="50542" priority="32930" stopIfTrue="1" operator="equal">
      <formula>"Towel"</formula>
    </cfRule>
    <cfRule type="cellIs" dxfId="50541" priority="32931" stopIfTrue="1" operator="equal">
      <formula>"Napkin Hs"</formula>
    </cfRule>
  </conditionalFormatting>
  <conditionalFormatting sqref="B142:C142">
    <cfRule type="cellIs" dxfId="50540" priority="32932" stopIfTrue="1" operator="equal">
      <formula>"Towel"</formula>
    </cfRule>
    <cfRule type="cellIs" dxfId="50539" priority="32933" stopIfTrue="1" operator="equal">
      <formula>"Napkin Hs"</formula>
    </cfRule>
  </conditionalFormatting>
  <conditionalFormatting sqref="C142">
    <cfRule type="cellIs" dxfId="50538" priority="32928" stopIfTrue="1" operator="equal">
      <formula>"Towel"</formula>
    </cfRule>
    <cfRule type="cellIs" dxfId="50537" priority="32929" stopIfTrue="1" operator="equal">
      <formula>"Napkin Hs"</formula>
    </cfRule>
  </conditionalFormatting>
  <conditionalFormatting sqref="B142:C142">
    <cfRule type="cellIs" dxfId="50536" priority="32926" stopIfTrue="1" operator="equal">
      <formula>"Towel"</formula>
    </cfRule>
    <cfRule type="cellIs" dxfId="50535" priority="32927" stopIfTrue="1" operator="equal">
      <formula>"Napkin Hs"</formula>
    </cfRule>
  </conditionalFormatting>
  <conditionalFormatting sqref="C142">
    <cfRule type="cellIs" dxfId="50534" priority="32934" stopIfTrue="1" operator="equal">
      <formula>"Towel"</formula>
    </cfRule>
    <cfRule type="cellIs" dxfId="50533" priority="32935" stopIfTrue="1" operator="equal">
      <formula>"Napkin Hs"</formula>
    </cfRule>
  </conditionalFormatting>
  <conditionalFormatting sqref="C142">
    <cfRule type="cellIs" dxfId="50532" priority="32936" stopIfTrue="1" operator="equal">
      <formula>"Towel"</formula>
    </cfRule>
    <cfRule type="cellIs" dxfId="50531" priority="32937" stopIfTrue="1" operator="equal">
      <formula>"Napkin Hs"</formula>
    </cfRule>
  </conditionalFormatting>
  <conditionalFormatting sqref="B148:C148 B155:C155">
    <cfRule type="cellIs" dxfId="50530" priority="32924" stopIfTrue="1" operator="equal">
      <formula>"Towel"</formula>
    </cfRule>
    <cfRule type="cellIs" dxfId="50529" priority="32925" stopIfTrue="1" operator="equal">
      <formula>"Napkin Hs"</formula>
    </cfRule>
  </conditionalFormatting>
  <conditionalFormatting sqref="C148 C155">
    <cfRule type="cellIs" dxfId="50528" priority="32923" stopIfTrue="1" operator="equal">
      <formula>"Napkin Hs"</formula>
    </cfRule>
  </conditionalFormatting>
  <conditionalFormatting sqref="C148 C155">
    <cfRule type="cellIs" dxfId="50527" priority="32922" stopIfTrue="1" operator="equal">
      <formula>"Towel"</formula>
    </cfRule>
  </conditionalFormatting>
  <conditionalFormatting sqref="C148 C155">
    <cfRule type="cellIs" dxfId="50526" priority="32920" stopIfTrue="1" operator="equal">
      <formula>"Towel"</formula>
    </cfRule>
    <cfRule type="cellIs" dxfId="50525" priority="32921" stopIfTrue="1" operator="equal">
      <formula>"Napkin Hs"</formula>
    </cfRule>
  </conditionalFormatting>
  <conditionalFormatting sqref="B149:C149">
    <cfRule type="cellIs" dxfId="50524" priority="32744" stopIfTrue="1" operator="equal">
      <formula>"Towel"</formula>
    </cfRule>
    <cfRule type="cellIs" dxfId="50523" priority="32745" stopIfTrue="1" operator="equal">
      <formula>"Napkin Hs"</formula>
    </cfRule>
  </conditionalFormatting>
  <conditionalFormatting sqref="C149">
    <cfRule type="cellIs" dxfId="50522" priority="32740" stopIfTrue="1" operator="equal">
      <formula>"Towel"</formula>
    </cfRule>
    <cfRule type="cellIs" dxfId="50521" priority="32741" stopIfTrue="1" operator="equal">
      <formula>"Napkin Hs"</formula>
    </cfRule>
  </conditionalFormatting>
  <conditionalFormatting sqref="C149">
    <cfRule type="cellIs" dxfId="50520" priority="32742" stopIfTrue="1" operator="equal">
      <formula>"Towel"</formula>
    </cfRule>
    <cfRule type="cellIs" dxfId="50519" priority="32743" stopIfTrue="1" operator="equal">
      <formula>"Napkin Hs"</formula>
    </cfRule>
  </conditionalFormatting>
  <conditionalFormatting sqref="B149:C149">
    <cfRule type="cellIs" dxfId="50518" priority="32738" stopIfTrue="1" operator="equal">
      <formula>"Towel"</formula>
    </cfRule>
    <cfRule type="cellIs" dxfId="50517" priority="32739" stopIfTrue="1" operator="equal">
      <formula>"Napkin Hs"</formula>
    </cfRule>
  </conditionalFormatting>
  <conditionalFormatting sqref="C149">
    <cfRule type="cellIs" dxfId="50516" priority="32736" stopIfTrue="1" operator="equal">
      <formula>"Towel"</formula>
    </cfRule>
    <cfRule type="cellIs" dxfId="50515" priority="32737" stopIfTrue="1" operator="equal">
      <formula>"Napkin Hs"</formula>
    </cfRule>
  </conditionalFormatting>
  <conditionalFormatting sqref="C149">
    <cfRule type="cellIs" dxfId="50514" priority="32734" stopIfTrue="1" operator="equal">
      <formula>"Towel"</formula>
    </cfRule>
    <cfRule type="cellIs" dxfId="50513" priority="32735" stopIfTrue="1" operator="equal">
      <formula>"Napkin Hs"</formula>
    </cfRule>
  </conditionalFormatting>
  <conditionalFormatting sqref="C149">
    <cfRule type="cellIs" dxfId="50512" priority="32726" stopIfTrue="1" operator="equal">
      <formula>"Towel"</formula>
    </cfRule>
    <cfRule type="cellIs" dxfId="50511" priority="32727" stopIfTrue="1" operator="equal">
      <formula>"Napkin Hs"</formula>
    </cfRule>
  </conditionalFormatting>
  <conditionalFormatting sqref="B149:C149">
    <cfRule type="cellIs" dxfId="50510" priority="32728" stopIfTrue="1" operator="equal">
      <formula>"Towel"</formula>
    </cfRule>
    <cfRule type="cellIs" dxfId="50509" priority="32729" stopIfTrue="1" operator="equal">
      <formula>"Napkin Hs"</formula>
    </cfRule>
  </conditionalFormatting>
  <conditionalFormatting sqref="C149">
    <cfRule type="cellIs" dxfId="50508" priority="32724" stopIfTrue="1" operator="equal">
      <formula>"Towel"</formula>
    </cfRule>
    <cfRule type="cellIs" dxfId="50507" priority="32725" stopIfTrue="1" operator="equal">
      <formula>"Napkin Hs"</formula>
    </cfRule>
  </conditionalFormatting>
  <conditionalFormatting sqref="B149:C149">
    <cfRule type="cellIs" dxfId="50506" priority="32722" stopIfTrue="1" operator="equal">
      <formula>"Towel"</formula>
    </cfRule>
    <cfRule type="cellIs" dxfId="50505" priority="32723" stopIfTrue="1" operator="equal">
      <formula>"Napkin Hs"</formula>
    </cfRule>
  </conditionalFormatting>
  <conditionalFormatting sqref="C149">
    <cfRule type="cellIs" dxfId="50504" priority="32730" stopIfTrue="1" operator="equal">
      <formula>"Towel"</formula>
    </cfRule>
    <cfRule type="cellIs" dxfId="50503" priority="32731" stopIfTrue="1" operator="equal">
      <formula>"Napkin Hs"</formula>
    </cfRule>
  </conditionalFormatting>
  <conditionalFormatting sqref="C149">
    <cfRule type="cellIs" dxfId="50502" priority="32732" stopIfTrue="1" operator="equal">
      <formula>"Towel"</formula>
    </cfRule>
    <cfRule type="cellIs" dxfId="50501" priority="32733" stopIfTrue="1" operator="equal">
      <formula>"Napkin Hs"</formula>
    </cfRule>
  </conditionalFormatting>
  <conditionalFormatting sqref="B20:C20">
    <cfRule type="cellIs" dxfId="50500" priority="32598" stopIfTrue="1" operator="equal">
      <formula>"Towel"</formula>
    </cfRule>
    <cfRule type="cellIs" dxfId="50499" priority="32599" stopIfTrue="1" operator="equal">
      <formula>"Napkin Hs"</formula>
    </cfRule>
  </conditionalFormatting>
  <conditionalFormatting sqref="C20">
    <cfRule type="cellIs" dxfId="50498" priority="32594" stopIfTrue="1" operator="equal">
      <formula>"Towel"</formula>
    </cfRule>
    <cfRule type="cellIs" dxfId="50497" priority="32595" stopIfTrue="1" operator="equal">
      <formula>"Napkin Hs"</formula>
    </cfRule>
  </conditionalFormatting>
  <conditionalFormatting sqref="C20">
    <cfRule type="cellIs" dxfId="50496" priority="32597" stopIfTrue="1" operator="equal">
      <formula>"Napkin Hs"</formula>
    </cfRule>
  </conditionalFormatting>
  <conditionalFormatting sqref="C20">
    <cfRule type="cellIs" dxfId="50495" priority="32596" stopIfTrue="1" operator="equal">
      <formula>"Towel"</formula>
    </cfRule>
  </conditionalFormatting>
  <conditionalFormatting sqref="B23:C24">
    <cfRule type="cellIs" dxfId="50494" priority="32566" stopIfTrue="1" operator="equal">
      <formula>"Towel"</formula>
    </cfRule>
    <cfRule type="cellIs" dxfId="50493" priority="32567" stopIfTrue="1" operator="equal">
      <formula>"Napkin Hs"</formula>
    </cfRule>
  </conditionalFormatting>
  <conditionalFormatting sqref="C23">
    <cfRule type="cellIs" dxfId="50492" priority="32558" stopIfTrue="1" operator="equal">
      <formula>"Towel"</formula>
    </cfRule>
    <cfRule type="cellIs" dxfId="50491" priority="32559" stopIfTrue="1" operator="equal">
      <formula>"Napkin Hs"</formula>
    </cfRule>
  </conditionalFormatting>
  <conditionalFormatting sqref="C23:C24">
    <cfRule type="cellIs" dxfId="50490" priority="32562" stopIfTrue="1" operator="equal">
      <formula>"Towel"</formula>
    </cfRule>
    <cfRule type="cellIs" dxfId="50489" priority="32563" stopIfTrue="1" operator="equal">
      <formula>"Napkin Hs"</formula>
    </cfRule>
  </conditionalFormatting>
  <conditionalFormatting sqref="C23:C24">
    <cfRule type="cellIs" dxfId="50488" priority="32565" stopIfTrue="1" operator="equal">
      <formula>"Napkin Hs"</formula>
    </cfRule>
  </conditionalFormatting>
  <conditionalFormatting sqref="C23">
    <cfRule type="cellIs" dxfId="50487" priority="32560" stopIfTrue="1" operator="equal">
      <formula>"Towel"</formula>
    </cfRule>
    <cfRule type="cellIs" dxfId="50486" priority="32561" stopIfTrue="1" operator="equal">
      <formula>"Napkin Hs"</formula>
    </cfRule>
  </conditionalFormatting>
  <conditionalFormatting sqref="C23:C24">
    <cfRule type="cellIs" dxfId="50485" priority="32564" stopIfTrue="1" operator="equal">
      <formula>"Towel"</formula>
    </cfRule>
  </conditionalFormatting>
  <conditionalFormatting sqref="C23">
    <cfRule type="cellIs" dxfId="50484" priority="32556" stopIfTrue="1" operator="equal">
      <formula>"Towel"</formula>
    </cfRule>
    <cfRule type="cellIs" dxfId="50483" priority="32557" stopIfTrue="1" operator="equal">
      <formula>"Napkin Hs"</formula>
    </cfRule>
  </conditionalFormatting>
  <conditionalFormatting sqref="B23">
    <cfRule type="cellIs" dxfId="50482" priority="32554" stopIfTrue="1" operator="equal">
      <formula>"Towel"</formula>
    </cfRule>
    <cfRule type="cellIs" dxfId="50481" priority="32555" stopIfTrue="1" operator="equal">
      <formula>"Napkin Hs"</formula>
    </cfRule>
  </conditionalFormatting>
  <conditionalFormatting sqref="C21">
    <cfRule type="cellIs" dxfId="50480" priority="32536" stopIfTrue="1" operator="equal">
      <formula>"Towel"</formula>
    </cfRule>
    <cfRule type="cellIs" dxfId="50479" priority="32537" stopIfTrue="1" operator="equal">
      <formula>"Napkin Hs"</formula>
    </cfRule>
  </conditionalFormatting>
  <conditionalFormatting sqref="C21">
    <cfRule type="cellIs" dxfId="50478" priority="32538" stopIfTrue="1" operator="equal">
      <formula>"Towel"</formula>
    </cfRule>
    <cfRule type="cellIs" dxfId="50477" priority="32539" stopIfTrue="1" operator="equal">
      <formula>"Napkin Hs"</formula>
    </cfRule>
  </conditionalFormatting>
  <conditionalFormatting sqref="C21">
    <cfRule type="cellIs" dxfId="50476" priority="32534" stopIfTrue="1" operator="equal">
      <formula>"Towel"</formula>
    </cfRule>
    <cfRule type="cellIs" dxfId="50475" priority="32535" stopIfTrue="1" operator="equal">
      <formula>"Napkin Hs"</formula>
    </cfRule>
  </conditionalFormatting>
  <conditionalFormatting sqref="B21">
    <cfRule type="cellIs" dxfId="50474" priority="32532" stopIfTrue="1" operator="equal">
      <formula>"Towel"</formula>
    </cfRule>
    <cfRule type="cellIs" dxfId="50473" priority="32533" stopIfTrue="1" operator="equal">
      <formula>"Napkin Hs"</formula>
    </cfRule>
  </conditionalFormatting>
  <conditionalFormatting sqref="B28:C29">
    <cfRule type="cellIs" dxfId="50472" priority="32518" stopIfTrue="1" operator="equal">
      <formula>"Towel"</formula>
    </cfRule>
    <cfRule type="cellIs" dxfId="50471" priority="32519" stopIfTrue="1" operator="equal">
      <formula>"Napkin Hs"</formula>
    </cfRule>
  </conditionalFormatting>
  <conditionalFormatting sqref="C27:C28">
    <cfRule type="cellIs" dxfId="50470" priority="32510" stopIfTrue="1" operator="equal">
      <formula>"Towel"</formula>
    </cfRule>
    <cfRule type="cellIs" dxfId="50469" priority="32511" stopIfTrue="1" operator="equal">
      <formula>"Napkin Hs"</formula>
    </cfRule>
  </conditionalFormatting>
  <conditionalFormatting sqref="C28:C29">
    <cfRule type="cellIs" dxfId="50468" priority="32514" stopIfTrue="1" operator="equal">
      <formula>"Towel"</formula>
    </cfRule>
    <cfRule type="cellIs" dxfId="50467" priority="32515" stopIfTrue="1" operator="equal">
      <formula>"Napkin Hs"</formula>
    </cfRule>
  </conditionalFormatting>
  <conditionalFormatting sqref="C28:C29">
    <cfRule type="cellIs" dxfId="50466" priority="32517" stopIfTrue="1" operator="equal">
      <formula>"Napkin Hs"</formula>
    </cfRule>
  </conditionalFormatting>
  <conditionalFormatting sqref="C27:C28">
    <cfRule type="cellIs" dxfId="50465" priority="32512" stopIfTrue="1" operator="equal">
      <formula>"Towel"</formula>
    </cfRule>
    <cfRule type="cellIs" dxfId="50464" priority="32513" stopIfTrue="1" operator="equal">
      <formula>"Napkin Hs"</formula>
    </cfRule>
  </conditionalFormatting>
  <conditionalFormatting sqref="C28:C29">
    <cfRule type="cellIs" dxfId="50463" priority="32516" stopIfTrue="1" operator="equal">
      <formula>"Towel"</formula>
    </cfRule>
  </conditionalFormatting>
  <conditionalFormatting sqref="C27:C28">
    <cfRule type="cellIs" dxfId="50462" priority="32508" stopIfTrue="1" operator="equal">
      <formula>"Towel"</formula>
    </cfRule>
    <cfRule type="cellIs" dxfId="50461" priority="32509" stopIfTrue="1" operator="equal">
      <formula>"Napkin Hs"</formula>
    </cfRule>
  </conditionalFormatting>
  <conditionalFormatting sqref="B27:B28">
    <cfRule type="cellIs" dxfId="50460" priority="32506" stopIfTrue="1" operator="equal">
      <formula>"Towel"</formula>
    </cfRule>
    <cfRule type="cellIs" dxfId="50459" priority="32507" stopIfTrue="1" operator="equal">
      <formula>"Napkin Hs"</formula>
    </cfRule>
  </conditionalFormatting>
  <conditionalFormatting sqref="C26">
    <cfRule type="cellIs" dxfId="50458" priority="32502" stopIfTrue="1" operator="equal">
      <formula>"Towel"</formula>
    </cfRule>
    <cfRule type="cellIs" dxfId="50457" priority="32503" stopIfTrue="1" operator="equal">
      <formula>"Napkin Hs"</formula>
    </cfRule>
  </conditionalFormatting>
  <conditionalFormatting sqref="C26">
    <cfRule type="cellIs" dxfId="50456" priority="32504" stopIfTrue="1" operator="equal">
      <formula>"Towel"</formula>
    </cfRule>
    <cfRule type="cellIs" dxfId="50455" priority="32505" stopIfTrue="1" operator="equal">
      <formula>"Napkin Hs"</formula>
    </cfRule>
  </conditionalFormatting>
  <conditionalFormatting sqref="C26">
    <cfRule type="cellIs" dxfId="50454" priority="32500" stopIfTrue="1" operator="equal">
      <formula>"Towel"</formula>
    </cfRule>
    <cfRule type="cellIs" dxfId="50453" priority="32501" stopIfTrue="1" operator="equal">
      <formula>"Napkin Hs"</formula>
    </cfRule>
  </conditionalFormatting>
  <conditionalFormatting sqref="B26">
    <cfRule type="cellIs" dxfId="50452" priority="32498" stopIfTrue="1" operator="equal">
      <formula>"Towel"</formula>
    </cfRule>
    <cfRule type="cellIs" dxfId="50451" priority="32499" stopIfTrue="1" operator="equal">
      <formula>"Napkin Hs"</formula>
    </cfRule>
  </conditionalFormatting>
  <conditionalFormatting sqref="C15">
    <cfRule type="cellIs" dxfId="50450" priority="32220" stopIfTrue="1" operator="equal">
      <formula>"Towel"</formula>
    </cfRule>
    <cfRule type="cellIs" dxfId="50449" priority="32221" stopIfTrue="1" operator="equal">
      <formula>"Napkin Hs"</formula>
    </cfRule>
  </conditionalFormatting>
  <conditionalFormatting sqref="C15">
    <cfRule type="cellIs" dxfId="50448" priority="32216" stopIfTrue="1" operator="equal">
      <formula>"Towel"</formula>
    </cfRule>
    <cfRule type="cellIs" dxfId="50447" priority="32217" stopIfTrue="1" operator="equal">
      <formula>"Napkin Hs"</formula>
    </cfRule>
  </conditionalFormatting>
  <conditionalFormatting sqref="C15">
    <cfRule type="cellIs" dxfId="50446" priority="32219" stopIfTrue="1" operator="equal">
      <formula>"Napkin Hs"</formula>
    </cfRule>
  </conditionalFormatting>
  <conditionalFormatting sqref="C15">
    <cfRule type="cellIs" dxfId="50445" priority="32218" stopIfTrue="1" operator="equal">
      <formula>"Towel"</formula>
    </cfRule>
  </conditionalFormatting>
  <conditionalFormatting sqref="B15">
    <cfRule type="cellIs" dxfId="50444" priority="31692" stopIfTrue="1" operator="equal">
      <formula>"Towel"</formula>
    </cfRule>
  </conditionalFormatting>
  <conditionalFormatting sqref="B15">
    <cfRule type="cellIs" dxfId="50443" priority="31693" stopIfTrue="1" operator="equal">
      <formula>"Napkin Hs"</formula>
    </cfRule>
    <cfRule type="cellIs" dxfId="50442" priority="31694" stopIfTrue="1" operator="equal">
      <formula>"Towel"</formula>
    </cfRule>
    <cfRule type="cellIs" dxfId="50441" priority="31695" stopIfTrue="1" operator="equal">
      <formula>"Napkin Hs"</formula>
    </cfRule>
    <cfRule type="cellIs" dxfId="50440" priority="31696" stopIfTrue="1" operator="equal">
      <formula>"Towel"</formula>
    </cfRule>
    <cfRule type="cellIs" dxfId="50439" priority="31697" stopIfTrue="1" operator="equal">
      <formula>"Napkin Hs"</formula>
    </cfRule>
    <cfRule type="cellIs" dxfId="50438" priority="31698" stopIfTrue="1" operator="equal">
      <formula>"Towel"</formula>
    </cfRule>
    <cfRule type="cellIs" dxfId="50437" priority="31699" stopIfTrue="1" operator="equal">
      <formula>"Napkin Hs"</formula>
    </cfRule>
  </conditionalFormatting>
  <conditionalFormatting sqref="B15">
    <cfRule type="cellIs" dxfId="50436" priority="31690" stopIfTrue="1" operator="equal">
      <formula>"Towel"</formula>
    </cfRule>
    <cfRule type="cellIs" dxfId="50435" priority="31691" stopIfTrue="1" operator="equal">
      <formula>"Napkin Hs"</formula>
    </cfRule>
  </conditionalFormatting>
  <conditionalFormatting sqref="B15">
    <cfRule type="cellIs" dxfId="50434" priority="31659" stopIfTrue="1" operator="equal">
      <formula>"Napkin Hs"</formula>
    </cfRule>
  </conditionalFormatting>
  <conditionalFormatting sqref="B15">
    <cfRule type="cellIs" dxfId="50433" priority="31658" stopIfTrue="1" operator="equal">
      <formula>"Towel"</formula>
    </cfRule>
  </conditionalFormatting>
  <conditionalFormatting sqref="B15">
    <cfRule type="cellIs" dxfId="50432" priority="31660" stopIfTrue="1" operator="equal">
      <formula>"Towel"</formula>
    </cfRule>
    <cfRule type="cellIs" dxfId="50431" priority="31661" stopIfTrue="1" operator="equal">
      <formula>"Napkin Hs"</formula>
    </cfRule>
    <cfRule type="cellIs" dxfId="50430" priority="31662" stopIfTrue="1" operator="equal">
      <formula>"Towel"</formula>
    </cfRule>
    <cfRule type="cellIs" dxfId="50429" priority="31663" stopIfTrue="1" operator="equal">
      <formula>"Napkin Hs"</formula>
    </cfRule>
    <cfRule type="cellIs" dxfId="50428" priority="31664" stopIfTrue="1" operator="equal">
      <formula>"Towel"</formula>
    </cfRule>
    <cfRule type="cellIs" dxfId="50427" priority="31665" stopIfTrue="1" operator="equal">
      <formula>"Napkin Hs"</formula>
    </cfRule>
    <cfRule type="cellIs" dxfId="50426" priority="31666" stopIfTrue="1" operator="equal">
      <formula>"Towel"</formula>
    </cfRule>
    <cfRule type="cellIs" dxfId="50425" priority="31667" stopIfTrue="1" operator="equal">
      <formula>"Napkin Hs"</formula>
    </cfRule>
    <cfRule type="cellIs" dxfId="50424" priority="31668" stopIfTrue="1" operator="equal">
      <formula>"Towel"</formula>
    </cfRule>
    <cfRule type="cellIs" dxfId="50423" priority="31669" stopIfTrue="1" operator="equal">
      <formula>"Napkin Hs"</formula>
    </cfRule>
    <cfRule type="cellIs" dxfId="50422" priority="31670" stopIfTrue="1" operator="equal">
      <formula>"Towel"</formula>
    </cfRule>
    <cfRule type="cellIs" dxfId="50421" priority="31671" stopIfTrue="1" operator="equal">
      <formula>"Napkin Hs"</formula>
    </cfRule>
    <cfRule type="cellIs" dxfId="50420" priority="31672" stopIfTrue="1" operator="equal">
      <formula>"Towel"</formula>
    </cfRule>
    <cfRule type="cellIs" dxfId="50419" priority="31673" stopIfTrue="1" operator="equal">
      <formula>"Napkin Hs"</formula>
    </cfRule>
    <cfRule type="cellIs" dxfId="50418" priority="31674" stopIfTrue="1" operator="equal">
      <formula>"Towel"</formula>
    </cfRule>
    <cfRule type="cellIs" dxfId="50417" priority="31675" stopIfTrue="1" operator="equal">
      <formula>"Napkin Hs"</formula>
    </cfRule>
    <cfRule type="cellIs" dxfId="50416" priority="31676" stopIfTrue="1" operator="equal">
      <formula>"Towel"</formula>
    </cfRule>
    <cfRule type="cellIs" dxfId="50415" priority="31677" stopIfTrue="1" operator="equal">
      <formula>"Napkin Hs"</formula>
    </cfRule>
    <cfRule type="cellIs" dxfId="50414" priority="31678" stopIfTrue="1" operator="equal">
      <formula>"Towel"</formula>
    </cfRule>
    <cfRule type="cellIs" dxfId="50413" priority="31679" stopIfTrue="1" operator="equal">
      <formula>"Napkin Hs"</formula>
    </cfRule>
    <cfRule type="cellIs" dxfId="50412" priority="31680" stopIfTrue="1" operator="equal">
      <formula>"Towel"</formula>
    </cfRule>
    <cfRule type="cellIs" dxfId="50411" priority="31681" stopIfTrue="1" operator="equal">
      <formula>"Napkin Hs"</formula>
    </cfRule>
    <cfRule type="cellIs" dxfId="50410" priority="31682" stopIfTrue="1" operator="equal">
      <formula>"Towel"</formula>
    </cfRule>
    <cfRule type="cellIs" dxfId="50409" priority="31683" stopIfTrue="1" operator="equal">
      <formula>"Napkin Hs"</formula>
    </cfRule>
    <cfRule type="cellIs" dxfId="50408" priority="31684" stopIfTrue="1" operator="equal">
      <formula>"Towel"</formula>
    </cfRule>
    <cfRule type="cellIs" dxfId="50407" priority="31685" stopIfTrue="1" operator="equal">
      <formula>"Napkin Hs"</formula>
    </cfRule>
    <cfRule type="cellIs" dxfId="50406" priority="31686" stopIfTrue="1" operator="equal">
      <formula>"Towel"</formula>
    </cfRule>
    <cfRule type="cellIs" dxfId="50405" priority="31687" stopIfTrue="1" operator="equal">
      <formula>"Napkin Hs"</formula>
    </cfRule>
    <cfRule type="cellIs" dxfId="50404" priority="31689" stopIfTrue="1" operator="equal">
      <formula>"Napkin Hs"</formula>
    </cfRule>
  </conditionalFormatting>
  <conditionalFormatting sqref="B15">
    <cfRule type="cellIs" dxfId="50403" priority="31688" stopIfTrue="1" operator="equal">
      <formula>"Towel"</formula>
    </cfRule>
  </conditionalFormatting>
  <conditionalFormatting sqref="B6:C8">
    <cfRule type="cellIs" dxfId="50402" priority="31396" stopIfTrue="1" operator="equal">
      <formula>"Towel"</formula>
    </cfRule>
    <cfRule type="cellIs" dxfId="50401" priority="31397" stopIfTrue="1" operator="equal">
      <formula>"Napkin Hs"</formula>
    </cfRule>
  </conditionalFormatting>
  <conditionalFormatting sqref="C6:C8">
    <cfRule type="cellIs" dxfId="50400" priority="31392" stopIfTrue="1" operator="equal">
      <formula>"Towel"</formula>
    </cfRule>
    <cfRule type="cellIs" dxfId="50399" priority="31393" stopIfTrue="1" operator="equal">
      <formula>"Napkin Hs"</formula>
    </cfRule>
  </conditionalFormatting>
  <conditionalFormatting sqref="C6:C8">
    <cfRule type="cellIs" dxfId="50398" priority="31394" stopIfTrue="1" operator="equal">
      <formula>"Towel"</formula>
    </cfRule>
    <cfRule type="cellIs" dxfId="50397" priority="31395" stopIfTrue="1" operator="equal">
      <formula>"Napkin Hs"</formula>
    </cfRule>
  </conditionalFormatting>
  <conditionalFormatting sqref="B6:C8">
    <cfRule type="cellIs" dxfId="50396" priority="31390" stopIfTrue="1" operator="equal">
      <formula>"Towel"</formula>
    </cfRule>
    <cfRule type="cellIs" dxfId="50395" priority="31391" stopIfTrue="1" operator="equal">
      <formula>"Napkin Hs"</formula>
    </cfRule>
  </conditionalFormatting>
  <conditionalFormatting sqref="C6:C8">
    <cfRule type="cellIs" dxfId="50394" priority="31388" stopIfTrue="1" operator="equal">
      <formula>"Towel"</formula>
    </cfRule>
    <cfRule type="cellIs" dxfId="50393" priority="31389" stopIfTrue="1" operator="equal">
      <formula>"Napkin Hs"</formula>
    </cfRule>
  </conditionalFormatting>
  <conditionalFormatting sqref="C6:C8">
    <cfRule type="cellIs" dxfId="50392" priority="31386" stopIfTrue="1" operator="equal">
      <formula>"Towel"</formula>
    </cfRule>
    <cfRule type="cellIs" dxfId="50391" priority="31387" stopIfTrue="1" operator="equal">
      <formula>"Napkin Hs"</formula>
    </cfRule>
  </conditionalFormatting>
  <conditionalFormatting sqref="C6:C8">
    <cfRule type="cellIs" dxfId="50390" priority="31378" stopIfTrue="1" operator="equal">
      <formula>"Towel"</formula>
    </cfRule>
    <cfRule type="cellIs" dxfId="50389" priority="31379" stopIfTrue="1" operator="equal">
      <formula>"Napkin Hs"</formula>
    </cfRule>
  </conditionalFormatting>
  <conditionalFormatting sqref="B6:C8">
    <cfRule type="cellIs" dxfId="50388" priority="31380" stopIfTrue="1" operator="equal">
      <formula>"Towel"</formula>
    </cfRule>
    <cfRule type="cellIs" dxfId="50387" priority="31381" stopIfTrue="1" operator="equal">
      <formula>"Napkin Hs"</formula>
    </cfRule>
  </conditionalFormatting>
  <conditionalFormatting sqref="C6:C8">
    <cfRule type="cellIs" dxfId="50386" priority="31376" stopIfTrue="1" operator="equal">
      <formula>"Towel"</formula>
    </cfRule>
    <cfRule type="cellIs" dxfId="50385" priority="31377" stopIfTrue="1" operator="equal">
      <formula>"Napkin Hs"</formula>
    </cfRule>
  </conditionalFormatting>
  <conditionalFormatting sqref="B6:C8">
    <cfRule type="cellIs" dxfId="50384" priority="31374" stopIfTrue="1" operator="equal">
      <formula>"Towel"</formula>
    </cfRule>
    <cfRule type="cellIs" dxfId="50383" priority="31375" stopIfTrue="1" operator="equal">
      <formula>"Napkin Hs"</formula>
    </cfRule>
  </conditionalFormatting>
  <conditionalFormatting sqref="C6:C8">
    <cfRule type="cellIs" dxfId="50382" priority="31382" stopIfTrue="1" operator="equal">
      <formula>"Towel"</formula>
    </cfRule>
    <cfRule type="cellIs" dxfId="50381" priority="31383" stopIfTrue="1" operator="equal">
      <formula>"Napkin Hs"</formula>
    </cfRule>
  </conditionalFormatting>
  <conditionalFormatting sqref="C6:C8">
    <cfRule type="cellIs" dxfId="50380" priority="31384" stopIfTrue="1" operator="equal">
      <formula>"Towel"</formula>
    </cfRule>
    <cfRule type="cellIs" dxfId="50379" priority="31385" stopIfTrue="1" operator="equal">
      <formula>"Napkin Hs"</formula>
    </cfRule>
  </conditionalFormatting>
  <conditionalFormatting sqref="B6:C8">
    <cfRule type="cellIs" dxfId="50378" priority="31372" stopIfTrue="1" operator="equal">
      <formula>"Towel"</formula>
    </cfRule>
    <cfRule type="cellIs" dxfId="50377" priority="31373" stopIfTrue="1" operator="equal">
      <formula>"Napkin Hs"</formula>
    </cfRule>
  </conditionalFormatting>
  <conditionalFormatting sqref="C6:C8">
    <cfRule type="cellIs" dxfId="50376" priority="31368" stopIfTrue="1" operator="equal">
      <formula>"Towel"</formula>
    </cfRule>
    <cfRule type="cellIs" dxfId="50375" priority="31369" stopIfTrue="1" operator="equal">
      <formula>"Napkin Hs"</formula>
    </cfRule>
  </conditionalFormatting>
  <conditionalFormatting sqref="C6:C8">
    <cfRule type="cellIs" dxfId="50374" priority="31370" stopIfTrue="1" operator="equal">
      <formula>"Towel"</formula>
    </cfRule>
    <cfRule type="cellIs" dxfId="50373" priority="31371" stopIfTrue="1" operator="equal">
      <formula>"Napkin Hs"</formula>
    </cfRule>
  </conditionalFormatting>
  <conditionalFormatting sqref="B6:C8">
    <cfRule type="cellIs" dxfId="50372" priority="31366" stopIfTrue="1" operator="equal">
      <formula>"Towel"</formula>
    </cfRule>
    <cfRule type="cellIs" dxfId="50371" priority="31367" stopIfTrue="1" operator="equal">
      <formula>"Napkin Hs"</formula>
    </cfRule>
  </conditionalFormatting>
  <conditionalFormatting sqref="C6:C8">
    <cfRule type="cellIs" dxfId="50370" priority="31364" stopIfTrue="1" operator="equal">
      <formula>"Towel"</formula>
    </cfRule>
    <cfRule type="cellIs" dxfId="50369" priority="31365" stopIfTrue="1" operator="equal">
      <formula>"Napkin Hs"</formula>
    </cfRule>
  </conditionalFormatting>
  <conditionalFormatting sqref="C6:C8">
    <cfRule type="cellIs" dxfId="50368" priority="31362" stopIfTrue="1" operator="equal">
      <formula>"Towel"</formula>
    </cfRule>
    <cfRule type="cellIs" dxfId="50367" priority="31363" stopIfTrue="1" operator="equal">
      <formula>"Napkin Hs"</formula>
    </cfRule>
  </conditionalFormatting>
  <conditionalFormatting sqref="C6:C8">
    <cfRule type="cellIs" dxfId="50366" priority="31354" stopIfTrue="1" operator="equal">
      <formula>"Towel"</formula>
    </cfRule>
    <cfRule type="cellIs" dxfId="50365" priority="31355" stopIfTrue="1" operator="equal">
      <formula>"Napkin Hs"</formula>
    </cfRule>
  </conditionalFormatting>
  <conditionalFormatting sqref="B6:C8">
    <cfRule type="cellIs" dxfId="50364" priority="31356" stopIfTrue="1" operator="equal">
      <formula>"Towel"</formula>
    </cfRule>
    <cfRule type="cellIs" dxfId="50363" priority="31357" stopIfTrue="1" operator="equal">
      <formula>"Napkin Hs"</formula>
    </cfRule>
  </conditionalFormatting>
  <conditionalFormatting sqref="C6:C8">
    <cfRule type="cellIs" dxfId="50362" priority="31352" stopIfTrue="1" operator="equal">
      <formula>"Towel"</formula>
    </cfRule>
    <cfRule type="cellIs" dxfId="50361" priority="31353" stopIfTrue="1" operator="equal">
      <formula>"Napkin Hs"</formula>
    </cfRule>
  </conditionalFormatting>
  <conditionalFormatting sqref="B6:C8">
    <cfRule type="cellIs" dxfId="50360" priority="31350" stopIfTrue="1" operator="equal">
      <formula>"Towel"</formula>
    </cfRule>
    <cfRule type="cellIs" dxfId="50359" priority="31351" stopIfTrue="1" operator="equal">
      <formula>"Napkin Hs"</formula>
    </cfRule>
  </conditionalFormatting>
  <conditionalFormatting sqref="C6:C8">
    <cfRule type="cellIs" dxfId="50358" priority="31358" stopIfTrue="1" operator="equal">
      <formula>"Towel"</formula>
    </cfRule>
    <cfRule type="cellIs" dxfId="50357" priority="31359" stopIfTrue="1" operator="equal">
      <formula>"Napkin Hs"</formula>
    </cfRule>
  </conditionalFormatting>
  <conditionalFormatting sqref="C6:C8">
    <cfRule type="cellIs" dxfId="50356" priority="31360" stopIfTrue="1" operator="equal">
      <formula>"Towel"</formula>
    </cfRule>
    <cfRule type="cellIs" dxfId="50355" priority="31361" stopIfTrue="1" operator="equal">
      <formula>"Napkin Hs"</formula>
    </cfRule>
  </conditionalFormatting>
  <conditionalFormatting sqref="C6:C8">
    <cfRule type="cellIs" dxfId="50354" priority="31348" stopIfTrue="1" operator="equal">
      <formula>"Towel"</formula>
    </cfRule>
    <cfRule type="cellIs" dxfId="50353" priority="31349" stopIfTrue="1" operator="equal">
      <formula>"Napkin Hs"</formula>
    </cfRule>
  </conditionalFormatting>
  <conditionalFormatting sqref="C6:C8">
    <cfRule type="cellIs" dxfId="50352" priority="31344" stopIfTrue="1" operator="equal">
      <formula>"Towel"</formula>
    </cfRule>
    <cfRule type="cellIs" dxfId="50351" priority="31345" stopIfTrue="1" operator="equal">
      <formula>"Napkin Hs"</formula>
    </cfRule>
  </conditionalFormatting>
  <conditionalFormatting sqref="C6:C8">
    <cfRule type="cellIs" dxfId="50350" priority="31346" stopIfTrue="1" operator="equal">
      <formula>"Towel"</formula>
    </cfRule>
    <cfRule type="cellIs" dxfId="50349" priority="31347" stopIfTrue="1" operator="equal">
      <formula>"Napkin Hs"</formula>
    </cfRule>
  </conditionalFormatting>
  <conditionalFormatting sqref="C6:C8">
    <cfRule type="cellIs" dxfId="50348" priority="31340" stopIfTrue="1" operator="equal">
      <formula>"Towel"</formula>
    </cfRule>
    <cfRule type="cellIs" dxfId="50347" priority="31341" stopIfTrue="1" operator="equal">
      <formula>"Napkin Hs"</formula>
    </cfRule>
  </conditionalFormatting>
  <conditionalFormatting sqref="C6:C8">
    <cfRule type="cellIs" dxfId="50346" priority="31342" stopIfTrue="1" operator="equal">
      <formula>"Towel"</formula>
    </cfRule>
    <cfRule type="cellIs" dxfId="50345" priority="31343" stopIfTrue="1" operator="equal">
      <formula>"Napkin Hs"</formula>
    </cfRule>
  </conditionalFormatting>
  <conditionalFormatting sqref="C6:C8">
    <cfRule type="cellIs" dxfId="50344" priority="31338" stopIfTrue="1" operator="equal">
      <formula>"Towel"</formula>
    </cfRule>
    <cfRule type="cellIs" dxfId="50343" priority="31339" stopIfTrue="1" operator="equal">
      <formula>"Napkin Hs"</formula>
    </cfRule>
  </conditionalFormatting>
  <conditionalFormatting sqref="C6:C8">
    <cfRule type="cellIs" dxfId="50342" priority="31332" stopIfTrue="1" operator="equal">
      <formula>"Towel"</formula>
    </cfRule>
    <cfRule type="cellIs" dxfId="50341" priority="31333" stopIfTrue="1" operator="equal">
      <formula>"Napkin Hs"</formula>
    </cfRule>
  </conditionalFormatting>
  <conditionalFormatting sqref="C6:C8">
    <cfRule type="cellIs" dxfId="50340" priority="31336" stopIfTrue="1" operator="equal">
      <formula>"Towel"</formula>
    </cfRule>
    <cfRule type="cellIs" dxfId="50339" priority="31337" stopIfTrue="1" operator="equal">
      <formula>"Napkin Hs"</formula>
    </cfRule>
  </conditionalFormatting>
  <conditionalFormatting sqref="C6:C8">
    <cfRule type="cellIs" dxfId="50338" priority="31334" stopIfTrue="1" operator="equal">
      <formula>"Towel"</formula>
    </cfRule>
    <cfRule type="cellIs" dxfId="50337" priority="31335" stopIfTrue="1" operator="equal">
      <formula>"Napkin Hs"</formula>
    </cfRule>
  </conditionalFormatting>
  <conditionalFormatting sqref="C6:C8">
    <cfRule type="cellIs" dxfId="50336" priority="31326" stopIfTrue="1" operator="equal">
      <formula>"Towel"</formula>
    </cfRule>
    <cfRule type="cellIs" dxfId="50335" priority="31327" stopIfTrue="1" operator="equal">
      <formula>"Napkin Hs"</formula>
    </cfRule>
  </conditionalFormatting>
  <conditionalFormatting sqref="C6:C8">
    <cfRule type="cellIs" dxfId="50334" priority="31328" stopIfTrue="1" operator="equal">
      <formula>"Towel"</formula>
    </cfRule>
    <cfRule type="cellIs" dxfId="50333" priority="31329" stopIfTrue="1" operator="equal">
      <formula>"Napkin Hs"</formula>
    </cfRule>
  </conditionalFormatting>
  <conditionalFormatting sqref="C6:C8">
    <cfRule type="cellIs" dxfId="50332" priority="31330" stopIfTrue="1" operator="equal">
      <formula>"Towel"</formula>
    </cfRule>
    <cfRule type="cellIs" dxfId="50331" priority="31331" stopIfTrue="1" operator="equal">
      <formula>"Napkin Hs"</formula>
    </cfRule>
  </conditionalFormatting>
  <conditionalFormatting sqref="C6:C8">
    <cfRule type="cellIs" dxfId="50330" priority="31324" stopIfTrue="1" operator="equal">
      <formula>"Towel"</formula>
    </cfRule>
    <cfRule type="cellIs" dxfId="50329" priority="31325" stopIfTrue="1" operator="equal">
      <formula>"Napkin Hs"</formula>
    </cfRule>
  </conditionalFormatting>
  <conditionalFormatting sqref="C6:C8">
    <cfRule type="cellIs" dxfId="50328" priority="31322" stopIfTrue="1" operator="equal">
      <formula>"Towel"</formula>
    </cfRule>
    <cfRule type="cellIs" dxfId="50327" priority="31323" stopIfTrue="1" operator="equal">
      <formula>"Napkin Hs"</formula>
    </cfRule>
  </conditionalFormatting>
  <conditionalFormatting sqref="C6:C8">
    <cfRule type="cellIs" dxfId="50326" priority="31298" stopIfTrue="1" operator="equal">
      <formula>"Towel"</formula>
    </cfRule>
  </conditionalFormatting>
  <conditionalFormatting sqref="C6:C8">
    <cfRule type="cellIs" dxfId="50325" priority="31299" stopIfTrue="1" operator="equal">
      <formula>"Napkin Hs"</formula>
    </cfRule>
    <cfRule type="cellIs" dxfId="50324" priority="31304" stopIfTrue="1" operator="equal">
      <formula>"Towel"</formula>
    </cfRule>
    <cfRule type="cellIs" dxfId="50323" priority="31305" stopIfTrue="1" operator="equal">
      <formula>"Napkin Hs"</formula>
    </cfRule>
    <cfRule type="cellIs" dxfId="50322" priority="31314" stopIfTrue="1" operator="equal">
      <formula>"Towel"</formula>
    </cfRule>
    <cfRule type="cellIs" dxfId="50321" priority="31315" stopIfTrue="1" operator="equal">
      <formula>"Napkin Hs"</formula>
    </cfRule>
    <cfRule type="cellIs" dxfId="50320" priority="31320" stopIfTrue="1" operator="equal">
      <formula>"Towel"</formula>
    </cfRule>
    <cfRule type="cellIs" dxfId="50319" priority="31321" stopIfTrue="1" operator="equal">
      <formula>"Napkin Hs"</formula>
    </cfRule>
  </conditionalFormatting>
  <conditionalFormatting sqref="C6:C8">
    <cfRule type="cellIs" dxfId="50318" priority="31300" stopIfTrue="1" operator="equal">
      <formula>"Towel"</formula>
    </cfRule>
    <cfRule type="cellIs" dxfId="50317" priority="31301" stopIfTrue="1" operator="equal">
      <formula>"Napkin Hs"</formula>
    </cfRule>
    <cfRule type="cellIs" dxfId="50316" priority="31302" stopIfTrue="1" operator="equal">
      <formula>"Towel"</formula>
    </cfRule>
    <cfRule type="cellIs" dxfId="50315" priority="31303" stopIfTrue="1" operator="equal">
      <formula>"Napkin Hs"</formula>
    </cfRule>
    <cfRule type="cellIs" dxfId="50314" priority="31306" stopIfTrue="1" operator="equal">
      <formula>"Towel"</formula>
    </cfRule>
    <cfRule type="cellIs" dxfId="50313" priority="31307" stopIfTrue="1" operator="equal">
      <formula>"Napkin Hs"</formula>
    </cfRule>
    <cfRule type="cellIs" dxfId="50312" priority="31308" stopIfTrue="1" operator="equal">
      <formula>"Towel"</formula>
    </cfRule>
    <cfRule type="cellIs" dxfId="50311" priority="31309" stopIfTrue="1" operator="equal">
      <formula>"Napkin Hs"</formula>
    </cfRule>
    <cfRule type="cellIs" dxfId="50310" priority="31310" stopIfTrue="1" operator="equal">
      <formula>"Towel"</formula>
    </cfRule>
    <cfRule type="cellIs" dxfId="50309" priority="31311" stopIfTrue="1" operator="equal">
      <formula>"Napkin Hs"</formula>
    </cfRule>
    <cfRule type="cellIs" dxfId="50308" priority="31312" stopIfTrue="1" operator="equal">
      <formula>"Towel"</formula>
    </cfRule>
    <cfRule type="cellIs" dxfId="50307" priority="31313" stopIfTrue="1" operator="equal">
      <formula>"Napkin Hs"</formula>
    </cfRule>
    <cfRule type="cellIs" dxfId="50306" priority="31316" stopIfTrue="1" operator="equal">
      <formula>"Towel"</formula>
    </cfRule>
    <cfRule type="cellIs" dxfId="50305" priority="31317" stopIfTrue="1" operator="equal">
      <formula>"Napkin Hs"</formula>
    </cfRule>
    <cfRule type="cellIs" dxfId="50304" priority="31319" stopIfTrue="1" operator="equal">
      <formula>"Napkin Hs"</formula>
    </cfRule>
  </conditionalFormatting>
  <conditionalFormatting sqref="C6:C8">
    <cfRule type="cellIs" dxfId="50303" priority="31318" stopIfTrue="1" operator="equal">
      <formula>"Towel"</formula>
    </cfRule>
  </conditionalFormatting>
  <conditionalFormatting sqref="C6:C8">
    <cfRule type="cellIs" dxfId="50302" priority="31296" stopIfTrue="1" operator="equal">
      <formula>"Towel"</formula>
    </cfRule>
    <cfRule type="cellIs" dxfId="50301" priority="31297" stopIfTrue="1" operator="equal">
      <formula>"Napkin Hs"</formula>
    </cfRule>
  </conditionalFormatting>
  <conditionalFormatting sqref="C6:C8">
    <cfRule type="cellIs" dxfId="50300" priority="31295" stopIfTrue="1" operator="equal">
      <formula>"Napkin Hs"</formula>
    </cfRule>
  </conditionalFormatting>
  <conditionalFormatting sqref="C6:C8">
    <cfRule type="cellIs" dxfId="50299" priority="31294" stopIfTrue="1" operator="equal">
      <formula>"Towel"</formula>
    </cfRule>
  </conditionalFormatting>
  <conditionalFormatting sqref="C6:C8">
    <cfRule type="cellIs" dxfId="50298" priority="31292" stopIfTrue="1" operator="equal">
      <formula>"Towel"</formula>
    </cfRule>
  </conditionalFormatting>
  <conditionalFormatting sqref="C6:C8">
    <cfRule type="cellIs" dxfId="50297" priority="31293" stopIfTrue="1" operator="equal">
      <formula>"Napkin Hs"</formula>
    </cfRule>
  </conditionalFormatting>
  <conditionalFormatting sqref="C6:C8">
    <cfRule type="cellIs" dxfId="50296" priority="31196" stopIfTrue="1" operator="equal">
      <formula>"Towel"</formula>
    </cfRule>
  </conditionalFormatting>
  <conditionalFormatting sqref="C6:C8">
    <cfRule type="cellIs" dxfId="50295" priority="31206" stopIfTrue="1" operator="equal">
      <formula>"Towel"</formula>
    </cfRule>
    <cfRule type="cellIs" dxfId="50294" priority="31207" stopIfTrue="1" operator="equal">
      <formula>"Napkin Hs"</formula>
    </cfRule>
    <cfRule type="cellIs" dxfId="50293" priority="31212" stopIfTrue="1" operator="equal">
      <formula>"Towel"</formula>
    </cfRule>
    <cfRule type="cellIs" dxfId="50292" priority="31213" stopIfTrue="1" operator="equal">
      <formula>"Napkin Hs"</formula>
    </cfRule>
    <cfRule type="cellIs" dxfId="50291" priority="31218" stopIfTrue="1" operator="equal">
      <formula>"Towel"</formula>
    </cfRule>
    <cfRule type="cellIs" dxfId="50290" priority="31219" stopIfTrue="1" operator="equal">
      <formula>"Napkin Hs"</formula>
    </cfRule>
    <cfRule type="cellIs" dxfId="50289" priority="31220" stopIfTrue="1" operator="equal">
      <formula>"Towel"</formula>
    </cfRule>
    <cfRule type="cellIs" dxfId="50288" priority="31221" stopIfTrue="1" operator="equal">
      <formula>"Napkin Hs"</formula>
    </cfRule>
    <cfRule type="cellIs" dxfId="50287" priority="31226" stopIfTrue="1" operator="equal">
      <formula>"Towel"</formula>
    </cfRule>
    <cfRule type="cellIs" dxfId="50286" priority="31227" stopIfTrue="1" operator="equal">
      <formula>"Napkin Hs"</formula>
    </cfRule>
    <cfRule type="cellIs" dxfId="50285" priority="31236" stopIfTrue="1" operator="equal">
      <formula>"Towel"</formula>
    </cfRule>
    <cfRule type="cellIs" dxfId="50284" priority="31237" stopIfTrue="1" operator="equal">
      <formula>"Napkin Hs"</formula>
    </cfRule>
    <cfRule type="cellIs" dxfId="50283" priority="31242" stopIfTrue="1" operator="equal">
      <formula>"Towel"</formula>
    </cfRule>
    <cfRule type="cellIs" dxfId="50282" priority="31243" stopIfTrue="1" operator="equal">
      <formula>"Napkin Hs"</formula>
    </cfRule>
    <cfRule type="cellIs" dxfId="50281" priority="31244" stopIfTrue="1" operator="equal">
      <formula>"Towel"</formula>
    </cfRule>
    <cfRule type="cellIs" dxfId="50280" priority="31245" stopIfTrue="1" operator="equal">
      <formula>"Napkin Hs"</formula>
    </cfRule>
    <cfRule type="cellIs" dxfId="50279" priority="31250" stopIfTrue="1" operator="equal">
      <formula>"Towel"</formula>
    </cfRule>
    <cfRule type="cellIs" dxfId="50278" priority="31251" stopIfTrue="1" operator="equal">
      <formula>"Napkin Hs"</formula>
    </cfRule>
    <cfRule type="cellIs" dxfId="50277" priority="31260" stopIfTrue="1" operator="equal">
      <formula>"Towel"</formula>
    </cfRule>
    <cfRule type="cellIs" dxfId="50276" priority="31261" stopIfTrue="1" operator="equal">
      <formula>"Napkin Hs"</formula>
    </cfRule>
    <cfRule type="cellIs" dxfId="50275" priority="31262" stopIfTrue="1" operator="equal">
      <formula>"Towel"</formula>
    </cfRule>
    <cfRule type="cellIs" dxfId="50274" priority="31263" stopIfTrue="1" operator="equal">
      <formula>"Napkin Hs"</formula>
    </cfRule>
    <cfRule type="cellIs" dxfId="50273" priority="31268" stopIfTrue="1" operator="equal">
      <formula>"Towel"</formula>
    </cfRule>
    <cfRule type="cellIs" dxfId="50272" priority="31269" stopIfTrue="1" operator="equal">
      <formula>"Napkin Hs"</formula>
    </cfRule>
    <cfRule type="cellIs" dxfId="50271" priority="31278" stopIfTrue="1" operator="equal">
      <formula>"Towel"</formula>
    </cfRule>
    <cfRule type="cellIs" dxfId="50270" priority="31279" stopIfTrue="1" operator="equal">
      <formula>"Napkin Hs"</formula>
    </cfRule>
    <cfRule type="cellIs" dxfId="50269" priority="31280" stopIfTrue="1" operator="equal">
      <formula>"Towel"</formula>
    </cfRule>
    <cfRule type="cellIs" dxfId="50268" priority="31281" stopIfTrue="1" operator="equal">
      <formula>"Napkin Hs"</formula>
    </cfRule>
    <cfRule type="cellIs" dxfId="50267" priority="31287" stopIfTrue="1" operator="equal">
      <formula>"Napkin Hs"</formula>
    </cfRule>
  </conditionalFormatting>
  <conditionalFormatting sqref="C6:C8">
    <cfRule type="cellIs" dxfId="50266" priority="31286" stopIfTrue="1" operator="equal">
      <formula>"Towel"</formula>
    </cfRule>
  </conditionalFormatting>
  <conditionalFormatting sqref="C6:C8">
    <cfRule type="cellIs" dxfId="50265" priority="31197" stopIfTrue="1" operator="equal">
      <formula>"Napkin Hs"</formula>
    </cfRule>
    <cfRule type="cellIs" dxfId="50264" priority="31198" stopIfTrue="1" operator="equal">
      <formula>"Towel"</formula>
    </cfRule>
    <cfRule type="cellIs" dxfId="50263" priority="31199" stopIfTrue="1" operator="equal">
      <formula>"Napkin Hs"</formula>
    </cfRule>
    <cfRule type="cellIs" dxfId="50262" priority="31200" stopIfTrue="1" operator="equal">
      <formula>"Towel"</formula>
    </cfRule>
    <cfRule type="cellIs" dxfId="50261" priority="31201" stopIfTrue="1" operator="equal">
      <formula>"Napkin Hs"</formula>
    </cfRule>
    <cfRule type="cellIs" dxfId="50260" priority="31202" stopIfTrue="1" operator="equal">
      <formula>"Towel"</formula>
    </cfRule>
    <cfRule type="cellIs" dxfId="50259" priority="31203" stopIfTrue="1" operator="equal">
      <formula>"Napkin Hs"</formula>
    </cfRule>
    <cfRule type="cellIs" dxfId="50258" priority="31204" stopIfTrue="1" operator="equal">
      <formula>"Towel"</formula>
    </cfRule>
    <cfRule type="cellIs" dxfId="50257" priority="31205" stopIfTrue="1" operator="equal">
      <formula>"Napkin Hs"</formula>
    </cfRule>
    <cfRule type="cellIs" dxfId="50256" priority="31208" stopIfTrue="1" operator="equal">
      <formula>"Towel"</formula>
    </cfRule>
    <cfRule type="cellIs" dxfId="50255" priority="31209" stopIfTrue="1" operator="equal">
      <formula>"Napkin Hs"</formula>
    </cfRule>
    <cfRule type="cellIs" dxfId="50254" priority="31210" stopIfTrue="1" operator="equal">
      <formula>"Towel"</formula>
    </cfRule>
    <cfRule type="cellIs" dxfId="50253" priority="31211" stopIfTrue="1" operator="equal">
      <formula>"Napkin Hs"</formula>
    </cfRule>
    <cfRule type="cellIs" dxfId="50252" priority="31214" stopIfTrue="1" operator="equal">
      <formula>"Towel"</formula>
    </cfRule>
    <cfRule type="cellIs" dxfId="50251" priority="31215" stopIfTrue="1" operator="equal">
      <formula>"Napkin Hs"</formula>
    </cfRule>
    <cfRule type="cellIs" dxfId="50250" priority="31216" stopIfTrue="1" operator="equal">
      <formula>"Towel"</formula>
    </cfRule>
    <cfRule type="cellIs" dxfId="50249" priority="31217" stopIfTrue="1" operator="equal">
      <formula>"Napkin Hs"</formula>
    </cfRule>
    <cfRule type="cellIs" dxfId="50248" priority="31222" stopIfTrue="1" operator="equal">
      <formula>"Towel"</formula>
    </cfRule>
    <cfRule type="cellIs" dxfId="50247" priority="31223" stopIfTrue="1" operator="equal">
      <formula>"Napkin Hs"</formula>
    </cfRule>
    <cfRule type="cellIs" dxfId="50246" priority="31224" stopIfTrue="1" operator="equal">
      <formula>"Towel"</formula>
    </cfRule>
    <cfRule type="cellIs" dxfId="50245" priority="31225" stopIfTrue="1" operator="equal">
      <formula>"Napkin Hs"</formula>
    </cfRule>
    <cfRule type="cellIs" dxfId="50244" priority="31228" stopIfTrue="1" operator="equal">
      <formula>"Towel"</formula>
    </cfRule>
    <cfRule type="cellIs" dxfId="50243" priority="31229" stopIfTrue="1" operator="equal">
      <formula>"Napkin Hs"</formula>
    </cfRule>
    <cfRule type="cellIs" dxfId="50242" priority="31230" stopIfTrue="1" operator="equal">
      <formula>"Towel"</formula>
    </cfRule>
    <cfRule type="cellIs" dxfId="50241" priority="31231" stopIfTrue="1" operator="equal">
      <formula>"Napkin Hs"</formula>
    </cfRule>
    <cfRule type="cellIs" dxfId="50240" priority="31232" stopIfTrue="1" operator="equal">
      <formula>"Towel"</formula>
    </cfRule>
    <cfRule type="cellIs" dxfId="50239" priority="31233" stopIfTrue="1" operator="equal">
      <formula>"Napkin Hs"</formula>
    </cfRule>
    <cfRule type="cellIs" dxfId="50238" priority="31234" stopIfTrue="1" operator="equal">
      <formula>"Towel"</formula>
    </cfRule>
    <cfRule type="cellIs" dxfId="50237" priority="31235" stopIfTrue="1" operator="equal">
      <formula>"Napkin Hs"</formula>
    </cfRule>
    <cfRule type="cellIs" dxfId="50236" priority="31238" stopIfTrue="1" operator="equal">
      <formula>"Towel"</formula>
    </cfRule>
    <cfRule type="cellIs" dxfId="50235" priority="31239" stopIfTrue="1" operator="equal">
      <formula>"Napkin Hs"</formula>
    </cfRule>
    <cfRule type="cellIs" dxfId="50234" priority="31240" stopIfTrue="1" operator="equal">
      <formula>"Towel"</formula>
    </cfRule>
    <cfRule type="cellIs" dxfId="50233" priority="31241" stopIfTrue="1" operator="equal">
      <formula>"Napkin Hs"</formula>
    </cfRule>
    <cfRule type="cellIs" dxfId="50232" priority="31246" stopIfTrue="1" operator="equal">
      <formula>"Towel"</formula>
    </cfRule>
    <cfRule type="cellIs" dxfId="50231" priority="31247" stopIfTrue="1" operator="equal">
      <formula>"Napkin Hs"</formula>
    </cfRule>
    <cfRule type="cellIs" dxfId="50230" priority="31248" stopIfTrue="1" operator="equal">
      <formula>"Towel"</formula>
    </cfRule>
    <cfRule type="cellIs" dxfId="50229" priority="31249" stopIfTrue="1" operator="equal">
      <formula>"Napkin Hs"</formula>
    </cfRule>
    <cfRule type="cellIs" dxfId="50228" priority="31252" stopIfTrue="1" operator="equal">
      <formula>"Towel"</formula>
    </cfRule>
    <cfRule type="cellIs" dxfId="50227" priority="31253" stopIfTrue="1" operator="equal">
      <formula>"Napkin Hs"</formula>
    </cfRule>
    <cfRule type="cellIs" dxfId="50226" priority="31254" stopIfTrue="1" operator="equal">
      <formula>"Towel"</formula>
    </cfRule>
    <cfRule type="cellIs" dxfId="50225" priority="31255" stopIfTrue="1" operator="equal">
      <formula>"Napkin Hs"</formula>
    </cfRule>
    <cfRule type="cellIs" dxfId="50224" priority="31256" stopIfTrue="1" operator="equal">
      <formula>"Towel"</formula>
    </cfRule>
    <cfRule type="cellIs" dxfId="50223" priority="31257" stopIfTrue="1" operator="equal">
      <formula>"Napkin Hs"</formula>
    </cfRule>
    <cfRule type="cellIs" dxfId="50222" priority="31258" stopIfTrue="1" operator="equal">
      <formula>"Towel"</formula>
    </cfRule>
    <cfRule type="cellIs" dxfId="50221" priority="31259" stopIfTrue="1" operator="equal">
      <formula>"Napkin Hs"</formula>
    </cfRule>
    <cfRule type="cellIs" dxfId="50220" priority="31264" stopIfTrue="1" operator="equal">
      <formula>"Towel"</formula>
    </cfRule>
    <cfRule type="cellIs" dxfId="50219" priority="31265" stopIfTrue="1" operator="equal">
      <formula>"Napkin Hs"</formula>
    </cfRule>
    <cfRule type="cellIs" dxfId="50218" priority="31266" stopIfTrue="1" operator="equal">
      <formula>"Towel"</formula>
    </cfRule>
    <cfRule type="cellIs" dxfId="50217" priority="31267" stopIfTrue="1" operator="equal">
      <formula>"Napkin Hs"</formula>
    </cfRule>
    <cfRule type="cellIs" dxfId="50216" priority="31270" stopIfTrue="1" operator="equal">
      <formula>"Towel"</formula>
    </cfRule>
    <cfRule type="cellIs" dxfId="50215" priority="31271" stopIfTrue="1" operator="equal">
      <formula>"Napkin Hs"</formula>
    </cfRule>
    <cfRule type="cellIs" dxfId="50214" priority="31272" stopIfTrue="1" operator="equal">
      <formula>"Towel"</formula>
    </cfRule>
    <cfRule type="cellIs" dxfId="50213" priority="31273" stopIfTrue="1" operator="equal">
      <formula>"Napkin Hs"</formula>
    </cfRule>
    <cfRule type="cellIs" dxfId="50212" priority="31274" stopIfTrue="1" operator="equal">
      <formula>"Towel"</formula>
    </cfRule>
    <cfRule type="cellIs" dxfId="50211" priority="31275" stopIfTrue="1" operator="equal">
      <formula>"Napkin Hs"</formula>
    </cfRule>
    <cfRule type="cellIs" dxfId="50210" priority="31276" stopIfTrue="1" operator="equal">
      <formula>"Towel"</formula>
    </cfRule>
    <cfRule type="cellIs" dxfId="50209" priority="31277" stopIfTrue="1" operator="equal">
      <formula>"Napkin Hs"</formula>
    </cfRule>
    <cfRule type="cellIs" dxfId="50208" priority="31282" stopIfTrue="1" operator="equal">
      <formula>"Towel"</formula>
    </cfRule>
    <cfRule type="cellIs" dxfId="50207" priority="31283" stopIfTrue="1" operator="equal">
      <formula>"Napkin Hs"</formula>
    </cfRule>
    <cfRule type="cellIs" dxfId="50206" priority="31284" stopIfTrue="1" operator="equal">
      <formula>"Towel"</formula>
    </cfRule>
    <cfRule type="cellIs" dxfId="50205" priority="31285" stopIfTrue="1" operator="equal">
      <formula>"Napkin Hs"</formula>
    </cfRule>
    <cfRule type="cellIs" dxfId="50204" priority="31288" stopIfTrue="1" operator="equal">
      <formula>"Towel"</formula>
    </cfRule>
    <cfRule type="cellIs" dxfId="50203" priority="31289" stopIfTrue="1" operator="equal">
      <formula>"Napkin Hs"</formula>
    </cfRule>
    <cfRule type="cellIs" dxfId="50202" priority="31290" stopIfTrue="1" operator="equal">
      <formula>"Towel"</formula>
    </cfRule>
    <cfRule type="cellIs" dxfId="50201" priority="31291" stopIfTrue="1" operator="equal">
      <formula>"Napkin Hs"</formula>
    </cfRule>
  </conditionalFormatting>
  <conditionalFormatting sqref="C6:C8">
    <cfRule type="cellIs" dxfId="50200" priority="31195" stopIfTrue="1" operator="equal">
      <formula>"Napkin Hs"</formula>
    </cfRule>
  </conditionalFormatting>
  <conditionalFormatting sqref="C6:C8">
    <cfRule type="cellIs" dxfId="50199" priority="31194" stopIfTrue="1" operator="equal">
      <formula>"Napkin Hs"</formula>
    </cfRule>
  </conditionalFormatting>
  <conditionalFormatting sqref="C6:C8">
    <cfRule type="cellIs" dxfId="50198" priority="31193" stopIfTrue="1" operator="equal">
      <formula>"Napkin Hs"</formula>
    </cfRule>
  </conditionalFormatting>
  <conditionalFormatting sqref="C6:C8">
    <cfRule type="cellIs" dxfId="50197" priority="31192" stopIfTrue="1" operator="equal">
      <formula>"Napkin Hs"</formula>
    </cfRule>
  </conditionalFormatting>
  <conditionalFormatting sqref="C6:C8">
    <cfRule type="cellIs" dxfId="50196" priority="31191" stopIfTrue="1" operator="equal">
      <formula>"Napkin Hs"</formula>
    </cfRule>
  </conditionalFormatting>
  <conditionalFormatting sqref="C6:C8">
    <cfRule type="cellIs" dxfId="50195" priority="31190" stopIfTrue="1" operator="equal">
      <formula>"Napkin Hs"</formula>
    </cfRule>
  </conditionalFormatting>
  <conditionalFormatting sqref="C6:C8">
    <cfRule type="cellIs" dxfId="50194" priority="31186" stopIfTrue="1" operator="equal">
      <formula>"Towel"</formula>
    </cfRule>
    <cfRule type="cellIs" dxfId="50193" priority="31187" stopIfTrue="1" operator="equal">
      <formula>"Napkin Hs"</formula>
    </cfRule>
  </conditionalFormatting>
  <conditionalFormatting sqref="C6:C8">
    <cfRule type="cellIs" dxfId="50192" priority="31188" stopIfTrue="1" operator="equal">
      <formula>"Towel"</formula>
    </cfRule>
    <cfRule type="cellIs" dxfId="50191" priority="31189" stopIfTrue="1" operator="equal">
      <formula>"Napkin Hs"</formula>
    </cfRule>
  </conditionalFormatting>
  <conditionalFormatting sqref="C6:C8">
    <cfRule type="cellIs" dxfId="50190" priority="31182" stopIfTrue="1" operator="equal">
      <formula>"Towel"</formula>
    </cfRule>
    <cfRule type="cellIs" dxfId="50189" priority="31183" stopIfTrue="1" operator="equal">
      <formula>"Napkin Hs"</formula>
    </cfRule>
  </conditionalFormatting>
  <conditionalFormatting sqref="C6:C8">
    <cfRule type="cellIs" dxfId="50188" priority="31184" stopIfTrue="1" operator="equal">
      <formula>"Towel"</formula>
    </cfRule>
    <cfRule type="cellIs" dxfId="50187" priority="31185" stopIfTrue="1" operator="equal">
      <formula>"Napkin Hs"</formula>
    </cfRule>
  </conditionalFormatting>
  <conditionalFormatting sqref="C6:C8">
    <cfRule type="cellIs" dxfId="50186" priority="31180" stopIfTrue="1" operator="equal">
      <formula>"Towel"</formula>
    </cfRule>
    <cfRule type="cellIs" dxfId="50185" priority="31181" stopIfTrue="1" operator="equal">
      <formula>"Napkin Hs"</formula>
    </cfRule>
  </conditionalFormatting>
  <conditionalFormatting sqref="C6:C8">
    <cfRule type="cellIs" dxfId="50184" priority="31176" stopIfTrue="1" operator="equal">
      <formula>"Towel"</formula>
    </cfRule>
    <cfRule type="cellIs" dxfId="50183" priority="31177" stopIfTrue="1" operator="equal">
      <formula>"Napkin Hs"</formula>
    </cfRule>
  </conditionalFormatting>
  <conditionalFormatting sqref="C6:C8">
    <cfRule type="cellIs" dxfId="50182" priority="31178" stopIfTrue="1" operator="equal">
      <formula>"Towel"</formula>
    </cfRule>
    <cfRule type="cellIs" dxfId="50181" priority="31179" stopIfTrue="1" operator="equal">
      <formula>"Napkin Hs"</formula>
    </cfRule>
  </conditionalFormatting>
  <conditionalFormatting sqref="C6:C8">
    <cfRule type="cellIs" dxfId="50180" priority="31172" stopIfTrue="1" operator="equal">
      <formula>"Towel"</formula>
    </cfRule>
    <cfRule type="cellIs" dxfId="50179" priority="31173" stopIfTrue="1" operator="equal">
      <formula>"Napkin Hs"</formula>
    </cfRule>
  </conditionalFormatting>
  <conditionalFormatting sqref="C6:C8">
    <cfRule type="cellIs" dxfId="50178" priority="31174" stopIfTrue="1" operator="equal">
      <formula>"Towel"</formula>
    </cfRule>
    <cfRule type="cellIs" dxfId="50177" priority="31175" stopIfTrue="1" operator="equal">
      <formula>"Napkin Hs"</formula>
    </cfRule>
  </conditionalFormatting>
  <conditionalFormatting sqref="C6:C8">
    <cfRule type="cellIs" dxfId="50176" priority="31170" stopIfTrue="1" operator="equal">
      <formula>"Towel"</formula>
    </cfRule>
    <cfRule type="cellIs" dxfId="50175" priority="31171" stopIfTrue="1" operator="equal">
      <formula>"Napkin Hs"</formula>
    </cfRule>
  </conditionalFormatting>
  <conditionalFormatting sqref="C6:C8">
    <cfRule type="cellIs" dxfId="50174" priority="31164" stopIfTrue="1" operator="equal">
      <formula>"Towel"</formula>
    </cfRule>
    <cfRule type="cellIs" dxfId="50173" priority="31165" stopIfTrue="1" operator="equal">
      <formula>"Napkin Hs"</formula>
    </cfRule>
  </conditionalFormatting>
  <conditionalFormatting sqref="C6:C8">
    <cfRule type="cellIs" dxfId="50172" priority="31168" stopIfTrue="1" operator="equal">
      <formula>"Towel"</formula>
    </cfRule>
    <cfRule type="cellIs" dxfId="50171" priority="31169" stopIfTrue="1" operator="equal">
      <formula>"Napkin Hs"</formula>
    </cfRule>
  </conditionalFormatting>
  <conditionalFormatting sqref="C6:C8">
    <cfRule type="cellIs" dxfId="50170" priority="31166" stopIfTrue="1" operator="equal">
      <formula>"Towel"</formula>
    </cfRule>
    <cfRule type="cellIs" dxfId="50169" priority="31167" stopIfTrue="1" operator="equal">
      <formula>"Napkin Hs"</formula>
    </cfRule>
  </conditionalFormatting>
  <conditionalFormatting sqref="C6:C8">
    <cfRule type="cellIs" dxfId="50168" priority="31158" stopIfTrue="1" operator="equal">
      <formula>"Towel"</formula>
    </cfRule>
    <cfRule type="cellIs" dxfId="50167" priority="31159" stopIfTrue="1" operator="equal">
      <formula>"Napkin Hs"</formula>
    </cfRule>
  </conditionalFormatting>
  <conditionalFormatting sqref="C6:C8">
    <cfRule type="cellIs" dxfId="50166" priority="31160" stopIfTrue="1" operator="equal">
      <formula>"Towel"</formula>
    </cfRule>
    <cfRule type="cellIs" dxfId="50165" priority="31161" stopIfTrue="1" operator="equal">
      <formula>"Napkin Hs"</formula>
    </cfRule>
  </conditionalFormatting>
  <conditionalFormatting sqref="C6:C8">
    <cfRule type="cellIs" dxfId="50164" priority="31162" stopIfTrue="1" operator="equal">
      <formula>"Towel"</formula>
    </cfRule>
    <cfRule type="cellIs" dxfId="50163" priority="31163" stopIfTrue="1" operator="equal">
      <formula>"Napkin Hs"</formula>
    </cfRule>
  </conditionalFormatting>
  <conditionalFormatting sqref="C6:C8">
    <cfRule type="cellIs" dxfId="50162" priority="31156" stopIfTrue="1" operator="equal">
      <formula>"Towel"</formula>
    </cfRule>
    <cfRule type="cellIs" dxfId="50161" priority="31157" stopIfTrue="1" operator="equal">
      <formula>"Napkin Hs"</formula>
    </cfRule>
  </conditionalFormatting>
  <conditionalFormatting sqref="C6:C8">
    <cfRule type="cellIs" dxfId="50160" priority="31154" stopIfTrue="1" operator="equal">
      <formula>"Towel"</formula>
    </cfRule>
    <cfRule type="cellIs" dxfId="50159" priority="31155" stopIfTrue="1" operator="equal">
      <formula>"Napkin Hs"</formula>
    </cfRule>
  </conditionalFormatting>
  <conditionalFormatting sqref="C6:C8">
    <cfRule type="cellIs" dxfId="50158" priority="31130" stopIfTrue="1" operator="equal">
      <formula>"Towel"</formula>
    </cfRule>
  </conditionalFormatting>
  <conditionalFormatting sqref="C6:C8">
    <cfRule type="cellIs" dxfId="50157" priority="31131" stopIfTrue="1" operator="equal">
      <formula>"Napkin Hs"</formula>
    </cfRule>
    <cfRule type="cellIs" dxfId="50156" priority="31136" stopIfTrue="1" operator="equal">
      <formula>"Towel"</formula>
    </cfRule>
    <cfRule type="cellIs" dxfId="50155" priority="31137" stopIfTrue="1" operator="equal">
      <formula>"Napkin Hs"</formula>
    </cfRule>
    <cfRule type="cellIs" dxfId="50154" priority="31146" stopIfTrue="1" operator="equal">
      <formula>"Towel"</formula>
    </cfRule>
    <cfRule type="cellIs" dxfId="50153" priority="31147" stopIfTrue="1" operator="equal">
      <formula>"Napkin Hs"</formula>
    </cfRule>
    <cfRule type="cellIs" dxfId="50152" priority="31152" stopIfTrue="1" operator="equal">
      <formula>"Towel"</formula>
    </cfRule>
    <cfRule type="cellIs" dxfId="50151" priority="31153" stopIfTrue="1" operator="equal">
      <formula>"Napkin Hs"</formula>
    </cfRule>
  </conditionalFormatting>
  <conditionalFormatting sqref="C6:C8">
    <cfRule type="cellIs" dxfId="50150" priority="31132" stopIfTrue="1" operator="equal">
      <formula>"Towel"</formula>
    </cfRule>
    <cfRule type="cellIs" dxfId="50149" priority="31133" stopIfTrue="1" operator="equal">
      <formula>"Napkin Hs"</formula>
    </cfRule>
    <cfRule type="cellIs" dxfId="50148" priority="31134" stopIfTrue="1" operator="equal">
      <formula>"Towel"</formula>
    </cfRule>
    <cfRule type="cellIs" dxfId="50147" priority="31135" stopIfTrue="1" operator="equal">
      <formula>"Napkin Hs"</formula>
    </cfRule>
    <cfRule type="cellIs" dxfId="50146" priority="31138" stopIfTrue="1" operator="equal">
      <formula>"Towel"</formula>
    </cfRule>
    <cfRule type="cellIs" dxfId="50145" priority="31139" stopIfTrue="1" operator="equal">
      <formula>"Napkin Hs"</formula>
    </cfRule>
    <cfRule type="cellIs" dxfId="50144" priority="31140" stopIfTrue="1" operator="equal">
      <formula>"Towel"</formula>
    </cfRule>
    <cfRule type="cellIs" dxfId="50143" priority="31141" stopIfTrue="1" operator="equal">
      <formula>"Napkin Hs"</formula>
    </cfRule>
    <cfRule type="cellIs" dxfId="50142" priority="31142" stopIfTrue="1" operator="equal">
      <formula>"Towel"</formula>
    </cfRule>
    <cfRule type="cellIs" dxfId="50141" priority="31143" stopIfTrue="1" operator="equal">
      <formula>"Napkin Hs"</formula>
    </cfRule>
    <cfRule type="cellIs" dxfId="50140" priority="31144" stopIfTrue="1" operator="equal">
      <formula>"Towel"</formula>
    </cfRule>
    <cfRule type="cellIs" dxfId="50139" priority="31145" stopIfTrue="1" operator="equal">
      <formula>"Napkin Hs"</formula>
    </cfRule>
    <cfRule type="cellIs" dxfId="50138" priority="31148" stopIfTrue="1" operator="equal">
      <formula>"Towel"</formula>
    </cfRule>
    <cfRule type="cellIs" dxfId="50137" priority="31149" stopIfTrue="1" operator="equal">
      <formula>"Napkin Hs"</formula>
    </cfRule>
    <cfRule type="cellIs" dxfId="50136" priority="31151" stopIfTrue="1" operator="equal">
      <formula>"Napkin Hs"</formula>
    </cfRule>
  </conditionalFormatting>
  <conditionalFormatting sqref="C6:C8">
    <cfRule type="cellIs" dxfId="50135" priority="31150" stopIfTrue="1" operator="equal">
      <formula>"Towel"</formula>
    </cfRule>
  </conditionalFormatting>
  <conditionalFormatting sqref="C6:C8">
    <cfRule type="cellIs" dxfId="50134" priority="31128" stopIfTrue="1" operator="equal">
      <formula>"Towel"</formula>
    </cfRule>
    <cfRule type="cellIs" dxfId="50133" priority="31129" stopIfTrue="1" operator="equal">
      <formula>"Napkin Hs"</formula>
    </cfRule>
  </conditionalFormatting>
  <conditionalFormatting sqref="C6:C8">
    <cfRule type="cellIs" dxfId="50132" priority="31127" stopIfTrue="1" operator="equal">
      <formula>"Napkin Hs"</formula>
    </cfRule>
  </conditionalFormatting>
  <conditionalFormatting sqref="C6:C8">
    <cfRule type="cellIs" dxfId="50131" priority="31126" stopIfTrue="1" operator="equal">
      <formula>"Towel"</formula>
    </cfRule>
  </conditionalFormatting>
  <conditionalFormatting sqref="C6:C8">
    <cfRule type="cellIs" dxfId="50130" priority="31124" stopIfTrue="1" operator="equal">
      <formula>"Towel"</formula>
    </cfRule>
  </conditionalFormatting>
  <conditionalFormatting sqref="C6:C8">
    <cfRule type="cellIs" dxfId="50129" priority="31125" stopIfTrue="1" operator="equal">
      <formula>"Napkin Hs"</formula>
    </cfRule>
  </conditionalFormatting>
  <conditionalFormatting sqref="C6:C8">
    <cfRule type="cellIs" dxfId="50128" priority="31028" stopIfTrue="1" operator="equal">
      <formula>"Towel"</formula>
    </cfRule>
  </conditionalFormatting>
  <conditionalFormatting sqref="C6:C8">
    <cfRule type="cellIs" dxfId="50127" priority="31038" stopIfTrue="1" operator="equal">
      <formula>"Towel"</formula>
    </cfRule>
    <cfRule type="cellIs" dxfId="50126" priority="31039" stopIfTrue="1" operator="equal">
      <formula>"Napkin Hs"</formula>
    </cfRule>
    <cfRule type="cellIs" dxfId="50125" priority="31044" stopIfTrue="1" operator="equal">
      <formula>"Towel"</formula>
    </cfRule>
    <cfRule type="cellIs" dxfId="50124" priority="31045" stopIfTrue="1" operator="equal">
      <formula>"Napkin Hs"</formula>
    </cfRule>
    <cfRule type="cellIs" dxfId="50123" priority="31050" stopIfTrue="1" operator="equal">
      <formula>"Towel"</formula>
    </cfRule>
    <cfRule type="cellIs" dxfId="50122" priority="31051" stopIfTrue="1" operator="equal">
      <formula>"Napkin Hs"</formula>
    </cfRule>
    <cfRule type="cellIs" dxfId="50121" priority="31052" stopIfTrue="1" operator="equal">
      <formula>"Towel"</formula>
    </cfRule>
    <cfRule type="cellIs" dxfId="50120" priority="31053" stopIfTrue="1" operator="equal">
      <formula>"Napkin Hs"</formula>
    </cfRule>
    <cfRule type="cellIs" dxfId="50119" priority="31058" stopIfTrue="1" operator="equal">
      <formula>"Towel"</formula>
    </cfRule>
    <cfRule type="cellIs" dxfId="50118" priority="31059" stopIfTrue="1" operator="equal">
      <formula>"Napkin Hs"</formula>
    </cfRule>
    <cfRule type="cellIs" dxfId="50117" priority="31068" stopIfTrue="1" operator="equal">
      <formula>"Towel"</formula>
    </cfRule>
    <cfRule type="cellIs" dxfId="50116" priority="31069" stopIfTrue="1" operator="equal">
      <formula>"Napkin Hs"</formula>
    </cfRule>
    <cfRule type="cellIs" dxfId="50115" priority="31074" stopIfTrue="1" operator="equal">
      <formula>"Towel"</formula>
    </cfRule>
    <cfRule type="cellIs" dxfId="50114" priority="31075" stopIfTrue="1" operator="equal">
      <formula>"Napkin Hs"</formula>
    </cfRule>
    <cfRule type="cellIs" dxfId="50113" priority="31076" stopIfTrue="1" operator="equal">
      <formula>"Towel"</formula>
    </cfRule>
    <cfRule type="cellIs" dxfId="50112" priority="31077" stopIfTrue="1" operator="equal">
      <formula>"Napkin Hs"</formula>
    </cfRule>
    <cfRule type="cellIs" dxfId="50111" priority="31082" stopIfTrue="1" operator="equal">
      <formula>"Towel"</formula>
    </cfRule>
    <cfRule type="cellIs" dxfId="50110" priority="31083" stopIfTrue="1" operator="equal">
      <formula>"Napkin Hs"</formula>
    </cfRule>
    <cfRule type="cellIs" dxfId="50109" priority="31092" stopIfTrue="1" operator="equal">
      <formula>"Towel"</formula>
    </cfRule>
    <cfRule type="cellIs" dxfId="50108" priority="31093" stopIfTrue="1" operator="equal">
      <formula>"Napkin Hs"</formula>
    </cfRule>
    <cfRule type="cellIs" dxfId="50107" priority="31094" stopIfTrue="1" operator="equal">
      <formula>"Towel"</formula>
    </cfRule>
    <cfRule type="cellIs" dxfId="50106" priority="31095" stopIfTrue="1" operator="equal">
      <formula>"Napkin Hs"</formula>
    </cfRule>
    <cfRule type="cellIs" dxfId="50105" priority="31100" stopIfTrue="1" operator="equal">
      <formula>"Towel"</formula>
    </cfRule>
    <cfRule type="cellIs" dxfId="50104" priority="31101" stopIfTrue="1" operator="equal">
      <formula>"Napkin Hs"</formula>
    </cfRule>
    <cfRule type="cellIs" dxfId="50103" priority="31110" stopIfTrue="1" operator="equal">
      <formula>"Towel"</formula>
    </cfRule>
    <cfRule type="cellIs" dxfId="50102" priority="31111" stopIfTrue="1" operator="equal">
      <formula>"Napkin Hs"</formula>
    </cfRule>
    <cfRule type="cellIs" dxfId="50101" priority="31112" stopIfTrue="1" operator="equal">
      <formula>"Towel"</formula>
    </cfRule>
    <cfRule type="cellIs" dxfId="50100" priority="31113" stopIfTrue="1" operator="equal">
      <formula>"Napkin Hs"</formula>
    </cfRule>
    <cfRule type="cellIs" dxfId="50099" priority="31119" stopIfTrue="1" operator="equal">
      <formula>"Napkin Hs"</formula>
    </cfRule>
  </conditionalFormatting>
  <conditionalFormatting sqref="C6:C8">
    <cfRule type="cellIs" dxfId="50098" priority="31118" stopIfTrue="1" operator="equal">
      <formula>"Towel"</formula>
    </cfRule>
  </conditionalFormatting>
  <conditionalFormatting sqref="C6:C8">
    <cfRule type="cellIs" dxfId="50097" priority="31029" stopIfTrue="1" operator="equal">
      <formula>"Napkin Hs"</formula>
    </cfRule>
    <cfRule type="cellIs" dxfId="50096" priority="31030" stopIfTrue="1" operator="equal">
      <formula>"Towel"</formula>
    </cfRule>
    <cfRule type="cellIs" dxfId="50095" priority="31031" stopIfTrue="1" operator="equal">
      <formula>"Napkin Hs"</formula>
    </cfRule>
    <cfRule type="cellIs" dxfId="50094" priority="31032" stopIfTrue="1" operator="equal">
      <formula>"Towel"</formula>
    </cfRule>
    <cfRule type="cellIs" dxfId="50093" priority="31033" stopIfTrue="1" operator="equal">
      <formula>"Napkin Hs"</formula>
    </cfRule>
    <cfRule type="cellIs" dxfId="50092" priority="31034" stopIfTrue="1" operator="equal">
      <formula>"Towel"</formula>
    </cfRule>
    <cfRule type="cellIs" dxfId="50091" priority="31035" stopIfTrue="1" operator="equal">
      <formula>"Napkin Hs"</formula>
    </cfRule>
    <cfRule type="cellIs" dxfId="50090" priority="31036" stopIfTrue="1" operator="equal">
      <formula>"Towel"</formula>
    </cfRule>
    <cfRule type="cellIs" dxfId="50089" priority="31037" stopIfTrue="1" operator="equal">
      <formula>"Napkin Hs"</formula>
    </cfRule>
    <cfRule type="cellIs" dxfId="50088" priority="31040" stopIfTrue="1" operator="equal">
      <formula>"Towel"</formula>
    </cfRule>
    <cfRule type="cellIs" dxfId="50087" priority="31041" stopIfTrue="1" operator="equal">
      <formula>"Napkin Hs"</formula>
    </cfRule>
    <cfRule type="cellIs" dxfId="50086" priority="31042" stopIfTrue="1" operator="equal">
      <formula>"Towel"</formula>
    </cfRule>
    <cfRule type="cellIs" dxfId="50085" priority="31043" stopIfTrue="1" operator="equal">
      <formula>"Napkin Hs"</formula>
    </cfRule>
    <cfRule type="cellIs" dxfId="50084" priority="31046" stopIfTrue="1" operator="equal">
      <formula>"Towel"</formula>
    </cfRule>
    <cfRule type="cellIs" dxfId="50083" priority="31047" stopIfTrue="1" operator="equal">
      <formula>"Napkin Hs"</formula>
    </cfRule>
    <cfRule type="cellIs" dxfId="50082" priority="31048" stopIfTrue="1" operator="equal">
      <formula>"Towel"</formula>
    </cfRule>
    <cfRule type="cellIs" dxfId="50081" priority="31049" stopIfTrue="1" operator="equal">
      <formula>"Napkin Hs"</formula>
    </cfRule>
    <cfRule type="cellIs" dxfId="50080" priority="31054" stopIfTrue="1" operator="equal">
      <formula>"Towel"</formula>
    </cfRule>
    <cfRule type="cellIs" dxfId="50079" priority="31055" stopIfTrue="1" operator="equal">
      <formula>"Napkin Hs"</formula>
    </cfRule>
    <cfRule type="cellIs" dxfId="50078" priority="31056" stopIfTrue="1" operator="equal">
      <formula>"Towel"</formula>
    </cfRule>
    <cfRule type="cellIs" dxfId="50077" priority="31057" stopIfTrue="1" operator="equal">
      <formula>"Napkin Hs"</formula>
    </cfRule>
    <cfRule type="cellIs" dxfId="50076" priority="31060" stopIfTrue="1" operator="equal">
      <formula>"Towel"</formula>
    </cfRule>
    <cfRule type="cellIs" dxfId="50075" priority="31061" stopIfTrue="1" operator="equal">
      <formula>"Napkin Hs"</formula>
    </cfRule>
    <cfRule type="cellIs" dxfId="50074" priority="31062" stopIfTrue="1" operator="equal">
      <formula>"Towel"</formula>
    </cfRule>
    <cfRule type="cellIs" dxfId="50073" priority="31063" stopIfTrue="1" operator="equal">
      <formula>"Napkin Hs"</formula>
    </cfRule>
    <cfRule type="cellIs" dxfId="50072" priority="31064" stopIfTrue="1" operator="equal">
      <formula>"Towel"</formula>
    </cfRule>
    <cfRule type="cellIs" dxfId="50071" priority="31065" stopIfTrue="1" operator="equal">
      <formula>"Napkin Hs"</formula>
    </cfRule>
    <cfRule type="cellIs" dxfId="50070" priority="31066" stopIfTrue="1" operator="equal">
      <formula>"Towel"</formula>
    </cfRule>
    <cfRule type="cellIs" dxfId="50069" priority="31067" stopIfTrue="1" operator="equal">
      <formula>"Napkin Hs"</formula>
    </cfRule>
    <cfRule type="cellIs" dxfId="50068" priority="31070" stopIfTrue="1" operator="equal">
      <formula>"Towel"</formula>
    </cfRule>
    <cfRule type="cellIs" dxfId="50067" priority="31071" stopIfTrue="1" operator="equal">
      <formula>"Napkin Hs"</formula>
    </cfRule>
    <cfRule type="cellIs" dxfId="50066" priority="31072" stopIfTrue="1" operator="equal">
      <formula>"Towel"</formula>
    </cfRule>
    <cfRule type="cellIs" dxfId="50065" priority="31073" stopIfTrue="1" operator="equal">
      <formula>"Napkin Hs"</formula>
    </cfRule>
    <cfRule type="cellIs" dxfId="50064" priority="31078" stopIfTrue="1" operator="equal">
      <formula>"Towel"</formula>
    </cfRule>
    <cfRule type="cellIs" dxfId="50063" priority="31079" stopIfTrue="1" operator="equal">
      <formula>"Napkin Hs"</formula>
    </cfRule>
    <cfRule type="cellIs" dxfId="50062" priority="31080" stopIfTrue="1" operator="equal">
      <formula>"Towel"</formula>
    </cfRule>
    <cfRule type="cellIs" dxfId="50061" priority="31081" stopIfTrue="1" operator="equal">
      <formula>"Napkin Hs"</formula>
    </cfRule>
    <cfRule type="cellIs" dxfId="50060" priority="31084" stopIfTrue="1" operator="equal">
      <formula>"Towel"</formula>
    </cfRule>
    <cfRule type="cellIs" dxfId="50059" priority="31085" stopIfTrue="1" operator="equal">
      <formula>"Napkin Hs"</formula>
    </cfRule>
    <cfRule type="cellIs" dxfId="50058" priority="31086" stopIfTrue="1" operator="equal">
      <formula>"Towel"</formula>
    </cfRule>
    <cfRule type="cellIs" dxfId="50057" priority="31087" stopIfTrue="1" operator="equal">
      <formula>"Napkin Hs"</formula>
    </cfRule>
    <cfRule type="cellIs" dxfId="50056" priority="31088" stopIfTrue="1" operator="equal">
      <formula>"Towel"</formula>
    </cfRule>
    <cfRule type="cellIs" dxfId="50055" priority="31089" stopIfTrue="1" operator="equal">
      <formula>"Napkin Hs"</formula>
    </cfRule>
    <cfRule type="cellIs" dxfId="50054" priority="31090" stopIfTrue="1" operator="equal">
      <formula>"Towel"</formula>
    </cfRule>
    <cfRule type="cellIs" dxfId="50053" priority="31091" stopIfTrue="1" operator="equal">
      <formula>"Napkin Hs"</formula>
    </cfRule>
    <cfRule type="cellIs" dxfId="50052" priority="31096" stopIfTrue="1" operator="equal">
      <formula>"Towel"</formula>
    </cfRule>
    <cfRule type="cellIs" dxfId="50051" priority="31097" stopIfTrue="1" operator="equal">
      <formula>"Napkin Hs"</formula>
    </cfRule>
    <cfRule type="cellIs" dxfId="50050" priority="31098" stopIfTrue="1" operator="equal">
      <formula>"Towel"</formula>
    </cfRule>
    <cfRule type="cellIs" dxfId="50049" priority="31099" stopIfTrue="1" operator="equal">
      <formula>"Napkin Hs"</formula>
    </cfRule>
    <cfRule type="cellIs" dxfId="50048" priority="31102" stopIfTrue="1" operator="equal">
      <formula>"Towel"</formula>
    </cfRule>
    <cfRule type="cellIs" dxfId="50047" priority="31103" stopIfTrue="1" operator="equal">
      <formula>"Napkin Hs"</formula>
    </cfRule>
    <cfRule type="cellIs" dxfId="50046" priority="31104" stopIfTrue="1" operator="equal">
      <formula>"Towel"</formula>
    </cfRule>
    <cfRule type="cellIs" dxfId="50045" priority="31105" stopIfTrue="1" operator="equal">
      <formula>"Napkin Hs"</formula>
    </cfRule>
    <cfRule type="cellIs" dxfId="50044" priority="31106" stopIfTrue="1" operator="equal">
      <formula>"Towel"</formula>
    </cfRule>
    <cfRule type="cellIs" dxfId="50043" priority="31107" stopIfTrue="1" operator="equal">
      <formula>"Napkin Hs"</formula>
    </cfRule>
    <cfRule type="cellIs" dxfId="50042" priority="31108" stopIfTrue="1" operator="equal">
      <formula>"Towel"</formula>
    </cfRule>
    <cfRule type="cellIs" dxfId="50041" priority="31109" stopIfTrue="1" operator="equal">
      <formula>"Napkin Hs"</formula>
    </cfRule>
    <cfRule type="cellIs" dxfId="50040" priority="31114" stopIfTrue="1" operator="equal">
      <formula>"Towel"</formula>
    </cfRule>
    <cfRule type="cellIs" dxfId="50039" priority="31115" stopIfTrue="1" operator="equal">
      <formula>"Napkin Hs"</formula>
    </cfRule>
    <cfRule type="cellIs" dxfId="50038" priority="31116" stopIfTrue="1" operator="equal">
      <formula>"Towel"</formula>
    </cfRule>
    <cfRule type="cellIs" dxfId="50037" priority="31117" stopIfTrue="1" operator="equal">
      <formula>"Napkin Hs"</formula>
    </cfRule>
    <cfRule type="cellIs" dxfId="50036" priority="31120" stopIfTrue="1" operator="equal">
      <formula>"Towel"</formula>
    </cfRule>
    <cfRule type="cellIs" dxfId="50035" priority="31121" stopIfTrue="1" operator="equal">
      <formula>"Napkin Hs"</formula>
    </cfRule>
    <cfRule type="cellIs" dxfId="50034" priority="31122" stopIfTrue="1" operator="equal">
      <formula>"Towel"</formula>
    </cfRule>
    <cfRule type="cellIs" dxfId="50033" priority="31123" stopIfTrue="1" operator="equal">
      <formula>"Napkin Hs"</formula>
    </cfRule>
  </conditionalFormatting>
  <conditionalFormatting sqref="C6:C8">
    <cfRule type="cellIs" dxfId="50032" priority="31027" stopIfTrue="1" operator="equal">
      <formula>"Napkin Hs"</formula>
    </cfRule>
  </conditionalFormatting>
  <conditionalFormatting sqref="C6:C8">
    <cfRule type="cellIs" dxfId="50031" priority="31026" stopIfTrue="1" operator="equal">
      <formula>"Napkin Hs"</formula>
    </cfRule>
  </conditionalFormatting>
  <conditionalFormatting sqref="C6:C8">
    <cfRule type="cellIs" dxfId="50030" priority="31025" stopIfTrue="1" operator="equal">
      <formula>"Napkin Hs"</formula>
    </cfRule>
  </conditionalFormatting>
  <conditionalFormatting sqref="C6:C8">
    <cfRule type="cellIs" dxfId="50029" priority="31024" stopIfTrue="1" operator="equal">
      <formula>"Napkin Hs"</formula>
    </cfRule>
  </conditionalFormatting>
  <conditionalFormatting sqref="C6:C8">
    <cfRule type="cellIs" dxfId="50028" priority="31023" stopIfTrue="1" operator="equal">
      <formula>"Napkin Hs"</formula>
    </cfRule>
  </conditionalFormatting>
  <conditionalFormatting sqref="C6:C8">
    <cfRule type="cellIs" dxfId="50027" priority="31022" stopIfTrue="1" operator="equal">
      <formula>"Napkin Hs"</formula>
    </cfRule>
  </conditionalFormatting>
  <conditionalFormatting sqref="C6:C8">
    <cfRule type="cellIs" dxfId="50026" priority="31018" stopIfTrue="1" operator="equal">
      <formula>"Towel"</formula>
    </cfRule>
    <cfRule type="cellIs" dxfId="50025" priority="31019" stopIfTrue="1" operator="equal">
      <formula>"Napkin Hs"</formula>
    </cfRule>
  </conditionalFormatting>
  <conditionalFormatting sqref="C6:C8">
    <cfRule type="cellIs" dxfId="50024" priority="31020" stopIfTrue="1" operator="equal">
      <formula>"Towel"</formula>
    </cfRule>
    <cfRule type="cellIs" dxfId="50023" priority="31021" stopIfTrue="1" operator="equal">
      <formula>"Napkin Hs"</formula>
    </cfRule>
  </conditionalFormatting>
  <conditionalFormatting sqref="C6:C8">
    <cfRule type="cellIs" dxfId="50022" priority="31014" stopIfTrue="1" operator="equal">
      <formula>"Towel"</formula>
    </cfRule>
    <cfRule type="cellIs" dxfId="50021" priority="31015" stopIfTrue="1" operator="equal">
      <formula>"Napkin Hs"</formula>
    </cfRule>
  </conditionalFormatting>
  <conditionalFormatting sqref="C6:C8">
    <cfRule type="cellIs" dxfId="50020" priority="31016" stopIfTrue="1" operator="equal">
      <formula>"Towel"</formula>
    </cfRule>
    <cfRule type="cellIs" dxfId="50019" priority="31017" stopIfTrue="1" operator="equal">
      <formula>"Napkin Hs"</formula>
    </cfRule>
  </conditionalFormatting>
  <conditionalFormatting sqref="B6:B8">
    <cfRule type="cellIs" dxfId="50018" priority="31013" stopIfTrue="1" operator="equal">
      <formula>"Napkin Hs"</formula>
    </cfRule>
  </conditionalFormatting>
  <conditionalFormatting sqref="B6:B8">
    <cfRule type="cellIs" dxfId="50017" priority="31012" stopIfTrue="1" operator="equal">
      <formula>"Napkin Hs"</formula>
    </cfRule>
  </conditionalFormatting>
  <conditionalFormatting sqref="B6:B8">
    <cfRule type="cellIs" dxfId="50016" priority="31011" stopIfTrue="1" operator="equal">
      <formula>"Napkin Hs"</formula>
    </cfRule>
  </conditionalFormatting>
  <conditionalFormatting sqref="B14:C14">
    <cfRule type="cellIs" dxfId="50015" priority="31009" stopIfTrue="1" operator="equal">
      <formula>"Towel"</formula>
    </cfRule>
    <cfRule type="cellIs" dxfId="50014" priority="31010" stopIfTrue="1" operator="equal">
      <formula>"Napkin Hs"</formula>
    </cfRule>
  </conditionalFormatting>
  <conditionalFormatting sqref="C14">
    <cfRule type="cellIs" dxfId="50013" priority="31005" stopIfTrue="1" operator="equal">
      <formula>"Towel"</formula>
    </cfRule>
    <cfRule type="cellIs" dxfId="50012" priority="31006" stopIfTrue="1" operator="equal">
      <formula>"Napkin Hs"</formula>
    </cfRule>
  </conditionalFormatting>
  <conditionalFormatting sqref="C14">
    <cfRule type="cellIs" dxfId="50011" priority="31008" stopIfTrue="1" operator="equal">
      <formula>"Napkin Hs"</formula>
    </cfRule>
  </conditionalFormatting>
  <conditionalFormatting sqref="C14">
    <cfRule type="cellIs" dxfId="50010" priority="31007" stopIfTrue="1" operator="equal">
      <formula>"Towel"</formula>
    </cfRule>
  </conditionalFormatting>
  <conditionalFormatting sqref="B12:C12 C13">
    <cfRule type="cellIs" dxfId="50009" priority="31003" stopIfTrue="1" operator="equal">
      <formula>"Towel"</formula>
    </cfRule>
    <cfRule type="cellIs" dxfId="50008" priority="31004" stopIfTrue="1" operator="equal">
      <formula>"Napkin Hs"</formula>
    </cfRule>
  </conditionalFormatting>
  <conditionalFormatting sqref="C12:C13">
    <cfRule type="cellIs" dxfId="50007" priority="30999" stopIfTrue="1" operator="equal">
      <formula>"Towel"</formula>
    </cfRule>
    <cfRule type="cellIs" dxfId="50006" priority="31000" stopIfTrue="1" operator="equal">
      <formula>"Napkin Hs"</formula>
    </cfRule>
  </conditionalFormatting>
  <conditionalFormatting sqref="C12:C13">
    <cfRule type="cellIs" dxfId="50005" priority="31001" stopIfTrue="1" operator="equal">
      <formula>"Towel"</formula>
    </cfRule>
    <cfRule type="cellIs" dxfId="50004" priority="31002" stopIfTrue="1" operator="equal">
      <formula>"Napkin Hs"</formula>
    </cfRule>
  </conditionalFormatting>
  <conditionalFormatting sqref="B12:C12 C13">
    <cfRule type="cellIs" dxfId="50003" priority="30997" stopIfTrue="1" operator="equal">
      <formula>"Towel"</formula>
    </cfRule>
    <cfRule type="cellIs" dxfId="50002" priority="30998" stopIfTrue="1" operator="equal">
      <formula>"Napkin Hs"</formula>
    </cfRule>
  </conditionalFormatting>
  <conditionalFormatting sqref="C12:C13">
    <cfRule type="cellIs" dxfId="50001" priority="30995" stopIfTrue="1" operator="equal">
      <formula>"Towel"</formula>
    </cfRule>
    <cfRule type="cellIs" dxfId="50000" priority="30996" stopIfTrue="1" operator="equal">
      <formula>"Napkin Hs"</formula>
    </cfRule>
  </conditionalFormatting>
  <conditionalFormatting sqref="C12:C13">
    <cfRule type="cellIs" dxfId="49999" priority="30993" stopIfTrue="1" operator="equal">
      <formula>"Towel"</formula>
    </cfRule>
    <cfRule type="cellIs" dxfId="49998" priority="30994" stopIfTrue="1" operator="equal">
      <formula>"Napkin Hs"</formula>
    </cfRule>
  </conditionalFormatting>
  <conditionalFormatting sqref="C12:C13">
    <cfRule type="cellIs" dxfId="49997" priority="30985" stopIfTrue="1" operator="equal">
      <formula>"Towel"</formula>
    </cfRule>
    <cfRule type="cellIs" dxfId="49996" priority="30986" stopIfTrue="1" operator="equal">
      <formula>"Napkin Hs"</formula>
    </cfRule>
  </conditionalFormatting>
  <conditionalFormatting sqref="B12:C12 C13">
    <cfRule type="cellIs" dxfId="49995" priority="30987" stopIfTrue="1" operator="equal">
      <formula>"Towel"</formula>
    </cfRule>
    <cfRule type="cellIs" dxfId="49994" priority="30988" stopIfTrue="1" operator="equal">
      <formula>"Napkin Hs"</formula>
    </cfRule>
  </conditionalFormatting>
  <conditionalFormatting sqref="C12:C13">
    <cfRule type="cellIs" dxfId="49993" priority="30983" stopIfTrue="1" operator="equal">
      <formula>"Towel"</formula>
    </cfRule>
    <cfRule type="cellIs" dxfId="49992" priority="30984" stopIfTrue="1" operator="equal">
      <formula>"Napkin Hs"</formula>
    </cfRule>
  </conditionalFormatting>
  <conditionalFormatting sqref="B12:C12 C13">
    <cfRule type="cellIs" dxfId="49991" priority="30981" stopIfTrue="1" operator="equal">
      <formula>"Towel"</formula>
    </cfRule>
    <cfRule type="cellIs" dxfId="49990" priority="30982" stopIfTrue="1" operator="equal">
      <formula>"Napkin Hs"</formula>
    </cfRule>
  </conditionalFormatting>
  <conditionalFormatting sqref="C12:C13">
    <cfRule type="cellIs" dxfId="49989" priority="30989" stopIfTrue="1" operator="equal">
      <formula>"Towel"</formula>
    </cfRule>
    <cfRule type="cellIs" dxfId="49988" priority="30990" stopIfTrue="1" operator="equal">
      <formula>"Napkin Hs"</formula>
    </cfRule>
  </conditionalFormatting>
  <conditionalFormatting sqref="C12:C13">
    <cfRule type="cellIs" dxfId="49987" priority="30991" stopIfTrue="1" operator="equal">
      <formula>"Towel"</formula>
    </cfRule>
    <cfRule type="cellIs" dxfId="49986" priority="30992" stopIfTrue="1" operator="equal">
      <formula>"Napkin Hs"</formula>
    </cfRule>
  </conditionalFormatting>
  <conditionalFormatting sqref="B12:C12 C13">
    <cfRule type="cellIs" dxfId="49985" priority="30979" stopIfTrue="1" operator="equal">
      <formula>"Towel"</formula>
    </cfRule>
    <cfRule type="cellIs" dxfId="49984" priority="30980" stopIfTrue="1" operator="equal">
      <formula>"Napkin Hs"</formula>
    </cfRule>
  </conditionalFormatting>
  <conditionalFormatting sqref="C12:C13">
    <cfRule type="cellIs" dxfId="49983" priority="30975" stopIfTrue="1" operator="equal">
      <formula>"Towel"</formula>
    </cfRule>
    <cfRule type="cellIs" dxfId="49982" priority="30976" stopIfTrue="1" operator="equal">
      <formula>"Napkin Hs"</formula>
    </cfRule>
  </conditionalFormatting>
  <conditionalFormatting sqref="C12:C13">
    <cfRule type="cellIs" dxfId="49981" priority="30977" stopIfTrue="1" operator="equal">
      <formula>"Towel"</formula>
    </cfRule>
    <cfRule type="cellIs" dxfId="49980" priority="30978" stopIfTrue="1" operator="equal">
      <formula>"Napkin Hs"</formula>
    </cfRule>
  </conditionalFormatting>
  <conditionalFormatting sqref="B12:C12 C13">
    <cfRule type="cellIs" dxfId="49979" priority="30973" stopIfTrue="1" operator="equal">
      <formula>"Towel"</formula>
    </cfRule>
    <cfRule type="cellIs" dxfId="49978" priority="30974" stopIfTrue="1" operator="equal">
      <formula>"Napkin Hs"</formula>
    </cfRule>
  </conditionalFormatting>
  <conditionalFormatting sqref="C12:C13">
    <cfRule type="cellIs" dxfId="49977" priority="30971" stopIfTrue="1" operator="equal">
      <formula>"Towel"</formula>
    </cfRule>
    <cfRule type="cellIs" dxfId="49976" priority="30972" stopIfTrue="1" operator="equal">
      <formula>"Napkin Hs"</formula>
    </cfRule>
  </conditionalFormatting>
  <conditionalFormatting sqref="C12:C13">
    <cfRule type="cellIs" dxfId="49975" priority="30969" stopIfTrue="1" operator="equal">
      <formula>"Towel"</formula>
    </cfRule>
    <cfRule type="cellIs" dxfId="49974" priority="30970" stopIfTrue="1" operator="equal">
      <formula>"Napkin Hs"</formula>
    </cfRule>
  </conditionalFormatting>
  <conditionalFormatting sqref="C12:C13">
    <cfRule type="cellIs" dxfId="49973" priority="30961" stopIfTrue="1" operator="equal">
      <formula>"Towel"</formula>
    </cfRule>
    <cfRule type="cellIs" dxfId="49972" priority="30962" stopIfTrue="1" operator="equal">
      <formula>"Napkin Hs"</formula>
    </cfRule>
  </conditionalFormatting>
  <conditionalFormatting sqref="B12:C12 C13">
    <cfRule type="cellIs" dxfId="49971" priority="30963" stopIfTrue="1" operator="equal">
      <formula>"Towel"</formula>
    </cfRule>
    <cfRule type="cellIs" dxfId="49970" priority="30964" stopIfTrue="1" operator="equal">
      <formula>"Napkin Hs"</formula>
    </cfRule>
  </conditionalFormatting>
  <conditionalFormatting sqref="C12:C13">
    <cfRule type="cellIs" dxfId="49969" priority="30959" stopIfTrue="1" operator="equal">
      <formula>"Towel"</formula>
    </cfRule>
    <cfRule type="cellIs" dxfId="49968" priority="30960" stopIfTrue="1" operator="equal">
      <formula>"Napkin Hs"</formula>
    </cfRule>
  </conditionalFormatting>
  <conditionalFormatting sqref="B12:C12 C13">
    <cfRule type="cellIs" dxfId="49967" priority="30957" stopIfTrue="1" operator="equal">
      <formula>"Towel"</formula>
    </cfRule>
    <cfRule type="cellIs" dxfId="49966" priority="30958" stopIfTrue="1" operator="equal">
      <formula>"Napkin Hs"</formula>
    </cfRule>
  </conditionalFormatting>
  <conditionalFormatting sqref="C12:C13">
    <cfRule type="cellIs" dxfId="49965" priority="30965" stopIfTrue="1" operator="equal">
      <formula>"Towel"</formula>
    </cfRule>
    <cfRule type="cellIs" dxfId="49964" priority="30966" stopIfTrue="1" operator="equal">
      <formula>"Napkin Hs"</formula>
    </cfRule>
  </conditionalFormatting>
  <conditionalFormatting sqref="C12:C13">
    <cfRule type="cellIs" dxfId="49963" priority="30967" stopIfTrue="1" operator="equal">
      <formula>"Towel"</formula>
    </cfRule>
    <cfRule type="cellIs" dxfId="49962" priority="30968" stopIfTrue="1" operator="equal">
      <formula>"Napkin Hs"</formula>
    </cfRule>
  </conditionalFormatting>
  <conditionalFormatting sqref="C12:C13">
    <cfRule type="cellIs" dxfId="49961" priority="30955" stopIfTrue="1" operator="equal">
      <formula>"Towel"</formula>
    </cfRule>
    <cfRule type="cellIs" dxfId="49960" priority="30956" stopIfTrue="1" operator="equal">
      <formula>"Napkin Hs"</formula>
    </cfRule>
  </conditionalFormatting>
  <conditionalFormatting sqref="C12:C13">
    <cfRule type="cellIs" dxfId="49959" priority="30951" stopIfTrue="1" operator="equal">
      <formula>"Towel"</formula>
    </cfRule>
    <cfRule type="cellIs" dxfId="49958" priority="30952" stopIfTrue="1" operator="equal">
      <formula>"Napkin Hs"</formula>
    </cfRule>
  </conditionalFormatting>
  <conditionalFormatting sqref="C12:C13">
    <cfRule type="cellIs" dxfId="49957" priority="30953" stopIfTrue="1" operator="equal">
      <formula>"Towel"</formula>
    </cfRule>
    <cfRule type="cellIs" dxfId="49956" priority="30954" stopIfTrue="1" operator="equal">
      <formula>"Napkin Hs"</formula>
    </cfRule>
  </conditionalFormatting>
  <conditionalFormatting sqref="C12:C13">
    <cfRule type="cellIs" dxfId="49955" priority="30947" stopIfTrue="1" operator="equal">
      <formula>"Towel"</formula>
    </cfRule>
    <cfRule type="cellIs" dxfId="49954" priority="30948" stopIfTrue="1" operator="equal">
      <formula>"Napkin Hs"</formula>
    </cfRule>
  </conditionalFormatting>
  <conditionalFormatting sqref="C12:C13">
    <cfRule type="cellIs" dxfId="49953" priority="30949" stopIfTrue="1" operator="equal">
      <formula>"Towel"</formula>
    </cfRule>
    <cfRule type="cellIs" dxfId="49952" priority="30950" stopIfTrue="1" operator="equal">
      <formula>"Napkin Hs"</formula>
    </cfRule>
  </conditionalFormatting>
  <conditionalFormatting sqref="C12:C13">
    <cfRule type="cellIs" dxfId="49951" priority="30945" stopIfTrue="1" operator="equal">
      <formula>"Towel"</formula>
    </cfRule>
    <cfRule type="cellIs" dxfId="49950" priority="30946" stopIfTrue="1" operator="equal">
      <formula>"Napkin Hs"</formula>
    </cfRule>
  </conditionalFormatting>
  <conditionalFormatting sqref="C12:C13">
    <cfRule type="cellIs" dxfId="49949" priority="30939" stopIfTrue="1" operator="equal">
      <formula>"Towel"</formula>
    </cfRule>
    <cfRule type="cellIs" dxfId="49948" priority="30940" stopIfTrue="1" operator="equal">
      <formula>"Napkin Hs"</formula>
    </cfRule>
  </conditionalFormatting>
  <conditionalFormatting sqref="C12:C13">
    <cfRule type="cellIs" dxfId="49947" priority="30943" stopIfTrue="1" operator="equal">
      <formula>"Towel"</formula>
    </cfRule>
    <cfRule type="cellIs" dxfId="49946" priority="30944" stopIfTrue="1" operator="equal">
      <formula>"Napkin Hs"</formula>
    </cfRule>
  </conditionalFormatting>
  <conditionalFormatting sqref="C12:C13">
    <cfRule type="cellIs" dxfId="49945" priority="30941" stopIfTrue="1" operator="equal">
      <formula>"Towel"</formula>
    </cfRule>
    <cfRule type="cellIs" dxfId="49944" priority="30942" stopIfTrue="1" operator="equal">
      <formula>"Napkin Hs"</formula>
    </cfRule>
  </conditionalFormatting>
  <conditionalFormatting sqref="C12:C13">
    <cfRule type="cellIs" dxfId="49943" priority="30933" stopIfTrue="1" operator="equal">
      <formula>"Towel"</formula>
    </cfRule>
    <cfRule type="cellIs" dxfId="49942" priority="30934" stopIfTrue="1" operator="equal">
      <formula>"Napkin Hs"</formula>
    </cfRule>
  </conditionalFormatting>
  <conditionalFormatting sqref="C12:C13">
    <cfRule type="cellIs" dxfId="49941" priority="30935" stopIfTrue="1" operator="equal">
      <formula>"Towel"</formula>
    </cfRule>
    <cfRule type="cellIs" dxfId="49940" priority="30936" stopIfTrue="1" operator="equal">
      <formula>"Napkin Hs"</formula>
    </cfRule>
  </conditionalFormatting>
  <conditionalFormatting sqref="C12:C13">
    <cfRule type="cellIs" dxfId="49939" priority="30937" stopIfTrue="1" operator="equal">
      <formula>"Towel"</formula>
    </cfRule>
    <cfRule type="cellIs" dxfId="49938" priority="30938" stopIfTrue="1" operator="equal">
      <formula>"Napkin Hs"</formula>
    </cfRule>
  </conditionalFormatting>
  <conditionalFormatting sqref="C12:C13">
    <cfRule type="cellIs" dxfId="49937" priority="30931" stopIfTrue="1" operator="equal">
      <formula>"Towel"</formula>
    </cfRule>
    <cfRule type="cellIs" dxfId="49936" priority="30932" stopIfTrue="1" operator="equal">
      <formula>"Napkin Hs"</formula>
    </cfRule>
  </conditionalFormatting>
  <conditionalFormatting sqref="C12:C13">
    <cfRule type="cellIs" dxfId="49935" priority="30929" stopIfTrue="1" operator="equal">
      <formula>"Towel"</formula>
    </cfRule>
    <cfRule type="cellIs" dxfId="49934" priority="30930" stopIfTrue="1" operator="equal">
      <formula>"Napkin Hs"</formula>
    </cfRule>
  </conditionalFormatting>
  <conditionalFormatting sqref="C12:C13">
    <cfRule type="cellIs" dxfId="49933" priority="30905" stopIfTrue="1" operator="equal">
      <formula>"Towel"</formula>
    </cfRule>
  </conditionalFormatting>
  <conditionalFormatting sqref="C12:C13">
    <cfRule type="cellIs" dxfId="49932" priority="30906" stopIfTrue="1" operator="equal">
      <formula>"Napkin Hs"</formula>
    </cfRule>
    <cfRule type="cellIs" dxfId="49931" priority="30911" stopIfTrue="1" operator="equal">
      <formula>"Towel"</formula>
    </cfRule>
    <cfRule type="cellIs" dxfId="49930" priority="30912" stopIfTrue="1" operator="equal">
      <formula>"Napkin Hs"</formula>
    </cfRule>
    <cfRule type="cellIs" dxfId="49929" priority="30921" stopIfTrue="1" operator="equal">
      <formula>"Towel"</formula>
    </cfRule>
    <cfRule type="cellIs" dxfId="49928" priority="30922" stopIfTrue="1" operator="equal">
      <formula>"Napkin Hs"</formula>
    </cfRule>
    <cfRule type="cellIs" dxfId="49927" priority="30927" stopIfTrue="1" operator="equal">
      <formula>"Towel"</formula>
    </cfRule>
    <cfRule type="cellIs" dxfId="49926" priority="30928" stopIfTrue="1" operator="equal">
      <formula>"Napkin Hs"</formula>
    </cfRule>
  </conditionalFormatting>
  <conditionalFormatting sqref="C12:C13">
    <cfRule type="cellIs" dxfId="49925" priority="30907" stopIfTrue="1" operator="equal">
      <formula>"Towel"</formula>
    </cfRule>
    <cfRule type="cellIs" dxfId="49924" priority="30908" stopIfTrue="1" operator="equal">
      <formula>"Napkin Hs"</formula>
    </cfRule>
    <cfRule type="cellIs" dxfId="49923" priority="30909" stopIfTrue="1" operator="equal">
      <formula>"Towel"</formula>
    </cfRule>
    <cfRule type="cellIs" dxfId="49922" priority="30910" stopIfTrue="1" operator="equal">
      <formula>"Napkin Hs"</formula>
    </cfRule>
    <cfRule type="cellIs" dxfId="49921" priority="30913" stopIfTrue="1" operator="equal">
      <formula>"Towel"</formula>
    </cfRule>
    <cfRule type="cellIs" dxfId="49920" priority="30914" stopIfTrue="1" operator="equal">
      <formula>"Napkin Hs"</formula>
    </cfRule>
    <cfRule type="cellIs" dxfId="49919" priority="30915" stopIfTrue="1" operator="equal">
      <formula>"Towel"</formula>
    </cfRule>
    <cfRule type="cellIs" dxfId="49918" priority="30916" stopIfTrue="1" operator="equal">
      <formula>"Napkin Hs"</formula>
    </cfRule>
    <cfRule type="cellIs" dxfId="49917" priority="30917" stopIfTrue="1" operator="equal">
      <formula>"Towel"</formula>
    </cfRule>
    <cfRule type="cellIs" dxfId="49916" priority="30918" stopIfTrue="1" operator="equal">
      <formula>"Napkin Hs"</formula>
    </cfRule>
    <cfRule type="cellIs" dxfId="49915" priority="30919" stopIfTrue="1" operator="equal">
      <formula>"Towel"</formula>
    </cfRule>
    <cfRule type="cellIs" dxfId="49914" priority="30920" stopIfTrue="1" operator="equal">
      <formula>"Napkin Hs"</formula>
    </cfRule>
    <cfRule type="cellIs" dxfId="49913" priority="30923" stopIfTrue="1" operator="equal">
      <formula>"Towel"</formula>
    </cfRule>
    <cfRule type="cellIs" dxfId="49912" priority="30924" stopIfTrue="1" operator="equal">
      <formula>"Napkin Hs"</formula>
    </cfRule>
    <cfRule type="cellIs" dxfId="49911" priority="30926" stopIfTrue="1" operator="equal">
      <formula>"Napkin Hs"</formula>
    </cfRule>
  </conditionalFormatting>
  <conditionalFormatting sqref="C12:C13">
    <cfRule type="cellIs" dxfId="49910" priority="30925" stopIfTrue="1" operator="equal">
      <formula>"Towel"</formula>
    </cfRule>
  </conditionalFormatting>
  <conditionalFormatting sqref="C12:C13">
    <cfRule type="cellIs" dxfId="49909" priority="30903" stopIfTrue="1" operator="equal">
      <formula>"Towel"</formula>
    </cfRule>
    <cfRule type="cellIs" dxfId="49908" priority="30904" stopIfTrue="1" operator="equal">
      <formula>"Napkin Hs"</formula>
    </cfRule>
  </conditionalFormatting>
  <conditionalFormatting sqref="C12:C13">
    <cfRule type="cellIs" dxfId="49907" priority="30902" stopIfTrue="1" operator="equal">
      <formula>"Napkin Hs"</formula>
    </cfRule>
  </conditionalFormatting>
  <conditionalFormatting sqref="C12:C13">
    <cfRule type="cellIs" dxfId="49906" priority="30901" stopIfTrue="1" operator="equal">
      <formula>"Towel"</formula>
    </cfRule>
  </conditionalFormatting>
  <conditionalFormatting sqref="C12:C13">
    <cfRule type="cellIs" dxfId="49905" priority="30899" stopIfTrue="1" operator="equal">
      <formula>"Towel"</formula>
    </cfRule>
  </conditionalFormatting>
  <conditionalFormatting sqref="C12:C13">
    <cfRule type="cellIs" dxfId="49904" priority="30900" stopIfTrue="1" operator="equal">
      <formula>"Napkin Hs"</formula>
    </cfRule>
  </conditionalFormatting>
  <conditionalFormatting sqref="C12:C13">
    <cfRule type="cellIs" dxfId="49903" priority="30803" stopIfTrue="1" operator="equal">
      <formula>"Towel"</formula>
    </cfRule>
  </conditionalFormatting>
  <conditionalFormatting sqref="C12:C13">
    <cfRule type="cellIs" dxfId="49902" priority="30813" stopIfTrue="1" operator="equal">
      <formula>"Towel"</formula>
    </cfRule>
    <cfRule type="cellIs" dxfId="49901" priority="30814" stopIfTrue="1" operator="equal">
      <formula>"Napkin Hs"</formula>
    </cfRule>
    <cfRule type="cellIs" dxfId="49900" priority="30819" stopIfTrue="1" operator="equal">
      <formula>"Towel"</formula>
    </cfRule>
    <cfRule type="cellIs" dxfId="49899" priority="30820" stopIfTrue="1" operator="equal">
      <formula>"Napkin Hs"</formula>
    </cfRule>
    <cfRule type="cellIs" dxfId="49898" priority="30825" stopIfTrue="1" operator="equal">
      <formula>"Towel"</formula>
    </cfRule>
    <cfRule type="cellIs" dxfId="49897" priority="30826" stopIfTrue="1" operator="equal">
      <formula>"Napkin Hs"</formula>
    </cfRule>
    <cfRule type="cellIs" dxfId="49896" priority="30827" stopIfTrue="1" operator="equal">
      <formula>"Towel"</formula>
    </cfRule>
    <cfRule type="cellIs" dxfId="49895" priority="30828" stopIfTrue="1" operator="equal">
      <formula>"Napkin Hs"</formula>
    </cfRule>
    <cfRule type="cellIs" dxfId="49894" priority="30833" stopIfTrue="1" operator="equal">
      <formula>"Towel"</formula>
    </cfRule>
    <cfRule type="cellIs" dxfId="49893" priority="30834" stopIfTrue="1" operator="equal">
      <formula>"Napkin Hs"</formula>
    </cfRule>
    <cfRule type="cellIs" dxfId="49892" priority="30843" stopIfTrue="1" operator="equal">
      <formula>"Towel"</formula>
    </cfRule>
    <cfRule type="cellIs" dxfId="49891" priority="30844" stopIfTrue="1" operator="equal">
      <formula>"Napkin Hs"</formula>
    </cfRule>
    <cfRule type="cellIs" dxfId="49890" priority="30849" stopIfTrue="1" operator="equal">
      <formula>"Towel"</formula>
    </cfRule>
    <cfRule type="cellIs" dxfId="49889" priority="30850" stopIfTrue="1" operator="equal">
      <formula>"Napkin Hs"</formula>
    </cfRule>
    <cfRule type="cellIs" dxfId="49888" priority="30851" stopIfTrue="1" operator="equal">
      <formula>"Towel"</formula>
    </cfRule>
    <cfRule type="cellIs" dxfId="49887" priority="30852" stopIfTrue="1" operator="equal">
      <formula>"Napkin Hs"</formula>
    </cfRule>
    <cfRule type="cellIs" dxfId="49886" priority="30857" stopIfTrue="1" operator="equal">
      <formula>"Towel"</formula>
    </cfRule>
    <cfRule type="cellIs" dxfId="49885" priority="30858" stopIfTrue="1" operator="equal">
      <formula>"Napkin Hs"</formula>
    </cfRule>
    <cfRule type="cellIs" dxfId="49884" priority="30867" stopIfTrue="1" operator="equal">
      <formula>"Towel"</formula>
    </cfRule>
    <cfRule type="cellIs" dxfId="49883" priority="30868" stopIfTrue="1" operator="equal">
      <formula>"Napkin Hs"</formula>
    </cfRule>
    <cfRule type="cellIs" dxfId="49882" priority="30869" stopIfTrue="1" operator="equal">
      <formula>"Towel"</formula>
    </cfRule>
    <cfRule type="cellIs" dxfId="49881" priority="30870" stopIfTrue="1" operator="equal">
      <formula>"Napkin Hs"</formula>
    </cfRule>
    <cfRule type="cellIs" dxfId="49880" priority="30875" stopIfTrue="1" operator="equal">
      <formula>"Towel"</formula>
    </cfRule>
    <cfRule type="cellIs" dxfId="49879" priority="30876" stopIfTrue="1" operator="equal">
      <formula>"Napkin Hs"</formula>
    </cfRule>
    <cfRule type="cellIs" dxfId="49878" priority="30885" stopIfTrue="1" operator="equal">
      <formula>"Towel"</formula>
    </cfRule>
    <cfRule type="cellIs" dxfId="49877" priority="30886" stopIfTrue="1" operator="equal">
      <formula>"Napkin Hs"</formula>
    </cfRule>
    <cfRule type="cellIs" dxfId="49876" priority="30887" stopIfTrue="1" operator="equal">
      <formula>"Towel"</formula>
    </cfRule>
    <cfRule type="cellIs" dxfId="49875" priority="30888" stopIfTrue="1" operator="equal">
      <formula>"Napkin Hs"</formula>
    </cfRule>
    <cfRule type="cellIs" dxfId="49874" priority="30894" stopIfTrue="1" operator="equal">
      <formula>"Napkin Hs"</formula>
    </cfRule>
  </conditionalFormatting>
  <conditionalFormatting sqref="C12:C13">
    <cfRule type="cellIs" dxfId="49873" priority="30893" stopIfTrue="1" operator="equal">
      <formula>"Towel"</formula>
    </cfRule>
  </conditionalFormatting>
  <conditionalFormatting sqref="C12:C13">
    <cfRule type="cellIs" dxfId="49872" priority="30804" stopIfTrue="1" operator="equal">
      <formula>"Napkin Hs"</formula>
    </cfRule>
    <cfRule type="cellIs" dxfId="49871" priority="30805" stopIfTrue="1" operator="equal">
      <formula>"Towel"</formula>
    </cfRule>
    <cfRule type="cellIs" dxfId="49870" priority="30806" stopIfTrue="1" operator="equal">
      <formula>"Napkin Hs"</formula>
    </cfRule>
    <cfRule type="cellIs" dxfId="49869" priority="30807" stopIfTrue="1" operator="equal">
      <formula>"Towel"</formula>
    </cfRule>
    <cfRule type="cellIs" dxfId="49868" priority="30808" stopIfTrue="1" operator="equal">
      <formula>"Napkin Hs"</formula>
    </cfRule>
    <cfRule type="cellIs" dxfId="49867" priority="30809" stopIfTrue="1" operator="equal">
      <formula>"Towel"</formula>
    </cfRule>
    <cfRule type="cellIs" dxfId="49866" priority="30810" stopIfTrue="1" operator="equal">
      <formula>"Napkin Hs"</formula>
    </cfRule>
    <cfRule type="cellIs" dxfId="49865" priority="30811" stopIfTrue="1" operator="equal">
      <formula>"Towel"</formula>
    </cfRule>
    <cfRule type="cellIs" dxfId="49864" priority="30812" stopIfTrue="1" operator="equal">
      <formula>"Napkin Hs"</formula>
    </cfRule>
    <cfRule type="cellIs" dxfId="49863" priority="30815" stopIfTrue="1" operator="equal">
      <formula>"Towel"</formula>
    </cfRule>
    <cfRule type="cellIs" dxfId="49862" priority="30816" stopIfTrue="1" operator="equal">
      <formula>"Napkin Hs"</formula>
    </cfRule>
    <cfRule type="cellIs" dxfId="49861" priority="30817" stopIfTrue="1" operator="equal">
      <formula>"Towel"</formula>
    </cfRule>
    <cfRule type="cellIs" dxfId="49860" priority="30818" stopIfTrue="1" operator="equal">
      <formula>"Napkin Hs"</formula>
    </cfRule>
    <cfRule type="cellIs" dxfId="49859" priority="30821" stopIfTrue="1" operator="equal">
      <formula>"Towel"</formula>
    </cfRule>
    <cfRule type="cellIs" dxfId="49858" priority="30822" stopIfTrue="1" operator="equal">
      <formula>"Napkin Hs"</formula>
    </cfRule>
    <cfRule type="cellIs" dxfId="49857" priority="30823" stopIfTrue="1" operator="equal">
      <formula>"Towel"</formula>
    </cfRule>
    <cfRule type="cellIs" dxfId="49856" priority="30824" stopIfTrue="1" operator="equal">
      <formula>"Napkin Hs"</formula>
    </cfRule>
    <cfRule type="cellIs" dxfId="49855" priority="30829" stopIfTrue="1" operator="equal">
      <formula>"Towel"</formula>
    </cfRule>
    <cfRule type="cellIs" dxfId="49854" priority="30830" stopIfTrue="1" operator="equal">
      <formula>"Napkin Hs"</formula>
    </cfRule>
    <cfRule type="cellIs" dxfId="49853" priority="30831" stopIfTrue="1" operator="equal">
      <formula>"Towel"</formula>
    </cfRule>
    <cfRule type="cellIs" dxfId="49852" priority="30832" stopIfTrue="1" operator="equal">
      <formula>"Napkin Hs"</formula>
    </cfRule>
    <cfRule type="cellIs" dxfId="49851" priority="30835" stopIfTrue="1" operator="equal">
      <formula>"Towel"</formula>
    </cfRule>
    <cfRule type="cellIs" dxfId="49850" priority="30836" stopIfTrue="1" operator="equal">
      <formula>"Napkin Hs"</formula>
    </cfRule>
    <cfRule type="cellIs" dxfId="49849" priority="30837" stopIfTrue="1" operator="equal">
      <formula>"Towel"</formula>
    </cfRule>
    <cfRule type="cellIs" dxfId="49848" priority="30838" stopIfTrue="1" operator="equal">
      <formula>"Napkin Hs"</formula>
    </cfRule>
    <cfRule type="cellIs" dxfId="49847" priority="30839" stopIfTrue="1" operator="equal">
      <formula>"Towel"</formula>
    </cfRule>
    <cfRule type="cellIs" dxfId="49846" priority="30840" stopIfTrue="1" operator="equal">
      <formula>"Napkin Hs"</formula>
    </cfRule>
    <cfRule type="cellIs" dxfId="49845" priority="30841" stopIfTrue="1" operator="equal">
      <formula>"Towel"</formula>
    </cfRule>
    <cfRule type="cellIs" dxfId="49844" priority="30842" stopIfTrue="1" operator="equal">
      <formula>"Napkin Hs"</formula>
    </cfRule>
    <cfRule type="cellIs" dxfId="49843" priority="30845" stopIfTrue="1" operator="equal">
      <formula>"Towel"</formula>
    </cfRule>
    <cfRule type="cellIs" dxfId="49842" priority="30846" stopIfTrue="1" operator="equal">
      <formula>"Napkin Hs"</formula>
    </cfRule>
    <cfRule type="cellIs" dxfId="49841" priority="30847" stopIfTrue="1" operator="equal">
      <formula>"Towel"</formula>
    </cfRule>
    <cfRule type="cellIs" dxfId="49840" priority="30848" stopIfTrue="1" operator="equal">
      <formula>"Napkin Hs"</formula>
    </cfRule>
    <cfRule type="cellIs" dxfId="49839" priority="30853" stopIfTrue="1" operator="equal">
      <formula>"Towel"</formula>
    </cfRule>
    <cfRule type="cellIs" dxfId="49838" priority="30854" stopIfTrue="1" operator="equal">
      <formula>"Napkin Hs"</formula>
    </cfRule>
    <cfRule type="cellIs" dxfId="49837" priority="30855" stopIfTrue="1" operator="equal">
      <formula>"Towel"</formula>
    </cfRule>
    <cfRule type="cellIs" dxfId="49836" priority="30856" stopIfTrue="1" operator="equal">
      <formula>"Napkin Hs"</formula>
    </cfRule>
    <cfRule type="cellIs" dxfId="49835" priority="30859" stopIfTrue="1" operator="equal">
      <formula>"Towel"</formula>
    </cfRule>
    <cfRule type="cellIs" dxfId="49834" priority="30860" stopIfTrue="1" operator="equal">
      <formula>"Napkin Hs"</formula>
    </cfRule>
    <cfRule type="cellIs" dxfId="49833" priority="30861" stopIfTrue="1" operator="equal">
      <formula>"Towel"</formula>
    </cfRule>
    <cfRule type="cellIs" dxfId="49832" priority="30862" stopIfTrue="1" operator="equal">
      <formula>"Napkin Hs"</formula>
    </cfRule>
    <cfRule type="cellIs" dxfId="49831" priority="30863" stopIfTrue="1" operator="equal">
      <formula>"Towel"</formula>
    </cfRule>
    <cfRule type="cellIs" dxfId="49830" priority="30864" stopIfTrue="1" operator="equal">
      <formula>"Napkin Hs"</formula>
    </cfRule>
    <cfRule type="cellIs" dxfId="49829" priority="30865" stopIfTrue="1" operator="equal">
      <formula>"Towel"</formula>
    </cfRule>
    <cfRule type="cellIs" dxfId="49828" priority="30866" stopIfTrue="1" operator="equal">
      <formula>"Napkin Hs"</formula>
    </cfRule>
    <cfRule type="cellIs" dxfId="49827" priority="30871" stopIfTrue="1" operator="equal">
      <formula>"Towel"</formula>
    </cfRule>
    <cfRule type="cellIs" dxfId="49826" priority="30872" stopIfTrue="1" operator="equal">
      <formula>"Napkin Hs"</formula>
    </cfRule>
    <cfRule type="cellIs" dxfId="49825" priority="30873" stopIfTrue="1" operator="equal">
      <formula>"Towel"</formula>
    </cfRule>
    <cfRule type="cellIs" dxfId="49824" priority="30874" stopIfTrue="1" operator="equal">
      <formula>"Napkin Hs"</formula>
    </cfRule>
    <cfRule type="cellIs" dxfId="49823" priority="30877" stopIfTrue="1" operator="equal">
      <formula>"Towel"</formula>
    </cfRule>
    <cfRule type="cellIs" dxfId="49822" priority="30878" stopIfTrue="1" operator="equal">
      <formula>"Napkin Hs"</formula>
    </cfRule>
    <cfRule type="cellIs" dxfId="49821" priority="30879" stopIfTrue="1" operator="equal">
      <formula>"Towel"</formula>
    </cfRule>
    <cfRule type="cellIs" dxfId="49820" priority="30880" stopIfTrue="1" operator="equal">
      <formula>"Napkin Hs"</formula>
    </cfRule>
    <cfRule type="cellIs" dxfId="49819" priority="30881" stopIfTrue="1" operator="equal">
      <formula>"Towel"</formula>
    </cfRule>
    <cfRule type="cellIs" dxfId="49818" priority="30882" stopIfTrue="1" operator="equal">
      <formula>"Napkin Hs"</formula>
    </cfRule>
    <cfRule type="cellIs" dxfId="49817" priority="30883" stopIfTrue="1" operator="equal">
      <formula>"Towel"</formula>
    </cfRule>
    <cfRule type="cellIs" dxfId="49816" priority="30884" stopIfTrue="1" operator="equal">
      <formula>"Napkin Hs"</formula>
    </cfRule>
    <cfRule type="cellIs" dxfId="49815" priority="30889" stopIfTrue="1" operator="equal">
      <formula>"Towel"</formula>
    </cfRule>
    <cfRule type="cellIs" dxfId="49814" priority="30890" stopIfTrue="1" operator="equal">
      <formula>"Napkin Hs"</formula>
    </cfRule>
    <cfRule type="cellIs" dxfId="49813" priority="30891" stopIfTrue="1" operator="equal">
      <formula>"Towel"</formula>
    </cfRule>
    <cfRule type="cellIs" dxfId="49812" priority="30892" stopIfTrue="1" operator="equal">
      <formula>"Napkin Hs"</formula>
    </cfRule>
    <cfRule type="cellIs" dxfId="49811" priority="30895" stopIfTrue="1" operator="equal">
      <formula>"Towel"</formula>
    </cfRule>
    <cfRule type="cellIs" dxfId="49810" priority="30896" stopIfTrue="1" operator="equal">
      <formula>"Napkin Hs"</formula>
    </cfRule>
    <cfRule type="cellIs" dxfId="49809" priority="30897" stopIfTrue="1" operator="equal">
      <formula>"Towel"</formula>
    </cfRule>
    <cfRule type="cellIs" dxfId="49808" priority="30898" stopIfTrue="1" operator="equal">
      <formula>"Napkin Hs"</formula>
    </cfRule>
  </conditionalFormatting>
  <conditionalFormatting sqref="C12:C13">
    <cfRule type="cellIs" dxfId="49807" priority="30802" stopIfTrue="1" operator="equal">
      <formula>"Napkin Hs"</formula>
    </cfRule>
  </conditionalFormatting>
  <conditionalFormatting sqref="C12:C13">
    <cfRule type="cellIs" dxfId="49806" priority="30801" stopIfTrue="1" operator="equal">
      <formula>"Napkin Hs"</formula>
    </cfRule>
  </conditionalFormatting>
  <conditionalFormatting sqref="C12:C13">
    <cfRule type="cellIs" dxfId="49805" priority="30800" stopIfTrue="1" operator="equal">
      <formula>"Napkin Hs"</formula>
    </cfRule>
  </conditionalFormatting>
  <conditionalFormatting sqref="C12:C13">
    <cfRule type="cellIs" dxfId="49804" priority="30799" stopIfTrue="1" operator="equal">
      <formula>"Napkin Hs"</formula>
    </cfRule>
  </conditionalFormatting>
  <conditionalFormatting sqref="C12:C13">
    <cfRule type="cellIs" dxfId="49803" priority="30798" stopIfTrue="1" operator="equal">
      <formula>"Napkin Hs"</formula>
    </cfRule>
  </conditionalFormatting>
  <conditionalFormatting sqref="C12:C13">
    <cfRule type="cellIs" dxfId="49802" priority="30797" stopIfTrue="1" operator="equal">
      <formula>"Napkin Hs"</formula>
    </cfRule>
  </conditionalFormatting>
  <conditionalFormatting sqref="C12:C13">
    <cfRule type="cellIs" dxfId="49801" priority="30793" stopIfTrue="1" operator="equal">
      <formula>"Towel"</formula>
    </cfRule>
    <cfRule type="cellIs" dxfId="49800" priority="30794" stopIfTrue="1" operator="equal">
      <formula>"Napkin Hs"</formula>
    </cfRule>
  </conditionalFormatting>
  <conditionalFormatting sqref="C12:C13">
    <cfRule type="cellIs" dxfId="49799" priority="30795" stopIfTrue="1" operator="equal">
      <formula>"Towel"</formula>
    </cfRule>
    <cfRule type="cellIs" dxfId="49798" priority="30796" stopIfTrue="1" operator="equal">
      <formula>"Napkin Hs"</formula>
    </cfRule>
  </conditionalFormatting>
  <conditionalFormatting sqref="C12:C13">
    <cfRule type="cellIs" dxfId="49797" priority="30789" stopIfTrue="1" operator="equal">
      <formula>"Towel"</formula>
    </cfRule>
    <cfRule type="cellIs" dxfId="49796" priority="30790" stopIfTrue="1" operator="equal">
      <formula>"Napkin Hs"</formula>
    </cfRule>
  </conditionalFormatting>
  <conditionalFormatting sqref="C12:C13">
    <cfRule type="cellIs" dxfId="49795" priority="30791" stopIfTrue="1" operator="equal">
      <formula>"Towel"</formula>
    </cfRule>
    <cfRule type="cellIs" dxfId="49794" priority="30792" stopIfTrue="1" operator="equal">
      <formula>"Napkin Hs"</formula>
    </cfRule>
  </conditionalFormatting>
  <conditionalFormatting sqref="C12:C13">
    <cfRule type="cellIs" dxfId="49793" priority="30787" stopIfTrue="1" operator="equal">
      <formula>"Towel"</formula>
    </cfRule>
    <cfRule type="cellIs" dxfId="49792" priority="30788" stopIfTrue="1" operator="equal">
      <formula>"Napkin Hs"</formula>
    </cfRule>
  </conditionalFormatting>
  <conditionalFormatting sqref="C12:C13">
    <cfRule type="cellIs" dxfId="49791" priority="30783" stopIfTrue="1" operator="equal">
      <formula>"Towel"</formula>
    </cfRule>
    <cfRule type="cellIs" dxfId="49790" priority="30784" stopIfTrue="1" operator="equal">
      <formula>"Napkin Hs"</formula>
    </cfRule>
  </conditionalFormatting>
  <conditionalFormatting sqref="C12:C13">
    <cfRule type="cellIs" dxfId="49789" priority="30785" stopIfTrue="1" operator="equal">
      <formula>"Towel"</formula>
    </cfRule>
    <cfRule type="cellIs" dxfId="49788" priority="30786" stopIfTrue="1" operator="equal">
      <formula>"Napkin Hs"</formula>
    </cfRule>
  </conditionalFormatting>
  <conditionalFormatting sqref="C12:C13">
    <cfRule type="cellIs" dxfId="49787" priority="30779" stopIfTrue="1" operator="equal">
      <formula>"Towel"</formula>
    </cfRule>
    <cfRule type="cellIs" dxfId="49786" priority="30780" stopIfTrue="1" operator="equal">
      <formula>"Napkin Hs"</formula>
    </cfRule>
  </conditionalFormatting>
  <conditionalFormatting sqref="C12:C13">
    <cfRule type="cellIs" dxfId="49785" priority="30781" stopIfTrue="1" operator="equal">
      <formula>"Towel"</formula>
    </cfRule>
    <cfRule type="cellIs" dxfId="49784" priority="30782" stopIfTrue="1" operator="equal">
      <formula>"Napkin Hs"</formula>
    </cfRule>
  </conditionalFormatting>
  <conditionalFormatting sqref="C12:C13">
    <cfRule type="cellIs" dxfId="49783" priority="30777" stopIfTrue="1" operator="equal">
      <formula>"Towel"</formula>
    </cfRule>
    <cfRule type="cellIs" dxfId="49782" priority="30778" stopIfTrue="1" operator="equal">
      <formula>"Napkin Hs"</formula>
    </cfRule>
  </conditionalFormatting>
  <conditionalFormatting sqref="C12:C13">
    <cfRule type="cellIs" dxfId="49781" priority="30771" stopIfTrue="1" operator="equal">
      <formula>"Towel"</formula>
    </cfRule>
    <cfRule type="cellIs" dxfId="49780" priority="30772" stopIfTrue="1" operator="equal">
      <formula>"Napkin Hs"</formula>
    </cfRule>
  </conditionalFormatting>
  <conditionalFormatting sqref="C12:C13">
    <cfRule type="cellIs" dxfId="49779" priority="30775" stopIfTrue="1" operator="equal">
      <formula>"Towel"</formula>
    </cfRule>
    <cfRule type="cellIs" dxfId="49778" priority="30776" stopIfTrue="1" operator="equal">
      <formula>"Napkin Hs"</formula>
    </cfRule>
  </conditionalFormatting>
  <conditionalFormatting sqref="C12:C13">
    <cfRule type="cellIs" dxfId="49777" priority="30773" stopIfTrue="1" operator="equal">
      <formula>"Towel"</formula>
    </cfRule>
    <cfRule type="cellIs" dxfId="49776" priority="30774" stopIfTrue="1" operator="equal">
      <formula>"Napkin Hs"</formula>
    </cfRule>
  </conditionalFormatting>
  <conditionalFormatting sqref="C12:C13">
    <cfRule type="cellIs" dxfId="49775" priority="30765" stopIfTrue="1" operator="equal">
      <formula>"Towel"</formula>
    </cfRule>
    <cfRule type="cellIs" dxfId="49774" priority="30766" stopIfTrue="1" operator="equal">
      <formula>"Napkin Hs"</formula>
    </cfRule>
  </conditionalFormatting>
  <conditionalFormatting sqref="C12:C13">
    <cfRule type="cellIs" dxfId="49773" priority="30767" stopIfTrue="1" operator="equal">
      <formula>"Towel"</formula>
    </cfRule>
    <cfRule type="cellIs" dxfId="49772" priority="30768" stopIfTrue="1" operator="equal">
      <formula>"Napkin Hs"</formula>
    </cfRule>
  </conditionalFormatting>
  <conditionalFormatting sqref="C12:C13">
    <cfRule type="cellIs" dxfId="49771" priority="30769" stopIfTrue="1" operator="equal">
      <formula>"Towel"</formula>
    </cfRule>
    <cfRule type="cellIs" dxfId="49770" priority="30770" stopIfTrue="1" operator="equal">
      <formula>"Napkin Hs"</formula>
    </cfRule>
  </conditionalFormatting>
  <conditionalFormatting sqref="C12:C13">
    <cfRule type="cellIs" dxfId="49769" priority="30763" stopIfTrue="1" operator="equal">
      <formula>"Towel"</formula>
    </cfRule>
    <cfRule type="cellIs" dxfId="49768" priority="30764" stopIfTrue="1" operator="equal">
      <formula>"Napkin Hs"</formula>
    </cfRule>
  </conditionalFormatting>
  <conditionalFormatting sqref="C12:C13">
    <cfRule type="cellIs" dxfId="49767" priority="30761" stopIfTrue="1" operator="equal">
      <formula>"Towel"</formula>
    </cfRule>
    <cfRule type="cellIs" dxfId="49766" priority="30762" stopIfTrue="1" operator="equal">
      <formula>"Napkin Hs"</formula>
    </cfRule>
  </conditionalFormatting>
  <conditionalFormatting sqref="C12:C13">
    <cfRule type="cellIs" dxfId="49765" priority="30737" stopIfTrue="1" operator="equal">
      <formula>"Towel"</formula>
    </cfRule>
  </conditionalFormatting>
  <conditionalFormatting sqref="C12:C13">
    <cfRule type="cellIs" dxfId="49764" priority="30738" stopIfTrue="1" operator="equal">
      <formula>"Napkin Hs"</formula>
    </cfRule>
    <cfRule type="cellIs" dxfId="49763" priority="30743" stopIfTrue="1" operator="equal">
      <formula>"Towel"</formula>
    </cfRule>
    <cfRule type="cellIs" dxfId="49762" priority="30744" stopIfTrue="1" operator="equal">
      <formula>"Napkin Hs"</formula>
    </cfRule>
    <cfRule type="cellIs" dxfId="49761" priority="30753" stopIfTrue="1" operator="equal">
      <formula>"Towel"</formula>
    </cfRule>
    <cfRule type="cellIs" dxfId="49760" priority="30754" stopIfTrue="1" operator="equal">
      <formula>"Napkin Hs"</formula>
    </cfRule>
    <cfRule type="cellIs" dxfId="49759" priority="30759" stopIfTrue="1" operator="equal">
      <formula>"Towel"</formula>
    </cfRule>
    <cfRule type="cellIs" dxfId="49758" priority="30760" stopIfTrue="1" operator="equal">
      <formula>"Napkin Hs"</formula>
    </cfRule>
  </conditionalFormatting>
  <conditionalFormatting sqref="C12:C13">
    <cfRule type="cellIs" dxfId="49757" priority="30739" stopIfTrue="1" operator="equal">
      <formula>"Towel"</formula>
    </cfRule>
    <cfRule type="cellIs" dxfId="49756" priority="30740" stopIfTrue="1" operator="equal">
      <formula>"Napkin Hs"</formula>
    </cfRule>
    <cfRule type="cellIs" dxfId="49755" priority="30741" stopIfTrue="1" operator="equal">
      <formula>"Towel"</formula>
    </cfRule>
    <cfRule type="cellIs" dxfId="49754" priority="30742" stopIfTrue="1" operator="equal">
      <formula>"Napkin Hs"</formula>
    </cfRule>
    <cfRule type="cellIs" dxfId="49753" priority="30745" stopIfTrue="1" operator="equal">
      <formula>"Towel"</formula>
    </cfRule>
    <cfRule type="cellIs" dxfId="49752" priority="30746" stopIfTrue="1" operator="equal">
      <formula>"Napkin Hs"</formula>
    </cfRule>
    <cfRule type="cellIs" dxfId="49751" priority="30747" stopIfTrue="1" operator="equal">
      <formula>"Towel"</formula>
    </cfRule>
    <cfRule type="cellIs" dxfId="49750" priority="30748" stopIfTrue="1" operator="equal">
      <formula>"Napkin Hs"</formula>
    </cfRule>
    <cfRule type="cellIs" dxfId="49749" priority="30749" stopIfTrue="1" operator="equal">
      <formula>"Towel"</formula>
    </cfRule>
    <cfRule type="cellIs" dxfId="49748" priority="30750" stopIfTrue="1" operator="equal">
      <formula>"Napkin Hs"</formula>
    </cfRule>
    <cfRule type="cellIs" dxfId="49747" priority="30751" stopIfTrue="1" operator="equal">
      <formula>"Towel"</formula>
    </cfRule>
    <cfRule type="cellIs" dxfId="49746" priority="30752" stopIfTrue="1" operator="equal">
      <formula>"Napkin Hs"</formula>
    </cfRule>
    <cfRule type="cellIs" dxfId="49745" priority="30755" stopIfTrue="1" operator="equal">
      <formula>"Towel"</formula>
    </cfRule>
    <cfRule type="cellIs" dxfId="49744" priority="30756" stopIfTrue="1" operator="equal">
      <formula>"Napkin Hs"</formula>
    </cfRule>
    <cfRule type="cellIs" dxfId="49743" priority="30758" stopIfTrue="1" operator="equal">
      <formula>"Napkin Hs"</formula>
    </cfRule>
  </conditionalFormatting>
  <conditionalFormatting sqref="C12:C13">
    <cfRule type="cellIs" dxfId="49742" priority="30757" stopIfTrue="1" operator="equal">
      <formula>"Towel"</formula>
    </cfRule>
  </conditionalFormatting>
  <conditionalFormatting sqref="C12:C13">
    <cfRule type="cellIs" dxfId="49741" priority="30735" stopIfTrue="1" operator="equal">
      <formula>"Towel"</formula>
    </cfRule>
    <cfRule type="cellIs" dxfId="49740" priority="30736" stopIfTrue="1" operator="equal">
      <formula>"Napkin Hs"</formula>
    </cfRule>
  </conditionalFormatting>
  <conditionalFormatting sqref="C12:C13">
    <cfRule type="cellIs" dxfId="49739" priority="30734" stopIfTrue="1" operator="equal">
      <formula>"Napkin Hs"</formula>
    </cfRule>
  </conditionalFormatting>
  <conditionalFormatting sqref="C12:C13">
    <cfRule type="cellIs" dxfId="49738" priority="30733" stopIfTrue="1" operator="equal">
      <formula>"Towel"</formula>
    </cfRule>
  </conditionalFormatting>
  <conditionalFormatting sqref="C12:C13">
    <cfRule type="cellIs" dxfId="49737" priority="30731" stopIfTrue="1" operator="equal">
      <formula>"Towel"</formula>
    </cfRule>
  </conditionalFormatting>
  <conditionalFormatting sqref="C12:C13">
    <cfRule type="cellIs" dxfId="49736" priority="30732" stopIfTrue="1" operator="equal">
      <formula>"Napkin Hs"</formula>
    </cfRule>
  </conditionalFormatting>
  <conditionalFormatting sqref="C12:C13">
    <cfRule type="cellIs" dxfId="49735" priority="30635" stopIfTrue="1" operator="equal">
      <formula>"Towel"</formula>
    </cfRule>
  </conditionalFormatting>
  <conditionalFormatting sqref="C12:C13">
    <cfRule type="cellIs" dxfId="49734" priority="30645" stopIfTrue="1" operator="equal">
      <formula>"Towel"</formula>
    </cfRule>
    <cfRule type="cellIs" dxfId="49733" priority="30646" stopIfTrue="1" operator="equal">
      <formula>"Napkin Hs"</formula>
    </cfRule>
    <cfRule type="cellIs" dxfId="49732" priority="30651" stopIfTrue="1" operator="equal">
      <formula>"Towel"</formula>
    </cfRule>
    <cfRule type="cellIs" dxfId="49731" priority="30652" stopIfTrue="1" operator="equal">
      <formula>"Napkin Hs"</formula>
    </cfRule>
    <cfRule type="cellIs" dxfId="49730" priority="30657" stopIfTrue="1" operator="equal">
      <formula>"Towel"</formula>
    </cfRule>
    <cfRule type="cellIs" dxfId="49729" priority="30658" stopIfTrue="1" operator="equal">
      <formula>"Napkin Hs"</formula>
    </cfRule>
    <cfRule type="cellIs" dxfId="49728" priority="30659" stopIfTrue="1" operator="equal">
      <formula>"Towel"</formula>
    </cfRule>
    <cfRule type="cellIs" dxfId="49727" priority="30660" stopIfTrue="1" operator="equal">
      <formula>"Napkin Hs"</formula>
    </cfRule>
    <cfRule type="cellIs" dxfId="49726" priority="30665" stopIfTrue="1" operator="equal">
      <formula>"Towel"</formula>
    </cfRule>
    <cfRule type="cellIs" dxfId="49725" priority="30666" stopIfTrue="1" operator="equal">
      <formula>"Napkin Hs"</formula>
    </cfRule>
    <cfRule type="cellIs" dxfId="49724" priority="30675" stopIfTrue="1" operator="equal">
      <formula>"Towel"</formula>
    </cfRule>
    <cfRule type="cellIs" dxfId="49723" priority="30676" stopIfTrue="1" operator="equal">
      <formula>"Napkin Hs"</formula>
    </cfRule>
    <cfRule type="cellIs" dxfId="49722" priority="30681" stopIfTrue="1" operator="equal">
      <formula>"Towel"</formula>
    </cfRule>
    <cfRule type="cellIs" dxfId="49721" priority="30682" stopIfTrue="1" operator="equal">
      <formula>"Napkin Hs"</formula>
    </cfRule>
    <cfRule type="cellIs" dxfId="49720" priority="30683" stopIfTrue="1" operator="equal">
      <formula>"Towel"</formula>
    </cfRule>
    <cfRule type="cellIs" dxfId="49719" priority="30684" stopIfTrue="1" operator="equal">
      <formula>"Napkin Hs"</formula>
    </cfRule>
    <cfRule type="cellIs" dxfId="49718" priority="30689" stopIfTrue="1" operator="equal">
      <formula>"Towel"</formula>
    </cfRule>
    <cfRule type="cellIs" dxfId="49717" priority="30690" stopIfTrue="1" operator="equal">
      <formula>"Napkin Hs"</formula>
    </cfRule>
    <cfRule type="cellIs" dxfId="49716" priority="30699" stopIfTrue="1" operator="equal">
      <formula>"Towel"</formula>
    </cfRule>
    <cfRule type="cellIs" dxfId="49715" priority="30700" stopIfTrue="1" operator="equal">
      <formula>"Napkin Hs"</formula>
    </cfRule>
    <cfRule type="cellIs" dxfId="49714" priority="30701" stopIfTrue="1" operator="equal">
      <formula>"Towel"</formula>
    </cfRule>
    <cfRule type="cellIs" dxfId="49713" priority="30702" stopIfTrue="1" operator="equal">
      <formula>"Napkin Hs"</formula>
    </cfRule>
    <cfRule type="cellIs" dxfId="49712" priority="30707" stopIfTrue="1" operator="equal">
      <formula>"Towel"</formula>
    </cfRule>
    <cfRule type="cellIs" dxfId="49711" priority="30708" stopIfTrue="1" operator="equal">
      <formula>"Napkin Hs"</formula>
    </cfRule>
    <cfRule type="cellIs" dxfId="49710" priority="30717" stopIfTrue="1" operator="equal">
      <formula>"Towel"</formula>
    </cfRule>
    <cfRule type="cellIs" dxfId="49709" priority="30718" stopIfTrue="1" operator="equal">
      <formula>"Napkin Hs"</formula>
    </cfRule>
    <cfRule type="cellIs" dxfId="49708" priority="30719" stopIfTrue="1" operator="equal">
      <formula>"Towel"</formula>
    </cfRule>
    <cfRule type="cellIs" dxfId="49707" priority="30720" stopIfTrue="1" operator="equal">
      <formula>"Napkin Hs"</formula>
    </cfRule>
    <cfRule type="cellIs" dxfId="49706" priority="30726" stopIfTrue="1" operator="equal">
      <formula>"Napkin Hs"</formula>
    </cfRule>
  </conditionalFormatting>
  <conditionalFormatting sqref="C12:C13">
    <cfRule type="cellIs" dxfId="49705" priority="30725" stopIfTrue="1" operator="equal">
      <formula>"Towel"</formula>
    </cfRule>
  </conditionalFormatting>
  <conditionalFormatting sqref="C12:C13">
    <cfRule type="cellIs" dxfId="49704" priority="30636" stopIfTrue="1" operator="equal">
      <formula>"Napkin Hs"</formula>
    </cfRule>
    <cfRule type="cellIs" dxfId="49703" priority="30637" stopIfTrue="1" operator="equal">
      <formula>"Towel"</formula>
    </cfRule>
    <cfRule type="cellIs" dxfId="49702" priority="30638" stopIfTrue="1" operator="equal">
      <formula>"Napkin Hs"</formula>
    </cfRule>
    <cfRule type="cellIs" dxfId="49701" priority="30639" stopIfTrue="1" operator="equal">
      <formula>"Towel"</formula>
    </cfRule>
    <cfRule type="cellIs" dxfId="49700" priority="30640" stopIfTrue="1" operator="equal">
      <formula>"Napkin Hs"</formula>
    </cfRule>
    <cfRule type="cellIs" dxfId="49699" priority="30641" stopIfTrue="1" operator="equal">
      <formula>"Towel"</formula>
    </cfRule>
    <cfRule type="cellIs" dxfId="49698" priority="30642" stopIfTrue="1" operator="equal">
      <formula>"Napkin Hs"</formula>
    </cfRule>
    <cfRule type="cellIs" dxfId="49697" priority="30643" stopIfTrue="1" operator="equal">
      <formula>"Towel"</formula>
    </cfRule>
    <cfRule type="cellIs" dxfId="49696" priority="30644" stopIfTrue="1" operator="equal">
      <formula>"Napkin Hs"</formula>
    </cfRule>
    <cfRule type="cellIs" dxfId="49695" priority="30647" stopIfTrue="1" operator="equal">
      <formula>"Towel"</formula>
    </cfRule>
    <cfRule type="cellIs" dxfId="49694" priority="30648" stopIfTrue="1" operator="equal">
      <formula>"Napkin Hs"</formula>
    </cfRule>
    <cfRule type="cellIs" dxfId="49693" priority="30649" stopIfTrue="1" operator="equal">
      <formula>"Towel"</formula>
    </cfRule>
    <cfRule type="cellIs" dxfId="49692" priority="30650" stopIfTrue="1" operator="equal">
      <formula>"Napkin Hs"</formula>
    </cfRule>
    <cfRule type="cellIs" dxfId="49691" priority="30653" stopIfTrue="1" operator="equal">
      <formula>"Towel"</formula>
    </cfRule>
    <cfRule type="cellIs" dxfId="49690" priority="30654" stopIfTrue="1" operator="equal">
      <formula>"Napkin Hs"</formula>
    </cfRule>
    <cfRule type="cellIs" dxfId="49689" priority="30655" stopIfTrue="1" operator="equal">
      <formula>"Towel"</formula>
    </cfRule>
    <cfRule type="cellIs" dxfId="49688" priority="30656" stopIfTrue="1" operator="equal">
      <formula>"Napkin Hs"</formula>
    </cfRule>
    <cfRule type="cellIs" dxfId="49687" priority="30661" stopIfTrue="1" operator="equal">
      <formula>"Towel"</formula>
    </cfRule>
    <cfRule type="cellIs" dxfId="49686" priority="30662" stopIfTrue="1" operator="equal">
      <formula>"Napkin Hs"</formula>
    </cfRule>
    <cfRule type="cellIs" dxfId="49685" priority="30663" stopIfTrue="1" operator="equal">
      <formula>"Towel"</formula>
    </cfRule>
    <cfRule type="cellIs" dxfId="49684" priority="30664" stopIfTrue="1" operator="equal">
      <formula>"Napkin Hs"</formula>
    </cfRule>
    <cfRule type="cellIs" dxfId="49683" priority="30667" stopIfTrue="1" operator="equal">
      <formula>"Towel"</formula>
    </cfRule>
    <cfRule type="cellIs" dxfId="49682" priority="30668" stopIfTrue="1" operator="equal">
      <formula>"Napkin Hs"</formula>
    </cfRule>
    <cfRule type="cellIs" dxfId="49681" priority="30669" stopIfTrue="1" operator="equal">
      <formula>"Towel"</formula>
    </cfRule>
    <cfRule type="cellIs" dxfId="49680" priority="30670" stopIfTrue="1" operator="equal">
      <formula>"Napkin Hs"</formula>
    </cfRule>
    <cfRule type="cellIs" dxfId="49679" priority="30671" stopIfTrue="1" operator="equal">
      <formula>"Towel"</formula>
    </cfRule>
    <cfRule type="cellIs" dxfId="49678" priority="30672" stopIfTrue="1" operator="equal">
      <formula>"Napkin Hs"</formula>
    </cfRule>
    <cfRule type="cellIs" dxfId="49677" priority="30673" stopIfTrue="1" operator="equal">
      <formula>"Towel"</formula>
    </cfRule>
    <cfRule type="cellIs" dxfId="49676" priority="30674" stopIfTrue="1" operator="equal">
      <formula>"Napkin Hs"</formula>
    </cfRule>
    <cfRule type="cellIs" dxfId="49675" priority="30677" stopIfTrue="1" operator="equal">
      <formula>"Towel"</formula>
    </cfRule>
    <cfRule type="cellIs" dxfId="49674" priority="30678" stopIfTrue="1" operator="equal">
      <formula>"Napkin Hs"</formula>
    </cfRule>
    <cfRule type="cellIs" dxfId="49673" priority="30679" stopIfTrue="1" operator="equal">
      <formula>"Towel"</formula>
    </cfRule>
    <cfRule type="cellIs" dxfId="49672" priority="30680" stopIfTrue="1" operator="equal">
      <formula>"Napkin Hs"</formula>
    </cfRule>
    <cfRule type="cellIs" dxfId="49671" priority="30685" stopIfTrue="1" operator="equal">
      <formula>"Towel"</formula>
    </cfRule>
    <cfRule type="cellIs" dxfId="49670" priority="30686" stopIfTrue="1" operator="equal">
      <formula>"Napkin Hs"</formula>
    </cfRule>
    <cfRule type="cellIs" dxfId="49669" priority="30687" stopIfTrue="1" operator="equal">
      <formula>"Towel"</formula>
    </cfRule>
    <cfRule type="cellIs" dxfId="49668" priority="30688" stopIfTrue="1" operator="equal">
      <formula>"Napkin Hs"</formula>
    </cfRule>
    <cfRule type="cellIs" dxfId="49667" priority="30691" stopIfTrue="1" operator="equal">
      <formula>"Towel"</formula>
    </cfRule>
    <cfRule type="cellIs" dxfId="49666" priority="30692" stopIfTrue="1" operator="equal">
      <formula>"Napkin Hs"</formula>
    </cfRule>
    <cfRule type="cellIs" dxfId="49665" priority="30693" stopIfTrue="1" operator="equal">
      <formula>"Towel"</formula>
    </cfRule>
    <cfRule type="cellIs" dxfId="49664" priority="30694" stopIfTrue="1" operator="equal">
      <formula>"Napkin Hs"</formula>
    </cfRule>
    <cfRule type="cellIs" dxfId="49663" priority="30695" stopIfTrue="1" operator="equal">
      <formula>"Towel"</formula>
    </cfRule>
    <cfRule type="cellIs" dxfId="49662" priority="30696" stopIfTrue="1" operator="equal">
      <formula>"Napkin Hs"</formula>
    </cfRule>
    <cfRule type="cellIs" dxfId="49661" priority="30697" stopIfTrue="1" operator="equal">
      <formula>"Towel"</formula>
    </cfRule>
    <cfRule type="cellIs" dxfId="49660" priority="30698" stopIfTrue="1" operator="equal">
      <formula>"Napkin Hs"</formula>
    </cfRule>
    <cfRule type="cellIs" dxfId="49659" priority="30703" stopIfTrue="1" operator="equal">
      <formula>"Towel"</formula>
    </cfRule>
    <cfRule type="cellIs" dxfId="49658" priority="30704" stopIfTrue="1" operator="equal">
      <formula>"Napkin Hs"</formula>
    </cfRule>
    <cfRule type="cellIs" dxfId="49657" priority="30705" stopIfTrue="1" operator="equal">
      <formula>"Towel"</formula>
    </cfRule>
    <cfRule type="cellIs" dxfId="49656" priority="30706" stopIfTrue="1" operator="equal">
      <formula>"Napkin Hs"</formula>
    </cfRule>
    <cfRule type="cellIs" dxfId="49655" priority="30709" stopIfTrue="1" operator="equal">
      <formula>"Towel"</formula>
    </cfRule>
    <cfRule type="cellIs" dxfId="49654" priority="30710" stopIfTrue="1" operator="equal">
      <formula>"Napkin Hs"</formula>
    </cfRule>
    <cfRule type="cellIs" dxfId="49653" priority="30711" stopIfTrue="1" operator="equal">
      <formula>"Towel"</formula>
    </cfRule>
    <cfRule type="cellIs" dxfId="49652" priority="30712" stopIfTrue="1" operator="equal">
      <formula>"Napkin Hs"</formula>
    </cfRule>
    <cfRule type="cellIs" dxfId="49651" priority="30713" stopIfTrue="1" operator="equal">
      <formula>"Towel"</formula>
    </cfRule>
    <cfRule type="cellIs" dxfId="49650" priority="30714" stopIfTrue="1" operator="equal">
      <formula>"Napkin Hs"</formula>
    </cfRule>
    <cfRule type="cellIs" dxfId="49649" priority="30715" stopIfTrue="1" operator="equal">
      <formula>"Towel"</formula>
    </cfRule>
    <cfRule type="cellIs" dxfId="49648" priority="30716" stopIfTrue="1" operator="equal">
      <formula>"Napkin Hs"</formula>
    </cfRule>
    <cfRule type="cellIs" dxfId="49647" priority="30721" stopIfTrue="1" operator="equal">
      <formula>"Towel"</formula>
    </cfRule>
    <cfRule type="cellIs" dxfId="49646" priority="30722" stopIfTrue="1" operator="equal">
      <formula>"Napkin Hs"</formula>
    </cfRule>
    <cfRule type="cellIs" dxfId="49645" priority="30723" stopIfTrue="1" operator="equal">
      <formula>"Towel"</formula>
    </cfRule>
    <cfRule type="cellIs" dxfId="49644" priority="30724" stopIfTrue="1" operator="equal">
      <formula>"Napkin Hs"</formula>
    </cfRule>
    <cfRule type="cellIs" dxfId="49643" priority="30727" stopIfTrue="1" operator="equal">
      <formula>"Towel"</formula>
    </cfRule>
    <cfRule type="cellIs" dxfId="49642" priority="30728" stopIfTrue="1" operator="equal">
      <formula>"Napkin Hs"</formula>
    </cfRule>
    <cfRule type="cellIs" dxfId="49641" priority="30729" stopIfTrue="1" operator="equal">
      <formula>"Towel"</formula>
    </cfRule>
    <cfRule type="cellIs" dxfId="49640" priority="30730" stopIfTrue="1" operator="equal">
      <formula>"Napkin Hs"</formula>
    </cfRule>
  </conditionalFormatting>
  <conditionalFormatting sqref="C12:C13">
    <cfRule type="cellIs" dxfId="49639" priority="30634" stopIfTrue="1" operator="equal">
      <formula>"Napkin Hs"</formula>
    </cfRule>
  </conditionalFormatting>
  <conditionalFormatting sqref="C12:C13">
    <cfRule type="cellIs" dxfId="49638" priority="30633" stopIfTrue="1" operator="equal">
      <formula>"Napkin Hs"</formula>
    </cfRule>
  </conditionalFormatting>
  <conditionalFormatting sqref="C12:C13">
    <cfRule type="cellIs" dxfId="49637" priority="30632" stopIfTrue="1" operator="equal">
      <formula>"Napkin Hs"</formula>
    </cfRule>
  </conditionalFormatting>
  <conditionalFormatting sqref="C12:C13">
    <cfRule type="cellIs" dxfId="49636" priority="30631" stopIfTrue="1" operator="equal">
      <formula>"Napkin Hs"</formula>
    </cfRule>
  </conditionalFormatting>
  <conditionalFormatting sqref="C12:C13">
    <cfRule type="cellIs" dxfId="49635" priority="30630" stopIfTrue="1" operator="equal">
      <formula>"Napkin Hs"</formula>
    </cfRule>
  </conditionalFormatting>
  <conditionalFormatting sqref="C12:C13">
    <cfRule type="cellIs" dxfId="49634" priority="30629" stopIfTrue="1" operator="equal">
      <formula>"Napkin Hs"</formula>
    </cfRule>
  </conditionalFormatting>
  <conditionalFormatting sqref="C12:C13">
    <cfRule type="cellIs" dxfId="49633" priority="30625" stopIfTrue="1" operator="equal">
      <formula>"Towel"</formula>
    </cfRule>
    <cfRule type="cellIs" dxfId="49632" priority="30626" stopIfTrue="1" operator="equal">
      <formula>"Napkin Hs"</formula>
    </cfRule>
  </conditionalFormatting>
  <conditionalFormatting sqref="C12:C13">
    <cfRule type="cellIs" dxfId="49631" priority="30627" stopIfTrue="1" operator="equal">
      <formula>"Towel"</formula>
    </cfRule>
    <cfRule type="cellIs" dxfId="49630" priority="30628" stopIfTrue="1" operator="equal">
      <formula>"Napkin Hs"</formula>
    </cfRule>
  </conditionalFormatting>
  <conditionalFormatting sqref="C12:C13">
    <cfRule type="cellIs" dxfId="49629" priority="30621" stopIfTrue="1" operator="equal">
      <formula>"Towel"</formula>
    </cfRule>
    <cfRule type="cellIs" dxfId="49628" priority="30622" stopIfTrue="1" operator="equal">
      <formula>"Napkin Hs"</formula>
    </cfRule>
  </conditionalFormatting>
  <conditionalFormatting sqref="C12:C13">
    <cfRule type="cellIs" dxfId="49627" priority="30623" stopIfTrue="1" operator="equal">
      <formula>"Towel"</formula>
    </cfRule>
    <cfRule type="cellIs" dxfId="49626" priority="30624" stopIfTrue="1" operator="equal">
      <formula>"Napkin Hs"</formula>
    </cfRule>
  </conditionalFormatting>
  <conditionalFormatting sqref="B12">
    <cfRule type="cellIs" dxfId="49625" priority="30620" stopIfTrue="1" operator="equal">
      <formula>"Napkin Hs"</formula>
    </cfRule>
  </conditionalFormatting>
  <conditionalFormatting sqref="B12">
    <cfRule type="cellIs" dxfId="49624" priority="30619" stopIfTrue="1" operator="equal">
      <formula>"Napkin Hs"</formula>
    </cfRule>
  </conditionalFormatting>
  <conditionalFormatting sqref="B12">
    <cfRule type="cellIs" dxfId="49623" priority="30618" stopIfTrue="1" operator="equal">
      <formula>"Napkin Hs"</formula>
    </cfRule>
  </conditionalFormatting>
  <conditionalFormatting sqref="B11:C11">
    <cfRule type="cellIs" dxfId="49622" priority="30616" stopIfTrue="1" operator="equal">
      <formula>"Towel"</formula>
    </cfRule>
    <cfRule type="cellIs" dxfId="49621" priority="30617" stopIfTrue="1" operator="equal">
      <formula>"Napkin Hs"</formula>
    </cfRule>
  </conditionalFormatting>
  <conditionalFormatting sqref="C11">
    <cfRule type="cellIs" dxfId="49620" priority="30612" stopIfTrue="1" operator="equal">
      <formula>"Towel"</formula>
    </cfRule>
    <cfRule type="cellIs" dxfId="49619" priority="30613" stopIfTrue="1" operator="equal">
      <formula>"Napkin Hs"</formula>
    </cfRule>
  </conditionalFormatting>
  <conditionalFormatting sqref="C11">
    <cfRule type="cellIs" dxfId="49618" priority="30614" stopIfTrue="1" operator="equal">
      <formula>"Towel"</formula>
    </cfRule>
    <cfRule type="cellIs" dxfId="49617" priority="30615" stopIfTrue="1" operator="equal">
      <formula>"Napkin Hs"</formula>
    </cfRule>
  </conditionalFormatting>
  <conditionalFormatting sqref="B11:C11">
    <cfRule type="cellIs" dxfId="49616" priority="30610" stopIfTrue="1" operator="equal">
      <formula>"Towel"</formula>
    </cfRule>
    <cfRule type="cellIs" dxfId="49615" priority="30611" stopIfTrue="1" operator="equal">
      <formula>"Napkin Hs"</formula>
    </cfRule>
  </conditionalFormatting>
  <conditionalFormatting sqref="C11">
    <cfRule type="cellIs" dxfId="49614" priority="30608" stopIfTrue="1" operator="equal">
      <formula>"Towel"</formula>
    </cfRule>
    <cfRule type="cellIs" dxfId="49613" priority="30609" stopIfTrue="1" operator="equal">
      <formula>"Napkin Hs"</formula>
    </cfRule>
  </conditionalFormatting>
  <conditionalFormatting sqref="C11">
    <cfRule type="cellIs" dxfId="49612" priority="30606" stopIfTrue="1" operator="equal">
      <formula>"Towel"</formula>
    </cfRule>
    <cfRule type="cellIs" dxfId="49611" priority="30607" stopIfTrue="1" operator="equal">
      <formula>"Napkin Hs"</formula>
    </cfRule>
  </conditionalFormatting>
  <conditionalFormatting sqref="C11">
    <cfRule type="cellIs" dxfId="49610" priority="30598" stopIfTrue="1" operator="equal">
      <formula>"Towel"</formula>
    </cfRule>
    <cfRule type="cellIs" dxfId="49609" priority="30599" stopIfTrue="1" operator="equal">
      <formula>"Napkin Hs"</formula>
    </cfRule>
  </conditionalFormatting>
  <conditionalFormatting sqref="B11:C11">
    <cfRule type="cellIs" dxfId="49608" priority="30600" stopIfTrue="1" operator="equal">
      <formula>"Towel"</formula>
    </cfRule>
    <cfRule type="cellIs" dxfId="49607" priority="30601" stopIfTrue="1" operator="equal">
      <formula>"Napkin Hs"</formula>
    </cfRule>
  </conditionalFormatting>
  <conditionalFormatting sqref="C11">
    <cfRule type="cellIs" dxfId="49606" priority="30596" stopIfTrue="1" operator="equal">
      <formula>"Towel"</formula>
    </cfRule>
    <cfRule type="cellIs" dxfId="49605" priority="30597" stopIfTrue="1" operator="equal">
      <formula>"Napkin Hs"</formula>
    </cfRule>
  </conditionalFormatting>
  <conditionalFormatting sqref="B11:C11">
    <cfRule type="cellIs" dxfId="49604" priority="30594" stopIfTrue="1" operator="equal">
      <formula>"Towel"</formula>
    </cfRule>
    <cfRule type="cellIs" dxfId="49603" priority="30595" stopIfTrue="1" operator="equal">
      <formula>"Napkin Hs"</formula>
    </cfRule>
  </conditionalFormatting>
  <conditionalFormatting sqref="C11">
    <cfRule type="cellIs" dxfId="49602" priority="30602" stopIfTrue="1" operator="equal">
      <formula>"Towel"</formula>
    </cfRule>
    <cfRule type="cellIs" dxfId="49601" priority="30603" stopIfTrue="1" operator="equal">
      <formula>"Napkin Hs"</formula>
    </cfRule>
  </conditionalFormatting>
  <conditionalFormatting sqref="C11">
    <cfRule type="cellIs" dxfId="49600" priority="30604" stopIfTrue="1" operator="equal">
      <formula>"Towel"</formula>
    </cfRule>
    <cfRule type="cellIs" dxfId="49599" priority="30605" stopIfTrue="1" operator="equal">
      <formula>"Napkin Hs"</formula>
    </cfRule>
  </conditionalFormatting>
  <conditionalFormatting sqref="B11:C11">
    <cfRule type="cellIs" dxfId="49598" priority="30592" stopIfTrue="1" operator="equal">
      <formula>"Towel"</formula>
    </cfRule>
    <cfRule type="cellIs" dxfId="49597" priority="30593" stopIfTrue="1" operator="equal">
      <formula>"Napkin Hs"</formula>
    </cfRule>
  </conditionalFormatting>
  <conditionalFormatting sqref="C11">
    <cfRule type="cellIs" dxfId="49596" priority="30588" stopIfTrue="1" operator="equal">
      <formula>"Towel"</formula>
    </cfRule>
    <cfRule type="cellIs" dxfId="49595" priority="30589" stopIfTrue="1" operator="equal">
      <formula>"Napkin Hs"</formula>
    </cfRule>
  </conditionalFormatting>
  <conditionalFormatting sqref="C11">
    <cfRule type="cellIs" dxfId="49594" priority="30590" stopIfTrue="1" operator="equal">
      <formula>"Towel"</formula>
    </cfRule>
    <cfRule type="cellIs" dxfId="49593" priority="30591" stopIfTrue="1" operator="equal">
      <formula>"Napkin Hs"</formula>
    </cfRule>
  </conditionalFormatting>
  <conditionalFormatting sqref="B11:C11">
    <cfRule type="cellIs" dxfId="49592" priority="30586" stopIfTrue="1" operator="equal">
      <formula>"Towel"</formula>
    </cfRule>
    <cfRule type="cellIs" dxfId="49591" priority="30587" stopIfTrue="1" operator="equal">
      <formula>"Napkin Hs"</formula>
    </cfRule>
  </conditionalFormatting>
  <conditionalFormatting sqref="C11">
    <cfRule type="cellIs" dxfId="49590" priority="30584" stopIfTrue="1" operator="equal">
      <formula>"Towel"</formula>
    </cfRule>
    <cfRule type="cellIs" dxfId="49589" priority="30585" stopIfTrue="1" operator="equal">
      <formula>"Napkin Hs"</formula>
    </cfRule>
  </conditionalFormatting>
  <conditionalFormatting sqref="C11">
    <cfRule type="cellIs" dxfId="49588" priority="30582" stopIfTrue="1" operator="equal">
      <formula>"Towel"</formula>
    </cfRule>
    <cfRule type="cellIs" dxfId="49587" priority="30583" stopIfTrue="1" operator="equal">
      <formula>"Napkin Hs"</formula>
    </cfRule>
  </conditionalFormatting>
  <conditionalFormatting sqref="C11">
    <cfRule type="cellIs" dxfId="49586" priority="30574" stopIfTrue="1" operator="equal">
      <formula>"Towel"</formula>
    </cfRule>
    <cfRule type="cellIs" dxfId="49585" priority="30575" stopIfTrue="1" operator="equal">
      <formula>"Napkin Hs"</formula>
    </cfRule>
  </conditionalFormatting>
  <conditionalFormatting sqref="B11:C11">
    <cfRule type="cellIs" dxfId="49584" priority="30576" stopIfTrue="1" operator="equal">
      <formula>"Towel"</formula>
    </cfRule>
    <cfRule type="cellIs" dxfId="49583" priority="30577" stopIfTrue="1" operator="equal">
      <formula>"Napkin Hs"</formula>
    </cfRule>
  </conditionalFormatting>
  <conditionalFormatting sqref="C11">
    <cfRule type="cellIs" dxfId="49582" priority="30572" stopIfTrue="1" operator="equal">
      <formula>"Towel"</formula>
    </cfRule>
    <cfRule type="cellIs" dxfId="49581" priority="30573" stopIfTrue="1" operator="equal">
      <formula>"Napkin Hs"</formula>
    </cfRule>
  </conditionalFormatting>
  <conditionalFormatting sqref="B11:C11">
    <cfRule type="cellIs" dxfId="49580" priority="30570" stopIfTrue="1" operator="equal">
      <formula>"Towel"</formula>
    </cfRule>
    <cfRule type="cellIs" dxfId="49579" priority="30571" stopIfTrue="1" operator="equal">
      <formula>"Napkin Hs"</formula>
    </cfRule>
  </conditionalFormatting>
  <conditionalFormatting sqref="C11">
    <cfRule type="cellIs" dxfId="49578" priority="30578" stopIfTrue="1" operator="equal">
      <formula>"Towel"</formula>
    </cfRule>
    <cfRule type="cellIs" dxfId="49577" priority="30579" stopIfTrue="1" operator="equal">
      <formula>"Napkin Hs"</formula>
    </cfRule>
  </conditionalFormatting>
  <conditionalFormatting sqref="C11">
    <cfRule type="cellIs" dxfId="49576" priority="30580" stopIfTrue="1" operator="equal">
      <formula>"Towel"</formula>
    </cfRule>
    <cfRule type="cellIs" dxfId="49575" priority="30581" stopIfTrue="1" operator="equal">
      <formula>"Napkin Hs"</formula>
    </cfRule>
  </conditionalFormatting>
  <conditionalFormatting sqref="C11">
    <cfRule type="cellIs" dxfId="49574" priority="30568" stopIfTrue="1" operator="equal">
      <formula>"Towel"</formula>
    </cfRule>
    <cfRule type="cellIs" dxfId="49573" priority="30569" stopIfTrue="1" operator="equal">
      <formula>"Napkin Hs"</formula>
    </cfRule>
  </conditionalFormatting>
  <conditionalFormatting sqref="C11">
    <cfRule type="cellIs" dxfId="49572" priority="30564" stopIfTrue="1" operator="equal">
      <formula>"Towel"</formula>
    </cfRule>
    <cfRule type="cellIs" dxfId="49571" priority="30565" stopIfTrue="1" operator="equal">
      <formula>"Napkin Hs"</formula>
    </cfRule>
  </conditionalFormatting>
  <conditionalFormatting sqref="C11">
    <cfRule type="cellIs" dxfId="49570" priority="30566" stopIfTrue="1" operator="equal">
      <formula>"Towel"</formula>
    </cfRule>
    <cfRule type="cellIs" dxfId="49569" priority="30567" stopIfTrue="1" operator="equal">
      <formula>"Napkin Hs"</formula>
    </cfRule>
  </conditionalFormatting>
  <conditionalFormatting sqref="C11">
    <cfRule type="cellIs" dxfId="49568" priority="30560" stopIfTrue="1" operator="equal">
      <formula>"Towel"</formula>
    </cfRule>
    <cfRule type="cellIs" dxfId="49567" priority="30561" stopIfTrue="1" operator="equal">
      <formula>"Napkin Hs"</formula>
    </cfRule>
  </conditionalFormatting>
  <conditionalFormatting sqref="C11">
    <cfRule type="cellIs" dxfId="49566" priority="30562" stopIfTrue="1" operator="equal">
      <formula>"Towel"</formula>
    </cfRule>
    <cfRule type="cellIs" dxfId="49565" priority="30563" stopIfTrue="1" operator="equal">
      <formula>"Napkin Hs"</formula>
    </cfRule>
  </conditionalFormatting>
  <conditionalFormatting sqref="C11">
    <cfRule type="cellIs" dxfId="49564" priority="30558" stopIfTrue="1" operator="equal">
      <formula>"Towel"</formula>
    </cfRule>
    <cfRule type="cellIs" dxfId="49563" priority="30559" stopIfTrue="1" operator="equal">
      <formula>"Napkin Hs"</formula>
    </cfRule>
  </conditionalFormatting>
  <conditionalFormatting sqref="C11">
    <cfRule type="cellIs" dxfId="49562" priority="30552" stopIfTrue="1" operator="equal">
      <formula>"Towel"</formula>
    </cfRule>
    <cfRule type="cellIs" dxfId="49561" priority="30553" stopIfTrue="1" operator="equal">
      <formula>"Napkin Hs"</formula>
    </cfRule>
  </conditionalFormatting>
  <conditionalFormatting sqref="C11">
    <cfRule type="cellIs" dxfId="49560" priority="30556" stopIfTrue="1" operator="equal">
      <formula>"Towel"</formula>
    </cfRule>
    <cfRule type="cellIs" dxfId="49559" priority="30557" stopIfTrue="1" operator="equal">
      <formula>"Napkin Hs"</formula>
    </cfRule>
  </conditionalFormatting>
  <conditionalFormatting sqref="C11">
    <cfRule type="cellIs" dxfId="49558" priority="30554" stopIfTrue="1" operator="equal">
      <formula>"Towel"</formula>
    </cfRule>
    <cfRule type="cellIs" dxfId="49557" priority="30555" stopIfTrue="1" operator="equal">
      <formula>"Napkin Hs"</formula>
    </cfRule>
  </conditionalFormatting>
  <conditionalFormatting sqref="C11">
    <cfRule type="cellIs" dxfId="49556" priority="30546" stopIfTrue="1" operator="equal">
      <formula>"Towel"</formula>
    </cfRule>
    <cfRule type="cellIs" dxfId="49555" priority="30547" stopIfTrue="1" operator="equal">
      <formula>"Napkin Hs"</formula>
    </cfRule>
  </conditionalFormatting>
  <conditionalFormatting sqref="C11">
    <cfRule type="cellIs" dxfId="49554" priority="30548" stopIfTrue="1" operator="equal">
      <formula>"Towel"</formula>
    </cfRule>
    <cfRule type="cellIs" dxfId="49553" priority="30549" stopIfTrue="1" operator="equal">
      <formula>"Napkin Hs"</formula>
    </cfRule>
  </conditionalFormatting>
  <conditionalFormatting sqref="C11">
    <cfRule type="cellIs" dxfId="49552" priority="30550" stopIfTrue="1" operator="equal">
      <formula>"Towel"</formula>
    </cfRule>
    <cfRule type="cellIs" dxfId="49551" priority="30551" stopIfTrue="1" operator="equal">
      <formula>"Napkin Hs"</formula>
    </cfRule>
  </conditionalFormatting>
  <conditionalFormatting sqref="C11">
    <cfRule type="cellIs" dxfId="49550" priority="30544" stopIfTrue="1" operator="equal">
      <formula>"Towel"</formula>
    </cfRule>
    <cfRule type="cellIs" dxfId="49549" priority="30545" stopIfTrue="1" operator="equal">
      <formula>"Napkin Hs"</formula>
    </cfRule>
  </conditionalFormatting>
  <conditionalFormatting sqref="C11">
    <cfRule type="cellIs" dxfId="49548" priority="30542" stopIfTrue="1" operator="equal">
      <formula>"Towel"</formula>
    </cfRule>
    <cfRule type="cellIs" dxfId="49547" priority="30543" stopIfTrue="1" operator="equal">
      <formula>"Napkin Hs"</formula>
    </cfRule>
  </conditionalFormatting>
  <conditionalFormatting sqref="C11">
    <cfRule type="cellIs" dxfId="49546" priority="30518" stopIfTrue="1" operator="equal">
      <formula>"Towel"</formula>
    </cfRule>
  </conditionalFormatting>
  <conditionalFormatting sqref="C11">
    <cfRule type="cellIs" dxfId="49545" priority="30519" stopIfTrue="1" operator="equal">
      <formula>"Napkin Hs"</formula>
    </cfRule>
    <cfRule type="cellIs" dxfId="49544" priority="30524" stopIfTrue="1" operator="equal">
      <formula>"Towel"</formula>
    </cfRule>
    <cfRule type="cellIs" dxfId="49543" priority="30525" stopIfTrue="1" operator="equal">
      <formula>"Napkin Hs"</formula>
    </cfRule>
    <cfRule type="cellIs" dxfId="49542" priority="30534" stopIfTrue="1" operator="equal">
      <formula>"Towel"</formula>
    </cfRule>
    <cfRule type="cellIs" dxfId="49541" priority="30535" stopIfTrue="1" operator="equal">
      <formula>"Napkin Hs"</formula>
    </cfRule>
    <cfRule type="cellIs" dxfId="49540" priority="30540" stopIfTrue="1" operator="equal">
      <formula>"Towel"</formula>
    </cfRule>
    <cfRule type="cellIs" dxfId="49539" priority="30541" stopIfTrue="1" operator="equal">
      <formula>"Napkin Hs"</formula>
    </cfRule>
  </conditionalFormatting>
  <conditionalFormatting sqref="C11">
    <cfRule type="cellIs" dxfId="49538" priority="30520" stopIfTrue="1" operator="equal">
      <formula>"Towel"</formula>
    </cfRule>
    <cfRule type="cellIs" dxfId="49537" priority="30521" stopIfTrue="1" operator="equal">
      <formula>"Napkin Hs"</formula>
    </cfRule>
    <cfRule type="cellIs" dxfId="49536" priority="30522" stopIfTrue="1" operator="equal">
      <formula>"Towel"</formula>
    </cfRule>
    <cfRule type="cellIs" dxfId="49535" priority="30523" stopIfTrue="1" operator="equal">
      <formula>"Napkin Hs"</formula>
    </cfRule>
    <cfRule type="cellIs" dxfId="49534" priority="30526" stopIfTrue="1" operator="equal">
      <formula>"Towel"</formula>
    </cfRule>
    <cfRule type="cellIs" dxfId="49533" priority="30527" stopIfTrue="1" operator="equal">
      <formula>"Napkin Hs"</formula>
    </cfRule>
    <cfRule type="cellIs" dxfId="49532" priority="30528" stopIfTrue="1" operator="equal">
      <formula>"Towel"</formula>
    </cfRule>
    <cfRule type="cellIs" dxfId="49531" priority="30529" stopIfTrue="1" operator="equal">
      <formula>"Napkin Hs"</formula>
    </cfRule>
    <cfRule type="cellIs" dxfId="49530" priority="30530" stopIfTrue="1" operator="equal">
      <formula>"Towel"</formula>
    </cfRule>
    <cfRule type="cellIs" dxfId="49529" priority="30531" stopIfTrue="1" operator="equal">
      <formula>"Napkin Hs"</formula>
    </cfRule>
    <cfRule type="cellIs" dxfId="49528" priority="30532" stopIfTrue="1" operator="equal">
      <formula>"Towel"</formula>
    </cfRule>
    <cfRule type="cellIs" dxfId="49527" priority="30533" stopIfTrue="1" operator="equal">
      <formula>"Napkin Hs"</formula>
    </cfRule>
    <cfRule type="cellIs" dxfId="49526" priority="30536" stopIfTrue="1" operator="equal">
      <formula>"Towel"</formula>
    </cfRule>
    <cfRule type="cellIs" dxfId="49525" priority="30537" stopIfTrue="1" operator="equal">
      <formula>"Napkin Hs"</formula>
    </cfRule>
    <cfRule type="cellIs" dxfId="49524" priority="30539" stopIfTrue="1" operator="equal">
      <formula>"Napkin Hs"</formula>
    </cfRule>
  </conditionalFormatting>
  <conditionalFormatting sqref="C11">
    <cfRule type="cellIs" dxfId="49523" priority="30538" stopIfTrue="1" operator="equal">
      <formula>"Towel"</formula>
    </cfRule>
  </conditionalFormatting>
  <conditionalFormatting sqref="C11">
    <cfRule type="cellIs" dxfId="49522" priority="30516" stopIfTrue="1" operator="equal">
      <formula>"Towel"</formula>
    </cfRule>
    <cfRule type="cellIs" dxfId="49521" priority="30517" stopIfTrue="1" operator="equal">
      <formula>"Napkin Hs"</formula>
    </cfRule>
  </conditionalFormatting>
  <conditionalFormatting sqref="C11">
    <cfRule type="cellIs" dxfId="49520" priority="30515" stopIfTrue="1" operator="equal">
      <formula>"Napkin Hs"</formula>
    </cfRule>
  </conditionalFormatting>
  <conditionalFormatting sqref="C11">
    <cfRule type="cellIs" dxfId="49519" priority="30514" stopIfTrue="1" operator="equal">
      <formula>"Towel"</formula>
    </cfRule>
  </conditionalFormatting>
  <conditionalFormatting sqref="C11">
    <cfRule type="cellIs" dxfId="49518" priority="30512" stopIfTrue="1" operator="equal">
      <formula>"Towel"</formula>
    </cfRule>
  </conditionalFormatting>
  <conditionalFormatting sqref="C11">
    <cfRule type="cellIs" dxfId="49517" priority="30513" stopIfTrue="1" operator="equal">
      <formula>"Napkin Hs"</formula>
    </cfRule>
  </conditionalFormatting>
  <conditionalFormatting sqref="C11">
    <cfRule type="cellIs" dxfId="49516" priority="30416" stopIfTrue="1" operator="equal">
      <formula>"Towel"</formula>
    </cfRule>
  </conditionalFormatting>
  <conditionalFormatting sqref="C11">
    <cfRule type="cellIs" dxfId="49515" priority="30426" stopIfTrue="1" operator="equal">
      <formula>"Towel"</formula>
    </cfRule>
    <cfRule type="cellIs" dxfId="49514" priority="30427" stopIfTrue="1" operator="equal">
      <formula>"Napkin Hs"</formula>
    </cfRule>
    <cfRule type="cellIs" dxfId="49513" priority="30432" stopIfTrue="1" operator="equal">
      <formula>"Towel"</formula>
    </cfRule>
    <cfRule type="cellIs" dxfId="49512" priority="30433" stopIfTrue="1" operator="equal">
      <formula>"Napkin Hs"</formula>
    </cfRule>
    <cfRule type="cellIs" dxfId="49511" priority="30438" stopIfTrue="1" operator="equal">
      <formula>"Towel"</formula>
    </cfRule>
    <cfRule type="cellIs" dxfId="49510" priority="30439" stopIfTrue="1" operator="equal">
      <formula>"Napkin Hs"</formula>
    </cfRule>
    <cfRule type="cellIs" dxfId="49509" priority="30440" stopIfTrue="1" operator="equal">
      <formula>"Towel"</formula>
    </cfRule>
    <cfRule type="cellIs" dxfId="49508" priority="30441" stopIfTrue="1" operator="equal">
      <formula>"Napkin Hs"</formula>
    </cfRule>
    <cfRule type="cellIs" dxfId="49507" priority="30446" stopIfTrue="1" operator="equal">
      <formula>"Towel"</formula>
    </cfRule>
    <cfRule type="cellIs" dxfId="49506" priority="30447" stopIfTrue="1" operator="equal">
      <formula>"Napkin Hs"</formula>
    </cfRule>
    <cfRule type="cellIs" dxfId="49505" priority="30456" stopIfTrue="1" operator="equal">
      <formula>"Towel"</formula>
    </cfRule>
    <cfRule type="cellIs" dxfId="49504" priority="30457" stopIfTrue="1" operator="equal">
      <formula>"Napkin Hs"</formula>
    </cfRule>
    <cfRule type="cellIs" dxfId="49503" priority="30462" stopIfTrue="1" operator="equal">
      <formula>"Towel"</formula>
    </cfRule>
    <cfRule type="cellIs" dxfId="49502" priority="30463" stopIfTrue="1" operator="equal">
      <formula>"Napkin Hs"</formula>
    </cfRule>
    <cfRule type="cellIs" dxfId="49501" priority="30464" stopIfTrue="1" operator="equal">
      <formula>"Towel"</formula>
    </cfRule>
    <cfRule type="cellIs" dxfId="49500" priority="30465" stopIfTrue="1" operator="equal">
      <formula>"Napkin Hs"</formula>
    </cfRule>
    <cfRule type="cellIs" dxfId="49499" priority="30470" stopIfTrue="1" operator="equal">
      <formula>"Towel"</formula>
    </cfRule>
    <cfRule type="cellIs" dxfId="49498" priority="30471" stopIfTrue="1" operator="equal">
      <formula>"Napkin Hs"</formula>
    </cfRule>
    <cfRule type="cellIs" dxfId="49497" priority="30480" stopIfTrue="1" operator="equal">
      <formula>"Towel"</formula>
    </cfRule>
    <cfRule type="cellIs" dxfId="49496" priority="30481" stopIfTrue="1" operator="equal">
      <formula>"Napkin Hs"</formula>
    </cfRule>
    <cfRule type="cellIs" dxfId="49495" priority="30482" stopIfTrue="1" operator="equal">
      <formula>"Towel"</formula>
    </cfRule>
    <cfRule type="cellIs" dxfId="49494" priority="30483" stopIfTrue="1" operator="equal">
      <formula>"Napkin Hs"</formula>
    </cfRule>
    <cfRule type="cellIs" dxfId="49493" priority="30488" stopIfTrue="1" operator="equal">
      <formula>"Towel"</formula>
    </cfRule>
    <cfRule type="cellIs" dxfId="49492" priority="30489" stopIfTrue="1" operator="equal">
      <formula>"Napkin Hs"</formula>
    </cfRule>
    <cfRule type="cellIs" dxfId="49491" priority="30498" stopIfTrue="1" operator="equal">
      <formula>"Towel"</formula>
    </cfRule>
    <cfRule type="cellIs" dxfId="49490" priority="30499" stopIfTrue="1" operator="equal">
      <formula>"Napkin Hs"</formula>
    </cfRule>
    <cfRule type="cellIs" dxfId="49489" priority="30500" stopIfTrue="1" operator="equal">
      <formula>"Towel"</formula>
    </cfRule>
    <cfRule type="cellIs" dxfId="49488" priority="30501" stopIfTrue="1" operator="equal">
      <formula>"Napkin Hs"</formula>
    </cfRule>
    <cfRule type="cellIs" dxfId="49487" priority="30507" stopIfTrue="1" operator="equal">
      <formula>"Napkin Hs"</formula>
    </cfRule>
  </conditionalFormatting>
  <conditionalFormatting sqref="C11">
    <cfRule type="cellIs" dxfId="49486" priority="30506" stopIfTrue="1" operator="equal">
      <formula>"Towel"</formula>
    </cfRule>
  </conditionalFormatting>
  <conditionalFormatting sqref="C11">
    <cfRule type="cellIs" dxfId="49485" priority="30417" stopIfTrue="1" operator="equal">
      <formula>"Napkin Hs"</formula>
    </cfRule>
    <cfRule type="cellIs" dxfId="49484" priority="30418" stopIfTrue="1" operator="equal">
      <formula>"Towel"</formula>
    </cfRule>
    <cfRule type="cellIs" dxfId="49483" priority="30419" stopIfTrue="1" operator="equal">
      <formula>"Napkin Hs"</formula>
    </cfRule>
    <cfRule type="cellIs" dxfId="49482" priority="30420" stopIfTrue="1" operator="equal">
      <formula>"Towel"</formula>
    </cfRule>
    <cfRule type="cellIs" dxfId="49481" priority="30421" stopIfTrue="1" operator="equal">
      <formula>"Napkin Hs"</formula>
    </cfRule>
    <cfRule type="cellIs" dxfId="49480" priority="30422" stopIfTrue="1" operator="equal">
      <formula>"Towel"</formula>
    </cfRule>
    <cfRule type="cellIs" dxfId="49479" priority="30423" stopIfTrue="1" operator="equal">
      <formula>"Napkin Hs"</formula>
    </cfRule>
    <cfRule type="cellIs" dxfId="49478" priority="30424" stopIfTrue="1" operator="equal">
      <formula>"Towel"</formula>
    </cfRule>
    <cfRule type="cellIs" dxfId="49477" priority="30425" stopIfTrue="1" operator="equal">
      <formula>"Napkin Hs"</formula>
    </cfRule>
    <cfRule type="cellIs" dxfId="49476" priority="30428" stopIfTrue="1" operator="equal">
      <formula>"Towel"</formula>
    </cfRule>
    <cfRule type="cellIs" dxfId="49475" priority="30429" stopIfTrue="1" operator="equal">
      <formula>"Napkin Hs"</formula>
    </cfRule>
    <cfRule type="cellIs" dxfId="49474" priority="30430" stopIfTrue="1" operator="equal">
      <formula>"Towel"</formula>
    </cfRule>
    <cfRule type="cellIs" dxfId="49473" priority="30431" stopIfTrue="1" operator="equal">
      <formula>"Napkin Hs"</formula>
    </cfRule>
    <cfRule type="cellIs" dxfId="49472" priority="30434" stopIfTrue="1" operator="equal">
      <formula>"Towel"</formula>
    </cfRule>
    <cfRule type="cellIs" dxfId="49471" priority="30435" stopIfTrue="1" operator="equal">
      <formula>"Napkin Hs"</formula>
    </cfRule>
    <cfRule type="cellIs" dxfId="49470" priority="30436" stopIfTrue="1" operator="equal">
      <formula>"Towel"</formula>
    </cfRule>
    <cfRule type="cellIs" dxfId="49469" priority="30437" stopIfTrue="1" operator="equal">
      <formula>"Napkin Hs"</formula>
    </cfRule>
    <cfRule type="cellIs" dxfId="49468" priority="30442" stopIfTrue="1" operator="equal">
      <formula>"Towel"</formula>
    </cfRule>
    <cfRule type="cellIs" dxfId="49467" priority="30443" stopIfTrue="1" operator="equal">
      <formula>"Napkin Hs"</formula>
    </cfRule>
    <cfRule type="cellIs" dxfId="49466" priority="30444" stopIfTrue="1" operator="equal">
      <formula>"Towel"</formula>
    </cfRule>
    <cfRule type="cellIs" dxfId="49465" priority="30445" stopIfTrue="1" operator="equal">
      <formula>"Napkin Hs"</formula>
    </cfRule>
    <cfRule type="cellIs" dxfId="49464" priority="30448" stopIfTrue="1" operator="equal">
      <formula>"Towel"</formula>
    </cfRule>
    <cfRule type="cellIs" dxfId="49463" priority="30449" stopIfTrue="1" operator="equal">
      <formula>"Napkin Hs"</formula>
    </cfRule>
    <cfRule type="cellIs" dxfId="49462" priority="30450" stopIfTrue="1" operator="equal">
      <formula>"Towel"</formula>
    </cfRule>
    <cfRule type="cellIs" dxfId="49461" priority="30451" stopIfTrue="1" operator="equal">
      <formula>"Napkin Hs"</formula>
    </cfRule>
    <cfRule type="cellIs" dxfId="49460" priority="30452" stopIfTrue="1" operator="equal">
      <formula>"Towel"</formula>
    </cfRule>
    <cfRule type="cellIs" dxfId="49459" priority="30453" stopIfTrue="1" operator="equal">
      <formula>"Napkin Hs"</formula>
    </cfRule>
    <cfRule type="cellIs" dxfId="49458" priority="30454" stopIfTrue="1" operator="equal">
      <formula>"Towel"</formula>
    </cfRule>
    <cfRule type="cellIs" dxfId="49457" priority="30455" stopIfTrue="1" operator="equal">
      <formula>"Napkin Hs"</formula>
    </cfRule>
    <cfRule type="cellIs" dxfId="49456" priority="30458" stopIfTrue="1" operator="equal">
      <formula>"Towel"</formula>
    </cfRule>
    <cfRule type="cellIs" dxfId="49455" priority="30459" stopIfTrue="1" operator="equal">
      <formula>"Napkin Hs"</formula>
    </cfRule>
    <cfRule type="cellIs" dxfId="49454" priority="30460" stopIfTrue="1" operator="equal">
      <formula>"Towel"</formula>
    </cfRule>
    <cfRule type="cellIs" dxfId="49453" priority="30461" stopIfTrue="1" operator="equal">
      <formula>"Napkin Hs"</formula>
    </cfRule>
    <cfRule type="cellIs" dxfId="49452" priority="30466" stopIfTrue="1" operator="equal">
      <formula>"Towel"</formula>
    </cfRule>
    <cfRule type="cellIs" dxfId="49451" priority="30467" stopIfTrue="1" operator="equal">
      <formula>"Napkin Hs"</formula>
    </cfRule>
    <cfRule type="cellIs" dxfId="49450" priority="30468" stopIfTrue="1" operator="equal">
      <formula>"Towel"</formula>
    </cfRule>
    <cfRule type="cellIs" dxfId="49449" priority="30469" stopIfTrue="1" operator="equal">
      <formula>"Napkin Hs"</formula>
    </cfRule>
    <cfRule type="cellIs" dxfId="49448" priority="30472" stopIfTrue="1" operator="equal">
      <formula>"Towel"</formula>
    </cfRule>
    <cfRule type="cellIs" dxfId="49447" priority="30473" stopIfTrue="1" operator="equal">
      <formula>"Napkin Hs"</formula>
    </cfRule>
    <cfRule type="cellIs" dxfId="49446" priority="30474" stopIfTrue="1" operator="equal">
      <formula>"Towel"</formula>
    </cfRule>
    <cfRule type="cellIs" dxfId="49445" priority="30475" stopIfTrue="1" operator="equal">
      <formula>"Napkin Hs"</formula>
    </cfRule>
    <cfRule type="cellIs" dxfId="49444" priority="30476" stopIfTrue="1" operator="equal">
      <formula>"Towel"</formula>
    </cfRule>
    <cfRule type="cellIs" dxfId="49443" priority="30477" stopIfTrue="1" operator="equal">
      <formula>"Napkin Hs"</formula>
    </cfRule>
    <cfRule type="cellIs" dxfId="49442" priority="30478" stopIfTrue="1" operator="equal">
      <formula>"Towel"</formula>
    </cfRule>
    <cfRule type="cellIs" dxfId="49441" priority="30479" stopIfTrue="1" operator="equal">
      <formula>"Napkin Hs"</formula>
    </cfRule>
    <cfRule type="cellIs" dxfId="49440" priority="30484" stopIfTrue="1" operator="equal">
      <formula>"Towel"</formula>
    </cfRule>
    <cfRule type="cellIs" dxfId="49439" priority="30485" stopIfTrue="1" operator="equal">
      <formula>"Napkin Hs"</formula>
    </cfRule>
    <cfRule type="cellIs" dxfId="49438" priority="30486" stopIfTrue="1" operator="equal">
      <formula>"Towel"</formula>
    </cfRule>
    <cfRule type="cellIs" dxfId="49437" priority="30487" stopIfTrue="1" operator="equal">
      <formula>"Napkin Hs"</formula>
    </cfRule>
    <cfRule type="cellIs" dxfId="49436" priority="30490" stopIfTrue="1" operator="equal">
      <formula>"Towel"</formula>
    </cfRule>
    <cfRule type="cellIs" dxfId="49435" priority="30491" stopIfTrue="1" operator="equal">
      <formula>"Napkin Hs"</formula>
    </cfRule>
    <cfRule type="cellIs" dxfId="49434" priority="30492" stopIfTrue="1" operator="equal">
      <formula>"Towel"</formula>
    </cfRule>
    <cfRule type="cellIs" dxfId="49433" priority="30493" stopIfTrue="1" operator="equal">
      <formula>"Napkin Hs"</formula>
    </cfRule>
    <cfRule type="cellIs" dxfId="49432" priority="30494" stopIfTrue="1" operator="equal">
      <formula>"Towel"</formula>
    </cfRule>
    <cfRule type="cellIs" dxfId="49431" priority="30495" stopIfTrue="1" operator="equal">
      <formula>"Napkin Hs"</formula>
    </cfRule>
    <cfRule type="cellIs" dxfId="49430" priority="30496" stopIfTrue="1" operator="equal">
      <formula>"Towel"</formula>
    </cfRule>
    <cfRule type="cellIs" dxfId="49429" priority="30497" stopIfTrue="1" operator="equal">
      <formula>"Napkin Hs"</formula>
    </cfRule>
    <cfRule type="cellIs" dxfId="49428" priority="30502" stopIfTrue="1" operator="equal">
      <formula>"Towel"</formula>
    </cfRule>
    <cfRule type="cellIs" dxfId="49427" priority="30503" stopIfTrue="1" operator="equal">
      <formula>"Napkin Hs"</formula>
    </cfRule>
    <cfRule type="cellIs" dxfId="49426" priority="30504" stopIfTrue="1" operator="equal">
      <formula>"Towel"</formula>
    </cfRule>
    <cfRule type="cellIs" dxfId="49425" priority="30505" stopIfTrue="1" operator="equal">
      <formula>"Napkin Hs"</formula>
    </cfRule>
    <cfRule type="cellIs" dxfId="49424" priority="30508" stopIfTrue="1" operator="equal">
      <formula>"Towel"</formula>
    </cfRule>
    <cfRule type="cellIs" dxfId="49423" priority="30509" stopIfTrue="1" operator="equal">
      <formula>"Napkin Hs"</formula>
    </cfRule>
    <cfRule type="cellIs" dxfId="49422" priority="30510" stopIfTrue="1" operator="equal">
      <formula>"Towel"</formula>
    </cfRule>
    <cfRule type="cellIs" dxfId="49421" priority="30511" stopIfTrue="1" operator="equal">
      <formula>"Napkin Hs"</formula>
    </cfRule>
  </conditionalFormatting>
  <conditionalFormatting sqref="C11">
    <cfRule type="cellIs" dxfId="49420" priority="30415" stopIfTrue="1" operator="equal">
      <formula>"Napkin Hs"</formula>
    </cfRule>
  </conditionalFormatting>
  <conditionalFormatting sqref="C11">
    <cfRule type="cellIs" dxfId="49419" priority="30414" stopIfTrue="1" operator="equal">
      <formula>"Napkin Hs"</formula>
    </cfRule>
  </conditionalFormatting>
  <conditionalFormatting sqref="C11">
    <cfRule type="cellIs" dxfId="49418" priority="30413" stopIfTrue="1" operator="equal">
      <formula>"Napkin Hs"</formula>
    </cfRule>
  </conditionalFormatting>
  <conditionalFormatting sqref="C11">
    <cfRule type="cellIs" dxfId="49417" priority="30412" stopIfTrue="1" operator="equal">
      <formula>"Napkin Hs"</formula>
    </cfRule>
  </conditionalFormatting>
  <conditionalFormatting sqref="C11">
    <cfRule type="cellIs" dxfId="49416" priority="30411" stopIfTrue="1" operator="equal">
      <formula>"Napkin Hs"</formula>
    </cfRule>
  </conditionalFormatting>
  <conditionalFormatting sqref="C11">
    <cfRule type="cellIs" dxfId="49415" priority="30410" stopIfTrue="1" operator="equal">
      <formula>"Napkin Hs"</formula>
    </cfRule>
  </conditionalFormatting>
  <conditionalFormatting sqref="C11">
    <cfRule type="cellIs" dxfId="49414" priority="30406" stopIfTrue="1" operator="equal">
      <formula>"Towel"</formula>
    </cfRule>
    <cfRule type="cellIs" dxfId="49413" priority="30407" stopIfTrue="1" operator="equal">
      <formula>"Napkin Hs"</formula>
    </cfRule>
  </conditionalFormatting>
  <conditionalFormatting sqref="C11">
    <cfRule type="cellIs" dxfId="49412" priority="30408" stopIfTrue="1" operator="equal">
      <formula>"Towel"</formula>
    </cfRule>
    <cfRule type="cellIs" dxfId="49411" priority="30409" stopIfTrue="1" operator="equal">
      <formula>"Napkin Hs"</formula>
    </cfRule>
  </conditionalFormatting>
  <conditionalFormatting sqref="C11">
    <cfRule type="cellIs" dxfId="49410" priority="30402" stopIfTrue="1" operator="equal">
      <formula>"Towel"</formula>
    </cfRule>
    <cfRule type="cellIs" dxfId="49409" priority="30403" stopIfTrue="1" operator="equal">
      <formula>"Napkin Hs"</formula>
    </cfRule>
  </conditionalFormatting>
  <conditionalFormatting sqref="C11">
    <cfRule type="cellIs" dxfId="49408" priority="30404" stopIfTrue="1" operator="equal">
      <formula>"Towel"</formula>
    </cfRule>
    <cfRule type="cellIs" dxfId="49407" priority="30405" stopIfTrue="1" operator="equal">
      <formula>"Napkin Hs"</formula>
    </cfRule>
  </conditionalFormatting>
  <conditionalFormatting sqref="C11">
    <cfRule type="cellIs" dxfId="49406" priority="30400" stopIfTrue="1" operator="equal">
      <formula>"Towel"</formula>
    </cfRule>
    <cfRule type="cellIs" dxfId="49405" priority="30401" stopIfTrue="1" operator="equal">
      <formula>"Napkin Hs"</formula>
    </cfRule>
  </conditionalFormatting>
  <conditionalFormatting sqref="C11">
    <cfRule type="cellIs" dxfId="49404" priority="30396" stopIfTrue="1" operator="equal">
      <formula>"Towel"</formula>
    </cfRule>
    <cfRule type="cellIs" dxfId="49403" priority="30397" stopIfTrue="1" operator="equal">
      <formula>"Napkin Hs"</formula>
    </cfRule>
  </conditionalFormatting>
  <conditionalFormatting sqref="C11">
    <cfRule type="cellIs" dxfId="49402" priority="30398" stopIfTrue="1" operator="equal">
      <formula>"Towel"</formula>
    </cfRule>
    <cfRule type="cellIs" dxfId="49401" priority="30399" stopIfTrue="1" operator="equal">
      <formula>"Napkin Hs"</formula>
    </cfRule>
  </conditionalFormatting>
  <conditionalFormatting sqref="C11">
    <cfRule type="cellIs" dxfId="49400" priority="30392" stopIfTrue="1" operator="equal">
      <formula>"Towel"</formula>
    </cfRule>
    <cfRule type="cellIs" dxfId="49399" priority="30393" stopIfTrue="1" operator="equal">
      <formula>"Napkin Hs"</formula>
    </cfRule>
  </conditionalFormatting>
  <conditionalFormatting sqref="C11">
    <cfRule type="cellIs" dxfId="49398" priority="30394" stopIfTrue="1" operator="equal">
      <formula>"Towel"</formula>
    </cfRule>
    <cfRule type="cellIs" dxfId="49397" priority="30395" stopIfTrue="1" operator="equal">
      <formula>"Napkin Hs"</formula>
    </cfRule>
  </conditionalFormatting>
  <conditionalFormatting sqref="C11">
    <cfRule type="cellIs" dxfId="49396" priority="30390" stopIfTrue="1" operator="equal">
      <formula>"Towel"</formula>
    </cfRule>
    <cfRule type="cellIs" dxfId="49395" priority="30391" stopIfTrue="1" operator="equal">
      <formula>"Napkin Hs"</formula>
    </cfRule>
  </conditionalFormatting>
  <conditionalFormatting sqref="C11">
    <cfRule type="cellIs" dxfId="49394" priority="30384" stopIfTrue="1" operator="equal">
      <formula>"Towel"</formula>
    </cfRule>
    <cfRule type="cellIs" dxfId="49393" priority="30385" stopIfTrue="1" operator="equal">
      <formula>"Napkin Hs"</formula>
    </cfRule>
  </conditionalFormatting>
  <conditionalFormatting sqref="C11">
    <cfRule type="cellIs" dxfId="49392" priority="30388" stopIfTrue="1" operator="equal">
      <formula>"Towel"</formula>
    </cfRule>
    <cfRule type="cellIs" dxfId="49391" priority="30389" stopIfTrue="1" operator="equal">
      <formula>"Napkin Hs"</formula>
    </cfRule>
  </conditionalFormatting>
  <conditionalFormatting sqref="C11">
    <cfRule type="cellIs" dxfId="49390" priority="30386" stopIfTrue="1" operator="equal">
      <formula>"Towel"</formula>
    </cfRule>
    <cfRule type="cellIs" dxfId="49389" priority="30387" stopIfTrue="1" operator="equal">
      <formula>"Napkin Hs"</formula>
    </cfRule>
  </conditionalFormatting>
  <conditionalFormatting sqref="C11">
    <cfRule type="cellIs" dxfId="49388" priority="30378" stopIfTrue="1" operator="equal">
      <formula>"Towel"</formula>
    </cfRule>
    <cfRule type="cellIs" dxfId="49387" priority="30379" stopIfTrue="1" operator="equal">
      <formula>"Napkin Hs"</formula>
    </cfRule>
  </conditionalFormatting>
  <conditionalFormatting sqref="C11">
    <cfRule type="cellIs" dxfId="49386" priority="30380" stopIfTrue="1" operator="equal">
      <formula>"Towel"</formula>
    </cfRule>
    <cfRule type="cellIs" dxfId="49385" priority="30381" stopIfTrue="1" operator="equal">
      <formula>"Napkin Hs"</formula>
    </cfRule>
  </conditionalFormatting>
  <conditionalFormatting sqref="C11">
    <cfRule type="cellIs" dxfId="49384" priority="30382" stopIfTrue="1" operator="equal">
      <formula>"Towel"</formula>
    </cfRule>
    <cfRule type="cellIs" dxfId="49383" priority="30383" stopIfTrue="1" operator="equal">
      <formula>"Napkin Hs"</formula>
    </cfRule>
  </conditionalFormatting>
  <conditionalFormatting sqref="C11">
    <cfRule type="cellIs" dxfId="49382" priority="30376" stopIfTrue="1" operator="equal">
      <formula>"Towel"</formula>
    </cfRule>
    <cfRule type="cellIs" dxfId="49381" priority="30377" stopIfTrue="1" operator="equal">
      <formula>"Napkin Hs"</formula>
    </cfRule>
  </conditionalFormatting>
  <conditionalFormatting sqref="C11">
    <cfRule type="cellIs" dxfId="49380" priority="30374" stopIfTrue="1" operator="equal">
      <formula>"Towel"</formula>
    </cfRule>
    <cfRule type="cellIs" dxfId="49379" priority="30375" stopIfTrue="1" operator="equal">
      <formula>"Napkin Hs"</formula>
    </cfRule>
  </conditionalFormatting>
  <conditionalFormatting sqref="C11">
    <cfRule type="cellIs" dxfId="49378" priority="30350" stopIfTrue="1" operator="equal">
      <formula>"Towel"</formula>
    </cfRule>
  </conditionalFormatting>
  <conditionalFormatting sqref="C11">
    <cfRule type="cellIs" dxfId="49377" priority="30351" stopIfTrue="1" operator="equal">
      <formula>"Napkin Hs"</formula>
    </cfRule>
    <cfRule type="cellIs" dxfId="49376" priority="30356" stopIfTrue="1" operator="equal">
      <formula>"Towel"</formula>
    </cfRule>
    <cfRule type="cellIs" dxfId="49375" priority="30357" stopIfTrue="1" operator="equal">
      <formula>"Napkin Hs"</formula>
    </cfRule>
    <cfRule type="cellIs" dxfId="49374" priority="30366" stopIfTrue="1" operator="equal">
      <formula>"Towel"</formula>
    </cfRule>
    <cfRule type="cellIs" dxfId="49373" priority="30367" stopIfTrue="1" operator="equal">
      <formula>"Napkin Hs"</formula>
    </cfRule>
    <cfRule type="cellIs" dxfId="49372" priority="30372" stopIfTrue="1" operator="equal">
      <formula>"Towel"</formula>
    </cfRule>
    <cfRule type="cellIs" dxfId="49371" priority="30373" stopIfTrue="1" operator="equal">
      <formula>"Napkin Hs"</formula>
    </cfRule>
  </conditionalFormatting>
  <conditionalFormatting sqref="C11">
    <cfRule type="cellIs" dxfId="49370" priority="30352" stopIfTrue="1" operator="equal">
      <formula>"Towel"</formula>
    </cfRule>
    <cfRule type="cellIs" dxfId="49369" priority="30353" stopIfTrue="1" operator="equal">
      <formula>"Napkin Hs"</formula>
    </cfRule>
    <cfRule type="cellIs" dxfId="49368" priority="30354" stopIfTrue="1" operator="equal">
      <formula>"Towel"</formula>
    </cfRule>
    <cfRule type="cellIs" dxfId="49367" priority="30355" stopIfTrue="1" operator="equal">
      <formula>"Napkin Hs"</formula>
    </cfRule>
    <cfRule type="cellIs" dxfId="49366" priority="30358" stopIfTrue="1" operator="equal">
      <formula>"Towel"</formula>
    </cfRule>
    <cfRule type="cellIs" dxfId="49365" priority="30359" stopIfTrue="1" operator="equal">
      <formula>"Napkin Hs"</formula>
    </cfRule>
    <cfRule type="cellIs" dxfId="49364" priority="30360" stopIfTrue="1" operator="equal">
      <formula>"Towel"</formula>
    </cfRule>
    <cfRule type="cellIs" dxfId="49363" priority="30361" stopIfTrue="1" operator="equal">
      <formula>"Napkin Hs"</formula>
    </cfRule>
    <cfRule type="cellIs" dxfId="49362" priority="30362" stopIfTrue="1" operator="equal">
      <formula>"Towel"</formula>
    </cfRule>
    <cfRule type="cellIs" dxfId="49361" priority="30363" stopIfTrue="1" operator="equal">
      <formula>"Napkin Hs"</formula>
    </cfRule>
    <cfRule type="cellIs" dxfId="49360" priority="30364" stopIfTrue="1" operator="equal">
      <formula>"Towel"</formula>
    </cfRule>
    <cfRule type="cellIs" dxfId="49359" priority="30365" stopIfTrue="1" operator="equal">
      <formula>"Napkin Hs"</formula>
    </cfRule>
    <cfRule type="cellIs" dxfId="49358" priority="30368" stopIfTrue="1" operator="equal">
      <formula>"Towel"</formula>
    </cfRule>
    <cfRule type="cellIs" dxfId="49357" priority="30369" stopIfTrue="1" operator="equal">
      <formula>"Napkin Hs"</formula>
    </cfRule>
    <cfRule type="cellIs" dxfId="49356" priority="30371" stopIfTrue="1" operator="equal">
      <formula>"Napkin Hs"</formula>
    </cfRule>
  </conditionalFormatting>
  <conditionalFormatting sqref="C11">
    <cfRule type="cellIs" dxfId="49355" priority="30370" stopIfTrue="1" operator="equal">
      <formula>"Towel"</formula>
    </cfRule>
  </conditionalFormatting>
  <conditionalFormatting sqref="C11">
    <cfRule type="cellIs" dxfId="49354" priority="30348" stopIfTrue="1" operator="equal">
      <formula>"Towel"</formula>
    </cfRule>
    <cfRule type="cellIs" dxfId="49353" priority="30349" stopIfTrue="1" operator="equal">
      <formula>"Napkin Hs"</formula>
    </cfRule>
  </conditionalFormatting>
  <conditionalFormatting sqref="C11">
    <cfRule type="cellIs" dxfId="49352" priority="30347" stopIfTrue="1" operator="equal">
      <formula>"Napkin Hs"</formula>
    </cfRule>
  </conditionalFormatting>
  <conditionalFormatting sqref="C11">
    <cfRule type="cellIs" dxfId="49351" priority="30346" stopIfTrue="1" operator="equal">
      <formula>"Towel"</formula>
    </cfRule>
  </conditionalFormatting>
  <conditionalFormatting sqref="C11">
    <cfRule type="cellIs" dxfId="49350" priority="30344" stopIfTrue="1" operator="equal">
      <formula>"Towel"</formula>
    </cfRule>
  </conditionalFormatting>
  <conditionalFormatting sqref="C11">
    <cfRule type="cellIs" dxfId="49349" priority="30345" stopIfTrue="1" operator="equal">
      <formula>"Napkin Hs"</formula>
    </cfRule>
  </conditionalFormatting>
  <conditionalFormatting sqref="C11">
    <cfRule type="cellIs" dxfId="49348" priority="30248" stopIfTrue="1" operator="equal">
      <formula>"Towel"</formula>
    </cfRule>
  </conditionalFormatting>
  <conditionalFormatting sqref="C11">
    <cfRule type="cellIs" dxfId="49347" priority="30258" stopIfTrue="1" operator="equal">
      <formula>"Towel"</formula>
    </cfRule>
    <cfRule type="cellIs" dxfId="49346" priority="30259" stopIfTrue="1" operator="equal">
      <formula>"Napkin Hs"</formula>
    </cfRule>
    <cfRule type="cellIs" dxfId="49345" priority="30264" stopIfTrue="1" operator="equal">
      <formula>"Towel"</formula>
    </cfRule>
    <cfRule type="cellIs" dxfId="49344" priority="30265" stopIfTrue="1" operator="equal">
      <formula>"Napkin Hs"</formula>
    </cfRule>
    <cfRule type="cellIs" dxfId="49343" priority="30270" stopIfTrue="1" operator="equal">
      <formula>"Towel"</formula>
    </cfRule>
    <cfRule type="cellIs" dxfId="49342" priority="30271" stopIfTrue="1" operator="equal">
      <formula>"Napkin Hs"</formula>
    </cfRule>
    <cfRule type="cellIs" dxfId="49341" priority="30272" stopIfTrue="1" operator="equal">
      <formula>"Towel"</formula>
    </cfRule>
    <cfRule type="cellIs" dxfId="49340" priority="30273" stopIfTrue="1" operator="equal">
      <formula>"Napkin Hs"</formula>
    </cfRule>
    <cfRule type="cellIs" dxfId="49339" priority="30278" stopIfTrue="1" operator="equal">
      <formula>"Towel"</formula>
    </cfRule>
    <cfRule type="cellIs" dxfId="49338" priority="30279" stopIfTrue="1" operator="equal">
      <formula>"Napkin Hs"</formula>
    </cfRule>
    <cfRule type="cellIs" dxfId="49337" priority="30288" stopIfTrue="1" operator="equal">
      <formula>"Towel"</formula>
    </cfRule>
    <cfRule type="cellIs" dxfId="49336" priority="30289" stopIfTrue="1" operator="equal">
      <formula>"Napkin Hs"</formula>
    </cfRule>
    <cfRule type="cellIs" dxfId="49335" priority="30294" stopIfTrue="1" operator="equal">
      <formula>"Towel"</formula>
    </cfRule>
    <cfRule type="cellIs" dxfId="49334" priority="30295" stopIfTrue="1" operator="equal">
      <formula>"Napkin Hs"</formula>
    </cfRule>
    <cfRule type="cellIs" dxfId="49333" priority="30296" stopIfTrue="1" operator="equal">
      <formula>"Towel"</formula>
    </cfRule>
    <cfRule type="cellIs" dxfId="49332" priority="30297" stopIfTrue="1" operator="equal">
      <formula>"Napkin Hs"</formula>
    </cfRule>
    <cfRule type="cellIs" dxfId="49331" priority="30302" stopIfTrue="1" operator="equal">
      <formula>"Towel"</formula>
    </cfRule>
    <cfRule type="cellIs" dxfId="49330" priority="30303" stopIfTrue="1" operator="equal">
      <formula>"Napkin Hs"</formula>
    </cfRule>
    <cfRule type="cellIs" dxfId="49329" priority="30312" stopIfTrue="1" operator="equal">
      <formula>"Towel"</formula>
    </cfRule>
    <cfRule type="cellIs" dxfId="49328" priority="30313" stopIfTrue="1" operator="equal">
      <formula>"Napkin Hs"</formula>
    </cfRule>
    <cfRule type="cellIs" dxfId="49327" priority="30314" stopIfTrue="1" operator="equal">
      <formula>"Towel"</formula>
    </cfRule>
    <cfRule type="cellIs" dxfId="49326" priority="30315" stopIfTrue="1" operator="equal">
      <formula>"Napkin Hs"</formula>
    </cfRule>
    <cfRule type="cellIs" dxfId="49325" priority="30320" stopIfTrue="1" operator="equal">
      <formula>"Towel"</formula>
    </cfRule>
    <cfRule type="cellIs" dxfId="49324" priority="30321" stopIfTrue="1" operator="equal">
      <formula>"Napkin Hs"</formula>
    </cfRule>
    <cfRule type="cellIs" dxfId="49323" priority="30330" stopIfTrue="1" operator="equal">
      <formula>"Towel"</formula>
    </cfRule>
    <cfRule type="cellIs" dxfId="49322" priority="30331" stopIfTrue="1" operator="equal">
      <formula>"Napkin Hs"</formula>
    </cfRule>
    <cfRule type="cellIs" dxfId="49321" priority="30332" stopIfTrue="1" operator="equal">
      <formula>"Towel"</formula>
    </cfRule>
    <cfRule type="cellIs" dxfId="49320" priority="30333" stopIfTrue="1" operator="equal">
      <formula>"Napkin Hs"</formula>
    </cfRule>
    <cfRule type="cellIs" dxfId="49319" priority="30339" stopIfTrue="1" operator="equal">
      <formula>"Napkin Hs"</formula>
    </cfRule>
  </conditionalFormatting>
  <conditionalFormatting sqref="C11">
    <cfRule type="cellIs" dxfId="49318" priority="30338" stopIfTrue="1" operator="equal">
      <formula>"Towel"</formula>
    </cfRule>
  </conditionalFormatting>
  <conditionalFormatting sqref="C11">
    <cfRule type="cellIs" dxfId="49317" priority="30249" stopIfTrue="1" operator="equal">
      <formula>"Napkin Hs"</formula>
    </cfRule>
    <cfRule type="cellIs" dxfId="49316" priority="30250" stopIfTrue="1" operator="equal">
      <formula>"Towel"</formula>
    </cfRule>
    <cfRule type="cellIs" dxfId="49315" priority="30251" stopIfTrue="1" operator="equal">
      <formula>"Napkin Hs"</formula>
    </cfRule>
    <cfRule type="cellIs" dxfId="49314" priority="30252" stopIfTrue="1" operator="equal">
      <formula>"Towel"</formula>
    </cfRule>
    <cfRule type="cellIs" dxfId="49313" priority="30253" stopIfTrue="1" operator="equal">
      <formula>"Napkin Hs"</formula>
    </cfRule>
    <cfRule type="cellIs" dxfId="49312" priority="30254" stopIfTrue="1" operator="equal">
      <formula>"Towel"</formula>
    </cfRule>
    <cfRule type="cellIs" dxfId="49311" priority="30255" stopIfTrue="1" operator="equal">
      <formula>"Napkin Hs"</formula>
    </cfRule>
    <cfRule type="cellIs" dxfId="49310" priority="30256" stopIfTrue="1" operator="equal">
      <formula>"Towel"</formula>
    </cfRule>
    <cfRule type="cellIs" dxfId="49309" priority="30257" stopIfTrue="1" operator="equal">
      <formula>"Napkin Hs"</formula>
    </cfRule>
    <cfRule type="cellIs" dxfId="49308" priority="30260" stopIfTrue="1" operator="equal">
      <formula>"Towel"</formula>
    </cfRule>
    <cfRule type="cellIs" dxfId="49307" priority="30261" stopIfTrue="1" operator="equal">
      <formula>"Napkin Hs"</formula>
    </cfRule>
    <cfRule type="cellIs" dxfId="49306" priority="30262" stopIfTrue="1" operator="equal">
      <formula>"Towel"</formula>
    </cfRule>
    <cfRule type="cellIs" dxfId="49305" priority="30263" stopIfTrue="1" operator="equal">
      <formula>"Napkin Hs"</formula>
    </cfRule>
    <cfRule type="cellIs" dxfId="49304" priority="30266" stopIfTrue="1" operator="equal">
      <formula>"Towel"</formula>
    </cfRule>
    <cfRule type="cellIs" dxfId="49303" priority="30267" stopIfTrue="1" operator="equal">
      <formula>"Napkin Hs"</formula>
    </cfRule>
    <cfRule type="cellIs" dxfId="49302" priority="30268" stopIfTrue="1" operator="equal">
      <formula>"Towel"</formula>
    </cfRule>
    <cfRule type="cellIs" dxfId="49301" priority="30269" stopIfTrue="1" operator="equal">
      <formula>"Napkin Hs"</formula>
    </cfRule>
    <cfRule type="cellIs" dxfId="49300" priority="30274" stopIfTrue="1" operator="equal">
      <formula>"Towel"</formula>
    </cfRule>
    <cfRule type="cellIs" dxfId="49299" priority="30275" stopIfTrue="1" operator="equal">
      <formula>"Napkin Hs"</formula>
    </cfRule>
    <cfRule type="cellIs" dxfId="49298" priority="30276" stopIfTrue="1" operator="equal">
      <formula>"Towel"</formula>
    </cfRule>
    <cfRule type="cellIs" dxfId="49297" priority="30277" stopIfTrue="1" operator="equal">
      <formula>"Napkin Hs"</formula>
    </cfRule>
    <cfRule type="cellIs" dxfId="49296" priority="30280" stopIfTrue="1" operator="equal">
      <formula>"Towel"</formula>
    </cfRule>
    <cfRule type="cellIs" dxfId="49295" priority="30281" stopIfTrue="1" operator="equal">
      <formula>"Napkin Hs"</formula>
    </cfRule>
    <cfRule type="cellIs" dxfId="49294" priority="30282" stopIfTrue="1" operator="equal">
      <formula>"Towel"</formula>
    </cfRule>
    <cfRule type="cellIs" dxfId="49293" priority="30283" stopIfTrue="1" operator="equal">
      <formula>"Napkin Hs"</formula>
    </cfRule>
    <cfRule type="cellIs" dxfId="49292" priority="30284" stopIfTrue="1" operator="equal">
      <formula>"Towel"</formula>
    </cfRule>
    <cfRule type="cellIs" dxfId="49291" priority="30285" stopIfTrue="1" operator="equal">
      <formula>"Napkin Hs"</formula>
    </cfRule>
    <cfRule type="cellIs" dxfId="49290" priority="30286" stopIfTrue="1" operator="equal">
      <formula>"Towel"</formula>
    </cfRule>
    <cfRule type="cellIs" dxfId="49289" priority="30287" stopIfTrue="1" operator="equal">
      <formula>"Napkin Hs"</formula>
    </cfRule>
    <cfRule type="cellIs" dxfId="49288" priority="30290" stopIfTrue="1" operator="equal">
      <formula>"Towel"</formula>
    </cfRule>
    <cfRule type="cellIs" dxfId="49287" priority="30291" stopIfTrue="1" operator="equal">
      <formula>"Napkin Hs"</formula>
    </cfRule>
    <cfRule type="cellIs" dxfId="49286" priority="30292" stopIfTrue="1" operator="equal">
      <formula>"Towel"</formula>
    </cfRule>
    <cfRule type="cellIs" dxfId="49285" priority="30293" stopIfTrue="1" operator="equal">
      <formula>"Napkin Hs"</formula>
    </cfRule>
    <cfRule type="cellIs" dxfId="49284" priority="30298" stopIfTrue="1" operator="equal">
      <formula>"Towel"</formula>
    </cfRule>
    <cfRule type="cellIs" dxfId="49283" priority="30299" stopIfTrue="1" operator="equal">
      <formula>"Napkin Hs"</formula>
    </cfRule>
    <cfRule type="cellIs" dxfId="49282" priority="30300" stopIfTrue="1" operator="equal">
      <formula>"Towel"</formula>
    </cfRule>
    <cfRule type="cellIs" dxfId="49281" priority="30301" stopIfTrue="1" operator="equal">
      <formula>"Napkin Hs"</formula>
    </cfRule>
    <cfRule type="cellIs" dxfId="49280" priority="30304" stopIfTrue="1" operator="equal">
      <formula>"Towel"</formula>
    </cfRule>
    <cfRule type="cellIs" dxfId="49279" priority="30305" stopIfTrue="1" operator="equal">
      <formula>"Napkin Hs"</formula>
    </cfRule>
    <cfRule type="cellIs" dxfId="49278" priority="30306" stopIfTrue="1" operator="equal">
      <formula>"Towel"</formula>
    </cfRule>
    <cfRule type="cellIs" dxfId="49277" priority="30307" stopIfTrue="1" operator="equal">
      <formula>"Napkin Hs"</formula>
    </cfRule>
    <cfRule type="cellIs" dxfId="49276" priority="30308" stopIfTrue="1" operator="equal">
      <formula>"Towel"</formula>
    </cfRule>
    <cfRule type="cellIs" dxfId="49275" priority="30309" stopIfTrue="1" operator="equal">
      <formula>"Napkin Hs"</formula>
    </cfRule>
    <cfRule type="cellIs" dxfId="49274" priority="30310" stopIfTrue="1" operator="equal">
      <formula>"Towel"</formula>
    </cfRule>
    <cfRule type="cellIs" dxfId="49273" priority="30311" stopIfTrue="1" operator="equal">
      <formula>"Napkin Hs"</formula>
    </cfRule>
    <cfRule type="cellIs" dxfId="49272" priority="30316" stopIfTrue="1" operator="equal">
      <formula>"Towel"</formula>
    </cfRule>
    <cfRule type="cellIs" dxfId="49271" priority="30317" stopIfTrue="1" operator="equal">
      <formula>"Napkin Hs"</formula>
    </cfRule>
    <cfRule type="cellIs" dxfId="49270" priority="30318" stopIfTrue="1" operator="equal">
      <formula>"Towel"</formula>
    </cfRule>
    <cfRule type="cellIs" dxfId="49269" priority="30319" stopIfTrue="1" operator="equal">
      <formula>"Napkin Hs"</formula>
    </cfRule>
    <cfRule type="cellIs" dxfId="49268" priority="30322" stopIfTrue="1" operator="equal">
      <formula>"Towel"</formula>
    </cfRule>
    <cfRule type="cellIs" dxfId="49267" priority="30323" stopIfTrue="1" operator="equal">
      <formula>"Napkin Hs"</formula>
    </cfRule>
    <cfRule type="cellIs" dxfId="49266" priority="30324" stopIfTrue="1" operator="equal">
      <formula>"Towel"</formula>
    </cfRule>
    <cfRule type="cellIs" dxfId="49265" priority="30325" stopIfTrue="1" operator="equal">
      <formula>"Napkin Hs"</formula>
    </cfRule>
    <cfRule type="cellIs" dxfId="49264" priority="30326" stopIfTrue="1" operator="equal">
      <formula>"Towel"</formula>
    </cfRule>
    <cfRule type="cellIs" dxfId="49263" priority="30327" stopIfTrue="1" operator="equal">
      <formula>"Napkin Hs"</formula>
    </cfRule>
    <cfRule type="cellIs" dxfId="49262" priority="30328" stopIfTrue="1" operator="equal">
      <formula>"Towel"</formula>
    </cfRule>
    <cfRule type="cellIs" dxfId="49261" priority="30329" stopIfTrue="1" operator="equal">
      <formula>"Napkin Hs"</formula>
    </cfRule>
    <cfRule type="cellIs" dxfId="49260" priority="30334" stopIfTrue="1" operator="equal">
      <formula>"Towel"</formula>
    </cfRule>
    <cfRule type="cellIs" dxfId="49259" priority="30335" stopIfTrue="1" operator="equal">
      <formula>"Napkin Hs"</formula>
    </cfRule>
    <cfRule type="cellIs" dxfId="49258" priority="30336" stopIfTrue="1" operator="equal">
      <formula>"Towel"</formula>
    </cfRule>
    <cfRule type="cellIs" dxfId="49257" priority="30337" stopIfTrue="1" operator="equal">
      <formula>"Napkin Hs"</formula>
    </cfRule>
    <cfRule type="cellIs" dxfId="49256" priority="30340" stopIfTrue="1" operator="equal">
      <formula>"Towel"</formula>
    </cfRule>
    <cfRule type="cellIs" dxfId="49255" priority="30341" stopIfTrue="1" operator="equal">
      <formula>"Napkin Hs"</formula>
    </cfRule>
    <cfRule type="cellIs" dxfId="49254" priority="30342" stopIfTrue="1" operator="equal">
      <formula>"Towel"</formula>
    </cfRule>
    <cfRule type="cellIs" dxfId="49253" priority="30343" stopIfTrue="1" operator="equal">
      <formula>"Napkin Hs"</formula>
    </cfRule>
  </conditionalFormatting>
  <conditionalFormatting sqref="C11">
    <cfRule type="cellIs" dxfId="49252" priority="30247" stopIfTrue="1" operator="equal">
      <formula>"Napkin Hs"</formula>
    </cfRule>
  </conditionalFormatting>
  <conditionalFormatting sqref="C11">
    <cfRule type="cellIs" dxfId="49251" priority="30246" stopIfTrue="1" operator="equal">
      <formula>"Napkin Hs"</formula>
    </cfRule>
  </conditionalFormatting>
  <conditionalFormatting sqref="C11">
    <cfRule type="cellIs" dxfId="49250" priority="30245" stopIfTrue="1" operator="equal">
      <formula>"Napkin Hs"</formula>
    </cfRule>
  </conditionalFormatting>
  <conditionalFormatting sqref="C11">
    <cfRule type="cellIs" dxfId="49249" priority="30244" stopIfTrue="1" operator="equal">
      <formula>"Napkin Hs"</formula>
    </cfRule>
  </conditionalFormatting>
  <conditionalFormatting sqref="C11">
    <cfRule type="cellIs" dxfId="49248" priority="30243" stopIfTrue="1" operator="equal">
      <formula>"Napkin Hs"</formula>
    </cfRule>
  </conditionalFormatting>
  <conditionalFormatting sqref="C11">
    <cfRule type="cellIs" dxfId="49247" priority="30242" stopIfTrue="1" operator="equal">
      <formula>"Napkin Hs"</formula>
    </cfRule>
  </conditionalFormatting>
  <conditionalFormatting sqref="C11">
    <cfRule type="cellIs" dxfId="49246" priority="30238" stopIfTrue="1" operator="equal">
      <formula>"Towel"</formula>
    </cfRule>
    <cfRule type="cellIs" dxfId="49245" priority="30239" stopIfTrue="1" operator="equal">
      <formula>"Napkin Hs"</formula>
    </cfRule>
  </conditionalFormatting>
  <conditionalFormatting sqref="C11">
    <cfRule type="cellIs" dxfId="49244" priority="30240" stopIfTrue="1" operator="equal">
      <formula>"Towel"</formula>
    </cfRule>
    <cfRule type="cellIs" dxfId="49243" priority="30241" stopIfTrue="1" operator="equal">
      <formula>"Napkin Hs"</formula>
    </cfRule>
  </conditionalFormatting>
  <conditionalFormatting sqref="C11">
    <cfRule type="cellIs" dxfId="49242" priority="30234" stopIfTrue="1" operator="equal">
      <formula>"Towel"</formula>
    </cfRule>
    <cfRule type="cellIs" dxfId="49241" priority="30235" stopIfTrue="1" operator="equal">
      <formula>"Napkin Hs"</formula>
    </cfRule>
  </conditionalFormatting>
  <conditionalFormatting sqref="C11">
    <cfRule type="cellIs" dxfId="49240" priority="30236" stopIfTrue="1" operator="equal">
      <formula>"Towel"</formula>
    </cfRule>
    <cfRule type="cellIs" dxfId="49239" priority="30237" stopIfTrue="1" operator="equal">
      <formula>"Napkin Hs"</formula>
    </cfRule>
  </conditionalFormatting>
  <conditionalFormatting sqref="B11">
    <cfRule type="cellIs" dxfId="49238" priority="30233" stopIfTrue="1" operator="equal">
      <formula>"Napkin Hs"</formula>
    </cfRule>
  </conditionalFormatting>
  <conditionalFormatting sqref="B11">
    <cfRule type="cellIs" dxfId="49237" priority="30232" stopIfTrue="1" operator="equal">
      <formula>"Napkin Hs"</formula>
    </cfRule>
  </conditionalFormatting>
  <conditionalFormatting sqref="B11">
    <cfRule type="cellIs" dxfId="49236" priority="30231" stopIfTrue="1" operator="equal">
      <formula>"Napkin Hs"</formula>
    </cfRule>
  </conditionalFormatting>
  <conditionalFormatting sqref="B13">
    <cfRule type="cellIs" dxfId="49235" priority="30227" stopIfTrue="1" operator="equal">
      <formula>"Towel"</formula>
    </cfRule>
    <cfRule type="cellIs" dxfId="49234" priority="30228" stopIfTrue="1" operator="equal">
      <formula>"Napkin Hs"</formula>
    </cfRule>
  </conditionalFormatting>
  <conditionalFormatting sqref="B13">
    <cfRule type="cellIs" dxfId="49233" priority="30225" stopIfTrue="1" operator="equal">
      <formula>"Towel"</formula>
    </cfRule>
    <cfRule type="cellIs" dxfId="49232" priority="30226" stopIfTrue="1" operator="equal">
      <formula>"Napkin Hs"</formula>
    </cfRule>
  </conditionalFormatting>
  <conditionalFormatting sqref="B13">
    <cfRule type="cellIs" dxfId="49231" priority="30223" stopIfTrue="1" operator="equal">
      <formula>"Towel"</formula>
    </cfRule>
    <cfRule type="cellIs" dxfId="49230" priority="30224" stopIfTrue="1" operator="equal">
      <formula>"Napkin Hs"</formula>
    </cfRule>
  </conditionalFormatting>
  <conditionalFormatting sqref="B13">
    <cfRule type="cellIs" dxfId="49229" priority="30221" stopIfTrue="1" operator="equal">
      <formula>"Towel"</formula>
    </cfRule>
    <cfRule type="cellIs" dxfId="49228" priority="30222" stopIfTrue="1" operator="equal">
      <formula>"Napkin Hs"</formula>
    </cfRule>
  </conditionalFormatting>
  <conditionalFormatting sqref="B13">
    <cfRule type="cellIs" dxfId="49227" priority="30219" stopIfTrue="1" operator="equal">
      <formula>"Towel"</formula>
    </cfRule>
    <cfRule type="cellIs" dxfId="49226" priority="30220" stopIfTrue="1" operator="equal">
      <formula>"Napkin Hs"</formula>
    </cfRule>
  </conditionalFormatting>
  <conditionalFormatting sqref="B13">
    <cfRule type="cellIs" dxfId="49225" priority="30217" stopIfTrue="1" operator="equal">
      <formula>"Towel"</formula>
    </cfRule>
    <cfRule type="cellIs" dxfId="49224" priority="30218" stopIfTrue="1" operator="equal">
      <formula>"Napkin Hs"</formula>
    </cfRule>
  </conditionalFormatting>
  <conditionalFormatting sqref="B13">
    <cfRule type="cellIs" dxfId="49223" priority="30215" stopIfTrue="1" operator="equal">
      <formula>"Towel"</formula>
    </cfRule>
    <cfRule type="cellIs" dxfId="49222" priority="30216" stopIfTrue="1" operator="equal">
      <formula>"Napkin Hs"</formula>
    </cfRule>
  </conditionalFormatting>
  <conditionalFormatting sqref="B13">
    <cfRule type="cellIs" dxfId="49221" priority="30213" stopIfTrue="1" operator="equal">
      <formula>"Towel"</formula>
    </cfRule>
    <cfRule type="cellIs" dxfId="49220" priority="30214" stopIfTrue="1" operator="equal">
      <formula>"Napkin Hs"</formula>
    </cfRule>
  </conditionalFormatting>
  <conditionalFormatting sqref="B13">
    <cfRule type="cellIs" dxfId="49219" priority="30212" stopIfTrue="1" operator="equal">
      <formula>"Napkin Hs"</formula>
    </cfRule>
  </conditionalFormatting>
  <conditionalFormatting sqref="B13">
    <cfRule type="cellIs" dxfId="49218" priority="30211" stopIfTrue="1" operator="equal">
      <formula>"Napkin Hs"</formula>
    </cfRule>
  </conditionalFormatting>
  <conditionalFormatting sqref="B13">
    <cfRule type="cellIs" dxfId="49217" priority="30210" stopIfTrue="1" operator="equal">
      <formula>"Napkin Hs"</formula>
    </cfRule>
  </conditionalFormatting>
  <conditionalFormatting sqref="B19:C19">
    <cfRule type="cellIs" dxfId="49216" priority="30208" stopIfTrue="1" operator="equal">
      <formula>"Towel"</formula>
    </cfRule>
    <cfRule type="cellIs" dxfId="49215" priority="30209" stopIfTrue="1" operator="equal">
      <formula>"Napkin Hs"</formula>
    </cfRule>
  </conditionalFormatting>
  <conditionalFormatting sqref="C19">
    <cfRule type="cellIs" dxfId="49214" priority="30204" stopIfTrue="1" operator="equal">
      <formula>"Towel"</formula>
    </cfRule>
    <cfRule type="cellIs" dxfId="49213" priority="30205" stopIfTrue="1" operator="equal">
      <formula>"Napkin Hs"</formula>
    </cfRule>
  </conditionalFormatting>
  <conditionalFormatting sqref="C19">
    <cfRule type="cellIs" dxfId="49212" priority="30207" stopIfTrue="1" operator="equal">
      <formula>"Napkin Hs"</formula>
    </cfRule>
  </conditionalFormatting>
  <conditionalFormatting sqref="C19">
    <cfRule type="cellIs" dxfId="49211" priority="30206" stopIfTrue="1" operator="equal">
      <formula>"Towel"</formula>
    </cfRule>
  </conditionalFormatting>
  <conditionalFormatting sqref="B16:C17 B18">
    <cfRule type="cellIs" dxfId="49210" priority="30202" stopIfTrue="1" operator="equal">
      <formula>"Towel"</formula>
    </cfRule>
    <cfRule type="cellIs" dxfId="49209" priority="30203" stopIfTrue="1" operator="equal">
      <formula>"Napkin Hs"</formula>
    </cfRule>
  </conditionalFormatting>
  <conditionalFormatting sqref="C16:C17">
    <cfRule type="cellIs" dxfId="49208" priority="30198" stopIfTrue="1" operator="equal">
      <formula>"Towel"</formula>
    </cfRule>
    <cfRule type="cellIs" dxfId="49207" priority="30199" stopIfTrue="1" operator="equal">
      <formula>"Napkin Hs"</formula>
    </cfRule>
  </conditionalFormatting>
  <conditionalFormatting sqref="C16:C17">
    <cfRule type="cellIs" dxfId="49206" priority="30200" stopIfTrue="1" operator="equal">
      <formula>"Towel"</formula>
    </cfRule>
    <cfRule type="cellIs" dxfId="49205" priority="30201" stopIfTrue="1" operator="equal">
      <formula>"Napkin Hs"</formula>
    </cfRule>
  </conditionalFormatting>
  <conditionalFormatting sqref="B16:C17 B18">
    <cfRule type="cellIs" dxfId="49204" priority="30196" stopIfTrue="1" operator="equal">
      <formula>"Towel"</formula>
    </cfRule>
    <cfRule type="cellIs" dxfId="49203" priority="30197" stopIfTrue="1" operator="equal">
      <formula>"Napkin Hs"</formula>
    </cfRule>
  </conditionalFormatting>
  <conditionalFormatting sqref="C16:C17">
    <cfRule type="cellIs" dxfId="49202" priority="30194" stopIfTrue="1" operator="equal">
      <formula>"Towel"</formula>
    </cfRule>
    <cfRule type="cellIs" dxfId="49201" priority="30195" stopIfTrue="1" operator="equal">
      <formula>"Napkin Hs"</formula>
    </cfRule>
  </conditionalFormatting>
  <conditionalFormatting sqref="C16:C17">
    <cfRule type="cellIs" dxfId="49200" priority="30192" stopIfTrue="1" operator="equal">
      <formula>"Towel"</formula>
    </cfRule>
    <cfRule type="cellIs" dxfId="49199" priority="30193" stopIfTrue="1" operator="equal">
      <formula>"Napkin Hs"</formula>
    </cfRule>
  </conditionalFormatting>
  <conditionalFormatting sqref="C16:C17">
    <cfRule type="cellIs" dxfId="49198" priority="30184" stopIfTrue="1" operator="equal">
      <formula>"Towel"</formula>
    </cfRule>
    <cfRule type="cellIs" dxfId="49197" priority="30185" stopIfTrue="1" operator="equal">
      <formula>"Napkin Hs"</formula>
    </cfRule>
  </conditionalFormatting>
  <conditionalFormatting sqref="B16:C17 B18">
    <cfRule type="cellIs" dxfId="49196" priority="30186" stopIfTrue="1" operator="equal">
      <formula>"Towel"</formula>
    </cfRule>
    <cfRule type="cellIs" dxfId="49195" priority="30187" stopIfTrue="1" operator="equal">
      <formula>"Napkin Hs"</formula>
    </cfRule>
  </conditionalFormatting>
  <conditionalFormatting sqref="C16:C17">
    <cfRule type="cellIs" dxfId="49194" priority="30182" stopIfTrue="1" operator="equal">
      <formula>"Towel"</formula>
    </cfRule>
    <cfRule type="cellIs" dxfId="49193" priority="30183" stopIfTrue="1" operator="equal">
      <formula>"Napkin Hs"</formula>
    </cfRule>
  </conditionalFormatting>
  <conditionalFormatting sqref="B16:C17 B18">
    <cfRule type="cellIs" dxfId="49192" priority="30180" stopIfTrue="1" operator="equal">
      <formula>"Towel"</formula>
    </cfRule>
    <cfRule type="cellIs" dxfId="49191" priority="30181" stopIfTrue="1" operator="equal">
      <formula>"Napkin Hs"</formula>
    </cfRule>
  </conditionalFormatting>
  <conditionalFormatting sqref="C16:C17">
    <cfRule type="cellIs" dxfId="49190" priority="30188" stopIfTrue="1" operator="equal">
      <formula>"Towel"</formula>
    </cfRule>
    <cfRule type="cellIs" dxfId="49189" priority="30189" stopIfTrue="1" operator="equal">
      <formula>"Napkin Hs"</formula>
    </cfRule>
  </conditionalFormatting>
  <conditionalFormatting sqref="C16:C17">
    <cfRule type="cellIs" dxfId="49188" priority="30190" stopIfTrue="1" operator="equal">
      <formula>"Towel"</formula>
    </cfRule>
    <cfRule type="cellIs" dxfId="49187" priority="30191" stopIfTrue="1" operator="equal">
      <formula>"Napkin Hs"</formula>
    </cfRule>
  </conditionalFormatting>
  <conditionalFormatting sqref="B16:C17 B18">
    <cfRule type="cellIs" dxfId="49186" priority="30178" stopIfTrue="1" operator="equal">
      <formula>"Towel"</formula>
    </cfRule>
    <cfRule type="cellIs" dxfId="49185" priority="30179" stopIfTrue="1" operator="equal">
      <formula>"Napkin Hs"</formula>
    </cfRule>
  </conditionalFormatting>
  <conditionalFormatting sqref="C16:C17">
    <cfRule type="cellIs" dxfId="49184" priority="30174" stopIfTrue="1" operator="equal">
      <formula>"Towel"</formula>
    </cfRule>
    <cfRule type="cellIs" dxfId="49183" priority="30175" stopIfTrue="1" operator="equal">
      <formula>"Napkin Hs"</formula>
    </cfRule>
  </conditionalFormatting>
  <conditionalFormatting sqref="C16:C17">
    <cfRule type="cellIs" dxfId="49182" priority="30176" stopIfTrue="1" operator="equal">
      <formula>"Towel"</formula>
    </cfRule>
    <cfRule type="cellIs" dxfId="49181" priority="30177" stopIfTrue="1" operator="equal">
      <formula>"Napkin Hs"</formula>
    </cfRule>
  </conditionalFormatting>
  <conditionalFormatting sqref="B16:C17 B18">
    <cfRule type="cellIs" dxfId="49180" priority="30172" stopIfTrue="1" operator="equal">
      <formula>"Towel"</formula>
    </cfRule>
    <cfRule type="cellIs" dxfId="49179" priority="30173" stopIfTrue="1" operator="equal">
      <formula>"Napkin Hs"</formula>
    </cfRule>
  </conditionalFormatting>
  <conditionalFormatting sqref="C16:C17">
    <cfRule type="cellIs" dxfId="49178" priority="30170" stopIfTrue="1" operator="equal">
      <formula>"Towel"</formula>
    </cfRule>
    <cfRule type="cellIs" dxfId="49177" priority="30171" stopIfTrue="1" operator="equal">
      <formula>"Napkin Hs"</formula>
    </cfRule>
  </conditionalFormatting>
  <conditionalFormatting sqref="C16:C17">
    <cfRule type="cellIs" dxfId="49176" priority="30168" stopIfTrue="1" operator="equal">
      <formula>"Towel"</formula>
    </cfRule>
    <cfRule type="cellIs" dxfId="49175" priority="30169" stopIfTrue="1" operator="equal">
      <formula>"Napkin Hs"</formula>
    </cfRule>
  </conditionalFormatting>
  <conditionalFormatting sqref="C16:C17">
    <cfRule type="cellIs" dxfId="49174" priority="30160" stopIfTrue="1" operator="equal">
      <formula>"Towel"</formula>
    </cfRule>
    <cfRule type="cellIs" dxfId="49173" priority="30161" stopIfTrue="1" operator="equal">
      <formula>"Napkin Hs"</formula>
    </cfRule>
  </conditionalFormatting>
  <conditionalFormatting sqref="B16:C17 B18">
    <cfRule type="cellIs" dxfId="49172" priority="30162" stopIfTrue="1" operator="equal">
      <formula>"Towel"</formula>
    </cfRule>
    <cfRule type="cellIs" dxfId="49171" priority="30163" stopIfTrue="1" operator="equal">
      <formula>"Napkin Hs"</formula>
    </cfRule>
  </conditionalFormatting>
  <conditionalFormatting sqref="C16:C17">
    <cfRule type="cellIs" dxfId="49170" priority="30158" stopIfTrue="1" operator="equal">
      <formula>"Towel"</formula>
    </cfRule>
    <cfRule type="cellIs" dxfId="49169" priority="30159" stopIfTrue="1" operator="equal">
      <formula>"Napkin Hs"</formula>
    </cfRule>
  </conditionalFormatting>
  <conditionalFormatting sqref="B16:C17 B18">
    <cfRule type="cellIs" dxfId="49168" priority="30156" stopIfTrue="1" operator="equal">
      <formula>"Towel"</formula>
    </cfRule>
    <cfRule type="cellIs" dxfId="49167" priority="30157" stopIfTrue="1" operator="equal">
      <formula>"Napkin Hs"</formula>
    </cfRule>
  </conditionalFormatting>
  <conditionalFormatting sqref="C16:C17">
    <cfRule type="cellIs" dxfId="49166" priority="30164" stopIfTrue="1" operator="equal">
      <formula>"Towel"</formula>
    </cfRule>
    <cfRule type="cellIs" dxfId="49165" priority="30165" stopIfTrue="1" operator="equal">
      <formula>"Napkin Hs"</formula>
    </cfRule>
  </conditionalFormatting>
  <conditionalFormatting sqref="C16:C17">
    <cfRule type="cellIs" dxfId="49164" priority="30166" stopIfTrue="1" operator="equal">
      <formula>"Towel"</formula>
    </cfRule>
    <cfRule type="cellIs" dxfId="49163" priority="30167" stopIfTrue="1" operator="equal">
      <formula>"Napkin Hs"</formula>
    </cfRule>
  </conditionalFormatting>
  <conditionalFormatting sqref="C16:C17">
    <cfRule type="cellIs" dxfId="49162" priority="30154" stopIfTrue="1" operator="equal">
      <formula>"Towel"</formula>
    </cfRule>
    <cfRule type="cellIs" dxfId="49161" priority="30155" stopIfTrue="1" operator="equal">
      <formula>"Napkin Hs"</formula>
    </cfRule>
  </conditionalFormatting>
  <conditionalFormatting sqref="C16:C17">
    <cfRule type="cellIs" dxfId="49160" priority="30150" stopIfTrue="1" operator="equal">
      <formula>"Towel"</formula>
    </cfRule>
    <cfRule type="cellIs" dxfId="49159" priority="30151" stopIfTrue="1" operator="equal">
      <formula>"Napkin Hs"</formula>
    </cfRule>
  </conditionalFormatting>
  <conditionalFormatting sqref="C16:C17">
    <cfRule type="cellIs" dxfId="49158" priority="30152" stopIfTrue="1" operator="equal">
      <formula>"Towel"</formula>
    </cfRule>
    <cfRule type="cellIs" dxfId="49157" priority="30153" stopIfTrue="1" operator="equal">
      <formula>"Napkin Hs"</formula>
    </cfRule>
  </conditionalFormatting>
  <conditionalFormatting sqref="C16:C17">
    <cfRule type="cellIs" dxfId="49156" priority="30146" stopIfTrue="1" operator="equal">
      <formula>"Towel"</formula>
    </cfRule>
    <cfRule type="cellIs" dxfId="49155" priority="30147" stopIfTrue="1" operator="equal">
      <formula>"Napkin Hs"</formula>
    </cfRule>
  </conditionalFormatting>
  <conditionalFormatting sqref="C16:C17">
    <cfRule type="cellIs" dxfId="49154" priority="30148" stopIfTrue="1" operator="equal">
      <formula>"Towel"</formula>
    </cfRule>
    <cfRule type="cellIs" dxfId="49153" priority="30149" stopIfTrue="1" operator="equal">
      <formula>"Napkin Hs"</formula>
    </cfRule>
  </conditionalFormatting>
  <conditionalFormatting sqref="C16:C17">
    <cfRule type="cellIs" dxfId="49152" priority="30144" stopIfTrue="1" operator="equal">
      <formula>"Towel"</formula>
    </cfRule>
    <cfRule type="cellIs" dxfId="49151" priority="30145" stopIfTrue="1" operator="equal">
      <formula>"Napkin Hs"</formula>
    </cfRule>
  </conditionalFormatting>
  <conditionalFormatting sqref="C16:C17">
    <cfRule type="cellIs" dxfId="49150" priority="30138" stopIfTrue="1" operator="equal">
      <formula>"Towel"</formula>
    </cfRule>
    <cfRule type="cellIs" dxfId="49149" priority="30139" stopIfTrue="1" operator="equal">
      <formula>"Napkin Hs"</formula>
    </cfRule>
  </conditionalFormatting>
  <conditionalFormatting sqref="C16:C17">
    <cfRule type="cellIs" dxfId="49148" priority="30142" stopIfTrue="1" operator="equal">
      <formula>"Towel"</formula>
    </cfRule>
    <cfRule type="cellIs" dxfId="49147" priority="30143" stopIfTrue="1" operator="equal">
      <formula>"Napkin Hs"</formula>
    </cfRule>
  </conditionalFormatting>
  <conditionalFormatting sqref="C16:C17">
    <cfRule type="cellIs" dxfId="49146" priority="30140" stopIfTrue="1" operator="equal">
      <formula>"Towel"</formula>
    </cfRule>
    <cfRule type="cellIs" dxfId="49145" priority="30141" stopIfTrue="1" operator="equal">
      <formula>"Napkin Hs"</formula>
    </cfRule>
  </conditionalFormatting>
  <conditionalFormatting sqref="C16:C17">
    <cfRule type="cellIs" dxfId="49144" priority="30132" stopIfTrue="1" operator="equal">
      <formula>"Towel"</formula>
    </cfRule>
    <cfRule type="cellIs" dxfId="49143" priority="30133" stopIfTrue="1" operator="equal">
      <formula>"Napkin Hs"</formula>
    </cfRule>
  </conditionalFormatting>
  <conditionalFormatting sqref="C16:C17">
    <cfRule type="cellIs" dxfId="49142" priority="30134" stopIfTrue="1" operator="equal">
      <formula>"Towel"</formula>
    </cfRule>
    <cfRule type="cellIs" dxfId="49141" priority="30135" stopIfTrue="1" operator="equal">
      <formula>"Napkin Hs"</formula>
    </cfRule>
  </conditionalFormatting>
  <conditionalFormatting sqref="C16:C17">
    <cfRule type="cellIs" dxfId="49140" priority="30136" stopIfTrue="1" operator="equal">
      <formula>"Towel"</formula>
    </cfRule>
    <cfRule type="cellIs" dxfId="49139" priority="30137" stopIfTrue="1" operator="equal">
      <formula>"Napkin Hs"</formula>
    </cfRule>
  </conditionalFormatting>
  <conditionalFormatting sqref="C16:C17">
    <cfRule type="cellIs" dxfId="49138" priority="30130" stopIfTrue="1" operator="equal">
      <formula>"Towel"</formula>
    </cfRule>
    <cfRule type="cellIs" dxfId="49137" priority="30131" stopIfTrue="1" operator="equal">
      <formula>"Napkin Hs"</formula>
    </cfRule>
  </conditionalFormatting>
  <conditionalFormatting sqref="C16:C17">
    <cfRule type="cellIs" dxfId="49136" priority="30128" stopIfTrue="1" operator="equal">
      <formula>"Towel"</formula>
    </cfRule>
    <cfRule type="cellIs" dxfId="49135" priority="30129" stopIfTrue="1" operator="equal">
      <formula>"Napkin Hs"</formula>
    </cfRule>
  </conditionalFormatting>
  <conditionalFormatting sqref="C16:C17">
    <cfRule type="cellIs" dxfId="49134" priority="30104" stopIfTrue="1" operator="equal">
      <formula>"Towel"</formula>
    </cfRule>
  </conditionalFormatting>
  <conditionalFormatting sqref="C16:C17">
    <cfRule type="cellIs" dxfId="49133" priority="30105" stopIfTrue="1" operator="equal">
      <formula>"Napkin Hs"</formula>
    </cfRule>
    <cfRule type="cellIs" dxfId="49132" priority="30110" stopIfTrue="1" operator="equal">
      <formula>"Towel"</formula>
    </cfRule>
    <cfRule type="cellIs" dxfId="49131" priority="30111" stopIfTrue="1" operator="equal">
      <formula>"Napkin Hs"</formula>
    </cfRule>
    <cfRule type="cellIs" dxfId="49130" priority="30120" stopIfTrue="1" operator="equal">
      <formula>"Towel"</formula>
    </cfRule>
    <cfRule type="cellIs" dxfId="49129" priority="30121" stopIfTrue="1" operator="equal">
      <formula>"Napkin Hs"</formula>
    </cfRule>
    <cfRule type="cellIs" dxfId="49128" priority="30126" stopIfTrue="1" operator="equal">
      <formula>"Towel"</formula>
    </cfRule>
    <cfRule type="cellIs" dxfId="49127" priority="30127" stopIfTrue="1" operator="equal">
      <formula>"Napkin Hs"</formula>
    </cfRule>
  </conditionalFormatting>
  <conditionalFormatting sqref="C16:C17">
    <cfRule type="cellIs" dxfId="49126" priority="30106" stopIfTrue="1" operator="equal">
      <formula>"Towel"</formula>
    </cfRule>
    <cfRule type="cellIs" dxfId="49125" priority="30107" stopIfTrue="1" operator="equal">
      <formula>"Napkin Hs"</formula>
    </cfRule>
    <cfRule type="cellIs" dxfId="49124" priority="30108" stopIfTrue="1" operator="equal">
      <formula>"Towel"</formula>
    </cfRule>
    <cfRule type="cellIs" dxfId="49123" priority="30109" stopIfTrue="1" operator="equal">
      <formula>"Napkin Hs"</formula>
    </cfRule>
    <cfRule type="cellIs" dxfId="49122" priority="30112" stopIfTrue="1" operator="equal">
      <formula>"Towel"</formula>
    </cfRule>
    <cfRule type="cellIs" dxfId="49121" priority="30113" stopIfTrue="1" operator="equal">
      <formula>"Napkin Hs"</formula>
    </cfRule>
    <cfRule type="cellIs" dxfId="49120" priority="30114" stopIfTrue="1" operator="equal">
      <formula>"Towel"</formula>
    </cfRule>
    <cfRule type="cellIs" dxfId="49119" priority="30115" stopIfTrue="1" operator="equal">
      <formula>"Napkin Hs"</formula>
    </cfRule>
    <cfRule type="cellIs" dxfId="49118" priority="30116" stopIfTrue="1" operator="equal">
      <formula>"Towel"</formula>
    </cfRule>
    <cfRule type="cellIs" dxfId="49117" priority="30117" stopIfTrue="1" operator="equal">
      <formula>"Napkin Hs"</formula>
    </cfRule>
    <cfRule type="cellIs" dxfId="49116" priority="30118" stopIfTrue="1" operator="equal">
      <formula>"Towel"</formula>
    </cfRule>
    <cfRule type="cellIs" dxfId="49115" priority="30119" stopIfTrue="1" operator="equal">
      <formula>"Napkin Hs"</formula>
    </cfRule>
    <cfRule type="cellIs" dxfId="49114" priority="30122" stopIfTrue="1" operator="equal">
      <formula>"Towel"</formula>
    </cfRule>
    <cfRule type="cellIs" dxfId="49113" priority="30123" stopIfTrue="1" operator="equal">
      <formula>"Napkin Hs"</formula>
    </cfRule>
    <cfRule type="cellIs" dxfId="49112" priority="30125" stopIfTrue="1" operator="equal">
      <formula>"Napkin Hs"</formula>
    </cfRule>
  </conditionalFormatting>
  <conditionalFormatting sqref="C16:C17">
    <cfRule type="cellIs" dxfId="49111" priority="30124" stopIfTrue="1" operator="equal">
      <formula>"Towel"</formula>
    </cfRule>
  </conditionalFormatting>
  <conditionalFormatting sqref="C16:C17">
    <cfRule type="cellIs" dxfId="49110" priority="30102" stopIfTrue="1" operator="equal">
      <formula>"Towel"</formula>
    </cfRule>
    <cfRule type="cellIs" dxfId="49109" priority="30103" stopIfTrue="1" operator="equal">
      <formula>"Napkin Hs"</formula>
    </cfRule>
  </conditionalFormatting>
  <conditionalFormatting sqref="C16:C17">
    <cfRule type="cellIs" dxfId="49108" priority="30101" stopIfTrue="1" operator="equal">
      <formula>"Napkin Hs"</formula>
    </cfRule>
  </conditionalFormatting>
  <conditionalFormatting sqref="C16:C17">
    <cfRule type="cellIs" dxfId="49107" priority="30100" stopIfTrue="1" operator="equal">
      <formula>"Towel"</formula>
    </cfRule>
  </conditionalFormatting>
  <conditionalFormatting sqref="C16:C17">
    <cfRule type="cellIs" dxfId="49106" priority="30098" stopIfTrue="1" operator="equal">
      <formula>"Towel"</formula>
    </cfRule>
  </conditionalFormatting>
  <conditionalFormatting sqref="C16:C17">
    <cfRule type="cellIs" dxfId="49105" priority="30099" stopIfTrue="1" operator="equal">
      <formula>"Napkin Hs"</formula>
    </cfRule>
  </conditionalFormatting>
  <conditionalFormatting sqref="C16:C17">
    <cfRule type="cellIs" dxfId="49104" priority="30002" stopIfTrue="1" operator="equal">
      <formula>"Towel"</formula>
    </cfRule>
  </conditionalFormatting>
  <conditionalFormatting sqref="C16:C17">
    <cfRule type="cellIs" dxfId="49103" priority="30012" stopIfTrue="1" operator="equal">
      <formula>"Towel"</formula>
    </cfRule>
    <cfRule type="cellIs" dxfId="49102" priority="30013" stopIfTrue="1" operator="equal">
      <formula>"Napkin Hs"</formula>
    </cfRule>
    <cfRule type="cellIs" dxfId="49101" priority="30018" stopIfTrue="1" operator="equal">
      <formula>"Towel"</formula>
    </cfRule>
    <cfRule type="cellIs" dxfId="49100" priority="30019" stopIfTrue="1" operator="equal">
      <formula>"Napkin Hs"</formula>
    </cfRule>
    <cfRule type="cellIs" dxfId="49099" priority="30024" stopIfTrue="1" operator="equal">
      <formula>"Towel"</formula>
    </cfRule>
    <cfRule type="cellIs" dxfId="49098" priority="30025" stopIfTrue="1" operator="equal">
      <formula>"Napkin Hs"</formula>
    </cfRule>
    <cfRule type="cellIs" dxfId="49097" priority="30026" stopIfTrue="1" operator="equal">
      <formula>"Towel"</formula>
    </cfRule>
    <cfRule type="cellIs" dxfId="49096" priority="30027" stopIfTrue="1" operator="equal">
      <formula>"Napkin Hs"</formula>
    </cfRule>
    <cfRule type="cellIs" dxfId="49095" priority="30032" stopIfTrue="1" operator="equal">
      <formula>"Towel"</formula>
    </cfRule>
    <cfRule type="cellIs" dxfId="49094" priority="30033" stopIfTrue="1" operator="equal">
      <formula>"Napkin Hs"</formula>
    </cfRule>
    <cfRule type="cellIs" dxfId="49093" priority="30042" stopIfTrue="1" operator="equal">
      <formula>"Towel"</formula>
    </cfRule>
    <cfRule type="cellIs" dxfId="49092" priority="30043" stopIfTrue="1" operator="equal">
      <formula>"Napkin Hs"</formula>
    </cfRule>
    <cfRule type="cellIs" dxfId="49091" priority="30048" stopIfTrue="1" operator="equal">
      <formula>"Towel"</formula>
    </cfRule>
    <cfRule type="cellIs" dxfId="49090" priority="30049" stopIfTrue="1" operator="equal">
      <formula>"Napkin Hs"</formula>
    </cfRule>
    <cfRule type="cellIs" dxfId="49089" priority="30050" stopIfTrue="1" operator="equal">
      <formula>"Towel"</formula>
    </cfRule>
    <cfRule type="cellIs" dxfId="49088" priority="30051" stopIfTrue="1" operator="equal">
      <formula>"Napkin Hs"</formula>
    </cfRule>
    <cfRule type="cellIs" dxfId="49087" priority="30056" stopIfTrue="1" operator="equal">
      <formula>"Towel"</formula>
    </cfRule>
    <cfRule type="cellIs" dxfId="49086" priority="30057" stopIfTrue="1" operator="equal">
      <formula>"Napkin Hs"</formula>
    </cfRule>
    <cfRule type="cellIs" dxfId="49085" priority="30066" stopIfTrue="1" operator="equal">
      <formula>"Towel"</formula>
    </cfRule>
    <cfRule type="cellIs" dxfId="49084" priority="30067" stopIfTrue="1" operator="equal">
      <formula>"Napkin Hs"</formula>
    </cfRule>
    <cfRule type="cellIs" dxfId="49083" priority="30068" stopIfTrue="1" operator="equal">
      <formula>"Towel"</formula>
    </cfRule>
    <cfRule type="cellIs" dxfId="49082" priority="30069" stopIfTrue="1" operator="equal">
      <formula>"Napkin Hs"</formula>
    </cfRule>
    <cfRule type="cellIs" dxfId="49081" priority="30074" stopIfTrue="1" operator="equal">
      <formula>"Towel"</formula>
    </cfRule>
    <cfRule type="cellIs" dxfId="49080" priority="30075" stopIfTrue="1" operator="equal">
      <formula>"Napkin Hs"</formula>
    </cfRule>
    <cfRule type="cellIs" dxfId="49079" priority="30084" stopIfTrue="1" operator="equal">
      <formula>"Towel"</formula>
    </cfRule>
    <cfRule type="cellIs" dxfId="49078" priority="30085" stopIfTrue="1" operator="equal">
      <formula>"Napkin Hs"</formula>
    </cfRule>
    <cfRule type="cellIs" dxfId="49077" priority="30086" stopIfTrue="1" operator="equal">
      <formula>"Towel"</formula>
    </cfRule>
    <cfRule type="cellIs" dxfId="49076" priority="30087" stopIfTrue="1" operator="equal">
      <formula>"Napkin Hs"</formula>
    </cfRule>
    <cfRule type="cellIs" dxfId="49075" priority="30093" stopIfTrue="1" operator="equal">
      <formula>"Napkin Hs"</formula>
    </cfRule>
  </conditionalFormatting>
  <conditionalFormatting sqref="C16:C17">
    <cfRule type="cellIs" dxfId="49074" priority="30092" stopIfTrue="1" operator="equal">
      <formula>"Towel"</formula>
    </cfRule>
  </conditionalFormatting>
  <conditionalFormatting sqref="C16:C17">
    <cfRule type="cellIs" dxfId="49073" priority="30003" stopIfTrue="1" operator="equal">
      <formula>"Napkin Hs"</formula>
    </cfRule>
    <cfRule type="cellIs" dxfId="49072" priority="30004" stopIfTrue="1" operator="equal">
      <formula>"Towel"</formula>
    </cfRule>
    <cfRule type="cellIs" dxfId="49071" priority="30005" stopIfTrue="1" operator="equal">
      <formula>"Napkin Hs"</formula>
    </cfRule>
    <cfRule type="cellIs" dxfId="49070" priority="30006" stopIfTrue="1" operator="equal">
      <formula>"Towel"</formula>
    </cfRule>
    <cfRule type="cellIs" dxfId="49069" priority="30007" stopIfTrue="1" operator="equal">
      <formula>"Napkin Hs"</formula>
    </cfRule>
    <cfRule type="cellIs" dxfId="49068" priority="30008" stopIfTrue="1" operator="equal">
      <formula>"Towel"</formula>
    </cfRule>
    <cfRule type="cellIs" dxfId="49067" priority="30009" stopIfTrue="1" operator="equal">
      <formula>"Napkin Hs"</formula>
    </cfRule>
    <cfRule type="cellIs" dxfId="49066" priority="30010" stopIfTrue="1" operator="equal">
      <formula>"Towel"</formula>
    </cfRule>
    <cfRule type="cellIs" dxfId="49065" priority="30011" stopIfTrue="1" operator="equal">
      <formula>"Napkin Hs"</formula>
    </cfRule>
    <cfRule type="cellIs" dxfId="49064" priority="30014" stopIfTrue="1" operator="equal">
      <formula>"Towel"</formula>
    </cfRule>
    <cfRule type="cellIs" dxfId="49063" priority="30015" stopIfTrue="1" operator="equal">
      <formula>"Napkin Hs"</formula>
    </cfRule>
    <cfRule type="cellIs" dxfId="49062" priority="30016" stopIfTrue="1" operator="equal">
      <formula>"Towel"</formula>
    </cfRule>
    <cfRule type="cellIs" dxfId="49061" priority="30017" stopIfTrue="1" operator="equal">
      <formula>"Napkin Hs"</formula>
    </cfRule>
    <cfRule type="cellIs" dxfId="49060" priority="30020" stopIfTrue="1" operator="equal">
      <formula>"Towel"</formula>
    </cfRule>
    <cfRule type="cellIs" dxfId="49059" priority="30021" stopIfTrue="1" operator="equal">
      <formula>"Napkin Hs"</formula>
    </cfRule>
    <cfRule type="cellIs" dxfId="49058" priority="30022" stopIfTrue="1" operator="equal">
      <formula>"Towel"</formula>
    </cfRule>
    <cfRule type="cellIs" dxfId="49057" priority="30023" stopIfTrue="1" operator="equal">
      <formula>"Napkin Hs"</formula>
    </cfRule>
    <cfRule type="cellIs" dxfId="49056" priority="30028" stopIfTrue="1" operator="equal">
      <formula>"Towel"</formula>
    </cfRule>
    <cfRule type="cellIs" dxfId="49055" priority="30029" stopIfTrue="1" operator="equal">
      <formula>"Napkin Hs"</formula>
    </cfRule>
    <cfRule type="cellIs" dxfId="49054" priority="30030" stopIfTrue="1" operator="equal">
      <formula>"Towel"</formula>
    </cfRule>
    <cfRule type="cellIs" dxfId="49053" priority="30031" stopIfTrue="1" operator="equal">
      <formula>"Napkin Hs"</formula>
    </cfRule>
    <cfRule type="cellIs" dxfId="49052" priority="30034" stopIfTrue="1" operator="equal">
      <formula>"Towel"</formula>
    </cfRule>
    <cfRule type="cellIs" dxfId="49051" priority="30035" stopIfTrue="1" operator="equal">
      <formula>"Napkin Hs"</formula>
    </cfRule>
    <cfRule type="cellIs" dxfId="49050" priority="30036" stopIfTrue="1" operator="equal">
      <formula>"Towel"</formula>
    </cfRule>
    <cfRule type="cellIs" dxfId="49049" priority="30037" stopIfTrue="1" operator="equal">
      <formula>"Napkin Hs"</formula>
    </cfRule>
    <cfRule type="cellIs" dxfId="49048" priority="30038" stopIfTrue="1" operator="equal">
      <formula>"Towel"</formula>
    </cfRule>
    <cfRule type="cellIs" dxfId="49047" priority="30039" stopIfTrue="1" operator="equal">
      <formula>"Napkin Hs"</formula>
    </cfRule>
    <cfRule type="cellIs" dxfId="49046" priority="30040" stopIfTrue="1" operator="equal">
      <formula>"Towel"</formula>
    </cfRule>
    <cfRule type="cellIs" dxfId="49045" priority="30041" stopIfTrue="1" operator="equal">
      <formula>"Napkin Hs"</formula>
    </cfRule>
    <cfRule type="cellIs" dxfId="49044" priority="30044" stopIfTrue="1" operator="equal">
      <formula>"Towel"</formula>
    </cfRule>
    <cfRule type="cellIs" dxfId="49043" priority="30045" stopIfTrue="1" operator="equal">
      <formula>"Napkin Hs"</formula>
    </cfRule>
    <cfRule type="cellIs" dxfId="49042" priority="30046" stopIfTrue="1" operator="equal">
      <formula>"Towel"</formula>
    </cfRule>
    <cfRule type="cellIs" dxfId="49041" priority="30047" stopIfTrue="1" operator="equal">
      <formula>"Napkin Hs"</formula>
    </cfRule>
    <cfRule type="cellIs" dxfId="49040" priority="30052" stopIfTrue="1" operator="equal">
      <formula>"Towel"</formula>
    </cfRule>
    <cfRule type="cellIs" dxfId="49039" priority="30053" stopIfTrue="1" operator="equal">
      <formula>"Napkin Hs"</formula>
    </cfRule>
    <cfRule type="cellIs" dxfId="49038" priority="30054" stopIfTrue="1" operator="equal">
      <formula>"Towel"</formula>
    </cfRule>
    <cfRule type="cellIs" dxfId="49037" priority="30055" stopIfTrue="1" operator="equal">
      <formula>"Napkin Hs"</formula>
    </cfRule>
    <cfRule type="cellIs" dxfId="49036" priority="30058" stopIfTrue="1" operator="equal">
      <formula>"Towel"</formula>
    </cfRule>
    <cfRule type="cellIs" dxfId="49035" priority="30059" stopIfTrue="1" operator="equal">
      <formula>"Napkin Hs"</formula>
    </cfRule>
    <cfRule type="cellIs" dxfId="49034" priority="30060" stopIfTrue="1" operator="equal">
      <formula>"Towel"</formula>
    </cfRule>
    <cfRule type="cellIs" dxfId="49033" priority="30061" stopIfTrue="1" operator="equal">
      <formula>"Napkin Hs"</formula>
    </cfRule>
    <cfRule type="cellIs" dxfId="49032" priority="30062" stopIfTrue="1" operator="equal">
      <formula>"Towel"</formula>
    </cfRule>
    <cfRule type="cellIs" dxfId="49031" priority="30063" stopIfTrue="1" operator="equal">
      <formula>"Napkin Hs"</formula>
    </cfRule>
    <cfRule type="cellIs" dxfId="49030" priority="30064" stopIfTrue="1" operator="equal">
      <formula>"Towel"</formula>
    </cfRule>
    <cfRule type="cellIs" dxfId="49029" priority="30065" stopIfTrue="1" operator="equal">
      <formula>"Napkin Hs"</formula>
    </cfRule>
    <cfRule type="cellIs" dxfId="49028" priority="30070" stopIfTrue="1" operator="equal">
      <formula>"Towel"</formula>
    </cfRule>
    <cfRule type="cellIs" dxfId="49027" priority="30071" stopIfTrue="1" operator="equal">
      <formula>"Napkin Hs"</formula>
    </cfRule>
    <cfRule type="cellIs" dxfId="49026" priority="30072" stopIfTrue="1" operator="equal">
      <formula>"Towel"</formula>
    </cfRule>
    <cfRule type="cellIs" dxfId="49025" priority="30073" stopIfTrue="1" operator="equal">
      <formula>"Napkin Hs"</formula>
    </cfRule>
    <cfRule type="cellIs" dxfId="49024" priority="30076" stopIfTrue="1" operator="equal">
      <formula>"Towel"</formula>
    </cfRule>
    <cfRule type="cellIs" dxfId="49023" priority="30077" stopIfTrue="1" operator="equal">
      <formula>"Napkin Hs"</formula>
    </cfRule>
    <cfRule type="cellIs" dxfId="49022" priority="30078" stopIfTrue="1" operator="equal">
      <formula>"Towel"</formula>
    </cfRule>
    <cfRule type="cellIs" dxfId="49021" priority="30079" stopIfTrue="1" operator="equal">
      <formula>"Napkin Hs"</formula>
    </cfRule>
    <cfRule type="cellIs" dxfId="49020" priority="30080" stopIfTrue="1" operator="equal">
      <formula>"Towel"</formula>
    </cfRule>
    <cfRule type="cellIs" dxfId="49019" priority="30081" stopIfTrue="1" operator="equal">
      <formula>"Napkin Hs"</formula>
    </cfRule>
    <cfRule type="cellIs" dxfId="49018" priority="30082" stopIfTrue="1" operator="equal">
      <formula>"Towel"</formula>
    </cfRule>
    <cfRule type="cellIs" dxfId="49017" priority="30083" stopIfTrue="1" operator="equal">
      <formula>"Napkin Hs"</formula>
    </cfRule>
    <cfRule type="cellIs" dxfId="49016" priority="30088" stopIfTrue="1" operator="equal">
      <formula>"Towel"</formula>
    </cfRule>
    <cfRule type="cellIs" dxfId="49015" priority="30089" stopIfTrue="1" operator="equal">
      <formula>"Napkin Hs"</formula>
    </cfRule>
    <cfRule type="cellIs" dxfId="49014" priority="30090" stopIfTrue="1" operator="equal">
      <formula>"Towel"</formula>
    </cfRule>
    <cfRule type="cellIs" dxfId="49013" priority="30091" stopIfTrue="1" operator="equal">
      <formula>"Napkin Hs"</formula>
    </cfRule>
    <cfRule type="cellIs" dxfId="49012" priority="30094" stopIfTrue="1" operator="equal">
      <formula>"Towel"</formula>
    </cfRule>
    <cfRule type="cellIs" dxfId="49011" priority="30095" stopIfTrue="1" operator="equal">
      <formula>"Napkin Hs"</formula>
    </cfRule>
    <cfRule type="cellIs" dxfId="49010" priority="30096" stopIfTrue="1" operator="equal">
      <formula>"Towel"</formula>
    </cfRule>
    <cfRule type="cellIs" dxfId="49009" priority="30097" stopIfTrue="1" operator="equal">
      <formula>"Napkin Hs"</formula>
    </cfRule>
  </conditionalFormatting>
  <conditionalFormatting sqref="C16:C17">
    <cfRule type="cellIs" dxfId="49008" priority="30001" stopIfTrue="1" operator="equal">
      <formula>"Napkin Hs"</formula>
    </cfRule>
  </conditionalFormatting>
  <conditionalFormatting sqref="C16:C17">
    <cfRule type="cellIs" dxfId="49007" priority="30000" stopIfTrue="1" operator="equal">
      <formula>"Napkin Hs"</formula>
    </cfRule>
  </conditionalFormatting>
  <conditionalFormatting sqref="C16:C17">
    <cfRule type="cellIs" dxfId="49006" priority="29999" stopIfTrue="1" operator="equal">
      <formula>"Napkin Hs"</formula>
    </cfRule>
  </conditionalFormatting>
  <conditionalFormatting sqref="C16:C17">
    <cfRule type="cellIs" dxfId="49005" priority="29998" stopIfTrue="1" operator="equal">
      <formula>"Napkin Hs"</formula>
    </cfRule>
  </conditionalFormatting>
  <conditionalFormatting sqref="C16:C17">
    <cfRule type="cellIs" dxfId="49004" priority="29997" stopIfTrue="1" operator="equal">
      <formula>"Napkin Hs"</formula>
    </cfRule>
  </conditionalFormatting>
  <conditionalFormatting sqref="C16:C17">
    <cfRule type="cellIs" dxfId="49003" priority="29996" stopIfTrue="1" operator="equal">
      <formula>"Napkin Hs"</formula>
    </cfRule>
  </conditionalFormatting>
  <conditionalFormatting sqref="C16:C17">
    <cfRule type="cellIs" dxfId="49002" priority="29992" stopIfTrue="1" operator="equal">
      <formula>"Towel"</formula>
    </cfRule>
    <cfRule type="cellIs" dxfId="49001" priority="29993" stopIfTrue="1" operator="equal">
      <formula>"Napkin Hs"</formula>
    </cfRule>
  </conditionalFormatting>
  <conditionalFormatting sqref="C16:C17">
    <cfRule type="cellIs" dxfId="49000" priority="29994" stopIfTrue="1" operator="equal">
      <formula>"Towel"</formula>
    </cfRule>
    <cfRule type="cellIs" dxfId="48999" priority="29995" stopIfTrue="1" operator="equal">
      <formula>"Napkin Hs"</formula>
    </cfRule>
  </conditionalFormatting>
  <conditionalFormatting sqref="C16:C17">
    <cfRule type="cellIs" dxfId="48998" priority="29988" stopIfTrue="1" operator="equal">
      <formula>"Towel"</formula>
    </cfRule>
    <cfRule type="cellIs" dxfId="48997" priority="29989" stopIfTrue="1" operator="equal">
      <formula>"Napkin Hs"</formula>
    </cfRule>
  </conditionalFormatting>
  <conditionalFormatting sqref="C16:C17">
    <cfRule type="cellIs" dxfId="48996" priority="29990" stopIfTrue="1" operator="equal">
      <formula>"Towel"</formula>
    </cfRule>
    <cfRule type="cellIs" dxfId="48995" priority="29991" stopIfTrue="1" operator="equal">
      <formula>"Napkin Hs"</formula>
    </cfRule>
  </conditionalFormatting>
  <conditionalFormatting sqref="C16:C17">
    <cfRule type="cellIs" dxfId="48994" priority="29986" stopIfTrue="1" operator="equal">
      <formula>"Towel"</formula>
    </cfRule>
    <cfRule type="cellIs" dxfId="48993" priority="29987" stopIfTrue="1" operator="equal">
      <formula>"Napkin Hs"</formula>
    </cfRule>
  </conditionalFormatting>
  <conditionalFormatting sqref="C16:C17">
    <cfRule type="cellIs" dxfId="48992" priority="29982" stopIfTrue="1" operator="equal">
      <formula>"Towel"</formula>
    </cfRule>
    <cfRule type="cellIs" dxfId="48991" priority="29983" stopIfTrue="1" operator="equal">
      <formula>"Napkin Hs"</formula>
    </cfRule>
  </conditionalFormatting>
  <conditionalFormatting sqref="C16:C17">
    <cfRule type="cellIs" dxfId="48990" priority="29984" stopIfTrue="1" operator="equal">
      <formula>"Towel"</formula>
    </cfRule>
    <cfRule type="cellIs" dxfId="48989" priority="29985" stopIfTrue="1" operator="equal">
      <formula>"Napkin Hs"</formula>
    </cfRule>
  </conditionalFormatting>
  <conditionalFormatting sqref="C16:C17">
    <cfRule type="cellIs" dxfId="48988" priority="29978" stopIfTrue="1" operator="equal">
      <formula>"Towel"</formula>
    </cfRule>
    <cfRule type="cellIs" dxfId="48987" priority="29979" stopIfTrue="1" operator="equal">
      <formula>"Napkin Hs"</formula>
    </cfRule>
  </conditionalFormatting>
  <conditionalFormatting sqref="C16:C17">
    <cfRule type="cellIs" dxfId="48986" priority="29980" stopIfTrue="1" operator="equal">
      <formula>"Towel"</formula>
    </cfRule>
    <cfRule type="cellIs" dxfId="48985" priority="29981" stopIfTrue="1" operator="equal">
      <formula>"Napkin Hs"</formula>
    </cfRule>
  </conditionalFormatting>
  <conditionalFormatting sqref="C16:C17">
    <cfRule type="cellIs" dxfId="48984" priority="29976" stopIfTrue="1" operator="equal">
      <formula>"Towel"</formula>
    </cfRule>
    <cfRule type="cellIs" dxfId="48983" priority="29977" stopIfTrue="1" operator="equal">
      <formula>"Napkin Hs"</formula>
    </cfRule>
  </conditionalFormatting>
  <conditionalFormatting sqref="C16:C17">
    <cfRule type="cellIs" dxfId="48982" priority="29970" stopIfTrue="1" operator="equal">
      <formula>"Towel"</formula>
    </cfRule>
    <cfRule type="cellIs" dxfId="48981" priority="29971" stopIfTrue="1" operator="equal">
      <formula>"Napkin Hs"</formula>
    </cfRule>
  </conditionalFormatting>
  <conditionalFormatting sqref="C16:C17">
    <cfRule type="cellIs" dxfId="48980" priority="29974" stopIfTrue="1" operator="equal">
      <formula>"Towel"</formula>
    </cfRule>
    <cfRule type="cellIs" dxfId="48979" priority="29975" stopIfTrue="1" operator="equal">
      <formula>"Napkin Hs"</formula>
    </cfRule>
  </conditionalFormatting>
  <conditionalFormatting sqref="C16:C17">
    <cfRule type="cellIs" dxfId="48978" priority="29972" stopIfTrue="1" operator="equal">
      <formula>"Towel"</formula>
    </cfRule>
    <cfRule type="cellIs" dxfId="48977" priority="29973" stopIfTrue="1" operator="equal">
      <formula>"Napkin Hs"</formula>
    </cfRule>
  </conditionalFormatting>
  <conditionalFormatting sqref="C16:C17">
    <cfRule type="cellIs" dxfId="48976" priority="29964" stopIfTrue="1" operator="equal">
      <formula>"Towel"</formula>
    </cfRule>
    <cfRule type="cellIs" dxfId="48975" priority="29965" stopIfTrue="1" operator="equal">
      <formula>"Napkin Hs"</formula>
    </cfRule>
  </conditionalFormatting>
  <conditionalFormatting sqref="C16:C17">
    <cfRule type="cellIs" dxfId="48974" priority="29966" stopIfTrue="1" operator="equal">
      <formula>"Towel"</formula>
    </cfRule>
    <cfRule type="cellIs" dxfId="48973" priority="29967" stopIfTrue="1" operator="equal">
      <formula>"Napkin Hs"</formula>
    </cfRule>
  </conditionalFormatting>
  <conditionalFormatting sqref="C16:C17">
    <cfRule type="cellIs" dxfId="48972" priority="29968" stopIfTrue="1" operator="equal">
      <formula>"Towel"</formula>
    </cfRule>
    <cfRule type="cellIs" dxfId="48971" priority="29969" stopIfTrue="1" operator="equal">
      <formula>"Napkin Hs"</formula>
    </cfRule>
  </conditionalFormatting>
  <conditionalFormatting sqref="C16:C17">
    <cfRule type="cellIs" dxfId="48970" priority="29962" stopIfTrue="1" operator="equal">
      <formula>"Towel"</formula>
    </cfRule>
    <cfRule type="cellIs" dxfId="48969" priority="29963" stopIfTrue="1" operator="equal">
      <formula>"Napkin Hs"</formula>
    </cfRule>
  </conditionalFormatting>
  <conditionalFormatting sqref="C16:C17">
    <cfRule type="cellIs" dxfId="48968" priority="29960" stopIfTrue="1" operator="equal">
      <formula>"Towel"</formula>
    </cfRule>
    <cfRule type="cellIs" dxfId="48967" priority="29961" stopIfTrue="1" operator="equal">
      <formula>"Napkin Hs"</formula>
    </cfRule>
  </conditionalFormatting>
  <conditionalFormatting sqref="C16:C17">
    <cfRule type="cellIs" dxfId="48966" priority="29936" stopIfTrue="1" operator="equal">
      <formula>"Towel"</formula>
    </cfRule>
  </conditionalFormatting>
  <conditionalFormatting sqref="C16:C17">
    <cfRule type="cellIs" dxfId="48965" priority="29937" stopIfTrue="1" operator="equal">
      <formula>"Napkin Hs"</formula>
    </cfRule>
    <cfRule type="cellIs" dxfId="48964" priority="29942" stopIfTrue="1" operator="equal">
      <formula>"Towel"</formula>
    </cfRule>
    <cfRule type="cellIs" dxfId="48963" priority="29943" stopIfTrue="1" operator="equal">
      <formula>"Napkin Hs"</formula>
    </cfRule>
    <cfRule type="cellIs" dxfId="48962" priority="29952" stopIfTrue="1" operator="equal">
      <formula>"Towel"</formula>
    </cfRule>
    <cfRule type="cellIs" dxfId="48961" priority="29953" stopIfTrue="1" operator="equal">
      <formula>"Napkin Hs"</formula>
    </cfRule>
    <cfRule type="cellIs" dxfId="48960" priority="29958" stopIfTrue="1" operator="equal">
      <formula>"Towel"</formula>
    </cfRule>
    <cfRule type="cellIs" dxfId="48959" priority="29959" stopIfTrue="1" operator="equal">
      <formula>"Napkin Hs"</formula>
    </cfRule>
  </conditionalFormatting>
  <conditionalFormatting sqref="C16:C17">
    <cfRule type="cellIs" dxfId="48958" priority="29938" stopIfTrue="1" operator="equal">
      <formula>"Towel"</formula>
    </cfRule>
    <cfRule type="cellIs" dxfId="48957" priority="29939" stopIfTrue="1" operator="equal">
      <formula>"Napkin Hs"</formula>
    </cfRule>
    <cfRule type="cellIs" dxfId="48956" priority="29940" stopIfTrue="1" operator="equal">
      <formula>"Towel"</formula>
    </cfRule>
    <cfRule type="cellIs" dxfId="48955" priority="29941" stopIfTrue="1" operator="equal">
      <formula>"Napkin Hs"</formula>
    </cfRule>
    <cfRule type="cellIs" dxfId="48954" priority="29944" stopIfTrue="1" operator="equal">
      <formula>"Towel"</formula>
    </cfRule>
    <cfRule type="cellIs" dxfId="48953" priority="29945" stopIfTrue="1" operator="equal">
      <formula>"Napkin Hs"</formula>
    </cfRule>
    <cfRule type="cellIs" dxfId="48952" priority="29946" stopIfTrue="1" operator="equal">
      <formula>"Towel"</formula>
    </cfRule>
    <cfRule type="cellIs" dxfId="48951" priority="29947" stopIfTrue="1" operator="equal">
      <formula>"Napkin Hs"</formula>
    </cfRule>
    <cfRule type="cellIs" dxfId="48950" priority="29948" stopIfTrue="1" operator="equal">
      <formula>"Towel"</formula>
    </cfRule>
    <cfRule type="cellIs" dxfId="48949" priority="29949" stopIfTrue="1" operator="equal">
      <formula>"Napkin Hs"</formula>
    </cfRule>
    <cfRule type="cellIs" dxfId="48948" priority="29950" stopIfTrue="1" operator="equal">
      <formula>"Towel"</formula>
    </cfRule>
    <cfRule type="cellIs" dxfId="48947" priority="29951" stopIfTrue="1" operator="equal">
      <formula>"Napkin Hs"</formula>
    </cfRule>
    <cfRule type="cellIs" dxfId="48946" priority="29954" stopIfTrue="1" operator="equal">
      <formula>"Towel"</formula>
    </cfRule>
    <cfRule type="cellIs" dxfId="48945" priority="29955" stopIfTrue="1" operator="equal">
      <formula>"Napkin Hs"</formula>
    </cfRule>
    <cfRule type="cellIs" dxfId="48944" priority="29957" stopIfTrue="1" operator="equal">
      <formula>"Napkin Hs"</formula>
    </cfRule>
  </conditionalFormatting>
  <conditionalFormatting sqref="C16:C17">
    <cfRule type="cellIs" dxfId="48943" priority="29956" stopIfTrue="1" operator="equal">
      <formula>"Towel"</formula>
    </cfRule>
  </conditionalFormatting>
  <conditionalFormatting sqref="C16:C17">
    <cfRule type="cellIs" dxfId="48942" priority="29934" stopIfTrue="1" operator="equal">
      <formula>"Towel"</formula>
    </cfRule>
    <cfRule type="cellIs" dxfId="48941" priority="29935" stopIfTrue="1" operator="equal">
      <formula>"Napkin Hs"</formula>
    </cfRule>
  </conditionalFormatting>
  <conditionalFormatting sqref="C16:C17">
    <cfRule type="cellIs" dxfId="48940" priority="29933" stopIfTrue="1" operator="equal">
      <formula>"Napkin Hs"</formula>
    </cfRule>
  </conditionalFormatting>
  <conditionalFormatting sqref="C16:C17">
    <cfRule type="cellIs" dxfId="48939" priority="29932" stopIfTrue="1" operator="equal">
      <formula>"Towel"</formula>
    </cfRule>
  </conditionalFormatting>
  <conditionalFormatting sqref="C16:C17">
    <cfRule type="cellIs" dxfId="48938" priority="29930" stopIfTrue="1" operator="equal">
      <formula>"Towel"</formula>
    </cfRule>
  </conditionalFormatting>
  <conditionalFormatting sqref="C16:C17">
    <cfRule type="cellIs" dxfId="48937" priority="29931" stopIfTrue="1" operator="equal">
      <formula>"Napkin Hs"</formula>
    </cfRule>
  </conditionalFormatting>
  <conditionalFormatting sqref="C16:C17">
    <cfRule type="cellIs" dxfId="48936" priority="29834" stopIfTrue="1" operator="equal">
      <formula>"Towel"</formula>
    </cfRule>
  </conditionalFormatting>
  <conditionalFormatting sqref="C16:C17">
    <cfRule type="cellIs" dxfId="48935" priority="29844" stopIfTrue="1" operator="equal">
      <formula>"Towel"</formula>
    </cfRule>
    <cfRule type="cellIs" dxfId="48934" priority="29845" stopIfTrue="1" operator="equal">
      <formula>"Napkin Hs"</formula>
    </cfRule>
    <cfRule type="cellIs" dxfId="48933" priority="29850" stopIfTrue="1" operator="equal">
      <formula>"Towel"</formula>
    </cfRule>
    <cfRule type="cellIs" dxfId="48932" priority="29851" stopIfTrue="1" operator="equal">
      <formula>"Napkin Hs"</formula>
    </cfRule>
    <cfRule type="cellIs" dxfId="48931" priority="29856" stopIfTrue="1" operator="equal">
      <formula>"Towel"</formula>
    </cfRule>
    <cfRule type="cellIs" dxfId="48930" priority="29857" stopIfTrue="1" operator="equal">
      <formula>"Napkin Hs"</formula>
    </cfRule>
    <cfRule type="cellIs" dxfId="48929" priority="29858" stopIfTrue="1" operator="equal">
      <formula>"Towel"</formula>
    </cfRule>
    <cfRule type="cellIs" dxfId="48928" priority="29859" stopIfTrue="1" operator="equal">
      <formula>"Napkin Hs"</formula>
    </cfRule>
    <cfRule type="cellIs" dxfId="48927" priority="29864" stopIfTrue="1" operator="equal">
      <formula>"Towel"</formula>
    </cfRule>
    <cfRule type="cellIs" dxfId="48926" priority="29865" stopIfTrue="1" operator="equal">
      <formula>"Napkin Hs"</formula>
    </cfRule>
    <cfRule type="cellIs" dxfId="48925" priority="29874" stopIfTrue="1" operator="equal">
      <formula>"Towel"</formula>
    </cfRule>
    <cfRule type="cellIs" dxfId="48924" priority="29875" stopIfTrue="1" operator="equal">
      <formula>"Napkin Hs"</formula>
    </cfRule>
    <cfRule type="cellIs" dxfId="48923" priority="29880" stopIfTrue="1" operator="equal">
      <formula>"Towel"</formula>
    </cfRule>
    <cfRule type="cellIs" dxfId="48922" priority="29881" stopIfTrue="1" operator="equal">
      <formula>"Napkin Hs"</formula>
    </cfRule>
    <cfRule type="cellIs" dxfId="48921" priority="29882" stopIfTrue="1" operator="equal">
      <formula>"Towel"</formula>
    </cfRule>
    <cfRule type="cellIs" dxfId="48920" priority="29883" stopIfTrue="1" operator="equal">
      <formula>"Napkin Hs"</formula>
    </cfRule>
    <cfRule type="cellIs" dxfId="48919" priority="29888" stopIfTrue="1" operator="equal">
      <formula>"Towel"</formula>
    </cfRule>
    <cfRule type="cellIs" dxfId="48918" priority="29889" stopIfTrue="1" operator="equal">
      <formula>"Napkin Hs"</formula>
    </cfRule>
    <cfRule type="cellIs" dxfId="48917" priority="29898" stopIfTrue="1" operator="equal">
      <formula>"Towel"</formula>
    </cfRule>
    <cfRule type="cellIs" dxfId="48916" priority="29899" stopIfTrue="1" operator="equal">
      <formula>"Napkin Hs"</formula>
    </cfRule>
    <cfRule type="cellIs" dxfId="48915" priority="29900" stopIfTrue="1" operator="equal">
      <formula>"Towel"</formula>
    </cfRule>
    <cfRule type="cellIs" dxfId="48914" priority="29901" stopIfTrue="1" operator="equal">
      <formula>"Napkin Hs"</formula>
    </cfRule>
    <cfRule type="cellIs" dxfId="48913" priority="29906" stopIfTrue="1" operator="equal">
      <formula>"Towel"</formula>
    </cfRule>
    <cfRule type="cellIs" dxfId="48912" priority="29907" stopIfTrue="1" operator="equal">
      <formula>"Napkin Hs"</formula>
    </cfRule>
    <cfRule type="cellIs" dxfId="48911" priority="29916" stopIfTrue="1" operator="equal">
      <formula>"Towel"</formula>
    </cfRule>
    <cfRule type="cellIs" dxfId="48910" priority="29917" stopIfTrue="1" operator="equal">
      <formula>"Napkin Hs"</formula>
    </cfRule>
    <cfRule type="cellIs" dxfId="48909" priority="29918" stopIfTrue="1" operator="equal">
      <formula>"Towel"</formula>
    </cfRule>
    <cfRule type="cellIs" dxfId="48908" priority="29919" stopIfTrue="1" operator="equal">
      <formula>"Napkin Hs"</formula>
    </cfRule>
    <cfRule type="cellIs" dxfId="48907" priority="29925" stopIfTrue="1" operator="equal">
      <formula>"Napkin Hs"</formula>
    </cfRule>
  </conditionalFormatting>
  <conditionalFormatting sqref="C16:C17">
    <cfRule type="cellIs" dxfId="48906" priority="29924" stopIfTrue="1" operator="equal">
      <formula>"Towel"</formula>
    </cfRule>
  </conditionalFormatting>
  <conditionalFormatting sqref="C16:C17">
    <cfRule type="cellIs" dxfId="48905" priority="29835" stopIfTrue="1" operator="equal">
      <formula>"Napkin Hs"</formula>
    </cfRule>
    <cfRule type="cellIs" dxfId="48904" priority="29836" stopIfTrue="1" operator="equal">
      <formula>"Towel"</formula>
    </cfRule>
    <cfRule type="cellIs" dxfId="48903" priority="29837" stopIfTrue="1" operator="equal">
      <formula>"Napkin Hs"</formula>
    </cfRule>
    <cfRule type="cellIs" dxfId="48902" priority="29838" stopIfTrue="1" operator="equal">
      <formula>"Towel"</formula>
    </cfRule>
    <cfRule type="cellIs" dxfId="48901" priority="29839" stopIfTrue="1" operator="equal">
      <formula>"Napkin Hs"</formula>
    </cfRule>
    <cfRule type="cellIs" dxfId="48900" priority="29840" stopIfTrue="1" operator="equal">
      <formula>"Towel"</formula>
    </cfRule>
    <cfRule type="cellIs" dxfId="48899" priority="29841" stopIfTrue="1" operator="equal">
      <formula>"Napkin Hs"</formula>
    </cfRule>
    <cfRule type="cellIs" dxfId="48898" priority="29842" stopIfTrue="1" operator="equal">
      <formula>"Towel"</formula>
    </cfRule>
    <cfRule type="cellIs" dxfId="48897" priority="29843" stopIfTrue="1" operator="equal">
      <formula>"Napkin Hs"</formula>
    </cfRule>
    <cfRule type="cellIs" dxfId="48896" priority="29846" stopIfTrue="1" operator="equal">
      <formula>"Towel"</formula>
    </cfRule>
    <cfRule type="cellIs" dxfId="48895" priority="29847" stopIfTrue="1" operator="equal">
      <formula>"Napkin Hs"</formula>
    </cfRule>
    <cfRule type="cellIs" dxfId="48894" priority="29848" stopIfTrue="1" operator="equal">
      <formula>"Towel"</formula>
    </cfRule>
    <cfRule type="cellIs" dxfId="48893" priority="29849" stopIfTrue="1" operator="equal">
      <formula>"Napkin Hs"</formula>
    </cfRule>
    <cfRule type="cellIs" dxfId="48892" priority="29852" stopIfTrue="1" operator="equal">
      <formula>"Towel"</formula>
    </cfRule>
    <cfRule type="cellIs" dxfId="48891" priority="29853" stopIfTrue="1" operator="equal">
      <formula>"Napkin Hs"</formula>
    </cfRule>
    <cfRule type="cellIs" dxfId="48890" priority="29854" stopIfTrue="1" operator="equal">
      <formula>"Towel"</formula>
    </cfRule>
    <cfRule type="cellIs" dxfId="48889" priority="29855" stopIfTrue="1" operator="equal">
      <formula>"Napkin Hs"</formula>
    </cfRule>
    <cfRule type="cellIs" dxfId="48888" priority="29860" stopIfTrue="1" operator="equal">
      <formula>"Towel"</formula>
    </cfRule>
    <cfRule type="cellIs" dxfId="48887" priority="29861" stopIfTrue="1" operator="equal">
      <formula>"Napkin Hs"</formula>
    </cfRule>
    <cfRule type="cellIs" dxfId="48886" priority="29862" stopIfTrue="1" operator="equal">
      <formula>"Towel"</formula>
    </cfRule>
    <cfRule type="cellIs" dxfId="48885" priority="29863" stopIfTrue="1" operator="equal">
      <formula>"Napkin Hs"</formula>
    </cfRule>
    <cfRule type="cellIs" dxfId="48884" priority="29866" stopIfTrue="1" operator="equal">
      <formula>"Towel"</formula>
    </cfRule>
    <cfRule type="cellIs" dxfId="48883" priority="29867" stopIfTrue="1" operator="equal">
      <formula>"Napkin Hs"</formula>
    </cfRule>
    <cfRule type="cellIs" dxfId="48882" priority="29868" stopIfTrue="1" operator="equal">
      <formula>"Towel"</formula>
    </cfRule>
    <cfRule type="cellIs" dxfId="48881" priority="29869" stopIfTrue="1" operator="equal">
      <formula>"Napkin Hs"</formula>
    </cfRule>
    <cfRule type="cellIs" dxfId="48880" priority="29870" stopIfTrue="1" operator="equal">
      <formula>"Towel"</formula>
    </cfRule>
    <cfRule type="cellIs" dxfId="48879" priority="29871" stopIfTrue="1" operator="equal">
      <formula>"Napkin Hs"</formula>
    </cfRule>
    <cfRule type="cellIs" dxfId="48878" priority="29872" stopIfTrue="1" operator="equal">
      <formula>"Towel"</formula>
    </cfRule>
    <cfRule type="cellIs" dxfId="48877" priority="29873" stopIfTrue="1" operator="equal">
      <formula>"Napkin Hs"</formula>
    </cfRule>
    <cfRule type="cellIs" dxfId="48876" priority="29876" stopIfTrue="1" operator="equal">
      <formula>"Towel"</formula>
    </cfRule>
    <cfRule type="cellIs" dxfId="48875" priority="29877" stopIfTrue="1" operator="equal">
      <formula>"Napkin Hs"</formula>
    </cfRule>
    <cfRule type="cellIs" dxfId="48874" priority="29878" stopIfTrue="1" operator="equal">
      <formula>"Towel"</formula>
    </cfRule>
    <cfRule type="cellIs" dxfId="48873" priority="29879" stopIfTrue="1" operator="equal">
      <formula>"Napkin Hs"</formula>
    </cfRule>
    <cfRule type="cellIs" dxfId="48872" priority="29884" stopIfTrue="1" operator="equal">
      <formula>"Towel"</formula>
    </cfRule>
    <cfRule type="cellIs" dxfId="48871" priority="29885" stopIfTrue="1" operator="equal">
      <formula>"Napkin Hs"</formula>
    </cfRule>
    <cfRule type="cellIs" dxfId="48870" priority="29886" stopIfTrue="1" operator="equal">
      <formula>"Towel"</formula>
    </cfRule>
    <cfRule type="cellIs" dxfId="48869" priority="29887" stopIfTrue="1" operator="equal">
      <formula>"Napkin Hs"</formula>
    </cfRule>
    <cfRule type="cellIs" dxfId="48868" priority="29890" stopIfTrue="1" operator="equal">
      <formula>"Towel"</formula>
    </cfRule>
    <cfRule type="cellIs" dxfId="48867" priority="29891" stopIfTrue="1" operator="equal">
      <formula>"Napkin Hs"</formula>
    </cfRule>
    <cfRule type="cellIs" dxfId="48866" priority="29892" stopIfTrue="1" operator="equal">
      <formula>"Towel"</formula>
    </cfRule>
    <cfRule type="cellIs" dxfId="48865" priority="29893" stopIfTrue="1" operator="equal">
      <formula>"Napkin Hs"</formula>
    </cfRule>
    <cfRule type="cellIs" dxfId="48864" priority="29894" stopIfTrue="1" operator="equal">
      <formula>"Towel"</formula>
    </cfRule>
    <cfRule type="cellIs" dxfId="48863" priority="29895" stopIfTrue="1" operator="equal">
      <formula>"Napkin Hs"</formula>
    </cfRule>
    <cfRule type="cellIs" dxfId="48862" priority="29896" stopIfTrue="1" operator="equal">
      <formula>"Towel"</formula>
    </cfRule>
    <cfRule type="cellIs" dxfId="48861" priority="29897" stopIfTrue="1" operator="equal">
      <formula>"Napkin Hs"</formula>
    </cfRule>
    <cfRule type="cellIs" dxfId="48860" priority="29902" stopIfTrue="1" operator="equal">
      <formula>"Towel"</formula>
    </cfRule>
    <cfRule type="cellIs" dxfId="48859" priority="29903" stopIfTrue="1" operator="equal">
      <formula>"Napkin Hs"</formula>
    </cfRule>
    <cfRule type="cellIs" dxfId="48858" priority="29904" stopIfTrue="1" operator="equal">
      <formula>"Towel"</formula>
    </cfRule>
    <cfRule type="cellIs" dxfId="48857" priority="29905" stopIfTrue="1" operator="equal">
      <formula>"Napkin Hs"</formula>
    </cfRule>
    <cfRule type="cellIs" dxfId="48856" priority="29908" stopIfTrue="1" operator="equal">
      <formula>"Towel"</formula>
    </cfRule>
    <cfRule type="cellIs" dxfId="48855" priority="29909" stopIfTrue="1" operator="equal">
      <formula>"Napkin Hs"</formula>
    </cfRule>
    <cfRule type="cellIs" dxfId="48854" priority="29910" stopIfTrue="1" operator="equal">
      <formula>"Towel"</formula>
    </cfRule>
    <cfRule type="cellIs" dxfId="48853" priority="29911" stopIfTrue="1" operator="equal">
      <formula>"Napkin Hs"</formula>
    </cfRule>
    <cfRule type="cellIs" dxfId="48852" priority="29912" stopIfTrue="1" operator="equal">
      <formula>"Towel"</formula>
    </cfRule>
    <cfRule type="cellIs" dxfId="48851" priority="29913" stopIfTrue="1" operator="equal">
      <formula>"Napkin Hs"</formula>
    </cfRule>
    <cfRule type="cellIs" dxfId="48850" priority="29914" stopIfTrue="1" operator="equal">
      <formula>"Towel"</formula>
    </cfRule>
    <cfRule type="cellIs" dxfId="48849" priority="29915" stopIfTrue="1" operator="equal">
      <formula>"Napkin Hs"</formula>
    </cfRule>
    <cfRule type="cellIs" dxfId="48848" priority="29920" stopIfTrue="1" operator="equal">
      <formula>"Towel"</formula>
    </cfRule>
    <cfRule type="cellIs" dxfId="48847" priority="29921" stopIfTrue="1" operator="equal">
      <formula>"Napkin Hs"</formula>
    </cfRule>
    <cfRule type="cellIs" dxfId="48846" priority="29922" stopIfTrue="1" operator="equal">
      <formula>"Towel"</formula>
    </cfRule>
    <cfRule type="cellIs" dxfId="48845" priority="29923" stopIfTrue="1" operator="equal">
      <formula>"Napkin Hs"</formula>
    </cfRule>
    <cfRule type="cellIs" dxfId="48844" priority="29926" stopIfTrue="1" operator="equal">
      <formula>"Towel"</formula>
    </cfRule>
    <cfRule type="cellIs" dxfId="48843" priority="29927" stopIfTrue="1" operator="equal">
      <formula>"Napkin Hs"</formula>
    </cfRule>
    <cfRule type="cellIs" dxfId="48842" priority="29928" stopIfTrue="1" operator="equal">
      <formula>"Towel"</formula>
    </cfRule>
    <cfRule type="cellIs" dxfId="48841" priority="29929" stopIfTrue="1" operator="equal">
      <formula>"Napkin Hs"</formula>
    </cfRule>
  </conditionalFormatting>
  <conditionalFormatting sqref="C16:C17">
    <cfRule type="cellIs" dxfId="48840" priority="29833" stopIfTrue="1" operator="equal">
      <formula>"Napkin Hs"</formula>
    </cfRule>
  </conditionalFormatting>
  <conditionalFormatting sqref="C16:C17">
    <cfRule type="cellIs" dxfId="48839" priority="29832" stopIfTrue="1" operator="equal">
      <formula>"Napkin Hs"</formula>
    </cfRule>
  </conditionalFormatting>
  <conditionalFormatting sqref="C16:C17">
    <cfRule type="cellIs" dxfId="48838" priority="29831" stopIfTrue="1" operator="equal">
      <formula>"Napkin Hs"</formula>
    </cfRule>
  </conditionalFormatting>
  <conditionalFormatting sqref="C16:C17">
    <cfRule type="cellIs" dxfId="48837" priority="29830" stopIfTrue="1" operator="equal">
      <formula>"Napkin Hs"</formula>
    </cfRule>
  </conditionalFormatting>
  <conditionalFormatting sqref="C16:C17">
    <cfRule type="cellIs" dxfId="48836" priority="29829" stopIfTrue="1" operator="equal">
      <formula>"Napkin Hs"</formula>
    </cfRule>
  </conditionalFormatting>
  <conditionalFormatting sqref="C16:C17">
    <cfRule type="cellIs" dxfId="48835" priority="29828" stopIfTrue="1" operator="equal">
      <formula>"Napkin Hs"</formula>
    </cfRule>
  </conditionalFormatting>
  <conditionalFormatting sqref="C16:C17">
    <cfRule type="cellIs" dxfId="48834" priority="29824" stopIfTrue="1" operator="equal">
      <formula>"Towel"</formula>
    </cfRule>
    <cfRule type="cellIs" dxfId="48833" priority="29825" stopIfTrue="1" operator="equal">
      <formula>"Napkin Hs"</formula>
    </cfRule>
  </conditionalFormatting>
  <conditionalFormatting sqref="C16:C17">
    <cfRule type="cellIs" dxfId="48832" priority="29826" stopIfTrue="1" operator="equal">
      <formula>"Towel"</formula>
    </cfRule>
    <cfRule type="cellIs" dxfId="48831" priority="29827" stopIfTrue="1" operator="equal">
      <formula>"Napkin Hs"</formula>
    </cfRule>
  </conditionalFormatting>
  <conditionalFormatting sqref="C16:C17">
    <cfRule type="cellIs" dxfId="48830" priority="29820" stopIfTrue="1" operator="equal">
      <formula>"Towel"</formula>
    </cfRule>
    <cfRule type="cellIs" dxfId="48829" priority="29821" stopIfTrue="1" operator="equal">
      <formula>"Napkin Hs"</formula>
    </cfRule>
  </conditionalFormatting>
  <conditionalFormatting sqref="C16:C17">
    <cfRule type="cellIs" dxfId="48828" priority="29822" stopIfTrue="1" operator="equal">
      <formula>"Towel"</formula>
    </cfRule>
    <cfRule type="cellIs" dxfId="48827" priority="29823" stopIfTrue="1" operator="equal">
      <formula>"Napkin Hs"</formula>
    </cfRule>
  </conditionalFormatting>
  <conditionalFormatting sqref="B16:B18">
    <cfRule type="cellIs" dxfId="48826" priority="29819" stopIfTrue="1" operator="equal">
      <formula>"Napkin Hs"</formula>
    </cfRule>
  </conditionalFormatting>
  <conditionalFormatting sqref="B16:B18">
    <cfRule type="cellIs" dxfId="48825" priority="29818" stopIfTrue="1" operator="equal">
      <formula>"Napkin Hs"</formula>
    </cfRule>
  </conditionalFormatting>
  <conditionalFormatting sqref="B16:B18">
    <cfRule type="cellIs" dxfId="48824" priority="29817" stopIfTrue="1" operator="equal">
      <formula>"Napkin Hs"</formula>
    </cfRule>
  </conditionalFormatting>
  <conditionalFormatting sqref="C18">
    <cfRule type="cellIs" dxfId="48823" priority="29815" stopIfTrue="1" operator="equal">
      <formula>"Towel"</formula>
    </cfRule>
    <cfRule type="cellIs" dxfId="48822" priority="29816" stopIfTrue="1" operator="equal">
      <formula>"Napkin Hs"</formula>
    </cfRule>
  </conditionalFormatting>
  <conditionalFormatting sqref="C18">
    <cfRule type="cellIs" dxfId="48821" priority="29811" stopIfTrue="1" operator="equal">
      <formula>"Towel"</formula>
    </cfRule>
    <cfRule type="cellIs" dxfId="48820" priority="29812" stopIfTrue="1" operator="equal">
      <formula>"Napkin Hs"</formula>
    </cfRule>
  </conditionalFormatting>
  <conditionalFormatting sqref="C18">
    <cfRule type="cellIs" dxfId="48819" priority="29813" stopIfTrue="1" operator="equal">
      <formula>"Towel"</formula>
    </cfRule>
    <cfRule type="cellIs" dxfId="48818" priority="29814" stopIfTrue="1" operator="equal">
      <formula>"Napkin Hs"</formula>
    </cfRule>
  </conditionalFormatting>
  <conditionalFormatting sqref="C18">
    <cfRule type="cellIs" dxfId="48817" priority="29809" stopIfTrue="1" operator="equal">
      <formula>"Towel"</formula>
    </cfRule>
    <cfRule type="cellIs" dxfId="48816" priority="29810" stopIfTrue="1" operator="equal">
      <formula>"Napkin Hs"</formula>
    </cfRule>
  </conditionalFormatting>
  <conditionalFormatting sqref="C18">
    <cfRule type="cellIs" dxfId="48815" priority="29807" stopIfTrue="1" operator="equal">
      <formula>"Towel"</formula>
    </cfRule>
    <cfRule type="cellIs" dxfId="48814" priority="29808" stopIfTrue="1" operator="equal">
      <formula>"Napkin Hs"</formula>
    </cfRule>
  </conditionalFormatting>
  <conditionalFormatting sqref="C18">
    <cfRule type="cellIs" dxfId="48813" priority="29805" stopIfTrue="1" operator="equal">
      <formula>"Towel"</formula>
    </cfRule>
    <cfRule type="cellIs" dxfId="48812" priority="29806" stopIfTrue="1" operator="equal">
      <formula>"Napkin Hs"</formula>
    </cfRule>
  </conditionalFormatting>
  <conditionalFormatting sqref="C18">
    <cfRule type="cellIs" dxfId="48811" priority="29797" stopIfTrue="1" operator="equal">
      <formula>"Towel"</formula>
    </cfRule>
    <cfRule type="cellIs" dxfId="48810" priority="29798" stopIfTrue="1" operator="equal">
      <formula>"Napkin Hs"</formula>
    </cfRule>
  </conditionalFormatting>
  <conditionalFormatting sqref="C18">
    <cfRule type="cellIs" dxfId="48809" priority="29799" stopIfTrue="1" operator="equal">
      <formula>"Towel"</formula>
    </cfRule>
    <cfRule type="cellIs" dxfId="48808" priority="29800" stopIfTrue="1" operator="equal">
      <formula>"Napkin Hs"</formula>
    </cfRule>
  </conditionalFormatting>
  <conditionalFormatting sqref="C18">
    <cfRule type="cellIs" dxfId="48807" priority="29795" stopIfTrue="1" operator="equal">
      <formula>"Towel"</formula>
    </cfRule>
    <cfRule type="cellIs" dxfId="48806" priority="29796" stopIfTrue="1" operator="equal">
      <formula>"Napkin Hs"</formula>
    </cfRule>
  </conditionalFormatting>
  <conditionalFormatting sqref="C18">
    <cfRule type="cellIs" dxfId="48805" priority="29793" stopIfTrue="1" operator="equal">
      <formula>"Towel"</formula>
    </cfRule>
    <cfRule type="cellIs" dxfId="48804" priority="29794" stopIfTrue="1" operator="equal">
      <formula>"Napkin Hs"</formula>
    </cfRule>
  </conditionalFormatting>
  <conditionalFormatting sqref="C18">
    <cfRule type="cellIs" dxfId="48803" priority="29801" stopIfTrue="1" operator="equal">
      <formula>"Towel"</formula>
    </cfRule>
    <cfRule type="cellIs" dxfId="48802" priority="29802" stopIfTrue="1" operator="equal">
      <formula>"Napkin Hs"</formula>
    </cfRule>
  </conditionalFormatting>
  <conditionalFormatting sqref="C18">
    <cfRule type="cellIs" dxfId="48801" priority="29803" stopIfTrue="1" operator="equal">
      <formula>"Towel"</formula>
    </cfRule>
    <cfRule type="cellIs" dxfId="48800" priority="29804" stopIfTrue="1" operator="equal">
      <formula>"Napkin Hs"</formula>
    </cfRule>
  </conditionalFormatting>
  <conditionalFormatting sqref="C18">
    <cfRule type="cellIs" dxfId="48799" priority="29791" stopIfTrue="1" operator="equal">
      <formula>"Towel"</formula>
    </cfRule>
    <cfRule type="cellIs" dxfId="48798" priority="29792" stopIfTrue="1" operator="equal">
      <formula>"Napkin Hs"</formula>
    </cfRule>
  </conditionalFormatting>
  <conditionalFormatting sqref="C18">
    <cfRule type="cellIs" dxfId="48797" priority="29787" stopIfTrue="1" operator="equal">
      <formula>"Towel"</formula>
    </cfRule>
    <cfRule type="cellIs" dxfId="48796" priority="29788" stopIfTrue="1" operator="equal">
      <formula>"Napkin Hs"</formula>
    </cfRule>
  </conditionalFormatting>
  <conditionalFormatting sqref="C18">
    <cfRule type="cellIs" dxfId="48795" priority="29789" stopIfTrue="1" operator="equal">
      <formula>"Towel"</formula>
    </cfRule>
    <cfRule type="cellIs" dxfId="48794" priority="29790" stopIfTrue="1" operator="equal">
      <formula>"Napkin Hs"</formula>
    </cfRule>
  </conditionalFormatting>
  <conditionalFormatting sqref="C18">
    <cfRule type="cellIs" dxfId="48793" priority="29785" stopIfTrue="1" operator="equal">
      <formula>"Towel"</formula>
    </cfRule>
    <cfRule type="cellIs" dxfId="48792" priority="29786" stopIfTrue="1" operator="equal">
      <formula>"Napkin Hs"</formula>
    </cfRule>
  </conditionalFormatting>
  <conditionalFormatting sqref="C18">
    <cfRule type="cellIs" dxfId="48791" priority="29783" stopIfTrue="1" operator="equal">
      <formula>"Towel"</formula>
    </cfRule>
    <cfRule type="cellIs" dxfId="48790" priority="29784" stopIfTrue="1" operator="equal">
      <formula>"Napkin Hs"</formula>
    </cfRule>
  </conditionalFormatting>
  <conditionalFormatting sqref="C18">
    <cfRule type="cellIs" dxfId="48789" priority="29781" stopIfTrue="1" operator="equal">
      <formula>"Towel"</formula>
    </cfRule>
    <cfRule type="cellIs" dxfId="48788" priority="29782" stopIfTrue="1" operator="equal">
      <formula>"Napkin Hs"</formula>
    </cfRule>
  </conditionalFormatting>
  <conditionalFormatting sqref="C18">
    <cfRule type="cellIs" dxfId="48787" priority="29773" stopIfTrue="1" operator="equal">
      <formula>"Towel"</formula>
    </cfRule>
    <cfRule type="cellIs" dxfId="48786" priority="29774" stopIfTrue="1" operator="equal">
      <formula>"Napkin Hs"</formula>
    </cfRule>
  </conditionalFormatting>
  <conditionalFormatting sqref="C18">
    <cfRule type="cellIs" dxfId="48785" priority="29775" stopIfTrue="1" operator="equal">
      <formula>"Towel"</formula>
    </cfRule>
    <cfRule type="cellIs" dxfId="48784" priority="29776" stopIfTrue="1" operator="equal">
      <formula>"Napkin Hs"</formula>
    </cfRule>
  </conditionalFormatting>
  <conditionalFormatting sqref="C18">
    <cfRule type="cellIs" dxfId="48783" priority="29771" stopIfTrue="1" operator="equal">
      <formula>"Towel"</formula>
    </cfRule>
    <cfRule type="cellIs" dxfId="48782" priority="29772" stopIfTrue="1" operator="equal">
      <formula>"Napkin Hs"</formula>
    </cfRule>
  </conditionalFormatting>
  <conditionalFormatting sqref="C18">
    <cfRule type="cellIs" dxfId="48781" priority="29769" stopIfTrue="1" operator="equal">
      <formula>"Towel"</formula>
    </cfRule>
    <cfRule type="cellIs" dxfId="48780" priority="29770" stopIfTrue="1" operator="equal">
      <formula>"Napkin Hs"</formula>
    </cfRule>
  </conditionalFormatting>
  <conditionalFormatting sqref="C18">
    <cfRule type="cellIs" dxfId="48779" priority="29777" stopIfTrue="1" operator="equal">
      <formula>"Towel"</formula>
    </cfRule>
    <cfRule type="cellIs" dxfId="48778" priority="29778" stopIfTrue="1" operator="equal">
      <formula>"Napkin Hs"</formula>
    </cfRule>
  </conditionalFormatting>
  <conditionalFormatting sqref="C18">
    <cfRule type="cellIs" dxfId="48777" priority="29779" stopIfTrue="1" operator="equal">
      <formula>"Towel"</formula>
    </cfRule>
    <cfRule type="cellIs" dxfId="48776" priority="29780" stopIfTrue="1" operator="equal">
      <formula>"Napkin Hs"</formula>
    </cfRule>
  </conditionalFormatting>
  <conditionalFormatting sqref="C18">
    <cfRule type="cellIs" dxfId="48775" priority="29767" stopIfTrue="1" operator="equal">
      <formula>"Towel"</formula>
    </cfRule>
    <cfRule type="cellIs" dxfId="48774" priority="29768" stopIfTrue="1" operator="equal">
      <formula>"Napkin Hs"</formula>
    </cfRule>
  </conditionalFormatting>
  <conditionalFormatting sqref="C18">
    <cfRule type="cellIs" dxfId="48773" priority="29763" stopIfTrue="1" operator="equal">
      <formula>"Towel"</formula>
    </cfRule>
    <cfRule type="cellIs" dxfId="48772" priority="29764" stopIfTrue="1" operator="equal">
      <formula>"Napkin Hs"</formula>
    </cfRule>
  </conditionalFormatting>
  <conditionalFormatting sqref="C18">
    <cfRule type="cellIs" dxfId="48771" priority="29765" stopIfTrue="1" operator="equal">
      <formula>"Towel"</formula>
    </cfRule>
    <cfRule type="cellIs" dxfId="48770" priority="29766" stopIfTrue="1" operator="equal">
      <formula>"Napkin Hs"</formula>
    </cfRule>
  </conditionalFormatting>
  <conditionalFormatting sqref="C18">
    <cfRule type="cellIs" dxfId="48769" priority="29759" stopIfTrue="1" operator="equal">
      <formula>"Towel"</formula>
    </cfRule>
    <cfRule type="cellIs" dxfId="48768" priority="29760" stopIfTrue="1" operator="equal">
      <formula>"Napkin Hs"</formula>
    </cfRule>
  </conditionalFormatting>
  <conditionalFormatting sqref="C18">
    <cfRule type="cellIs" dxfId="48767" priority="29761" stopIfTrue="1" operator="equal">
      <formula>"Towel"</formula>
    </cfRule>
    <cfRule type="cellIs" dxfId="48766" priority="29762" stopIfTrue="1" operator="equal">
      <formula>"Napkin Hs"</formula>
    </cfRule>
  </conditionalFormatting>
  <conditionalFormatting sqref="C18">
    <cfRule type="cellIs" dxfId="48765" priority="29757" stopIfTrue="1" operator="equal">
      <formula>"Towel"</formula>
    </cfRule>
    <cfRule type="cellIs" dxfId="48764" priority="29758" stopIfTrue="1" operator="equal">
      <formula>"Napkin Hs"</formula>
    </cfRule>
  </conditionalFormatting>
  <conditionalFormatting sqref="C18">
    <cfRule type="cellIs" dxfId="48763" priority="29751" stopIfTrue="1" operator="equal">
      <formula>"Towel"</formula>
    </cfRule>
    <cfRule type="cellIs" dxfId="48762" priority="29752" stopIfTrue="1" operator="equal">
      <formula>"Napkin Hs"</formula>
    </cfRule>
  </conditionalFormatting>
  <conditionalFormatting sqref="C18">
    <cfRule type="cellIs" dxfId="48761" priority="29755" stopIfTrue="1" operator="equal">
      <formula>"Towel"</formula>
    </cfRule>
    <cfRule type="cellIs" dxfId="48760" priority="29756" stopIfTrue="1" operator="equal">
      <formula>"Napkin Hs"</formula>
    </cfRule>
  </conditionalFormatting>
  <conditionalFormatting sqref="C18">
    <cfRule type="cellIs" dxfId="48759" priority="29753" stopIfTrue="1" operator="equal">
      <formula>"Towel"</formula>
    </cfRule>
    <cfRule type="cellIs" dxfId="48758" priority="29754" stopIfTrue="1" operator="equal">
      <formula>"Napkin Hs"</formula>
    </cfRule>
  </conditionalFormatting>
  <conditionalFormatting sqref="C18">
    <cfRule type="cellIs" dxfId="48757" priority="29745" stopIfTrue="1" operator="equal">
      <formula>"Towel"</formula>
    </cfRule>
    <cfRule type="cellIs" dxfId="48756" priority="29746" stopIfTrue="1" operator="equal">
      <formula>"Napkin Hs"</formula>
    </cfRule>
  </conditionalFormatting>
  <conditionalFormatting sqref="C18">
    <cfRule type="cellIs" dxfId="48755" priority="29747" stopIfTrue="1" operator="equal">
      <formula>"Towel"</formula>
    </cfRule>
    <cfRule type="cellIs" dxfId="48754" priority="29748" stopIfTrue="1" operator="equal">
      <formula>"Napkin Hs"</formula>
    </cfRule>
  </conditionalFormatting>
  <conditionalFormatting sqref="C18">
    <cfRule type="cellIs" dxfId="48753" priority="29749" stopIfTrue="1" operator="equal">
      <formula>"Towel"</formula>
    </cfRule>
    <cfRule type="cellIs" dxfId="48752" priority="29750" stopIfTrue="1" operator="equal">
      <formula>"Napkin Hs"</formula>
    </cfRule>
  </conditionalFormatting>
  <conditionalFormatting sqref="C18">
    <cfRule type="cellIs" dxfId="48751" priority="29743" stopIfTrue="1" operator="equal">
      <formula>"Towel"</formula>
    </cfRule>
    <cfRule type="cellIs" dxfId="48750" priority="29744" stopIfTrue="1" operator="equal">
      <formula>"Napkin Hs"</formula>
    </cfRule>
  </conditionalFormatting>
  <conditionalFormatting sqref="C18">
    <cfRule type="cellIs" dxfId="48749" priority="29741" stopIfTrue="1" operator="equal">
      <formula>"Towel"</formula>
    </cfRule>
    <cfRule type="cellIs" dxfId="48748" priority="29742" stopIfTrue="1" operator="equal">
      <formula>"Napkin Hs"</formula>
    </cfRule>
  </conditionalFormatting>
  <conditionalFormatting sqref="C18">
    <cfRule type="cellIs" dxfId="48747" priority="29717" stopIfTrue="1" operator="equal">
      <formula>"Towel"</formula>
    </cfRule>
  </conditionalFormatting>
  <conditionalFormatting sqref="C18">
    <cfRule type="cellIs" dxfId="48746" priority="29718" stopIfTrue="1" operator="equal">
      <formula>"Napkin Hs"</formula>
    </cfRule>
    <cfRule type="cellIs" dxfId="48745" priority="29723" stopIfTrue="1" operator="equal">
      <formula>"Towel"</formula>
    </cfRule>
    <cfRule type="cellIs" dxfId="48744" priority="29724" stopIfTrue="1" operator="equal">
      <formula>"Napkin Hs"</formula>
    </cfRule>
    <cfRule type="cellIs" dxfId="48743" priority="29733" stopIfTrue="1" operator="equal">
      <formula>"Towel"</formula>
    </cfRule>
    <cfRule type="cellIs" dxfId="48742" priority="29734" stopIfTrue="1" operator="equal">
      <formula>"Napkin Hs"</formula>
    </cfRule>
    <cfRule type="cellIs" dxfId="48741" priority="29739" stopIfTrue="1" operator="equal">
      <formula>"Towel"</formula>
    </cfRule>
    <cfRule type="cellIs" dxfId="48740" priority="29740" stopIfTrue="1" operator="equal">
      <formula>"Napkin Hs"</formula>
    </cfRule>
  </conditionalFormatting>
  <conditionalFormatting sqref="C18">
    <cfRule type="cellIs" dxfId="48739" priority="29719" stopIfTrue="1" operator="equal">
      <formula>"Towel"</formula>
    </cfRule>
    <cfRule type="cellIs" dxfId="48738" priority="29720" stopIfTrue="1" operator="equal">
      <formula>"Napkin Hs"</formula>
    </cfRule>
    <cfRule type="cellIs" dxfId="48737" priority="29721" stopIfTrue="1" operator="equal">
      <formula>"Towel"</formula>
    </cfRule>
    <cfRule type="cellIs" dxfId="48736" priority="29722" stopIfTrue="1" operator="equal">
      <formula>"Napkin Hs"</formula>
    </cfRule>
    <cfRule type="cellIs" dxfId="48735" priority="29725" stopIfTrue="1" operator="equal">
      <formula>"Towel"</formula>
    </cfRule>
    <cfRule type="cellIs" dxfId="48734" priority="29726" stopIfTrue="1" operator="equal">
      <formula>"Napkin Hs"</formula>
    </cfRule>
    <cfRule type="cellIs" dxfId="48733" priority="29727" stopIfTrue="1" operator="equal">
      <formula>"Towel"</formula>
    </cfRule>
    <cfRule type="cellIs" dxfId="48732" priority="29728" stopIfTrue="1" operator="equal">
      <formula>"Napkin Hs"</formula>
    </cfRule>
    <cfRule type="cellIs" dxfId="48731" priority="29729" stopIfTrue="1" operator="equal">
      <formula>"Towel"</formula>
    </cfRule>
    <cfRule type="cellIs" dxfId="48730" priority="29730" stopIfTrue="1" operator="equal">
      <formula>"Napkin Hs"</formula>
    </cfRule>
    <cfRule type="cellIs" dxfId="48729" priority="29731" stopIfTrue="1" operator="equal">
      <formula>"Towel"</formula>
    </cfRule>
    <cfRule type="cellIs" dxfId="48728" priority="29732" stopIfTrue="1" operator="equal">
      <formula>"Napkin Hs"</formula>
    </cfRule>
    <cfRule type="cellIs" dxfId="48727" priority="29735" stopIfTrue="1" operator="equal">
      <formula>"Towel"</formula>
    </cfRule>
    <cfRule type="cellIs" dxfId="48726" priority="29736" stopIfTrue="1" operator="equal">
      <formula>"Napkin Hs"</formula>
    </cfRule>
    <cfRule type="cellIs" dxfId="48725" priority="29738" stopIfTrue="1" operator="equal">
      <formula>"Napkin Hs"</formula>
    </cfRule>
  </conditionalFormatting>
  <conditionalFormatting sqref="C18">
    <cfRule type="cellIs" dxfId="48724" priority="29737" stopIfTrue="1" operator="equal">
      <formula>"Towel"</formula>
    </cfRule>
  </conditionalFormatting>
  <conditionalFormatting sqref="C18">
    <cfRule type="cellIs" dxfId="48723" priority="29715" stopIfTrue="1" operator="equal">
      <formula>"Towel"</formula>
    </cfRule>
    <cfRule type="cellIs" dxfId="48722" priority="29716" stopIfTrue="1" operator="equal">
      <formula>"Napkin Hs"</formula>
    </cfRule>
  </conditionalFormatting>
  <conditionalFormatting sqref="C18">
    <cfRule type="cellIs" dxfId="48721" priority="29714" stopIfTrue="1" operator="equal">
      <formula>"Napkin Hs"</formula>
    </cfRule>
  </conditionalFormatting>
  <conditionalFormatting sqref="C18">
    <cfRule type="cellIs" dxfId="48720" priority="29713" stopIfTrue="1" operator="equal">
      <formula>"Towel"</formula>
    </cfRule>
  </conditionalFormatting>
  <conditionalFormatting sqref="C18">
    <cfRule type="cellIs" dxfId="48719" priority="29711" stopIfTrue="1" operator="equal">
      <formula>"Towel"</formula>
    </cfRule>
  </conditionalFormatting>
  <conditionalFormatting sqref="C18">
    <cfRule type="cellIs" dxfId="48718" priority="29712" stopIfTrue="1" operator="equal">
      <formula>"Napkin Hs"</formula>
    </cfRule>
  </conditionalFormatting>
  <conditionalFormatting sqref="C18">
    <cfRule type="cellIs" dxfId="48717" priority="29615" stopIfTrue="1" operator="equal">
      <formula>"Towel"</formula>
    </cfRule>
  </conditionalFormatting>
  <conditionalFormatting sqref="C18">
    <cfRule type="cellIs" dxfId="48716" priority="29625" stopIfTrue="1" operator="equal">
      <formula>"Towel"</formula>
    </cfRule>
    <cfRule type="cellIs" dxfId="48715" priority="29626" stopIfTrue="1" operator="equal">
      <formula>"Napkin Hs"</formula>
    </cfRule>
    <cfRule type="cellIs" dxfId="48714" priority="29631" stopIfTrue="1" operator="equal">
      <formula>"Towel"</formula>
    </cfRule>
    <cfRule type="cellIs" dxfId="48713" priority="29632" stopIfTrue="1" operator="equal">
      <formula>"Napkin Hs"</formula>
    </cfRule>
    <cfRule type="cellIs" dxfId="48712" priority="29637" stopIfTrue="1" operator="equal">
      <formula>"Towel"</formula>
    </cfRule>
    <cfRule type="cellIs" dxfId="48711" priority="29638" stopIfTrue="1" operator="equal">
      <formula>"Napkin Hs"</formula>
    </cfRule>
    <cfRule type="cellIs" dxfId="48710" priority="29639" stopIfTrue="1" operator="equal">
      <formula>"Towel"</formula>
    </cfRule>
    <cfRule type="cellIs" dxfId="48709" priority="29640" stopIfTrue="1" operator="equal">
      <formula>"Napkin Hs"</formula>
    </cfRule>
    <cfRule type="cellIs" dxfId="48708" priority="29645" stopIfTrue="1" operator="equal">
      <formula>"Towel"</formula>
    </cfRule>
    <cfRule type="cellIs" dxfId="48707" priority="29646" stopIfTrue="1" operator="equal">
      <formula>"Napkin Hs"</formula>
    </cfRule>
    <cfRule type="cellIs" dxfId="48706" priority="29655" stopIfTrue="1" operator="equal">
      <formula>"Towel"</formula>
    </cfRule>
    <cfRule type="cellIs" dxfId="48705" priority="29656" stopIfTrue="1" operator="equal">
      <formula>"Napkin Hs"</formula>
    </cfRule>
    <cfRule type="cellIs" dxfId="48704" priority="29661" stopIfTrue="1" operator="equal">
      <formula>"Towel"</formula>
    </cfRule>
    <cfRule type="cellIs" dxfId="48703" priority="29662" stopIfTrue="1" operator="equal">
      <formula>"Napkin Hs"</formula>
    </cfRule>
    <cfRule type="cellIs" dxfId="48702" priority="29663" stopIfTrue="1" operator="equal">
      <formula>"Towel"</formula>
    </cfRule>
    <cfRule type="cellIs" dxfId="48701" priority="29664" stopIfTrue="1" operator="equal">
      <formula>"Napkin Hs"</formula>
    </cfRule>
    <cfRule type="cellIs" dxfId="48700" priority="29669" stopIfTrue="1" operator="equal">
      <formula>"Towel"</formula>
    </cfRule>
    <cfRule type="cellIs" dxfId="48699" priority="29670" stopIfTrue="1" operator="equal">
      <formula>"Napkin Hs"</formula>
    </cfRule>
    <cfRule type="cellIs" dxfId="48698" priority="29679" stopIfTrue="1" operator="equal">
      <formula>"Towel"</formula>
    </cfRule>
    <cfRule type="cellIs" dxfId="48697" priority="29680" stopIfTrue="1" operator="equal">
      <formula>"Napkin Hs"</formula>
    </cfRule>
    <cfRule type="cellIs" dxfId="48696" priority="29681" stopIfTrue="1" operator="equal">
      <formula>"Towel"</formula>
    </cfRule>
    <cfRule type="cellIs" dxfId="48695" priority="29682" stopIfTrue="1" operator="equal">
      <formula>"Napkin Hs"</formula>
    </cfRule>
    <cfRule type="cellIs" dxfId="48694" priority="29687" stopIfTrue="1" operator="equal">
      <formula>"Towel"</formula>
    </cfRule>
    <cfRule type="cellIs" dxfId="48693" priority="29688" stopIfTrue="1" operator="equal">
      <formula>"Napkin Hs"</formula>
    </cfRule>
    <cfRule type="cellIs" dxfId="48692" priority="29697" stopIfTrue="1" operator="equal">
      <formula>"Towel"</formula>
    </cfRule>
    <cfRule type="cellIs" dxfId="48691" priority="29698" stopIfTrue="1" operator="equal">
      <formula>"Napkin Hs"</formula>
    </cfRule>
    <cfRule type="cellIs" dxfId="48690" priority="29699" stopIfTrue="1" operator="equal">
      <formula>"Towel"</formula>
    </cfRule>
    <cfRule type="cellIs" dxfId="48689" priority="29700" stopIfTrue="1" operator="equal">
      <formula>"Napkin Hs"</formula>
    </cfRule>
    <cfRule type="cellIs" dxfId="48688" priority="29706" stopIfTrue="1" operator="equal">
      <formula>"Napkin Hs"</formula>
    </cfRule>
  </conditionalFormatting>
  <conditionalFormatting sqref="C18">
    <cfRule type="cellIs" dxfId="48687" priority="29705" stopIfTrue="1" operator="equal">
      <formula>"Towel"</formula>
    </cfRule>
  </conditionalFormatting>
  <conditionalFormatting sqref="C18">
    <cfRule type="cellIs" dxfId="48686" priority="29616" stopIfTrue="1" operator="equal">
      <formula>"Napkin Hs"</formula>
    </cfRule>
    <cfRule type="cellIs" dxfId="48685" priority="29617" stopIfTrue="1" operator="equal">
      <formula>"Towel"</formula>
    </cfRule>
    <cfRule type="cellIs" dxfId="48684" priority="29618" stopIfTrue="1" operator="equal">
      <formula>"Napkin Hs"</formula>
    </cfRule>
    <cfRule type="cellIs" dxfId="48683" priority="29619" stopIfTrue="1" operator="equal">
      <formula>"Towel"</formula>
    </cfRule>
    <cfRule type="cellIs" dxfId="48682" priority="29620" stopIfTrue="1" operator="equal">
      <formula>"Napkin Hs"</formula>
    </cfRule>
    <cfRule type="cellIs" dxfId="48681" priority="29621" stopIfTrue="1" operator="equal">
      <formula>"Towel"</formula>
    </cfRule>
    <cfRule type="cellIs" dxfId="48680" priority="29622" stopIfTrue="1" operator="equal">
      <formula>"Napkin Hs"</formula>
    </cfRule>
    <cfRule type="cellIs" dxfId="48679" priority="29623" stopIfTrue="1" operator="equal">
      <formula>"Towel"</formula>
    </cfRule>
    <cfRule type="cellIs" dxfId="48678" priority="29624" stopIfTrue="1" operator="equal">
      <formula>"Napkin Hs"</formula>
    </cfRule>
    <cfRule type="cellIs" dxfId="48677" priority="29627" stopIfTrue="1" operator="equal">
      <formula>"Towel"</formula>
    </cfRule>
    <cfRule type="cellIs" dxfId="48676" priority="29628" stopIfTrue="1" operator="equal">
      <formula>"Napkin Hs"</formula>
    </cfRule>
    <cfRule type="cellIs" dxfId="48675" priority="29629" stopIfTrue="1" operator="equal">
      <formula>"Towel"</formula>
    </cfRule>
    <cfRule type="cellIs" dxfId="48674" priority="29630" stopIfTrue="1" operator="equal">
      <formula>"Napkin Hs"</formula>
    </cfRule>
    <cfRule type="cellIs" dxfId="48673" priority="29633" stopIfTrue="1" operator="equal">
      <formula>"Towel"</formula>
    </cfRule>
    <cfRule type="cellIs" dxfId="48672" priority="29634" stopIfTrue="1" operator="equal">
      <formula>"Napkin Hs"</formula>
    </cfRule>
    <cfRule type="cellIs" dxfId="48671" priority="29635" stopIfTrue="1" operator="equal">
      <formula>"Towel"</formula>
    </cfRule>
    <cfRule type="cellIs" dxfId="48670" priority="29636" stopIfTrue="1" operator="equal">
      <formula>"Napkin Hs"</formula>
    </cfRule>
    <cfRule type="cellIs" dxfId="48669" priority="29641" stopIfTrue="1" operator="equal">
      <formula>"Towel"</formula>
    </cfRule>
    <cfRule type="cellIs" dxfId="48668" priority="29642" stopIfTrue="1" operator="equal">
      <formula>"Napkin Hs"</formula>
    </cfRule>
    <cfRule type="cellIs" dxfId="48667" priority="29643" stopIfTrue="1" operator="equal">
      <formula>"Towel"</formula>
    </cfRule>
    <cfRule type="cellIs" dxfId="48666" priority="29644" stopIfTrue="1" operator="equal">
      <formula>"Napkin Hs"</formula>
    </cfRule>
    <cfRule type="cellIs" dxfId="48665" priority="29647" stopIfTrue="1" operator="equal">
      <formula>"Towel"</formula>
    </cfRule>
    <cfRule type="cellIs" dxfId="48664" priority="29648" stopIfTrue="1" operator="equal">
      <formula>"Napkin Hs"</formula>
    </cfRule>
    <cfRule type="cellIs" dxfId="48663" priority="29649" stopIfTrue="1" operator="equal">
      <formula>"Towel"</formula>
    </cfRule>
    <cfRule type="cellIs" dxfId="48662" priority="29650" stopIfTrue="1" operator="equal">
      <formula>"Napkin Hs"</formula>
    </cfRule>
    <cfRule type="cellIs" dxfId="48661" priority="29651" stopIfTrue="1" operator="equal">
      <formula>"Towel"</formula>
    </cfRule>
    <cfRule type="cellIs" dxfId="48660" priority="29652" stopIfTrue="1" operator="equal">
      <formula>"Napkin Hs"</formula>
    </cfRule>
    <cfRule type="cellIs" dxfId="48659" priority="29653" stopIfTrue="1" operator="equal">
      <formula>"Towel"</formula>
    </cfRule>
    <cfRule type="cellIs" dxfId="48658" priority="29654" stopIfTrue="1" operator="equal">
      <formula>"Napkin Hs"</formula>
    </cfRule>
    <cfRule type="cellIs" dxfId="48657" priority="29657" stopIfTrue="1" operator="equal">
      <formula>"Towel"</formula>
    </cfRule>
    <cfRule type="cellIs" dxfId="48656" priority="29658" stopIfTrue="1" operator="equal">
      <formula>"Napkin Hs"</formula>
    </cfRule>
    <cfRule type="cellIs" dxfId="48655" priority="29659" stopIfTrue="1" operator="equal">
      <formula>"Towel"</formula>
    </cfRule>
    <cfRule type="cellIs" dxfId="48654" priority="29660" stopIfTrue="1" operator="equal">
      <formula>"Napkin Hs"</formula>
    </cfRule>
    <cfRule type="cellIs" dxfId="48653" priority="29665" stopIfTrue="1" operator="equal">
      <formula>"Towel"</formula>
    </cfRule>
    <cfRule type="cellIs" dxfId="48652" priority="29666" stopIfTrue="1" operator="equal">
      <formula>"Napkin Hs"</formula>
    </cfRule>
    <cfRule type="cellIs" dxfId="48651" priority="29667" stopIfTrue="1" operator="equal">
      <formula>"Towel"</formula>
    </cfRule>
    <cfRule type="cellIs" dxfId="48650" priority="29668" stopIfTrue="1" operator="equal">
      <formula>"Napkin Hs"</formula>
    </cfRule>
    <cfRule type="cellIs" dxfId="48649" priority="29671" stopIfTrue="1" operator="equal">
      <formula>"Towel"</formula>
    </cfRule>
    <cfRule type="cellIs" dxfId="48648" priority="29672" stopIfTrue="1" operator="equal">
      <formula>"Napkin Hs"</formula>
    </cfRule>
    <cfRule type="cellIs" dxfId="48647" priority="29673" stopIfTrue="1" operator="equal">
      <formula>"Towel"</formula>
    </cfRule>
    <cfRule type="cellIs" dxfId="48646" priority="29674" stopIfTrue="1" operator="equal">
      <formula>"Napkin Hs"</formula>
    </cfRule>
    <cfRule type="cellIs" dxfId="48645" priority="29675" stopIfTrue="1" operator="equal">
      <formula>"Towel"</formula>
    </cfRule>
    <cfRule type="cellIs" dxfId="48644" priority="29676" stopIfTrue="1" operator="equal">
      <formula>"Napkin Hs"</formula>
    </cfRule>
    <cfRule type="cellIs" dxfId="48643" priority="29677" stopIfTrue="1" operator="equal">
      <formula>"Towel"</formula>
    </cfRule>
    <cfRule type="cellIs" dxfId="48642" priority="29678" stopIfTrue="1" operator="equal">
      <formula>"Napkin Hs"</formula>
    </cfRule>
    <cfRule type="cellIs" dxfId="48641" priority="29683" stopIfTrue="1" operator="equal">
      <formula>"Towel"</formula>
    </cfRule>
    <cfRule type="cellIs" dxfId="48640" priority="29684" stopIfTrue="1" operator="equal">
      <formula>"Napkin Hs"</formula>
    </cfRule>
    <cfRule type="cellIs" dxfId="48639" priority="29685" stopIfTrue="1" operator="equal">
      <formula>"Towel"</formula>
    </cfRule>
    <cfRule type="cellIs" dxfId="48638" priority="29686" stopIfTrue="1" operator="equal">
      <formula>"Napkin Hs"</formula>
    </cfRule>
    <cfRule type="cellIs" dxfId="48637" priority="29689" stopIfTrue="1" operator="equal">
      <formula>"Towel"</formula>
    </cfRule>
    <cfRule type="cellIs" dxfId="48636" priority="29690" stopIfTrue="1" operator="equal">
      <formula>"Napkin Hs"</formula>
    </cfRule>
    <cfRule type="cellIs" dxfId="48635" priority="29691" stopIfTrue="1" operator="equal">
      <formula>"Towel"</formula>
    </cfRule>
    <cfRule type="cellIs" dxfId="48634" priority="29692" stopIfTrue="1" operator="equal">
      <formula>"Napkin Hs"</formula>
    </cfRule>
    <cfRule type="cellIs" dxfId="48633" priority="29693" stopIfTrue="1" operator="equal">
      <formula>"Towel"</formula>
    </cfRule>
    <cfRule type="cellIs" dxfId="48632" priority="29694" stopIfTrue="1" operator="equal">
      <formula>"Napkin Hs"</formula>
    </cfRule>
    <cfRule type="cellIs" dxfId="48631" priority="29695" stopIfTrue="1" operator="equal">
      <formula>"Towel"</formula>
    </cfRule>
    <cfRule type="cellIs" dxfId="48630" priority="29696" stopIfTrue="1" operator="equal">
      <formula>"Napkin Hs"</formula>
    </cfRule>
    <cfRule type="cellIs" dxfId="48629" priority="29701" stopIfTrue="1" operator="equal">
      <formula>"Towel"</formula>
    </cfRule>
    <cfRule type="cellIs" dxfId="48628" priority="29702" stopIfTrue="1" operator="equal">
      <formula>"Napkin Hs"</formula>
    </cfRule>
    <cfRule type="cellIs" dxfId="48627" priority="29703" stopIfTrue="1" operator="equal">
      <formula>"Towel"</formula>
    </cfRule>
    <cfRule type="cellIs" dxfId="48626" priority="29704" stopIfTrue="1" operator="equal">
      <formula>"Napkin Hs"</formula>
    </cfRule>
    <cfRule type="cellIs" dxfId="48625" priority="29707" stopIfTrue="1" operator="equal">
      <formula>"Towel"</formula>
    </cfRule>
    <cfRule type="cellIs" dxfId="48624" priority="29708" stopIfTrue="1" operator="equal">
      <formula>"Napkin Hs"</formula>
    </cfRule>
    <cfRule type="cellIs" dxfId="48623" priority="29709" stopIfTrue="1" operator="equal">
      <formula>"Towel"</formula>
    </cfRule>
    <cfRule type="cellIs" dxfId="48622" priority="29710" stopIfTrue="1" operator="equal">
      <formula>"Napkin Hs"</formula>
    </cfRule>
  </conditionalFormatting>
  <conditionalFormatting sqref="C18">
    <cfRule type="cellIs" dxfId="48621" priority="29614" stopIfTrue="1" operator="equal">
      <formula>"Napkin Hs"</formula>
    </cfRule>
  </conditionalFormatting>
  <conditionalFormatting sqref="C18">
    <cfRule type="cellIs" dxfId="48620" priority="29613" stopIfTrue="1" operator="equal">
      <formula>"Napkin Hs"</formula>
    </cfRule>
  </conditionalFormatting>
  <conditionalFormatting sqref="C18">
    <cfRule type="cellIs" dxfId="48619" priority="29612" stopIfTrue="1" operator="equal">
      <formula>"Napkin Hs"</formula>
    </cfRule>
  </conditionalFormatting>
  <conditionalFormatting sqref="C18">
    <cfRule type="cellIs" dxfId="48618" priority="29611" stopIfTrue="1" operator="equal">
      <formula>"Napkin Hs"</formula>
    </cfRule>
  </conditionalFormatting>
  <conditionalFormatting sqref="C18">
    <cfRule type="cellIs" dxfId="48617" priority="29610" stopIfTrue="1" operator="equal">
      <formula>"Napkin Hs"</formula>
    </cfRule>
  </conditionalFormatting>
  <conditionalFormatting sqref="C18">
    <cfRule type="cellIs" dxfId="48616" priority="29609" stopIfTrue="1" operator="equal">
      <formula>"Napkin Hs"</formula>
    </cfRule>
  </conditionalFormatting>
  <conditionalFormatting sqref="C18">
    <cfRule type="cellIs" dxfId="48615" priority="29605" stopIfTrue="1" operator="equal">
      <formula>"Towel"</formula>
    </cfRule>
    <cfRule type="cellIs" dxfId="48614" priority="29606" stopIfTrue="1" operator="equal">
      <formula>"Napkin Hs"</formula>
    </cfRule>
  </conditionalFormatting>
  <conditionalFormatting sqref="C18">
    <cfRule type="cellIs" dxfId="48613" priority="29607" stopIfTrue="1" operator="equal">
      <formula>"Towel"</formula>
    </cfRule>
    <cfRule type="cellIs" dxfId="48612" priority="29608" stopIfTrue="1" operator="equal">
      <formula>"Napkin Hs"</formula>
    </cfRule>
  </conditionalFormatting>
  <conditionalFormatting sqref="C18">
    <cfRule type="cellIs" dxfId="48611" priority="29601" stopIfTrue="1" operator="equal">
      <formula>"Towel"</formula>
    </cfRule>
    <cfRule type="cellIs" dxfId="48610" priority="29602" stopIfTrue="1" operator="equal">
      <formula>"Napkin Hs"</formula>
    </cfRule>
  </conditionalFormatting>
  <conditionalFormatting sqref="C18">
    <cfRule type="cellIs" dxfId="48609" priority="29603" stopIfTrue="1" operator="equal">
      <formula>"Towel"</formula>
    </cfRule>
    <cfRule type="cellIs" dxfId="48608" priority="29604" stopIfTrue="1" operator="equal">
      <formula>"Napkin Hs"</formula>
    </cfRule>
  </conditionalFormatting>
  <conditionalFormatting sqref="C18">
    <cfRule type="cellIs" dxfId="48607" priority="29599" stopIfTrue="1" operator="equal">
      <formula>"Towel"</formula>
    </cfRule>
    <cfRule type="cellIs" dxfId="48606" priority="29600" stopIfTrue="1" operator="equal">
      <formula>"Napkin Hs"</formula>
    </cfRule>
  </conditionalFormatting>
  <conditionalFormatting sqref="C18">
    <cfRule type="cellIs" dxfId="48605" priority="29595" stopIfTrue="1" operator="equal">
      <formula>"Towel"</formula>
    </cfRule>
    <cfRule type="cellIs" dxfId="48604" priority="29596" stopIfTrue="1" operator="equal">
      <formula>"Napkin Hs"</formula>
    </cfRule>
  </conditionalFormatting>
  <conditionalFormatting sqref="C18">
    <cfRule type="cellIs" dxfId="48603" priority="29597" stopIfTrue="1" operator="equal">
      <formula>"Towel"</formula>
    </cfRule>
    <cfRule type="cellIs" dxfId="48602" priority="29598" stopIfTrue="1" operator="equal">
      <formula>"Napkin Hs"</formula>
    </cfRule>
  </conditionalFormatting>
  <conditionalFormatting sqref="C18">
    <cfRule type="cellIs" dxfId="48601" priority="29591" stopIfTrue="1" operator="equal">
      <formula>"Towel"</formula>
    </cfRule>
    <cfRule type="cellIs" dxfId="48600" priority="29592" stopIfTrue="1" operator="equal">
      <formula>"Napkin Hs"</formula>
    </cfRule>
  </conditionalFormatting>
  <conditionalFormatting sqref="C18">
    <cfRule type="cellIs" dxfId="48599" priority="29593" stopIfTrue="1" operator="equal">
      <formula>"Towel"</formula>
    </cfRule>
    <cfRule type="cellIs" dxfId="48598" priority="29594" stopIfTrue="1" operator="equal">
      <formula>"Napkin Hs"</formula>
    </cfRule>
  </conditionalFormatting>
  <conditionalFormatting sqref="C18">
    <cfRule type="cellIs" dxfId="48597" priority="29589" stopIfTrue="1" operator="equal">
      <formula>"Towel"</formula>
    </cfRule>
    <cfRule type="cellIs" dxfId="48596" priority="29590" stopIfTrue="1" operator="equal">
      <formula>"Napkin Hs"</formula>
    </cfRule>
  </conditionalFormatting>
  <conditionalFormatting sqref="C18">
    <cfRule type="cellIs" dxfId="48595" priority="29583" stopIfTrue="1" operator="equal">
      <formula>"Towel"</formula>
    </cfRule>
    <cfRule type="cellIs" dxfId="48594" priority="29584" stopIfTrue="1" operator="equal">
      <formula>"Napkin Hs"</formula>
    </cfRule>
  </conditionalFormatting>
  <conditionalFormatting sqref="C18">
    <cfRule type="cellIs" dxfId="48593" priority="29587" stopIfTrue="1" operator="equal">
      <formula>"Towel"</formula>
    </cfRule>
    <cfRule type="cellIs" dxfId="48592" priority="29588" stopIfTrue="1" operator="equal">
      <formula>"Napkin Hs"</formula>
    </cfRule>
  </conditionalFormatting>
  <conditionalFormatting sqref="C18">
    <cfRule type="cellIs" dxfId="48591" priority="29585" stopIfTrue="1" operator="equal">
      <formula>"Towel"</formula>
    </cfRule>
    <cfRule type="cellIs" dxfId="48590" priority="29586" stopIfTrue="1" operator="equal">
      <formula>"Napkin Hs"</formula>
    </cfRule>
  </conditionalFormatting>
  <conditionalFormatting sqref="C18">
    <cfRule type="cellIs" dxfId="48589" priority="29577" stopIfTrue="1" operator="equal">
      <formula>"Towel"</formula>
    </cfRule>
    <cfRule type="cellIs" dxfId="48588" priority="29578" stopIfTrue="1" operator="equal">
      <formula>"Napkin Hs"</formula>
    </cfRule>
  </conditionalFormatting>
  <conditionalFormatting sqref="C18">
    <cfRule type="cellIs" dxfId="48587" priority="29579" stopIfTrue="1" operator="equal">
      <formula>"Towel"</formula>
    </cfRule>
    <cfRule type="cellIs" dxfId="48586" priority="29580" stopIfTrue="1" operator="equal">
      <formula>"Napkin Hs"</formula>
    </cfRule>
  </conditionalFormatting>
  <conditionalFormatting sqref="C18">
    <cfRule type="cellIs" dxfId="48585" priority="29581" stopIfTrue="1" operator="equal">
      <formula>"Towel"</formula>
    </cfRule>
    <cfRule type="cellIs" dxfId="48584" priority="29582" stopIfTrue="1" operator="equal">
      <formula>"Napkin Hs"</formula>
    </cfRule>
  </conditionalFormatting>
  <conditionalFormatting sqref="C18">
    <cfRule type="cellIs" dxfId="48583" priority="29575" stopIfTrue="1" operator="equal">
      <formula>"Towel"</formula>
    </cfRule>
    <cfRule type="cellIs" dxfId="48582" priority="29576" stopIfTrue="1" operator="equal">
      <formula>"Napkin Hs"</formula>
    </cfRule>
  </conditionalFormatting>
  <conditionalFormatting sqref="C18">
    <cfRule type="cellIs" dxfId="48581" priority="29573" stopIfTrue="1" operator="equal">
      <formula>"Towel"</formula>
    </cfRule>
    <cfRule type="cellIs" dxfId="48580" priority="29574" stopIfTrue="1" operator="equal">
      <formula>"Napkin Hs"</formula>
    </cfRule>
  </conditionalFormatting>
  <conditionalFormatting sqref="C18">
    <cfRule type="cellIs" dxfId="48579" priority="29549" stopIfTrue="1" operator="equal">
      <formula>"Towel"</formula>
    </cfRule>
  </conditionalFormatting>
  <conditionalFormatting sqref="C18">
    <cfRule type="cellIs" dxfId="48578" priority="29550" stopIfTrue="1" operator="equal">
      <formula>"Napkin Hs"</formula>
    </cfRule>
    <cfRule type="cellIs" dxfId="48577" priority="29555" stopIfTrue="1" operator="equal">
      <formula>"Towel"</formula>
    </cfRule>
    <cfRule type="cellIs" dxfId="48576" priority="29556" stopIfTrue="1" operator="equal">
      <formula>"Napkin Hs"</formula>
    </cfRule>
    <cfRule type="cellIs" dxfId="48575" priority="29565" stopIfTrue="1" operator="equal">
      <formula>"Towel"</formula>
    </cfRule>
    <cfRule type="cellIs" dxfId="48574" priority="29566" stopIfTrue="1" operator="equal">
      <formula>"Napkin Hs"</formula>
    </cfRule>
    <cfRule type="cellIs" dxfId="48573" priority="29571" stopIfTrue="1" operator="equal">
      <formula>"Towel"</formula>
    </cfRule>
    <cfRule type="cellIs" dxfId="48572" priority="29572" stopIfTrue="1" operator="equal">
      <formula>"Napkin Hs"</formula>
    </cfRule>
  </conditionalFormatting>
  <conditionalFormatting sqref="C18">
    <cfRule type="cellIs" dxfId="48571" priority="29551" stopIfTrue="1" operator="equal">
      <formula>"Towel"</formula>
    </cfRule>
    <cfRule type="cellIs" dxfId="48570" priority="29552" stopIfTrue="1" operator="equal">
      <formula>"Napkin Hs"</formula>
    </cfRule>
    <cfRule type="cellIs" dxfId="48569" priority="29553" stopIfTrue="1" operator="equal">
      <formula>"Towel"</formula>
    </cfRule>
    <cfRule type="cellIs" dxfId="48568" priority="29554" stopIfTrue="1" operator="equal">
      <formula>"Napkin Hs"</formula>
    </cfRule>
    <cfRule type="cellIs" dxfId="48567" priority="29557" stopIfTrue="1" operator="equal">
      <formula>"Towel"</formula>
    </cfRule>
    <cfRule type="cellIs" dxfId="48566" priority="29558" stopIfTrue="1" operator="equal">
      <formula>"Napkin Hs"</formula>
    </cfRule>
    <cfRule type="cellIs" dxfId="48565" priority="29559" stopIfTrue="1" operator="equal">
      <formula>"Towel"</formula>
    </cfRule>
    <cfRule type="cellIs" dxfId="48564" priority="29560" stopIfTrue="1" operator="equal">
      <formula>"Napkin Hs"</formula>
    </cfRule>
    <cfRule type="cellIs" dxfId="48563" priority="29561" stopIfTrue="1" operator="equal">
      <formula>"Towel"</formula>
    </cfRule>
    <cfRule type="cellIs" dxfId="48562" priority="29562" stopIfTrue="1" operator="equal">
      <formula>"Napkin Hs"</formula>
    </cfRule>
    <cfRule type="cellIs" dxfId="48561" priority="29563" stopIfTrue="1" operator="equal">
      <formula>"Towel"</formula>
    </cfRule>
    <cfRule type="cellIs" dxfId="48560" priority="29564" stopIfTrue="1" operator="equal">
      <formula>"Napkin Hs"</formula>
    </cfRule>
    <cfRule type="cellIs" dxfId="48559" priority="29567" stopIfTrue="1" operator="equal">
      <formula>"Towel"</formula>
    </cfRule>
    <cfRule type="cellIs" dxfId="48558" priority="29568" stopIfTrue="1" operator="equal">
      <formula>"Napkin Hs"</formula>
    </cfRule>
    <cfRule type="cellIs" dxfId="48557" priority="29570" stopIfTrue="1" operator="equal">
      <formula>"Napkin Hs"</formula>
    </cfRule>
  </conditionalFormatting>
  <conditionalFormatting sqref="C18">
    <cfRule type="cellIs" dxfId="48556" priority="29569" stopIfTrue="1" operator="equal">
      <formula>"Towel"</formula>
    </cfRule>
  </conditionalFormatting>
  <conditionalFormatting sqref="C18">
    <cfRule type="cellIs" dxfId="48555" priority="29547" stopIfTrue="1" operator="equal">
      <formula>"Towel"</formula>
    </cfRule>
    <cfRule type="cellIs" dxfId="48554" priority="29548" stopIfTrue="1" operator="equal">
      <formula>"Napkin Hs"</formula>
    </cfRule>
  </conditionalFormatting>
  <conditionalFormatting sqref="C18">
    <cfRule type="cellIs" dxfId="48553" priority="29546" stopIfTrue="1" operator="equal">
      <formula>"Napkin Hs"</formula>
    </cfRule>
  </conditionalFormatting>
  <conditionalFormatting sqref="C18">
    <cfRule type="cellIs" dxfId="48552" priority="29545" stopIfTrue="1" operator="equal">
      <formula>"Towel"</formula>
    </cfRule>
  </conditionalFormatting>
  <conditionalFormatting sqref="C18">
    <cfRule type="cellIs" dxfId="48551" priority="29543" stopIfTrue="1" operator="equal">
      <formula>"Towel"</formula>
    </cfRule>
  </conditionalFormatting>
  <conditionalFormatting sqref="C18">
    <cfRule type="cellIs" dxfId="48550" priority="29544" stopIfTrue="1" operator="equal">
      <formula>"Napkin Hs"</formula>
    </cfRule>
  </conditionalFormatting>
  <conditionalFormatting sqref="C18">
    <cfRule type="cellIs" dxfId="48549" priority="29447" stopIfTrue="1" operator="equal">
      <formula>"Towel"</formula>
    </cfRule>
  </conditionalFormatting>
  <conditionalFormatting sqref="C18">
    <cfRule type="cellIs" dxfId="48548" priority="29457" stopIfTrue="1" operator="equal">
      <formula>"Towel"</formula>
    </cfRule>
    <cfRule type="cellIs" dxfId="48547" priority="29458" stopIfTrue="1" operator="equal">
      <formula>"Napkin Hs"</formula>
    </cfRule>
    <cfRule type="cellIs" dxfId="48546" priority="29463" stopIfTrue="1" operator="equal">
      <formula>"Towel"</formula>
    </cfRule>
    <cfRule type="cellIs" dxfId="48545" priority="29464" stopIfTrue="1" operator="equal">
      <formula>"Napkin Hs"</formula>
    </cfRule>
    <cfRule type="cellIs" dxfId="48544" priority="29469" stopIfTrue="1" operator="equal">
      <formula>"Towel"</formula>
    </cfRule>
    <cfRule type="cellIs" dxfId="48543" priority="29470" stopIfTrue="1" operator="equal">
      <formula>"Napkin Hs"</formula>
    </cfRule>
    <cfRule type="cellIs" dxfId="48542" priority="29471" stopIfTrue="1" operator="equal">
      <formula>"Towel"</formula>
    </cfRule>
    <cfRule type="cellIs" dxfId="48541" priority="29472" stopIfTrue="1" operator="equal">
      <formula>"Napkin Hs"</formula>
    </cfRule>
    <cfRule type="cellIs" dxfId="48540" priority="29477" stopIfTrue="1" operator="equal">
      <formula>"Towel"</formula>
    </cfRule>
    <cfRule type="cellIs" dxfId="48539" priority="29478" stopIfTrue="1" operator="equal">
      <formula>"Napkin Hs"</formula>
    </cfRule>
    <cfRule type="cellIs" dxfId="48538" priority="29487" stopIfTrue="1" operator="equal">
      <formula>"Towel"</formula>
    </cfRule>
    <cfRule type="cellIs" dxfId="48537" priority="29488" stopIfTrue="1" operator="equal">
      <formula>"Napkin Hs"</formula>
    </cfRule>
    <cfRule type="cellIs" dxfId="48536" priority="29493" stopIfTrue="1" operator="equal">
      <formula>"Towel"</formula>
    </cfRule>
    <cfRule type="cellIs" dxfId="48535" priority="29494" stopIfTrue="1" operator="equal">
      <formula>"Napkin Hs"</formula>
    </cfRule>
    <cfRule type="cellIs" dxfId="48534" priority="29495" stopIfTrue="1" operator="equal">
      <formula>"Towel"</formula>
    </cfRule>
    <cfRule type="cellIs" dxfId="48533" priority="29496" stopIfTrue="1" operator="equal">
      <formula>"Napkin Hs"</formula>
    </cfRule>
    <cfRule type="cellIs" dxfId="48532" priority="29501" stopIfTrue="1" operator="equal">
      <formula>"Towel"</formula>
    </cfRule>
    <cfRule type="cellIs" dxfId="48531" priority="29502" stopIfTrue="1" operator="equal">
      <formula>"Napkin Hs"</formula>
    </cfRule>
    <cfRule type="cellIs" dxfId="48530" priority="29511" stopIfTrue="1" operator="equal">
      <formula>"Towel"</formula>
    </cfRule>
    <cfRule type="cellIs" dxfId="48529" priority="29512" stopIfTrue="1" operator="equal">
      <formula>"Napkin Hs"</formula>
    </cfRule>
    <cfRule type="cellIs" dxfId="48528" priority="29513" stopIfTrue="1" operator="equal">
      <formula>"Towel"</formula>
    </cfRule>
    <cfRule type="cellIs" dxfId="48527" priority="29514" stopIfTrue="1" operator="equal">
      <formula>"Napkin Hs"</formula>
    </cfRule>
    <cfRule type="cellIs" dxfId="48526" priority="29519" stopIfTrue="1" operator="equal">
      <formula>"Towel"</formula>
    </cfRule>
    <cfRule type="cellIs" dxfId="48525" priority="29520" stopIfTrue="1" operator="equal">
      <formula>"Napkin Hs"</formula>
    </cfRule>
    <cfRule type="cellIs" dxfId="48524" priority="29529" stopIfTrue="1" operator="equal">
      <formula>"Towel"</formula>
    </cfRule>
    <cfRule type="cellIs" dxfId="48523" priority="29530" stopIfTrue="1" operator="equal">
      <formula>"Napkin Hs"</formula>
    </cfRule>
    <cfRule type="cellIs" dxfId="48522" priority="29531" stopIfTrue="1" operator="equal">
      <formula>"Towel"</formula>
    </cfRule>
    <cfRule type="cellIs" dxfId="48521" priority="29532" stopIfTrue="1" operator="equal">
      <formula>"Napkin Hs"</formula>
    </cfRule>
    <cfRule type="cellIs" dxfId="48520" priority="29538" stopIfTrue="1" operator="equal">
      <formula>"Napkin Hs"</formula>
    </cfRule>
  </conditionalFormatting>
  <conditionalFormatting sqref="C18">
    <cfRule type="cellIs" dxfId="48519" priority="29537" stopIfTrue="1" operator="equal">
      <formula>"Towel"</formula>
    </cfRule>
  </conditionalFormatting>
  <conditionalFormatting sqref="C18">
    <cfRule type="cellIs" dxfId="48518" priority="29448" stopIfTrue="1" operator="equal">
      <formula>"Napkin Hs"</formula>
    </cfRule>
    <cfRule type="cellIs" dxfId="48517" priority="29449" stopIfTrue="1" operator="equal">
      <formula>"Towel"</formula>
    </cfRule>
    <cfRule type="cellIs" dxfId="48516" priority="29450" stopIfTrue="1" operator="equal">
      <formula>"Napkin Hs"</formula>
    </cfRule>
    <cfRule type="cellIs" dxfId="48515" priority="29451" stopIfTrue="1" operator="equal">
      <formula>"Towel"</formula>
    </cfRule>
    <cfRule type="cellIs" dxfId="48514" priority="29452" stopIfTrue="1" operator="equal">
      <formula>"Napkin Hs"</formula>
    </cfRule>
    <cfRule type="cellIs" dxfId="48513" priority="29453" stopIfTrue="1" operator="equal">
      <formula>"Towel"</formula>
    </cfRule>
    <cfRule type="cellIs" dxfId="48512" priority="29454" stopIfTrue="1" operator="equal">
      <formula>"Napkin Hs"</formula>
    </cfRule>
    <cfRule type="cellIs" dxfId="48511" priority="29455" stopIfTrue="1" operator="equal">
      <formula>"Towel"</formula>
    </cfRule>
    <cfRule type="cellIs" dxfId="48510" priority="29456" stopIfTrue="1" operator="equal">
      <formula>"Napkin Hs"</formula>
    </cfRule>
    <cfRule type="cellIs" dxfId="48509" priority="29459" stopIfTrue="1" operator="equal">
      <formula>"Towel"</formula>
    </cfRule>
    <cfRule type="cellIs" dxfId="48508" priority="29460" stopIfTrue="1" operator="equal">
      <formula>"Napkin Hs"</formula>
    </cfRule>
    <cfRule type="cellIs" dxfId="48507" priority="29461" stopIfTrue="1" operator="equal">
      <formula>"Towel"</formula>
    </cfRule>
    <cfRule type="cellIs" dxfId="48506" priority="29462" stopIfTrue="1" operator="equal">
      <formula>"Napkin Hs"</formula>
    </cfRule>
    <cfRule type="cellIs" dxfId="48505" priority="29465" stopIfTrue="1" operator="equal">
      <formula>"Towel"</formula>
    </cfRule>
    <cfRule type="cellIs" dxfId="48504" priority="29466" stopIfTrue="1" operator="equal">
      <formula>"Napkin Hs"</formula>
    </cfRule>
    <cfRule type="cellIs" dxfId="48503" priority="29467" stopIfTrue="1" operator="equal">
      <formula>"Towel"</formula>
    </cfRule>
    <cfRule type="cellIs" dxfId="48502" priority="29468" stopIfTrue="1" operator="equal">
      <formula>"Napkin Hs"</formula>
    </cfRule>
    <cfRule type="cellIs" dxfId="48501" priority="29473" stopIfTrue="1" operator="equal">
      <formula>"Towel"</formula>
    </cfRule>
    <cfRule type="cellIs" dxfId="48500" priority="29474" stopIfTrue="1" operator="equal">
      <formula>"Napkin Hs"</formula>
    </cfRule>
    <cfRule type="cellIs" dxfId="48499" priority="29475" stopIfTrue="1" operator="equal">
      <formula>"Towel"</formula>
    </cfRule>
    <cfRule type="cellIs" dxfId="48498" priority="29476" stopIfTrue="1" operator="equal">
      <formula>"Napkin Hs"</formula>
    </cfRule>
    <cfRule type="cellIs" dxfId="48497" priority="29479" stopIfTrue="1" operator="equal">
      <formula>"Towel"</formula>
    </cfRule>
    <cfRule type="cellIs" dxfId="48496" priority="29480" stopIfTrue="1" operator="equal">
      <formula>"Napkin Hs"</formula>
    </cfRule>
    <cfRule type="cellIs" dxfId="48495" priority="29481" stopIfTrue="1" operator="equal">
      <formula>"Towel"</formula>
    </cfRule>
    <cfRule type="cellIs" dxfId="48494" priority="29482" stopIfTrue="1" operator="equal">
      <formula>"Napkin Hs"</formula>
    </cfRule>
    <cfRule type="cellIs" dxfId="48493" priority="29483" stopIfTrue="1" operator="equal">
      <formula>"Towel"</formula>
    </cfRule>
    <cfRule type="cellIs" dxfId="48492" priority="29484" stopIfTrue="1" operator="equal">
      <formula>"Napkin Hs"</formula>
    </cfRule>
    <cfRule type="cellIs" dxfId="48491" priority="29485" stopIfTrue="1" operator="equal">
      <formula>"Towel"</formula>
    </cfRule>
    <cfRule type="cellIs" dxfId="48490" priority="29486" stopIfTrue="1" operator="equal">
      <formula>"Napkin Hs"</formula>
    </cfRule>
    <cfRule type="cellIs" dxfId="48489" priority="29489" stopIfTrue="1" operator="equal">
      <formula>"Towel"</formula>
    </cfRule>
    <cfRule type="cellIs" dxfId="48488" priority="29490" stopIfTrue="1" operator="equal">
      <formula>"Napkin Hs"</formula>
    </cfRule>
    <cfRule type="cellIs" dxfId="48487" priority="29491" stopIfTrue="1" operator="equal">
      <formula>"Towel"</formula>
    </cfRule>
    <cfRule type="cellIs" dxfId="48486" priority="29492" stopIfTrue="1" operator="equal">
      <formula>"Napkin Hs"</formula>
    </cfRule>
    <cfRule type="cellIs" dxfId="48485" priority="29497" stopIfTrue="1" operator="equal">
      <formula>"Towel"</formula>
    </cfRule>
    <cfRule type="cellIs" dxfId="48484" priority="29498" stopIfTrue="1" operator="equal">
      <formula>"Napkin Hs"</formula>
    </cfRule>
    <cfRule type="cellIs" dxfId="48483" priority="29499" stopIfTrue="1" operator="equal">
      <formula>"Towel"</formula>
    </cfRule>
    <cfRule type="cellIs" dxfId="48482" priority="29500" stopIfTrue="1" operator="equal">
      <formula>"Napkin Hs"</formula>
    </cfRule>
    <cfRule type="cellIs" dxfId="48481" priority="29503" stopIfTrue="1" operator="equal">
      <formula>"Towel"</formula>
    </cfRule>
    <cfRule type="cellIs" dxfId="48480" priority="29504" stopIfTrue="1" operator="equal">
      <formula>"Napkin Hs"</formula>
    </cfRule>
    <cfRule type="cellIs" dxfId="48479" priority="29505" stopIfTrue="1" operator="equal">
      <formula>"Towel"</formula>
    </cfRule>
    <cfRule type="cellIs" dxfId="48478" priority="29506" stopIfTrue="1" operator="equal">
      <formula>"Napkin Hs"</formula>
    </cfRule>
    <cfRule type="cellIs" dxfId="48477" priority="29507" stopIfTrue="1" operator="equal">
      <formula>"Towel"</formula>
    </cfRule>
    <cfRule type="cellIs" dxfId="48476" priority="29508" stopIfTrue="1" operator="equal">
      <formula>"Napkin Hs"</formula>
    </cfRule>
    <cfRule type="cellIs" dxfId="48475" priority="29509" stopIfTrue="1" operator="equal">
      <formula>"Towel"</formula>
    </cfRule>
    <cfRule type="cellIs" dxfId="48474" priority="29510" stopIfTrue="1" operator="equal">
      <formula>"Napkin Hs"</formula>
    </cfRule>
    <cfRule type="cellIs" dxfId="48473" priority="29515" stopIfTrue="1" operator="equal">
      <formula>"Towel"</formula>
    </cfRule>
    <cfRule type="cellIs" dxfId="48472" priority="29516" stopIfTrue="1" operator="equal">
      <formula>"Napkin Hs"</formula>
    </cfRule>
    <cfRule type="cellIs" dxfId="48471" priority="29517" stopIfTrue="1" operator="equal">
      <formula>"Towel"</formula>
    </cfRule>
    <cfRule type="cellIs" dxfId="48470" priority="29518" stopIfTrue="1" operator="equal">
      <formula>"Napkin Hs"</formula>
    </cfRule>
    <cfRule type="cellIs" dxfId="48469" priority="29521" stopIfTrue="1" operator="equal">
      <formula>"Towel"</formula>
    </cfRule>
    <cfRule type="cellIs" dxfId="48468" priority="29522" stopIfTrue="1" operator="equal">
      <formula>"Napkin Hs"</formula>
    </cfRule>
    <cfRule type="cellIs" dxfId="48467" priority="29523" stopIfTrue="1" operator="equal">
      <formula>"Towel"</formula>
    </cfRule>
    <cfRule type="cellIs" dxfId="48466" priority="29524" stopIfTrue="1" operator="equal">
      <formula>"Napkin Hs"</formula>
    </cfRule>
    <cfRule type="cellIs" dxfId="48465" priority="29525" stopIfTrue="1" operator="equal">
      <formula>"Towel"</formula>
    </cfRule>
    <cfRule type="cellIs" dxfId="48464" priority="29526" stopIfTrue="1" operator="equal">
      <formula>"Napkin Hs"</formula>
    </cfRule>
    <cfRule type="cellIs" dxfId="48463" priority="29527" stopIfTrue="1" operator="equal">
      <formula>"Towel"</formula>
    </cfRule>
    <cfRule type="cellIs" dxfId="48462" priority="29528" stopIfTrue="1" operator="equal">
      <formula>"Napkin Hs"</formula>
    </cfRule>
    <cfRule type="cellIs" dxfId="48461" priority="29533" stopIfTrue="1" operator="equal">
      <formula>"Towel"</formula>
    </cfRule>
    <cfRule type="cellIs" dxfId="48460" priority="29534" stopIfTrue="1" operator="equal">
      <formula>"Napkin Hs"</formula>
    </cfRule>
    <cfRule type="cellIs" dxfId="48459" priority="29535" stopIfTrue="1" operator="equal">
      <formula>"Towel"</formula>
    </cfRule>
    <cfRule type="cellIs" dxfId="48458" priority="29536" stopIfTrue="1" operator="equal">
      <formula>"Napkin Hs"</formula>
    </cfRule>
    <cfRule type="cellIs" dxfId="48457" priority="29539" stopIfTrue="1" operator="equal">
      <formula>"Towel"</formula>
    </cfRule>
    <cfRule type="cellIs" dxfId="48456" priority="29540" stopIfTrue="1" operator="equal">
      <formula>"Napkin Hs"</formula>
    </cfRule>
    <cfRule type="cellIs" dxfId="48455" priority="29541" stopIfTrue="1" operator="equal">
      <formula>"Towel"</formula>
    </cfRule>
    <cfRule type="cellIs" dxfId="48454" priority="29542" stopIfTrue="1" operator="equal">
      <formula>"Napkin Hs"</formula>
    </cfRule>
  </conditionalFormatting>
  <conditionalFormatting sqref="C18">
    <cfRule type="cellIs" dxfId="48453" priority="29446" stopIfTrue="1" operator="equal">
      <formula>"Napkin Hs"</formula>
    </cfRule>
  </conditionalFormatting>
  <conditionalFormatting sqref="C18">
    <cfRule type="cellIs" dxfId="48452" priority="29445" stopIfTrue="1" operator="equal">
      <formula>"Napkin Hs"</formula>
    </cfRule>
  </conditionalFormatting>
  <conditionalFormatting sqref="C18">
    <cfRule type="cellIs" dxfId="48451" priority="29444" stopIfTrue="1" operator="equal">
      <formula>"Napkin Hs"</formula>
    </cfRule>
  </conditionalFormatting>
  <conditionalFormatting sqref="C18">
    <cfRule type="cellIs" dxfId="48450" priority="29443" stopIfTrue="1" operator="equal">
      <formula>"Napkin Hs"</formula>
    </cfRule>
  </conditionalFormatting>
  <conditionalFormatting sqref="C18">
    <cfRule type="cellIs" dxfId="48449" priority="29442" stopIfTrue="1" operator="equal">
      <formula>"Napkin Hs"</formula>
    </cfRule>
  </conditionalFormatting>
  <conditionalFormatting sqref="C18">
    <cfRule type="cellIs" dxfId="48448" priority="29441" stopIfTrue="1" operator="equal">
      <formula>"Napkin Hs"</formula>
    </cfRule>
  </conditionalFormatting>
  <conditionalFormatting sqref="C18">
    <cfRule type="cellIs" dxfId="48447" priority="29437" stopIfTrue="1" operator="equal">
      <formula>"Towel"</formula>
    </cfRule>
    <cfRule type="cellIs" dxfId="48446" priority="29438" stopIfTrue="1" operator="equal">
      <formula>"Napkin Hs"</formula>
    </cfRule>
  </conditionalFormatting>
  <conditionalFormatting sqref="C18">
    <cfRule type="cellIs" dxfId="48445" priority="29439" stopIfTrue="1" operator="equal">
      <formula>"Towel"</formula>
    </cfRule>
    <cfRule type="cellIs" dxfId="48444" priority="29440" stopIfTrue="1" operator="equal">
      <formula>"Napkin Hs"</formula>
    </cfRule>
  </conditionalFormatting>
  <conditionalFormatting sqref="C18">
    <cfRule type="cellIs" dxfId="48443" priority="29433" stopIfTrue="1" operator="equal">
      <formula>"Towel"</formula>
    </cfRule>
    <cfRule type="cellIs" dxfId="48442" priority="29434" stopIfTrue="1" operator="equal">
      <formula>"Napkin Hs"</formula>
    </cfRule>
  </conditionalFormatting>
  <conditionalFormatting sqref="C18">
    <cfRule type="cellIs" dxfId="48441" priority="29435" stopIfTrue="1" operator="equal">
      <formula>"Towel"</formula>
    </cfRule>
    <cfRule type="cellIs" dxfId="48440" priority="29436" stopIfTrue="1" operator="equal">
      <formula>"Napkin Hs"</formula>
    </cfRule>
  </conditionalFormatting>
  <conditionalFormatting sqref="B26:C26">
    <cfRule type="cellIs" dxfId="48439" priority="29428" stopIfTrue="1" operator="equal">
      <formula>"Towel"</formula>
    </cfRule>
    <cfRule type="cellIs" dxfId="48438" priority="29429" stopIfTrue="1" operator="equal">
      <formula>"Napkin Hs"</formula>
    </cfRule>
  </conditionalFormatting>
  <conditionalFormatting sqref="C26">
    <cfRule type="cellIs" dxfId="48437" priority="29424" stopIfTrue="1" operator="equal">
      <formula>"Towel"</formula>
    </cfRule>
    <cfRule type="cellIs" dxfId="48436" priority="29425" stopIfTrue="1" operator="equal">
      <formula>"Napkin Hs"</formula>
    </cfRule>
  </conditionalFormatting>
  <conditionalFormatting sqref="C26">
    <cfRule type="cellIs" dxfId="48435" priority="29427" stopIfTrue="1" operator="equal">
      <formula>"Napkin Hs"</formula>
    </cfRule>
  </conditionalFormatting>
  <conditionalFormatting sqref="C26">
    <cfRule type="cellIs" dxfId="48434" priority="29426" stopIfTrue="1" operator="equal">
      <formula>"Towel"</formula>
    </cfRule>
  </conditionalFormatting>
  <conditionalFormatting sqref="C28">
    <cfRule type="cellIs" dxfId="48433" priority="29420" stopIfTrue="1" operator="equal">
      <formula>"Towel"</formula>
    </cfRule>
    <cfRule type="cellIs" dxfId="48432" priority="29421" stopIfTrue="1" operator="equal">
      <formula>"Napkin Hs"</formula>
    </cfRule>
  </conditionalFormatting>
  <conditionalFormatting sqref="C28">
    <cfRule type="cellIs" dxfId="48431" priority="29422" stopIfTrue="1" operator="equal">
      <formula>"Towel"</formula>
    </cfRule>
    <cfRule type="cellIs" dxfId="48430" priority="29423" stopIfTrue="1" operator="equal">
      <formula>"Napkin Hs"</formula>
    </cfRule>
  </conditionalFormatting>
  <conditionalFormatting sqref="C28">
    <cfRule type="cellIs" dxfId="48429" priority="29418" stopIfTrue="1" operator="equal">
      <formula>"Towel"</formula>
    </cfRule>
    <cfRule type="cellIs" dxfId="48428" priority="29419" stopIfTrue="1" operator="equal">
      <formula>"Napkin Hs"</formula>
    </cfRule>
  </conditionalFormatting>
  <conditionalFormatting sqref="B28">
    <cfRule type="cellIs" dxfId="48427" priority="29416" stopIfTrue="1" operator="equal">
      <formula>"Towel"</formula>
    </cfRule>
    <cfRule type="cellIs" dxfId="48426" priority="29417" stopIfTrue="1" operator="equal">
      <formula>"Napkin Hs"</formula>
    </cfRule>
  </conditionalFormatting>
  <conditionalFormatting sqref="C27">
    <cfRule type="cellIs" dxfId="48425" priority="29412" stopIfTrue="1" operator="equal">
      <formula>"Towel"</formula>
    </cfRule>
    <cfRule type="cellIs" dxfId="48424" priority="29413" stopIfTrue="1" operator="equal">
      <formula>"Napkin Hs"</formula>
    </cfRule>
  </conditionalFormatting>
  <conditionalFormatting sqref="C27">
    <cfRule type="cellIs" dxfId="48423" priority="29414" stopIfTrue="1" operator="equal">
      <formula>"Towel"</formula>
    </cfRule>
    <cfRule type="cellIs" dxfId="48422" priority="29415" stopIfTrue="1" operator="equal">
      <formula>"Napkin Hs"</formula>
    </cfRule>
  </conditionalFormatting>
  <conditionalFormatting sqref="C27">
    <cfRule type="cellIs" dxfId="48421" priority="29410" stopIfTrue="1" operator="equal">
      <formula>"Towel"</formula>
    </cfRule>
    <cfRule type="cellIs" dxfId="48420" priority="29411" stopIfTrue="1" operator="equal">
      <formula>"Napkin Hs"</formula>
    </cfRule>
  </conditionalFormatting>
  <conditionalFormatting sqref="B27">
    <cfRule type="cellIs" dxfId="48419" priority="29408" stopIfTrue="1" operator="equal">
      <formula>"Towel"</formula>
    </cfRule>
    <cfRule type="cellIs" dxfId="48418" priority="29409" stopIfTrue="1" operator="equal">
      <formula>"Napkin Hs"</formula>
    </cfRule>
  </conditionalFormatting>
  <conditionalFormatting sqref="B25:C25">
    <cfRule type="cellIs" dxfId="48417" priority="29406" stopIfTrue="1" operator="equal">
      <formula>"Towel"</formula>
    </cfRule>
    <cfRule type="cellIs" dxfId="48416" priority="29407" stopIfTrue="1" operator="equal">
      <formula>"Napkin Hs"</formula>
    </cfRule>
  </conditionalFormatting>
  <conditionalFormatting sqref="C25">
    <cfRule type="cellIs" dxfId="48415" priority="29402" stopIfTrue="1" operator="equal">
      <formula>"Towel"</formula>
    </cfRule>
    <cfRule type="cellIs" dxfId="48414" priority="29403" stopIfTrue="1" operator="equal">
      <formula>"Napkin Hs"</formula>
    </cfRule>
  </conditionalFormatting>
  <conditionalFormatting sqref="C25">
    <cfRule type="cellIs" dxfId="48413" priority="29405" stopIfTrue="1" operator="equal">
      <formula>"Napkin Hs"</formula>
    </cfRule>
  </conditionalFormatting>
  <conditionalFormatting sqref="C25">
    <cfRule type="cellIs" dxfId="48412" priority="29404" stopIfTrue="1" operator="equal">
      <formula>"Towel"</formula>
    </cfRule>
  </conditionalFormatting>
  <conditionalFormatting sqref="B23:C23 B24">
    <cfRule type="cellIs" dxfId="48411" priority="29400" stopIfTrue="1" operator="equal">
      <formula>"Towel"</formula>
    </cfRule>
    <cfRule type="cellIs" dxfId="48410" priority="29401" stopIfTrue="1" operator="equal">
      <formula>"Napkin Hs"</formula>
    </cfRule>
  </conditionalFormatting>
  <conditionalFormatting sqref="C23">
    <cfRule type="cellIs" dxfId="48409" priority="29396" stopIfTrue="1" operator="equal">
      <formula>"Towel"</formula>
    </cfRule>
    <cfRule type="cellIs" dxfId="48408" priority="29397" stopIfTrue="1" operator="equal">
      <formula>"Napkin Hs"</formula>
    </cfRule>
  </conditionalFormatting>
  <conditionalFormatting sqref="C23">
    <cfRule type="cellIs" dxfId="48407" priority="29398" stopIfTrue="1" operator="equal">
      <formula>"Towel"</formula>
    </cfRule>
    <cfRule type="cellIs" dxfId="48406" priority="29399" stopIfTrue="1" operator="equal">
      <formula>"Napkin Hs"</formula>
    </cfRule>
  </conditionalFormatting>
  <conditionalFormatting sqref="B23:C23 B24">
    <cfRule type="cellIs" dxfId="48405" priority="29394" stopIfTrue="1" operator="equal">
      <formula>"Towel"</formula>
    </cfRule>
    <cfRule type="cellIs" dxfId="48404" priority="29395" stopIfTrue="1" operator="equal">
      <formula>"Napkin Hs"</formula>
    </cfRule>
  </conditionalFormatting>
  <conditionalFormatting sqref="C23">
    <cfRule type="cellIs" dxfId="48403" priority="29392" stopIfTrue="1" operator="equal">
      <formula>"Towel"</formula>
    </cfRule>
    <cfRule type="cellIs" dxfId="48402" priority="29393" stopIfTrue="1" operator="equal">
      <formula>"Napkin Hs"</formula>
    </cfRule>
  </conditionalFormatting>
  <conditionalFormatting sqref="C23">
    <cfRule type="cellIs" dxfId="48401" priority="29390" stopIfTrue="1" operator="equal">
      <formula>"Towel"</formula>
    </cfRule>
    <cfRule type="cellIs" dxfId="48400" priority="29391" stopIfTrue="1" operator="equal">
      <formula>"Napkin Hs"</formula>
    </cfRule>
  </conditionalFormatting>
  <conditionalFormatting sqref="C23">
    <cfRule type="cellIs" dxfId="48399" priority="29382" stopIfTrue="1" operator="equal">
      <formula>"Towel"</formula>
    </cfRule>
    <cfRule type="cellIs" dxfId="48398" priority="29383" stopIfTrue="1" operator="equal">
      <formula>"Napkin Hs"</formula>
    </cfRule>
  </conditionalFormatting>
  <conditionalFormatting sqref="B23:C23 B24">
    <cfRule type="cellIs" dxfId="48397" priority="29384" stopIfTrue="1" operator="equal">
      <formula>"Towel"</formula>
    </cfRule>
    <cfRule type="cellIs" dxfId="48396" priority="29385" stopIfTrue="1" operator="equal">
      <formula>"Napkin Hs"</formula>
    </cfRule>
  </conditionalFormatting>
  <conditionalFormatting sqref="C23">
    <cfRule type="cellIs" dxfId="48395" priority="29380" stopIfTrue="1" operator="equal">
      <formula>"Towel"</formula>
    </cfRule>
    <cfRule type="cellIs" dxfId="48394" priority="29381" stopIfTrue="1" operator="equal">
      <formula>"Napkin Hs"</formula>
    </cfRule>
  </conditionalFormatting>
  <conditionalFormatting sqref="B23:C23 B24">
    <cfRule type="cellIs" dxfId="48393" priority="29378" stopIfTrue="1" operator="equal">
      <formula>"Towel"</formula>
    </cfRule>
    <cfRule type="cellIs" dxfId="48392" priority="29379" stopIfTrue="1" operator="equal">
      <formula>"Napkin Hs"</formula>
    </cfRule>
  </conditionalFormatting>
  <conditionalFormatting sqref="C23">
    <cfRule type="cellIs" dxfId="48391" priority="29386" stopIfTrue="1" operator="equal">
      <formula>"Towel"</formula>
    </cfRule>
    <cfRule type="cellIs" dxfId="48390" priority="29387" stopIfTrue="1" operator="equal">
      <formula>"Napkin Hs"</formula>
    </cfRule>
  </conditionalFormatting>
  <conditionalFormatting sqref="C23">
    <cfRule type="cellIs" dxfId="48389" priority="29388" stopIfTrue="1" operator="equal">
      <formula>"Towel"</formula>
    </cfRule>
    <cfRule type="cellIs" dxfId="48388" priority="29389" stopIfTrue="1" operator="equal">
      <formula>"Napkin Hs"</formula>
    </cfRule>
  </conditionalFormatting>
  <conditionalFormatting sqref="B23:C23 B24">
    <cfRule type="cellIs" dxfId="48387" priority="29376" stopIfTrue="1" operator="equal">
      <formula>"Towel"</formula>
    </cfRule>
    <cfRule type="cellIs" dxfId="48386" priority="29377" stopIfTrue="1" operator="equal">
      <formula>"Napkin Hs"</formula>
    </cfRule>
  </conditionalFormatting>
  <conditionalFormatting sqref="C23">
    <cfRule type="cellIs" dxfId="48385" priority="29372" stopIfTrue="1" operator="equal">
      <formula>"Towel"</formula>
    </cfRule>
    <cfRule type="cellIs" dxfId="48384" priority="29373" stopIfTrue="1" operator="equal">
      <formula>"Napkin Hs"</formula>
    </cfRule>
  </conditionalFormatting>
  <conditionalFormatting sqref="C23">
    <cfRule type="cellIs" dxfId="48383" priority="29374" stopIfTrue="1" operator="equal">
      <formula>"Towel"</formula>
    </cfRule>
    <cfRule type="cellIs" dxfId="48382" priority="29375" stopIfTrue="1" operator="equal">
      <formula>"Napkin Hs"</formula>
    </cfRule>
  </conditionalFormatting>
  <conditionalFormatting sqref="B23:C23 B24">
    <cfRule type="cellIs" dxfId="48381" priority="29370" stopIfTrue="1" operator="equal">
      <formula>"Towel"</formula>
    </cfRule>
    <cfRule type="cellIs" dxfId="48380" priority="29371" stopIfTrue="1" operator="equal">
      <formula>"Napkin Hs"</formula>
    </cfRule>
  </conditionalFormatting>
  <conditionalFormatting sqref="C23">
    <cfRule type="cellIs" dxfId="48379" priority="29368" stopIfTrue="1" operator="equal">
      <formula>"Towel"</formula>
    </cfRule>
    <cfRule type="cellIs" dxfId="48378" priority="29369" stopIfTrue="1" operator="equal">
      <formula>"Napkin Hs"</formula>
    </cfRule>
  </conditionalFormatting>
  <conditionalFormatting sqref="C23">
    <cfRule type="cellIs" dxfId="48377" priority="29366" stopIfTrue="1" operator="equal">
      <formula>"Towel"</formula>
    </cfRule>
    <cfRule type="cellIs" dxfId="48376" priority="29367" stopIfTrue="1" operator="equal">
      <formula>"Napkin Hs"</formula>
    </cfRule>
  </conditionalFormatting>
  <conditionalFormatting sqref="C23">
    <cfRule type="cellIs" dxfId="48375" priority="29358" stopIfTrue="1" operator="equal">
      <formula>"Towel"</formula>
    </cfRule>
    <cfRule type="cellIs" dxfId="48374" priority="29359" stopIfTrue="1" operator="equal">
      <formula>"Napkin Hs"</formula>
    </cfRule>
  </conditionalFormatting>
  <conditionalFormatting sqref="B23:C23 B24">
    <cfRule type="cellIs" dxfId="48373" priority="29360" stopIfTrue="1" operator="equal">
      <formula>"Towel"</formula>
    </cfRule>
    <cfRule type="cellIs" dxfId="48372" priority="29361" stopIfTrue="1" operator="equal">
      <formula>"Napkin Hs"</formula>
    </cfRule>
  </conditionalFormatting>
  <conditionalFormatting sqref="C23">
    <cfRule type="cellIs" dxfId="48371" priority="29356" stopIfTrue="1" operator="equal">
      <formula>"Towel"</formula>
    </cfRule>
    <cfRule type="cellIs" dxfId="48370" priority="29357" stopIfTrue="1" operator="equal">
      <formula>"Napkin Hs"</formula>
    </cfRule>
  </conditionalFormatting>
  <conditionalFormatting sqref="B23:C23 B24">
    <cfRule type="cellIs" dxfId="48369" priority="29354" stopIfTrue="1" operator="equal">
      <formula>"Towel"</formula>
    </cfRule>
    <cfRule type="cellIs" dxfId="48368" priority="29355" stopIfTrue="1" operator="equal">
      <formula>"Napkin Hs"</formula>
    </cfRule>
  </conditionalFormatting>
  <conditionalFormatting sqref="C23">
    <cfRule type="cellIs" dxfId="48367" priority="29362" stopIfTrue="1" operator="equal">
      <formula>"Towel"</formula>
    </cfRule>
    <cfRule type="cellIs" dxfId="48366" priority="29363" stopIfTrue="1" operator="equal">
      <formula>"Napkin Hs"</formula>
    </cfRule>
  </conditionalFormatting>
  <conditionalFormatting sqref="C23">
    <cfRule type="cellIs" dxfId="48365" priority="29364" stopIfTrue="1" operator="equal">
      <formula>"Towel"</formula>
    </cfRule>
    <cfRule type="cellIs" dxfId="48364" priority="29365" stopIfTrue="1" operator="equal">
      <formula>"Napkin Hs"</formula>
    </cfRule>
  </conditionalFormatting>
  <conditionalFormatting sqref="C23">
    <cfRule type="cellIs" dxfId="48363" priority="29352" stopIfTrue="1" operator="equal">
      <formula>"Towel"</formula>
    </cfRule>
    <cfRule type="cellIs" dxfId="48362" priority="29353" stopIfTrue="1" operator="equal">
      <formula>"Napkin Hs"</formula>
    </cfRule>
  </conditionalFormatting>
  <conditionalFormatting sqref="C23">
    <cfRule type="cellIs" dxfId="48361" priority="29348" stopIfTrue="1" operator="equal">
      <formula>"Towel"</formula>
    </cfRule>
    <cfRule type="cellIs" dxfId="48360" priority="29349" stopIfTrue="1" operator="equal">
      <formula>"Napkin Hs"</formula>
    </cfRule>
  </conditionalFormatting>
  <conditionalFormatting sqref="C23">
    <cfRule type="cellIs" dxfId="48359" priority="29350" stopIfTrue="1" operator="equal">
      <formula>"Towel"</formula>
    </cfRule>
    <cfRule type="cellIs" dxfId="48358" priority="29351" stopIfTrue="1" operator="equal">
      <formula>"Napkin Hs"</formula>
    </cfRule>
  </conditionalFormatting>
  <conditionalFormatting sqref="C23">
    <cfRule type="cellIs" dxfId="48357" priority="29344" stopIfTrue="1" operator="equal">
      <formula>"Towel"</formula>
    </cfRule>
    <cfRule type="cellIs" dxfId="48356" priority="29345" stopIfTrue="1" operator="equal">
      <formula>"Napkin Hs"</formula>
    </cfRule>
  </conditionalFormatting>
  <conditionalFormatting sqref="C23">
    <cfRule type="cellIs" dxfId="48355" priority="29346" stopIfTrue="1" operator="equal">
      <formula>"Towel"</formula>
    </cfRule>
    <cfRule type="cellIs" dxfId="48354" priority="29347" stopIfTrue="1" operator="equal">
      <formula>"Napkin Hs"</formula>
    </cfRule>
  </conditionalFormatting>
  <conditionalFormatting sqref="C23">
    <cfRule type="cellIs" dxfId="48353" priority="29342" stopIfTrue="1" operator="equal">
      <formula>"Towel"</formula>
    </cfRule>
    <cfRule type="cellIs" dxfId="48352" priority="29343" stopIfTrue="1" operator="equal">
      <formula>"Napkin Hs"</formula>
    </cfRule>
  </conditionalFormatting>
  <conditionalFormatting sqref="C23">
    <cfRule type="cellIs" dxfId="48351" priority="29336" stopIfTrue="1" operator="equal">
      <formula>"Towel"</formula>
    </cfRule>
    <cfRule type="cellIs" dxfId="48350" priority="29337" stopIfTrue="1" operator="equal">
      <formula>"Napkin Hs"</formula>
    </cfRule>
  </conditionalFormatting>
  <conditionalFormatting sqref="C23">
    <cfRule type="cellIs" dxfId="48349" priority="29340" stopIfTrue="1" operator="equal">
      <formula>"Towel"</formula>
    </cfRule>
    <cfRule type="cellIs" dxfId="48348" priority="29341" stopIfTrue="1" operator="equal">
      <formula>"Napkin Hs"</formula>
    </cfRule>
  </conditionalFormatting>
  <conditionalFormatting sqref="C23">
    <cfRule type="cellIs" dxfId="48347" priority="29338" stopIfTrue="1" operator="equal">
      <formula>"Towel"</formula>
    </cfRule>
    <cfRule type="cellIs" dxfId="48346" priority="29339" stopIfTrue="1" operator="equal">
      <formula>"Napkin Hs"</formula>
    </cfRule>
  </conditionalFormatting>
  <conditionalFormatting sqref="C23">
    <cfRule type="cellIs" dxfId="48345" priority="29330" stopIfTrue="1" operator="equal">
      <formula>"Towel"</formula>
    </cfRule>
    <cfRule type="cellIs" dxfId="48344" priority="29331" stopIfTrue="1" operator="equal">
      <formula>"Napkin Hs"</formula>
    </cfRule>
  </conditionalFormatting>
  <conditionalFormatting sqref="C23">
    <cfRule type="cellIs" dxfId="48343" priority="29332" stopIfTrue="1" operator="equal">
      <formula>"Towel"</formula>
    </cfRule>
    <cfRule type="cellIs" dxfId="48342" priority="29333" stopIfTrue="1" operator="equal">
      <formula>"Napkin Hs"</formula>
    </cfRule>
  </conditionalFormatting>
  <conditionalFormatting sqref="C23">
    <cfRule type="cellIs" dxfId="48341" priority="29334" stopIfTrue="1" operator="equal">
      <formula>"Towel"</formula>
    </cfRule>
    <cfRule type="cellIs" dxfId="48340" priority="29335" stopIfTrue="1" operator="equal">
      <formula>"Napkin Hs"</formula>
    </cfRule>
  </conditionalFormatting>
  <conditionalFormatting sqref="C23">
    <cfRule type="cellIs" dxfId="48339" priority="29328" stopIfTrue="1" operator="equal">
      <formula>"Towel"</formula>
    </cfRule>
    <cfRule type="cellIs" dxfId="48338" priority="29329" stopIfTrue="1" operator="equal">
      <formula>"Napkin Hs"</formula>
    </cfRule>
  </conditionalFormatting>
  <conditionalFormatting sqref="C23">
    <cfRule type="cellIs" dxfId="48337" priority="29326" stopIfTrue="1" operator="equal">
      <formula>"Towel"</formula>
    </cfRule>
    <cfRule type="cellIs" dxfId="48336" priority="29327" stopIfTrue="1" operator="equal">
      <formula>"Napkin Hs"</formula>
    </cfRule>
  </conditionalFormatting>
  <conditionalFormatting sqref="C23">
    <cfRule type="cellIs" dxfId="48335" priority="29302" stopIfTrue="1" operator="equal">
      <formula>"Towel"</formula>
    </cfRule>
  </conditionalFormatting>
  <conditionalFormatting sqref="C23">
    <cfRule type="cellIs" dxfId="48334" priority="29303" stopIfTrue="1" operator="equal">
      <formula>"Napkin Hs"</formula>
    </cfRule>
    <cfRule type="cellIs" dxfId="48333" priority="29308" stopIfTrue="1" operator="equal">
      <formula>"Towel"</formula>
    </cfRule>
    <cfRule type="cellIs" dxfId="48332" priority="29309" stopIfTrue="1" operator="equal">
      <formula>"Napkin Hs"</formula>
    </cfRule>
    <cfRule type="cellIs" dxfId="48331" priority="29318" stopIfTrue="1" operator="equal">
      <formula>"Towel"</formula>
    </cfRule>
    <cfRule type="cellIs" dxfId="48330" priority="29319" stopIfTrue="1" operator="equal">
      <formula>"Napkin Hs"</formula>
    </cfRule>
    <cfRule type="cellIs" dxfId="48329" priority="29324" stopIfTrue="1" operator="equal">
      <formula>"Towel"</formula>
    </cfRule>
    <cfRule type="cellIs" dxfId="48328" priority="29325" stopIfTrue="1" operator="equal">
      <formula>"Napkin Hs"</formula>
    </cfRule>
  </conditionalFormatting>
  <conditionalFormatting sqref="C23">
    <cfRule type="cellIs" dxfId="48327" priority="29304" stopIfTrue="1" operator="equal">
      <formula>"Towel"</formula>
    </cfRule>
    <cfRule type="cellIs" dxfId="48326" priority="29305" stopIfTrue="1" operator="equal">
      <formula>"Napkin Hs"</formula>
    </cfRule>
    <cfRule type="cellIs" dxfId="48325" priority="29306" stopIfTrue="1" operator="equal">
      <formula>"Towel"</formula>
    </cfRule>
    <cfRule type="cellIs" dxfId="48324" priority="29307" stopIfTrue="1" operator="equal">
      <formula>"Napkin Hs"</formula>
    </cfRule>
    <cfRule type="cellIs" dxfId="48323" priority="29310" stopIfTrue="1" operator="equal">
      <formula>"Towel"</formula>
    </cfRule>
    <cfRule type="cellIs" dxfId="48322" priority="29311" stopIfTrue="1" operator="equal">
      <formula>"Napkin Hs"</formula>
    </cfRule>
    <cfRule type="cellIs" dxfId="48321" priority="29312" stopIfTrue="1" operator="equal">
      <formula>"Towel"</formula>
    </cfRule>
    <cfRule type="cellIs" dxfId="48320" priority="29313" stopIfTrue="1" operator="equal">
      <formula>"Napkin Hs"</formula>
    </cfRule>
    <cfRule type="cellIs" dxfId="48319" priority="29314" stopIfTrue="1" operator="equal">
      <formula>"Towel"</formula>
    </cfRule>
    <cfRule type="cellIs" dxfId="48318" priority="29315" stopIfTrue="1" operator="equal">
      <formula>"Napkin Hs"</formula>
    </cfRule>
    <cfRule type="cellIs" dxfId="48317" priority="29316" stopIfTrue="1" operator="equal">
      <formula>"Towel"</formula>
    </cfRule>
    <cfRule type="cellIs" dxfId="48316" priority="29317" stopIfTrue="1" operator="equal">
      <formula>"Napkin Hs"</formula>
    </cfRule>
    <cfRule type="cellIs" dxfId="48315" priority="29320" stopIfTrue="1" operator="equal">
      <formula>"Towel"</formula>
    </cfRule>
    <cfRule type="cellIs" dxfId="48314" priority="29321" stopIfTrue="1" operator="equal">
      <formula>"Napkin Hs"</formula>
    </cfRule>
    <cfRule type="cellIs" dxfId="48313" priority="29323" stopIfTrue="1" operator="equal">
      <formula>"Napkin Hs"</formula>
    </cfRule>
  </conditionalFormatting>
  <conditionalFormatting sqref="C23">
    <cfRule type="cellIs" dxfId="48312" priority="29322" stopIfTrue="1" operator="equal">
      <formula>"Towel"</formula>
    </cfRule>
  </conditionalFormatting>
  <conditionalFormatting sqref="C23">
    <cfRule type="cellIs" dxfId="48311" priority="29300" stopIfTrue="1" operator="equal">
      <formula>"Towel"</formula>
    </cfRule>
    <cfRule type="cellIs" dxfId="48310" priority="29301" stopIfTrue="1" operator="equal">
      <formula>"Napkin Hs"</formula>
    </cfRule>
  </conditionalFormatting>
  <conditionalFormatting sqref="C23">
    <cfRule type="cellIs" dxfId="48309" priority="29299" stopIfTrue="1" operator="equal">
      <formula>"Napkin Hs"</formula>
    </cfRule>
  </conditionalFormatting>
  <conditionalFormatting sqref="C23">
    <cfRule type="cellIs" dxfId="48308" priority="29298" stopIfTrue="1" operator="equal">
      <formula>"Towel"</formula>
    </cfRule>
  </conditionalFormatting>
  <conditionalFormatting sqref="C23">
    <cfRule type="cellIs" dxfId="48307" priority="29296" stopIfTrue="1" operator="equal">
      <formula>"Towel"</formula>
    </cfRule>
  </conditionalFormatting>
  <conditionalFormatting sqref="C23">
    <cfRule type="cellIs" dxfId="48306" priority="29297" stopIfTrue="1" operator="equal">
      <formula>"Napkin Hs"</formula>
    </cfRule>
  </conditionalFormatting>
  <conditionalFormatting sqref="C23">
    <cfRule type="cellIs" dxfId="48305" priority="29200" stopIfTrue="1" operator="equal">
      <formula>"Towel"</formula>
    </cfRule>
  </conditionalFormatting>
  <conditionalFormatting sqref="C23">
    <cfRule type="cellIs" dxfId="48304" priority="29210" stopIfTrue="1" operator="equal">
      <formula>"Towel"</formula>
    </cfRule>
    <cfRule type="cellIs" dxfId="48303" priority="29211" stopIfTrue="1" operator="equal">
      <formula>"Napkin Hs"</formula>
    </cfRule>
    <cfRule type="cellIs" dxfId="48302" priority="29216" stopIfTrue="1" operator="equal">
      <formula>"Towel"</formula>
    </cfRule>
    <cfRule type="cellIs" dxfId="48301" priority="29217" stopIfTrue="1" operator="equal">
      <formula>"Napkin Hs"</formula>
    </cfRule>
    <cfRule type="cellIs" dxfId="48300" priority="29222" stopIfTrue="1" operator="equal">
      <formula>"Towel"</formula>
    </cfRule>
    <cfRule type="cellIs" dxfId="48299" priority="29223" stopIfTrue="1" operator="equal">
      <formula>"Napkin Hs"</formula>
    </cfRule>
    <cfRule type="cellIs" dxfId="48298" priority="29224" stopIfTrue="1" operator="equal">
      <formula>"Towel"</formula>
    </cfRule>
    <cfRule type="cellIs" dxfId="48297" priority="29225" stopIfTrue="1" operator="equal">
      <formula>"Napkin Hs"</formula>
    </cfRule>
    <cfRule type="cellIs" dxfId="48296" priority="29230" stopIfTrue="1" operator="equal">
      <formula>"Towel"</formula>
    </cfRule>
    <cfRule type="cellIs" dxfId="48295" priority="29231" stopIfTrue="1" operator="equal">
      <formula>"Napkin Hs"</formula>
    </cfRule>
    <cfRule type="cellIs" dxfId="48294" priority="29240" stopIfTrue="1" operator="equal">
      <formula>"Towel"</formula>
    </cfRule>
    <cfRule type="cellIs" dxfId="48293" priority="29241" stopIfTrue="1" operator="equal">
      <formula>"Napkin Hs"</formula>
    </cfRule>
    <cfRule type="cellIs" dxfId="48292" priority="29246" stopIfTrue="1" operator="equal">
      <formula>"Towel"</formula>
    </cfRule>
    <cfRule type="cellIs" dxfId="48291" priority="29247" stopIfTrue="1" operator="equal">
      <formula>"Napkin Hs"</formula>
    </cfRule>
    <cfRule type="cellIs" dxfId="48290" priority="29248" stopIfTrue="1" operator="equal">
      <formula>"Towel"</formula>
    </cfRule>
    <cfRule type="cellIs" dxfId="48289" priority="29249" stopIfTrue="1" operator="equal">
      <formula>"Napkin Hs"</formula>
    </cfRule>
    <cfRule type="cellIs" dxfId="48288" priority="29254" stopIfTrue="1" operator="equal">
      <formula>"Towel"</formula>
    </cfRule>
    <cfRule type="cellIs" dxfId="48287" priority="29255" stopIfTrue="1" operator="equal">
      <formula>"Napkin Hs"</formula>
    </cfRule>
    <cfRule type="cellIs" dxfId="48286" priority="29264" stopIfTrue="1" operator="equal">
      <formula>"Towel"</formula>
    </cfRule>
    <cfRule type="cellIs" dxfId="48285" priority="29265" stopIfTrue="1" operator="equal">
      <formula>"Napkin Hs"</formula>
    </cfRule>
    <cfRule type="cellIs" dxfId="48284" priority="29266" stopIfTrue="1" operator="equal">
      <formula>"Towel"</formula>
    </cfRule>
    <cfRule type="cellIs" dxfId="48283" priority="29267" stopIfTrue="1" operator="equal">
      <formula>"Napkin Hs"</formula>
    </cfRule>
    <cfRule type="cellIs" dxfId="48282" priority="29272" stopIfTrue="1" operator="equal">
      <formula>"Towel"</formula>
    </cfRule>
    <cfRule type="cellIs" dxfId="48281" priority="29273" stopIfTrue="1" operator="equal">
      <formula>"Napkin Hs"</formula>
    </cfRule>
    <cfRule type="cellIs" dxfId="48280" priority="29282" stopIfTrue="1" operator="equal">
      <formula>"Towel"</formula>
    </cfRule>
    <cfRule type="cellIs" dxfId="48279" priority="29283" stopIfTrue="1" operator="equal">
      <formula>"Napkin Hs"</formula>
    </cfRule>
    <cfRule type="cellIs" dxfId="48278" priority="29284" stopIfTrue="1" operator="equal">
      <formula>"Towel"</formula>
    </cfRule>
    <cfRule type="cellIs" dxfId="48277" priority="29285" stopIfTrue="1" operator="equal">
      <formula>"Napkin Hs"</formula>
    </cfRule>
    <cfRule type="cellIs" dxfId="48276" priority="29291" stopIfTrue="1" operator="equal">
      <formula>"Napkin Hs"</formula>
    </cfRule>
  </conditionalFormatting>
  <conditionalFormatting sqref="C23">
    <cfRule type="cellIs" dxfId="48275" priority="29290" stopIfTrue="1" operator="equal">
      <formula>"Towel"</formula>
    </cfRule>
  </conditionalFormatting>
  <conditionalFormatting sqref="C23">
    <cfRule type="cellIs" dxfId="48274" priority="29201" stopIfTrue="1" operator="equal">
      <formula>"Napkin Hs"</formula>
    </cfRule>
    <cfRule type="cellIs" dxfId="48273" priority="29202" stopIfTrue="1" operator="equal">
      <formula>"Towel"</formula>
    </cfRule>
    <cfRule type="cellIs" dxfId="48272" priority="29203" stopIfTrue="1" operator="equal">
      <formula>"Napkin Hs"</formula>
    </cfRule>
    <cfRule type="cellIs" dxfId="48271" priority="29204" stopIfTrue="1" operator="equal">
      <formula>"Towel"</formula>
    </cfRule>
    <cfRule type="cellIs" dxfId="48270" priority="29205" stopIfTrue="1" operator="equal">
      <formula>"Napkin Hs"</formula>
    </cfRule>
    <cfRule type="cellIs" dxfId="48269" priority="29206" stopIfTrue="1" operator="equal">
      <formula>"Towel"</formula>
    </cfRule>
    <cfRule type="cellIs" dxfId="48268" priority="29207" stopIfTrue="1" operator="equal">
      <formula>"Napkin Hs"</formula>
    </cfRule>
    <cfRule type="cellIs" dxfId="48267" priority="29208" stopIfTrue="1" operator="equal">
      <formula>"Towel"</formula>
    </cfRule>
    <cfRule type="cellIs" dxfId="48266" priority="29209" stopIfTrue="1" operator="equal">
      <formula>"Napkin Hs"</formula>
    </cfRule>
    <cfRule type="cellIs" dxfId="48265" priority="29212" stopIfTrue="1" operator="equal">
      <formula>"Towel"</formula>
    </cfRule>
    <cfRule type="cellIs" dxfId="48264" priority="29213" stopIfTrue="1" operator="equal">
      <formula>"Napkin Hs"</formula>
    </cfRule>
    <cfRule type="cellIs" dxfId="48263" priority="29214" stopIfTrue="1" operator="equal">
      <formula>"Towel"</formula>
    </cfRule>
    <cfRule type="cellIs" dxfId="48262" priority="29215" stopIfTrue="1" operator="equal">
      <formula>"Napkin Hs"</formula>
    </cfRule>
    <cfRule type="cellIs" dxfId="48261" priority="29218" stopIfTrue="1" operator="equal">
      <formula>"Towel"</formula>
    </cfRule>
    <cfRule type="cellIs" dxfId="48260" priority="29219" stopIfTrue="1" operator="equal">
      <formula>"Napkin Hs"</formula>
    </cfRule>
    <cfRule type="cellIs" dxfId="48259" priority="29220" stopIfTrue="1" operator="equal">
      <formula>"Towel"</formula>
    </cfRule>
    <cfRule type="cellIs" dxfId="48258" priority="29221" stopIfTrue="1" operator="equal">
      <formula>"Napkin Hs"</formula>
    </cfRule>
    <cfRule type="cellIs" dxfId="48257" priority="29226" stopIfTrue="1" operator="equal">
      <formula>"Towel"</formula>
    </cfRule>
    <cfRule type="cellIs" dxfId="48256" priority="29227" stopIfTrue="1" operator="equal">
      <formula>"Napkin Hs"</formula>
    </cfRule>
    <cfRule type="cellIs" dxfId="48255" priority="29228" stopIfTrue="1" operator="equal">
      <formula>"Towel"</formula>
    </cfRule>
    <cfRule type="cellIs" dxfId="48254" priority="29229" stopIfTrue="1" operator="equal">
      <formula>"Napkin Hs"</formula>
    </cfRule>
    <cfRule type="cellIs" dxfId="48253" priority="29232" stopIfTrue="1" operator="equal">
      <formula>"Towel"</formula>
    </cfRule>
    <cfRule type="cellIs" dxfId="48252" priority="29233" stopIfTrue="1" operator="equal">
      <formula>"Napkin Hs"</formula>
    </cfRule>
    <cfRule type="cellIs" dxfId="48251" priority="29234" stopIfTrue="1" operator="equal">
      <formula>"Towel"</formula>
    </cfRule>
    <cfRule type="cellIs" dxfId="48250" priority="29235" stopIfTrue="1" operator="equal">
      <formula>"Napkin Hs"</formula>
    </cfRule>
    <cfRule type="cellIs" dxfId="48249" priority="29236" stopIfTrue="1" operator="equal">
      <formula>"Towel"</formula>
    </cfRule>
    <cfRule type="cellIs" dxfId="48248" priority="29237" stopIfTrue="1" operator="equal">
      <formula>"Napkin Hs"</formula>
    </cfRule>
    <cfRule type="cellIs" dxfId="48247" priority="29238" stopIfTrue="1" operator="equal">
      <formula>"Towel"</formula>
    </cfRule>
    <cfRule type="cellIs" dxfId="48246" priority="29239" stopIfTrue="1" operator="equal">
      <formula>"Napkin Hs"</formula>
    </cfRule>
    <cfRule type="cellIs" dxfId="48245" priority="29242" stopIfTrue="1" operator="equal">
      <formula>"Towel"</formula>
    </cfRule>
    <cfRule type="cellIs" dxfId="48244" priority="29243" stopIfTrue="1" operator="equal">
      <formula>"Napkin Hs"</formula>
    </cfRule>
    <cfRule type="cellIs" dxfId="48243" priority="29244" stopIfTrue="1" operator="equal">
      <formula>"Towel"</formula>
    </cfRule>
    <cfRule type="cellIs" dxfId="48242" priority="29245" stopIfTrue="1" operator="equal">
      <formula>"Napkin Hs"</formula>
    </cfRule>
    <cfRule type="cellIs" dxfId="48241" priority="29250" stopIfTrue="1" operator="equal">
      <formula>"Towel"</formula>
    </cfRule>
    <cfRule type="cellIs" dxfId="48240" priority="29251" stopIfTrue="1" operator="equal">
      <formula>"Napkin Hs"</formula>
    </cfRule>
    <cfRule type="cellIs" dxfId="48239" priority="29252" stopIfTrue="1" operator="equal">
      <formula>"Towel"</formula>
    </cfRule>
    <cfRule type="cellIs" dxfId="48238" priority="29253" stopIfTrue="1" operator="equal">
      <formula>"Napkin Hs"</formula>
    </cfRule>
    <cfRule type="cellIs" dxfId="48237" priority="29256" stopIfTrue="1" operator="equal">
      <formula>"Towel"</formula>
    </cfRule>
    <cfRule type="cellIs" dxfId="48236" priority="29257" stopIfTrue="1" operator="equal">
      <formula>"Napkin Hs"</formula>
    </cfRule>
    <cfRule type="cellIs" dxfId="48235" priority="29258" stopIfTrue="1" operator="equal">
      <formula>"Towel"</formula>
    </cfRule>
    <cfRule type="cellIs" dxfId="48234" priority="29259" stopIfTrue="1" operator="equal">
      <formula>"Napkin Hs"</formula>
    </cfRule>
    <cfRule type="cellIs" dxfId="48233" priority="29260" stopIfTrue="1" operator="equal">
      <formula>"Towel"</formula>
    </cfRule>
    <cfRule type="cellIs" dxfId="48232" priority="29261" stopIfTrue="1" operator="equal">
      <formula>"Napkin Hs"</formula>
    </cfRule>
    <cfRule type="cellIs" dxfId="48231" priority="29262" stopIfTrue="1" operator="equal">
      <formula>"Towel"</formula>
    </cfRule>
    <cfRule type="cellIs" dxfId="48230" priority="29263" stopIfTrue="1" operator="equal">
      <formula>"Napkin Hs"</formula>
    </cfRule>
    <cfRule type="cellIs" dxfId="48229" priority="29268" stopIfTrue="1" operator="equal">
      <formula>"Towel"</formula>
    </cfRule>
    <cfRule type="cellIs" dxfId="48228" priority="29269" stopIfTrue="1" operator="equal">
      <formula>"Napkin Hs"</formula>
    </cfRule>
    <cfRule type="cellIs" dxfId="48227" priority="29270" stopIfTrue="1" operator="equal">
      <formula>"Towel"</formula>
    </cfRule>
    <cfRule type="cellIs" dxfId="48226" priority="29271" stopIfTrue="1" operator="equal">
      <formula>"Napkin Hs"</formula>
    </cfRule>
    <cfRule type="cellIs" dxfId="48225" priority="29274" stopIfTrue="1" operator="equal">
      <formula>"Towel"</formula>
    </cfRule>
    <cfRule type="cellIs" dxfId="48224" priority="29275" stopIfTrue="1" operator="equal">
      <formula>"Napkin Hs"</formula>
    </cfRule>
    <cfRule type="cellIs" dxfId="48223" priority="29276" stopIfTrue="1" operator="equal">
      <formula>"Towel"</formula>
    </cfRule>
    <cfRule type="cellIs" dxfId="48222" priority="29277" stopIfTrue="1" operator="equal">
      <formula>"Napkin Hs"</formula>
    </cfRule>
    <cfRule type="cellIs" dxfId="48221" priority="29278" stopIfTrue="1" operator="equal">
      <formula>"Towel"</formula>
    </cfRule>
    <cfRule type="cellIs" dxfId="48220" priority="29279" stopIfTrue="1" operator="equal">
      <formula>"Napkin Hs"</formula>
    </cfRule>
    <cfRule type="cellIs" dxfId="48219" priority="29280" stopIfTrue="1" operator="equal">
      <formula>"Towel"</formula>
    </cfRule>
    <cfRule type="cellIs" dxfId="48218" priority="29281" stopIfTrue="1" operator="equal">
      <formula>"Napkin Hs"</formula>
    </cfRule>
    <cfRule type="cellIs" dxfId="48217" priority="29286" stopIfTrue="1" operator="equal">
      <formula>"Towel"</formula>
    </cfRule>
    <cfRule type="cellIs" dxfId="48216" priority="29287" stopIfTrue="1" operator="equal">
      <formula>"Napkin Hs"</formula>
    </cfRule>
    <cfRule type="cellIs" dxfId="48215" priority="29288" stopIfTrue="1" operator="equal">
      <formula>"Towel"</formula>
    </cfRule>
    <cfRule type="cellIs" dxfId="48214" priority="29289" stopIfTrue="1" operator="equal">
      <formula>"Napkin Hs"</formula>
    </cfRule>
    <cfRule type="cellIs" dxfId="48213" priority="29292" stopIfTrue="1" operator="equal">
      <formula>"Towel"</formula>
    </cfRule>
    <cfRule type="cellIs" dxfId="48212" priority="29293" stopIfTrue="1" operator="equal">
      <formula>"Napkin Hs"</formula>
    </cfRule>
    <cfRule type="cellIs" dxfId="48211" priority="29294" stopIfTrue="1" operator="equal">
      <formula>"Towel"</formula>
    </cfRule>
    <cfRule type="cellIs" dxfId="48210" priority="29295" stopIfTrue="1" operator="equal">
      <formula>"Napkin Hs"</formula>
    </cfRule>
  </conditionalFormatting>
  <conditionalFormatting sqref="C23">
    <cfRule type="cellIs" dxfId="48209" priority="29199" stopIfTrue="1" operator="equal">
      <formula>"Napkin Hs"</formula>
    </cfRule>
  </conditionalFormatting>
  <conditionalFormatting sqref="C23">
    <cfRule type="cellIs" dxfId="48208" priority="29198" stopIfTrue="1" operator="equal">
      <formula>"Napkin Hs"</formula>
    </cfRule>
  </conditionalFormatting>
  <conditionalFormatting sqref="C23">
    <cfRule type="cellIs" dxfId="48207" priority="29197" stopIfTrue="1" operator="equal">
      <formula>"Napkin Hs"</formula>
    </cfRule>
  </conditionalFormatting>
  <conditionalFormatting sqref="C23">
    <cfRule type="cellIs" dxfId="48206" priority="29196" stopIfTrue="1" operator="equal">
      <formula>"Napkin Hs"</formula>
    </cfRule>
  </conditionalFormatting>
  <conditionalFormatting sqref="C23">
    <cfRule type="cellIs" dxfId="48205" priority="29195" stopIfTrue="1" operator="equal">
      <formula>"Napkin Hs"</formula>
    </cfRule>
  </conditionalFormatting>
  <conditionalFormatting sqref="C23">
    <cfRule type="cellIs" dxfId="48204" priority="29194" stopIfTrue="1" operator="equal">
      <formula>"Napkin Hs"</formula>
    </cfRule>
  </conditionalFormatting>
  <conditionalFormatting sqref="C23">
    <cfRule type="cellIs" dxfId="48203" priority="29190" stopIfTrue="1" operator="equal">
      <formula>"Towel"</formula>
    </cfRule>
    <cfRule type="cellIs" dxfId="48202" priority="29191" stopIfTrue="1" operator="equal">
      <formula>"Napkin Hs"</formula>
    </cfRule>
  </conditionalFormatting>
  <conditionalFormatting sqref="C23">
    <cfRule type="cellIs" dxfId="48201" priority="29192" stopIfTrue="1" operator="equal">
      <formula>"Towel"</formula>
    </cfRule>
    <cfRule type="cellIs" dxfId="48200" priority="29193" stopIfTrue="1" operator="equal">
      <formula>"Napkin Hs"</formula>
    </cfRule>
  </conditionalFormatting>
  <conditionalFormatting sqref="C23">
    <cfRule type="cellIs" dxfId="48199" priority="29186" stopIfTrue="1" operator="equal">
      <formula>"Towel"</formula>
    </cfRule>
    <cfRule type="cellIs" dxfId="48198" priority="29187" stopIfTrue="1" operator="equal">
      <formula>"Napkin Hs"</formula>
    </cfRule>
  </conditionalFormatting>
  <conditionalFormatting sqref="C23">
    <cfRule type="cellIs" dxfId="48197" priority="29188" stopIfTrue="1" operator="equal">
      <formula>"Towel"</formula>
    </cfRule>
    <cfRule type="cellIs" dxfId="48196" priority="29189" stopIfTrue="1" operator="equal">
      <formula>"Napkin Hs"</formula>
    </cfRule>
  </conditionalFormatting>
  <conditionalFormatting sqref="C23">
    <cfRule type="cellIs" dxfId="48195" priority="29184" stopIfTrue="1" operator="equal">
      <formula>"Towel"</formula>
    </cfRule>
    <cfRule type="cellIs" dxfId="48194" priority="29185" stopIfTrue="1" operator="equal">
      <formula>"Napkin Hs"</formula>
    </cfRule>
  </conditionalFormatting>
  <conditionalFormatting sqref="C23">
    <cfRule type="cellIs" dxfId="48193" priority="29180" stopIfTrue="1" operator="equal">
      <formula>"Towel"</formula>
    </cfRule>
    <cfRule type="cellIs" dxfId="48192" priority="29181" stopIfTrue="1" operator="equal">
      <formula>"Napkin Hs"</formula>
    </cfRule>
  </conditionalFormatting>
  <conditionalFormatting sqref="C23">
    <cfRule type="cellIs" dxfId="48191" priority="29182" stopIfTrue="1" operator="equal">
      <formula>"Towel"</formula>
    </cfRule>
    <cfRule type="cellIs" dxfId="48190" priority="29183" stopIfTrue="1" operator="equal">
      <formula>"Napkin Hs"</formula>
    </cfRule>
  </conditionalFormatting>
  <conditionalFormatting sqref="C23">
    <cfRule type="cellIs" dxfId="48189" priority="29176" stopIfTrue="1" operator="equal">
      <formula>"Towel"</formula>
    </cfRule>
    <cfRule type="cellIs" dxfId="48188" priority="29177" stopIfTrue="1" operator="equal">
      <formula>"Napkin Hs"</formula>
    </cfRule>
  </conditionalFormatting>
  <conditionalFormatting sqref="C23">
    <cfRule type="cellIs" dxfId="48187" priority="29178" stopIfTrue="1" operator="equal">
      <formula>"Towel"</formula>
    </cfRule>
    <cfRule type="cellIs" dxfId="48186" priority="29179" stopIfTrue="1" operator="equal">
      <formula>"Napkin Hs"</formula>
    </cfRule>
  </conditionalFormatting>
  <conditionalFormatting sqref="C23">
    <cfRule type="cellIs" dxfId="48185" priority="29174" stopIfTrue="1" operator="equal">
      <formula>"Towel"</formula>
    </cfRule>
    <cfRule type="cellIs" dxfId="48184" priority="29175" stopIfTrue="1" operator="equal">
      <formula>"Napkin Hs"</formula>
    </cfRule>
  </conditionalFormatting>
  <conditionalFormatting sqref="C23">
    <cfRule type="cellIs" dxfId="48183" priority="29168" stopIfTrue="1" operator="equal">
      <formula>"Towel"</formula>
    </cfRule>
    <cfRule type="cellIs" dxfId="48182" priority="29169" stopIfTrue="1" operator="equal">
      <formula>"Napkin Hs"</formula>
    </cfRule>
  </conditionalFormatting>
  <conditionalFormatting sqref="C23">
    <cfRule type="cellIs" dxfId="48181" priority="29172" stopIfTrue="1" operator="equal">
      <formula>"Towel"</formula>
    </cfRule>
    <cfRule type="cellIs" dxfId="48180" priority="29173" stopIfTrue="1" operator="equal">
      <formula>"Napkin Hs"</formula>
    </cfRule>
  </conditionalFormatting>
  <conditionalFormatting sqref="C23">
    <cfRule type="cellIs" dxfId="48179" priority="29170" stopIfTrue="1" operator="equal">
      <formula>"Towel"</formula>
    </cfRule>
    <cfRule type="cellIs" dxfId="48178" priority="29171" stopIfTrue="1" operator="equal">
      <formula>"Napkin Hs"</formula>
    </cfRule>
  </conditionalFormatting>
  <conditionalFormatting sqref="C23">
    <cfRule type="cellIs" dxfId="48177" priority="29162" stopIfTrue="1" operator="equal">
      <formula>"Towel"</formula>
    </cfRule>
    <cfRule type="cellIs" dxfId="48176" priority="29163" stopIfTrue="1" operator="equal">
      <formula>"Napkin Hs"</formula>
    </cfRule>
  </conditionalFormatting>
  <conditionalFormatting sqref="C23">
    <cfRule type="cellIs" dxfId="48175" priority="29164" stopIfTrue="1" operator="equal">
      <formula>"Towel"</formula>
    </cfRule>
    <cfRule type="cellIs" dxfId="48174" priority="29165" stopIfTrue="1" operator="equal">
      <formula>"Napkin Hs"</formula>
    </cfRule>
  </conditionalFormatting>
  <conditionalFormatting sqref="C23">
    <cfRule type="cellIs" dxfId="48173" priority="29166" stopIfTrue="1" operator="equal">
      <formula>"Towel"</formula>
    </cfRule>
    <cfRule type="cellIs" dxfId="48172" priority="29167" stopIfTrue="1" operator="equal">
      <formula>"Napkin Hs"</formula>
    </cfRule>
  </conditionalFormatting>
  <conditionalFormatting sqref="C23">
    <cfRule type="cellIs" dxfId="48171" priority="29160" stopIfTrue="1" operator="equal">
      <formula>"Towel"</formula>
    </cfRule>
    <cfRule type="cellIs" dxfId="48170" priority="29161" stopIfTrue="1" operator="equal">
      <formula>"Napkin Hs"</formula>
    </cfRule>
  </conditionalFormatting>
  <conditionalFormatting sqref="C23">
    <cfRule type="cellIs" dxfId="48169" priority="29158" stopIfTrue="1" operator="equal">
      <formula>"Towel"</formula>
    </cfRule>
    <cfRule type="cellIs" dxfId="48168" priority="29159" stopIfTrue="1" operator="equal">
      <formula>"Napkin Hs"</formula>
    </cfRule>
  </conditionalFormatting>
  <conditionalFormatting sqref="C23">
    <cfRule type="cellIs" dxfId="48167" priority="29134" stopIfTrue="1" operator="equal">
      <formula>"Towel"</formula>
    </cfRule>
  </conditionalFormatting>
  <conditionalFormatting sqref="C23">
    <cfRule type="cellIs" dxfId="48166" priority="29135" stopIfTrue="1" operator="equal">
      <formula>"Napkin Hs"</formula>
    </cfRule>
    <cfRule type="cellIs" dxfId="48165" priority="29140" stopIfTrue="1" operator="equal">
      <formula>"Towel"</formula>
    </cfRule>
    <cfRule type="cellIs" dxfId="48164" priority="29141" stopIfTrue="1" operator="equal">
      <formula>"Napkin Hs"</formula>
    </cfRule>
    <cfRule type="cellIs" dxfId="48163" priority="29150" stopIfTrue="1" operator="equal">
      <formula>"Towel"</formula>
    </cfRule>
    <cfRule type="cellIs" dxfId="48162" priority="29151" stopIfTrue="1" operator="equal">
      <formula>"Napkin Hs"</formula>
    </cfRule>
    <cfRule type="cellIs" dxfId="48161" priority="29156" stopIfTrue="1" operator="equal">
      <formula>"Towel"</formula>
    </cfRule>
    <cfRule type="cellIs" dxfId="48160" priority="29157" stopIfTrue="1" operator="equal">
      <formula>"Napkin Hs"</formula>
    </cfRule>
  </conditionalFormatting>
  <conditionalFormatting sqref="C23">
    <cfRule type="cellIs" dxfId="48159" priority="29136" stopIfTrue="1" operator="equal">
      <formula>"Towel"</formula>
    </cfRule>
    <cfRule type="cellIs" dxfId="48158" priority="29137" stopIfTrue="1" operator="equal">
      <formula>"Napkin Hs"</formula>
    </cfRule>
    <cfRule type="cellIs" dxfId="48157" priority="29138" stopIfTrue="1" operator="equal">
      <formula>"Towel"</formula>
    </cfRule>
    <cfRule type="cellIs" dxfId="48156" priority="29139" stopIfTrue="1" operator="equal">
      <formula>"Napkin Hs"</formula>
    </cfRule>
    <cfRule type="cellIs" dxfId="48155" priority="29142" stopIfTrue="1" operator="equal">
      <formula>"Towel"</formula>
    </cfRule>
    <cfRule type="cellIs" dxfId="48154" priority="29143" stopIfTrue="1" operator="equal">
      <formula>"Napkin Hs"</formula>
    </cfRule>
    <cfRule type="cellIs" dxfId="48153" priority="29144" stopIfTrue="1" operator="equal">
      <formula>"Towel"</formula>
    </cfRule>
    <cfRule type="cellIs" dxfId="48152" priority="29145" stopIfTrue="1" operator="equal">
      <formula>"Napkin Hs"</formula>
    </cfRule>
    <cfRule type="cellIs" dxfId="48151" priority="29146" stopIfTrue="1" operator="equal">
      <formula>"Towel"</formula>
    </cfRule>
    <cfRule type="cellIs" dxfId="48150" priority="29147" stopIfTrue="1" operator="equal">
      <formula>"Napkin Hs"</formula>
    </cfRule>
    <cfRule type="cellIs" dxfId="48149" priority="29148" stopIfTrue="1" operator="equal">
      <formula>"Towel"</formula>
    </cfRule>
    <cfRule type="cellIs" dxfId="48148" priority="29149" stopIfTrue="1" operator="equal">
      <formula>"Napkin Hs"</formula>
    </cfRule>
    <cfRule type="cellIs" dxfId="48147" priority="29152" stopIfTrue="1" operator="equal">
      <formula>"Towel"</formula>
    </cfRule>
    <cfRule type="cellIs" dxfId="48146" priority="29153" stopIfTrue="1" operator="equal">
      <formula>"Napkin Hs"</formula>
    </cfRule>
    <cfRule type="cellIs" dxfId="48145" priority="29155" stopIfTrue="1" operator="equal">
      <formula>"Napkin Hs"</formula>
    </cfRule>
  </conditionalFormatting>
  <conditionalFormatting sqref="C23">
    <cfRule type="cellIs" dxfId="48144" priority="29154" stopIfTrue="1" operator="equal">
      <formula>"Towel"</formula>
    </cfRule>
  </conditionalFormatting>
  <conditionalFormatting sqref="C23">
    <cfRule type="cellIs" dxfId="48143" priority="29132" stopIfTrue="1" operator="equal">
      <formula>"Towel"</formula>
    </cfRule>
    <cfRule type="cellIs" dxfId="48142" priority="29133" stopIfTrue="1" operator="equal">
      <formula>"Napkin Hs"</formula>
    </cfRule>
  </conditionalFormatting>
  <conditionalFormatting sqref="C23">
    <cfRule type="cellIs" dxfId="48141" priority="29131" stopIfTrue="1" operator="equal">
      <formula>"Napkin Hs"</formula>
    </cfRule>
  </conditionalFormatting>
  <conditionalFormatting sqref="C23">
    <cfRule type="cellIs" dxfId="48140" priority="29130" stopIfTrue="1" operator="equal">
      <formula>"Towel"</formula>
    </cfRule>
  </conditionalFormatting>
  <conditionalFormatting sqref="C23">
    <cfRule type="cellIs" dxfId="48139" priority="29128" stopIfTrue="1" operator="equal">
      <formula>"Towel"</formula>
    </cfRule>
  </conditionalFormatting>
  <conditionalFormatting sqref="C23">
    <cfRule type="cellIs" dxfId="48138" priority="29129" stopIfTrue="1" operator="equal">
      <formula>"Napkin Hs"</formula>
    </cfRule>
  </conditionalFormatting>
  <conditionalFormatting sqref="C23">
    <cfRule type="cellIs" dxfId="48137" priority="29032" stopIfTrue="1" operator="equal">
      <formula>"Towel"</formula>
    </cfRule>
  </conditionalFormatting>
  <conditionalFormatting sqref="C23">
    <cfRule type="cellIs" dxfId="48136" priority="29042" stopIfTrue="1" operator="equal">
      <formula>"Towel"</formula>
    </cfRule>
    <cfRule type="cellIs" dxfId="48135" priority="29043" stopIfTrue="1" operator="equal">
      <formula>"Napkin Hs"</formula>
    </cfRule>
    <cfRule type="cellIs" dxfId="48134" priority="29048" stopIfTrue="1" operator="equal">
      <formula>"Towel"</formula>
    </cfRule>
    <cfRule type="cellIs" dxfId="48133" priority="29049" stopIfTrue="1" operator="equal">
      <formula>"Napkin Hs"</formula>
    </cfRule>
    <cfRule type="cellIs" dxfId="48132" priority="29054" stopIfTrue="1" operator="equal">
      <formula>"Towel"</formula>
    </cfRule>
    <cfRule type="cellIs" dxfId="48131" priority="29055" stopIfTrue="1" operator="equal">
      <formula>"Napkin Hs"</formula>
    </cfRule>
    <cfRule type="cellIs" dxfId="48130" priority="29056" stopIfTrue="1" operator="equal">
      <formula>"Towel"</formula>
    </cfRule>
    <cfRule type="cellIs" dxfId="48129" priority="29057" stopIfTrue="1" operator="equal">
      <formula>"Napkin Hs"</formula>
    </cfRule>
    <cfRule type="cellIs" dxfId="48128" priority="29062" stopIfTrue="1" operator="equal">
      <formula>"Towel"</formula>
    </cfRule>
    <cfRule type="cellIs" dxfId="48127" priority="29063" stopIfTrue="1" operator="equal">
      <formula>"Napkin Hs"</formula>
    </cfRule>
    <cfRule type="cellIs" dxfId="48126" priority="29072" stopIfTrue="1" operator="equal">
      <formula>"Towel"</formula>
    </cfRule>
    <cfRule type="cellIs" dxfId="48125" priority="29073" stopIfTrue="1" operator="equal">
      <formula>"Napkin Hs"</formula>
    </cfRule>
    <cfRule type="cellIs" dxfId="48124" priority="29078" stopIfTrue="1" operator="equal">
      <formula>"Towel"</formula>
    </cfRule>
    <cfRule type="cellIs" dxfId="48123" priority="29079" stopIfTrue="1" operator="equal">
      <formula>"Napkin Hs"</formula>
    </cfRule>
    <cfRule type="cellIs" dxfId="48122" priority="29080" stopIfTrue="1" operator="equal">
      <formula>"Towel"</formula>
    </cfRule>
    <cfRule type="cellIs" dxfId="48121" priority="29081" stopIfTrue="1" operator="equal">
      <formula>"Napkin Hs"</formula>
    </cfRule>
    <cfRule type="cellIs" dxfId="48120" priority="29086" stopIfTrue="1" operator="equal">
      <formula>"Towel"</formula>
    </cfRule>
    <cfRule type="cellIs" dxfId="48119" priority="29087" stopIfTrue="1" operator="equal">
      <formula>"Napkin Hs"</formula>
    </cfRule>
    <cfRule type="cellIs" dxfId="48118" priority="29096" stopIfTrue="1" operator="equal">
      <formula>"Towel"</formula>
    </cfRule>
    <cfRule type="cellIs" dxfId="48117" priority="29097" stopIfTrue="1" operator="equal">
      <formula>"Napkin Hs"</formula>
    </cfRule>
    <cfRule type="cellIs" dxfId="48116" priority="29098" stopIfTrue="1" operator="equal">
      <formula>"Towel"</formula>
    </cfRule>
    <cfRule type="cellIs" dxfId="48115" priority="29099" stopIfTrue="1" operator="equal">
      <formula>"Napkin Hs"</formula>
    </cfRule>
    <cfRule type="cellIs" dxfId="48114" priority="29104" stopIfTrue="1" operator="equal">
      <formula>"Towel"</formula>
    </cfRule>
    <cfRule type="cellIs" dxfId="48113" priority="29105" stopIfTrue="1" operator="equal">
      <formula>"Napkin Hs"</formula>
    </cfRule>
    <cfRule type="cellIs" dxfId="48112" priority="29114" stopIfTrue="1" operator="equal">
      <formula>"Towel"</formula>
    </cfRule>
    <cfRule type="cellIs" dxfId="48111" priority="29115" stopIfTrue="1" operator="equal">
      <formula>"Napkin Hs"</formula>
    </cfRule>
    <cfRule type="cellIs" dxfId="48110" priority="29116" stopIfTrue="1" operator="equal">
      <formula>"Towel"</formula>
    </cfRule>
    <cfRule type="cellIs" dxfId="48109" priority="29117" stopIfTrue="1" operator="equal">
      <formula>"Napkin Hs"</formula>
    </cfRule>
    <cfRule type="cellIs" dxfId="48108" priority="29123" stopIfTrue="1" operator="equal">
      <formula>"Napkin Hs"</formula>
    </cfRule>
  </conditionalFormatting>
  <conditionalFormatting sqref="C23">
    <cfRule type="cellIs" dxfId="48107" priority="29122" stopIfTrue="1" operator="equal">
      <formula>"Towel"</formula>
    </cfRule>
  </conditionalFormatting>
  <conditionalFormatting sqref="C23">
    <cfRule type="cellIs" dxfId="48106" priority="29033" stopIfTrue="1" operator="equal">
      <formula>"Napkin Hs"</formula>
    </cfRule>
    <cfRule type="cellIs" dxfId="48105" priority="29034" stopIfTrue="1" operator="equal">
      <formula>"Towel"</formula>
    </cfRule>
    <cfRule type="cellIs" dxfId="48104" priority="29035" stopIfTrue="1" operator="equal">
      <formula>"Napkin Hs"</formula>
    </cfRule>
    <cfRule type="cellIs" dxfId="48103" priority="29036" stopIfTrue="1" operator="equal">
      <formula>"Towel"</formula>
    </cfRule>
    <cfRule type="cellIs" dxfId="48102" priority="29037" stopIfTrue="1" operator="equal">
      <formula>"Napkin Hs"</formula>
    </cfRule>
    <cfRule type="cellIs" dxfId="48101" priority="29038" stopIfTrue="1" operator="equal">
      <formula>"Towel"</formula>
    </cfRule>
    <cfRule type="cellIs" dxfId="48100" priority="29039" stopIfTrue="1" operator="equal">
      <formula>"Napkin Hs"</formula>
    </cfRule>
    <cfRule type="cellIs" dxfId="48099" priority="29040" stopIfTrue="1" operator="equal">
      <formula>"Towel"</formula>
    </cfRule>
    <cfRule type="cellIs" dxfId="48098" priority="29041" stopIfTrue="1" operator="equal">
      <formula>"Napkin Hs"</formula>
    </cfRule>
    <cfRule type="cellIs" dxfId="48097" priority="29044" stopIfTrue="1" operator="equal">
      <formula>"Towel"</formula>
    </cfRule>
    <cfRule type="cellIs" dxfId="48096" priority="29045" stopIfTrue="1" operator="equal">
      <formula>"Napkin Hs"</formula>
    </cfRule>
    <cfRule type="cellIs" dxfId="48095" priority="29046" stopIfTrue="1" operator="equal">
      <formula>"Towel"</formula>
    </cfRule>
    <cfRule type="cellIs" dxfId="48094" priority="29047" stopIfTrue="1" operator="equal">
      <formula>"Napkin Hs"</formula>
    </cfRule>
    <cfRule type="cellIs" dxfId="48093" priority="29050" stopIfTrue="1" operator="equal">
      <formula>"Towel"</formula>
    </cfRule>
    <cfRule type="cellIs" dxfId="48092" priority="29051" stopIfTrue="1" operator="equal">
      <formula>"Napkin Hs"</formula>
    </cfRule>
    <cfRule type="cellIs" dxfId="48091" priority="29052" stopIfTrue="1" operator="equal">
      <formula>"Towel"</formula>
    </cfRule>
    <cfRule type="cellIs" dxfId="48090" priority="29053" stopIfTrue="1" operator="equal">
      <formula>"Napkin Hs"</formula>
    </cfRule>
    <cfRule type="cellIs" dxfId="48089" priority="29058" stopIfTrue="1" operator="equal">
      <formula>"Towel"</formula>
    </cfRule>
    <cfRule type="cellIs" dxfId="48088" priority="29059" stopIfTrue="1" operator="equal">
      <formula>"Napkin Hs"</formula>
    </cfRule>
    <cfRule type="cellIs" dxfId="48087" priority="29060" stopIfTrue="1" operator="equal">
      <formula>"Towel"</formula>
    </cfRule>
    <cfRule type="cellIs" dxfId="48086" priority="29061" stopIfTrue="1" operator="equal">
      <formula>"Napkin Hs"</formula>
    </cfRule>
    <cfRule type="cellIs" dxfId="48085" priority="29064" stopIfTrue="1" operator="equal">
      <formula>"Towel"</formula>
    </cfRule>
    <cfRule type="cellIs" dxfId="48084" priority="29065" stopIfTrue="1" operator="equal">
      <formula>"Napkin Hs"</formula>
    </cfRule>
    <cfRule type="cellIs" dxfId="48083" priority="29066" stopIfTrue="1" operator="equal">
      <formula>"Towel"</formula>
    </cfRule>
    <cfRule type="cellIs" dxfId="48082" priority="29067" stopIfTrue="1" operator="equal">
      <formula>"Napkin Hs"</formula>
    </cfRule>
    <cfRule type="cellIs" dxfId="48081" priority="29068" stopIfTrue="1" operator="equal">
      <formula>"Towel"</formula>
    </cfRule>
    <cfRule type="cellIs" dxfId="48080" priority="29069" stopIfTrue="1" operator="equal">
      <formula>"Napkin Hs"</formula>
    </cfRule>
    <cfRule type="cellIs" dxfId="48079" priority="29070" stopIfTrue="1" operator="equal">
      <formula>"Towel"</formula>
    </cfRule>
    <cfRule type="cellIs" dxfId="48078" priority="29071" stopIfTrue="1" operator="equal">
      <formula>"Napkin Hs"</formula>
    </cfRule>
    <cfRule type="cellIs" dxfId="48077" priority="29074" stopIfTrue="1" operator="equal">
      <formula>"Towel"</formula>
    </cfRule>
    <cfRule type="cellIs" dxfId="48076" priority="29075" stopIfTrue="1" operator="equal">
      <formula>"Napkin Hs"</formula>
    </cfRule>
    <cfRule type="cellIs" dxfId="48075" priority="29076" stopIfTrue="1" operator="equal">
      <formula>"Towel"</formula>
    </cfRule>
    <cfRule type="cellIs" dxfId="48074" priority="29077" stopIfTrue="1" operator="equal">
      <formula>"Napkin Hs"</formula>
    </cfRule>
    <cfRule type="cellIs" dxfId="48073" priority="29082" stopIfTrue="1" operator="equal">
      <formula>"Towel"</formula>
    </cfRule>
    <cfRule type="cellIs" dxfId="48072" priority="29083" stopIfTrue="1" operator="equal">
      <formula>"Napkin Hs"</formula>
    </cfRule>
    <cfRule type="cellIs" dxfId="48071" priority="29084" stopIfTrue="1" operator="equal">
      <formula>"Towel"</formula>
    </cfRule>
    <cfRule type="cellIs" dxfId="48070" priority="29085" stopIfTrue="1" operator="equal">
      <formula>"Napkin Hs"</formula>
    </cfRule>
    <cfRule type="cellIs" dxfId="48069" priority="29088" stopIfTrue="1" operator="equal">
      <formula>"Towel"</formula>
    </cfRule>
    <cfRule type="cellIs" dxfId="48068" priority="29089" stopIfTrue="1" operator="equal">
      <formula>"Napkin Hs"</formula>
    </cfRule>
    <cfRule type="cellIs" dxfId="48067" priority="29090" stopIfTrue="1" operator="equal">
      <formula>"Towel"</formula>
    </cfRule>
    <cfRule type="cellIs" dxfId="48066" priority="29091" stopIfTrue="1" operator="equal">
      <formula>"Napkin Hs"</formula>
    </cfRule>
    <cfRule type="cellIs" dxfId="48065" priority="29092" stopIfTrue="1" operator="equal">
      <formula>"Towel"</formula>
    </cfRule>
    <cfRule type="cellIs" dxfId="48064" priority="29093" stopIfTrue="1" operator="equal">
      <formula>"Napkin Hs"</formula>
    </cfRule>
    <cfRule type="cellIs" dxfId="48063" priority="29094" stopIfTrue="1" operator="equal">
      <formula>"Towel"</formula>
    </cfRule>
    <cfRule type="cellIs" dxfId="48062" priority="29095" stopIfTrue="1" operator="equal">
      <formula>"Napkin Hs"</formula>
    </cfRule>
    <cfRule type="cellIs" dxfId="48061" priority="29100" stopIfTrue="1" operator="equal">
      <formula>"Towel"</formula>
    </cfRule>
    <cfRule type="cellIs" dxfId="48060" priority="29101" stopIfTrue="1" operator="equal">
      <formula>"Napkin Hs"</formula>
    </cfRule>
    <cfRule type="cellIs" dxfId="48059" priority="29102" stopIfTrue="1" operator="equal">
      <formula>"Towel"</formula>
    </cfRule>
    <cfRule type="cellIs" dxfId="48058" priority="29103" stopIfTrue="1" operator="equal">
      <formula>"Napkin Hs"</formula>
    </cfRule>
    <cfRule type="cellIs" dxfId="48057" priority="29106" stopIfTrue="1" operator="equal">
      <formula>"Towel"</formula>
    </cfRule>
    <cfRule type="cellIs" dxfId="48056" priority="29107" stopIfTrue="1" operator="equal">
      <formula>"Napkin Hs"</formula>
    </cfRule>
    <cfRule type="cellIs" dxfId="48055" priority="29108" stopIfTrue="1" operator="equal">
      <formula>"Towel"</formula>
    </cfRule>
    <cfRule type="cellIs" dxfId="48054" priority="29109" stopIfTrue="1" operator="equal">
      <formula>"Napkin Hs"</formula>
    </cfRule>
    <cfRule type="cellIs" dxfId="48053" priority="29110" stopIfTrue="1" operator="equal">
      <formula>"Towel"</formula>
    </cfRule>
    <cfRule type="cellIs" dxfId="48052" priority="29111" stopIfTrue="1" operator="equal">
      <formula>"Napkin Hs"</formula>
    </cfRule>
    <cfRule type="cellIs" dxfId="48051" priority="29112" stopIfTrue="1" operator="equal">
      <formula>"Towel"</formula>
    </cfRule>
    <cfRule type="cellIs" dxfId="48050" priority="29113" stopIfTrue="1" operator="equal">
      <formula>"Napkin Hs"</formula>
    </cfRule>
    <cfRule type="cellIs" dxfId="48049" priority="29118" stopIfTrue="1" operator="equal">
      <formula>"Towel"</formula>
    </cfRule>
    <cfRule type="cellIs" dxfId="48048" priority="29119" stopIfTrue="1" operator="equal">
      <formula>"Napkin Hs"</formula>
    </cfRule>
    <cfRule type="cellIs" dxfId="48047" priority="29120" stopIfTrue="1" operator="equal">
      <formula>"Towel"</formula>
    </cfRule>
    <cfRule type="cellIs" dxfId="48046" priority="29121" stopIfTrue="1" operator="equal">
      <formula>"Napkin Hs"</formula>
    </cfRule>
    <cfRule type="cellIs" dxfId="48045" priority="29124" stopIfTrue="1" operator="equal">
      <formula>"Towel"</formula>
    </cfRule>
    <cfRule type="cellIs" dxfId="48044" priority="29125" stopIfTrue="1" operator="equal">
      <formula>"Napkin Hs"</formula>
    </cfRule>
    <cfRule type="cellIs" dxfId="48043" priority="29126" stopIfTrue="1" operator="equal">
      <formula>"Towel"</formula>
    </cfRule>
    <cfRule type="cellIs" dxfId="48042" priority="29127" stopIfTrue="1" operator="equal">
      <formula>"Napkin Hs"</formula>
    </cfRule>
  </conditionalFormatting>
  <conditionalFormatting sqref="C23">
    <cfRule type="cellIs" dxfId="48041" priority="29031" stopIfTrue="1" operator="equal">
      <formula>"Napkin Hs"</formula>
    </cfRule>
  </conditionalFormatting>
  <conditionalFormatting sqref="C23">
    <cfRule type="cellIs" dxfId="48040" priority="29030" stopIfTrue="1" operator="equal">
      <formula>"Napkin Hs"</formula>
    </cfRule>
  </conditionalFormatting>
  <conditionalFormatting sqref="C23">
    <cfRule type="cellIs" dxfId="48039" priority="29029" stopIfTrue="1" operator="equal">
      <formula>"Napkin Hs"</formula>
    </cfRule>
  </conditionalFormatting>
  <conditionalFormatting sqref="C23">
    <cfRule type="cellIs" dxfId="48038" priority="29028" stopIfTrue="1" operator="equal">
      <formula>"Napkin Hs"</formula>
    </cfRule>
  </conditionalFormatting>
  <conditionalFormatting sqref="C23">
    <cfRule type="cellIs" dxfId="48037" priority="29027" stopIfTrue="1" operator="equal">
      <formula>"Napkin Hs"</formula>
    </cfRule>
  </conditionalFormatting>
  <conditionalFormatting sqref="C23">
    <cfRule type="cellIs" dxfId="48036" priority="29026" stopIfTrue="1" operator="equal">
      <formula>"Napkin Hs"</formula>
    </cfRule>
  </conditionalFormatting>
  <conditionalFormatting sqref="C23">
    <cfRule type="cellIs" dxfId="48035" priority="29022" stopIfTrue="1" operator="equal">
      <formula>"Towel"</formula>
    </cfRule>
    <cfRule type="cellIs" dxfId="48034" priority="29023" stopIfTrue="1" operator="equal">
      <formula>"Napkin Hs"</formula>
    </cfRule>
  </conditionalFormatting>
  <conditionalFormatting sqref="C23">
    <cfRule type="cellIs" dxfId="48033" priority="29024" stopIfTrue="1" operator="equal">
      <formula>"Towel"</formula>
    </cfRule>
    <cfRule type="cellIs" dxfId="48032" priority="29025" stopIfTrue="1" operator="equal">
      <formula>"Napkin Hs"</formula>
    </cfRule>
  </conditionalFormatting>
  <conditionalFormatting sqref="C23">
    <cfRule type="cellIs" dxfId="48031" priority="29018" stopIfTrue="1" operator="equal">
      <formula>"Towel"</formula>
    </cfRule>
    <cfRule type="cellIs" dxfId="48030" priority="29019" stopIfTrue="1" operator="equal">
      <formula>"Napkin Hs"</formula>
    </cfRule>
  </conditionalFormatting>
  <conditionalFormatting sqref="C23">
    <cfRule type="cellIs" dxfId="48029" priority="29020" stopIfTrue="1" operator="equal">
      <formula>"Towel"</formula>
    </cfRule>
    <cfRule type="cellIs" dxfId="48028" priority="29021" stopIfTrue="1" operator="equal">
      <formula>"Napkin Hs"</formula>
    </cfRule>
  </conditionalFormatting>
  <conditionalFormatting sqref="B23:B24">
    <cfRule type="cellIs" dxfId="48027" priority="29017" stopIfTrue="1" operator="equal">
      <formula>"Napkin Hs"</formula>
    </cfRule>
  </conditionalFormatting>
  <conditionalFormatting sqref="B23:B24">
    <cfRule type="cellIs" dxfId="48026" priority="29016" stopIfTrue="1" operator="equal">
      <formula>"Napkin Hs"</formula>
    </cfRule>
  </conditionalFormatting>
  <conditionalFormatting sqref="B23:B24">
    <cfRule type="cellIs" dxfId="48025" priority="29015" stopIfTrue="1" operator="equal">
      <formula>"Napkin Hs"</formula>
    </cfRule>
  </conditionalFormatting>
  <conditionalFormatting sqref="C24">
    <cfRule type="cellIs" dxfId="48024" priority="29013" stopIfTrue="1" operator="equal">
      <formula>"Towel"</formula>
    </cfRule>
    <cfRule type="cellIs" dxfId="48023" priority="29014" stopIfTrue="1" operator="equal">
      <formula>"Napkin Hs"</formula>
    </cfRule>
  </conditionalFormatting>
  <conditionalFormatting sqref="C24">
    <cfRule type="cellIs" dxfId="48022" priority="29009" stopIfTrue="1" operator="equal">
      <formula>"Towel"</formula>
    </cfRule>
    <cfRule type="cellIs" dxfId="48021" priority="29010" stopIfTrue="1" operator="equal">
      <formula>"Napkin Hs"</formula>
    </cfRule>
  </conditionalFormatting>
  <conditionalFormatting sqref="C24">
    <cfRule type="cellIs" dxfId="48020" priority="29011" stopIfTrue="1" operator="equal">
      <formula>"Towel"</formula>
    </cfRule>
    <cfRule type="cellIs" dxfId="48019" priority="29012" stopIfTrue="1" operator="equal">
      <formula>"Napkin Hs"</formula>
    </cfRule>
  </conditionalFormatting>
  <conditionalFormatting sqref="C24">
    <cfRule type="cellIs" dxfId="48018" priority="29007" stopIfTrue="1" operator="equal">
      <formula>"Towel"</formula>
    </cfRule>
    <cfRule type="cellIs" dxfId="48017" priority="29008" stopIfTrue="1" operator="equal">
      <formula>"Napkin Hs"</formula>
    </cfRule>
  </conditionalFormatting>
  <conditionalFormatting sqref="C24">
    <cfRule type="cellIs" dxfId="48016" priority="29005" stopIfTrue="1" operator="equal">
      <formula>"Towel"</formula>
    </cfRule>
    <cfRule type="cellIs" dxfId="48015" priority="29006" stopIfTrue="1" operator="equal">
      <formula>"Napkin Hs"</formula>
    </cfRule>
  </conditionalFormatting>
  <conditionalFormatting sqref="C24">
    <cfRule type="cellIs" dxfId="48014" priority="29003" stopIfTrue="1" operator="equal">
      <formula>"Towel"</formula>
    </cfRule>
    <cfRule type="cellIs" dxfId="48013" priority="29004" stopIfTrue="1" operator="equal">
      <formula>"Napkin Hs"</formula>
    </cfRule>
  </conditionalFormatting>
  <conditionalFormatting sqref="C24">
    <cfRule type="cellIs" dxfId="48012" priority="28995" stopIfTrue="1" operator="equal">
      <formula>"Towel"</formula>
    </cfRule>
    <cfRule type="cellIs" dxfId="48011" priority="28996" stopIfTrue="1" operator="equal">
      <formula>"Napkin Hs"</formula>
    </cfRule>
  </conditionalFormatting>
  <conditionalFormatting sqref="C24">
    <cfRule type="cellIs" dxfId="48010" priority="28997" stopIfTrue="1" operator="equal">
      <formula>"Towel"</formula>
    </cfRule>
    <cfRule type="cellIs" dxfId="48009" priority="28998" stopIfTrue="1" operator="equal">
      <formula>"Napkin Hs"</formula>
    </cfRule>
  </conditionalFormatting>
  <conditionalFormatting sqref="C24">
    <cfRule type="cellIs" dxfId="48008" priority="28993" stopIfTrue="1" operator="equal">
      <formula>"Towel"</formula>
    </cfRule>
    <cfRule type="cellIs" dxfId="48007" priority="28994" stopIfTrue="1" operator="equal">
      <formula>"Napkin Hs"</formula>
    </cfRule>
  </conditionalFormatting>
  <conditionalFormatting sqref="C24">
    <cfRule type="cellIs" dxfId="48006" priority="28991" stopIfTrue="1" operator="equal">
      <formula>"Towel"</formula>
    </cfRule>
    <cfRule type="cellIs" dxfId="48005" priority="28992" stopIfTrue="1" operator="equal">
      <formula>"Napkin Hs"</formula>
    </cfRule>
  </conditionalFormatting>
  <conditionalFormatting sqref="C24">
    <cfRule type="cellIs" dxfId="48004" priority="28999" stopIfTrue="1" operator="equal">
      <formula>"Towel"</formula>
    </cfRule>
    <cfRule type="cellIs" dxfId="48003" priority="29000" stopIfTrue="1" operator="equal">
      <formula>"Napkin Hs"</formula>
    </cfRule>
  </conditionalFormatting>
  <conditionalFormatting sqref="C24">
    <cfRule type="cellIs" dxfId="48002" priority="29001" stopIfTrue="1" operator="equal">
      <formula>"Towel"</formula>
    </cfRule>
    <cfRule type="cellIs" dxfId="48001" priority="29002" stopIfTrue="1" operator="equal">
      <formula>"Napkin Hs"</formula>
    </cfRule>
  </conditionalFormatting>
  <conditionalFormatting sqref="C24">
    <cfRule type="cellIs" dxfId="48000" priority="28989" stopIfTrue="1" operator="equal">
      <formula>"Towel"</formula>
    </cfRule>
    <cfRule type="cellIs" dxfId="47999" priority="28990" stopIfTrue="1" operator="equal">
      <formula>"Napkin Hs"</formula>
    </cfRule>
  </conditionalFormatting>
  <conditionalFormatting sqref="C24">
    <cfRule type="cellIs" dxfId="47998" priority="28985" stopIfTrue="1" operator="equal">
      <formula>"Towel"</formula>
    </cfRule>
    <cfRule type="cellIs" dxfId="47997" priority="28986" stopIfTrue="1" operator="equal">
      <formula>"Napkin Hs"</formula>
    </cfRule>
  </conditionalFormatting>
  <conditionalFormatting sqref="C24">
    <cfRule type="cellIs" dxfId="47996" priority="28987" stopIfTrue="1" operator="equal">
      <formula>"Towel"</formula>
    </cfRule>
    <cfRule type="cellIs" dxfId="47995" priority="28988" stopIfTrue="1" operator="equal">
      <formula>"Napkin Hs"</formula>
    </cfRule>
  </conditionalFormatting>
  <conditionalFormatting sqref="C24">
    <cfRule type="cellIs" dxfId="47994" priority="28983" stopIfTrue="1" operator="equal">
      <formula>"Towel"</formula>
    </cfRule>
    <cfRule type="cellIs" dxfId="47993" priority="28984" stopIfTrue="1" operator="equal">
      <formula>"Napkin Hs"</formula>
    </cfRule>
  </conditionalFormatting>
  <conditionalFormatting sqref="C24">
    <cfRule type="cellIs" dxfId="47992" priority="28981" stopIfTrue="1" operator="equal">
      <formula>"Towel"</formula>
    </cfRule>
    <cfRule type="cellIs" dxfId="47991" priority="28982" stopIfTrue="1" operator="equal">
      <formula>"Napkin Hs"</formula>
    </cfRule>
  </conditionalFormatting>
  <conditionalFormatting sqref="C24">
    <cfRule type="cellIs" dxfId="47990" priority="28979" stopIfTrue="1" operator="equal">
      <formula>"Towel"</formula>
    </cfRule>
    <cfRule type="cellIs" dxfId="47989" priority="28980" stopIfTrue="1" operator="equal">
      <formula>"Napkin Hs"</formula>
    </cfRule>
  </conditionalFormatting>
  <conditionalFormatting sqref="C24">
    <cfRule type="cellIs" dxfId="47988" priority="28971" stopIfTrue="1" operator="equal">
      <formula>"Towel"</formula>
    </cfRule>
    <cfRule type="cellIs" dxfId="47987" priority="28972" stopIfTrue="1" operator="equal">
      <formula>"Napkin Hs"</formula>
    </cfRule>
  </conditionalFormatting>
  <conditionalFormatting sqref="C24">
    <cfRule type="cellIs" dxfId="47986" priority="28973" stopIfTrue="1" operator="equal">
      <formula>"Towel"</formula>
    </cfRule>
    <cfRule type="cellIs" dxfId="47985" priority="28974" stopIfTrue="1" operator="equal">
      <formula>"Napkin Hs"</formula>
    </cfRule>
  </conditionalFormatting>
  <conditionalFormatting sqref="C24">
    <cfRule type="cellIs" dxfId="47984" priority="28969" stopIfTrue="1" operator="equal">
      <formula>"Towel"</formula>
    </cfRule>
    <cfRule type="cellIs" dxfId="47983" priority="28970" stopIfTrue="1" operator="equal">
      <formula>"Napkin Hs"</formula>
    </cfRule>
  </conditionalFormatting>
  <conditionalFormatting sqref="C24">
    <cfRule type="cellIs" dxfId="47982" priority="28967" stopIfTrue="1" operator="equal">
      <formula>"Towel"</formula>
    </cfRule>
    <cfRule type="cellIs" dxfId="47981" priority="28968" stopIfTrue="1" operator="equal">
      <formula>"Napkin Hs"</formula>
    </cfRule>
  </conditionalFormatting>
  <conditionalFormatting sqref="C24">
    <cfRule type="cellIs" dxfId="47980" priority="28975" stopIfTrue="1" operator="equal">
      <formula>"Towel"</formula>
    </cfRule>
    <cfRule type="cellIs" dxfId="47979" priority="28976" stopIfTrue="1" operator="equal">
      <formula>"Napkin Hs"</formula>
    </cfRule>
  </conditionalFormatting>
  <conditionalFormatting sqref="C24">
    <cfRule type="cellIs" dxfId="47978" priority="28977" stopIfTrue="1" operator="equal">
      <formula>"Towel"</formula>
    </cfRule>
    <cfRule type="cellIs" dxfId="47977" priority="28978" stopIfTrue="1" operator="equal">
      <formula>"Napkin Hs"</formula>
    </cfRule>
  </conditionalFormatting>
  <conditionalFormatting sqref="C24">
    <cfRule type="cellIs" dxfId="47976" priority="28965" stopIfTrue="1" operator="equal">
      <formula>"Towel"</formula>
    </cfRule>
    <cfRule type="cellIs" dxfId="47975" priority="28966" stopIfTrue="1" operator="equal">
      <formula>"Napkin Hs"</formula>
    </cfRule>
  </conditionalFormatting>
  <conditionalFormatting sqref="C24">
    <cfRule type="cellIs" dxfId="47974" priority="28961" stopIfTrue="1" operator="equal">
      <formula>"Towel"</formula>
    </cfRule>
    <cfRule type="cellIs" dxfId="47973" priority="28962" stopIfTrue="1" operator="equal">
      <formula>"Napkin Hs"</formula>
    </cfRule>
  </conditionalFormatting>
  <conditionalFormatting sqref="C24">
    <cfRule type="cellIs" dxfId="47972" priority="28963" stopIfTrue="1" operator="equal">
      <formula>"Towel"</formula>
    </cfRule>
    <cfRule type="cellIs" dxfId="47971" priority="28964" stopIfTrue="1" operator="equal">
      <formula>"Napkin Hs"</formula>
    </cfRule>
  </conditionalFormatting>
  <conditionalFormatting sqref="C24">
    <cfRule type="cellIs" dxfId="47970" priority="28957" stopIfTrue="1" operator="equal">
      <formula>"Towel"</formula>
    </cfRule>
    <cfRule type="cellIs" dxfId="47969" priority="28958" stopIfTrue="1" operator="equal">
      <formula>"Napkin Hs"</formula>
    </cfRule>
  </conditionalFormatting>
  <conditionalFormatting sqref="C24">
    <cfRule type="cellIs" dxfId="47968" priority="28959" stopIfTrue="1" operator="equal">
      <formula>"Towel"</formula>
    </cfRule>
    <cfRule type="cellIs" dxfId="47967" priority="28960" stopIfTrue="1" operator="equal">
      <formula>"Napkin Hs"</formula>
    </cfRule>
  </conditionalFormatting>
  <conditionalFormatting sqref="C24">
    <cfRule type="cellIs" dxfId="47966" priority="28955" stopIfTrue="1" operator="equal">
      <formula>"Towel"</formula>
    </cfRule>
    <cfRule type="cellIs" dxfId="47965" priority="28956" stopIfTrue="1" operator="equal">
      <formula>"Napkin Hs"</formula>
    </cfRule>
  </conditionalFormatting>
  <conditionalFormatting sqref="C24">
    <cfRule type="cellIs" dxfId="47964" priority="28949" stopIfTrue="1" operator="equal">
      <formula>"Towel"</formula>
    </cfRule>
    <cfRule type="cellIs" dxfId="47963" priority="28950" stopIfTrue="1" operator="equal">
      <formula>"Napkin Hs"</formula>
    </cfRule>
  </conditionalFormatting>
  <conditionalFormatting sqref="C24">
    <cfRule type="cellIs" dxfId="47962" priority="28953" stopIfTrue="1" operator="equal">
      <formula>"Towel"</formula>
    </cfRule>
    <cfRule type="cellIs" dxfId="47961" priority="28954" stopIfTrue="1" operator="equal">
      <formula>"Napkin Hs"</formula>
    </cfRule>
  </conditionalFormatting>
  <conditionalFormatting sqref="C24">
    <cfRule type="cellIs" dxfId="47960" priority="28951" stopIfTrue="1" operator="equal">
      <formula>"Towel"</formula>
    </cfRule>
    <cfRule type="cellIs" dxfId="47959" priority="28952" stopIfTrue="1" operator="equal">
      <formula>"Napkin Hs"</formula>
    </cfRule>
  </conditionalFormatting>
  <conditionalFormatting sqref="C24">
    <cfRule type="cellIs" dxfId="47958" priority="28943" stopIfTrue="1" operator="equal">
      <formula>"Towel"</formula>
    </cfRule>
    <cfRule type="cellIs" dxfId="47957" priority="28944" stopIfTrue="1" operator="equal">
      <formula>"Napkin Hs"</formula>
    </cfRule>
  </conditionalFormatting>
  <conditionalFormatting sqref="C24">
    <cfRule type="cellIs" dxfId="47956" priority="28945" stopIfTrue="1" operator="equal">
      <formula>"Towel"</formula>
    </cfRule>
    <cfRule type="cellIs" dxfId="47955" priority="28946" stopIfTrue="1" operator="equal">
      <formula>"Napkin Hs"</formula>
    </cfRule>
  </conditionalFormatting>
  <conditionalFormatting sqref="C24">
    <cfRule type="cellIs" dxfId="47954" priority="28947" stopIfTrue="1" operator="equal">
      <formula>"Towel"</formula>
    </cfRule>
    <cfRule type="cellIs" dxfId="47953" priority="28948" stopIfTrue="1" operator="equal">
      <formula>"Napkin Hs"</formula>
    </cfRule>
  </conditionalFormatting>
  <conditionalFormatting sqref="C24">
    <cfRule type="cellIs" dxfId="47952" priority="28941" stopIfTrue="1" operator="equal">
      <formula>"Towel"</formula>
    </cfRule>
    <cfRule type="cellIs" dxfId="47951" priority="28942" stopIfTrue="1" operator="equal">
      <formula>"Napkin Hs"</formula>
    </cfRule>
  </conditionalFormatting>
  <conditionalFormatting sqref="C24">
    <cfRule type="cellIs" dxfId="47950" priority="28939" stopIfTrue="1" operator="equal">
      <formula>"Towel"</formula>
    </cfRule>
    <cfRule type="cellIs" dxfId="47949" priority="28940" stopIfTrue="1" operator="equal">
      <formula>"Napkin Hs"</formula>
    </cfRule>
  </conditionalFormatting>
  <conditionalFormatting sqref="C24">
    <cfRule type="cellIs" dxfId="47948" priority="28915" stopIfTrue="1" operator="equal">
      <formula>"Towel"</formula>
    </cfRule>
  </conditionalFormatting>
  <conditionalFormatting sqref="C24">
    <cfRule type="cellIs" dxfId="47947" priority="28916" stopIfTrue="1" operator="equal">
      <formula>"Napkin Hs"</formula>
    </cfRule>
    <cfRule type="cellIs" dxfId="47946" priority="28921" stopIfTrue="1" operator="equal">
      <formula>"Towel"</formula>
    </cfRule>
    <cfRule type="cellIs" dxfId="47945" priority="28922" stopIfTrue="1" operator="equal">
      <formula>"Napkin Hs"</formula>
    </cfRule>
    <cfRule type="cellIs" dxfId="47944" priority="28931" stopIfTrue="1" operator="equal">
      <formula>"Towel"</formula>
    </cfRule>
    <cfRule type="cellIs" dxfId="47943" priority="28932" stopIfTrue="1" operator="equal">
      <formula>"Napkin Hs"</formula>
    </cfRule>
    <cfRule type="cellIs" dxfId="47942" priority="28937" stopIfTrue="1" operator="equal">
      <formula>"Towel"</formula>
    </cfRule>
    <cfRule type="cellIs" dxfId="47941" priority="28938" stopIfTrue="1" operator="equal">
      <formula>"Napkin Hs"</formula>
    </cfRule>
  </conditionalFormatting>
  <conditionalFormatting sqref="C24">
    <cfRule type="cellIs" dxfId="47940" priority="28917" stopIfTrue="1" operator="equal">
      <formula>"Towel"</formula>
    </cfRule>
    <cfRule type="cellIs" dxfId="47939" priority="28918" stopIfTrue="1" operator="equal">
      <formula>"Napkin Hs"</formula>
    </cfRule>
    <cfRule type="cellIs" dxfId="47938" priority="28919" stopIfTrue="1" operator="equal">
      <formula>"Towel"</formula>
    </cfRule>
    <cfRule type="cellIs" dxfId="47937" priority="28920" stopIfTrue="1" operator="equal">
      <formula>"Napkin Hs"</formula>
    </cfRule>
    <cfRule type="cellIs" dxfId="47936" priority="28923" stopIfTrue="1" operator="equal">
      <formula>"Towel"</formula>
    </cfRule>
    <cfRule type="cellIs" dxfId="47935" priority="28924" stopIfTrue="1" operator="equal">
      <formula>"Napkin Hs"</formula>
    </cfRule>
    <cfRule type="cellIs" dxfId="47934" priority="28925" stopIfTrue="1" operator="equal">
      <formula>"Towel"</formula>
    </cfRule>
    <cfRule type="cellIs" dxfId="47933" priority="28926" stopIfTrue="1" operator="equal">
      <formula>"Napkin Hs"</formula>
    </cfRule>
    <cfRule type="cellIs" dxfId="47932" priority="28927" stopIfTrue="1" operator="equal">
      <formula>"Towel"</formula>
    </cfRule>
    <cfRule type="cellIs" dxfId="47931" priority="28928" stopIfTrue="1" operator="equal">
      <formula>"Napkin Hs"</formula>
    </cfRule>
    <cfRule type="cellIs" dxfId="47930" priority="28929" stopIfTrue="1" operator="equal">
      <formula>"Towel"</formula>
    </cfRule>
    <cfRule type="cellIs" dxfId="47929" priority="28930" stopIfTrue="1" operator="equal">
      <formula>"Napkin Hs"</formula>
    </cfRule>
    <cfRule type="cellIs" dxfId="47928" priority="28933" stopIfTrue="1" operator="equal">
      <formula>"Towel"</formula>
    </cfRule>
    <cfRule type="cellIs" dxfId="47927" priority="28934" stopIfTrue="1" operator="equal">
      <formula>"Napkin Hs"</formula>
    </cfRule>
    <cfRule type="cellIs" dxfId="47926" priority="28936" stopIfTrue="1" operator="equal">
      <formula>"Napkin Hs"</formula>
    </cfRule>
  </conditionalFormatting>
  <conditionalFormatting sqref="C24">
    <cfRule type="cellIs" dxfId="47925" priority="28935" stopIfTrue="1" operator="equal">
      <formula>"Towel"</formula>
    </cfRule>
  </conditionalFormatting>
  <conditionalFormatting sqref="C24">
    <cfRule type="cellIs" dxfId="47924" priority="28913" stopIfTrue="1" operator="equal">
      <formula>"Towel"</formula>
    </cfRule>
    <cfRule type="cellIs" dxfId="47923" priority="28914" stopIfTrue="1" operator="equal">
      <formula>"Napkin Hs"</formula>
    </cfRule>
  </conditionalFormatting>
  <conditionalFormatting sqref="C24">
    <cfRule type="cellIs" dxfId="47922" priority="28912" stopIfTrue="1" operator="equal">
      <formula>"Napkin Hs"</formula>
    </cfRule>
  </conditionalFormatting>
  <conditionalFormatting sqref="C24">
    <cfRule type="cellIs" dxfId="47921" priority="28911" stopIfTrue="1" operator="equal">
      <formula>"Towel"</formula>
    </cfRule>
  </conditionalFormatting>
  <conditionalFormatting sqref="C24">
    <cfRule type="cellIs" dxfId="47920" priority="28909" stopIfTrue="1" operator="equal">
      <formula>"Towel"</formula>
    </cfRule>
  </conditionalFormatting>
  <conditionalFormatting sqref="C24">
    <cfRule type="cellIs" dxfId="47919" priority="28910" stopIfTrue="1" operator="equal">
      <formula>"Napkin Hs"</formula>
    </cfRule>
  </conditionalFormatting>
  <conditionalFormatting sqref="C24">
    <cfRule type="cellIs" dxfId="47918" priority="28813" stopIfTrue="1" operator="equal">
      <formula>"Towel"</formula>
    </cfRule>
  </conditionalFormatting>
  <conditionalFormatting sqref="C24">
    <cfRule type="cellIs" dxfId="47917" priority="28823" stopIfTrue="1" operator="equal">
      <formula>"Towel"</formula>
    </cfRule>
    <cfRule type="cellIs" dxfId="47916" priority="28824" stopIfTrue="1" operator="equal">
      <formula>"Napkin Hs"</formula>
    </cfRule>
    <cfRule type="cellIs" dxfId="47915" priority="28829" stopIfTrue="1" operator="equal">
      <formula>"Towel"</formula>
    </cfRule>
    <cfRule type="cellIs" dxfId="47914" priority="28830" stopIfTrue="1" operator="equal">
      <formula>"Napkin Hs"</formula>
    </cfRule>
    <cfRule type="cellIs" dxfId="47913" priority="28835" stopIfTrue="1" operator="equal">
      <formula>"Towel"</formula>
    </cfRule>
    <cfRule type="cellIs" dxfId="47912" priority="28836" stopIfTrue="1" operator="equal">
      <formula>"Napkin Hs"</formula>
    </cfRule>
    <cfRule type="cellIs" dxfId="47911" priority="28837" stopIfTrue="1" operator="equal">
      <formula>"Towel"</formula>
    </cfRule>
    <cfRule type="cellIs" dxfId="47910" priority="28838" stopIfTrue="1" operator="equal">
      <formula>"Napkin Hs"</formula>
    </cfRule>
    <cfRule type="cellIs" dxfId="47909" priority="28843" stopIfTrue="1" operator="equal">
      <formula>"Towel"</formula>
    </cfRule>
    <cfRule type="cellIs" dxfId="47908" priority="28844" stopIfTrue="1" operator="equal">
      <formula>"Napkin Hs"</formula>
    </cfRule>
    <cfRule type="cellIs" dxfId="47907" priority="28853" stopIfTrue="1" operator="equal">
      <formula>"Towel"</formula>
    </cfRule>
    <cfRule type="cellIs" dxfId="47906" priority="28854" stopIfTrue="1" operator="equal">
      <formula>"Napkin Hs"</formula>
    </cfRule>
    <cfRule type="cellIs" dxfId="47905" priority="28859" stopIfTrue="1" operator="equal">
      <formula>"Towel"</formula>
    </cfRule>
    <cfRule type="cellIs" dxfId="47904" priority="28860" stopIfTrue="1" operator="equal">
      <formula>"Napkin Hs"</formula>
    </cfRule>
    <cfRule type="cellIs" dxfId="47903" priority="28861" stopIfTrue="1" operator="equal">
      <formula>"Towel"</formula>
    </cfRule>
    <cfRule type="cellIs" dxfId="47902" priority="28862" stopIfTrue="1" operator="equal">
      <formula>"Napkin Hs"</formula>
    </cfRule>
    <cfRule type="cellIs" dxfId="47901" priority="28867" stopIfTrue="1" operator="equal">
      <formula>"Towel"</formula>
    </cfRule>
    <cfRule type="cellIs" dxfId="47900" priority="28868" stopIfTrue="1" operator="equal">
      <formula>"Napkin Hs"</formula>
    </cfRule>
    <cfRule type="cellIs" dxfId="47899" priority="28877" stopIfTrue="1" operator="equal">
      <formula>"Towel"</formula>
    </cfRule>
    <cfRule type="cellIs" dxfId="47898" priority="28878" stopIfTrue="1" operator="equal">
      <formula>"Napkin Hs"</formula>
    </cfRule>
    <cfRule type="cellIs" dxfId="47897" priority="28879" stopIfTrue="1" operator="equal">
      <formula>"Towel"</formula>
    </cfRule>
    <cfRule type="cellIs" dxfId="47896" priority="28880" stopIfTrue="1" operator="equal">
      <formula>"Napkin Hs"</formula>
    </cfRule>
    <cfRule type="cellIs" dxfId="47895" priority="28885" stopIfTrue="1" operator="equal">
      <formula>"Towel"</formula>
    </cfRule>
    <cfRule type="cellIs" dxfId="47894" priority="28886" stopIfTrue="1" operator="equal">
      <formula>"Napkin Hs"</formula>
    </cfRule>
    <cfRule type="cellIs" dxfId="47893" priority="28895" stopIfTrue="1" operator="equal">
      <formula>"Towel"</formula>
    </cfRule>
    <cfRule type="cellIs" dxfId="47892" priority="28896" stopIfTrue="1" operator="equal">
      <formula>"Napkin Hs"</formula>
    </cfRule>
    <cfRule type="cellIs" dxfId="47891" priority="28897" stopIfTrue="1" operator="equal">
      <formula>"Towel"</formula>
    </cfRule>
    <cfRule type="cellIs" dxfId="47890" priority="28898" stopIfTrue="1" operator="equal">
      <formula>"Napkin Hs"</formula>
    </cfRule>
    <cfRule type="cellIs" dxfId="47889" priority="28904" stopIfTrue="1" operator="equal">
      <formula>"Napkin Hs"</formula>
    </cfRule>
  </conditionalFormatting>
  <conditionalFormatting sqref="C24">
    <cfRule type="cellIs" dxfId="47888" priority="28903" stopIfTrue="1" operator="equal">
      <formula>"Towel"</formula>
    </cfRule>
  </conditionalFormatting>
  <conditionalFormatting sqref="C24">
    <cfRule type="cellIs" dxfId="47887" priority="28814" stopIfTrue="1" operator="equal">
      <formula>"Napkin Hs"</formula>
    </cfRule>
    <cfRule type="cellIs" dxfId="47886" priority="28815" stopIfTrue="1" operator="equal">
      <formula>"Towel"</formula>
    </cfRule>
    <cfRule type="cellIs" dxfId="47885" priority="28816" stopIfTrue="1" operator="equal">
      <formula>"Napkin Hs"</formula>
    </cfRule>
    <cfRule type="cellIs" dxfId="47884" priority="28817" stopIfTrue="1" operator="equal">
      <formula>"Towel"</formula>
    </cfRule>
    <cfRule type="cellIs" dxfId="47883" priority="28818" stopIfTrue="1" operator="equal">
      <formula>"Napkin Hs"</formula>
    </cfRule>
    <cfRule type="cellIs" dxfId="47882" priority="28819" stopIfTrue="1" operator="equal">
      <formula>"Towel"</formula>
    </cfRule>
    <cfRule type="cellIs" dxfId="47881" priority="28820" stopIfTrue="1" operator="equal">
      <formula>"Napkin Hs"</formula>
    </cfRule>
    <cfRule type="cellIs" dxfId="47880" priority="28821" stopIfTrue="1" operator="equal">
      <formula>"Towel"</formula>
    </cfRule>
    <cfRule type="cellIs" dxfId="47879" priority="28822" stopIfTrue="1" operator="equal">
      <formula>"Napkin Hs"</formula>
    </cfRule>
    <cfRule type="cellIs" dxfId="47878" priority="28825" stopIfTrue="1" operator="equal">
      <formula>"Towel"</formula>
    </cfRule>
    <cfRule type="cellIs" dxfId="47877" priority="28826" stopIfTrue="1" operator="equal">
      <formula>"Napkin Hs"</formula>
    </cfRule>
    <cfRule type="cellIs" dxfId="47876" priority="28827" stopIfTrue="1" operator="equal">
      <formula>"Towel"</formula>
    </cfRule>
    <cfRule type="cellIs" dxfId="47875" priority="28828" stopIfTrue="1" operator="equal">
      <formula>"Napkin Hs"</formula>
    </cfRule>
    <cfRule type="cellIs" dxfId="47874" priority="28831" stopIfTrue="1" operator="equal">
      <formula>"Towel"</formula>
    </cfRule>
    <cfRule type="cellIs" dxfId="47873" priority="28832" stopIfTrue="1" operator="equal">
      <formula>"Napkin Hs"</formula>
    </cfRule>
    <cfRule type="cellIs" dxfId="47872" priority="28833" stopIfTrue="1" operator="equal">
      <formula>"Towel"</formula>
    </cfRule>
    <cfRule type="cellIs" dxfId="47871" priority="28834" stopIfTrue="1" operator="equal">
      <formula>"Napkin Hs"</formula>
    </cfRule>
    <cfRule type="cellIs" dxfId="47870" priority="28839" stopIfTrue="1" operator="equal">
      <formula>"Towel"</formula>
    </cfRule>
    <cfRule type="cellIs" dxfId="47869" priority="28840" stopIfTrue="1" operator="equal">
      <formula>"Napkin Hs"</formula>
    </cfRule>
    <cfRule type="cellIs" dxfId="47868" priority="28841" stopIfTrue="1" operator="equal">
      <formula>"Towel"</formula>
    </cfRule>
    <cfRule type="cellIs" dxfId="47867" priority="28842" stopIfTrue="1" operator="equal">
      <formula>"Napkin Hs"</formula>
    </cfRule>
    <cfRule type="cellIs" dxfId="47866" priority="28845" stopIfTrue="1" operator="equal">
      <formula>"Towel"</formula>
    </cfRule>
    <cfRule type="cellIs" dxfId="47865" priority="28846" stopIfTrue="1" operator="equal">
      <formula>"Napkin Hs"</formula>
    </cfRule>
    <cfRule type="cellIs" dxfId="47864" priority="28847" stopIfTrue="1" operator="equal">
      <formula>"Towel"</formula>
    </cfRule>
    <cfRule type="cellIs" dxfId="47863" priority="28848" stopIfTrue="1" operator="equal">
      <formula>"Napkin Hs"</formula>
    </cfRule>
    <cfRule type="cellIs" dxfId="47862" priority="28849" stopIfTrue="1" operator="equal">
      <formula>"Towel"</formula>
    </cfRule>
    <cfRule type="cellIs" dxfId="47861" priority="28850" stopIfTrue="1" operator="equal">
      <formula>"Napkin Hs"</formula>
    </cfRule>
    <cfRule type="cellIs" dxfId="47860" priority="28851" stopIfTrue="1" operator="equal">
      <formula>"Towel"</formula>
    </cfRule>
    <cfRule type="cellIs" dxfId="47859" priority="28852" stopIfTrue="1" operator="equal">
      <formula>"Napkin Hs"</formula>
    </cfRule>
    <cfRule type="cellIs" dxfId="47858" priority="28855" stopIfTrue="1" operator="equal">
      <formula>"Towel"</formula>
    </cfRule>
    <cfRule type="cellIs" dxfId="47857" priority="28856" stopIfTrue="1" operator="equal">
      <formula>"Napkin Hs"</formula>
    </cfRule>
    <cfRule type="cellIs" dxfId="47856" priority="28857" stopIfTrue="1" operator="equal">
      <formula>"Towel"</formula>
    </cfRule>
    <cfRule type="cellIs" dxfId="47855" priority="28858" stopIfTrue="1" operator="equal">
      <formula>"Napkin Hs"</formula>
    </cfRule>
    <cfRule type="cellIs" dxfId="47854" priority="28863" stopIfTrue="1" operator="equal">
      <formula>"Towel"</formula>
    </cfRule>
    <cfRule type="cellIs" dxfId="47853" priority="28864" stopIfTrue="1" operator="equal">
      <formula>"Napkin Hs"</formula>
    </cfRule>
    <cfRule type="cellIs" dxfId="47852" priority="28865" stopIfTrue="1" operator="equal">
      <formula>"Towel"</formula>
    </cfRule>
    <cfRule type="cellIs" dxfId="47851" priority="28866" stopIfTrue="1" operator="equal">
      <formula>"Napkin Hs"</formula>
    </cfRule>
    <cfRule type="cellIs" dxfId="47850" priority="28869" stopIfTrue="1" operator="equal">
      <formula>"Towel"</formula>
    </cfRule>
    <cfRule type="cellIs" dxfId="47849" priority="28870" stopIfTrue="1" operator="equal">
      <formula>"Napkin Hs"</formula>
    </cfRule>
    <cfRule type="cellIs" dxfId="47848" priority="28871" stopIfTrue="1" operator="equal">
      <formula>"Towel"</formula>
    </cfRule>
    <cfRule type="cellIs" dxfId="47847" priority="28872" stopIfTrue="1" operator="equal">
      <formula>"Napkin Hs"</formula>
    </cfRule>
    <cfRule type="cellIs" dxfId="47846" priority="28873" stopIfTrue="1" operator="equal">
      <formula>"Towel"</formula>
    </cfRule>
    <cfRule type="cellIs" dxfId="47845" priority="28874" stopIfTrue="1" operator="equal">
      <formula>"Napkin Hs"</formula>
    </cfRule>
    <cfRule type="cellIs" dxfId="47844" priority="28875" stopIfTrue="1" operator="equal">
      <formula>"Towel"</formula>
    </cfRule>
    <cfRule type="cellIs" dxfId="47843" priority="28876" stopIfTrue="1" operator="equal">
      <formula>"Napkin Hs"</formula>
    </cfRule>
    <cfRule type="cellIs" dxfId="47842" priority="28881" stopIfTrue="1" operator="equal">
      <formula>"Towel"</formula>
    </cfRule>
    <cfRule type="cellIs" dxfId="47841" priority="28882" stopIfTrue="1" operator="equal">
      <formula>"Napkin Hs"</formula>
    </cfRule>
    <cfRule type="cellIs" dxfId="47840" priority="28883" stopIfTrue="1" operator="equal">
      <formula>"Towel"</formula>
    </cfRule>
    <cfRule type="cellIs" dxfId="47839" priority="28884" stopIfTrue="1" operator="equal">
      <formula>"Napkin Hs"</formula>
    </cfRule>
    <cfRule type="cellIs" dxfId="47838" priority="28887" stopIfTrue="1" operator="equal">
      <formula>"Towel"</formula>
    </cfRule>
    <cfRule type="cellIs" dxfId="47837" priority="28888" stopIfTrue="1" operator="equal">
      <formula>"Napkin Hs"</formula>
    </cfRule>
    <cfRule type="cellIs" dxfId="47836" priority="28889" stopIfTrue="1" operator="equal">
      <formula>"Towel"</formula>
    </cfRule>
    <cfRule type="cellIs" dxfId="47835" priority="28890" stopIfTrue="1" operator="equal">
      <formula>"Napkin Hs"</formula>
    </cfRule>
    <cfRule type="cellIs" dxfId="47834" priority="28891" stopIfTrue="1" operator="equal">
      <formula>"Towel"</formula>
    </cfRule>
    <cfRule type="cellIs" dxfId="47833" priority="28892" stopIfTrue="1" operator="equal">
      <formula>"Napkin Hs"</formula>
    </cfRule>
    <cfRule type="cellIs" dxfId="47832" priority="28893" stopIfTrue="1" operator="equal">
      <formula>"Towel"</formula>
    </cfRule>
    <cfRule type="cellIs" dxfId="47831" priority="28894" stopIfTrue="1" operator="equal">
      <formula>"Napkin Hs"</formula>
    </cfRule>
    <cfRule type="cellIs" dxfId="47830" priority="28899" stopIfTrue="1" operator="equal">
      <formula>"Towel"</formula>
    </cfRule>
    <cfRule type="cellIs" dxfId="47829" priority="28900" stopIfTrue="1" operator="equal">
      <formula>"Napkin Hs"</formula>
    </cfRule>
    <cfRule type="cellIs" dxfId="47828" priority="28901" stopIfTrue="1" operator="equal">
      <formula>"Towel"</formula>
    </cfRule>
    <cfRule type="cellIs" dxfId="47827" priority="28902" stopIfTrue="1" operator="equal">
      <formula>"Napkin Hs"</formula>
    </cfRule>
    <cfRule type="cellIs" dxfId="47826" priority="28905" stopIfTrue="1" operator="equal">
      <formula>"Towel"</formula>
    </cfRule>
    <cfRule type="cellIs" dxfId="47825" priority="28906" stopIfTrue="1" operator="equal">
      <formula>"Napkin Hs"</formula>
    </cfRule>
    <cfRule type="cellIs" dxfId="47824" priority="28907" stopIfTrue="1" operator="equal">
      <formula>"Towel"</formula>
    </cfRule>
    <cfRule type="cellIs" dxfId="47823" priority="28908" stopIfTrue="1" operator="equal">
      <formula>"Napkin Hs"</formula>
    </cfRule>
  </conditionalFormatting>
  <conditionalFormatting sqref="C24">
    <cfRule type="cellIs" dxfId="47822" priority="28812" stopIfTrue="1" operator="equal">
      <formula>"Napkin Hs"</formula>
    </cfRule>
  </conditionalFormatting>
  <conditionalFormatting sqref="C24">
    <cfRule type="cellIs" dxfId="47821" priority="28811" stopIfTrue="1" operator="equal">
      <formula>"Napkin Hs"</formula>
    </cfRule>
  </conditionalFormatting>
  <conditionalFormatting sqref="C24">
    <cfRule type="cellIs" dxfId="47820" priority="28810" stopIfTrue="1" operator="equal">
      <formula>"Napkin Hs"</formula>
    </cfRule>
  </conditionalFormatting>
  <conditionalFormatting sqref="C24">
    <cfRule type="cellIs" dxfId="47819" priority="28809" stopIfTrue="1" operator="equal">
      <formula>"Napkin Hs"</formula>
    </cfRule>
  </conditionalFormatting>
  <conditionalFormatting sqref="C24">
    <cfRule type="cellIs" dxfId="47818" priority="28808" stopIfTrue="1" operator="equal">
      <formula>"Napkin Hs"</formula>
    </cfRule>
  </conditionalFormatting>
  <conditionalFormatting sqref="C24">
    <cfRule type="cellIs" dxfId="47817" priority="28807" stopIfTrue="1" operator="equal">
      <formula>"Napkin Hs"</formula>
    </cfRule>
  </conditionalFormatting>
  <conditionalFormatting sqref="C24">
    <cfRule type="cellIs" dxfId="47816" priority="28803" stopIfTrue="1" operator="equal">
      <formula>"Towel"</formula>
    </cfRule>
    <cfRule type="cellIs" dxfId="47815" priority="28804" stopIfTrue="1" operator="equal">
      <formula>"Napkin Hs"</formula>
    </cfRule>
  </conditionalFormatting>
  <conditionalFormatting sqref="C24">
    <cfRule type="cellIs" dxfId="47814" priority="28805" stopIfTrue="1" operator="equal">
      <formula>"Towel"</formula>
    </cfRule>
    <cfRule type="cellIs" dxfId="47813" priority="28806" stopIfTrue="1" operator="equal">
      <formula>"Napkin Hs"</formula>
    </cfRule>
  </conditionalFormatting>
  <conditionalFormatting sqref="C24">
    <cfRule type="cellIs" dxfId="47812" priority="28799" stopIfTrue="1" operator="equal">
      <formula>"Towel"</formula>
    </cfRule>
    <cfRule type="cellIs" dxfId="47811" priority="28800" stopIfTrue="1" operator="equal">
      <formula>"Napkin Hs"</formula>
    </cfRule>
  </conditionalFormatting>
  <conditionalFormatting sqref="C24">
    <cfRule type="cellIs" dxfId="47810" priority="28801" stopIfTrue="1" operator="equal">
      <formula>"Towel"</formula>
    </cfRule>
    <cfRule type="cellIs" dxfId="47809" priority="28802" stopIfTrue="1" operator="equal">
      <formula>"Napkin Hs"</formula>
    </cfRule>
  </conditionalFormatting>
  <conditionalFormatting sqref="C24">
    <cfRule type="cellIs" dxfId="47808" priority="28797" stopIfTrue="1" operator="equal">
      <formula>"Towel"</formula>
    </cfRule>
    <cfRule type="cellIs" dxfId="47807" priority="28798" stopIfTrue="1" operator="equal">
      <formula>"Napkin Hs"</formula>
    </cfRule>
  </conditionalFormatting>
  <conditionalFormatting sqref="C24">
    <cfRule type="cellIs" dxfId="47806" priority="28793" stopIfTrue="1" operator="equal">
      <formula>"Towel"</formula>
    </cfRule>
    <cfRule type="cellIs" dxfId="47805" priority="28794" stopIfTrue="1" operator="equal">
      <formula>"Napkin Hs"</formula>
    </cfRule>
  </conditionalFormatting>
  <conditionalFormatting sqref="C24">
    <cfRule type="cellIs" dxfId="47804" priority="28795" stopIfTrue="1" operator="equal">
      <formula>"Towel"</formula>
    </cfRule>
    <cfRule type="cellIs" dxfId="47803" priority="28796" stopIfTrue="1" operator="equal">
      <formula>"Napkin Hs"</formula>
    </cfRule>
  </conditionalFormatting>
  <conditionalFormatting sqref="C24">
    <cfRule type="cellIs" dxfId="47802" priority="28789" stopIfTrue="1" operator="equal">
      <formula>"Towel"</formula>
    </cfRule>
    <cfRule type="cellIs" dxfId="47801" priority="28790" stopIfTrue="1" operator="equal">
      <formula>"Napkin Hs"</formula>
    </cfRule>
  </conditionalFormatting>
  <conditionalFormatting sqref="C24">
    <cfRule type="cellIs" dxfId="47800" priority="28791" stopIfTrue="1" operator="equal">
      <formula>"Towel"</formula>
    </cfRule>
    <cfRule type="cellIs" dxfId="47799" priority="28792" stopIfTrue="1" operator="equal">
      <formula>"Napkin Hs"</formula>
    </cfRule>
  </conditionalFormatting>
  <conditionalFormatting sqref="C24">
    <cfRule type="cellIs" dxfId="47798" priority="28787" stopIfTrue="1" operator="equal">
      <formula>"Towel"</formula>
    </cfRule>
    <cfRule type="cellIs" dxfId="47797" priority="28788" stopIfTrue="1" operator="equal">
      <formula>"Napkin Hs"</formula>
    </cfRule>
  </conditionalFormatting>
  <conditionalFormatting sqref="C24">
    <cfRule type="cellIs" dxfId="47796" priority="28781" stopIfTrue="1" operator="equal">
      <formula>"Towel"</formula>
    </cfRule>
    <cfRule type="cellIs" dxfId="47795" priority="28782" stopIfTrue="1" operator="equal">
      <formula>"Napkin Hs"</formula>
    </cfRule>
  </conditionalFormatting>
  <conditionalFormatting sqref="C24">
    <cfRule type="cellIs" dxfId="47794" priority="28785" stopIfTrue="1" operator="equal">
      <formula>"Towel"</formula>
    </cfRule>
    <cfRule type="cellIs" dxfId="47793" priority="28786" stopIfTrue="1" operator="equal">
      <formula>"Napkin Hs"</formula>
    </cfRule>
  </conditionalFormatting>
  <conditionalFormatting sqref="C24">
    <cfRule type="cellIs" dxfId="47792" priority="28783" stopIfTrue="1" operator="equal">
      <formula>"Towel"</formula>
    </cfRule>
    <cfRule type="cellIs" dxfId="47791" priority="28784" stopIfTrue="1" operator="equal">
      <formula>"Napkin Hs"</formula>
    </cfRule>
  </conditionalFormatting>
  <conditionalFormatting sqref="C24">
    <cfRule type="cellIs" dxfId="47790" priority="28775" stopIfTrue="1" operator="equal">
      <formula>"Towel"</formula>
    </cfRule>
    <cfRule type="cellIs" dxfId="47789" priority="28776" stopIfTrue="1" operator="equal">
      <formula>"Napkin Hs"</formula>
    </cfRule>
  </conditionalFormatting>
  <conditionalFormatting sqref="C24">
    <cfRule type="cellIs" dxfId="47788" priority="28777" stopIfTrue="1" operator="equal">
      <formula>"Towel"</formula>
    </cfRule>
    <cfRule type="cellIs" dxfId="47787" priority="28778" stopIfTrue="1" operator="equal">
      <formula>"Napkin Hs"</formula>
    </cfRule>
  </conditionalFormatting>
  <conditionalFormatting sqref="C24">
    <cfRule type="cellIs" dxfId="47786" priority="28779" stopIfTrue="1" operator="equal">
      <formula>"Towel"</formula>
    </cfRule>
    <cfRule type="cellIs" dxfId="47785" priority="28780" stopIfTrue="1" operator="equal">
      <formula>"Napkin Hs"</formula>
    </cfRule>
  </conditionalFormatting>
  <conditionalFormatting sqref="C24">
    <cfRule type="cellIs" dxfId="47784" priority="28773" stopIfTrue="1" operator="equal">
      <formula>"Towel"</formula>
    </cfRule>
    <cfRule type="cellIs" dxfId="47783" priority="28774" stopIfTrue="1" operator="equal">
      <formula>"Napkin Hs"</formula>
    </cfRule>
  </conditionalFormatting>
  <conditionalFormatting sqref="C24">
    <cfRule type="cellIs" dxfId="47782" priority="28771" stopIfTrue="1" operator="equal">
      <formula>"Towel"</formula>
    </cfRule>
    <cfRule type="cellIs" dxfId="47781" priority="28772" stopIfTrue="1" operator="equal">
      <formula>"Napkin Hs"</formula>
    </cfRule>
  </conditionalFormatting>
  <conditionalFormatting sqref="C24">
    <cfRule type="cellIs" dxfId="47780" priority="28747" stopIfTrue="1" operator="equal">
      <formula>"Towel"</formula>
    </cfRule>
  </conditionalFormatting>
  <conditionalFormatting sqref="C24">
    <cfRule type="cellIs" dxfId="47779" priority="28748" stopIfTrue="1" operator="equal">
      <formula>"Napkin Hs"</formula>
    </cfRule>
    <cfRule type="cellIs" dxfId="47778" priority="28753" stopIfTrue="1" operator="equal">
      <formula>"Towel"</formula>
    </cfRule>
    <cfRule type="cellIs" dxfId="47777" priority="28754" stopIfTrue="1" operator="equal">
      <formula>"Napkin Hs"</formula>
    </cfRule>
    <cfRule type="cellIs" dxfId="47776" priority="28763" stopIfTrue="1" operator="equal">
      <formula>"Towel"</formula>
    </cfRule>
    <cfRule type="cellIs" dxfId="47775" priority="28764" stopIfTrue="1" operator="equal">
      <formula>"Napkin Hs"</formula>
    </cfRule>
    <cfRule type="cellIs" dxfId="47774" priority="28769" stopIfTrue="1" operator="equal">
      <formula>"Towel"</formula>
    </cfRule>
    <cfRule type="cellIs" dxfId="47773" priority="28770" stopIfTrue="1" operator="equal">
      <formula>"Napkin Hs"</formula>
    </cfRule>
  </conditionalFormatting>
  <conditionalFormatting sqref="C24">
    <cfRule type="cellIs" dxfId="47772" priority="28749" stopIfTrue="1" operator="equal">
      <formula>"Towel"</formula>
    </cfRule>
    <cfRule type="cellIs" dxfId="47771" priority="28750" stopIfTrue="1" operator="equal">
      <formula>"Napkin Hs"</formula>
    </cfRule>
    <cfRule type="cellIs" dxfId="47770" priority="28751" stopIfTrue="1" operator="equal">
      <formula>"Towel"</formula>
    </cfRule>
    <cfRule type="cellIs" dxfId="47769" priority="28752" stopIfTrue="1" operator="equal">
      <formula>"Napkin Hs"</formula>
    </cfRule>
    <cfRule type="cellIs" dxfId="47768" priority="28755" stopIfTrue="1" operator="equal">
      <formula>"Towel"</formula>
    </cfRule>
    <cfRule type="cellIs" dxfId="47767" priority="28756" stopIfTrue="1" operator="equal">
      <formula>"Napkin Hs"</formula>
    </cfRule>
    <cfRule type="cellIs" dxfId="47766" priority="28757" stopIfTrue="1" operator="equal">
      <formula>"Towel"</formula>
    </cfRule>
    <cfRule type="cellIs" dxfId="47765" priority="28758" stopIfTrue="1" operator="equal">
      <formula>"Napkin Hs"</formula>
    </cfRule>
    <cfRule type="cellIs" dxfId="47764" priority="28759" stopIfTrue="1" operator="equal">
      <formula>"Towel"</formula>
    </cfRule>
    <cfRule type="cellIs" dxfId="47763" priority="28760" stopIfTrue="1" operator="equal">
      <formula>"Napkin Hs"</formula>
    </cfRule>
    <cfRule type="cellIs" dxfId="47762" priority="28761" stopIfTrue="1" operator="equal">
      <formula>"Towel"</formula>
    </cfRule>
    <cfRule type="cellIs" dxfId="47761" priority="28762" stopIfTrue="1" operator="equal">
      <formula>"Napkin Hs"</formula>
    </cfRule>
    <cfRule type="cellIs" dxfId="47760" priority="28765" stopIfTrue="1" operator="equal">
      <formula>"Towel"</formula>
    </cfRule>
    <cfRule type="cellIs" dxfId="47759" priority="28766" stopIfTrue="1" operator="equal">
      <formula>"Napkin Hs"</formula>
    </cfRule>
    <cfRule type="cellIs" dxfId="47758" priority="28768" stopIfTrue="1" operator="equal">
      <formula>"Napkin Hs"</formula>
    </cfRule>
  </conditionalFormatting>
  <conditionalFormatting sqref="C24">
    <cfRule type="cellIs" dxfId="47757" priority="28767" stopIfTrue="1" operator="equal">
      <formula>"Towel"</formula>
    </cfRule>
  </conditionalFormatting>
  <conditionalFormatting sqref="C24">
    <cfRule type="cellIs" dxfId="47756" priority="28745" stopIfTrue="1" operator="equal">
      <formula>"Towel"</formula>
    </cfRule>
    <cfRule type="cellIs" dxfId="47755" priority="28746" stopIfTrue="1" operator="equal">
      <formula>"Napkin Hs"</formula>
    </cfRule>
  </conditionalFormatting>
  <conditionalFormatting sqref="C24">
    <cfRule type="cellIs" dxfId="47754" priority="28744" stopIfTrue="1" operator="equal">
      <formula>"Napkin Hs"</formula>
    </cfRule>
  </conditionalFormatting>
  <conditionalFormatting sqref="C24">
    <cfRule type="cellIs" dxfId="47753" priority="28743" stopIfTrue="1" operator="equal">
      <formula>"Towel"</formula>
    </cfRule>
  </conditionalFormatting>
  <conditionalFormatting sqref="C24">
    <cfRule type="cellIs" dxfId="47752" priority="28741" stopIfTrue="1" operator="equal">
      <formula>"Towel"</formula>
    </cfRule>
  </conditionalFormatting>
  <conditionalFormatting sqref="C24">
    <cfRule type="cellIs" dxfId="47751" priority="28742" stopIfTrue="1" operator="equal">
      <formula>"Napkin Hs"</formula>
    </cfRule>
  </conditionalFormatting>
  <conditionalFormatting sqref="C24">
    <cfRule type="cellIs" dxfId="47750" priority="28645" stopIfTrue="1" operator="equal">
      <formula>"Towel"</formula>
    </cfRule>
  </conditionalFormatting>
  <conditionalFormatting sqref="C24">
    <cfRule type="cellIs" dxfId="47749" priority="28655" stopIfTrue="1" operator="equal">
      <formula>"Towel"</formula>
    </cfRule>
    <cfRule type="cellIs" dxfId="47748" priority="28656" stopIfTrue="1" operator="equal">
      <formula>"Napkin Hs"</formula>
    </cfRule>
    <cfRule type="cellIs" dxfId="47747" priority="28661" stopIfTrue="1" operator="equal">
      <formula>"Towel"</formula>
    </cfRule>
    <cfRule type="cellIs" dxfId="47746" priority="28662" stopIfTrue="1" operator="equal">
      <formula>"Napkin Hs"</formula>
    </cfRule>
    <cfRule type="cellIs" dxfId="47745" priority="28667" stopIfTrue="1" operator="equal">
      <formula>"Towel"</formula>
    </cfRule>
    <cfRule type="cellIs" dxfId="47744" priority="28668" stopIfTrue="1" operator="equal">
      <formula>"Napkin Hs"</formula>
    </cfRule>
    <cfRule type="cellIs" dxfId="47743" priority="28669" stopIfTrue="1" operator="equal">
      <formula>"Towel"</formula>
    </cfRule>
    <cfRule type="cellIs" dxfId="47742" priority="28670" stopIfTrue="1" operator="equal">
      <formula>"Napkin Hs"</formula>
    </cfRule>
    <cfRule type="cellIs" dxfId="47741" priority="28675" stopIfTrue="1" operator="equal">
      <formula>"Towel"</formula>
    </cfRule>
    <cfRule type="cellIs" dxfId="47740" priority="28676" stopIfTrue="1" operator="equal">
      <formula>"Napkin Hs"</formula>
    </cfRule>
    <cfRule type="cellIs" dxfId="47739" priority="28685" stopIfTrue="1" operator="equal">
      <formula>"Towel"</formula>
    </cfRule>
    <cfRule type="cellIs" dxfId="47738" priority="28686" stopIfTrue="1" operator="equal">
      <formula>"Napkin Hs"</formula>
    </cfRule>
    <cfRule type="cellIs" dxfId="47737" priority="28691" stopIfTrue="1" operator="equal">
      <formula>"Towel"</formula>
    </cfRule>
    <cfRule type="cellIs" dxfId="47736" priority="28692" stopIfTrue="1" operator="equal">
      <formula>"Napkin Hs"</formula>
    </cfRule>
    <cfRule type="cellIs" dxfId="47735" priority="28693" stopIfTrue="1" operator="equal">
      <formula>"Towel"</formula>
    </cfRule>
    <cfRule type="cellIs" dxfId="47734" priority="28694" stopIfTrue="1" operator="equal">
      <formula>"Napkin Hs"</formula>
    </cfRule>
    <cfRule type="cellIs" dxfId="47733" priority="28699" stopIfTrue="1" operator="equal">
      <formula>"Towel"</formula>
    </cfRule>
    <cfRule type="cellIs" dxfId="47732" priority="28700" stopIfTrue="1" operator="equal">
      <formula>"Napkin Hs"</formula>
    </cfRule>
    <cfRule type="cellIs" dxfId="47731" priority="28709" stopIfTrue="1" operator="equal">
      <formula>"Towel"</formula>
    </cfRule>
    <cfRule type="cellIs" dxfId="47730" priority="28710" stopIfTrue="1" operator="equal">
      <formula>"Napkin Hs"</formula>
    </cfRule>
    <cfRule type="cellIs" dxfId="47729" priority="28711" stopIfTrue="1" operator="equal">
      <formula>"Towel"</formula>
    </cfRule>
    <cfRule type="cellIs" dxfId="47728" priority="28712" stopIfTrue="1" operator="equal">
      <formula>"Napkin Hs"</formula>
    </cfRule>
    <cfRule type="cellIs" dxfId="47727" priority="28717" stopIfTrue="1" operator="equal">
      <formula>"Towel"</formula>
    </cfRule>
    <cfRule type="cellIs" dxfId="47726" priority="28718" stopIfTrue="1" operator="equal">
      <formula>"Napkin Hs"</formula>
    </cfRule>
    <cfRule type="cellIs" dxfId="47725" priority="28727" stopIfTrue="1" operator="equal">
      <formula>"Towel"</formula>
    </cfRule>
    <cfRule type="cellIs" dxfId="47724" priority="28728" stopIfTrue="1" operator="equal">
      <formula>"Napkin Hs"</formula>
    </cfRule>
    <cfRule type="cellIs" dxfId="47723" priority="28729" stopIfTrue="1" operator="equal">
      <formula>"Towel"</formula>
    </cfRule>
    <cfRule type="cellIs" dxfId="47722" priority="28730" stopIfTrue="1" operator="equal">
      <formula>"Napkin Hs"</formula>
    </cfRule>
    <cfRule type="cellIs" dxfId="47721" priority="28736" stopIfTrue="1" operator="equal">
      <formula>"Napkin Hs"</formula>
    </cfRule>
  </conditionalFormatting>
  <conditionalFormatting sqref="C24">
    <cfRule type="cellIs" dxfId="47720" priority="28735" stopIfTrue="1" operator="equal">
      <formula>"Towel"</formula>
    </cfRule>
  </conditionalFormatting>
  <conditionalFormatting sqref="C24">
    <cfRule type="cellIs" dxfId="47719" priority="28646" stopIfTrue="1" operator="equal">
      <formula>"Napkin Hs"</formula>
    </cfRule>
    <cfRule type="cellIs" dxfId="47718" priority="28647" stopIfTrue="1" operator="equal">
      <formula>"Towel"</formula>
    </cfRule>
    <cfRule type="cellIs" dxfId="47717" priority="28648" stopIfTrue="1" operator="equal">
      <formula>"Napkin Hs"</formula>
    </cfRule>
    <cfRule type="cellIs" dxfId="47716" priority="28649" stopIfTrue="1" operator="equal">
      <formula>"Towel"</formula>
    </cfRule>
    <cfRule type="cellIs" dxfId="47715" priority="28650" stopIfTrue="1" operator="equal">
      <formula>"Napkin Hs"</formula>
    </cfRule>
    <cfRule type="cellIs" dxfId="47714" priority="28651" stopIfTrue="1" operator="equal">
      <formula>"Towel"</formula>
    </cfRule>
    <cfRule type="cellIs" dxfId="47713" priority="28652" stopIfTrue="1" operator="equal">
      <formula>"Napkin Hs"</formula>
    </cfRule>
    <cfRule type="cellIs" dxfId="47712" priority="28653" stopIfTrue="1" operator="equal">
      <formula>"Towel"</formula>
    </cfRule>
    <cfRule type="cellIs" dxfId="47711" priority="28654" stopIfTrue="1" operator="equal">
      <formula>"Napkin Hs"</formula>
    </cfRule>
    <cfRule type="cellIs" dxfId="47710" priority="28657" stopIfTrue="1" operator="equal">
      <formula>"Towel"</formula>
    </cfRule>
    <cfRule type="cellIs" dxfId="47709" priority="28658" stopIfTrue="1" operator="equal">
      <formula>"Napkin Hs"</formula>
    </cfRule>
    <cfRule type="cellIs" dxfId="47708" priority="28659" stopIfTrue="1" operator="equal">
      <formula>"Towel"</formula>
    </cfRule>
    <cfRule type="cellIs" dxfId="47707" priority="28660" stopIfTrue="1" operator="equal">
      <formula>"Napkin Hs"</formula>
    </cfRule>
    <cfRule type="cellIs" dxfId="47706" priority="28663" stopIfTrue="1" operator="equal">
      <formula>"Towel"</formula>
    </cfRule>
    <cfRule type="cellIs" dxfId="47705" priority="28664" stopIfTrue="1" operator="equal">
      <formula>"Napkin Hs"</formula>
    </cfRule>
    <cfRule type="cellIs" dxfId="47704" priority="28665" stopIfTrue="1" operator="equal">
      <formula>"Towel"</formula>
    </cfRule>
    <cfRule type="cellIs" dxfId="47703" priority="28666" stopIfTrue="1" operator="equal">
      <formula>"Napkin Hs"</formula>
    </cfRule>
    <cfRule type="cellIs" dxfId="47702" priority="28671" stopIfTrue="1" operator="equal">
      <formula>"Towel"</formula>
    </cfRule>
    <cfRule type="cellIs" dxfId="47701" priority="28672" stopIfTrue="1" operator="equal">
      <formula>"Napkin Hs"</formula>
    </cfRule>
    <cfRule type="cellIs" dxfId="47700" priority="28673" stopIfTrue="1" operator="equal">
      <formula>"Towel"</formula>
    </cfRule>
    <cfRule type="cellIs" dxfId="47699" priority="28674" stopIfTrue="1" operator="equal">
      <formula>"Napkin Hs"</formula>
    </cfRule>
    <cfRule type="cellIs" dxfId="47698" priority="28677" stopIfTrue="1" operator="equal">
      <formula>"Towel"</formula>
    </cfRule>
    <cfRule type="cellIs" dxfId="47697" priority="28678" stopIfTrue="1" operator="equal">
      <formula>"Napkin Hs"</formula>
    </cfRule>
    <cfRule type="cellIs" dxfId="47696" priority="28679" stopIfTrue="1" operator="equal">
      <formula>"Towel"</formula>
    </cfRule>
    <cfRule type="cellIs" dxfId="47695" priority="28680" stopIfTrue="1" operator="equal">
      <formula>"Napkin Hs"</formula>
    </cfRule>
    <cfRule type="cellIs" dxfId="47694" priority="28681" stopIfTrue="1" operator="equal">
      <formula>"Towel"</formula>
    </cfRule>
    <cfRule type="cellIs" dxfId="47693" priority="28682" stopIfTrue="1" operator="equal">
      <formula>"Napkin Hs"</formula>
    </cfRule>
    <cfRule type="cellIs" dxfId="47692" priority="28683" stopIfTrue="1" operator="equal">
      <formula>"Towel"</formula>
    </cfRule>
    <cfRule type="cellIs" dxfId="47691" priority="28684" stopIfTrue="1" operator="equal">
      <formula>"Napkin Hs"</formula>
    </cfRule>
    <cfRule type="cellIs" dxfId="47690" priority="28687" stopIfTrue="1" operator="equal">
      <formula>"Towel"</formula>
    </cfRule>
    <cfRule type="cellIs" dxfId="47689" priority="28688" stopIfTrue="1" operator="equal">
      <formula>"Napkin Hs"</formula>
    </cfRule>
    <cfRule type="cellIs" dxfId="47688" priority="28689" stopIfTrue="1" operator="equal">
      <formula>"Towel"</formula>
    </cfRule>
    <cfRule type="cellIs" dxfId="47687" priority="28690" stopIfTrue="1" operator="equal">
      <formula>"Napkin Hs"</formula>
    </cfRule>
    <cfRule type="cellIs" dxfId="47686" priority="28695" stopIfTrue="1" operator="equal">
      <formula>"Towel"</formula>
    </cfRule>
    <cfRule type="cellIs" dxfId="47685" priority="28696" stopIfTrue="1" operator="equal">
      <formula>"Napkin Hs"</formula>
    </cfRule>
    <cfRule type="cellIs" dxfId="47684" priority="28697" stopIfTrue="1" operator="equal">
      <formula>"Towel"</formula>
    </cfRule>
    <cfRule type="cellIs" dxfId="47683" priority="28698" stopIfTrue="1" operator="equal">
      <formula>"Napkin Hs"</formula>
    </cfRule>
    <cfRule type="cellIs" dxfId="47682" priority="28701" stopIfTrue="1" operator="equal">
      <formula>"Towel"</formula>
    </cfRule>
    <cfRule type="cellIs" dxfId="47681" priority="28702" stopIfTrue="1" operator="equal">
      <formula>"Napkin Hs"</formula>
    </cfRule>
    <cfRule type="cellIs" dxfId="47680" priority="28703" stopIfTrue="1" operator="equal">
      <formula>"Towel"</formula>
    </cfRule>
    <cfRule type="cellIs" dxfId="47679" priority="28704" stopIfTrue="1" operator="equal">
      <formula>"Napkin Hs"</formula>
    </cfRule>
    <cfRule type="cellIs" dxfId="47678" priority="28705" stopIfTrue="1" operator="equal">
      <formula>"Towel"</formula>
    </cfRule>
    <cfRule type="cellIs" dxfId="47677" priority="28706" stopIfTrue="1" operator="equal">
      <formula>"Napkin Hs"</formula>
    </cfRule>
    <cfRule type="cellIs" dxfId="47676" priority="28707" stopIfTrue="1" operator="equal">
      <formula>"Towel"</formula>
    </cfRule>
    <cfRule type="cellIs" dxfId="47675" priority="28708" stopIfTrue="1" operator="equal">
      <formula>"Napkin Hs"</formula>
    </cfRule>
    <cfRule type="cellIs" dxfId="47674" priority="28713" stopIfTrue="1" operator="equal">
      <formula>"Towel"</formula>
    </cfRule>
    <cfRule type="cellIs" dxfId="47673" priority="28714" stopIfTrue="1" operator="equal">
      <formula>"Napkin Hs"</formula>
    </cfRule>
    <cfRule type="cellIs" dxfId="47672" priority="28715" stopIfTrue="1" operator="equal">
      <formula>"Towel"</formula>
    </cfRule>
    <cfRule type="cellIs" dxfId="47671" priority="28716" stopIfTrue="1" operator="equal">
      <formula>"Napkin Hs"</formula>
    </cfRule>
    <cfRule type="cellIs" dxfId="47670" priority="28719" stopIfTrue="1" operator="equal">
      <formula>"Towel"</formula>
    </cfRule>
    <cfRule type="cellIs" dxfId="47669" priority="28720" stopIfTrue="1" operator="equal">
      <formula>"Napkin Hs"</formula>
    </cfRule>
    <cfRule type="cellIs" dxfId="47668" priority="28721" stopIfTrue="1" operator="equal">
      <formula>"Towel"</formula>
    </cfRule>
    <cfRule type="cellIs" dxfId="47667" priority="28722" stopIfTrue="1" operator="equal">
      <formula>"Napkin Hs"</formula>
    </cfRule>
    <cfRule type="cellIs" dxfId="47666" priority="28723" stopIfTrue="1" operator="equal">
      <formula>"Towel"</formula>
    </cfRule>
    <cfRule type="cellIs" dxfId="47665" priority="28724" stopIfTrue="1" operator="equal">
      <formula>"Napkin Hs"</formula>
    </cfRule>
    <cfRule type="cellIs" dxfId="47664" priority="28725" stopIfTrue="1" operator="equal">
      <formula>"Towel"</formula>
    </cfRule>
    <cfRule type="cellIs" dxfId="47663" priority="28726" stopIfTrue="1" operator="equal">
      <formula>"Napkin Hs"</formula>
    </cfRule>
    <cfRule type="cellIs" dxfId="47662" priority="28731" stopIfTrue="1" operator="equal">
      <formula>"Towel"</formula>
    </cfRule>
    <cfRule type="cellIs" dxfId="47661" priority="28732" stopIfTrue="1" operator="equal">
      <formula>"Napkin Hs"</formula>
    </cfRule>
    <cfRule type="cellIs" dxfId="47660" priority="28733" stopIfTrue="1" operator="equal">
      <formula>"Towel"</formula>
    </cfRule>
    <cfRule type="cellIs" dxfId="47659" priority="28734" stopIfTrue="1" operator="equal">
      <formula>"Napkin Hs"</formula>
    </cfRule>
    <cfRule type="cellIs" dxfId="47658" priority="28737" stopIfTrue="1" operator="equal">
      <formula>"Towel"</formula>
    </cfRule>
    <cfRule type="cellIs" dxfId="47657" priority="28738" stopIfTrue="1" operator="equal">
      <formula>"Napkin Hs"</formula>
    </cfRule>
    <cfRule type="cellIs" dxfId="47656" priority="28739" stopIfTrue="1" operator="equal">
      <formula>"Towel"</formula>
    </cfRule>
    <cfRule type="cellIs" dxfId="47655" priority="28740" stopIfTrue="1" operator="equal">
      <formula>"Napkin Hs"</formula>
    </cfRule>
  </conditionalFormatting>
  <conditionalFormatting sqref="C24">
    <cfRule type="cellIs" dxfId="47654" priority="28644" stopIfTrue="1" operator="equal">
      <formula>"Napkin Hs"</formula>
    </cfRule>
  </conditionalFormatting>
  <conditionalFormatting sqref="C24">
    <cfRule type="cellIs" dxfId="47653" priority="28643" stopIfTrue="1" operator="equal">
      <formula>"Napkin Hs"</formula>
    </cfRule>
  </conditionalFormatting>
  <conditionalFormatting sqref="C24">
    <cfRule type="cellIs" dxfId="47652" priority="28642" stopIfTrue="1" operator="equal">
      <formula>"Napkin Hs"</formula>
    </cfRule>
  </conditionalFormatting>
  <conditionalFormatting sqref="C24">
    <cfRule type="cellIs" dxfId="47651" priority="28641" stopIfTrue="1" operator="equal">
      <formula>"Napkin Hs"</formula>
    </cfRule>
  </conditionalFormatting>
  <conditionalFormatting sqref="C24">
    <cfRule type="cellIs" dxfId="47650" priority="28640" stopIfTrue="1" operator="equal">
      <formula>"Napkin Hs"</formula>
    </cfRule>
  </conditionalFormatting>
  <conditionalFormatting sqref="C24">
    <cfRule type="cellIs" dxfId="47649" priority="28639" stopIfTrue="1" operator="equal">
      <formula>"Napkin Hs"</formula>
    </cfRule>
  </conditionalFormatting>
  <conditionalFormatting sqref="C24">
    <cfRule type="cellIs" dxfId="47648" priority="28635" stopIfTrue="1" operator="equal">
      <formula>"Towel"</formula>
    </cfRule>
    <cfRule type="cellIs" dxfId="47647" priority="28636" stopIfTrue="1" operator="equal">
      <formula>"Napkin Hs"</formula>
    </cfRule>
  </conditionalFormatting>
  <conditionalFormatting sqref="C24">
    <cfRule type="cellIs" dxfId="47646" priority="28637" stopIfTrue="1" operator="equal">
      <formula>"Towel"</formula>
    </cfRule>
    <cfRule type="cellIs" dxfId="47645" priority="28638" stopIfTrue="1" operator="equal">
      <formula>"Napkin Hs"</formula>
    </cfRule>
  </conditionalFormatting>
  <conditionalFormatting sqref="C24">
    <cfRule type="cellIs" dxfId="47644" priority="28631" stopIfTrue="1" operator="equal">
      <formula>"Towel"</formula>
    </cfRule>
    <cfRule type="cellIs" dxfId="47643" priority="28632" stopIfTrue="1" operator="equal">
      <formula>"Napkin Hs"</formula>
    </cfRule>
  </conditionalFormatting>
  <conditionalFormatting sqref="C24">
    <cfRule type="cellIs" dxfId="47642" priority="28633" stopIfTrue="1" operator="equal">
      <formula>"Towel"</formula>
    </cfRule>
    <cfRule type="cellIs" dxfId="47641" priority="28634" stopIfTrue="1" operator="equal">
      <formula>"Napkin Hs"</formula>
    </cfRule>
  </conditionalFormatting>
  <conditionalFormatting sqref="B22:C22">
    <cfRule type="cellIs" dxfId="47640" priority="28629" stopIfTrue="1" operator="equal">
      <formula>"Towel"</formula>
    </cfRule>
    <cfRule type="cellIs" dxfId="47639" priority="28630" stopIfTrue="1" operator="equal">
      <formula>"Napkin Hs"</formula>
    </cfRule>
  </conditionalFormatting>
  <conditionalFormatting sqref="C22">
    <cfRule type="cellIs" dxfId="47638" priority="28625" stopIfTrue="1" operator="equal">
      <formula>"Towel"</formula>
    </cfRule>
    <cfRule type="cellIs" dxfId="47637" priority="28626" stopIfTrue="1" operator="equal">
      <formula>"Napkin Hs"</formula>
    </cfRule>
  </conditionalFormatting>
  <conditionalFormatting sqref="C22">
    <cfRule type="cellIs" dxfId="47636" priority="28628" stopIfTrue="1" operator="equal">
      <formula>"Napkin Hs"</formula>
    </cfRule>
  </conditionalFormatting>
  <conditionalFormatting sqref="C22">
    <cfRule type="cellIs" dxfId="47635" priority="28627" stopIfTrue="1" operator="equal">
      <formula>"Towel"</formula>
    </cfRule>
  </conditionalFormatting>
  <conditionalFormatting sqref="B22">
    <cfRule type="cellIs" dxfId="47634" priority="28623" stopIfTrue="1" operator="equal">
      <formula>"Towel"</formula>
    </cfRule>
    <cfRule type="cellIs" dxfId="47633" priority="28624" stopIfTrue="1" operator="equal">
      <formula>"Napkin Hs"</formula>
    </cfRule>
  </conditionalFormatting>
  <conditionalFormatting sqref="B22">
    <cfRule type="cellIs" dxfId="47632" priority="28621" stopIfTrue="1" operator="equal">
      <formula>"Towel"</formula>
    </cfRule>
    <cfRule type="cellIs" dxfId="47631" priority="28622" stopIfTrue="1" operator="equal">
      <formula>"Napkin Hs"</formula>
    </cfRule>
  </conditionalFormatting>
  <conditionalFormatting sqref="B22">
    <cfRule type="cellIs" dxfId="47630" priority="28619" stopIfTrue="1" operator="equal">
      <formula>"Towel"</formula>
    </cfRule>
    <cfRule type="cellIs" dxfId="47629" priority="28620" stopIfTrue="1" operator="equal">
      <formula>"Napkin Hs"</formula>
    </cfRule>
  </conditionalFormatting>
  <conditionalFormatting sqref="B22">
    <cfRule type="cellIs" dxfId="47628" priority="28617" stopIfTrue="1" operator="equal">
      <formula>"Towel"</formula>
    </cfRule>
    <cfRule type="cellIs" dxfId="47627" priority="28618" stopIfTrue="1" operator="equal">
      <formula>"Napkin Hs"</formula>
    </cfRule>
  </conditionalFormatting>
  <conditionalFormatting sqref="B22">
    <cfRule type="cellIs" dxfId="47626" priority="28615" stopIfTrue="1" operator="equal">
      <formula>"Towel"</formula>
    </cfRule>
    <cfRule type="cellIs" dxfId="47625" priority="28616" stopIfTrue="1" operator="equal">
      <formula>"Napkin Hs"</formula>
    </cfRule>
  </conditionalFormatting>
  <conditionalFormatting sqref="B22">
    <cfRule type="cellIs" dxfId="47624" priority="28613" stopIfTrue="1" operator="equal">
      <formula>"Towel"</formula>
    </cfRule>
    <cfRule type="cellIs" dxfId="47623" priority="28614" stopIfTrue="1" operator="equal">
      <formula>"Napkin Hs"</formula>
    </cfRule>
  </conditionalFormatting>
  <conditionalFormatting sqref="B22">
    <cfRule type="cellIs" dxfId="47622" priority="28611" stopIfTrue="1" operator="equal">
      <formula>"Towel"</formula>
    </cfRule>
    <cfRule type="cellIs" dxfId="47621" priority="28612" stopIfTrue="1" operator="equal">
      <formula>"Napkin Hs"</formula>
    </cfRule>
  </conditionalFormatting>
  <conditionalFormatting sqref="B22">
    <cfRule type="cellIs" dxfId="47620" priority="28609" stopIfTrue="1" operator="equal">
      <formula>"Towel"</formula>
    </cfRule>
    <cfRule type="cellIs" dxfId="47619" priority="28610" stopIfTrue="1" operator="equal">
      <formula>"Napkin Hs"</formula>
    </cfRule>
  </conditionalFormatting>
  <conditionalFormatting sqref="B22">
    <cfRule type="cellIs" dxfId="47618" priority="28608" stopIfTrue="1" operator="equal">
      <formula>"Napkin Hs"</formula>
    </cfRule>
  </conditionalFormatting>
  <conditionalFormatting sqref="B22">
    <cfRule type="cellIs" dxfId="47617" priority="28607" stopIfTrue="1" operator="equal">
      <formula>"Napkin Hs"</formula>
    </cfRule>
  </conditionalFormatting>
  <conditionalFormatting sqref="B22">
    <cfRule type="cellIs" dxfId="47616" priority="28606" stopIfTrue="1" operator="equal">
      <formula>"Napkin Hs"</formula>
    </cfRule>
  </conditionalFormatting>
  <conditionalFormatting sqref="C22">
    <cfRule type="cellIs" dxfId="47615" priority="28604" stopIfTrue="1" operator="equal">
      <formula>"Towel"</formula>
    </cfRule>
    <cfRule type="cellIs" dxfId="47614" priority="28605" stopIfTrue="1" operator="equal">
      <formula>"Napkin Hs"</formula>
    </cfRule>
  </conditionalFormatting>
  <conditionalFormatting sqref="C22">
    <cfRule type="cellIs" dxfId="47613" priority="28600" stopIfTrue="1" operator="equal">
      <formula>"Towel"</formula>
    </cfRule>
    <cfRule type="cellIs" dxfId="47612" priority="28601" stopIfTrue="1" operator="equal">
      <formula>"Napkin Hs"</formula>
    </cfRule>
  </conditionalFormatting>
  <conditionalFormatting sqref="C22">
    <cfRule type="cellIs" dxfId="47611" priority="28602" stopIfTrue="1" operator="equal">
      <formula>"Towel"</formula>
    </cfRule>
    <cfRule type="cellIs" dxfId="47610" priority="28603" stopIfTrue="1" operator="equal">
      <formula>"Napkin Hs"</formula>
    </cfRule>
  </conditionalFormatting>
  <conditionalFormatting sqref="C22">
    <cfRule type="cellIs" dxfId="47609" priority="28598" stopIfTrue="1" operator="equal">
      <formula>"Towel"</formula>
    </cfRule>
    <cfRule type="cellIs" dxfId="47608" priority="28599" stopIfTrue="1" operator="equal">
      <formula>"Napkin Hs"</formula>
    </cfRule>
  </conditionalFormatting>
  <conditionalFormatting sqref="C22">
    <cfRule type="cellIs" dxfId="47607" priority="28596" stopIfTrue="1" operator="equal">
      <formula>"Towel"</formula>
    </cfRule>
    <cfRule type="cellIs" dxfId="47606" priority="28597" stopIfTrue="1" operator="equal">
      <formula>"Napkin Hs"</formula>
    </cfRule>
  </conditionalFormatting>
  <conditionalFormatting sqref="C22">
    <cfRule type="cellIs" dxfId="47605" priority="28594" stopIfTrue="1" operator="equal">
      <formula>"Towel"</formula>
    </cfRule>
    <cfRule type="cellIs" dxfId="47604" priority="28595" stopIfTrue="1" operator="equal">
      <formula>"Napkin Hs"</formula>
    </cfRule>
  </conditionalFormatting>
  <conditionalFormatting sqref="C22">
    <cfRule type="cellIs" dxfId="47603" priority="28586" stopIfTrue="1" operator="equal">
      <formula>"Towel"</formula>
    </cfRule>
    <cfRule type="cellIs" dxfId="47602" priority="28587" stopIfTrue="1" operator="equal">
      <formula>"Napkin Hs"</formula>
    </cfRule>
  </conditionalFormatting>
  <conditionalFormatting sqref="C22">
    <cfRule type="cellIs" dxfId="47601" priority="28588" stopIfTrue="1" operator="equal">
      <formula>"Towel"</formula>
    </cfRule>
    <cfRule type="cellIs" dxfId="47600" priority="28589" stopIfTrue="1" operator="equal">
      <formula>"Napkin Hs"</formula>
    </cfRule>
  </conditionalFormatting>
  <conditionalFormatting sqref="C22">
    <cfRule type="cellIs" dxfId="47599" priority="28584" stopIfTrue="1" operator="equal">
      <formula>"Towel"</formula>
    </cfRule>
    <cfRule type="cellIs" dxfId="47598" priority="28585" stopIfTrue="1" operator="equal">
      <formula>"Napkin Hs"</formula>
    </cfRule>
  </conditionalFormatting>
  <conditionalFormatting sqref="C22">
    <cfRule type="cellIs" dxfId="47597" priority="28582" stopIfTrue="1" operator="equal">
      <formula>"Towel"</formula>
    </cfRule>
    <cfRule type="cellIs" dxfId="47596" priority="28583" stopIfTrue="1" operator="equal">
      <formula>"Napkin Hs"</formula>
    </cfRule>
  </conditionalFormatting>
  <conditionalFormatting sqref="C22">
    <cfRule type="cellIs" dxfId="47595" priority="28590" stopIfTrue="1" operator="equal">
      <formula>"Towel"</formula>
    </cfRule>
    <cfRule type="cellIs" dxfId="47594" priority="28591" stopIfTrue="1" operator="equal">
      <formula>"Napkin Hs"</formula>
    </cfRule>
  </conditionalFormatting>
  <conditionalFormatting sqref="C22">
    <cfRule type="cellIs" dxfId="47593" priority="28592" stopIfTrue="1" operator="equal">
      <formula>"Towel"</formula>
    </cfRule>
    <cfRule type="cellIs" dxfId="47592" priority="28593" stopIfTrue="1" operator="equal">
      <formula>"Napkin Hs"</formula>
    </cfRule>
  </conditionalFormatting>
  <conditionalFormatting sqref="C22">
    <cfRule type="cellIs" dxfId="47591" priority="28580" stopIfTrue="1" operator="equal">
      <formula>"Towel"</formula>
    </cfRule>
    <cfRule type="cellIs" dxfId="47590" priority="28581" stopIfTrue="1" operator="equal">
      <formula>"Napkin Hs"</formula>
    </cfRule>
  </conditionalFormatting>
  <conditionalFormatting sqref="C22">
    <cfRule type="cellIs" dxfId="47589" priority="28576" stopIfTrue="1" operator="equal">
      <formula>"Towel"</formula>
    </cfRule>
    <cfRule type="cellIs" dxfId="47588" priority="28577" stopIfTrue="1" operator="equal">
      <formula>"Napkin Hs"</formula>
    </cfRule>
  </conditionalFormatting>
  <conditionalFormatting sqref="C22">
    <cfRule type="cellIs" dxfId="47587" priority="28578" stopIfTrue="1" operator="equal">
      <formula>"Towel"</formula>
    </cfRule>
    <cfRule type="cellIs" dxfId="47586" priority="28579" stopIfTrue="1" operator="equal">
      <formula>"Napkin Hs"</formula>
    </cfRule>
  </conditionalFormatting>
  <conditionalFormatting sqref="C22">
    <cfRule type="cellIs" dxfId="47585" priority="28574" stopIfTrue="1" operator="equal">
      <formula>"Towel"</formula>
    </cfRule>
    <cfRule type="cellIs" dxfId="47584" priority="28575" stopIfTrue="1" operator="equal">
      <formula>"Napkin Hs"</formula>
    </cfRule>
  </conditionalFormatting>
  <conditionalFormatting sqref="C22">
    <cfRule type="cellIs" dxfId="47583" priority="28572" stopIfTrue="1" operator="equal">
      <formula>"Towel"</formula>
    </cfRule>
    <cfRule type="cellIs" dxfId="47582" priority="28573" stopIfTrue="1" operator="equal">
      <formula>"Napkin Hs"</formula>
    </cfRule>
  </conditionalFormatting>
  <conditionalFormatting sqref="C22">
    <cfRule type="cellIs" dxfId="47581" priority="28570" stopIfTrue="1" operator="equal">
      <formula>"Towel"</formula>
    </cfRule>
    <cfRule type="cellIs" dxfId="47580" priority="28571" stopIfTrue="1" operator="equal">
      <formula>"Napkin Hs"</formula>
    </cfRule>
  </conditionalFormatting>
  <conditionalFormatting sqref="C22">
    <cfRule type="cellIs" dxfId="47579" priority="28562" stopIfTrue="1" operator="equal">
      <formula>"Towel"</formula>
    </cfRule>
    <cfRule type="cellIs" dxfId="47578" priority="28563" stopIfTrue="1" operator="equal">
      <formula>"Napkin Hs"</formula>
    </cfRule>
  </conditionalFormatting>
  <conditionalFormatting sqref="C22">
    <cfRule type="cellIs" dxfId="47577" priority="28564" stopIfTrue="1" operator="equal">
      <formula>"Towel"</formula>
    </cfRule>
    <cfRule type="cellIs" dxfId="47576" priority="28565" stopIfTrue="1" operator="equal">
      <formula>"Napkin Hs"</formula>
    </cfRule>
  </conditionalFormatting>
  <conditionalFormatting sqref="C22">
    <cfRule type="cellIs" dxfId="47575" priority="28560" stopIfTrue="1" operator="equal">
      <formula>"Towel"</formula>
    </cfRule>
    <cfRule type="cellIs" dxfId="47574" priority="28561" stopIfTrue="1" operator="equal">
      <formula>"Napkin Hs"</formula>
    </cfRule>
  </conditionalFormatting>
  <conditionalFormatting sqref="C22">
    <cfRule type="cellIs" dxfId="47573" priority="28558" stopIfTrue="1" operator="equal">
      <formula>"Towel"</formula>
    </cfRule>
    <cfRule type="cellIs" dxfId="47572" priority="28559" stopIfTrue="1" operator="equal">
      <formula>"Napkin Hs"</formula>
    </cfRule>
  </conditionalFormatting>
  <conditionalFormatting sqref="C22">
    <cfRule type="cellIs" dxfId="47571" priority="28566" stopIfTrue="1" operator="equal">
      <formula>"Towel"</formula>
    </cfRule>
    <cfRule type="cellIs" dxfId="47570" priority="28567" stopIfTrue="1" operator="equal">
      <formula>"Napkin Hs"</formula>
    </cfRule>
  </conditionalFormatting>
  <conditionalFormatting sqref="C22">
    <cfRule type="cellIs" dxfId="47569" priority="28568" stopIfTrue="1" operator="equal">
      <formula>"Towel"</formula>
    </cfRule>
    <cfRule type="cellIs" dxfId="47568" priority="28569" stopIfTrue="1" operator="equal">
      <formula>"Napkin Hs"</formula>
    </cfRule>
  </conditionalFormatting>
  <conditionalFormatting sqref="C22">
    <cfRule type="cellIs" dxfId="47567" priority="28556" stopIfTrue="1" operator="equal">
      <formula>"Towel"</formula>
    </cfRule>
    <cfRule type="cellIs" dxfId="47566" priority="28557" stopIfTrue="1" operator="equal">
      <formula>"Napkin Hs"</formula>
    </cfRule>
  </conditionalFormatting>
  <conditionalFormatting sqref="C22">
    <cfRule type="cellIs" dxfId="47565" priority="28552" stopIfTrue="1" operator="equal">
      <formula>"Towel"</formula>
    </cfRule>
    <cfRule type="cellIs" dxfId="47564" priority="28553" stopIfTrue="1" operator="equal">
      <formula>"Napkin Hs"</formula>
    </cfRule>
  </conditionalFormatting>
  <conditionalFormatting sqref="C22">
    <cfRule type="cellIs" dxfId="47563" priority="28554" stopIfTrue="1" operator="equal">
      <formula>"Towel"</formula>
    </cfRule>
    <cfRule type="cellIs" dxfId="47562" priority="28555" stopIfTrue="1" operator="equal">
      <formula>"Napkin Hs"</formula>
    </cfRule>
  </conditionalFormatting>
  <conditionalFormatting sqref="C22">
    <cfRule type="cellIs" dxfId="47561" priority="28548" stopIfTrue="1" operator="equal">
      <formula>"Towel"</formula>
    </cfRule>
    <cfRule type="cellIs" dxfId="47560" priority="28549" stopIfTrue="1" operator="equal">
      <formula>"Napkin Hs"</formula>
    </cfRule>
  </conditionalFormatting>
  <conditionalFormatting sqref="C22">
    <cfRule type="cellIs" dxfId="47559" priority="28550" stopIfTrue="1" operator="equal">
      <formula>"Towel"</formula>
    </cfRule>
    <cfRule type="cellIs" dxfId="47558" priority="28551" stopIfTrue="1" operator="equal">
      <formula>"Napkin Hs"</formula>
    </cfRule>
  </conditionalFormatting>
  <conditionalFormatting sqref="C22">
    <cfRule type="cellIs" dxfId="47557" priority="28546" stopIfTrue="1" operator="equal">
      <formula>"Towel"</formula>
    </cfRule>
    <cfRule type="cellIs" dxfId="47556" priority="28547" stopIfTrue="1" operator="equal">
      <formula>"Napkin Hs"</formula>
    </cfRule>
  </conditionalFormatting>
  <conditionalFormatting sqref="C22">
    <cfRule type="cellIs" dxfId="47555" priority="28540" stopIfTrue="1" operator="equal">
      <formula>"Towel"</formula>
    </cfRule>
    <cfRule type="cellIs" dxfId="47554" priority="28541" stopIfTrue="1" operator="equal">
      <formula>"Napkin Hs"</formula>
    </cfRule>
  </conditionalFormatting>
  <conditionalFormatting sqref="C22">
    <cfRule type="cellIs" dxfId="47553" priority="28544" stopIfTrue="1" operator="equal">
      <formula>"Towel"</formula>
    </cfRule>
    <cfRule type="cellIs" dxfId="47552" priority="28545" stopIfTrue="1" operator="equal">
      <formula>"Napkin Hs"</formula>
    </cfRule>
  </conditionalFormatting>
  <conditionalFormatting sqref="C22">
    <cfRule type="cellIs" dxfId="47551" priority="28542" stopIfTrue="1" operator="equal">
      <formula>"Towel"</formula>
    </cfRule>
    <cfRule type="cellIs" dxfId="47550" priority="28543" stopIfTrue="1" operator="equal">
      <formula>"Napkin Hs"</formula>
    </cfRule>
  </conditionalFormatting>
  <conditionalFormatting sqref="C22">
    <cfRule type="cellIs" dxfId="47549" priority="28534" stopIfTrue="1" operator="equal">
      <formula>"Towel"</formula>
    </cfRule>
    <cfRule type="cellIs" dxfId="47548" priority="28535" stopIfTrue="1" operator="equal">
      <formula>"Napkin Hs"</formula>
    </cfRule>
  </conditionalFormatting>
  <conditionalFormatting sqref="C22">
    <cfRule type="cellIs" dxfId="47547" priority="28536" stopIfTrue="1" operator="equal">
      <formula>"Towel"</formula>
    </cfRule>
    <cfRule type="cellIs" dxfId="47546" priority="28537" stopIfTrue="1" operator="equal">
      <formula>"Napkin Hs"</formula>
    </cfRule>
  </conditionalFormatting>
  <conditionalFormatting sqref="C22">
    <cfRule type="cellIs" dxfId="47545" priority="28538" stopIfTrue="1" operator="equal">
      <formula>"Towel"</formula>
    </cfRule>
    <cfRule type="cellIs" dxfId="47544" priority="28539" stopIfTrue="1" operator="equal">
      <formula>"Napkin Hs"</formula>
    </cfRule>
  </conditionalFormatting>
  <conditionalFormatting sqref="C22">
    <cfRule type="cellIs" dxfId="47543" priority="28532" stopIfTrue="1" operator="equal">
      <formula>"Towel"</formula>
    </cfRule>
    <cfRule type="cellIs" dxfId="47542" priority="28533" stopIfTrue="1" operator="equal">
      <formula>"Napkin Hs"</formula>
    </cfRule>
  </conditionalFormatting>
  <conditionalFormatting sqref="C22">
    <cfRule type="cellIs" dxfId="47541" priority="28530" stopIfTrue="1" operator="equal">
      <formula>"Towel"</formula>
    </cfRule>
    <cfRule type="cellIs" dxfId="47540" priority="28531" stopIfTrue="1" operator="equal">
      <formula>"Napkin Hs"</formula>
    </cfRule>
  </conditionalFormatting>
  <conditionalFormatting sqref="C22">
    <cfRule type="cellIs" dxfId="47539" priority="28506" stopIfTrue="1" operator="equal">
      <formula>"Towel"</formula>
    </cfRule>
  </conditionalFormatting>
  <conditionalFormatting sqref="C22">
    <cfRule type="cellIs" dxfId="47538" priority="28507" stopIfTrue="1" operator="equal">
      <formula>"Napkin Hs"</formula>
    </cfRule>
    <cfRule type="cellIs" dxfId="47537" priority="28512" stopIfTrue="1" operator="equal">
      <formula>"Towel"</formula>
    </cfRule>
    <cfRule type="cellIs" dxfId="47536" priority="28513" stopIfTrue="1" operator="equal">
      <formula>"Napkin Hs"</formula>
    </cfRule>
    <cfRule type="cellIs" dxfId="47535" priority="28522" stopIfTrue="1" operator="equal">
      <formula>"Towel"</formula>
    </cfRule>
    <cfRule type="cellIs" dxfId="47534" priority="28523" stopIfTrue="1" operator="equal">
      <formula>"Napkin Hs"</formula>
    </cfRule>
    <cfRule type="cellIs" dxfId="47533" priority="28528" stopIfTrue="1" operator="equal">
      <formula>"Towel"</formula>
    </cfRule>
    <cfRule type="cellIs" dxfId="47532" priority="28529" stopIfTrue="1" operator="equal">
      <formula>"Napkin Hs"</formula>
    </cfRule>
  </conditionalFormatting>
  <conditionalFormatting sqref="C22">
    <cfRule type="cellIs" dxfId="47531" priority="28508" stopIfTrue="1" operator="equal">
      <formula>"Towel"</formula>
    </cfRule>
    <cfRule type="cellIs" dxfId="47530" priority="28509" stopIfTrue="1" operator="equal">
      <formula>"Napkin Hs"</formula>
    </cfRule>
    <cfRule type="cellIs" dxfId="47529" priority="28510" stopIfTrue="1" operator="equal">
      <formula>"Towel"</formula>
    </cfRule>
    <cfRule type="cellIs" dxfId="47528" priority="28511" stopIfTrue="1" operator="equal">
      <formula>"Napkin Hs"</formula>
    </cfRule>
    <cfRule type="cellIs" dxfId="47527" priority="28514" stopIfTrue="1" operator="equal">
      <formula>"Towel"</formula>
    </cfRule>
    <cfRule type="cellIs" dxfId="47526" priority="28515" stopIfTrue="1" operator="equal">
      <formula>"Napkin Hs"</formula>
    </cfRule>
    <cfRule type="cellIs" dxfId="47525" priority="28516" stopIfTrue="1" operator="equal">
      <formula>"Towel"</formula>
    </cfRule>
    <cfRule type="cellIs" dxfId="47524" priority="28517" stopIfTrue="1" operator="equal">
      <formula>"Napkin Hs"</formula>
    </cfRule>
    <cfRule type="cellIs" dxfId="47523" priority="28518" stopIfTrue="1" operator="equal">
      <formula>"Towel"</formula>
    </cfRule>
    <cfRule type="cellIs" dxfId="47522" priority="28519" stopIfTrue="1" operator="equal">
      <formula>"Napkin Hs"</formula>
    </cfRule>
    <cfRule type="cellIs" dxfId="47521" priority="28520" stopIfTrue="1" operator="equal">
      <formula>"Towel"</formula>
    </cfRule>
    <cfRule type="cellIs" dxfId="47520" priority="28521" stopIfTrue="1" operator="equal">
      <formula>"Napkin Hs"</formula>
    </cfRule>
    <cfRule type="cellIs" dxfId="47519" priority="28524" stopIfTrue="1" operator="equal">
      <formula>"Towel"</formula>
    </cfRule>
    <cfRule type="cellIs" dxfId="47518" priority="28525" stopIfTrue="1" operator="equal">
      <formula>"Napkin Hs"</formula>
    </cfRule>
    <cfRule type="cellIs" dxfId="47517" priority="28527" stopIfTrue="1" operator="equal">
      <formula>"Napkin Hs"</formula>
    </cfRule>
  </conditionalFormatting>
  <conditionalFormatting sqref="C22">
    <cfRule type="cellIs" dxfId="47516" priority="28526" stopIfTrue="1" operator="equal">
      <formula>"Towel"</formula>
    </cfRule>
  </conditionalFormatting>
  <conditionalFormatting sqref="C22">
    <cfRule type="cellIs" dxfId="47515" priority="28504" stopIfTrue="1" operator="equal">
      <formula>"Towel"</formula>
    </cfRule>
    <cfRule type="cellIs" dxfId="47514" priority="28505" stopIfTrue="1" operator="equal">
      <formula>"Napkin Hs"</formula>
    </cfRule>
  </conditionalFormatting>
  <conditionalFormatting sqref="C22">
    <cfRule type="cellIs" dxfId="47513" priority="28503" stopIfTrue="1" operator="equal">
      <formula>"Napkin Hs"</formula>
    </cfRule>
  </conditionalFormatting>
  <conditionalFormatting sqref="C22">
    <cfRule type="cellIs" dxfId="47512" priority="28502" stopIfTrue="1" operator="equal">
      <formula>"Towel"</formula>
    </cfRule>
  </conditionalFormatting>
  <conditionalFormatting sqref="C22">
    <cfRule type="cellIs" dxfId="47511" priority="28500" stopIfTrue="1" operator="equal">
      <formula>"Towel"</formula>
    </cfRule>
  </conditionalFormatting>
  <conditionalFormatting sqref="C22">
    <cfRule type="cellIs" dxfId="47510" priority="28501" stopIfTrue="1" operator="equal">
      <formula>"Napkin Hs"</formula>
    </cfRule>
  </conditionalFormatting>
  <conditionalFormatting sqref="C22">
    <cfRule type="cellIs" dxfId="47509" priority="28404" stopIfTrue="1" operator="equal">
      <formula>"Towel"</formula>
    </cfRule>
  </conditionalFormatting>
  <conditionalFormatting sqref="C22">
    <cfRule type="cellIs" dxfId="47508" priority="28414" stopIfTrue="1" operator="equal">
      <formula>"Towel"</formula>
    </cfRule>
    <cfRule type="cellIs" dxfId="47507" priority="28415" stopIfTrue="1" operator="equal">
      <formula>"Napkin Hs"</formula>
    </cfRule>
    <cfRule type="cellIs" dxfId="47506" priority="28420" stopIfTrue="1" operator="equal">
      <formula>"Towel"</formula>
    </cfRule>
    <cfRule type="cellIs" dxfId="47505" priority="28421" stopIfTrue="1" operator="equal">
      <formula>"Napkin Hs"</formula>
    </cfRule>
    <cfRule type="cellIs" dxfId="47504" priority="28426" stopIfTrue="1" operator="equal">
      <formula>"Towel"</formula>
    </cfRule>
    <cfRule type="cellIs" dxfId="47503" priority="28427" stopIfTrue="1" operator="equal">
      <formula>"Napkin Hs"</formula>
    </cfRule>
    <cfRule type="cellIs" dxfId="47502" priority="28428" stopIfTrue="1" operator="equal">
      <formula>"Towel"</formula>
    </cfRule>
    <cfRule type="cellIs" dxfId="47501" priority="28429" stopIfTrue="1" operator="equal">
      <formula>"Napkin Hs"</formula>
    </cfRule>
    <cfRule type="cellIs" dxfId="47500" priority="28434" stopIfTrue="1" operator="equal">
      <formula>"Towel"</formula>
    </cfRule>
    <cfRule type="cellIs" dxfId="47499" priority="28435" stopIfTrue="1" operator="equal">
      <formula>"Napkin Hs"</formula>
    </cfRule>
    <cfRule type="cellIs" dxfId="47498" priority="28444" stopIfTrue="1" operator="equal">
      <formula>"Towel"</formula>
    </cfRule>
    <cfRule type="cellIs" dxfId="47497" priority="28445" stopIfTrue="1" operator="equal">
      <formula>"Napkin Hs"</formula>
    </cfRule>
    <cfRule type="cellIs" dxfId="47496" priority="28450" stopIfTrue="1" operator="equal">
      <formula>"Towel"</formula>
    </cfRule>
    <cfRule type="cellIs" dxfId="47495" priority="28451" stopIfTrue="1" operator="equal">
      <formula>"Napkin Hs"</formula>
    </cfRule>
    <cfRule type="cellIs" dxfId="47494" priority="28452" stopIfTrue="1" operator="equal">
      <formula>"Towel"</formula>
    </cfRule>
    <cfRule type="cellIs" dxfId="47493" priority="28453" stopIfTrue="1" operator="equal">
      <formula>"Napkin Hs"</formula>
    </cfRule>
    <cfRule type="cellIs" dxfId="47492" priority="28458" stopIfTrue="1" operator="equal">
      <formula>"Towel"</formula>
    </cfRule>
    <cfRule type="cellIs" dxfId="47491" priority="28459" stopIfTrue="1" operator="equal">
      <formula>"Napkin Hs"</formula>
    </cfRule>
    <cfRule type="cellIs" dxfId="47490" priority="28468" stopIfTrue="1" operator="equal">
      <formula>"Towel"</formula>
    </cfRule>
    <cfRule type="cellIs" dxfId="47489" priority="28469" stopIfTrue="1" operator="equal">
      <formula>"Napkin Hs"</formula>
    </cfRule>
    <cfRule type="cellIs" dxfId="47488" priority="28470" stopIfTrue="1" operator="equal">
      <formula>"Towel"</formula>
    </cfRule>
    <cfRule type="cellIs" dxfId="47487" priority="28471" stopIfTrue="1" operator="equal">
      <formula>"Napkin Hs"</formula>
    </cfRule>
    <cfRule type="cellIs" dxfId="47486" priority="28476" stopIfTrue="1" operator="equal">
      <formula>"Towel"</formula>
    </cfRule>
    <cfRule type="cellIs" dxfId="47485" priority="28477" stopIfTrue="1" operator="equal">
      <formula>"Napkin Hs"</formula>
    </cfRule>
    <cfRule type="cellIs" dxfId="47484" priority="28486" stopIfTrue="1" operator="equal">
      <formula>"Towel"</formula>
    </cfRule>
    <cfRule type="cellIs" dxfId="47483" priority="28487" stopIfTrue="1" operator="equal">
      <formula>"Napkin Hs"</formula>
    </cfRule>
    <cfRule type="cellIs" dxfId="47482" priority="28488" stopIfTrue="1" operator="equal">
      <formula>"Towel"</formula>
    </cfRule>
    <cfRule type="cellIs" dxfId="47481" priority="28489" stopIfTrue="1" operator="equal">
      <formula>"Napkin Hs"</formula>
    </cfRule>
    <cfRule type="cellIs" dxfId="47480" priority="28495" stopIfTrue="1" operator="equal">
      <formula>"Napkin Hs"</formula>
    </cfRule>
  </conditionalFormatting>
  <conditionalFormatting sqref="C22">
    <cfRule type="cellIs" dxfId="47479" priority="28494" stopIfTrue="1" operator="equal">
      <formula>"Towel"</formula>
    </cfRule>
  </conditionalFormatting>
  <conditionalFormatting sqref="C22">
    <cfRule type="cellIs" dxfId="47478" priority="28405" stopIfTrue="1" operator="equal">
      <formula>"Napkin Hs"</formula>
    </cfRule>
    <cfRule type="cellIs" dxfId="47477" priority="28406" stopIfTrue="1" operator="equal">
      <formula>"Towel"</formula>
    </cfRule>
    <cfRule type="cellIs" dxfId="47476" priority="28407" stopIfTrue="1" operator="equal">
      <formula>"Napkin Hs"</formula>
    </cfRule>
    <cfRule type="cellIs" dxfId="47475" priority="28408" stopIfTrue="1" operator="equal">
      <formula>"Towel"</formula>
    </cfRule>
    <cfRule type="cellIs" dxfId="47474" priority="28409" stopIfTrue="1" operator="equal">
      <formula>"Napkin Hs"</formula>
    </cfRule>
    <cfRule type="cellIs" dxfId="47473" priority="28410" stopIfTrue="1" operator="equal">
      <formula>"Towel"</formula>
    </cfRule>
    <cfRule type="cellIs" dxfId="47472" priority="28411" stopIfTrue="1" operator="equal">
      <formula>"Napkin Hs"</formula>
    </cfRule>
    <cfRule type="cellIs" dxfId="47471" priority="28412" stopIfTrue="1" operator="equal">
      <formula>"Towel"</formula>
    </cfRule>
    <cfRule type="cellIs" dxfId="47470" priority="28413" stopIfTrue="1" operator="equal">
      <formula>"Napkin Hs"</formula>
    </cfRule>
    <cfRule type="cellIs" dxfId="47469" priority="28416" stopIfTrue="1" operator="equal">
      <formula>"Towel"</formula>
    </cfRule>
    <cfRule type="cellIs" dxfId="47468" priority="28417" stopIfTrue="1" operator="equal">
      <formula>"Napkin Hs"</formula>
    </cfRule>
    <cfRule type="cellIs" dxfId="47467" priority="28418" stopIfTrue="1" operator="equal">
      <formula>"Towel"</formula>
    </cfRule>
    <cfRule type="cellIs" dxfId="47466" priority="28419" stopIfTrue="1" operator="equal">
      <formula>"Napkin Hs"</formula>
    </cfRule>
    <cfRule type="cellIs" dxfId="47465" priority="28422" stopIfTrue="1" operator="equal">
      <formula>"Towel"</formula>
    </cfRule>
    <cfRule type="cellIs" dxfId="47464" priority="28423" stopIfTrue="1" operator="equal">
      <formula>"Napkin Hs"</formula>
    </cfRule>
    <cfRule type="cellIs" dxfId="47463" priority="28424" stopIfTrue="1" operator="equal">
      <formula>"Towel"</formula>
    </cfRule>
    <cfRule type="cellIs" dxfId="47462" priority="28425" stopIfTrue="1" operator="equal">
      <formula>"Napkin Hs"</formula>
    </cfRule>
    <cfRule type="cellIs" dxfId="47461" priority="28430" stopIfTrue="1" operator="equal">
      <formula>"Towel"</formula>
    </cfRule>
    <cfRule type="cellIs" dxfId="47460" priority="28431" stopIfTrue="1" operator="equal">
      <formula>"Napkin Hs"</formula>
    </cfRule>
    <cfRule type="cellIs" dxfId="47459" priority="28432" stopIfTrue="1" operator="equal">
      <formula>"Towel"</formula>
    </cfRule>
    <cfRule type="cellIs" dxfId="47458" priority="28433" stopIfTrue="1" operator="equal">
      <formula>"Napkin Hs"</formula>
    </cfRule>
    <cfRule type="cellIs" dxfId="47457" priority="28436" stopIfTrue="1" operator="equal">
      <formula>"Towel"</formula>
    </cfRule>
    <cfRule type="cellIs" dxfId="47456" priority="28437" stopIfTrue="1" operator="equal">
      <formula>"Napkin Hs"</formula>
    </cfRule>
    <cfRule type="cellIs" dxfId="47455" priority="28438" stopIfTrue="1" operator="equal">
      <formula>"Towel"</formula>
    </cfRule>
    <cfRule type="cellIs" dxfId="47454" priority="28439" stopIfTrue="1" operator="equal">
      <formula>"Napkin Hs"</formula>
    </cfRule>
    <cfRule type="cellIs" dxfId="47453" priority="28440" stopIfTrue="1" operator="equal">
      <formula>"Towel"</formula>
    </cfRule>
    <cfRule type="cellIs" dxfId="47452" priority="28441" stopIfTrue="1" operator="equal">
      <formula>"Napkin Hs"</formula>
    </cfRule>
    <cfRule type="cellIs" dxfId="47451" priority="28442" stopIfTrue="1" operator="equal">
      <formula>"Towel"</formula>
    </cfRule>
    <cfRule type="cellIs" dxfId="47450" priority="28443" stopIfTrue="1" operator="equal">
      <formula>"Napkin Hs"</formula>
    </cfRule>
    <cfRule type="cellIs" dxfId="47449" priority="28446" stopIfTrue="1" operator="equal">
      <formula>"Towel"</formula>
    </cfRule>
    <cfRule type="cellIs" dxfId="47448" priority="28447" stopIfTrue="1" operator="equal">
      <formula>"Napkin Hs"</formula>
    </cfRule>
    <cfRule type="cellIs" dxfId="47447" priority="28448" stopIfTrue="1" operator="equal">
      <formula>"Towel"</formula>
    </cfRule>
    <cfRule type="cellIs" dxfId="47446" priority="28449" stopIfTrue="1" operator="equal">
      <formula>"Napkin Hs"</formula>
    </cfRule>
    <cfRule type="cellIs" dxfId="47445" priority="28454" stopIfTrue="1" operator="equal">
      <formula>"Towel"</formula>
    </cfRule>
    <cfRule type="cellIs" dxfId="47444" priority="28455" stopIfTrue="1" operator="equal">
      <formula>"Napkin Hs"</formula>
    </cfRule>
    <cfRule type="cellIs" dxfId="47443" priority="28456" stopIfTrue="1" operator="equal">
      <formula>"Towel"</formula>
    </cfRule>
    <cfRule type="cellIs" dxfId="47442" priority="28457" stopIfTrue="1" operator="equal">
      <formula>"Napkin Hs"</formula>
    </cfRule>
    <cfRule type="cellIs" dxfId="47441" priority="28460" stopIfTrue="1" operator="equal">
      <formula>"Towel"</formula>
    </cfRule>
    <cfRule type="cellIs" dxfId="47440" priority="28461" stopIfTrue="1" operator="equal">
      <formula>"Napkin Hs"</formula>
    </cfRule>
    <cfRule type="cellIs" dxfId="47439" priority="28462" stopIfTrue="1" operator="equal">
      <formula>"Towel"</formula>
    </cfRule>
    <cfRule type="cellIs" dxfId="47438" priority="28463" stopIfTrue="1" operator="equal">
      <formula>"Napkin Hs"</formula>
    </cfRule>
    <cfRule type="cellIs" dxfId="47437" priority="28464" stopIfTrue="1" operator="equal">
      <formula>"Towel"</formula>
    </cfRule>
    <cfRule type="cellIs" dxfId="47436" priority="28465" stopIfTrue="1" operator="equal">
      <formula>"Napkin Hs"</formula>
    </cfRule>
    <cfRule type="cellIs" dxfId="47435" priority="28466" stopIfTrue="1" operator="equal">
      <formula>"Towel"</formula>
    </cfRule>
    <cfRule type="cellIs" dxfId="47434" priority="28467" stopIfTrue="1" operator="equal">
      <formula>"Napkin Hs"</formula>
    </cfRule>
    <cfRule type="cellIs" dxfId="47433" priority="28472" stopIfTrue="1" operator="equal">
      <formula>"Towel"</formula>
    </cfRule>
    <cfRule type="cellIs" dxfId="47432" priority="28473" stopIfTrue="1" operator="equal">
      <formula>"Napkin Hs"</formula>
    </cfRule>
    <cfRule type="cellIs" dxfId="47431" priority="28474" stopIfTrue="1" operator="equal">
      <formula>"Towel"</formula>
    </cfRule>
    <cfRule type="cellIs" dxfId="47430" priority="28475" stopIfTrue="1" operator="equal">
      <formula>"Napkin Hs"</formula>
    </cfRule>
    <cfRule type="cellIs" dxfId="47429" priority="28478" stopIfTrue="1" operator="equal">
      <formula>"Towel"</formula>
    </cfRule>
    <cfRule type="cellIs" dxfId="47428" priority="28479" stopIfTrue="1" operator="equal">
      <formula>"Napkin Hs"</formula>
    </cfRule>
    <cfRule type="cellIs" dxfId="47427" priority="28480" stopIfTrue="1" operator="equal">
      <formula>"Towel"</formula>
    </cfRule>
    <cfRule type="cellIs" dxfId="47426" priority="28481" stopIfTrue="1" operator="equal">
      <formula>"Napkin Hs"</formula>
    </cfRule>
    <cfRule type="cellIs" dxfId="47425" priority="28482" stopIfTrue="1" operator="equal">
      <formula>"Towel"</formula>
    </cfRule>
    <cfRule type="cellIs" dxfId="47424" priority="28483" stopIfTrue="1" operator="equal">
      <formula>"Napkin Hs"</formula>
    </cfRule>
    <cfRule type="cellIs" dxfId="47423" priority="28484" stopIfTrue="1" operator="equal">
      <formula>"Towel"</formula>
    </cfRule>
    <cfRule type="cellIs" dxfId="47422" priority="28485" stopIfTrue="1" operator="equal">
      <formula>"Napkin Hs"</formula>
    </cfRule>
    <cfRule type="cellIs" dxfId="47421" priority="28490" stopIfTrue="1" operator="equal">
      <formula>"Towel"</formula>
    </cfRule>
    <cfRule type="cellIs" dxfId="47420" priority="28491" stopIfTrue="1" operator="equal">
      <formula>"Napkin Hs"</formula>
    </cfRule>
    <cfRule type="cellIs" dxfId="47419" priority="28492" stopIfTrue="1" operator="equal">
      <formula>"Towel"</formula>
    </cfRule>
    <cfRule type="cellIs" dxfId="47418" priority="28493" stopIfTrue="1" operator="equal">
      <formula>"Napkin Hs"</formula>
    </cfRule>
    <cfRule type="cellIs" dxfId="47417" priority="28496" stopIfTrue="1" operator="equal">
      <formula>"Towel"</formula>
    </cfRule>
    <cfRule type="cellIs" dxfId="47416" priority="28497" stopIfTrue="1" operator="equal">
      <formula>"Napkin Hs"</formula>
    </cfRule>
    <cfRule type="cellIs" dxfId="47415" priority="28498" stopIfTrue="1" operator="equal">
      <formula>"Towel"</formula>
    </cfRule>
    <cfRule type="cellIs" dxfId="47414" priority="28499" stopIfTrue="1" operator="equal">
      <formula>"Napkin Hs"</formula>
    </cfRule>
  </conditionalFormatting>
  <conditionalFormatting sqref="C22">
    <cfRule type="cellIs" dxfId="47413" priority="28403" stopIfTrue="1" operator="equal">
      <formula>"Napkin Hs"</formula>
    </cfRule>
  </conditionalFormatting>
  <conditionalFormatting sqref="C22">
    <cfRule type="cellIs" dxfId="47412" priority="28402" stopIfTrue="1" operator="equal">
      <formula>"Napkin Hs"</formula>
    </cfRule>
  </conditionalFormatting>
  <conditionalFormatting sqref="C22">
    <cfRule type="cellIs" dxfId="47411" priority="28401" stopIfTrue="1" operator="equal">
      <formula>"Napkin Hs"</formula>
    </cfRule>
  </conditionalFormatting>
  <conditionalFormatting sqref="C22">
    <cfRule type="cellIs" dxfId="47410" priority="28400" stopIfTrue="1" operator="equal">
      <formula>"Napkin Hs"</formula>
    </cfRule>
  </conditionalFormatting>
  <conditionalFormatting sqref="C22">
    <cfRule type="cellIs" dxfId="47409" priority="28399" stopIfTrue="1" operator="equal">
      <formula>"Napkin Hs"</formula>
    </cfRule>
  </conditionalFormatting>
  <conditionalFormatting sqref="C22">
    <cfRule type="cellIs" dxfId="47408" priority="28398" stopIfTrue="1" operator="equal">
      <formula>"Napkin Hs"</formula>
    </cfRule>
  </conditionalFormatting>
  <conditionalFormatting sqref="C22">
    <cfRule type="cellIs" dxfId="47407" priority="28394" stopIfTrue="1" operator="equal">
      <formula>"Towel"</formula>
    </cfRule>
    <cfRule type="cellIs" dxfId="47406" priority="28395" stopIfTrue="1" operator="equal">
      <formula>"Napkin Hs"</formula>
    </cfRule>
  </conditionalFormatting>
  <conditionalFormatting sqref="C22">
    <cfRule type="cellIs" dxfId="47405" priority="28396" stopIfTrue="1" operator="equal">
      <formula>"Towel"</formula>
    </cfRule>
    <cfRule type="cellIs" dxfId="47404" priority="28397" stopIfTrue="1" operator="equal">
      <formula>"Napkin Hs"</formula>
    </cfRule>
  </conditionalFormatting>
  <conditionalFormatting sqref="C22">
    <cfRule type="cellIs" dxfId="47403" priority="28390" stopIfTrue="1" operator="equal">
      <formula>"Towel"</formula>
    </cfRule>
    <cfRule type="cellIs" dxfId="47402" priority="28391" stopIfTrue="1" operator="equal">
      <formula>"Napkin Hs"</formula>
    </cfRule>
  </conditionalFormatting>
  <conditionalFormatting sqref="C22">
    <cfRule type="cellIs" dxfId="47401" priority="28392" stopIfTrue="1" operator="equal">
      <formula>"Towel"</formula>
    </cfRule>
    <cfRule type="cellIs" dxfId="47400" priority="28393" stopIfTrue="1" operator="equal">
      <formula>"Napkin Hs"</formula>
    </cfRule>
  </conditionalFormatting>
  <conditionalFormatting sqref="C22">
    <cfRule type="cellIs" dxfId="47399" priority="28388" stopIfTrue="1" operator="equal">
      <formula>"Towel"</formula>
    </cfRule>
    <cfRule type="cellIs" dxfId="47398" priority="28389" stopIfTrue="1" operator="equal">
      <formula>"Napkin Hs"</formula>
    </cfRule>
  </conditionalFormatting>
  <conditionalFormatting sqref="C22">
    <cfRule type="cellIs" dxfId="47397" priority="28384" stopIfTrue="1" operator="equal">
      <formula>"Towel"</formula>
    </cfRule>
    <cfRule type="cellIs" dxfId="47396" priority="28385" stopIfTrue="1" operator="equal">
      <formula>"Napkin Hs"</formula>
    </cfRule>
  </conditionalFormatting>
  <conditionalFormatting sqref="C22">
    <cfRule type="cellIs" dxfId="47395" priority="28386" stopIfTrue="1" operator="equal">
      <formula>"Towel"</formula>
    </cfRule>
    <cfRule type="cellIs" dxfId="47394" priority="28387" stopIfTrue="1" operator="equal">
      <formula>"Napkin Hs"</formula>
    </cfRule>
  </conditionalFormatting>
  <conditionalFormatting sqref="C22">
    <cfRule type="cellIs" dxfId="47393" priority="28380" stopIfTrue="1" operator="equal">
      <formula>"Towel"</formula>
    </cfRule>
    <cfRule type="cellIs" dxfId="47392" priority="28381" stopIfTrue="1" operator="equal">
      <formula>"Napkin Hs"</formula>
    </cfRule>
  </conditionalFormatting>
  <conditionalFormatting sqref="C22">
    <cfRule type="cellIs" dxfId="47391" priority="28382" stopIfTrue="1" operator="equal">
      <formula>"Towel"</formula>
    </cfRule>
    <cfRule type="cellIs" dxfId="47390" priority="28383" stopIfTrue="1" operator="equal">
      <formula>"Napkin Hs"</formula>
    </cfRule>
  </conditionalFormatting>
  <conditionalFormatting sqref="C22">
    <cfRule type="cellIs" dxfId="47389" priority="28378" stopIfTrue="1" operator="equal">
      <formula>"Towel"</formula>
    </cfRule>
    <cfRule type="cellIs" dxfId="47388" priority="28379" stopIfTrue="1" operator="equal">
      <formula>"Napkin Hs"</formula>
    </cfRule>
  </conditionalFormatting>
  <conditionalFormatting sqref="C22">
    <cfRule type="cellIs" dxfId="47387" priority="28372" stopIfTrue="1" operator="equal">
      <formula>"Towel"</formula>
    </cfRule>
    <cfRule type="cellIs" dxfId="47386" priority="28373" stopIfTrue="1" operator="equal">
      <formula>"Napkin Hs"</formula>
    </cfRule>
  </conditionalFormatting>
  <conditionalFormatting sqref="C22">
    <cfRule type="cellIs" dxfId="47385" priority="28376" stopIfTrue="1" operator="equal">
      <formula>"Towel"</formula>
    </cfRule>
    <cfRule type="cellIs" dxfId="47384" priority="28377" stopIfTrue="1" operator="equal">
      <formula>"Napkin Hs"</formula>
    </cfRule>
  </conditionalFormatting>
  <conditionalFormatting sqref="C22">
    <cfRule type="cellIs" dxfId="47383" priority="28374" stopIfTrue="1" operator="equal">
      <formula>"Towel"</formula>
    </cfRule>
    <cfRule type="cellIs" dxfId="47382" priority="28375" stopIfTrue="1" operator="equal">
      <formula>"Napkin Hs"</formula>
    </cfRule>
  </conditionalFormatting>
  <conditionalFormatting sqref="C22">
    <cfRule type="cellIs" dxfId="47381" priority="28366" stopIfTrue="1" operator="equal">
      <formula>"Towel"</formula>
    </cfRule>
    <cfRule type="cellIs" dxfId="47380" priority="28367" stopIfTrue="1" operator="equal">
      <formula>"Napkin Hs"</formula>
    </cfRule>
  </conditionalFormatting>
  <conditionalFormatting sqref="C22">
    <cfRule type="cellIs" dxfId="47379" priority="28368" stopIfTrue="1" operator="equal">
      <formula>"Towel"</formula>
    </cfRule>
    <cfRule type="cellIs" dxfId="47378" priority="28369" stopIfTrue="1" operator="equal">
      <formula>"Napkin Hs"</formula>
    </cfRule>
  </conditionalFormatting>
  <conditionalFormatting sqref="C22">
    <cfRule type="cellIs" dxfId="47377" priority="28370" stopIfTrue="1" operator="equal">
      <formula>"Towel"</formula>
    </cfRule>
    <cfRule type="cellIs" dxfId="47376" priority="28371" stopIfTrue="1" operator="equal">
      <formula>"Napkin Hs"</formula>
    </cfRule>
  </conditionalFormatting>
  <conditionalFormatting sqref="C22">
    <cfRule type="cellIs" dxfId="47375" priority="28364" stopIfTrue="1" operator="equal">
      <formula>"Towel"</formula>
    </cfRule>
    <cfRule type="cellIs" dxfId="47374" priority="28365" stopIfTrue="1" operator="equal">
      <formula>"Napkin Hs"</formula>
    </cfRule>
  </conditionalFormatting>
  <conditionalFormatting sqref="C22">
    <cfRule type="cellIs" dxfId="47373" priority="28362" stopIfTrue="1" operator="equal">
      <formula>"Towel"</formula>
    </cfRule>
    <cfRule type="cellIs" dxfId="47372" priority="28363" stopIfTrue="1" operator="equal">
      <formula>"Napkin Hs"</formula>
    </cfRule>
  </conditionalFormatting>
  <conditionalFormatting sqref="C22">
    <cfRule type="cellIs" dxfId="47371" priority="28338" stopIfTrue="1" operator="equal">
      <formula>"Towel"</formula>
    </cfRule>
  </conditionalFormatting>
  <conditionalFormatting sqref="C22">
    <cfRule type="cellIs" dxfId="47370" priority="28339" stopIfTrue="1" operator="equal">
      <formula>"Napkin Hs"</formula>
    </cfRule>
    <cfRule type="cellIs" dxfId="47369" priority="28344" stopIfTrue="1" operator="equal">
      <formula>"Towel"</formula>
    </cfRule>
    <cfRule type="cellIs" dxfId="47368" priority="28345" stopIfTrue="1" operator="equal">
      <formula>"Napkin Hs"</formula>
    </cfRule>
    <cfRule type="cellIs" dxfId="47367" priority="28354" stopIfTrue="1" operator="equal">
      <formula>"Towel"</formula>
    </cfRule>
    <cfRule type="cellIs" dxfId="47366" priority="28355" stopIfTrue="1" operator="equal">
      <formula>"Napkin Hs"</formula>
    </cfRule>
    <cfRule type="cellIs" dxfId="47365" priority="28360" stopIfTrue="1" operator="equal">
      <formula>"Towel"</formula>
    </cfRule>
    <cfRule type="cellIs" dxfId="47364" priority="28361" stopIfTrue="1" operator="equal">
      <formula>"Napkin Hs"</formula>
    </cfRule>
  </conditionalFormatting>
  <conditionalFormatting sqref="C22">
    <cfRule type="cellIs" dxfId="47363" priority="28340" stopIfTrue="1" operator="equal">
      <formula>"Towel"</formula>
    </cfRule>
    <cfRule type="cellIs" dxfId="47362" priority="28341" stopIfTrue="1" operator="equal">
      <formula>"Napkin Hs"</formula>
    </cfRule>
    <cfRule type="cellIs" dxfId="47361" priority="28342" stopIfTrue="1" operator="equal">
      <formula>"Towel"</formula>
    </cfRule>
    <cfRule type="cellIs" dxfId="47360" priority="28343" stopIfTrue="1" operator="equal">
      <formula>"Napkin Hs"</formula>
    </cfRule>
    <cfRule type="cellIs" dxfId="47359" priority="28346" stopIfTrue="1" operator="equal">
      <formula>"Towel"</formula>
    </cfRule>
    <cfRule type="cellIs" dxfId="47358" priority="28347" stopIfTrue="1" operator="equal">
      <formula>"Napkin Hs"</formula>
    </cfRule>
    <cfRule type="cellIs" dxfId="47357" priority="28348" stopIfTrue="1" operator="equal">
      <formula>"Towel"</formula>
    </cfRule>
    <cfRule type="cellIs" dxfId="47356" priority="28349" stopIfTrue="1" operator="equal">
      <formula>"Napkin Hs"</formula>
    </cfRule>
    <cfRule type="cellIs" dxfId="47355" priority="28350" stopIfTrue="1" operator="equal">
      <formula>"Towel"</formula>
    </cfRule>
    <cfRule type="cellIs" dxfId="47354" priority="28351" stopIfTrue="1" operator="equal">
      <formula>"Napkin Hs"</formula>
    </cfRule>
    <cfRule type="cellIs" dxfId="47353" priority="28352" stopIfTrue="1" operator="equal">
      <formula>"Towel"</formula>
    </cfRule>
    <cfRule type="cellIs" dxfId="47352" priority="28353" stopIfTrue="1" operator="equal">
      <formula>"Napkin Hs"</formula>
    </cfRule>
    <cfRule type="cellIs" dxfId="47351" priority="28356" stopIfTrue="1" operator="equal">
      <formula>"Towel"</formula>
    </cfRule>
    <cfRule type="cellIs" dxfId="47350" priority="28357" stopIfTrue="1" operator="equal">
      <formula>"Napkin Hs"</formula>
    </cfRule>
    <cfRule type="cellIs" dxfId="47349" priority="28359" stopIfTrue="1" operator="equal">
      <formula>"Napkin Hs"</formula>
    </cfRule>
  </conditionalFormatting>
  <conditionalFormatting sqref="C22">
    <cfRule type="cellIs" dxfId="47348" priority="28358" stopIfTrue="1" operator="equal">
      <formula>"Towel"</formula>
    </cfRule>
  </conditionalFormatting>
  <conditionalFormatting sqref="C22">
    <cfRule type="cellIs" dxfId="47347" priority="28336" stopIfTrue="1" operator="equal">
      <formula>"Towel"</formula>
    </cfRule>
    <cfRule type="cellIs" dxfId="47346" priority="28337" stopIfTrue="1" operator="equal">
      <formula>"Napkin Hs"</formula>
    </cfRule>
  </conditionalFormatting>
  <conditionalFormatting sqref="C22">
    <cfRule type="cellIs" dxfId="47345" priority="28335" stopIfTrue="1" operator="equal">
      <formula>"Napkin Hs"</formula>
    </cfRule>
  </conditionalFormatting>
  <conditionalFormatting sqref="C22">
    <cfRule type="cellIs" dxfId="47344" priority="28334" stopIfTrue="1" operator="equal">
      <formula>"Towel"</formula>
    </cfRule>
  </conditionalFormatting>
  <conditionalFormatting sqref="C22">
    <cfRule type="cellIs" dxfId="47343" priority="28332" stopIfTrue="1" operator="equal">
      <formula>"Towel"</formula>
    </cfRule>
  </conditionalFormatting>
  <conditionalFormatting sqref="C22">
    <cfRule type="cellIs" dxfId="47342" priority="28333" stopIfTrue="1" operator="equal">
      <formula>"Napkin Hs"</formula>
    </cfRule>
  </conditionalFormatting>
  <conditionalFormatting sqref="C22">
    <cfRule type="cellIs" dxfId="47341" priority="28236" stopIfTrue="1" operator="equal">
      <formula>"Towel"</formula>
    </cfRule>
  </conditionalFormatting>
  <conditionalFormatting sqref="C22">
    <cfRule type="cellIs" dxfId="47340" priority="28246" stopIfTrue="1" operator="equal">
      <formula>"Towel"</formula>
    </cfRule>
    <cfRule type="cellIs" dxfId="47339" priority="28247" stopIfTrue="1" operator="equal">
      <formula>"Napkin Hs"</formula>
    </cfRule>
    <cfRule type="cellIs" dxfId="47338" priority="28252" stopIfTrue="1" operator="equal">
      <formula>"Towel"</formula>
    </cfRule>
    <cfRule type="cellIs" dxfId="47337" priority="28253" stopIfTrue="1" operator="equal">
      <formula>"Napkin Hs"</formula>
    </cfRule>
    <cfRule type="cellIs" dxfId="47336" priority="28258" stopIfTrue="1" operator="equal">
      <formula>"Towel"</formula>
    </cfRule>
    <cfRule type="cellIs" dxfId="47335" priority="28259" stopIfTrue="1" operator="equal">
      <formula>"Napkin Hs"</formula>
    </cfRule>
    <cfRule type="cellIs" dxfId="47334" priority="28260" stopIfTrue="1" operator="equal">
      <formula>"Towel"</formula>
    </cfRule>
    <cfRule type="cellIs" dxfId="47333" priority="28261" stopIfTrue="1" operator="equal">
      <formula>"Napkin Hs"</formula>
    </cfRule>
    <cfRule type="cellIs" dxfId="47332" priority="28266" stopIfTrue="1" operator="equal">
      <formula>"Towel"</formula>
    </cfRule>
    <cfRule type="cellIs" dxfId="47331" priority="28267" stopIfTrue="1" operator="equal">
      <formula>"Napkin Hs"</formula>
    </cfRule>
    <cfRule type="cellIs" dxfId="47330" priority="28276" stopIfTrue="1" operator="equal">
      <formula>"Towel"</formula>
    </cfRule>
    <cfRule type="cellIs" dxfId="47329" priority="28277" stopIfTrue="1" operator="equal">
      <formula>"Napkin Hs"</formula>
    </cfRule>
    <cfRule type="cellIs" dxfId="47328" priority="28282" stopIfTrue="1" operator="equal">
      <formula>"Towel"</formula>
    </cfRule>
    <cfRule type="cellIs" dxfId="47327" priority="28283" stopIfTrue="1" operator="equal">
      <formula>"Napkin Hs"</formula>
    </cfRule>
    <cfRule type="cellIs" dxfId="47326" priority="28284" stopIfTrue="1" operator="equal">
      <formula>"Towel"</formula>
    </cfRule>
    <cfRule type="cellIs" dxfId="47325" priority="28285" stopIfTrue="1" operator="equal">
      <formula>"Napkin Hs"</formula>
    </cfRule>
    <cfRule type="cellIs" dxfId="47324" priority="28290" stopIfTrue="1" operator="equal">
      <formula>"Towel"</formula>
    </cfRule>
    <cfRule type="cellIs" dxfId="47323" priority="28291" stopIfTrue="1" operator="equal">
      <formula>"Napkin Hs"</formula>
    </cfRule>
    <cfRule type="cellIs" dxfId="47322" priority="28300" stopIfTrue="1" operator="equal">
      <formula>"Towel"</formula>
    </cfRule>
    <cfRule type="cellIs" dxfId="47321" priority="28301" stopIfTrue="1" operator="equal">
      <formula>"Napkin Hs"</formula>
    </cfRule>
    <cfRule type="cellIs" dxfId="47320" priority="28302" stopIfTrue="1" operator="equal">
      <formula>"Towel"</formula>
    </cfRule>
    <cfRule type="cellIs" dxfId="47319" priority="28303" stopIfTrue="1" operator="equal">
      <formula>"Napkin Hs"</formula>
    </cfRule>
    <cfRule type="cellIs" dxfId="47318" priority="28308" stopIfTrue="1" operator="equal">
      <formula>"Towel"</formula>
    </cfRule>
    <cfRule type="cellIs" dxfId="47317" priority="28309" stopIfTrue="1" operator="equal">
      <formula>"Napkin Hs"</formula>
    </cfRule>
    <cfRule type="cellIs" dxfId="47316" priority="28318" stopIfTrue="1" operator="equal">
      <formula>"Towel"</formula>
    </cfRule>
    <cfRule type="cellIs" dxfId="47315" priority="28319" stopIfTrue="1" operator="equal">
      <formula>"Napkin Hs"</formula>
    </cfRule>
    <cfRule type="cellIs" dxfId="47314" priority="28320" stopIfTrue="1" operator="equal">
      <formula>"Towel"</formula>
    </cfRule>
    <cfRule type="cellIs" dxfId="47313" priority="28321" stopIfTrue="1" operator="equal">
      <formula>"Napkin Hs"</formula>
    </cfRule>
    <cfRule type="cellIs" dxfId="47312" priority="28327" stopIfTrue="1" operator="equal">
      <formula>"Napkin Hs"</formula>
    </cfRule>
  </conditionalFormatting>
  <conditionalFormatting sqref="C22">
    <cfRule type="cellIs" dxfId="47311" priority="28326" stopIfTrue="1" operator="equal">
      <formula>"Towel"</formula>
    </cfRule>
  </conditionalFormatting>
  <conditionalFormatting sqref="C22">
    <cfRule type="cellIs" dxfId="47310" priority="28237" stopIfTrue="1" operator="equal">
      <formula>"Napkin Hs"</formula>
    </cfRule>
    <cfRule type="cellIs" dxfId="47309" priority="28238" stopIfTrue="1" operator="equal">
      <formula>"Towel"</formula>
    </cfRule>
    <cfRule type="cellIs" dxfId="47308" priority="28239" stopIfTrue="1" operator="equal">
      <formula>"Napkin Hs"</formula>
    </cfRule>
    <cfRule type="cellIs" dxfId="47307" priority="28240" stopIfTrue="1" operator="equal">
      <formula>"Towel"</formula>
    </cfRule>
    <cfRule type="cellIs" dxfId="47306" priority="28241" stopIfTrue="1" operator="equal">
      <formula>"Napkin Hs"</formula>
    </cfRule>
    <cfRule type="cellIs" dxfId="47305" priority="28242" stopIfTrue="1" operator="equal">
      <formula>"Towel"</formula>
    </cfRule>
    <cfRule type="cellIs" dxfId="47304" priority="28243" stopIfTrue="1" operator="equal">
      <formula>"Napkin Hs"</formula>
    </cfRule>
    <cfRule type="cellIs" dxfId="47303" priority="28244" stopIfTrue="1" operator="equal">
      <formula>"Towel"</formula>
    </cfRule>
    <cfRule type="cellIs" dxfId="47302" priority="28245" stopIfTrue="1" operator="equal">
      <formula>"Napkin Hs"</formula>
    </cfRule>
    <cfRule type="cellIs" dxfId="47301" priority="28248" stopIfTrue="1" operator="equal">
      <formula>"Towel"</formula>
    </cfRule>
    <cfRule type="cellIs" dxfId="47300" priority="28249" stopIfTrue="1" operator="equal">
      <formula>"Napkin Hs"</formula>
    </cfRule>
    <cfRule type="cellIs" dxfId="47299" priority="28250" stopIfTrue="1" operator="equal">
      <formula>"Towel"</formula>
    </cfRule>
    <cfRule type="cellIs" dxfId="47298" priority="28251" stopIfTrue="1" operator="equal">
      <formula>"Napkin Hs"</formula>
    </cfRule>
    <cfRule type="cellIs" dxfId="47297" priority="28254" stopIfTrue="1" operator="equal">
      <formula>"Towel"</formula>
    </cfRule>
    <cfRule type="cellIs" dxfId="47296" priority="28255" stopIfTrue="1" operator="equal">
      <formula>"Napkin Hs"</formula>
    </cfRule>
    <cfRule type="cellIs" dxfId="47295" priority="28256" stopIfTrue="1" operator="equal">
      <formula>"Towel"</formula>
    </cfRule>
    <cfRule type="cellIs" dxfId="47294" priority="28257" stopIfTrue="1" operator="equal">
      <formula>"Napkin Hs"</formula>
    </cfRule>
    <cfRule type="cellIs" dxfId="47293" priority="28262" stopIfTrue="1" operator="equal">
      <formula>"Towel"</formula>
    </cfRule>
    <cfRule type="cellIs" dxfId="47292" priority="28263" stopIfTrue="1" operator="equal">
      <formula>"Napkin Hs"</formula>
    </cfRule>
    <cfRule type="cellIs" dxfId="47291" priority="28264" stopIfTrue="1" operator="equal">
      <formula>"Towel"</formula>
    </cfRule>
    <cfRule type="cellIs" dxfId="47290" priority="28265" stopIfTrue="1" operator="equal">
      <formula>"Napkin Hs"</formula>
    </cfRule>
    <cfRule type="cellIs" dxfId="47289" priority="28268" stopIfTrue="1" operator="equal">
      <formula>"Towel"</formula>
    </cfRule>
    <cfRule type="cellIs" dxfId="47288" priority="28269" stopIfTrue="1" operator="equal">
      <formula>"Napkin Hs"</formula>
    </cfRule>
    <cfRule type="cellIs" dxfId="47287" priority="28270" stopIfTrue="1" operator="equal">
      <formula>"Towel"</formula>
    </cfRule>
    <cfRule type="cellIs" dxfId="47286" priority="28271" stopIfTrue="1" operator="equal">
      <formula>"Napkin Hs"</formula>
    </cfRule>
    <cfRule type="cellIs" dxfId="47285" priority="28272" stopIfTrue="1" operator="equal">
      <formula>"Towel"</formula>
    </cfRule>
    <cfRule type="cellIs" dxfId="47284" priority="28273" stopIfTrue="1" operator="equal">
      <formula>"Napkin Hs"</formula>
    </cfRule>
    <cfRule type="cellIs" dxfId="47283" priority="28274" stopIfTrue="1" operator="equal">
      <formula>"Towel"</formula>
    </cfRule>
    <cfRule type="cellIs" dxfId="47282" priority="28275" stopIfTrue="1" operator="equal">
      <formula>"Napkin Hs"</formula>
    </cfRule>
    <cfRule type="cellIs" dxfId="47281" priority="28278" stopIfTrue="1" operator="equal">
      <formula>"Towel"</formula>
    </cfRule>
    <cfRule type="cellIs" dxfId="47280" priority="28279" stopIfTrue="1" operator="equal">
      <formula>"Napkin Hs"</formula>
    </cfRule>
    <cfRule type="cellIs" dxfId="47279" priority="28280" stopIfTrue="1" operator="equal">
      <formula>"Towel"</formula>
    </cfRule>
    <cfRule type="cellIs" dxfId="47278" priority="28281" stopIfTrue="1" operator="equal">
      <formula>"Napkin Hs"</formula>
    </cfRule>
    <cfRule type="cellIs" dxfId="47277" priority="28286" stopIfTrue="1" operator="equal">
      <formula>"Towel"</formula>
    </cfRule>
    <cfRule type="cellIs" dxfId="47276" priority="28287" stopIfTrue="1" operator="equal">
      <formula>"Napkin Hs"</formula>
    </cfRule>
    <cfRule type="cellIs" dxfId="47275" priority="28288" stopIfTrue="1" operator="equal">
      <formula>"Towel"</formula>
    </cfRule>
    <cfRule type="cellIs" dxfId="47274" priority="28289" stopIfTrue="1" operator="equal">
      <formula>"Napkin Hs"</formula>
    </cfRule>
    <cfRule type="cellIs" dxfId="47273" priority="28292" stopIfTrue="1" operator="equal">
      <formula>"Towel"</formula>
    </cfRule>
    <cfRule type="cellIs" dxfId="47272" priority="28293" stopIfTrue="1" operator="equal">
      <formula>"Napkin Hs"</formula>
    </cfRule>
    <cfRule type="cellIs" dxfId="47271" priority="28294" stopIfTrue="1" operator="equal">
      <formula>"Towel"</formula>
    </cfRule>
    <cfRule type="cellIs" dxfId="47270" priority="28295" stopIfTrue="1" operator="equal">
      <formula>"Napkin Hs"</formula>
    </cfRule>
    <cfRule type="cellIs" dxfId="47269" priority="28296" stopIfTrue="1" operator="equal">
      <formula>"Towel"</formula>
    </cfRule>
    <cfRule type="cellIs" dxfId="47268" priority="28297" stopIfTrue="1" operator="equal">
      <formula>"Napkin Hs"</formula>
    </cfRule>
    <cfRule type="cellIs" dxfId="47267" priority="28298" stopIfTrue="1" operator="equal">
      <formula>"Towel"</formula>
    </cfRule>
    <cfRule type="cellIs" dxfId="47266" priority="28299" stopIfTrue="1" operator="equal">
      <formula>"Napkin Hs"</formula>
    </cfRule>
    <cfRule type="cellIs" dxfId="47265" priority="28304" stopIfTrue="1" operator="equal">
      <formula>"Towel"</formula>
    </cfRule>
    <cfRule type="cellIs" dxfId="47264" priority="28305" stopIfTrue="1" operator="equal">
      <formula>"Napkin Hs"</formula>
    </cfRule>
    <cfRule type="cellIs" dxfId="47263" priority="28306" stopIfTrue="1" operator="equal">
      <formula>"Towel"</formula>
    </cfRule>
    <cfRule type="cellIs" dxfId="47262" priority="28307" stopIfTrue="1" operator="equal">
      <formula>"Napkin Hs"</formula>
    </cfRule>
    <cfRule type="cellIs" dxfId="47261" priority="28310" stopIfTrue="1" operator="equal">
      <formula>"Towel"</formula>
    </cfRule>
    <cfRule type="cellIs" dxfId="47260" priority="28311" stopIfTrue="1" operator="equal">
      <formula>"Napkin Hs"</formula>
    </cfRule>
    <cfRule type="cellIs" dxfId="47259" priority="28312" stopIfTrue="1" operator="equal">
      <formula>"Towel"</formula>
    </cfRule>
    <cfRule type="cellIs" dxfId="47258" priority="28313" stopIfTrue="1" operator="equal">
      <formula>"Napkin Hs"</formula>
    </cfRule>
    <cfRule type="cellIs" dxfId="47257" priority="28314" stopIfTrue="1" operator="equal">
      <formula>"Towel"</formula>
    </cfRule>
    <cfRule type="cellIs" dxfId="47256" priority="28315" stopIfTrue="1" operator="equal">
      <formula>"Napkin Hs"</formula>
    </cfRule>
    <cfRule type="cellIs" dxfId="47255" priority="28316" stopIfTrue="1" operator="equal">
      <formula>"Towel"</formula>
    </cfRule>
    <cfRule type="cellIs" dxfId="47254" priority="28317" stopIfTrue="1" operator="equal">
      <formula>"Napkin Hs"</formula>
    </cfRule>
    <cfRule type="cellIs" dxfId="47253" priority="28322" stopIfTrue="1" operator="equal">
      <formula>"Towel"</formula>
    </cfRule>
    <cfRule type="cellIs" dxfId="47252" priority="28323" stopIfTrue="1" operator="equal">
      <formula>"Napkin Hs"</formula>
    </cfRule>
    <cfRule type="cellIs" dxfId="47251" priority="28324" stopIfTrue="1" operator="equal">
      <formula>"Towel"</formula>
    </cfRule>
    <cfRule type="cellIs" dxfId="47250" priority="28325" stopIfTrue="1" operator="equal">
      <formula>"Napkin Hs"</formula>
    </cfRule>
    <cfRule type="cellIs" dxfId="47249" priority="28328" stopIfTrue="1" operator="equal">
      <formula>"Towel"</formula>
    </cfRule>
    <cfRule type="cellIs" dxfId="47248" priority="28329" stopIfTrue="1" operator="equal">
      <formula>"Napkin Hs"</formula>
    </cfRule>
    <cfRule type="cellIs" dxfId="47247" priority="28330" stopIfTrue="1" operator="equal">
      <formula>"Towel"</formula>
    </cfRule>
    <cfRule type="cellIs" dxfId="47246" priority="28331" stopIfTrue="1" operator="equal">
      <formula>"Napkin Hs"</formula>
    </cfRule>
  </conditionalFormatting>
  <conditionalFormatting sqref="C22">
    <cfRule type="cellIs" dxfId="47245" priority="28235" stopIfTrue="1" operator="equal">
      <formula>"Napkin Hs"</formula>
    </cfRule>
  </conditionalFormatting>
  <conditionalFormatting sqref="C22">
    <cfRule type="cellIs" dxfId="47244" priority="28234" stopIfTrue="1" operator="equal">
      <formula>"Napkin Hs"</formula>
    </cfRule>
  </conditionalFormatting>
  <conditionalFormatting sqref="C22">
    <cfRule type="cellIs" dxfId="47243" priority="28233" stopIfTrue="1" operator="equal">
      <formula>"Napkin Hs"</formula>
    </cfRule>
  </conditionalFormatting>
  <conditionalFormatting sqref="C22">
    <cfRule type="cellIs" dxfId="47242" priority="28232" stopIfTrue="1" operator="equal">
      <formula>"Napkin Hs"</formula>
    </cfRule>
  </conditionalFormatting>
  <conditionalFormatting sqref="C22">
    <cfRule type="cellIs" dxfId="47241" priority="28231" stopIfTrue="1" operator="equal">
      <formula>"Napkin Hs"</formula>
    </cfRule>
  </conditionalFormatting>
  <conditionalFormatting sqref="C22">
    <cfRule type="cellIs" dxfId="47240" priority="28230" stopIfTrue="1" operator="equal">
      <formula>"Napkin Hs"</formula>
    </cfRule>
  </conditionalFormatting>
  <conditionalFormatting sqref="C22">
    <cfRule type="cellIs" dxfId="47239" priority="28226" stopIfTrue="1" operator="equal">
      <formula>"Towel"</formula>
    </cfRule>
    <cfRule type="cellIs" dxfId="47238" priority="28227" stopIfTrue="1" operator="equal">
      <formula>"Napkin Hs"</formula>
    </cfRule>
  </conditionalFormatting>
  <conditionalFormatting sqref="C22">
    <cfRule type="cellIs" dxfId="47237" priority="28228" stopIfTrue="1" operator="equal">
      <formula>"Towel"</formula>
    </cfRule>
    <cfRule type="cellIs" dxfId="47236" priority="28229" stopIfTrue="1" operator="equal">
      <formula>"Napkin Hs"</formula>
    </cfRule>
  </conditionalFormatting>
  <conditionalFormatting sqref="C22">
    <cfRule type="cellIs" dxfId="47235" priority="28222" stopIfTrue="1" operator="equal">
      <formula>"Towel"</formula>
    </cfRule>
    <cfRule type="cellIs" dxfId="47234" priority="28223" stopIfTrue="1" operator="equal">
      <formula>"Napkin Hs"</formula>
    </cfRule>
  </conditionalFormatting>
  <conditionalFormatting sqref="C22">
    <cfRule type="cellIs" dxfId="47233" priority="28224" stopIfTrue="1" operator="equal">
      <formula>"Towel"</formula>
    </cfRule>
    <cfRule type="cellIs" dxfId="47232" priority="28225" stopIfTrue="1" operator="equal">
      <formula>"Napkin Hs"</formula>
    </cfRule>
  </conditionalFormatting>
  <conditionalFormatting sqref="B29:C29">
    <cfRule type="cellIs" dxfId="47231" priority="28216" stopIfTrue="1" operator="equal">
      <formula>"Towel"</formula>
    </cfRule>
    <cfRule type="cellIs" dxfId="47230" priority="28217" stopIfTrue="1" operator="equal">
      <formula>"Napkin Hs"</formula>
    </cfRule>
  </conditionalFormatting>
  <conditionalFormatting sqref="B29:C29">
    <cfRule type="cellIs" dxfId="47229" priority="28210" stopIfTrue="1" operator="equal">
      <formula>"Towel"</formula>
    </cfRule>
    <cfRule type="cellIs" dxfId="47228" priority="28211" stopIfTrue="1" operator="equal">
      <formula>"Napkin Hs"</formula>
    </cfRule>
  </conditionalFormatting>
  <conditionalFormatting sqref="C29">
    <cfRule type="cellIs" dxfId="47227" priority="28214" stopIfTrue="1" operator="equal">
      <formula>"Towel"</formula>
    </cfRule>
    <cfRule type="cellIs" dxfId="47226" priority="28215" stopIfTrue="1" operator="equal">
      <formula>"Napkin Hs"</formula>
    </cfRule>
  </conditionalFormatting>
  <conditionalFormatting sqref="C29">
    <cfRule type="cellIs" dxfId="47225" priority="28220" stopIfTrue="1" operator="equal">
      <formula>"Towel"</formula>
    </cfRule>
    <cfRule type="cellIs" dxfId="47224" priority="28221" stopIfTrue="1" operator="equal">
      <formula>"Napkin Hs"</formula>
    </cfRule>
  </conditionalFormatting>
  <conditionalFormatting sqref="C29">
    <cfRule type="cellIs" dxfId="47223" priority="28218" stopIfTrue="1" operator="equal">
      <formula>"Towel"</formula>
    </cfRule>
    <cfRule type="cellIs" dxfId="47222" priority="28219" stopIfTrue="1" operator="equal">
      <formula>"Napkin Hs"</formula>
    </cfRule>
  </conditionalFormatting>
  <conditionalFormatting sqref="C29">
    <cfRule type="cellIs" dxfId="47221" priority="28212" stopIfTrue="1" operator="equal">
      <formula>"Towel"</formula>
    </cfRule>
    <cfRule type="cellIs" dxfId="47220" priority="28213" stopIfTrue="1" operator="equal">
      <formula>"Napkin Hs"</formula>
    </cfRule>
  </conditionalFormatting>
  <conditionalFormatting sqref="B27:C28">
    <cfRule type="cellIs" dxfId="47219" priority="28208" stopIfTrue="1" operator="equal">
      <formula>"Towel"</formula>
    </cfRule>
    <cfRule type="cellIs" dxfId="47218" priority="28209" stopIfTrue="1" operator="equal">
      <formula>"Napkin Hs"</formula>
    </cfRule>
  </conditionalFormatting>
  <conditionalFormatting sqref="C27">
    <cfRule type="cellIs" dxfId="47217" priority="28200" stopIfTrue="1" operator="equal">
      <formula>"Towel"</formula>
    </cfRule>
    <cfRule type="cellIs" dxfId="47216" priority="28201" stopIfTrue="1" operator="equal">
      <formula>"Napkin Hs"</formula>
    </cfRule>
  </conditionalFormatting>
  <conditionalFormatting sqref="C27:C28">
    <cfRule type="cellIs" dxfId="47215" priority="28204" stopIfTrue="1" operator="equal">
      <formula>"Towel"</formula>
    </cfRule>
    <cfRule type="cellIs" dxfId="47214" priority="28205" stopIfTrue="1" operator="equal">
      <formula>"Napkin Hs"</formula>
    </cfRule>
  </conditionalFormatting>
  <conditionalFormatting sqref="C27:C28">
    <cfRule type="cellIs" dxfId="47213" priority="28207" stopIfTrue="1" operator="equal">
      <formula>"Napkin Hs"</formula>
    </cfRule>
  </conditionalFormatting>
  <conditionalFormatting sqref="C27">
    <cfRule type="cellIs" dxfId="47212" priority="28202" stopIfTrue="1" operator="equal">
      <formula>"Towel"</formula>
    </cfRule>
    <cfRule type="cellIs" dxfId="47211" priority="28203" stopIfTrue="1" operator="equal">
      <formula>"Napkin Hs"</formula>
    </cfRule>
  </conditionalFormatting>
  <conditionalFormatting sqref="C27:C28">
    <cfRule type="cellIs" dxfId="47210" priority="28206" stopIfTrue="1" operator="equal">
      <formula>"Towel"</formula>
    </cfRule>
  </conditionalFormatting>
  <conditionalFormatting sqref="C27">
    <cfRule type="cellIs" dxfId="47209" priority="28198" stopIfTrue="1" operator="equal">
      <formula>"Towel"</formula>
    </cfRule>
    <cfRule type="cellIs" dxfId="47208" priority="28199" stopIfTrue="1" operator="equal">
      <formula>"Napkin Hs"</formula>
    </cfRule>
  </conditionalFormatting>
  <conditionalFormatting sqref="B27">
    <cfRule type="cellIs" dxfId="47207" priority="28196" stopIfTrue="1" operator="equal">
      <formula>"Towel"</formula>
    </cfRule>
    <cfRule type="cellIs" dxfId="47206" priority="28197" stopIfTrue="1" operator="equal">
      <formula>"Napkin Hs"</formula>
    </cfRule>
  </conditionalFormatting>
  <conditionalFormatting sqref="B29:C29">
    <cfRule type="cellIs" dxfId="47205" priority="28180" stopIfTrue="1" operator="equal">
      <formula>"Towel"</formula>
    </cfRule>
    <cfRule type="cellIs" dxfId="47204" priority="28181" stopIfTrue="1" operator="equal">
      <formula>"Napkin Hs"</formula>
    </cfRule>
  </conditionalFormatting>
  <conditionalFormatting sqref="C29">
    <cfRule type="cellIs" dxfId="47203" priority="28176" stopIfTrue="1" operator="equal">
      <formula>"Towel"</formula>
    </cfRule>
    <cfRule type="cellIs" dxfId="47202" priority="28177" stopIfTrue="1" operator="equal">
      <formula>"Napkin Hs"</formula>
    </cfRule>
  </conditionalFormatting>
  <conditionalFormatting sqref="C29">
    <cfRule type="cellIs" dxfId="47201" priority="28179" stopIfTrue="1" operator="equal">
      <formula>"Napkin Hs"</formula>
    </cfRule>
  </conditionalFormatting>
  <conditionalFormatting sqref="C29">
    <cfRule type="cellIs" dxfId="47200" priority="28178" stopIfTrue="1" operator="equal">
      <formula>"Towel"</formula>
    </cfRule>
  </conditionalFormatting>
  <conditionalFormatting sqref="B27:C27 B28">
    <cfRule type="cellIs" dxfId="47199" priority="28174" stopIfTrue="1" operator="equal">
      <formula>"Towel"</formula>
    </cfRule>
    <cfRule type="cellIs" dxfId="47198" priority="28175" stopIfTrue="1" operator="equal">
      <formula>"Napkin Hs"</formula>
    </cfRule>
  </conditionalFormatting>
  <conditionalFormatting sqref="C27">
    <cfRule type="cellIs" dxfId="47197" priority="28170" stopIfTrue="1" operator="equal">
      <formula>"Towel"</formula>
    </cfRule>
    <cfRule type="cellIs" dxfId="47196" priority="28171" stopIfTrue="1" operator="equal">
      <formula>"Napkin Hs"</formula>
    </cfRule>
  </conditionalFormatting>
  <conditionalFormatting sqref="C27">
    <cfRule type="cellIs" dxfId="47195" priority="28172" stopIfTrue="1" operator="equal">
      <formula>"Towel"</formula>
    </cfRule>
    <cfRule type="cellIs" dxfId="47194" priority="28173" stopIfTrue="1" operator="equal">
      <formula>"Napkin Hs"</formula>
    </cfRule>
  </conditionalFormatting>
  <conditionalFormatting sqref="B27:C27 B28">
    <cfRule type="cellIs" dxfId="47193" priority="28168" stopIfTrue="1" operator="equal">
      <formula>"Towel"</formula>
    </cfRule>
    <cfRule type="cellIs" dxfId="47192" priority="28169" stopIfTrue="1" operator="equal">
      <formula>"Napkin Hs"</formula>
    </cfRule>
  </conditionalFormatting>
  <conditionalFormatting sqref="C27">
    <cfRule type="cellIs" dxfId="47191" priority="28166" stopIfTrue="1" operator="equal">
      <formula>"Towel"</formula>
    </cfRule>
    <cfRule type="cellIs" dxfId="47190" priority="28167" stopIfTrue="1" operator="equal">
      <formula>"Napkin Hs"</formula>
    </cfRule>
  </conditionalFormatting>
  <conditionalFormatting sqref="C27">
    <cfRule type="cellIs" dxfId="47189" priority="28164" stopIfTrue="1" operator="equal">
      <formula>"Towel"</formula>
    </cfRule>
    <cfRule type="cellIs" dxfId="47188" priority="28165" stopIfTrue="1" operator="equal">
      <formula>"Napkin Hs"</formula>
    </cfRule>
  </conditionalFormatting>
  <conditionalFormatting sqref="C27">
    <cfRule type="cellIs" dxfId="47187" priority="28156" stopIfTrue="1" operator="equal">
      <formula>"Towel"</formula>
    </cfRule>
    <cfRule type="cellIs" dxfId="47186" priority="28157" stopIfTrue="1" operator="equal">
      <formula>"Napkin Hs"</formula>
    </cfRule>
  </conditionalFormatting>
  <conditionalFormatting sqref="B27:C27 B28">
    <cfRule type="cellIs" dxfId="47185" priority="28158" stopIfTrue="1" operator="equal">
      <formula>"Towel"</formula>
    </cfRule>
    <cfRule type="cellIs" dxfId="47184" priority="28159" stopIfTrue="1" operator="equal">
      <formula>"Napkin Hs"</formula>
    </cfRule>
  </conditionalFormatting>
  <conditionalFormatting sqref="C27">
    <cfRule type="cellIs" dxfId="47183" priority="28154" stopIfTrue="1" operator="equal">
      <formula>"Towel"</formula>
    </cfRule>
    <cfRule type="cellIs" dxfId="47182" priority="28155" stopIfTrue="1" operator="equal">
      <formula>"Napkin Hs"</formula>
    </cfRule>
  </conditionalFormatting>
  <conditionalFormatting sqref="B27:C27 B28">
    <cfRule type="cellIs" dxfId="47181" priority="28152" stopIfTrue="1" operator="equal">
      <formula>"Towel"</formula>
    </cfRule>
    <cfRule type="cellIs" dxfId="47180" priority="28153" stopIfTrue="1" operator="equal">
      <formula>"Napkin Hs"</formula>
    </cfRule>
  </conditionalFormatting>
  <conditionalFormatting sqref="C27">
    <cfRule type="cellIs" dxfId="47179" priority="28160" stopIfTrue="1" operator="equal">
      <formula>"Towel"</formula>
    </cfRule>
    <cfRule type="cellIs" dxfId="47178" priority="28161" stopIfTrue="1" operator="equal">
      <formula>"Napkin Hs"</formula>
    </cfRule>
  </conditionalFormatting>
  <conditionalFormatting sqref="C27">
    <cfRule type="cellIs" dxfId="47177" priority="28162" stopIfTrue="1" operator="equal">
      <formula>"Towel"</formula>
    </cfRule>
    <cfRule type="cellIs" dxfId="47176" priority="28163" stopIfTrue="1" operator="equal">
      <formula>"Napkin Hs"</formula>
    </cfRule>
  </conditionalFormatting>
  <conditionalFormatting sqref="B27:C27 B28">
    <cfRule type="cellIs" dxfId="47175" priority="28150" stopIfTrue="1" operator="equal">
      <formula>"Towel"</formula>
    </cfRule>
    <cfRule type="cellIs" dxfId="47174" priority="28151" stopIfTrue="1" operator="equal">
      <formula>"Napkin Hs"</formula>
    </cfRule>
  </conditionalFormatting>
  <conditionalFormatting sqref="C27">
    <cfRule type="cellIs" dxfId="47173" priority="28146" stopIfTrue="1" operator="equal">
      <formula>"Towel"</formula>
    </cfRule>
    <cfRule type="cellIs" dxfId="47172" priority="28147" stopIfTrue="1" operator="equal">
      <formula>"Napkin Hs"</formula>
    </cfRule>
  </conditionalFormatting>
  <conditionalFormatting sqref="C27">
    <cfRule type="cellIs" dxfId="47171" priority="28148" stopIfTrue="1" operator="equal">
      <formula>"Towel"</formula>
    </cfRule>
    <cfRule type="cellIs" dxfId="47170" priority="28149" stopIfTrue="1" operator="equal">
      <formula>"Napkin Hs"</formula>
    </cfRule>
  </conditionalFormatting>
  <conditionalFormatting sqref="B27:C27 B28">
    <cfRule type="cellIs" dxfId="47169" priority="28144" stopIfTrue="1" operator="equal">
      <formula>"Towel"</formula>
    </cfRule>
    <cfRule type="cellIs" dxfId="47168" priority="28145" stopIfTrue="1" operator="equal">
      <formula>"Napkin Hs"</formula>
    </cfRule>
  </conditionalFormatting>
  <conditionalFormatting sqref="C27">
    <cfRule type="cellIs" dxfId="47167" priority="28142" stopIfTrue="1" operator="equal">
      <formula>"Towel"</formula>
    </cfRule>
    <cfRule type="cellIs" dxfId="47166" priority="28143" stopIfTrue="1" operator="equal">
      <formula>"Napkin Hs"</formula>
    </cfRule>
  </conditionalFormatting>
  <conditionalFormatting sqref="C27">
    <cfRule type="cellIs" dxfId="47165" priority="28140" stopIfTrue="1" operator="equal">
      <formula>"Towel"</formula>
    </cfRule>
    <cfRule type="cellIs" dxfId="47164" priority="28141" stopIfTrue="1" operator="equal">
      <formula>"Napkin Hs"</formula>
    </cfRule>
  </conditionalFormatting>
  <conditionalFormatting sqref="C27">
    <cfRule type="cellIs" dxfId="47163" priority="28132" stopIfTrue="1" operator="equal">
      <formula>"Towel"</formula>
    </cfRule>
    <cfRule type="cellIs" dxfId="47162" priority="28133" stopIfTrue="1" operator="equal">
      <formula>"Napkin Hs"</formula>
    </cfRule>
  </conditionalFormatting>
  <conditionalFormatting sqref="B27:C27 B28">
    <cfRule type="cellIs" dxfId="47161" priority="28134" stopIfTrue="1" operator="equal">
      <formula>"Towel"</formula>
    </cfRule>
    <cfRule type="cellIs" dxfId="47160" priority="28135" stopIfTrue="1" operator="equal">
      <formula>"Napkin Hs"</formula>
    </cfRule>
  </conditionalFormatting>
  <conditionalFormatting sqref="C27">
    <cfRule type="cellIs" dxfId="47159" priority="28130" stopIfTrue="1" operator="equal">
      <formula>"Towel"</formula>
    </cfRule>
    <cfRule type="cellIs" dxfId="47158" priority="28131" stopIfTrue="1" operator="equal">
      <formula>"Napkin Hs"</formula>
    </cfRule>
  </conditionalFormatting>
  <conditionalFormatting sqref="B27:C27 B28">
    <cfRule type="cellIs" dxfId="47157" priority="28128" stopIfTrue="1" operator="equal">
      <formula>"Towel"</formula>
    </cfRule>
    <cfRule type="cellIs" dxfId="47156" priority="28129" stopIfTrue="1" operator="equal">
      <formula>"Napkin Hs"</formula>
    </cfRule>
  </conditionalFormatting>
  <conditionalFormatting sqref="C27">
    <cfRule type="cellIs" dxfId="47155" priority="28136" stopIfTrue="1" operator="equal">
      <formula>"Towel"</formula>
    </cfRule>
    <cfRule type="cellIs" dxfId="47154" priority="28137" stopIfTrue="1" operator="equal">
      <formula>"Napkin Hs"</formula>
    </cfRule>
  </conditionalFormatting>
  <conditionalFormatting sqref="C27">
    <cfRule type="cellIs" dxfId="47153" priority="28138" stopIfTrue="1" operator="equal">
      <formula>"Towel"</formula>
    </cfRule>
    <cfRule type="cellIs" dxfId="47152" priority="28139" stopIfTrue="1" operator="equal">
      <formula>"Napkin Hs"</formula>
    </cfRule>
  </conditionalFormatting>
  <conditionalFormatting sqref="C27">
    <cfRule type="cellIs" dxfId="47151" priority="28126" stopIfTrue="1" operator="equal">
      <formula>"Towel"</formula>
    </cfRule>
    <cfRule type="cellIs" dxfId="47150" priority="28127" stopIfTrue="1" operator="equal">
      <formula>"Napkin Hs"</formula>
    </cfRule>
  </conditionalFormatting>
  <conditionalFormatting sqref="C27">
    <cfRule type="cellIs" dxfId="47149" priority="28122" stopIfTrue="1" operator="equal">
      <formula>"Towel"</formula>
    </cfRule>
    <cfRule type="cellIs" dxfId="47148" priority="28123" stopIfTrue="1" operator="equal">
      <formula>"Napkin Hs"</formula>
    </cfRule>
  </conditionalFormatting>
  <conditionalFormatting sqref="C27">
    <cfRule type="cellIs" dxfId="47147" priority="28124" stopIfTrue="1" operator="equal">
      <formula>"Towel"</formula>
    </cfRule>
    <cfRule type="cellIs" dxfId="47146" priority="28125" stopIfTrue="1" operator="equal">
      <formula>"Napkin Hs"</formula>
    </cfRule>
  </conditionalFormatting>
  <conditionalFormatting sqref="C27">
    <cfRule type="cellIs" dxfId="47145" priority="28118" stopIfTrue="1" operator="equal">
      <formula>"Towel"</formula>
    </cfRule>
    <cfRule type="cellIs" dxfId="47144" priority="28119" stopIfTrue="1" operator="equal">
      <formula>"Napkin Hs"</formula>
    </cfRule>
  </conditionalFormatting>
  <conditionalFormatting sqref="C27">
    <cfRule type="cellIs" dxfId="47143" priority="28120" stopIfTrue="1" operator="equal">
      <formula>"Towel"</formula>
    </cfRule>
    <cfRule type="cellIs" dxfId="47142" priority="28121" stopIfTrue="1" operator="equal">
      <formula>"Napkin Hs"</formula>
    </cfRule>
  </conditionalFormatting>
  <conditionalFormatting sqref="C27">
    <cfRule type="cellIs" dxfId="47141" priority="28116" stopIfTrue="1" operator="equal">
      <formula>"Towel"</formula>
    </cfRule>
    <cfRule type="cellIs" dxfId="47140" priority="28117" stopIfTrue="1" operator="equal">
      <formula>"Napkin Hs"</formula>
    </cfRule>
  </conditionalFormatting>
  <conditionalFormatting sqref="C27">
    <cfRule type="cellIs" dxfId="47139" priority="28110" stopIfTrue="1" operator="equal">
      <formula>"Towel"</formula>
    </cfRule>
    <cfRule type="cellIs" dxfId="47138" priority="28111" stopIfTrue="1" operator="equal">
      <formula>"Napkin Hs"</formula>
    </cfRule>
  </conditionalFormatting>
  <conditionalFormatting sqref="C27">
    <cfRule type="cellIs" dxfId="47137" priority="28114" stopIfTrue="1" operator="equal">
      <formula>"Towel"</formula>
    </cfRule>
    <cfRule type="cellIs" dxfId="47136" priority="28115" stopIfTrue="1" operator="equal">
      <formula>"Napkin Hs"</formula>
    </cfRule>
  </conditionalFormatting>
  <conditionalFormatting sqref="C27">
    <cfRule type="cellIs" dxfId="47135" priority="28112" stopIfTrue="1" operator="equal">
      <formula>"Towel"</formula>
    </cfRule>
    <cfRule type="cellIs" dxfId="47134" priority="28113" stopIfTrue="1" operator="equal">
      <formula>"Napkin Hs"</formula>
    </cfRule>
  </conditionalFormatting>
  <conditionalFormatting sqref="C27">
    <cfRule type="cellIs" dxfId="47133" priority="28104" stopIfTrue="1" operator="equal">
      <formula>"Towel"</formula>
    </cfRule>
    <cfRule type="cellIs" dxfId="47132" priority="28105" stopIfTrue="1" operator="equal">
      <formula>"Napkin Hs"</formula>
    </cfRule>
  </conditionalFormatting>
  <conditionalFormatting sqref="C27">
    <cfRule type="cellIs" dxfId="47131" priority="28106" stopIfTrue="1" operator="equal">
      <formula>"Towel"</formula>
    </cfRule>
    <cfRule type="cellIs" dxfId="47130" priority="28107" stopIfTrue="1" operator="equal">
      <formula>"Napkin Hs"</formula>
    </cfRule>
  </conditionalFormatting>
  <conditionalFormatting sqref="C27">
    <cfRule type="cellIs" dxfId="47129" priority="28108" stopIfTrue="1" operator="equal">
      <formula>"Towel"</formula>
    </cfRule>
    <cfRule type="cellIs" dxfId="47128" priority="28109" stopIfTrue="1" operator="equal">
      <formula>"Napkin Hs"</formula>
    </cfRule>
  </conditionalFormatting>
  <conditionalFormatting sqref="C27">
    <cfRule type="cellIs" dxfId="47127" priority="28102" stopIfTrue="1" operator="equal">
      <formula>"Towel"</formula>
    </cfRule>
    <cfRule type="cellIs" dxfId="47126" priority="28103" stopIfTrue="1" operator="equal">
      <formula>"Napkin Hs"</formula>
    </cfRule>
  </conditionalFormatting>
  <conditionalFormatting sqref="C27">
    <cfRule type="cellIs" dxfId="47125" priority="28100" stopIfTrue="1" operator="equal">
      <formula>"Towel"</formula>
    </cfRule>
    <cfRule type="cellIs" dxfId="47124" priority="28101" stopIfTrue="1" operator="equal">
      <formula>"Napkin Hs"</formula>
    </cfRule>
  </conditionalFormatting>
  <conditionalFormatting sqref="C27">
    <cfRule type="cellIs" dxfId="47123" priority="28076" stopIfTrue="1" operator="equal">
      <formula>"Towel"</formula>
    </cfRule>
  </conditionalFormatting>
  <conditionalFormatting sqref="C27">
    <cfRule type="cellIs" dxfId="47122" priority="28077" stopIfTrue="1" operator="equal">
      <formula>"Napkin Hs"</formula>
    </cfRule>
    <cfRule type="cellIs" dxfId="47121" priority="28082" stopIfTrue="1" operator="equal">
      <formula>"Towel"</formula>
    </cfRule>
    <cfRule type="cellIs" dxfId="47120" priority="28083" stopIfTrue="1" operator="equal">
      <formula>"Napkin Hs"</formula>
    </cfRule>
    <cfRule type="cellIs" dxfId="47119" priority="28092" stopIfTrue="1" operator="equal">
      <formula>"Towel"</formula>
    </cfRule>
    <cfRule type="cellIs" dxfId="47118" priority="28093" stopIfTrue="1" operator="equal">
      <formula>"Napkin Hs"</formula>
    </cfRule>
    <cfRule type="cellIs" dxfId="47117" priority="28098" stopIfTrue="1" operator="equal">
      <formula>"Towel"</formula>
    </cfRule>
    <cfRule type="cellIs" dxfId="47116" priority="28099" stopIfTrue="1" operator="equal">
      <formula>"Napkin Hs"</formula>
    </cfRule>
  </conditionalFormatting>
  <conditionalFormatting sqref="C27">
    <cfRule type="cellIs" dxfId="47115" priority="28078" stopIfTrue="1" operator="equal">
      <formula>"Towel"</formula>
    </cfRule>
    <cfRule type="cellIs" dxfId="47114" priority="28079" stopIfTrue="1" operator="equal">
      <formula>"Napkin Hs"</formula>
    </cfRule>
    <cfRule type="cellIs" dxfId="47113" priority="28080" stopIfTrue="1" operator="equal">
      <formula>"Towel"</formula>
    </cfRule>
    <cfRule type="cellIs" dxfId="47112" priority="28081" stopIfTrue="1" operator="equal">
      <formula>"Napkin Hs"</formula>
    </cfRule>
    <cfRule type="cellIs" dxfId="47111" priority="28084" stopIfTrue="1" operator="equal">
      <formula>"Towel"</formula>
    </cfRule>
    <cfRule type="cellIs" dxfId="47110" priority="28085" stopIfTrue="1" operator="equal">
      <formula>"Napkin Hs"</formula>
    </cfRule>
    <cfRule type="cellIs" dxfId="47109" priority="28086" stopIfTrue="1" operator="equal">
      <formula>"Towel"</formula>
    </cfRule>
    <cfRule type="cellIs" dxfId="47108" priority="28087" stopIfTrue="1" operator="equal">
      <formula>"Napkin Hs"</formula>
    </cfRule>
    <cfRule type="cellIs" dxfId="47107" priority="28088" stopIfTrue="1" operator="equal">
      <formula>"Towel"</formula>
    </cfRule>
    <cfRule type="cellIs" dxfId="47106" priority="28089" stopIfTrue="1" operator="equal">
      <formula>"Napkin Hs"</formula>
    </cfRule>
    <cfRule type="cellIs" dxfId="47105" priority="28090" stopIfTrue="1" operator="equal">
      <formula>"Towel"</formula>
    </cfRule>
    <cfRule type="cellIs" dxfId="47104" priority="28091" stopIfTrue="1" operator="equal">
      <formula>"Napkin Hs"</formula>
    </cfRule>
    <cfRule type="cellIs" dxfId="47103" priority="28094" stopIfTrue="1" operator="equal">
      <formula>"Towel"</formula>
    </cfRule>
    <cfRule type="cellIs" dxfId="47102" priority="28095" stopIfTrue="1" operator="equal">
      <formula>"Napkin Hs"</formula>
    </cfRule>
    <cfRule type="cellIs" dxfId="47101" priority="28097" stopIfTrue="1" operator="equal">
      <formula>"Napkin Hs"</formula>
    </cfRule>
  </conditionalFormatting>
  <conditionalFormatting sqref="C27">
    <cfRule type="cellIs" dxfId="47100" priority="28096" stopIfTrue="1" operator="equal">
      <formula>"Towel"</formula>
    </cfRule>
  </conditionalFormatting>
  <conditionalFormatting sqref="C27">
    <cfRule type="cellIs" dxfId="47099" priority="28074" stopIfTrue="1" operator="equal">
      <formula>"Towel"</formula>
    </cfRule>
    <cfRule type="cellIs" dxfId="47098" priority="28075" stopIfTrue="1" operator="equal">
      <formula>"Napkin Hs"</formula>
    </cfRule>
  </conditionalFormatting>
  <conditionalFormatting sqref="C27">
    <cfRule type="cellIs" dxfId="47097" priority="28073" stopIfTrue="1" operator="equal">
      <formula>"Napkin Hs"</formula>
    </cfRule>
  </conditionalFormatting>
  <conditionalFormatting sqref="C27">
    <cfRule type="cellIs" dxfId="47096" priority="28072" stopIfTrue="1" operator="equal">
      <formula>"Towel"</formula>
    </cfRule>
  </conditionalFormatting>
  <conditionalFormatting sqref="C27">
    <cfRule type="cellIs" dxfId="47095" priority="28070" stopIfTrue="1" operator="equal">
      <formula>"Towel"</formula>
    </cfRule>
  </conditionalFormatting>
  <conditionalFormatting sqref="C27">
    <cfRule type="cellIs" dxfId="47094" priority="28071" stopIfTrue="1" operator="equal">
      <formula>"Napkin Hs"</formula>
    </cfRule>
  </conditionalFormatting>
  <conditionalFormatting sqref="C27">
    <cfRule type="cellIs" dxfId="47093" priority="27974" stopIfTrue="1" operator="equal">
      <formula>"Towel"</formula>
    </cfRule>
  </conditionalFormatting>
  <conditionalFormatting sqref="C27">
    <cfRule type="cellIs" dxfId="47092" priority="27984" stopIfTrue="1" operator="equal">
      <formula>"Towel"</formula>
    </cfRule>
    <cfRule type="cellIs" dxfId="47091" priority="27985" stopIfTrue="1" operator="equal">
      <formula>"Napkin Hs"</formula>
    </cfRule>
    <cfRule type="cellIs" dxfId="47090" priority="27990" stopIfTrue="1" operator="equal">
      <formula>"Towel"</formula>
    </cfRule>
    <cfRule type="cellIs" dxfId="47089" priority="27991" stopIfTrue="1" operator="equal">
      <formula>"Napkin Hs"</formula>
    </cfRule>
    <cfRule type="cellIs" dxfId="47088" priority="27996" stopIfTrue="1" operator="equal">
      <formula>"Towel"</formula>
    </cfRule>
    <cfRule type="cellIs" dxfId="47087" priority="27997" stopIfTrue="1" operator="equal">
      <formula>"Napkin Hs"</formula>
    </cfRule>
    <cfRule type="cellIs" dxfId="47086" priority="27998" stopIfTrue="1" operator="equal">
      <formula>"Towel"</formula>
    </cfRule>
    <cfRule type="cellIs" dxfId="47085" priority="27999" stopIfTrue="1" operator="equal">
      <formula>"Napkin Hs"</formula>
    </cfRule>
    <cfRule type="cellIs" dxfId="47084" priority="28004" stopIfTrue="1" operator="equal">
      <formula>"Towel"</formula>
    </cfRule>
    <cfRule type="cellIs" dxfId="47083" priority="28005" stopIfTrue="1" operator="equal">
      <formula>"Napkin Hs"</formula>
    </cfRule>
    <cfRule type="cellIs" dxfId="47082" priority="28014" stopIfTrue="1" operator="equal">
      <formula>"Towel"</formula>
    </cfRule>
    <cfRule type="cellIs" dxfId="47081" priority="28015" stopIfTrue="1" operator="equal">
      <formula>"Napkin Hs"</formula>
    </cfRule>
    <cfRule type="cellIs" dxfId="47080" priority="28020" stopIfTrue="1" operator="equal">
      <formula>"Towel"</formula>
    </cfRule>
    <cfRule type="cellIs" dxfId="47079" priority="28021" stopIfTrue="1" operator="equal">
      <formula>"Napkin Hs"</formula>
    </cfRule>
    <cfRule type="cellIs" dxfId="47078" priority="28022" stopIfTrue="1" operator="equal">
      <formula>"Towel"</formula>
    </cfRule>
    <cfRule type="cellIs" dxfId="47077" priority="28023" stopIfTrue="1" operator="equal">
      <formula>"Napkin Hs"</formula>
    </cfRule>
    <cfRule type="cellIs" dxfId="47076" priority="28028" stopIfTrue="1" operator="equal">
      <formula>"Towel"</formula>
    </cfRule>
    <cfRule type="cellIs" dxfId="47075" priority="28029" stopIfTrue="1" operator="equal">
      <formula>"Napkin Hs"</formula>
    </cfRule>
    <cfRule type="cellIs" dxfId="47074" priority="28038" stopIfTrue="1" operator="equal">
      <formula>"Towel"</formula>
    </cfRule>
    <cfRule type="cellIs" dxfId="47073" priority="28039" stopIfTrue="1" operator="equal">
      <formula>"Napkin Hs"</formula>
    </cfRule>
    <cfRule type="cellIs" dxfId="47072" priority="28040" stopIfTrue="1" operator="equal">
      <formula>"Towel"</formula>
    </cfRule>
    <cfRule type="cellIs" dxfId="47071" priority="28041" stopIfTrue="1" operator="equal">
      <formula>"Napkin Hs"</formula>
    </cfRule>
    <cfRule type="cellIs" dxfId="47070" priority="28046" stopIfTrue="1" operator="equal">
      <formula>"Towel"</formula>
    </cfRule>
    <cfRule type="cellIs" dxfId="47069" priority="28047" stopIfTrue="1" operator="equal">
      <formula>"Napkin Hs"</formula>
    </cfRule>
    <cfRule type="cellIs" dxfId="47068" priority="28056" stopIfTrue="1" operator="equal">
      <formula>"Towel"</formula>
    </cfRule>
    <cfRule type="cellIs" dxfId="47067" priority="28057" stopIfTrue="1" operator="equal">
      <formula>"Napkin Hs"</formula>
    </cfRule>
    <cfRule type="cellIs" dxfId="47066" priority="28058" stopIfTrue="1" operator="equal">
      <formula>"Towel"</formula>
    </cfRule>
    <cfRule type="cellIs" dxfId="47065" priority="28059" stopIfTrue="1" operator="equal">
      <formula>"Napkin Hs"</formula>
    </cfRule>
    <cfRule type="cellIs" dxfId="47064" priority="28065" stopIfTrue="1" operator="equal">
      <formula>"Napkin Hs"</formula>
    </cfRule>
  </conditionalFormatting>
  <conditionalFormatting sqref="C27">
    <cfRule type="cellIs" dxfId="47063" priority="28064" stopIfTrue="1" operator="equal">
      <formula>"Towel"</formula>
    </cfRule>
  </conditionalFormatting>
  <conditionalFormatting sqref="C27">
    <cfRule type="cellIs" dxfId="47062" priority="27975" stopIfTrue="1" operator="equal">
      <formula>"Napkin Hs"</formula>
    </cfRule>
    <cfRule type="cellIs" dxfId="47061" priority="27976" stopIfTrue="1" operator="equal">
      <formula>"Towel"</formula>
    </cfRule>
    <cfRule type="cellIs" dxfId="47060" priority="27977" stopIfTrue="1" operator="equal">
      <formula>"Napkin Hs"</formula>
    </cfRule>
    <cfRule type="cellIs" dxfId="47059" priority="27978" stopIfTrue="1" operator="equal">
      <formula>"Towel"</formula>
    </cfRule>
    <cfRule type="cellIs" dxfId="47058" priority="27979" stopIfTrue="1" operator="equal">
      <formula>"Napkin Hs"</formula>
    </cfRule>
    <cfRule type="cellIs" dxfId="47057" priority="27980" stopIfTrue="1" operator="equal">
      <formula>"Towel"</formula>
    </cfRule>
    <cfRule type="cellIs" dxfId="47056" priority="27981" stopIfTrue="1" operator="equal">
      <formula>"Napkin Hs"</formula>
    </cfRule>
    <cfRule type="cellIs" dxfId="47055" priority="27982" stopIfTrue="1" operator="equal">
      <formula>"Towel"</formula>
    </cfRule>
    <cfRule type="cellIs" dxfId="47054" priority="27983" stopIfTrue="1" operator="equal">
      <formula>"Napkin Hs"</formula>
    </cfRule>
    <cfRule type="cellIs" dxfId="47053" priority="27986" stopIfTrue="1" operator="equal">
      <formula>"Towel"</formula>
    </cfRule>
    <cfRule type="cellIs" dxfId="47052" priority="27987" stopIfTrue="1" operator="equal">
      <formula>"Napkin Hs"</formula>
    </cfRule>
    <cfRule type="cellIs" dxfId="47051" priority="27988" stopIfTrue="1" operator="equal">
      <formula>"Towel"</formula>
    </cfRule>
    <cfRule type="cellIs" dxfId="47050" priority="27989" stopIfTrue="1" operator="equal">
      <formula>"Napkin Hs"</formula>
    </cfRule>
    <cfRule type="cellIs" dxfId="47049" priority="27992" stopIfTrue="1" operator="equal">
      <formula>"Towel"</formula>
    </cfRule>
    <cfRule type="cellIs" dxfId="47048" priority="27993" stopIfTrue="1" operator="equal">
      <formula>"Napkin Hs"</formula>
    </cfRule>
    <cfRule type="cellIs" dxfId="47047" priority="27994" stopIfTrue="1" operator="equal">
      <formula>"Towel"</formula>
    </cfRule>
    <cfRule type="cellIs" dxfId="47046" priority="27995" stopIfTrue="1" operator="equal">
      <formula>"Napkin Hs"</formula>
    </cfRule>
    <cfRule type="cellIs" dxfId="47045" priority="28000" stopIfTrue="1" operator="equal">
      <formula>"Towel"</formula>
    </cfRule>
    <cfRule type="cellIs" dxfId="47044" priority="28001" stopIfTrue="1" operator="equal">
      <formula>"Napkin Hs"</formula>
    </cfRule>
    <cfRule type="cellIs" dxfId="47043" priority="28002" stopIfTrue="1" operator="equal">
      <formula>"Towel"</formula>
    </cfRule>
    <cfRule type="cellIs" dxfId="47042" priority="28003" stopIfTrue="1" operator="equal">
      <formula>"Napkin Hs"</formula>
    </cfRule>
    <cfRule type="cellIs" dxfId="47041" priority="28006" stopIfTrue="1" operator="equal">
      <formula>"Towel"</formula>
    </cfRule>
    <cfRule type="cellIs" dxfId="47040" priority="28007" stopIfTrue="1" operator="equal">
      <formula>"Napkin Hs"</formula>
    </cfRule>
    <cfRule type="cellIs" dxfId="47039" priority="28008" stopIfTrue="1" operator="equal">
      <formula>"Towel"</formula>
    </cfRule>
    <cfRule type="cellIs" dxfId="47038" priority="28009" stopIfTrue="1" operator="equal">
      <formula>"Napkin Hs"</formula>
    </cfRule>
    <cfRule type="cellIs" dxfId="47037" priority="28010" stopIfTrue="1" operator="equal">
      <formula>"Towel"</formula>
    </cfRule>
    <cfRule type="cellIs" dxfId="47036" priority="28011" stopIfTrue="1" operator="equal">
      <formula>"Napkin Hs"</formula>
    </cfRule>
    <cfRule type="cellIs" dxfId="47035" priority="28012" stopIfTrue="1" operator="equal">
      <formula>"Towel"</formula>
    </cfRule>
    <cfRule type="cellIs" dxfId="47034" priority="28013" stopIfTrue="1" operator="equal">
      <formula>"Napkin Hs"</formula>
    </cfRule>
    <cfRule type="cellIs" dxfId="47033" priority="28016" stopIfTrue="1" operator="equal">
      <formula>"Towel"</formula>
    </cfRule>
    <cfRule type="cellIs" dxfId="47032" priority="28017" stopIfTrue="1" operator="equal">
      <formula>"Napkin Hs"</formula>
    </cfRule>
    <cfRule type="cellIs" dxfId="47031" priority="28018" stopIfTrue="1" operator="equal">
      <formula>"Towel"</formula>
    </cfRule>
    <cfRule type="cellIs" dxfId="47030" priority="28019" stopIfTrue="1" operator="equal">
      <formula>"Napkin Hs"</formula>
    </cfRule>
    <cfRule type="cellIs" dxfId="47029" priority="28024" stopIfTrue="1" operator="equal">
      <formula>"Towel"</formula>
    </cfRule>
    <cfRule type="cellIs" dxfId="47028" priority="28025" stopIfTrue="1" operator="equal">
      <formula>"Napkin Hs"</formula>
    </cfRule>
    <cfRule type="cellIs" dxfId="47027" priority="28026" stopIfTrue="1" operator="equal">
      <formula>"Towel"</formula>
    </cfRule>
    <cfRule type="cellIs" dxfId="47026" priority="28027" stopIfTrue="1" operator="equal">
      <formula>"Napkin Hs"</formula>
    </cfRule>
    <cfRule type="cellIs" dxfId="47025" priority="28030" stopIfTrue="1" operator="equal">
      <formula>"Towel"</formula>
    </cfRule>
    <cfRule type="cellIs" dxfId="47024" priority="28031" stopIfTrue="1" operator="equal">
      <formula>"Napkin Hs"</formula>
    </cfRule>
    <cfRule type="cellIs" dxfId="47023" priority="28032" stopIfTrue="1" operator="equal">
      <formula>"Towel"</formula>
    </cfRule>
    <cfRule type="cellIs" dxfId="47022" priority="28033" stopIfTrue="1" operator="equal">
      <formula>"Napkin Hs"</formula>
    </cfRule>
    <cfRule type="cellIs" dxfId="47021" priority="28034" stopIfTrue="1" operator="equal">
      <formula>"Towel"</formula>
    </cfRule>
    <cfRule type="cellIs" dxfId="47020" priority="28035" stopIfTrue="1" operator="equal">
      <formula>"Napkin Hs"</formula>
    </cfRule>
    <cfRule type="cellIs" dxfId="47019" priority="28036" stopIfTrue="1" operator="equal">
      <formula>"Towel"</formula>
    </cfRule>
    <cfRule type="cellIs" dxfId="47018" priority="28037" stopIfTrue="1" operator="equal">
      <formula>"Napkin Hs"</formula>
    </cfRule>
    <cfRule type="cellIs" dxfId="47017" priority="28042" stopIfTrue="1" operator="equal">
      <formula>"Towel"</formula>
    </cfRule>
    <cfRule type="cellIs" dxfId="47016" priority="28043" stopIfTrue="1" operator="equal">
      <formula>"Napkin Hs"</formula>
    </cfRule>
    <cfRule type="cellIs" dxfId="47015" priority="28044" stopIfTrue="1" operator="equal">
      <formula>"Towel"</formula>
    </cfRule>
    <cfRule type="cellIs" dxfId="47014" priority="28045" stopIfTrue="1" operator="equal">
      <formula>"Napkin Hs"</formula>
    </cfRule>
    <cfRule type="cellIs" dxfId="47013" priority="28048" stopIfTrue="1" operator="equal">
      <formula>"Towel"</formula>
    </cfRule>
    <cfRule type="cellIs" dxfId="47012" priority="28049" stopIfTrue="1" operator="equal">
      <formula>"Napkin Hs"</formula>
    </cfRule>
    <cfRule type="cellIs" dxfId="47011" priority="28050" stopIfTrue="1" operator="equal">
      <formula>"Towel"</formula>
    </cfRule>
    <cfRule type="cellIs" dxfId="47010" priority="28051" stopIfTrue="1" operator="equal">
      <formula>"Napkin Hs"</formula>
    </cfRule>
    <cfRule type="cellIs" dxfId="47009" priority="28052" stopIfTrue="1" operator="equal">
      <formula>"Towel"</formula>
    </cfRule>
    <cfRule type="cellIs" dxfId="47008" priority="28053" stopIfTrue="1" operator="equal">
      <formula>"Napkin Hs"</formula>
    </cfRule>
    <cfRule type="cellIs" dxfId="47007" priority="28054" stopIfTrue="1" operator="equal">
      <formula>"Towel"</formula>
    </cfRule>
    <cfRule type="cellIs" dxfId="47006" priority="28055" stopIfTrue="1" operator="equal">
      <formula>"Napkin Hs"</formula>
    </cfRule>
    <cfRule type="cellIs" dxfId="47005" priority="28060" stopIfTrue="1" operator="equal">
      <formula>"Towel"</formula>
    </cfRule>
    <cfRule type="cellIs" dxfId="47004" priority="28061" stopIfTrue="1" operator="equal">
      <formula>"Napkin Hs"</formula>
    </cfRule>
    <cfRule type="cellIs" dxfId="47003" priority="28062" stopIfTrue="1" operator="equal">
      <formula>"Towel"</formula>
    </cfRule>
    <cfRule type="cellIs" dxfId="47002" priority="28063" stopIfTrue="1" operator="equal">
      <formula>"Napkin Hs"</formula>
    </cfRule>
    <cfRule type="cellIs" dxfId="47001" priority="28066" stopIfTrue="1" operator="equal">
      <formula>"Towel"</formula>
    </cfRule>
    <cfRule type="cellIs" dxfId="47000" priority="28067" stopIfTrue="1" operator="equal">
      <formula>"Napkin Hs"</formula>
    </cfRule>
    <cfRule type="cellIs" dxfId="46999" priority="28068" stopIfTrue="1" operator="equal">
      <formula>"Towel"</formula>
    </cfRule>
    <cfRule type="cellIs" dxfId="46998" priority="28069" stopIfTrue="1" operator="equal">
      <formula>"Napkin Hs"</formula>
    </cfRule>
  </conditionalFormatting>
  <conditionalFormatting sqref="C27">
    <cfRule type="cellIs" dxfId="46997" priority="27973" stopIfTrue="1" operator="equal">
      <formula>"Napkin Hs"</formula>
    </cfRule>
  </conditionalFormatting>
  <conditionalFormatting sqref="C27">
    <cfRule type="cellIs" dxfId="46996" priority="27972" stopIfTrue="1" operator="equal">
      <formula>"Napkin Hs"</formula>
    </cfRule>
  </conditionalFormatting>
  <conditionalFormatting sqref="C27">
    <cfRule type="cellIs" dxfId="46995" priority="27971" stopIfTrue="1" operator="equal">
      <formula>"Napkin Hs"</formula>
    </cfRule>
  </conditionalFormatting>
  <conditionalFormatting sqref="C27">
    <cfRule type="cellIs" dxfId="46994" priority="27970" stopIfTrue="1" operator="equal">
      <formula>"Napkin Hs"</formula>
    </cfRule>
  </conditionalFormatting>
  <conditionalFormatting sqref="C27">
    <cfRule type="cellIs" dxfId="46993" priority="27969" stopIfTrue="1" operator="equal">
      <formula>"Napkin Hs"</formula>
    </cfRule>
  </conditionalFormatting>
  <conditionalFormatting sqref="C27">
    <cfRule type="cellIs" dxfId="46992" priority="27968" stopIfTrue="1" operator="equal">
      <formula>"Napkin Hs"</formula>
    </cfRule>
  </conditionalFormatting>
  <conditionalFormatting sqref="C27">
    <cfRule type="cellIs" dxfId="46991" priority="27964" stopIfTrue="1" operator="equal">
      <formula>"Towel"</formula>
    </cfRule>
    <cfRule type="cellIs" dxfId="46990" priority="27965" stopIfTrue="1" operator="equal">
      <formula>"Napkin Hs"</formula>
    </cfRule>
  </conditionalFormatting>
  <conditionalFormatting sqref="C27">
    <cfRule type="cellIs" dxfId="46989" priority="27966" stopIfTrue="1" operator="equal">
      <formula>"Towel"</formula>
    </cfRule>
    <cfRule type="cellIs" dxfId="46988" priority="27967" stopIfTrue="1" operator="equal">
      <formula>"Napkin Hs"</formula>
    </cfRule>
  </conditionalFormatting>
  <conditionalFormatting sqref="C27">
    <cfRule type="cellIs" dxfId="46987" priority="27960" stopIfTrue="1" operator="equal">
      <formula>"Towel"</formula>
    </cfRule>
    <cfRule type="cellIs" dxfId="46986" priority="27961" stopIfTrue="1" operator="equal">
      <formula>"Napkin Hs"</formula>
    </cfRule>
  </conditionalFormatting>
  <conditionalFormatting sqref="C27">
    <cfRule type="cellIs" dxfId="46985" priority="27962" stopIfTrue="1" operator="equal">
      <formula>"Towel"</formula>
    </cfRule>
    <cfRule type="cellIs" dxfId="46984" priority="27963" stopIfTrue="1" operator="equal">
      <formula>"Napkin Hs"</formula>
    </cfRule>
  </conditionalFormatting>
  <conditionalFormatting sqref="C27">
    <cfRule type="cellIs" dxfId="46983" priority="27958" stopIfTrue="1" operator="equal">
      <formula>"Towel"</formula>
    </cfRule>
    <cfRule type="cellIs" dxfId="46982" priority="27959" stopIfTrue="1" operator="equal">
      <formula>"Napkin Hs"</formula>
    </cfRule>
  </conditionalFormatting>
  <conditionalFormatting sqref="C27">
    <cfRule type="cellIs" dxfId="46981" priority="27954" stopIfTrue="1" operator="equal">
      <formula>"Towel"</formula>
    </cfRule>
    <cfRule type="cellIs" dxfId="46980" priority="27955" stopIfTrue="1" operator="equal">
      <formula>"Napkin Hs"</formula>
    </cfRule>
  </conditionalFormatting>
  <conditionalFormatting sqref="C27">
    <cfRule type="cellIs" dxfId="46979" priority="27956" stopIfTrue="1" operator="equal">
      <formula>"Towel"</formula>
    </cfRule>
    <cfRule type="cellIs" dxfId="46978" priority="27957" stopIfTrue="1" operator="equal">
      <formula>"Napkin Hs"</formula>
    </cfRule>
  </conditionalFormatting>
  <conditionalFormatting sqref="C27">
    <cfRule type="cellIs" dxfId="46977" priority="27950" stopIfTrue="1" operator="equal">
      <formula>"Towel"</formula>
    </cfRule>
    <cfRule type="cellIs" dxfId="46976" priority="27951" stopIfTrue="1" operator="equal">
      <formula>"Napkin Hs"</formula>
    </cfRule>
  </conditionalFormatting>
  <conditionalFormatting sqref="C27">
    <cfRule type="cellIs" dxfId="46975" priority="27952" stopIfTrue="1" operator="equal">
      <formula>"Towel"</formula>
    </cfRule>
    <cfRule type="cellIs" dxfId="46974" priority="27953" stopIfTrue="1" operator="equal">
      <formula>"Napkin Hs"</formula>
    </cfRule>
  </conditionalFormatting>
  <conditionalFormatting sqref="C27">
    <cfRule type="cellIs" dxfId="46973" priority="27948" stopIfTrue="1" operator="equal">
      <formula>"Towel"</formula>
    </cfRule>
    <cfRule type="cellIs" dxfId="46972" priority="27949" stopIfTrue="1" operator="equal">
      <formula>"Napkin Hs"</formula>
    </cfRule>
  </conditionalFormatting>
  <conditionalFormatting sqref="C27">
    <cfRule type="cellIs" dxfId="46971" priority="27942" stopIfTrue="1" operator="equal">
      <formula>"Towel"</formula>
    </cfRule>
    <cfRule type="cellIs" dxfId="46970" priority="27943" stopIfTrue="1" operator="equal">
      <formula>"Napkin Hs"</formula>
    </cfRule>
  </conditionalFormatting>
  <conditionalFormatting sqref="C27">
    <cfRule type="cellIs" dxfId="46969" priority="27946" stopIfTrue="1" operator="equal">
      <formula>"Towel"</formula>
    </cfRule>
    <cfRule type="cellIs" dxfId="46968" priority="27947" stopIfTrue="1" operator="equal">
      <formula>"Napkin Hs"</formula>
    </cfRule>
  </conditionalFormatting>
  <conditionalFormatting sqref="C27">
    <cfRule type="cellIs" dxfId="46967" priority="27944" stopIfTrue="1" operator="equal">
      <formula>"Towel"</formula>
    </cfRule>
    <cfRule type="cellIs" dxfId="46966" priority="27945" stopIfTrue="1" operator="equal">
      <formula>"Napkin Hs"</formula>
    </cfRule>
  </conditionalFormatting>
  <conditionalFormatting sqref="C27">
    <cfRule type="cellIs" dxfId="46965" priority="27936" stopIfTrue="1" operator="equal">
      <formula>"Towel"</formula>
    </cfRule>
    <cfRule type="cellIs" dxfId="46964" priority="27937" stopIfTrue="1" operator="equal">
      <formula>"Napkin Hs"</formula>
    </cfRule>
  </conditionalFormatting>
  <conditionalFormatting sqref="C27">
    <cfRule type="cellIs" dxfId="46963" priority="27938" stopIfTrue="1" operator="equal">
      <formula>"Towel"</formula>
    </cfRule>
    <cfRule type="cellIs" dxfId="46962" priority="27939" stopIfTrue="1" operator="equal">
      <formula>"Napkin Hs"</formula>
    </cfRule>
  </conditionalFormatting>
  <conditionalFormatting sqref="C27">
    <cfRule type="cellIs" dxfId="46961" priority="27940" stopIfTrue="1" operator="equal">
      <formula>"Towel"</formula>
    </cfRule>
    <cfRule type="cellIs" dxfId="46960" priority="27941" stopIfTrue="1" operator="equal">
      <formula>"Napkin Hs"</formula>
    </cfRule>
  </conditionalFormatting>
  <conditionalFormatting sqref="C27">
    <cfRule type="cellIs" dxfId="46959" priority="27934" stopIfTrue="1" operator="equal">
      <formula>"Towel"</formula>
    </cfRule>
    <cfRule type="cellIs" dxfId="46958" priority="27935" stopIfTrue="1" operator="equal">
      <formula>"Napkin Hs"</formula>
    </cfRule>
  </conditionalFormatting>
  <conditionalFormatting sqref="C27">
    <cfRule type="cellIs" dxfId="46957" priority="27932" stopIfTrue="1" operator="equal">
      <formula>"Towel"</formula>
    </cfRule>
    <cfRule type="cellIs" dxfId="46956" priority="27933" stopIfTrue="1" operator="equal">
      <formula>"Napkin Hs"</formula>
    </cfRule>
  </conditionalFormatting>
  <conditionalFormatting sqref="C27">
    <cfRule type="cellIs" dxfId="46955" priority="27908" stopIfTrue="1" operator="equal">
      <formula>"Towel"</formula>
    </cfRule>
  </conditionalFormatting>
  <conditionalFormatting sqref="C27">
    <cfRule type="cellIs" dxfId="46954" priority="27909" stopIfTrue="1" operator="equal">
      <formula>"Napkin Hs"</formula>
    </cfRule>
    <cfRule type="cellIs" dxfId="46953" priority="27914" stopIfTrue="1" operator="equal">
      <formula>"Towel"</formula>
    </cfRule>
    <cfRule type="cellIs" dxfId="46952" priority="27915" stopIfTrue="1" operator="equal">
      <formula>"Napkin Hs"</formula>
    </cfRule>
    <cfRule type="cellIs" dxfId="46951" priority="27924" stopIfTrue="1" operator="equal">
      <formula>"Towel"</formula>
    </cfRule>
    <cfRule type="cellIs" dxfId="46950" priority="27925" stopIfTrue="1" operator="equal">
      <formula>"Napkin Hs"</formula>
    </cfRule>
    <cfRule type="cellIs" dxfId="46949" priority="27930" stopIfTrue="1" operator="equal">
      <formula>"Towel"</formula>
    </cfRule>
    <cfRule type="cellIs" dxfId="46948" priority="27931" stopIfTrue="1" operator="equal">
      <formula>"Napkin Hs"</formula>
    </cfRule>
  </conditionalFormatting>
  <conditionalFormatting sqref="C27">
    <cfRule type="cellIs" dxfId="46947" priority="27910" stopIfTrue="1" operator="equal">
      <formula>"Towel"</formula>
    </cfRule>
    <cfRule type="cellIs" dxfId="46946" priority="27911" stopIfTrue="1" operator="equal">
      <formula>"Napkin Hs"</formula>
    </cfRule>
    <cfRule type="cellIs" dxfId="46945" priority="27912" stopIfTrue="1" operator="equal">
      <formula>"Towel"</formula>
    </cfRule>
    <cfRule type="cellIs" dxfId="46944" priority="27913" stopIfTrue="1" operator="equal">
      <formula>"Napkin Hs"</formula>
    </cfRule>
    <cfRule type="cellIs" dxfId="46943" priority="27916" stopIfTrue="1" operator="equal">
      <formula>"Towel"</formula>
    </cfRule>
    <cfRule type="cellIs" dxfId="46942" priority="27917" stopIfTrue="1" operator="equal">
      <formula>"Napkin Hs"</formula>
    </cfRule>
    <cfRule type="cellIs" dxfId="46941" priority="27918" stopIfTrue="1" operator="equal">
      <formula>"Towel"</formula>
    </cfRule>
    <cfRule type="cellIs" dxfId="46940" priority="27919" stopIfTrue="1" operator="equal">
      <formula>"Napkin Hs"</formula>
    </cfRule>
    <cfRule type="cellIs" dxfId="46939" priority="27920" stopIfTrue="1" operator="equal">
      <formula>"Towel"</formula>
    </cfRule>
    <cfRule type="cellIs" dxfId="46938" priority="27921" stopIfTrue="1" operator="equal">
      <formula>"Napkin Hs"</formula>
    </cfRule>
    <cfRule type="cellIs" dxfId="46937" priority="27922" stopIfTrue="1" operator="equal">
      <formula>"Towel"</formula>
    </cfRule>
    <cfRule type="cellIs" dxfId="46936" priority="27923" stopIfTrue="1" operator="equal">
      <formula>"Napkin Hs"</formula>
    </cfRule>
    <cfRule type="cellIs" dxfId="46935" priority="27926" stopIfTrue="1" operator="equal">
      <formula>"Towel"</formula>
    </cfRule>
    <cfRule type="cellIs" dxfId="46934" priority="27927" stopIfTrue="1" operator="equal">
      <formula>"Napkin Hs"</formula>
    </cfRule>
    <cfRule type="cellIs" dxfId="46933" priority="27929" stopIfTrue="1" operator="equal">
      <formula>"Napkin Hs"</formula>
    </cfRule>
  </conditionalFormatting>
  <conditionalFormatting sqref="C27">
    <cfRule type="cellIs" dxfId="46932" priority="27928" stopIfTrue="1" operator="equal">
      <formula>"Towel"</formula>
    </cfRule>
  </conditionalFormatting>
  <conditionalFormatting sqref="C27">
    <cfRule type="cellIs" dxfId="46931" priority="27906" stopIfTrue="1" operator="equal">
      <formula>"Towel"</formula>
    </cfRule>
    <cfRule type="cellIs" dxfId="46930" priority="27907" stopIfTrue="1" operator="equal">
      <formula>"Napkin Hs"</formula>
    </cfRule>
  </conditionalFormatting>
  <conditionalFormatting sqref="C27">
    <cfRule type="cellIs" dxfId="46929" priority="27905" stopIfTrue="1" operator="equal">
      <formula>"Napkin Hs"</formula>
    </cfRule>
  </conditionalFormatting>
  <conditionalFormatting sqref="C27">
    <cfRule type="cellIs" dxfId="46928" priority="27904" stopIfTrue="1" operator="equal">
      <formula>"Towel"</formula>
    </cfRule>
  </conditionalFormatting>
  <conditionalFormatting sqref="C27">
    <cfRule type="cellIs" dxfId="46927" priority="27902" stopIfTrue="1" operator="equal">
      <formula>"Towel"</formula>
    </cfRule>
  </conditionalFormatting>
  <conditionalFormatting sqref="C27">
    <cfRule type="cellIs" dxfId="46926" priority="27903" stopIfTrue="1" operator="equal">
      <formula>"Napkin Hs"</formula>
    </cfRule>
  </conditionalFormatting>
  <conditionalFormatting sqref="C27">
    <cfRule type="cellIs" dxfId="46925" priority="27806" stopIfTrue="1" operator="equal">
      <formula>"Towel"</formula>
    </cfRule>
  </conditionalFormatting>
  <conditionalFormatting sqref="C27">
    <cfRule type="cellIs" dxfId="46924" priority="27816" stopIfTrue="1" operator="equal">
      <formula>"Towel"</formula>
    </cfRule>
    <cfRule type="cellIs" dxfId="46923" priority="27817" stopIfTrue="1" operator="equal">
      <formula>"Napkin Hs"</formula>
    </cfRule>
    <cfRule type="cellIs" dxfId="46922" priority="27822" stopIfTrue="1" operator="equal">
      <formula>"Towel"</formula>
    </cfRule>
    <cfRule type="cellIs" dxfId="46921" priority="27823" stopIfTrue="1" operator="equal">
      <formula>"Napkin Hs"</formula>
    </cfRule>
    <cfRule type="cellIs" dxfId="46920" priority="27828" stopIfTrue="1" operator="equal">
      <formula>"Towel"</formula>
    </cfRule>
    <cfRule type="cellIs" dxfId="46919" priority="27829" stopIfTrue="1" operator="equal">
      <formula>"Napkin Hs"</formula>
    </cfRule>
    <cfRule type="cellIs" dxfId="46918" priority="27830" stopIfTrue="1" operator="equal">
      <formula>"Towel"</formula>
    </cfRule>
    <cfRule type="cellIs" dxfId="46917" priority="27831" stopIfTrue="1" operator="equal">
      <formula>"Napkin Hs"</formula>
    </cfRule>
    <cfRule type="cellIs" dxfId="46916" priority="27836" stopIfTrue="1" operator="equal">
      <formula>"Towel"</formula>
    </cfRule>
    <cfRule type="cellIs" dxfId="46915" priority="27837" stopIfTrue="1" operator="equal">
      <formula>"Napkin Hs"</formula>
    </cfRule>
    <cfRule type="cellIs" dxfId="46914" priority="27846" stopIfTrue="1" operator="equal">
      <formula>"Towel"</formula>
    </cfRule>
    <cfRule type="cellIs" dxfId="46913" priority="27847" stopIfTrue="1" operator="equal">
      <formula>"Napkin Hs"</formula>
    </cfRule>
    <cfRule type="cellIs" dxfId="46912" priority="27852" stopIfTrue="1" operator="equal">
      <formula>"Towel"</formula>
    </cfRule>
    <cfRule type="cellIs" dxfId="46911" priority="27853" stopIfTrue="1" operator="equal">
      <formula>"Napkin Hs"</formula>
    </cfRule>
    <cfRule type="cellIs" dxfId="46910" priority="27854" stopIfTrue="1" operator="equal">
      <formula>"Towel"</formula>
    </cfRule>
    <cfRule type="cellIs" dxfId="46909" priority="27855" stopIfTrue="1" operator="equal">
      <formula>"Napkin Hs"</formula>
    </cfRule>
    <cfRule type="cellIs" dxfId="46908" priority="27860" stopIfTrue="1" operator="equal">
      <formula>"Towel"</formula>
    </cfRule>
    <cfRule type="cellIs" dxfId="46907" priority="27861" stopIfTrue="1" operator="equal">
      <formula>"Napkin Hs"</formula>
    </cfRule>
    <cfRule type="cellIs" dxfId="46906" priority="27870" stopIfTrue="1" operator="equal">
      <formula>"Towel"</formula>
    </cfRule>
    <cfRule type="cellIs" dxfId="46905" priority="27871" stopIfTrue="1" operator="equal">
      <formula>"Napkin Hs"</formula>
    </cfRule>
    <cfRule type="cellIs" dxfId="46904" priority="27872" stopIfTrue="1" operator="equal">
      <formula>"Towel"</formula>
    </cfRule>
    <cfRule type="cellIs" dxfId="46903" priority="27873" stopIfTrue="1" operator="equal">
      <formula>"Napkin Hs"</formula>
    </cfRule>
    <cfRule type="cellIs" dxfId="46902" priority="27878" stopIfTrue="1" operator="equal">
      <formula>"Towel"</formula>
    </cfRule>
    <cfRule type="cellIs" dxfId="46901" priority="27879" stopIfTrue="1" operator="equal">
      <formula>"Napkin Hs"</formula>
    </cfRule>
    <cfRule type="cellIs" dxfId="46900" priority="27888" stopIfTrue="1" operator="equal">
      <formula>"Towel"</formula>
    </cfRule>
    <cfRule type="cellIs" dxfId="46899" priority="27889" stopIfTrue="1" operator="equal">
      <formula>"Napkin Hs"</formula>
    </cfRule>
    <cfRule type="cellIs" dxfId="46898" priority="27890" stopIfTrue="1" operator="equal">
      <formula>"Towel"</formula>
    </cfRule>
    <cfRule type="cellIs" dxfId="46897" priority="27891" stopIfTrue="1" operator="equal">
      <formula>"Napkin Hs"</formula>
    </cfRule>
    <cfRule type="cellIs" dxfId="46896" priority="27897" stopIfTrue="1" operator="equal">
      <formula>"Napkin Hs"</formula>
    </cfRule>
  </conditionalFormatting>
  <conditionalFormatting sqref="C27">
    <cfRule type="cellIs" dxfId="46895" priority="27896" stopIfTrue="1" operator="equal">
      <formula>"Towel"</formula>
    </cfRule>
  </conditionalFormatting>
  <conditionalFormatting sqref="C27">
    <cfRule type="cellIs" dxfId="46894" priority="27807" stopIfTrue="1" operator="equal">
      <formula>"Napkin Hs"</formula>
    </cfRule>
    <cfRule type="cellIs" dxfId="46893" priority="27808" stopIfTrue="1" operator="equal">
      <formula>"Towel"</formula>
    </cfRule>
    <cfRule type="cellIs" dxfId="46892" priority="27809" stopIfTrue="1" operator="equal">
      <formula>"Napkin Hs"</formula>
    </cfRule>
    <cfRule type="cellIs" dxfId="46891" priority="27810" stopIfTrue="1" operator="equal">
      <formula>"Towel"</formula>
    </cfRule>
    <cfRule type="cellIs" dxfId="46890" priority="27811" stopIfTrue="1" operator="equal">
      <formula>"Napkin Hs"</formula>
    </cfRule>
    <cfRule type="cellIs" dxfId="46889" priority="27812" stopIfTrue="1" operator="equal">
      <formula>"Towel"</formula>
    </cfRule>
    <cfRule type="cellIs" dxfId="46888" priority="27813" stopIfTrue="1" operator="equal">
      <formula>"Napkin Hs"</formula>
    </cfRule>
    <cfRule type="cellIs" dxfId="46887" priority="27814" stopIfTrue="1" operator="equal">
      <formula>"Towel"</formula>
    </cfRule>
    <cfRule type="cellIs" dxfId="46886" priority="27815" stopIfTrue="1" operator="equal">
      <formula>"Napkin Hs"</formula>
    </cfRule>
    <cfRule type="cellIs" dxfId="46885" priority="27818" stopIfTrue="1" operator="equal">
      <formula>"Towel"</formula>
    </cfRule>
    <cfRule type="cellIs" dxfId="46884" priority="27819" stopIfTrue="1" operator="equal">
      <formula>"Napkin Hs"</formula>
    </cfRule>
    <cfRule type="cellIs" dxfId="46883" priority="27820" stopIfTrue="1" operator="equal">
      <formula>"Towel"</formula>
    </cfRule>
    <cfRule type="cellIs" dxfId="46882" priority="27821" stopIfTrue="1" operator="equal">
      <formula>"Napkin Hs"</formula>
    </cfRule>
    <cfRule type="cellIs" dxfId="46881" priority="27824" stopIfTrue="1" operator="equal">
      <formula>"Towel"</formula>
    </cfRule>
    <cfRule type="cellIs" dxfId="46880" priority="27825" stopIfTrue="1" operator="equal">
      <formula>"Napkin Hs"</formula>
    </cfRule>
    <cfRule type="cellIs" dxfId="46879" priority="27826" stopIfTrue="1" operator="equal">
      <formula>"Towel"</formula>
    </cfRule>
    <cfRule type="cellIs" dxfId="46878" priority="27827" stopIfTrue="1" operator="equal">
      <formula>"Napkin Hs"</formula>
    </cfRule>
    <cfRule type="cellIs" dxfId="46877" priority="27832" stopIfTrue="1" operator="equal">
      <formula>"Towel"</formula>
    </cfRule>
    <cfRule type="cellIs" dxfId="46876" priority="27833" stopIfTrue="1" operator="equal">
      <formula>"Napkin Hs"</formula>
    </cfRule>
    <cfRule type="cellIs" dxfId="46875" priority="27834" stopIfTrue="1" operator="equal">
      <formula>"Towel"</formula>
    </cfRule>
    <cfRule type="cellIs" dxfId="46874" priority="27835" stopIfTrue="1" operator="equal">
      <formula>"Napkin Hs"</formula>
    </cfRule>
    <cfRule type="cellIs" dxfId="46873" priority="27838" stopIfTrue="1" operator="equal">
      <formula>"Towel"</formula>
    </cfRule>
    <cfRule type="cellIs" dxfId="46872" priority="27839" stopIfTrue="1" operator="equal">
      <formula>"Napkin Hs"</formula>
    </cfRule>
    <cfRule type="cellIs" dxfId="46871" priority="27840" stopIfTrue="1" operator="equal">
      <formula>"Towel"</formula>
    </cfRule>
    <cfRule type="cellIs" dxfId="46870" priority="27841" stopIfTrue="1" operator="equal">
      <formula>"Napkin Hs"</formula>
    </cfRule>
    <cfRule type="cellIs" dxfId="46869" priority="27842" stopIfTrue="1" operator="equal">
      <formula>"Towel"</formula>
    </cfRule>
    <cfRule type="cellIs" dxfId="46868" priority="27843" stopIfTrue="1" operator="equal">
      <formula>"Napkin Hs"</formula>
    </cfRule>
    <cfRule type="cellIs" dxfId="46867" priority="27844" stopIfTrue="1" operator="equal">
      <formula>"Towel"</formula>
    </cfRule>
    <cfRule type="cellIs" dxfId="46866" priority="27845" stopIfTrue="1" operator="equal">
      <formula>"Napkin Hs"</formula>
    </cfRule>
    <cfRule type="cellIs" dxfId="46865" priority="27848" stopIfTrue="1" operator="equal">
      <formula>"Towel"</formula>
    </cfRule>
    <cfRule type="cellIs" dxfId="46864" priority="27849" stopIfTrue="1" operator="equal">
      <formula>"Napkin Hs"</formula>
    </cfRule>
    <cfRule type="cellIs" dxfId="46863" priority="27850" stopIfTrue="1" operator="equal">
      <formula>"Towel"</formula>
    </cfRule>
    <cfRule type="cellIs" dxfId="46862" priority="27851" stopIfTrue="1" operator="equal">
      <formula>"Napkin Hs"</formula>
    </cfRule>
    <cfRule type="cellIs" dxfId="46861" priority="27856" stopIfTrue="1" operator="equal">
      <formula>"Towel"</formula>
    </cfRule>
    <cfRule type="cellIs" dxfId="46860" priority="27857" stopIfTrue="1" operator="equal">
      <formula>"Napkin Hs"</formula>
    </cfRule>
    <cfRule type="cellIs" dxfId="46859" priority="27858" stopIfTrue="1" operator="equal">
      <formula>"Towel"</formula>
    </cfRule>
    <cfRule type="cellIs" dxfId="46858" priority="27859" stopIfTrue="1" operator="equal">
      <formula>"Napkin Hs"</formula>
    </cfRule>
    <cfRule type="cellIs" dxfId="46857" priority="27862" stopIfTrue="1" operator="equal">
      <formula>"Towel"</formula>
    </cfRule>
    <cfRule type="cellIs" dxfId="46856" priority="27863" stopIfTrue="1" operator="equal">
      <formula>"Napkin Hs"</formula>
    </cfRule>
    <cfRule type="cellIs" dxfId="46855" priority="27864" stopIfTrue="1" operator="equal">
      <formula>"Towel"</formula>
    </cfRule>
    <cfRule type="cellIs" dxfId="46854" priority="27865" stopIfTrue="1" operator="equal">
      <formula>"Napkin Hs"</formula>
    </cfRule>
    <cfRule type="cellIs" dxfId="46853" priority="27866" stopIfTrue="1" operator="equal">
      <formula>"Towel"</formula>
    </cfRule>
    <cfRule type="cellIs" dxfId="46852" priority="27867" stopIfTrue="1" operator="equal">
      <formula>"Napkin Hs"</formula>
    </cfRule>
    <cfRule type="cellIs" dxfId="46851" priority="27868" stopIfTrue="1" operator="equal">
      <formula>"Towel"</formula>
    </cfRule>
    <cfRule type="cellIs" dxfId="46850" priority="27869" stopIfTrue="1" operator="equal">
      <formula>"Napkin Hs"</formula>
    </cfRule>
    <cfRule type="cellIs" dxfId="46849" priority="27874" stopIfTrue="1" operator="equal">
      <formula>"Towel"</formula>
    </cfRule>
    <cfRule type="cellIs" dxfId="46848" priority="27875" stopIfTrue="1" operator="equal">
      <formula>"Napkin Hs"</formula>
    </cfRule>
    <cfRule type="cellIs" dxfId="46847" priority="27876" stopIfTrue="1" operator="equal">
      <formula>"Towel"</formula>
    </cfRule>
    <cfRule type="cellIs" dxfId="46846" priority="27877" stopIfTrue="1" operator="equal">
      <formula>"Napkin Hs"</formula>
    </cfRule>
    <cfRule type="cellIs" dxfId="46845" priority="27880" stopIfTrue="1" operator="equal">
      <formula>"Towel"</formula>
    </cfRule>
    <cfRule type="cellIs" dxfId="46844" priority="27881" stopIfTrue="1" operator="equal">
      <formula>"Napkin Hs"</formula>
    </cfRule>
    <cfRule type="cellIs" dxfId="46843" priority="27882" stopIfTrue="1" operator="equal">
      <formula>"Towel"</formula>
    </cfRule>
    <cfRule type="cellIs" dxfId="46842" priority="27883" stopIfTrue="1" operator="equal">
      <formula>"Napkin Hs"</formula>
    </cfRule>
    <cfRule type="cellIs" dxfId="46841" priority="27884" stopIfTrue="1" operator="equal">
      <formula>"Towel"</formula>
    </cfRule>
    <cfRule type="cellIs" dxfId="46840" priority="27885" stopIfTrue="1" operator="equal">
      <formula>"Napkin Hs"</formula>
    </cfRule>
    <cfRule type="cellIs" dxfId="46839" priority="27886" stopIfTrue="1" operator="equal">
      <formula>"Towel"</formula>
    </cfRule>
    <cfRule type="cellIs" dxfId="46838" priority="27887" stopIfTrue="1" operator="equal">
      <formula>"Napkin Hs"</formula>
    </cfRule>
    <cfRule type="cellIs" dxfId="46837" priority="27892" stopIfTrue="1" operator="equal">
      <formula>"Towel"</formula>
    </cfRule>
    <cfRule type="cellIs" dxfId="46836" priority="27893" stopIfTrue="1" operator="equal">
      <formula>"Napkin Hs"</formula>
    </cfRule>
    <cfRule type="cellIs" dxfId="46835" priority="27894" stopIfTrue="1" operator="equal">
      <formula>"Towel"</formula>
    </cfRule>
    <cfRule type="cellIs" dxfId="46834" priority="27895" stopIfTrue="1" operator="equal">
      <formula>"Napkin Hs"</formula>
    </cfRule>
    <cfRule type="cellIs" dxfId="46833" priority="27898" stopIfTrue="1" operator="equal">
      <formula>"Towel"</formula>
    </cfRule>
    <cfRule type="cellIs" dxfId="46832" priority="27899" stopIfTrue="1" operator="equal">
      <formula>"Napkin Hs"</formula>
    </cfRule>
    <cfRule type="cellIs" dxfId="46831" priority="27900" stopIfTrue="1" operator="equal">
      <formula>"Towel"</formula>
    </cfRule>
    <cfRule type="cellIs" dxfId="46830" priority="27901" stopIfTrue="1" operator="equal">
      <formula>"Napkin Hs"</formula>
    </cfRule>
  </conditionalFormatting>
  <conditionalFormatting sqref="C27">
    <cfRule type="cellIs" dxfId="46829" priority="27805" stopIfTrue="1" operator="equal">
      <formula>"Napkin Hs"</formula>
    </cfRule>
  </conditionalFormatting>
  <conditionalFormatting sqref="C27">
    <cfRule type="cellIs" dxfId="46828" priority="27804" stopIfTrue="1" operator="equal">
      <formula>"Napkin Hs"</formula>
    </cfRule>
  </conditionalFormatting>
  <conditionalFormatting sqref="C27">
    <cfRule type="cellIs" dxfId="46827" priority="27803" stopIfTrue="1" operator="equal">
      <formula>"Napkin Hs"</formula>
    </cfRule>
  </conditionalFormatting>
  <conditionalFormatting sqref="C27">
    <cfRule type="cellIs" dxfId="46826" priority="27802" stopIfTrue="1" operator="equal">
      <formula>"Napkin Hs"</formula>
    </cfRule>
  </conditionalFormatting>
  <conditionalFormatting sqref="C27">
    <cfRule type="cellIs" dxfId="46825" priority="27801" stopIfTrue="1" operator="equal">
      <formula>"Napkin Hs"</formula>
    </cfRule>
  </conditionalFormatting>
  <conditionalFormatting sqref="C27">
    <cfRule type="cellIs" dxfId="46824" priority="27800" stopIfTrue="1" operator="equal">
      <formula>"Napkin Hs"</formula>
    </cfRule>
  </conditionalFormatting>
  <conditionalFormatting sqref="C27">
    <cfRule type="cellIs" dxfId="46823" priority="27796" stopIfTrue="1" operator="equal">
      <formula>"Towel"</formula>
    </cfRule>
    <cfRule type="cellIs" dxfId="46822" priority="27797" stopIfTrue="1" operator="equal">
      <formula>"Napkin Hs"</formula>
    </cfRule>
  </conditionalFormatting>
  <conditionalFormatting sqref="C27">
    <cfRule type="cellIs" dxfId="46821" priority="27798" stopIfTrue="1" operator="equal">
      <formula>"Towel"</formula>
    </cfRule>
    <cfRule type="cellIs" dxfId="46820" priority="27799" stopIfTrue="1" operator="equal">
      <formula>"Napkin Hs"</formula>
    </cfRule>
  </conditionalFormatting>
  <conditionalFormatting sqref="C27">
    <cfRule type="cellIs" dxfId="46819" priority="27792" stopIfTrue="1" operator="equal">
      <formula>"Towel"</formula>
    </cfRule>
    <cfRule type="cellIs" dxfId="46818" priority="27793" stopIfTrue="1" operator="equal">
      <formula>"Napkin Hs"</formula>
    </cfRule>
  </conditionalFormatting>
  <conditionalFormatting sqref="C27">
    <cfRule type="cellIs" dxfId="46817" priority="27794" stopIfTrue="1" operator="equal">
      <formula>"Towel"</formula>
    </cfRule>
    <cfRule type="cellIs" dxfId="46816" priority="27795" stopIfTrue="1" operator="equal">
      <formula>"Napkin Hs"</formula>
    </cfRule>
  </conditionalFormatting>
  <conditionalFormatting sqref="B27:B28">
    <cfRule type="cellIs" dxfId="46815" priority="27791" stopIfTrue="1" operator="equal">
      <formula>"Napkin Hs"</formula>
    </cfRule>
  </conditionalFormatting>
  <conditionalFormatting sqref="B27:B28">
    <cfRule type="cellIs" dxfId="46814" priority="27790" stopIfTrue="1" operator="equal">
      <formula>"Napkin Hs"</formula>
    </cfRule>
  </conditionalFormatting>
  <conditionalFormatting sqref="B27:B28">
    <cfRule type="cellIs" dxfId="46813" priority="27789" stopIfTrue="1" operator="equal">
      <formula>"Napkin Hs"</formula>
    </cfRule>
  </conditionalFormatting>
  <conditionalFormatting sqref="C28">
    <cfRule type="cellIs" dxfId="46812" priority="27787" stopIfTrue="1" operator="equal">
      <formula>"Towel"</formula>
    </cfRule>
    <cfRule type="cellIs" dxfId="46811" priority="27788" stopIfTrue="1" operator="equal">
      <formula>"Napkin Hs"</formula>
    </cfRule>
  </conditionalFormatting>
  <conditionalFormatting sqref="C28">
    <cfRule type="cellIs" dxfId="46810" priority="27783" stopIfTrue="1" operator="equal">
      <formula>"Towel"</formula>
    </cfRule>
    <cfRule type="cellIs" dxfId="46809" priority="27784" stopIfTrue="1" operator="equal">
      <formula>"Napkin Hs"</formula>
    </cfRule>
  </conditionalFormatting>
  <conditionalFormatting sqref="C28">
    <cfRule type="cellIs" dxfId="46808" priority="27785" stopIfTrue="1" operator="equal">
      <formula>"Towel"</formula>
    </cfRule>
    <cfRule type="cellIs" dxfId="46807" priority="27786" stopIfTrue="1" operator="equal">
      <formula>"Napkin Hs"</formula>
    </cfRule>
  </conditionalFormatting>
  <conditionalFormatting sqref="C28">
    <cfRule type="cellIs" dxfId="46806" priority="27781" stopIfTrue="1" operator="equal">
      <formula>"Towel"</formula>
    </cfRule>
    <cfRule type="cellIs" dxfId="46805" priority="27782" stopIfTrue="1" operator="equal">
      <formula>"Napkin Hs"</formula>
    </cfRule>
  </conditionalFormatting>
  <conditionalFormatting sqref="C28">
    <cfRule type="cellIs" dxfId="46804" priority="27779" stopIfTrue="1" operator="equal">
      <formula>"Towel"</formula>
    </cfRule>
    <cfRule type="cellIs" dxfId="46803" priority="27780" stopIfTrue="1" operator="equal">
      <formula>"Napkin Hs"</formula>
    </cfRule>
  </conditionalFormatting>
  <conditionalFormatting sqref="C28">
    <cfRule type="cellIs" dxfId="46802" priority="27777" stopIfTrue="1" operator="equal">
      <formula>"Towel"</formula>
    </cfRule>
    <cfRule type="cellIs" dxfId="46801" priority="27778" stopIfTrue="1" operator="equal">
      <formula>"Napkin Hs"</formula>
    </cfRule>
  </conditionalFormatting>
  <conditionalFormatting sqref="C28">
    <cfRule type="cellIs" dxfId="46800" priority="27769" stopIfTrue="1" operator="equal">
      <formula>"Towel"</formula>
    </cfRule>
    <cfRule type="cellIs" dxfId="46799" priority="27770" stopIfTrue="1" operator="equal">
      <formula>"Napkin Hs"</formula>
    </cfRule>
  </conditionalFormatting>
  <conditionalFormatting sqref="C28">
    <cfRule type="cellIs" dxfId="46798" priority="27771" stopIfTrue="1" operator="equal">
      <formula>"Towel"</formula>
    </cfRule>
    <cfRule type="cellIs" dxfId="46797" priority="27772" stopIfTrue="1" operator="equal">
      <formula>"Napkin Hs"</formula>
    </cfRule>
  </conditionalFormatting>
  <conditionalFormatting sqref="C28">
    <cfRule type="cellIs" dxfId="46796" priority="27767" stopIfTrue="1" operator="equal">
      <formula>"Towel"</formula>
    </cfRule>
    <cfRule type="cellIs" dxfId="46795" priority="27768" stopIfTrue="1" operator="equal">
      <formula>"Napkin Hs"</formula>
    </cfRule>
  </conditionalFormatting>
  <conditionalFormatting sqref="C28">
    <cfRule type="cellIs" dxfId="46794" priority="27765" stopIfTrue="1" operator="equal">
      <formula>"Towel"</formula>
    </cfRule>
    <cfRule type="cellIs" dxfId="46793" priority="27766" stopIfTrue="1" operator="equal">
      <formula>"Napkin Hs"</formula>
    </cfRule>
  </conditionalFormatting>
  <conditionalFormatting sqref="C28">
    <cfRule type="cellIs" dxfId="46792" priority="27773" stopIfTrue="1" operator="equal">
      <formula>"Towel"</formula>
    </cfRule>
    <cfRule type="cellIs" dxfId="46791" priority="27774" stopIfTrue="1" operator="equal">
      <formula>"Napkin Hs"</formula>
    </cfRule>
  </conditionalFormatting>
  <conditionalFormatting sqref="C28">
    <cfRule type="cellIs" dxfId="46790" priority="27775" stopIfTrue="1" operator="equal">
      <formula>"Towel"</formula>
    </cfRule>
    <cfRule type="cellIs" dxfId="46789" priority="27776" stopIfTrue="1" operator="equal">
      <formula>"Napkin Hs"</formula>
    </cfRule>
  </conditionalFormatting>
  <conditionalFormatting sqref="C28">
    <cfRule type="cellIs" dxfId="46788" priority="27763" stopIfTrue="1" operator="equal">
      <formula>"Towel"</formula>
    </cfRule>
    <cfRule type="cellIs" dxfId="46787" priority="27764" stopIfTrue="1" operator="equal">
      <formula>"Napkin Hs"</formula>
    </cfRule>
  </conditionalFormatting>
  <conditionalFormatting sqref="C28">
    <cfRule type="cellIs" dxfId="46786" priority="27759" stopIfTrue="1" operator="equal">
      <formula>"Towel"</formula>
    </cfRule>
    <cfRule type="cellIs" dxfId="46785" priority="27760" stopIfTrue="1" operator="equal">
      <formula>"Napkin Hs"</formula>
    </cfRule>
  </conditionalFormatting>
  <conditionalFormatting sqref="C28">
    <cfRule type="cellIs" dxfId="46784" priority="27761" stopIfTrue="1" operator="equal">
      <formula>"Towel"</formula>
    </cfRule>
    <cfRule type="cellIs" dxfId="46783" priority="27762" stopIfTrue="1" operator="equal">
      <formula>"Napkin Hs"</formula>
    </cfRule>
  </conditionalFormatting>
  <conditionalFormatting sqref="C28">
    <cfRule type="cellIs" dxfId="46782" priority="27757" stopIfTrue="1" operator="equal">
      <formula>"Towel"</formula>
    </cfRule>
    <cfRule type="cellIs" dxfId="46781" priority="27758" stopIfTrue="1" operator="equal">
      <formula>"Napkin Hs"</formula>
    </cfRule>
  </conditionalFormatting>
  <conditionalFormatting sqref="C28">
    <cfRule type="cellIs" dxfId="46780" priority="27755" stopIfTrue="1" operator="equal">
      <formula>"Towel"</formula>
    </cfRule>
    <cfRule type="cellIs" dxfId="46779" priority="27756" stopIfTrue="1" operator="equal">
      <formula>"Napkin Hs"</formula>
    </cfRule>
  </conditionalFormatting>
  <conditionalFormatting sqref="C28">
    <cfRule type="cellIs" dxfId="46778" priority="27753" stopIfTrue="1" operator="equal">
      <formula>"Towel"</formula>
    </cfRule>
    <cfRule type="cellIs" dxfId="46777" priority="27754" stopIfTrue="1" operator="equal">
      <formula>"Napkin Hs"</formula>
    </cfRule>
  </conditionalFormatting>
  <conditionalFormatting sqref="C28">
    <cfRule type="cellIs" dxfId="46776" priority="27745" stopIfTrue="1" operator="equal">
      <formula>"Towel"</formula>
    </cfRule>
    <cfRule type="cellIs" dxfId="46775" priority="27746" stopIfTrue="1" operator="equal">
      <formula>"Napkin Hs"</formula>
    </cfRule>
  </conditionalFormatting>
  <conditionalFormatting sqref="C28">
    <cfRule type="cellIs" dxfId="46774" priority="27747" stopIfTrue="1" operator="equal">
      <formula>"Towel"</formula>
    </cfRule>
    <cfRule type="cellIs" dxfId="46773" priority="27748" stopIfTrue="1" operator="equal">
      <formula>"Napkin Hs"</formula>
    </cfRule>
  </conditionalFormatting>
  <conditionalFormatting sqref="C28">
    <cfRule type="cellIs" dxfId="46772" priority="27743" stopIfTrue="1" operator="equal">
      <formula>"Towel"</formula>
    </cfRule>
    <cfRule type="cellIs" dxfId="46771" priority="27744" stopIfTrue="1" operator="equal">
      <formula>"Napkin Hs"</formula>
    </cfRule>
  </conditionalFormatting>
  <conditionalFormatting sqref="C28">
    <cfRule type="cellIs" dxfId="46770" priority="27741" stopIfTrue="1" operator="equal">
      <formula>"Towel"</formula>
    </cfRule>
    <cfRule type="cellIs" dxfId="46769" priority="27742" stopIfTrue="1" operator="equal">
      <formula>"Napkin Hs"</formula>
    </cfRule>
  </conditionalFormatting>
  <conditionalFormatting sqref="C28">
    <cfRule type="cellIs" dxfId="46768" priority="27749" stopIfTrue="1" operator="equal">
      <formula>"Towel"</formula>
    </cfRule>
    <cfRule type="cellIs" dxfId="46767" priority="27750" stopIfTrue="1" operator="equal">
      <formula>"Napkin Hs"</formula>
    </cfRule>
  </conditionalFormatting>
  <conditionalFormatting sqref="C28">
    <cfRule type="cellIs" dxfId="46766" priority="27751" stopIfTrue="1" operator="equal">
      <formula>"Towel"</formula>
    </cfRule>
    <cfRule type="cellIs" dxfId="46765" priority="27752" stopIfTrue="1" operator="equal">
      <formula>"Napkin Hs"</formula>
    </cfRule>
  </conditionalFormatting>
  <conditionalFormatting sqref="C28">
    <cfRule type="cellIs" dxfId="46764" priority="27739" stopIfTrue="1" operator="equal">
      <formula>"Towel"</formula>
    </cfRule>
    <cfRule type="cellIs" dxfId="46763" priority="27740" stopIfTrue="1" operator="equal">
      <formula>"Napkin Hs"</formula>
    </cfRule>
  </conditionalFormatting>
  <conditionalFormatting sqref="C28">
    <cfRule type="cellIs" dxfId="46762" priority="27735" stopIfTrue="1" operator="equal">
      <formula>"Towel"</formula>
    </cfRule>
    <cfRule type="cellIs" dxfId="46761" priority="27736" stopIfTrue="1" operator="equal">
      <formula>"Napkin Hs"</formula>
    </cfRule>
  </conditionalFormatting>
  <conditionalFormatting sqref="C28">
    <cfRule type="cellIs" dxfId="46760" priority="27737" stopIfTrue="1" operator="equal">
      <formula>"Towel"</formula>
    </cfRule>
    <cfRule type="cellIs" dxfId="46759" priority="27738" stopIfTrue="1" operator="equal">
      <formula>"Napkin Hs"</formula>
    </cfRule>
  </conditionalFormatting>
  <conditionalFormatting sqref="C28">
    <cfRule type="cellIs" dxfId="46758" priority="27731" stopIfTrue="1" operator="equal">
      <formula>"Towel"</formula>
    </cfRule>
    <cfRule type="cellIs" dxfId="46757" priority="27732" stopIfTrue="1" operator="equal">
      <formula>"Napkin Hs"</formula>
    </cfRule>
  </conditionalFormatting>
  <conditionalFormatting sqref="C28">
    <cfRule type="cellIs" dxfId="46756" priority="27733" stopIfTrue="1" operator="equal">
      <formula>"Towel"</formula>
    </cfRule>
    <cfRule type="cellIs" dxfId="46755" priority="27734" stopIfTrue="1" operator="equal">
      <formula>"Napkin Hs"</formula>
    </cfRule>
  </conditionalFormatting>
  <conditionalFormatting sqref="C28">
    <cfRule type="cellIs" dxfId="46754" priority="27729" stopIfTrue="1" operator="equal">
      <formula>"Towel"</formula>
    </cfRule>
    <cfRule type="cellIs" dxfId="46753" priority="27730" stopIfTrue="1" operator="equal">
      <formula>"Napkin Hs"</formula>
    </cfRule>
  </conditionalFormatting>
  <conditionalFormatting sqref="C28">
    <cfRule type="cellIs" dxfId="46752" priority="27723" stopIfTrue="1" operator="equal">
      <formula>"Towel"</formula>
    </cfRule>
    <cfRule type="cellIs" dxfId="46751" priority="27724" stopIfTrue="1" operator="equal">
      <formula>"Napkin Hs"</formula>
    </cfRule>
  </conditionalFormatting>
  <conditionalFormatting sqref="C28">
    <cfRule type="cellIs" dxfId="46750" priority="27727" stopIfTrue="1" operator="equal">
      <formula>"Towel"</formula>
    </cfRule>
    <cfRule type="cellIs" dxfId="46749" priority="27728" stopIfTrue="1" operator="equal">
      <formula>"Napkin Hs"</formula>
    </cfRule>
  </conditionalFormatting>
  <conditionalFormatting sqref="C28">
    <cfRule type="cellIs" dxfId="46748" priority="27725" stopIfTrue="1" operator="equal">
      <formula>"Towel"</formula>
    </cfRule>
    <cfRule type="cellIs" dxfId="46747" priority="27726" stopIfTrue="1" operator="equal">
      <formula>"Napkin Hs"</formula>
    </cfRule>
  </conditionalFormatting>
  <conditionalFormatting sqref="C28">
    <cfRule type="cellIs" dxfId="46746" priority="27717" stopIfTrue="1" operator="equal">
      <formula>"Towel"</formula>
    </cfRule>
    <cfRule type="cellIs" dxfId="46745" priority="27718" stopIfTrue="1" operator="equal">
      <formula>"Napkin Hs"</formula>
    </cfRule>
  </conditionalFormatting>
  <conditionalFormatting sqref="C28">
    <cfRule type="cellIs" dxfId="46744" priority="27719" stopIfTrue="1" operator="equal">
      <formula>"Towel"</formula>
    </cfRule>
    <cfRule type="cellIs" dxfId="46743" priority="27720" stopIfTrue="1" operator="equal">
      <formula>"Napkin Hs"</formula>
    </cfRule>
  </conditionalFormatting>
  <conditionalFormatting sqref="C28">
    <cfRule type="cellIs" dxfId="46742" priority="27721" stopIfTrue="1" operator="equal">
      <formula>"Towel"</formula>
    </cfRule>
    <cfRule type="cellIs" dxfId="46741" priority="27722" stopIfTrue="1" operator="equal">
      <formula>"Napkin Hs"</formula>
    </cfRule>
  </conditionalFormatting>
  <conditionalFormatting sqref="C28">
    <cfRule type="cellIs" dxfId="46740" priority="27715" stopIfTrue="1" operator="equal">
      <formula>"Towel"</formula>
    </cfRule>
    <cfRule type="cellIs" dxfId="46739" priority="27716" stopIfTrue="1" operator="equal">
      <formula>"Napkin Hs"</formula>
    </cfRule>
  </conditionalFormatting>
  <conditionalFormatting sqref="C28">
    <cfRule type="cellIs" dxfId="46738" priority="27713" stopIfTrue="1" operator="equal">
      <formula>"Towel"</formula>
    </cfRule>
    <cfRule type="cellIs" dxfId="46737" priority="27714" stopIfTrue="1" operator="equal">
      <formula>"Napkin Hs"</formula>
    </cfRule>
  </conditionalFormatting>
  <conditionalFormatting sqref="C28">
    <cfRule type="cellIs" dxfId="46736" priority="27689" stopIfTrue="1" operator="equal">
      <formula>"Towel"</formula>
    </cfRule>
  </conditionalFormatting>
  <conditionalFormatting sqref="C28">
    <cfRule type="cellIs" dxfId="46735" priority="27690" stopIfTrue="1" operator="equal">
      <formula>"Napkin Hs"</formula>
    </cfRule>
    <cfRule type="cellIs" dxfId="46734" priority="27695" stopIfTrue="1" operator="equal">
      <formula>"Towel"</formula>
    </cfRule>
    <cfRule type="cellIs" dxfId="46733" priority="27696" stopIfTrue="1" operator="equal">
      <formula>"Napkin Hs"</formula>
    </cfRule>
    <cfRule type="cellIs" dxfId="46732" priority="27705" stopIfTrue="1" operator="equal">
      <formula>"Towel"</formula>
    </cfRule>
    <cfRule type="cellIs" dxfId="46731" priority="27706" stopIfTrue="1" operator="equal">
      <formula>"Napkin Hs"</formula>
    </cfRule>
    <cfRule type="cellIs" dxfId="46730" priority="27711" stopIfTrue="1" operator="equal">
      <formula>"Towel"</formula>
    </cfRule>
    <cfRule type="cellIs" dxfId="46729" priority="27712" stopIfTrue="1" operator="equal">
      <formula>"Napkin Hs"</formula>
    </cfRule>
  </conditionalFormatting>
  <conditionalFormatting sqref="C28">
    <cfRule type="cellIs" dxfId="46728" priority="27691" stopIfTrue="1" operator="equal">
      <formula>"Towel"</formula>
    </cfRule>
    <cfRule type="cellIs" dxfId="46727" priority="27692" stopIfTrue="1" operator="equal">
      <formula>"Napkin Hs"</formula>
    </cfRule>
    <cfRule type="cellIs" dxfId="46726" priority="27693" stopIfTrue="1" operator="equal">
      <formula>"Towel"</formula>
    </cfRule>
    <cfRule type="cellIs" dxfId="46725" priority="27694" stopIfTrue="1" operator="equal">
      <formula>"Napkin Hs"</formula>
    </cfRule>
    <cfRule type="cellIs" dxfId="46724" priority="27697" stopIfTrue="1" operator="equal">
      <formula>"Towel"</formula>
    </cfRule>
    <cfRule type="cellIs" dxfId="46723" priority="27698" stopIfTrue="1" operator="equal">
      <formula>"Napkin Hs"</formula>
    </cfRule>
    <cfRule type="cellIs" dxfId="46722" priority="27699" stopIfTrue="1" operator="equal">
      <formula>"Towel"</formula>
    </cfRule>
    <cfRule type="cellIs" dxfId="46721" priority="27700" stopIfTrue="1" operator="equal">
      <formula>"Napkin Hs"</formula>
    </cfRule>
    <cfRule type="cellIs" dxfId="46720" priority="27701" stopIfTrue="1" operator="equal">
      <formula>"Towel"</formula>
    </cfRule>
    <cfRule type="cellIs" dxfId="46719" priority="27702" stopIfTrue="1" operator="equal">
      <formula>"Napkin Hs"</formula>
    </cfRule>
    <cfRule type="cellIs" dxfId="46718" priority="27703" stopIfTrue="1" operator="equal">
      <formula>"Towel"</formula>
    </cfRule>
    <cfRule type="cellIs" dxfId="46717" priority="27704" stopIfTrue="1" operator="equal">
      <formula>"Napkin Hs"</formula>
    </cfRule>
    <cfRule type="cellIs" dxfId="46716" priority="27707" stopIfTrue="1" operator="equal">
      <formula>"Towel"</formula>
    </cfRule>
    <cfRule type="cellIs" dxfId="46715" priority="27708" stopIfTrue="1" operator="equal">
      <formula>"Napkin Hs"</formula>
    </cfRule>
    <cfRule type="cellIs" dxfId="46714" priority="27710" stopIfTrue="1" operator="equal">
      <formula>"Napkin Hs"</formula>
    </cfRule>
  </conditionalFormatting>
  <conditionalFormatting sqref="C28">
    <cfRule type="cellIs" dxfId="46713" priority="27709" stopIfTrue="1" operator="equal">
      <formula>"Towel"</formula>
    </cfRule>
  </conditionalFormatting>
  <conditionalFormatting sqref="C28">
    <cfRule type="cellIs" dxfId="46712" priority="27687" stopIfTrue="1" operator="equal">
      <formula>"Towel"</formula>
    </cfRule>
    <cfRule type="cellIs" dxfId="46711" priority="27688" stopIfTrue="1" operator="equal">
      <formula>"Napkin Hs"</formula>
    </cfRule>
  </conditionalFormatting>
  <conditionalFormatting sqref="C28">
    <cfRule type="cellIs" dxfId="46710" priority="27686" stopIfTrue="1" operator="equal">
      <formula>"Napkin Hs"</formula>
    </cfRule>
  </conditionalFormatting>
  <conditionalFormatting sqref="C28">
    <cfRule type="cellIs" dxfId="46709" priority="27685" stopIfTrue="1" operator="equal">
      <formula>"Towel"</formula>
    </cfRule>
  </conditionalFormatting>
  <conditionalFormatting sqref="C28">
    <cfRule type="cellIs" dxfId="46708" priority="27683" stopIfTrue="1" operator="equal">
      <formula>"Towel"</formula>
    </cfRule>
  </conditionalFormatting>
  <conditionalFormatting sqref="C28">
    <cfRule type="cellIs" dxfId="46707" priority="27684" stopIfTrue="1" operator="equal">
      <formula>"Napkin Hs"</formula>
    </cfRule>
  </conditionalFormatting>
  <conditionalFormatting sqref="C28">
    <cfRule type="cellIs" dxfId="46706" priority="27587" stopIfTrue="1" operator="equal">
      <formula>"Towel"</formula>
    </cfRule>
  </conditionalFormatting>
  <conditionalFormatting sqref="C28">
    <cfRule type="cellIs" dxfId="46705" priority="27597" stopIfTrue="1" operator="equal">
      <formula>"Towel"</formula>
    </cfRule>
    <cfRule type="cellIs" dxfId="46704" priority="27598" stopIfTrue="1" operator="equal">
      <formula>"Napkin Hs"</formula>
    </cfRule>
    <cfRule type="cellIs" dxfId="46703" priority="27603" stopIfTrue="1" operator="equal">
      <formula>"Towel"</formula>
    </cfRule>
    <cfRule type="cellIs" dxfId="46702" priority="27604" stopIfTrue="1" operator="equal">
      <formula>"Napkin Hs"</formula>
    </cfRule>
    <cfRule type="cellIs" dxfId="46701" priority="27609" stopIfTrue="1" operator="equal">
      <formula>"Towel"</formula>
    </cfRule>
    <cfRule type="cellIs" dxfId="46700" priority="27610" stopIfTrue="1" operator="equal">
      <formula>"Napkin Hs"</formula>
    </cfRule>
    <cfRule type="cellIs" dxfId="46699" priority="27611" stopIfTrue="1" operator="equal">
      <formula>"Towel"</formula>
    </cfRule>
    <cfRule type="cellIs" dxfId="46698" priority="27612" stopIfTrue="1" operator="equal">
      <formula>"Napkin Hs"</formula>
    </cfRule>
    <cfRule type="cellIs" dxfId="46697" priority="27617" stopIfTrue="1" operator="equal">
      <formula>"Towel"</formula>
    </cfRule>
    <cfRule type="cellIs" dxfId="46696" priority="27618" stopIfTrue="1" operator="equal">
      <formula>"Napkin Hs"</formula>
    </cfRule>
    <cfRule type="cellIs" dxfId="46695" priority="27627" stopIfTrue="1" operator="equal">
      <formula>"Towel"</formula>
    </cfRule>
    <cfRule type="cellIs" dxfId="46694" priority="27628" stopIfTrue="1" operator="equal">
      <formula>"Napkin Hs"</formula>
    </cfRule>
    <cfRule type="cellIs" dxfId="46693" priority="27633" stopIfTrue="1" operator="equal">
      <formula>"Towel"</formula>
    </cfRule>
    <cfRule type="cellIs" dxfId="46692" priority="27634" stopIfTrue="1" operator="equal">
      <formula>"Napkin Hs"</formula>
    </cfRule>
    <cfRule type="cellIs" dxfId="46691" priority="27635" stopIfTrue="1" operator="equal">
      <formula>"Towel"</formula>
    </cfRule>
    <cfRule type="cellIs" dxfId="46690" priority="27636" stopIfTrue="1" operator="equal">
      <formula>"Napkin Hs"</formula>
    </cfRule>
    <cfRule type="cellIs" dxfId="46689" priority="27641" stopIfTrue="1" operator="equal">
      <formula>"Towel"</formula>
    </cfRule>
    <cfRule type="cellIs" dxfId="46688" priority="27642" stopIfTrue="1" operator="equal">
      <formula>"Napkin Hs"</formula>
    </cfRule>
    <cfRule type="cellIs" dxfId="46687" priority="27651" stopIfTrue="1" operator="equal">
      <formula>"Towel"</formula>
    </cfRule>
    <cfRule type="cellIs" dxfId="46686" priority="27652" stopIfTrue="1" operator="equal">
      <formula>"Napkin Hs"</formula>
    </cfRule>
    <cfRule type="cellIs" dxfId="46685" priority="27653" stopIfTrue="1" operator="equal">
      <formula>"Towel"</formula>
    </cfRule>
    <cfRule type="cellIs" dxfId="46684" priority="27654" stopIfTrue="1" operator="equal">
      <formula>"Napkin Hs"</formula>
    </cfRule>
    <cfRule type="cellIs" dxfId="46683" priority="27659" stopIfTrue="1" operator="equal">
      <formula>"Towel"</formula>
    </cfRule>
    <cfRule type="cellIs" dxfId="46682" priority="27660" stopIfTrue="1" operator="equal">
      <formula>"Napkin Hs"</formula>
    </cfRule>
    <cfRule type="cellIs" dxfId="46681" priority="27669" stopIfTrue="1" operator="equal">
      <formula>"Towel"</formula>
    </cfRule>
    <cfRule type="cellIs" dxfId="46680" priority="27670" stopIfTrue="1" operator="equal">
      <formula>"Napkin Hs"</formula>
    </cfRule>
    <cfRule type="cellIs" dxfId="46679" priority="27671" stopIfTrue="1" operator="equal">
      <formula>"Towel"</formula>
    </cfRule>
    <cfRule type="cellIs" dxfId="46678" priority="27672" stopIfTrue="1" operator="equal">
      <formula>"Napkin Hs"</formula>
    </cfRule>
    <cfRule type="cellIs" dxfId="46677" priority="27678" stopIfTrue="1" operator="equal">
      <formula>"Napkin Hs"</formula>
    </cfRule>
  </conditionalFormatting>
  <conditionalFormatting sqref="C28">
    <cfRule type="cellIs" dxfId="46676" priority="27677" stopIfTrue="1" operator="equal">
      <formula>"Towel"</formula>
    </cfRule>
  </conditionalFormatting>
  <conditionalFormatting sqref="C28">
    <cfRule type="cellIs" dxfId="46675" priority="27588" stopIfTrue="1" operator="equal">
      <formula>"Napkin Hs"</formula>
    </cfRule>
    <cfRule type="cellIs" dxfId="46674" priority="27589" stopIfTrue="1" operator="equal">
      <formula>"Towel"</formula>
    </cfRule>
    <cfRule type="cellIs" dxfId="46673" priority="27590" stopIfTrue="1" operator="equal">
      <formula>"Napkin Hs"</formula>
    </cfRule>
    <cfRule type="cellIs" dxfId="46672" priority="27591" stopIfTrue="1" operator="equal">
      <formula>"Towel"</formula>
    </cfRule>
    <cfRule type="cellIs" dxfId="46671" priority="27592" stopIfTrue="1" operator="equal">
      <formula>"Napkin Hs"</formula>
    </cfRule>
    <cfRule type="cellIs" dxfId="46670" priority="27593" stopIfTrue="1" operator="equal">
      <formula>"Towel"</formula>
    </cfRule>
    <cfRule type="cellIs" dxfId="46669" priority="27594" stopIfTrue="1" operator="equal">
      <formula>"Napkin Hs"</formula>
    </cfRule>
    <cfRule type="cellIs" dxfId="46668" priority="27595" stopIfTrue="1" operator="equal">
      <formula>"Towel"</formula>
    </cfRule>
    <cfRule type="cellIs" dxfId="46667" priority="27596" stopIfTrue="1" operator="equal">
      <formula>"Napkin Hs"</formula>
    </cfRule>
    <cfRule type="cellIs" dxfId="46666" priority="27599" stopIfTrue="1" operator="equal">
      <formula>"Towel"</formula>
    </cfRule>
    <cfRule type="cellIs" dxfId="46665" priority="27600" stopIfTrue="1" operator="equal">
      <formula>"Napkin Hs"</formula>
    </cfRule>
    <cfRule type="cellIs" dxfId="46664" priority="27601" stopIfTrue="1" operator="equal">
      <formula>"Towel"</formula>
    </cfRule>
    <cfRule type="cellIs" dxfId="46663" priority="27602" stopIfTrue="1" operator="equal">
      <formula>"Napkin Hs"</formula>
    </cfRule>
    <cfRule type="cellIs" dxfId="46662" priority="27605" stopIfTrue="1" operator="equal">
      <formula>"Towel"</formula>
    </cfRule>
    <cfRule type="cellIs" dxfId="46661" priority="27606" stopIfTrue="1" operator="equal">
      <formula>"Napkin Hs"</formula>
    </cfRule>
    <cfRule type="cellIs" dxfId="46660" priority="27607" stopIfTrue="1" operator="equal">
      <formula>"Towel"</formula>
    </cfRule>
    <cfRule type="cellIs" dxfId="46659" priority="27608" stopIfTrue="1" operator="equal">
      <formula>"Napkin Hs"</formula>
    </cfRule>
    <cfRule type="cellIs" dxfId="46658" priority="27613" stopIfTrue="1" operator="equal">
      <formula>"Towel"</formula>
    </cfRule>
    <cfRule type="cellIs" dxfId="46657" priority="27614" stopIfTrue="1" operator="equal">
      <formula>"Napkin Hs"</formula>
    </cfRule>
    <cfRule type="cellIs" dxfId="46656" priority="27615" stopIfTrue="1" operator="equal">
      <formula>"Towel"</formula>
    </cfRule>
    <cfRule type="cellIs" dxfId="46655" priority="27616" stopIfTrue="1" operator="equal">
      <formula>"Napkin Hs"</formula>
    </cfRule>
    <cfRule type="cellIs" dxfId="46654" priority="27619" stopIfTrue="1" operator="equal">
      <formula>"Towel"</formula>
    </cfRule>
    <cfRule type="cellIs" dxfId="46653" priority="27620" stopIfTrue="1" operator="equal">
      <formula>"Napkin Hs"</formula>
    </cfRule>
    <cfRule type="cellIs" dxfId="46652" priority="27621" stopIfTrue="1" operator="equal">
      <formula>"Towel"</formula>
    </cfRule>
    <cfRule type="cellIs" dxfId="46651" priority="27622" stopIfTrue="1" operator="equal">
      <formula>"Napkin Hs"</formula>
    </cfRule>
    <cfRule type="cellIs" dxfId="46650" priority="27623" stopIfTrue="1" operator="equal">
      <formula>"Towel"</formula>
    </cfRule>
    <cfRule type="cellIs" dxfId="46649" priority="27624" stopIfTrue="1" operator="equal">
      <formula>"Napkin Hs"</formula>
    </cfRule>
    <cfRule type="cellIs" dxfId="46648" priority="27625" stopIfTrue="1" operator="equal">
      <formula>"Towel"</formula>
    </cfRule>
    <cfRule type="cellIs" dxfId="46647" priority="27626" stopIfTrue="1" operator="equal">
      <formula>"Napkin Hs"</formula>
    </cfRule>
    <cfRule type="cellIs" dxfId="46646" priority="27629" stopIfTrue="1" operator="equal">
      <formula>"Towel"</formula>
    </cfRule>
    <cfRule type="cellIs" dxfId="46645" priority="27630" stopIfTrue="1" operator="equal">
      <formula>"Napkin Hs"</formula>
    </cfRule>
    <cfRule type="cellIs" dxfId="46644" priority="27631" stopIfTrue="1" operator="equal">
      <formula>"Towel"</formula>
    </cfRule>
    <cfRule type="cellIs" dxfId="46643" priority="27632" stopIfTrue="1" operator="equal">
      <formula>"Napkin Hs"</formula>
    </cfRule>
    <cfRule type="cellIs" dxfId="46642" priority="27637" stopIfTrue="1" operator="equal">
      <formula>"Towel"</formula>
    </cfRule>
    <cfRule type="cellIs" dxfId="46641" priority="27638" stopIfTrue="1" operator="equal">
      <formula>"Napkin Hs"</formula>
    </cfRule>
    <cfRule type="cellIs" dxfId="46640" priority="27639" stopIfTrue="1" operator="equal">
      <formula>"Towel"</formula>
    </cfRule>
    <cfRule type="cellIs" dxfId="46639" priority="27640" stopIfTrue="1" operator="equal">
      <formula>"Napkin Hs"</formula>
    </cfRule>
    <cfRule type="cellIs" dxfId="46638" priority="27643" stopIfTrue="1" operator="equal">
      <formula>"Towel"</formula>
    </cfRule>
    <cfRule type="cellIs" dxfId="46637" priority="27644" stopIfTrue="1" operator="equal">
      <formula>"Napkin Hs"</formula>
    </cfRule>
    <cfRule type="cellIs" dxfId="46636" priority="27645" stopIfTrue="1" operator="equal">
      <formula>"Towel"</formula>
    </cfRule>
    <cfRule type="cellIs" dxfId="46635" priority="27646" stopIfTrue="1" operator="equal">
      <formula>"Napkin Hs"</formula>
    </cfRule>
    <cfRule type="cellIs" dxfId="46634" priority="27647" stopIfTrue="1" operator="equal">
      <formula>"Towel"</formula>
    </cfRule>
    <cfRule type="cellIs" dxfId="46633" priority="27648" stopIfTrue="1" operator="equal">
      <formula>"Napkin Hs"</formula>
    </cfRule>
    <cfRule type="cellIs" dxfId="46632" priority="27649" stopIfTrue="1" operator="equal">
      <formula>"Towel"</formula>
    </cfRule>
    <cfRule type="cellIs" dxfId="46631" priority="27650" stopIfTrue="1" operator="equal">
      <formula>"Napkin Hs"</formula>
    </cfRule>
    <cfRule type="cellIs" dxfId="46630" priority="27655" stopIfTrue="1" operator="equal">
      <formula>"Towel"</formula>
    </cfRule>
    <cfRule type="cellIs" dxfId="46629" priority="27656" stopIfTrue="1" operator="equal">
      <formula>"Napkin Hs"</formula>
    </cfRule>
    <cfRule type="cellIs" dxfId="46628" priority="27657" stopIfTrue="1" operator="equal">
      <formula>"Towel"</formula>
    </cfRule>
    <cfRule type="cellIs" dxfId="46627" priority="27658" stopIfTrue="1" operator="equal">
      <formula>"Napkin Hs"</formula>
    </cfRule>
    <cfRule type="cellIs" dxfId="46626" priority="27661" stopIfTrue="1" operator="equal">
      <formula>"Towel"</formula>
    </cfRule>
    <cfRule type="cellIs" dxfId="46625" priority="27662" stopIfTrue="1" operator="equal">
      <formula>"Napkin Hs"</formula>
    </cfRule>
    <cfRule type="cellIs" dxfId="46624" priority="27663" stopIfTrue="1" operator="equal">
      <formula>"Towel"</formula>
    </cfRule>
    <cfRule type="cellIs" dxfId="46623" priority="27664" stopIfTrue="1" operator="equal">
      <formula>"Napkin Hs"</formula>
    </cfRule>
    <cfRule type="cellIs" dxfId="46622" priority="27665" stopIfTrue="1" operator="equal">
      <formula>"Towel"</formula>
    </cfRule>
    <cfRule type="cellIs" dxfId="46621" priority="27666" stopIfTrue="1" operator="equal">
      <formula>"Napkin Hs"</formula>
    </cfRule>
    <cfRule type="cellIs" dxfId="46620" priority="27667" stopIfTrue="1" operator="equal">
      <formula>"Towel"</formula>
    </cfRule>
    <cfRule type="cellIs" dxfId="46619" priority="27668" stopIfTrue="1" operator="equal">
      <formula>"Napkin Hs"</formula>
    </cfRule>
    <cfRule type="cellIs" dxfId="46618" priority="27673" stopIfTrue="1" operator="equal">
      <formula>"Towel"</formula>
    </cfRule>
    <cfRule type="cellIs" dxfId="46617" priority="27674" stopIfTrue="1" operator="equal">
      <formula>"Napkin Hs"</formula>
    </cfRule>
    <cfRule type="cellIs" dxfId="46616" priority="27675" stopIfTrue="1" operator="equal">
      <formula>"Towel"</formula>
    </cfRule>
    <cfRule type="cellIs" dxfId="46615" priority="27676" stopIfTrue="1" operator="equal">
      <formula>"Napkin Hs"</formula>
    </cfRule>
    <cfRule type="cellIs" dxfId="46614" priority="27679" stopIfTrue="1" operator="equal">
      <formula>"Towel"</formula>
    </cfRule>
    <cfRule type="cellIs" dxfId="46613" priority="27680" stopIfTrue="1" operator="equal">
      <formula>"Napkin Hs"</formula>
    </cfRule>
    <cfRule type="cellIs" dxfId="46612" priority="27681" stopIfTrue="1" operator="equal">
      <formula>"Towel"</formula>
    </cfRule>
    <cfRule type="cellIs" dxfId="46611" priority="27682" stopIfTrue="1" operator="equal">
      <formula>"Napkin Hs"</formula>
    </cfRule>
  </conditionalFormatting>
  <conditionalFormatting sqref="C28">
    <cfRule type="cellIs" dxfId="46610" priority="27586" stopIfTrue="1" operator="equal">
      <formula>"Napkin Hs"</formula>
    </cfRule>
  </conditionalFormatting>
  <conditionalFormatting sqref="C28">
    <cfRule type="cellIs" dxfId="46609" priority="27585" stopIfTrue="1" operator="equal">
      <formula>"Napkin Hs"</formula>
    </cfRule>
  </conditionalFormatting>
  <conditionalFormatting sqref="C28">
    <cfRule type="cellIs" dxfId="46608" priority="27584" stopIfTrue="1" operator="equal">
      <formula>"Napkin Hs"</formula>
    </cfRule>
  </conditionalFormatting>
  <conditionalFormatting sqref="C28">
    <cfRule type="cellIs" dxfId="46607" priority="27583" stopIfTrue="1" operator="equal">
      <formula>"Napkin Hs"</formula>
    </cfRule>
  </conditionalFormatting>
  <conditionalFormatting sqref="C28">
    <cfRule type="cellIs" dxfId="46606" priority="27582" stopIfTrue="1" operator="equal">
      <formula>"Napkin Hs"</formula>
    </cfRule>
  </conditionalFormatting>
  <conditionalFormatting sqref="C28">
    <cfRule type="cellIs" dxfId="46605" priority="27581" stopIfTrue="1" operator="equal">
      <formula>"Napkin Hs"</formula>
    </cfRule>
  </conditionalFormatting>
  <conditionalFormatting sqref="C28">
    <cfRule type="cellIs" dxfId="46604" priority="27577" stopIfTrue="1" operator="equal">
      <formula>"Towel"</formula>
    </cfRule>
    <cfRule type="cellIs" dxfId="46603" priority="27578" stopIfTrue="1" operator="equal">
      <formula>"Napkin Hs"</formula>
    </cfRule>
  </conditionalFormatting>
  <conditionalFormatting sqref="C28">
    <cfRule type="cellIs" dxfId="46602" priority="27579" stopIfTrue="1" operator="equal">
      <formula>"Towel"</formula>
    </cfRule>
    <cfRule type="cellIs" dxfId="46601" priority="27580" stopIfTrue="1" operator="equal">
      <formula>"Napkin Hs"</formula>
    </cfRule>
  </conditionalFormatting>
  <conditionalFormatting sqref="C28">
    <cfRule type="cellIs" dxfId="46600" priority="27573" stopIfTrue="1" operator="equal">
      <formula>"Towel"</formula>
    </cfRule>
    <cfRule type="cellIs" dxfId="46599" priority="27574" stopIfTrue="1" operator="equal">
      <formula>"Napkin Hs"</formula>
    </cfRule>
  </conditionalFormatting>
  <conditionalFormatting sqref="C28">
    <cfRule type="cellIs" dxfId="46598" priority="27575" stopIfTrue="1" operator="equal">
      <formula>"Towel"</formula>
    </cfRule>
    <cfRule type="cellIs" dxfId="46597" priority="27576" stopIfTrue="1" operator="equal">
      <formula>"Napkin Hs"</formula>
    </cfRule>
  </conditionalFormatting>
  <conditionalFormatting sqref="C28">
    <cfRule type="cellIs" dxfId="46596" priority="27571" stopIfTrue="1" operator="equal">
      <formula>"Towel"</formula>
    </cfRule>
    <cfRule type="cellIs" dxfId="46595" priority="27572" stopIfTrue="1" operator="equal">
      <formula>"Napkin Hs"</formula>
    </cfRule>
  </conditionalFormatting>
  <conditionalFormatting sqref="C28">
    <cfRule type="cellIs" dxfId="46594" priority="27567" stopIfTrue="1" operator="equal">
      <formula>"Towel"</formula>
    </cfRule>
    <cfRule type="cellIs" dxfId="46593" priority="27568" stopIfTrue="1" operator="equal">
      <formula>"Napkin Hs"</formula>
    </cfRule>
  </conditionalFormatting>
  <conditionalFormatting sqref="C28">
    <cfRule type="cellIs" dxfId="46592" priority="27569" stopIfTrue="1" operator="equal">
      <formula>"Towel"</formula>
    </cfRule>
    <cfRule type="cellIs" dxfId="46591" priority="27570" stopIfTrue="1" operator="equal">
      <formula>"Napkin Hs"</formula>
    </cfRule>
  </conditionalFormatting>
  <conditionalFormatting sqref="C28">
    <cfRule type="cellIs" dxfId="46590" priority="27563" stopIfTrue="1" operator="equal">
      <formula>"Towel"</formula>
    </cfRule>
    <cfRule type="cellIs" dxfId="46589" priority="27564" stopIfTrue="1" operator="equal">
      <formula>"Napkin Hs"</formula>
    </cfRule>
  </conditionalFormatting>
  <conditionalFormatting sqref="C28">
    <cfRule type="cellIs" dxfId="46588" priority="27565" stopIfTrue="1" operator="equal">
      <formula>"Towel"</formula>
    </cfRule>
    <cfRule type="cellIs" dxfId="46587" priority="27566" stopIfTrue="1" operator="equal">
      <formula>"Napkin Hs"</formula>
    </cfRule>
  </conditionalFormatting>
  <conditionalFormatting sqref="C28">
    <cfRule type="cellIs" dxfId="46586" priority="27561" stopIfTrue="1" operator="equal">
      <formula>"Towel"</formula>
    </cfRule>
    <cfRule type="cellIs" dxfId="46585" priority="27562" stopIfTrue="1" operator="equal">
      <formula>"Napkin Hs"</formula>
    </cfRule>
  </conditionalFormatting>
  <conditionalFormatting sqref="C28">
    <cfRule type="cellIs" dxfId="46584" priority="27555" stopIfTrue="1" operator="equal">
      <formula>"Towel"</formula>
    </cfRule>
    <cfRule type="cellIs" dxfId="46583" priority="27556" stopIfTrue="1" operator="equal">
      <formula>"Napkin Hs"</formula>
    </cfRule>
  </conditionalFormatting>
  <conditionalFormatting sqref="C28">
    <cfRule type="cellIs" dxfId="46582" priority="27559" stopIfTrue="1" operator="equal">
      <formula>"Towel"</formula>
    </cfRule>
    <cfRule type="cellIs" dxfId="46581" priority="27560" stopIfTrue="1" operator="equal">
      <formula>"Napkin Hs"</formula>
    </cfRule>
  </conditionalFormatting>
  <conditionalFormatting sqref="C28">
    <cfRule type="cellIs" dxfId="46580" priority="27557" stopIfTrue="1" operator="equal">
      <formula>"Towel"</formula>
    </cfRule>
    <cfRule type="cellIs" dxfId="46579" priority="27558" stopIfTrue="1" operator="equal">
      <formula>"Napkin Hs"</formula>
    </cfRule>
  </conditionalFormatting>
  <conditionalFormatting sqref="C28">
    <cfRule type="cellIs" dxfId="46578" priority="27549" stopIfTrue="1" operator="equal">
      <formula>"Towel"</formula>
    </cfRule>
    <cfRule type="cellIs" dxfId="46577" priority="27550" stopIfTrue="1" operator="equal">
      <formula>"Napkin Hs"</formula>
    </cfRule>
  </conditionalFormatting>
  <conditionalFormatting sqref="C28">
    <cfRule type="cellIs" dxfId="46576" priority="27551" stopIfTrue="1" operator="equal">
      <formula>"Towel"</formula>
    </cfRule>
    <cfRule type="cellIs" dxfId="46575" priority="27552" stopIfTrue="1" operator="equal">
      <formula>"Napkin Hs"</formula>
    </cfRule>
  </conditionalFormatting>
  <conditionalFormatting sqref="C28">
    <cfRule type="cellIs" dxfId="46574" priority="27553" stopIfTrue="1" operator="equal">
      <formula>"Towel"</formula>
    </cfRule>
    <cfRule type="cellIs" dxfId="46573" priority="27554" stopIfTrue="1" operator="equal">
      <formula>"Napkin Hs"</formula>
    </cfRule>
  </conditionalFormatting>
  <conditionalFormatting sqref="C28">
    <cfRule type="cellIs" dxfId="46572" priority="27547" stopIfTrue="1" operator="equal">
      <formula>"Towel"</formula>
    </cfRule>
    <cfRule type="cellIs" dxfId="46571" priority="27548" stopIfTrue="1" operator="equal">
      <formula>"Napkin Hs"</formula>
    </cfRule>
  </conditionalFormatting>
  <conditionalFormatting sqref="C28">
    <cfRule type="cellIs" dxfId="46570" priority="27545" stopIfTrue="1" operator="equal">
      <formula>"Towel"</formula>
    </cfRule>
    <cfRule type="cellIs" dxfId="46569" priority="27546" stopIfTrue="1" operator="equal">
      <formula>"Napkin Hs"</formula>
    </cfRule>
  </conditionalFormatting>
  <conditionalFormatting sqref="C28">
    <cfRule type="cellIs" dxfId="46568" priority="27521" stopIfTrue="1" operator="equal">
      <formula>"Towel"</formula>
    </cfRule>
  </conditionalFormatting>
  <conditionalFormatting sqref="C28">
    <cfRule type="cellIs" dxfId="46567" priority="27522" stopIfTrue="1" operator="equal">
      <formula>"Napkin Hs"</formula>
    </cfRule>
    <cfRule type="cellIs" dxfId="46566" priority="27527" stopIfTrue="1" operator="equal">
      <formula>"Towel"</formula>
    </cfRule>
    <cfRule type="cellIs" dxfId="46565" priority="27528" stopIfTrue="1" operator="equal">
      <formula>"Napkin Hs"</formula>
    </cfRule>
    <cfRule type="cellIs" dxfId="46564" priority="27537" stopIfTrue="1" operator="equal">
      <formula>"Towel"</formula>
    </cfRule>
    <cfRule type="cellIs" dxfId="46563" priority="27538" stopIfTrue="1" operator="equal">
      <formula>"Napkin Hs"</formula>
    </cfRule>
    <cfRule type="cellIs" dxfId="46562" priority="27543" stopIfTrue="1" operator="equal">
      <formula>"Towel"</formula>
    </cfRule>
    <cfRule type="cellIs" dxfId="46561" priority="27544" stopIfTrue="1" operator="equal">
      <formula>"Napkin Hs"</formula>
    </cfRule>
  </conditionalFormatting>
  <conditionalFormatting sqref="C28">
    <cfRule type="cellIs" dxfId="46560" priority="27523" stopIfTrue="1" operator="equal">
      <formula>"Towel"</formula>
    </cfRule>
    <cfRule type="cellIs" dxfId="46559" priority="27524" stopIfTrue="1" operator="equal">
      <formula>"Napkin Hs"</formula>
    </cfRule>
    <cfRule type="cellIs" dxfId="46558" priority="27525" stopIfTrue="1" operator="equal">
      <formula>"Towel"</formula>
    </cfRule>
    <cfRule type="cellIs" dxfId="46557" priority="27526" stopIfTrue="1" operator="equal">
      <formula>"Napkin Hs"</formula>
    </cfRule>
    <cfRule type="cellIs" dxfId="46556" priority="27529" stopIfTrue="1" operator="equal">
      <formula>"Towel"</formula>
    </cfRule>
    <cfRule type="cellIs" dxfId="46555" priority="27530" stopIfTrue="1" operator="equal">
      <formula>"Napkin Hs"</formula>
    </cfRule>
    <cfRule type="cellIs" dxfId="46554" priority="27531" stopIfTrue="1" operator="equal">
      <formula>"Towel"</formula>
    </cfRule>
    <cfRule type="cellIs" dxfId="46553" priority="27532" stopIfTrue="1" operator="equal">
      <formula>"Napkin Hs"</formula>
    </cfRule>
    <cfRule type="cellIs" dxfId="46552" priority="27533" stopIfTrue="1" operator="equal">
      <formula>"Towel"</formula>
    </cfRule>
    <cfRule type="cellIs" dxfId="46551" priority="27534" stopIfTrue="1" operator="equal">
      <formula>"Napkin Hs"</formula>
    </cfRule>
    <cfRule type="cellIs" dxfId="46550" priority="27535" stopIfTrue="1" operator="equal">
      <formula>"Towel"</formula>
    </cfRule>
    <cfRule type="cellIs" dxfId="46549" priority="27536" stopIfTrue="1" operator="equal">
      <formula>"Napkin Hs"</formula>
    </cfRule>
    <cfRule type="cellIs" dxfId="46548" priority="27539" stopIfTrue="1" operator="equal">
      <formula>"Towel"</formula>
    </cfRule>
    <cfRule type="cellIs" dxfId="46547" priority="27540" stopIfTrue="1" operator="equal">
      <formula>"Napkin Hs"</formula>
    </cfRule>
    <cfRule type="cellIs" dxfId="46546" priority="27542" stopIfTrue="1" operator="equal">
      <formula>"Napkin Hs"</formula>
    </cfRule>
  </conditionalFormatting>
  <conditionalFormatting sqref="C28">
    <cfRule type="cellIs" dxfId="46545" priority="27541" stopIfTrue="1" operator="equal">
      <formula>"Towel"</formula>
    </cfRule>
  </conditionalFormatting>
  <conditionalFormatting sqref="C28">
    <cfRule type="cellIs" dxfId="46544" priority="27519" stopIfTrue="1" operator="equal">
      <formula>"Towel"</formula>
    </cfRule>
    <cfRule type="cellIs" dxfId="46543" priority="27520" stopIfTrue="1" operator="equal">
      <formula>"Napkin Hs"</formula>
    </cfRule>
  </conditionalFormatting>
  <conditionalFormatting sqref="C28">
    <cfRule type="cellIs" dxfId="46542" priority="27518" stopIfTrue="1" operator="equal">
      <formula>"Napkin Hs"</formula>
    </cfRule>
  </conditionalFormatting>
  <conditionalFormatting sqref="C28">
    <cfRule type="cellIs" dxfId="46541" priority="27517" stopIfTrue="1" operator="equal">
      <formula>"Towel"</formula>
    </cfRule>
  </conditionalFormatting>
  <conditionalFormatting sqref="C28">
    <cfRule type="cellIs" dxfId="46540" priority="27515" stopIfTrue="1" operator="equal">
      <formula>"Towel"</formula>
    </cfRule>
  </conditionalFormatting>
  <conditionalFormatting sqref="C28">
    <cfRule type="cellIs" dxfId="46539" priority="27516" stopIfTrue="1" operator="equal">
      <formula>"Napkin Hs"</formula>
    </cfRule>
  </conditionalFormatting>
  <conditionalFormatting sqref="C28">
    <cfRule type="cellIs" dxfId="46538" priority="27419" stopIfTrue="1" operator="equal">
      <formula>"Towel"</formula>
    </cfRule>
  </conditionalFormatting>
  <conditionalFormatting sqref="C28">
    <cfRule type="cellIs" dxfId="46537" priority="27429" stopIfTrue="1" operator="equal">
      <formula>"Towel"</formula>
    </cfRule>
    <cfRule type="cellIs" dxfId="46536" priority="27430" stopIfTrue="1" operator="equal">
      <formula>"Napkin Hs"</formula>
    </cfRule>
    <cfRule type="cellIs" dxfId="46535" priority="27435" stopIfTrue="1" operator="equal">
      <formula>"Towel"</formula>
    </cfRule>
    <cfRule type="cellIs" dxfId="46534" priority="27436" stopIfTrue="1" operator="equal">
      <formula>"Napkin Hs"</formula>
    </cfRule>
    <cfRule type="cellIs" dxfId="46533" priority="27441" stopIfTrue="1" operator="equal">
      <formula>"Towel"</formula>
    </cfRule>
    <cfRule type="cellIs" dxfId="46532" priority="27442" stopIfTrue="1" operator="equal">
      <formula>"Napkin Hs"</formula>
    </cfRule>
    <cfRule type="cellIs" dxfId="46531" priority="27443" stopIfTrue="1" operator="equal">
      <formula>"Towel"</formula>
    </cfRule>
    <cfRule type="cellIs" dxfId="46530" priority="27444" stopIfTrue="1" operator="equal">
      <formula>"Napkin Hs"</formula>
    </cfRule>
    <cfRule type="cellIs" dxfId="46529" priority="27449" stopIfTrue="1" operator="equal">
      <formula>"Towel"</formula>
    </cfRule>
    <cfRule type="cellIs" dxfId="46528" priority="27450" stopIfTrue="1" operator="equal">
      <formula>"Napkin Hs"</formula>
    </cfRule>
    <cfRule type="cellIs" dxfId="46527" priority="27459" stopIfTrue="1" operator="equal">
      <formula>"Towel"</formula>
    </cfRule>
    <cfRule type="cellIs" dxfId="46526" priority="27460" stopIfTrue="1" operator="equal">
      <formula>"Napkin Hs"</formula>
    </cfRule>
    <cfRule type="cellIs" dxfId="46525" priority="27465" stopIfTrue="1" operator="equal">
      <formula>"Towel"</formula>
    </cfRule>
    <cfRule type="cellIs" dxfId="46524" priority="27466" stopIfTrue="1" operator="equal">
      <formula>"Napkin Hs"</formula>
    </cfRule>
    <cfRule type="cellIs" dxfId="46523" priority="27467" stopIfTrue="1" operator="equal">
      <formula>"Towel"</formula>
    </cfRule>
    <cfRule type="cellIs" dxfId="46522" priority="27468" stopIfTrue="1" operator="equal">
      <formula>"Napkin Hs"</formula>
    </cfRule>
    <cfRule type="cellIs" dxfId="46521" priority="27473" stopIfTrue="1" operator="equal">
      <formula>"Towel"</formula>
    </cfRule>
    <cfRule type="cellIs" dxfId="46520" priority="27474" stopIfTrue="1" operator="equal">
      <formula>"Napkin Hs"</formula>
    </cfRule>
    <cfRule type="cellIs" dxfId="46519" priority="27483" stopIfTrue="1" operator="equal">
      <formula>"Towel"</formula>
    </cfRule>
    <cfRule type="cellIs" dxfId="46518" priority="27484" stopIfTrue="1" operator="equal">
      <formula>"Napkin Hs"</formula>
    </cfRule>
    <cfRule type="cellIs" dxfId="46517" priority="27485" stopIfTrue="1" operator="equal">
      <formula>"Towel"</formula>
    </cfRule>
    <cfRule type="cellIs" dxfId="46516" priority="27486" stopIfTrue="1" operator="equal">
      <formula>"Napkin Hs"</formula>
    </cfRule>
    <cfRule type="cellIs" dxfId="46515" priority="27491" stopIfTrue="1" operator="equal">
      <formula>"Towel"</formula>
    </cfRule>
    <cfRule type="cellIs" dxfId="46514" priority="27492" stopIfTrue="1" operator="equal">
      <formula>"Napkin Hs"</formula>
    </cfRule>
    <cfRule type="cellIs" dxfId="46513" priority="27501" stopIfTrue="1" operator="equal">
      <formula>"Towel"</formula>
    </cfRule>
    <cfRule type="cellIs" dxfId="46512" priority="27502" stopIfTrue="1" operator="equal">
      <formula>"Napkin Hs"</formula>
    </cfRule>
    <cfRule type="cellIs" dxfId="46511" priority="27503" stopIfTrue="1" operator="equal">
      <formula>"Towel"</formula>
    </cfRule>
    <cfRule type="cellIs" dxfId="46510" priority="27504" stopIfTrue="1" operator="equal">
      <formula>"Napkin Hs"</formula>
    </cfRule>
    <cfRule type="cellIs" dxfId="46509" priority="27510" stopIfTrue="1" operator="equal">
      <formula>"Napkin Hs"</formula>
    </cfRule>
  </conditionalFormatting>
  <conditionalFormatting sqref="C28">
    <cfRule type="cellIs" dxfId="46508" priority="27509" stopIfTrue="1" operator="equal">
      <formula>"Towel"</formula>
    </cfRule>
  </conditionalFormatting>
  <conditionalFormatting sqref="C28">
    <cfRule type="cellIs" dxfId="46507" priority="27420" stopIfTrue="1" operator="equal">
      <formula>"Napkin Hs"</formula>
    </cfRule>
    <cfRule type="cellIs" dxfId="46506" priority="27421" stopIfTrue="1" operator="equal">
      <formula>"Towel"</formula>
    </cfRule>
    <cfRule type="cellIs" dxfId="46505" priority="27422" stopIfTrue="1" operator="equal">
      <formula>"Napkin Hs"</formula>
    </cfRule>
    <cfRule type="cellIs" dxfId="46504" priority="27423" stopIfTrue="1" operator="equal">
      <formula>"Towel"</formula>
    </cfRule>
    <cfRule type="cellIs" dxfId="46503" priority="27424" stopIfTrue="1" operator="equal">
      <formula>"Napkin Hs"</formula>
    </cfRule>
    <cfRule type="cellIs" dxfId="46502" priority="27425" stopIfTrue="1" operator="equal">
      <formula>"Towel"</formula>
    </cfRule>
    <cfRule type="cellIs" dxfId="46501" priority="27426" stopIfTrue="1" operator="equal">
      <formula>"Napkin Hs"</formula>
    </cfRule>
    <cfRule type="cellIs" dxfId="46500" priority="27427" stopIfTrue="1" operator="equal">
      <formula>"Towel"</formula>
    </cfRule>
    <cfRule type="cellIs" dxfId="46499" priority="27428" stopIfTrue="1" operator="equal">
      <formula>"Napkin Hs"</formula>
    </cfRule>
    <cfRule type="cellIs" dxfId="46498" priority="27431" stopIfTrue="1" operator="equal">
      <formula>"Towel"</formula>
    </cfRule>
    <cfRule type="cellIs" dxfId="46497" priority="27432" stopIfTrue="1" operator="equal">
      <formula>"Napkin Hs"</formula>
    </cfRule>
    <cfRule type="cellIs" dxfId="46496" priority="27433" stopIfTrue="1" operator="equal">
      <formula>"Towel"</formula>
    </cfRule>
    <cfRule type="cellIs" dxfId="46495" priority="27434" stopIfTrue="1" operator="equal">
      <formula>"Napkin Hs"</formula>
    </cfRule>
    <cfRule type="cellIs" dxfId="46494" priority="27437" stopIfTrue="1" operator="equal">
      <formula>"Towel"</formula>
    </cfRule>
    <cfRule type="cellIs" dxfId="46493" priority="27438" stopIfTrue="1" operator="equal">
      <formula>"Napkin Hs"</formula>
    </cfRule>
    <cfRule type="cellIs" dxfId="46492" priority="27439" stopIfTrue="1" operator="equal">
      <formula>"Towel"</formula>
    </cfRule>
    <cfRule type="cellIs" dxfId="46491" priority="27440" stopIfTrue="1" operator="equal">
      <formula>"Napkin Hs"</formula>
    </cfRule>
    <cfRule type="cellIs" dxfId="46490" priority="27445" stopIfTrue="1" operator="equal">
      <formula>"Towel"</formula>
    </cfRule>
    <cfRule type="cellIs" dxfId="46489" priority="27446" stopIfTrue="1" operator="equal">
      <formula>"Napkin Hs"</formula>
    </cfRule>
    <cfRule type="cellIs" dxfId="46488" priority="27447" stopIfTrue="1" operator="equal">
      <formula>"Towel"</formula>
    </cfRule>
    <cfRule type="cellIs" dxfId="46487" priority="27448" stopIfTrue="1" operator="equal">
      <formula>"Napkin Hs"</formula>
    </cfRule>
    <cfRule type="cellIs" dxfId="46486" priority="27451" stopIfTrue="1" operator="equal">
      <formula>"Towel"</formula>
    </cfRule>
    <cfRule type="cellIs" dxfId="46485" priority="27452" stopIfTrue="1" operator="equal">
      <formula>"Napkin Hs"</formula>
    </cfRule>
    <cfRule type="cellIs" dxfId="46484" priority="27453" stopIfTrue="1" operator="equal">
      <formula>"Towel"</formula>
    </cfRule>
    <cfRule type="cellIs" dxfId="46483" priority="27454" stopIfTrue="1" operator="equal">
      <formula>"Napkin Hs"</formula>
    </cfRule>
    <cfRule type="cellIs" dxfId="46482" priority="27455" stopIfTrue="1" operator="equal">
      <formula>"Towel"</formula>
    </cfRule>
    <cfRule type="cellIs" dxfId="46481" priority="27456" stopIfTrue="1" operator="equal">
      <formula>"Napkin Hs"</formula>
    </cfRule>
    <cfRule type="cellIs" dxfId="46480" priority="27457" stopIfTrue="1" operator="equal">
      <formula>"Towel"</formula>
    </cfRule>
    <cfRule type="cellIs" dxfId="46479" priority="27458" stopIfTrue="1" operator="equal">
      <formula>"Napkin Hs"</formula>
    </cfRule>
    <cfRule type="cellIs" dxfId="46478" priority="27461" stopIfTrue="1" operator="equal">
      <formula>"Towel"</formula>
    </cfRule>
    <cfRule type="cellIs" dxfId="46477" priority="27462" stopIfTrue="1" operator="equal">
      <formula>"Napkin Hs"</formula>
    </cfRule>
    <cfRule type="cellIs" dxfId="46476" priority="27463" stopIfTrue="1" operator="equal">
      <formula>"Towel"</formula>
    </cfRule>
    <cfRule type="cellIs" dxfId="46475" priority="27464" stopIfTrue="1" operator="equal">
      <formula>"Napkin Hs"</formula>
    </cfRule>
    <cfRule type="cellIs" dxfId="46474" priority="27469" stopIfTrue="1" operator="equal">
      <formula>"Towel"</formula>
    </cfRule>
    <cfRule type="cellIs" dxfId="46473" priority="27470" stopIfTrue="1" operator="equal">
      <formula>"Napkin Hs"</formula>
    </cfRule>
    <cfRule type="cellIs" dxfId="46472" priority="27471" stopIfTrue="1" operator="equal">
      <formula>"Towel"</formula>
    </cfRule>
    <cfRule type="cellIs" dxfId="46471" priority="27472" stopIfTrue="1" operator="equal">
      <formula>"Napkin Hs"</formula>
    </cfRule>
    <cfRule type="cellIs" dxfId="46470" priority="27475" stopIfTrue="1" operator="equal">
      <formula>"Towel"</formula>
    </cfRule>
    <cfRule type="cellIs" dxfId="46469" priority="27476" stopIfTrue="1" operator="equal">
      <formula>"Napkin Hs"</formula>
    </cfRule>
    <cfRule type="cellIs" dxfId="46468" priority="27477" stopIfTrue="1" operator="equal">
      <formula>"Towel"</formula>
    </cfRule>
    <cfRule type="cellIs" dxfId="46467" priority="27478" stopIfTrue="1" operator="equal">
      <formula>"Napkin Hs"</formula>
    </cfRule>
    <cfRule type="cellIs" dxfId="46466" priority="27479" stopIfTrue="1" operator="equal">
      <formula>"Towel"</formula>
    </cfRule>
    <cfRule type="cellIs" dxfId="46465" priority="27480" stopIfTrue="1" operator="equal">
      <formula>"Napkin Hs"</formula>
    </cfRule>
    <cfRule type="cellIs" dxfId="46464" priority="27481" stopIfTrue="1" operator="equal">
      <formula>"Towel"</formula>
    </cfRule>
    <cfRule type="cellIs" dxfId="46463" priority="27482" stopIfTrue="1" operator="equal">
      <formula>"Napkin Hs"</formula>
    </cfRule>
    <cfRule type="cellIs" dxfId="46462" priority="27487" stopIfTrue="1" operator="equal">
      <formula>"Towel"</formula>
    </cfRule>
    <cfRule type="cellIs" dxfId="46461" priority="27488" stopIfTrue="1" operator="equal">
      <formula>"Napkin Hs"</formula>
    </cfRule>
    <cfRule type="cellIs" dxfId="46460" priority="27489" stopIfTrue="1" operator="equal">
      <formula>"Towel"</formula>
    </cfRule>
    <cfRule type="cellIs" dxfId="46459" priority="27490" stopIfTrue="1" operator="equal">
      <formula>"Napkin Hs"</formula>
    </cfRule>
    <cfRule type="cellIs" dxfId="46458" priority="27493" stopIfTrue="1" operator="equal">
      <formula>"Towel"</formula>
    </cfRule>
    <cfRule type="cellIs" dxfId="46457" priority="27494" stopIfTrue="1" operator="equal">
      <formula>"Napkin Hs"</formula>
    </cfRule>
    <cfRule type="cellIs" dxfId="46456" priority="27495" stopIfTrue="1" operator="equal">
      <formula>"Towel"</formula>
    </cfRule>
    <cfRule type="cellIs" dxfId="46455" priority="27496" stopIfTrue="1" operator="equal">
      <formula>"Napkin Hs"</formula>
    </cfRule>
    <cfRule type="cellIs" dxfId="46454" priority="27497" stopIfTrue="1" operator="equal">
      <formula>"Towel"</formula>
    </cfRule>
    <cfRule type="cellIs" dxfId="46453" priority="27498" stopIfTrue="1" operator="equal">
      <formula>"Napkin Hs"</formula>
    </cfRule>
    <cfRule type="cellIs" dxfId="46452" priority="27499" stopIfTrue="1" operator="equal">
      <formula>"Towel"</formula>
    </cfRule>
    <cfRule type="cellIs" dxfId="46451" priority="27500" stopIfTrue="1" operator="equal">
      <formula>"Napkin Hs"</formula>
    </cfRule>
    <cfRule type="cellIs" dxfId="46450" priority="27505" stopIfTrue="1" operator="equal">
      <formula>"Towel"</formula>
    </cfRule>
    <cfRule type="cellIs" dxfId="46449" priority="27506" stopIfTrue="1" operator="equal">
      <formula>"Napkin Hs"</formula>
    </cfRule>
    <cfRule type="cellIs" dxfId="46448" priority="27507" stopIfTrue="1" operator="equal">
      <formula>"Towel"</formula>
    </cfRule>
    <cfRule type="cellIs" dxfId="46447" priority="27508" stopIfTrue="1" operator="equal">
      <formula>"Napkin Hs"</formula>
    </cfRule>
    <cfRule type="cellIs" dxfId="46446" priority="27511" stopIfTrue="1" operator="equal">
      <formula>"Towel"</formula>
    </cfRule>
    <cfRule type="cellIs" dxfId="46445" priority="27512" stopIfTrue="1" operator="equal">
      <formula>"Napkin Hs"</formula>
    </cfRule>
    <cfRule type="cellIs" dxfId="46444" priority="27513" stopIfTrue="1" operator="equal">
      <formula>"Towel"</formula>
    </cfRule>
    <cfRule type="cellIs" dxfId="46443" priority="27514" stopIfTrue="1" operator="equal">
      <formula>"Napkin Hs"</formula>
    </cfRule>
  </conditionalFormatting>
  <conditionalFormatting sqref="C28">
    <cfRule type="cellIs" dxfId="46442" priority="27418" stopIfTrue="1" operator="equal">
      <formula>"Napkin Hs"</formula>
    </cfRule>
  </conditionalFormatting>
  <conditionalFormatting sqref="C28">
    <cfRule type="cellIs" dxfId="46441" priority="27417" stopIfTrue="1" operator="equal">
      <formula>"Napkin Hs"</formula>
    </cfRule>
  </conditionalFormatting>
  <conditionalFormatting sqref="C28">
    <cfRule type="cellIs" dxfId="46440" priority="27416" stopIfTrue="1" operator="equal">
      <formula>"Napkin Hs"</formula>
    </cfRule>
  </conditionalFormatting>
  <conditionalFormatting sqref="C28">
    <cfRule type="cellIs" dxfId="46439" priority="27415" stopIfTrue="1" operator="equal">
      <formula>"Napkin Hs"</formula>
    </cfRule>
  </conditionalFormatting>
  <conditionalFormatting sqref="C28">
    <cfRule type="cellIs" dxfId="46438" priority="27414" stopIfTrue="1" operator="equal">
      <formula>"Napkin Hs"</formula>
    </cfRule>
  </conditionalFormatting>
  <conditionalFormatting sqref="C28">
    <cfRule type="cellIs" dxfId="46437" priority="27413" stopIfTrue="1" operator="equal">
      <formula>"Napkin Hs"</formula>
    </cfRule>
  </conditionalFormatting>
  <conditionalFormatting sqref="C28">
    <cfRule type="cellIs" dxfId="46436" priority="27409" stopIfTrue="1" operator="equal">
      <formula>"Towel"</formula>
    </cfRule>
    <cfRule type="cellIs" dxfId="46435" priority="27410" stopIfTrue="1" operator="equal">
      <formula>"Napkin Hs"</formula>
    </cfRule>
  </conditionalFormatting>
  <conditionalFormatting sqref="C28">
    <cfRule type="cellIs" dxfId="46434" priority="27411" stopIfTrue="1" operator="equal">
      <formula>"Towel"</formula>
    </cfRule>
    <cfRule type="cellIs" dxfId="46433" priority="27412" stopIfTrue="1" operator="equal">
      <formula>"Napkin Hs"</formula>
    </cfRule>
  </conditionalFormatting>
  <conditionalFormatting sqref="C28">
    <cfRule type="cellIs" dxfId="46432" priority="27405" stopIfTrue="1" operator="equal">
      <formula>"Towel"</formula>
    </cfRule>
    <cfRule type="cellIs" dxfId="46431" priority="27406" stopIfTrue="1" operator="equal">
      <formula>"Napkin Hs"</formula>
    </cfRule>
  </conditionalFormatting>
  <conditionalFormatting sqref="C28">
    <cfRule type="cellIs" dxfId="46430" priority="27407" stopIfTrue="1" operator="equal">
      <formula>"Towel"</formula>
    </cfRule>
    <cfRule type="cellIs" dxfId="46429" priority="27408" stopIfTrue="1" operator="equal">
      <formula>"Napkin Hs"</formula>
    </cfRule>
  </conditionalFormatting>
  <conditionalFormatting sqref="B26:C26">
    <cfRule type="cellIs" dxfId="46428" priority="27403" stopIfTrue="1" operator="equal">
      <formula>"Towel"</formula>
    </cfRule>
    <cfRule type="cellIs" dxfId="46427" priority="27404" stopIfTrue="1" operator="equal">
      <formula>"Napkin Hs"</formula>
    </cfRule>
  </conditionalFormatting>
  <conditionalFormatting sqref="C26">
    <cfRule type="cellIs" dxfId="46426" priority="27399" stopIfTrue="1" operator="equal">
      <formula>"Towel"</formula>
    </cfRule>
    <cfRule type="cellIs" dxfId="46425" priority="27400" stopIfTrue="1" operator="equal">
      <formula>"Napkin Hs"</formula>
    </cfRule>
  </conditionalFormatting>
  <conditionalFormatting sqref="C26">
    <cfRule type="cellIs" dxfId="46424" priority="27402" stopIfTrue="1" operator="equal">
      <formula>"Napkin Hs"</formula>
    </cfRule>
  </conditionalFormatting>
  <conditionalFormatting sqref="C26">
    <cfRule type="cellIs" dxfId="46423" priority="27401" stopIfTrue="1" operator="equal">
      <formula>"Towel"</formula>
    </cfRule>
  </conditionalFormatting>
  <conditionalFormatting sqref="B26">
    <cfRule type="cellIs" dxfId="46422" priority="27397" stopIfTrue="1" operator="equal">
      <formula>"Towel"</formula>
    </cfRule>
    <cfRule type="cellIs" dxfId="46421" priority="27398" stopIfTrue="1" operator="equal">
      <formula>"Napkin Hs"</formula>
    </cfRule>
  </conditionalFormatting>
  <conditionalFormatting sqref="B26">
    <cfRule type="cellIs" dxfId="46420" priority="27395" stopIfTrue="1" operator="equal">
      <formula>"Towel"</formula>
    </cfRule>
    <cfRule type="cellIs" dxfId="46419" priority="27396" stopIfTrue="1" operator="equal">
      <formula>"Napkin Hs"</formula>
    </cfRule>
  </conditionalFormatting>
  <conditionalFormatting sqref="B26">
    <cfRule type="cellIs" dxfId="46418" priority="27393" stopIfTrue="1" operator="equal">
      <formula>"Towel"</formula>
    </cfRule>
    <cfRule type="cellIs" dxfId="46417" priority="27394" stopIfTrue="1" operator="equal">
      <formula>"Napkin Hs"</formula>
    </cfRule>
  </conditionalFormatting>
  <conditionalFormatting sqref="B26">
    <cfRule type="cellIs" dxfId="46416" priority="27391" stopIfTrue="1" operator="equal">
      <formula>"Towel"</formula>
    </cfRule>
    <cfRule type="cellIs" dxfId="46415" priority="27392" stopIfTrue="1" operator="equal">
      <formula>"Napkin Hs"</formula>
    </cfRule>
  </conditionalFormatting>
  <conditionalFormatting sqref="B26">
    <cfRule type="cellIs" dxfId="46414" priority="27389" stopIfTrue="1" operator="equal">
      <formula>"Towel"</formula>
    </cfRule>
    <cfRule type="cellIs" dxfId="46413" priority="27390" stopIfTrue="1" operator="equal">
      <formula>"Napkin Hs"</formula>
    </cfRule>
  </conditionalFormatting>
  <conditionalFormatting sqref="B26">
    <cfRule type="cellIs" dxfId="46412" priority="27387" stopIfTrue="1" operator="equal">
      <formula>"Towel"</formula>
    </cfRule>
    <cfRule type="cellIs" dxfId="46411" priority="27388" stopIfTrue="1" operator="equal">
      <formula>"Napkin Hs"</formula>
    </cfRule>
  </conditionalFormatting>
  <conditionalFormatting sqref="B26">
    <cfRule type="cellIs" dxfId="46410" priority="27385" stopIfTrue="1" operator="equal">
      <formula>"Towel"</formula>
    </cfRule>
    <cfRule type="cellIs" dxfId="46409" priority="27386" stopIfTrue="1" operator="equal">
      <formula>"Napkin Hs"</formula>
    </cfRule>
  </conditionalFormatting>
  <conditionalFormatting sqref="B26">
    <cfRule type="cellIs" dxfId="46408" priority="27383" stopIfTrue="1" operator="equal">
      <formula>"Towel"</formula>
    </cfRule>
    <cfRule type="cellIs" dxfId="46407" priority="27384" stopIfTrue="1" operator="equal">
      <formula>"Napkin Hs"</formula>
    </cfRule>
  </conditionalFormatting>
  <conditionalFormatting sqref="B26">
    <cfRule type="cellIs" dxfId="46406" priority="27382" stopIfTrue="1" operator="equal">
      <formula>"Napkin Hs"</formula>
    </cfRule>
  </conditionalFormatting>
  <conditionalFormatting sqref="B26">
    <cfRule type="cellIs" dxfId="46405" priority="27381" stopIfTrue="1" operator="equal">
      <formula>"Napkin Hs"</formula>
    </cfRule>
  </conditionalFormatting>
  <conditionalFormatting sqref="B26">
    <cfRule type="cellIs" dxfId="46404" priority="27380" stopIfTrue="1" operator="equal">
      <formula>"Napkin Hs"</formula>
    </cfRule>
  </conditionalFormatting>
  <conditionalFormatting sqref="C26">
    <cfRule type="cellIs" dxfId="46403" priority="27378" stopIfTrue="1" operator="equal">
      <formula>"Towel"</formula>
    </cfRule>
    <cfRule type="cellIs" dxfId="46402" priority="27379" stopIfTrue="1" operator="equal">
      <formula>"Napkin Hs"</formula>
    </cfRule>
  </conditionalFormatting>
  <conditionalFormatting sqref="C26">
    <cfRule type="cellIs" dxfId="46401" priority="27374" stopIfTrue="1" operator="equal">
      <formula>"Towel"</formula>
    </cfRule>
    <cfRule type="cellIs" dxfId="46400" priority="27375" stopIfTrue="1" operator="equal">
      <formula>"Napkin Hs"</formula>
    </cfRule>
  </conditionalFormatting>
  <conditionalFormatting sqref="C26">
    <cfRule type="cellIs" dxfId="46399" priority="27376" stopIfTrue="1" operator="equal">
      <formula>"Towel"</formula>
    </cfRule>
    <cfRule type="cellIs" dxfId="46398" priority="27377" stopIfTrue="1" operator="equal">
      <formula>"Napkin Hs"</formula>
    </cfRule>
  </conditionalFormatting>
  <conditionalFormatting sqref="C26">
    <cfRule type="cellIs" dxfId="46397" priority="27372" stopIfTrue="1" operator="equal">
      <formula>"Towel"</formula>
    </cfRule>
    <cfRule type="cellIs" dxfId="46396" priority="27373" stopIfTrue="1" operator="equal">
      <formula>"Napkin Hs"</formula>
    </cfRule>
  </conditionalFormatting>
  <conditionalFormatting sqref="C26">
    <cfRule type="cellIs" dxfId="46395" priority="27370" stopIfTrue="1" operator="equal">
      <formula>"Towel"</formula>
    </cfRule>
    <cfRule type="cellIs" dxfId="46394" priority="27371" stopIfTrue="1" operator="equal">
      <formula>"Napkin Hs"</formula>
    </cfRule>
  </conditionalFormatting>
  <conditionalFormatting sqref="C26">
    <cfRule type="cellIs" dxfId="46393" priority="27368" stopIfTrue="1" operator="equal">
      <formula>"Towel"</formula>
    </cfRule>
    <cfRule type="cellIs" dxfId="46392" priority="27369" stopIfTrue="1" operator="equal">
      <formula>"Napkin Hs"</formula>
    </cfRule>
  </conditionalFormatting>
  <conditionalFormatting sqref="C26">
    <cfRule type="cellIs" dxfId="46391" priority="27360" stopIfTrue="1" operator="equal">
      <formula>"Towel"</formula>
    </cfRule>
    <cfRule type="cellIs" dxfId="46390" priority="27361" stopIfTrue="1" operator="equal">
      <formula>"Napkin Hs"</formula>
    </cfRule>
  </conditionalFormatting>
  <conditionalFormatting sqref="C26">
    <cfRule type="cellIs" dxfId="46389" priority="27362" stopIfTrue="1" operator="equal">
      <formula>"Towel"</formula>
    </cfRule>
    <cfRule type="cellIs" dxfId="46388" priority="27363" stopIfTrue="1" operator="equal">
      <formula>"Napkin Hs"</formula>
    </cfRule>
  </conditionalFormatting>
  <conditionalFormatting sqref="C26">
    <cfRule type="cellIs" dxfId="46387" priority="27358" stopIfTrue="1" operator="equal">
      <formula>"Towel"</formula>
    </cfRule>
    <cfRule type="cellIs" dxfId="46386" priority="27359" stopIfTrue="1" operator="equal">
      <formula>"Napkin Hs"</formula>
    </cfRule>
  </conditionalFormatting>
  <conditionalFormatting sqref="C26">
    <cfRule type="cellIs" dxfId="46385" priority="27356" stopIfTrue="1" operator="equal">
      <formula>"Towel"</formula>
    </cfRule>
    <cfRule type="cellIs" dxfId="46384" priority="27357" stopIfTrue="1" operator="equal">
      <formula>"Napkin Hs"</formula>
    </cfRule>
  </conditionalFormatting>
  <conditionalFormatting sqref="C26">
    <cfRule type="cellIs" dxfId="46383" priority="27364" stopIfTrue="1" operator="equal">
      <formula>"Towel"</formula>
    </cfRule>
    <cfRule type="cellIs" dxfId="46382" priority="27365" stopIfTrue="1" operator="equal">
      <formula>"Napkin Hs"</formula>
    </cfRule>
  </conditionalFormatting>
  <conditionalFormatting sqref="C26">
    <cfRule type="cellIs" dxfId="46381" priority="27366" stopIfTrue="1" operator="equal">
      <formula>"Towel"</formula>
    </cfRule>
    <cfRule type="cellIs" dxfId="46380" priority="27367" stopIfTrue="1" operator="equal">
      <formula>"Napkin Hs"</formula>
    </cfRule>
  </conditionalFormatting>
  <conditionalFormatting sqref="C26">
    <cfRule type="cellIs" dxfId="46379" priority="27354" stopIfTrue="1" operator="equal">
      <formula>"Towel"</formula>
    </cfRule>
    <cfRule type="cellIs" dxfId="46378" priority="27355" stopIfTrue="1" operator="equal">
      <formula>"Napkin Hs"</formula>
    </cfRule>
  </conditionalFormatting>
  <conditionalFormatting sqref="C26">
    <cfRule type="cellIs" dxfId="46377" priority="27350" stopIfTrue="1" operator="equal">
      <formula>"Towel"</formula>
    </cfRule>
    <cfRule type="cellIs" dxfId="46376" priority="27351" stopIfTrue="1" operator="equal">
      <formula>"Napkin Hs"</formula>
    </cfRule>
  </conditionalFormatting>
  <conditionalFormatting sqref="C26">
    <cfRule type="cellIs" dxfId="46375" priority="27352" stopIfTrue="1" operator="equal">
      <formula>"Towel"</formula>
    </cfRule>
    <cfRule type="cellIs" dxfId="46374" priority="27353" stopIfTrue="1" operator="equal">
      <formula>"Napkin Hs"</formula>
    </cfRule>
  </conditionalFormatting>
  <conditionalFormatting sqref="C26">
    <cfRule type="cellIs" dxfId="46373" priority="27348" stopIfTrue="1" operator="equal">
      <formula>"Towel"</formula>
    </cfRule>
    <cfRule type="cellIs" dxfId="46372" priority="27349" stopIfTrue="1" operator="equal">
      <formula>"Napkin Hs"</formula>
    </cfRule>
  </conditionalFormatting>
  <conditionalFormatting sqref="C26">
    <cfRule type="cellIs" dxfId="46371" priority="27346" stopIfTrue="1" operator="equal">
      <formula>"Towel"</formula>
    </cfRule>
    <cfRule type="cellIs" dxfId="46370" priority="27347" stopIfTrue="1" operator="equal">
      <formula>"Napkin Hs"</formula>
    </cfRule>
  </conditionalFormatting>
  <conditionalFormatting sqref="C26">
    <cfRule type="cellIs" dxfId="46369" priority="27344" stopIfTrue="1" operator="equal">
      <formula>"Towel"</formula>
    </cfRule>
    <cfRule type="cellIs" dxfId="46368" priority="27345" stopIfTrue="1" operator="equal">
      <formula>"Napkin Hs"</formula>
    </cfRule>
  </conditionalFormatting>
  <conditionalFormatting sqref="C26">
    <cfRule type="cellIs" dxfId="46367" priority="27336" stopIfTrue="1" operator="equal">
      <formula>"Towel"</formula>
    </cfRule>
    <cfRule type="cellIs" dxfId="46366" priority="27337" stopIfTrue="1" operator="equal">
      <formula>"Napkin Hs"</formula>
    </cfRule>
  </conditionalFormatting>
  <conditionalFormatting sqref="C26">
    <cfRule type="cellIs" dxfId="46365" priority="27338" stopIfTrue="1" operator="equal">
      <formula>"Towel"</formula>
    </cfRule>
    <cfRule type="cellIs" dxfId="46364" priority="27339" stopIfTrue="1" operator="equal">
      <formula>"Napkin Hs"</formula>
    </cfRule>
  </conditionalFormatting>
  <conditionalFormatting sqref="C26">
    <cfRule type="cellIs" dxfId="46363" priority="27334" stopIfTrue="1" operator="equal">
      <formula>"Towel"</formula>
    </cfRule>
    <cfRule type="cellIs" dxfId="46362" priority="27335" stopIfTrue="1" operator="equal">
      <formula>"Napkin Hs"</formula>
    </cfRule>
  </conditionalFormatting>
  <conditionalFormatting sqref="C26">
    <cfRule type="cellIs" dxfId="46361" priority="27332" stopIfTrue="1" operator="equal">
      <formula>"Towel"</formula>
    </cfRule>
    <cfRule type="cellIs" dxfId="46360" priority="27333" stopIfTrue="1" operator="equal">
      <formula>"Napkin Hs"</formula>
    </cfRule>
  </conditionalFormatting>
  <conditionalFormatting sqref="C26">
    <cfRule type="cellIs" dxfId="46359" priority="27340" stopIfTrue="1" operator="equal">
      <formula>"Towel"</formula>
    </cfRule>
    <cfRule type="cellIs" dxfId="46358" priority="27341" stopIfTrue="1" operator="equal">
      <formula>"Napkin Hs"</formula>
    </cfRule>
  </conditionalFormatting>
  <conditionalFormatting sqref="C26">
    <cfRule type="cellIs" dxfId="46357" priority="27342" stopIfTrue="1" operator="equal">
      <formula>"Towel"</formula>
    </cfRule>
    <cfRule type="cellIs" dxfId="46356" priority="27343" stopIfTrue="1" operator="equal">
      <formula>"Napkin Hs"</formula>
    </cfRule>
  </conditionalFormatting>
  <conditionalFormatting sqref="C26">
    <cfRule type="cellIs" dxfId="46355" priority="27330" stopIfTrue="1" operator="equal">
      <formula>"Towel"</formula>
    </cfRule>
    <cfRule type="cellIs" dxfId="46354" priority="27331" stopIfTrue="1" operator="equal">
      <formula>"Napkin Hs"</formula>
    </cfRule>
  </conditionalFormatting>
  <conditionalFormatting sqref="C26">
    <cfRule type="cellIs" dxfId="46353" priority="27326" stopIfTrue="1" operator="equal">
      <formula>"Towel"</formula>
    </cfRule>
    <cfRule type="cellIs" dxfId="46352" priority="27327" stopIfTrue="1" operator="equal">
      <formula>"Napkin Hs"</formula>
    </cfRule>
  </conditionalFormatting>
  <conditionalFormatting sqref="C26">
    <cfRule type="cellIs" dxfId="46351" priority="27328" stopIfTrue="1" operator="equal">
      <formula>"Towel"</formula>
    </cfRule>
    <cfRule type="cellIs" dxfId="46350" priority="27329" stopIfTrue="1" operator="equal">
      <formula>"Napkin Hs"</formula>
    </cfRule>
  </conditionalFormatting>
  <conditionalFormatting sqref="C26">
    <cfRule type="cellIs" dxfId="46349" priority="27322" stopIfTrue="1" operator="equal">
      <formula>"Towel"</formula>
    </cfRule>
    <cfRule type="cellIs" dxfId="46348" priority="27323" stopIfTrue="1" operator="equal">
      <formula>"Napkin Hs"</formula>
    </cfRule>
  </conditionalFormatting>
  <conditionalFormatting sqref="C26">
    <cfRule type="cellIs" dxfId="46347" priority="27324" stopIfTrue="1" operator="equal">
      <formula>"Towel"</formula>
    </cfRule>
    <cfRule type="cellIs" dxfId="46346" priority="27325" stopIfTrue="1" operator="equal">
      <formula>"Napkin Hs"</formula>
    </cfRule>
  </conditionalFormatting>
  <conditionalFormatting sqref="C26">
    <cfRule type="cellIs" dxfId="46345" priority="27320" stopIfTrue="1" operator="equal">
      <formula>"Towel"</formula>
    </cfRule>
    <cfRule type="cellIs" dxfId="46344" priority="27321" stopIfTrue="1" operator="equal">
      <formula>"Napkin Hs"</formula>
    </cfRule>
  </conditionalFormatting>
  <conditionalFormatting sqref="C26">
    <cfRule type="cellIs" dxfId="46343" priority="27314" stopIfTrue="1" operator="equal">
      <formula>"Towel"</formula>
    </cfRule>
    <cfRule type="cellIs" dxfId="46342" priority="27315" stopIfTrue="1" operator="equal">
      <formula>"Napkin Hs"</formula>
    </cfRule>
  </conditionalFormatting>
  <conditionalFormatting sqref="C26">
    <cfRule type="cellIs" dxfId="46341" priority="27318" stopIfTrue="1" operator="equal">
      <formula>"Towel"</formula>
    </cfRule>
    <cfRule type="cellIs" dxfId="46340" priority="27319" stopIfTrue="1" operator="equal">
      <formula>"Napkin Hs"</formula>
    </cfRule>
  </conditionalFormatting>
  <conditionalFormatting sqref="C26">
    <cfRule type="cellIs" dxfId="46339" priority="27316" stopIfTrue="1" operator="equal">
      <formula>"Towel"</formula>
    </cfRule>
    <cfRule type="cellIs" dxfId="46338" priority="27317" stopIfTrue="1" operator="equal">
      <formula>"Napkin Hs"</formula>
    </cfRule>
  </conditionalFormatting>
  <conditionalFormatting sqref="C26">
    <cfRule type="cellIs" dxfId="46337" priority="27308" stopIfTrue="1" operator="equal">
      <formula>"Towel"</formula>
    </cfRule>
    <cfRule type="cellIs" dxfId="46336" priority="27309" stopIfTrue="1" operator="equal">
      <formula>"Napkin Hs"</formula>
    </cfRule>
  </conditionalFormatting>
  <conditionalFormatting sqref="C26">
    <cfRule type="cellIs" dxfId="46335" priority="27310" stopIfTrue="1" operator="equal">
      <formula>"Towel"</formula>
    </cfRule>
    <cfRule type="cellIs" dxfId="46334" priority="27311" stopIfTrue="1" operator="equal">
      <formula>"Napkin Hs"</formula>
    </cfRule>
  </conditionalFormatting>
  <conditionalFormatting sqref="C26">
    <cfRule type="cellIs" dxfId="46333" priority="27312" stopIfTrue="1" operator="equal">
      <formula>"Towel"</formula>
    </cfRule>
    <cfRule type="cellIs" dxfId="46332" priority="27313" stopIfTrue="1" operator="equal">
      <formula>"Napkin Hs"</formula>
    </cfRule>
  </conditionalFormatting>
  <conditionalFormatting sqref="C26">
    <cfRule type="cellIs" dxfId="46331" priority="27306" stopIfTrue="1" operator="equal">
      <formula>"Towel"</formula>
    </cfRule>
    <cfRule type="cellIs" dxfId="46330" priority="27307" stopIfTrue="1" operator="equal">
      <formula>"Napkin Hs"</formula>
    </cfRule>
  </conditionalFormatting>
  <conditionalFormatting sqref="C26">
    <cfRule type="cellIs" dxfId="46329" priority="27304" stopIfTrue="1" operator="equal">
      <formula>"Towel"</formula>
    </cfRule>
    <cfRule type="cellIs" dxfId="46328" priority="27305" stopIfTrue="1" operator="equal">
      <formula>"Napkin Hs"</formula>
    </cfRule>
  </conditionalFormatting>
  <conditionalFormatting sqref="C26">
    <cfRule type="cellIs" dxfId="46327" priority="27280" stopIfTrue="1" operator="equal">
      <formula>"Towel"</formula>
    </cfRule>
  </conditionalFormatting>
  <conditionalFormatting sqref="C26">
    <cfRule type="cellIs" dxfId="46326" priority="27281" stopIfTrue="1" operator="equal">
      <formula>"Napkin Hs"</formula>
    </cfRule>
    <cfRule type="cellIs" dxfId="46325" priority="27286" stopIfTrue="1" operator="equal">
      <formula>"Towel"</formula>
    </cfRule>
    <cfRule type="cellIs" dxfId="46324" priority="27287" stopIfTrue="1" operator="equal">
      <formula>"Napkin Hs"</formula>
    </cfRule>
    <cfRule type="cellIs" dxfId="46323" priority="27296" stopIfTrue="1" operator="equal">
      <formula>"Towel"</formula>
    </cfRule>
    <cfRule type="cellIs" dxfId="46322" priority="27297" stopIfTrue="1" operator="equal">
      <formula>"Napkin Hs"</formula>
    </cfRule>
    <cfRule type="cellIs" dxfId="46321" priority="27302" stopIfTrue="1" operator="equal">
      <formula>"Towel"</formula>
    </cfRule>
    <cfRule type="cellIs" dxfId="46320" priority="27303" stopIfTrue="1" operator="equal">
      <formula>"Napkin Hs"</formula>
    </cfRule>
  </conditionalFormatting>
  <conditionalFormatting sqref="C26">
    <cfRule type="cellIs" dxfId="46319" priority="27282" stopIfTrue="1" operator="equal">
      <formula>"Towel"</formula>
    </cfRule>
    <cfRule type="cellIs" dxfId="46318" priority="27283" stopIfTrue="1" operator="equal">
      <formula>"Napkin Hs"</formula>
    </cfRule>
    <cfRule type="cellIs" dxfId="46317" priority="27284" stopIfTrue="1" operator="equal">
      <formula>"Towel"</formula>
    </cfRule>
    <cfRule type="cellIs" dxfId="46316" priority="27285" stopIfTrue="1" operator="equal">
      <formula>"Napkin Hs"</formula>
    </cfRule>
    <cfRule type="cellIs" dxfId="46315" priority="27288" stopIfTrue="1" operator="equal">
      <formula>"Towel"</formula>
    </cfRule>
    <cfRule type="cellIs" dxfId="46314" priority="27289" stopIfTrue="1" operator="equal">
      <formula>"Napkin Hs"</formula>
    </cfRule>
    <cfRule type="cellIs" dxfId="46313" priority="27290" stopIfTrue="1" operator="equal">
      <formula>"Towel"</formula>
    </cfRule>
    <cfRule type="cellIs" dxfId="46312" priority="27291" stopIfTrue="1" operator="equal">
      <formula>"Napkin Hs"</formula>
    </cfRule>
    <cfRule type="cellIs" dxfId="46311" priority="27292" stopIfTrue="1" operator="equal">
      <formula>"Towel"</formula>
    </cfRule>
    <cfRule type="cellIs" dxfId="46310" priority="27293" stopIfTrue="1" operator="equal">
      <formula>"Napkin Hs"</formula>
    </cfRule>
    <cfRule type="cellIs" dxfId="46309" priority="27294" stopIfTrue="1" operator="equal">
      <formula>"Towel"</formula>
    </cfRule>
    <cfRule type="cellIs" dxfId="46308" priority="27295" stopIfTrue="1" operator="equal">
      <formula>"Napkin Hs"</formula>
    </cfRule>
    <cfRule type="cellIs" dxfId="46307" priority="27298" stopIfTrue="1" operator="equal">
      <formula>"Towel"</formula>
    </cfRule>
    <cfRule type="cellIs" dxfId="46306" priority="27299" stopIfTrue="1" operator="equal">
      <formula>"Napkin Hs"</formula>
    </cfRule>
    <cfRule type="cellIs" dxfId="46305" priority="27301" stopIfTrue="1" operator="equal">
      <formula>"Napkin Hs"</formula>
    </cfRule>
  </conditionalFormatting>
  <conditionalFormatting sqref="C26">
    <cfRule type="cellIs" dxfId="46304" priority="27300" stopIfTrue="1" operator="equal">
      <formula>"Towel"</formula>
    </cfRule>
  </conditionalFormatting>
  <conditionalFormatting sqref="C26">
    <cfRule type="cellIs" dxfId="46303" priority="27278" stopIfTrue="1" operator="equal">
      <formula>"Towel"</formula>
    </cfRule>
    <cfRule type="cellIs" dxfId="46302" priority="27279" stopIfTrue="1" operator="equal">
      <formula>"Napkin Hs"</formula>
    </cfRule>
  </conditionalFormatting>
  <conditionalFormatting sqref="C26">
    <cfRule type="cellIs" dxfId="46301" priority="27277" stopIfTrue="1" operator="equal">
      <formula>"Napkin Hs"</formula>
    </cfRule>
  </conditionalFormatting>
  <conditionalFormatting sqref="C26">
    <cfRule type="cellIs" dxfId="46300" priority="27276" stopIfTrue="1" operator="equal">
      <formula>"Towel"</formula>
    </cfRule>
  </conditionalFormatting>
  <conditionalFormatting sqref="C26">
    <cfRule type="cellIs" dxfId="46299" priority="27274" stopIfTrue="1" operator="equal">
      <formula>"Towel"</formula>
    </cfRule>
  </conditionalFormatting>
  <conditionalFormatting sqref="C26">
    <cfRule type="cellIs" dxfId="46298" priority="27275" stopIfTrue="1" operator="equal">
      <formula>"Napkin Hs"</formula>
    </cfRule>
  </conditionalFormatting>
  <conditionalFormatting sqref="C26">
    <cfRule type="cellIs" dxfId="46297" priority="27178" stopIfTrue="1" operator="equal">
      <formula>"Towel"</formula>
    </cfRule>
  </conditionalFormatting>
  <conditionalFormatting sqref="C26">
    <cfRule type="cellIs" dxfId="46296" priority="27188" stopIfTrue="1" operator="equal">
      <formula>"Towel"</formula>
    </cfRule>
    <cfRule type="cellIs" dxfId="46295" priority="27189" stopIfTrue="1" operator="equal">
      <formula>"Napkin Hs"</formula>
    </cfRule>
    <cfRule type="cellIs" dxfId="46294" priority="27194" stopIfTrue="1" operator="equal">
      <formula>"Towel"</formula>
    </cfRule>
    <cfRule type="cellIs" dxfId="46293" priority="27195" stopIfTrue="1" operator="equal">
      <formula>"Napkin Hs"</formula>
    </cfRule>
    <cfRule type="cellIs" dxfId="46292" priority="27200" stopIfTrue="1" operator="equal">
      <formula>"Towel"</formula>
    </cfRule>
    <cfRule type="cellIs" dxfId="46291" priority="27201" stopIfTrue="1" operator="equal">
      <formula>"Napkin Hs"</formula>
    </cfRule>
    <cfRule type="cellIs" dxfId="46290" priority="27202" stopIfTrue="1" operator="equal">
      <formula>"Towel"</formula>
    </cfRule>
    <cfRule type="cellIs" dxfId="46289" priority="27203" stopIfTrue="1" operator="equal">
      <formula>"Napkin Hs"</formula>
    </cfRule>
    <cfRule type="cellIs" dxfId="46288" priority="27208" stopIfTrue="1" operator="equal">
      <formula>"Towel"</formula>
    </cfRule>
    <cfRule type="cellIs" dxfId="46287" priority="27209" stopIfTrue="1" operator="equal">
      <formula>"Napkin Hs"</formula>
    </cfRule>
    <cfRule type="cellIs" dxfId="46286" priority="27218" stopIfTrue="1" operator="equal">
      <formula>"Towel"</formula>
    </cfRule>
    <cfRule type="cellIs" dxfId="46285" priority="27219" stopIfTrue="1" operator="equal">
      <formula>"Napkin Hs"</formula>
    </cfRule>
    <cfRule type="cellIs" dxfId="46284" priority="27224" stopIfTrue="1" operator="equal">
      <formula>"Towel"</formula>
    </cfRule>
    <cfRule type="cellIs" dxfId="46283" priority="27225" stopIfTrue="1" operator="equal">
      <formula>"Napkin Hs"</formula>
    </cfRule>
    <cfRule type="cellIs" dxfId="46282" priority="27226" stopIfTrue="1" operator="equal">
      <formula>"Towel"</formula>
    </cfRule>
    <cfRule type="cellIs" dxfId="46281" priority="27227" stopIfTrue="1" operator="equal">
      <formula>"Napkin Hs"</formula>
    </cfRule>
    <cfRule type="cellIs" dxfId="46280" priority="27232" stopIfTrue="1" operator="equal">
      <formula>"Towel"</formula>
    </cfRule>
    <cfRule type="cellIs" dxfId="46279" priority="27233" stopIfTrue="1" operator="equal">
      <formula>"Napkin Hs"</formula>
    </cfRule>
    <cfRule type="cellIs" dxfId="46278" priority="27242" stopIfTrue="1" operator="equal">
      <formula>"Towel"</formula>
    </cfRule>
    <cfRule type="cellIs" dxfId="46277" priority="27243" stopIfTrue="1" operator="equal">
      <formula>"Napkin Hs"</formula>
    </cfRule>
    <cfRule type="cellIs" dxfId="46276" priority="27244" stopIfTrue="1" operator="equal">
      <formula>"Towel"</formula>
    </cfRule>
    <cfRule type="cellIs" dxfId="46275" priority="27245" stopIfTrue="1" operator="equal">
      <formula>"Napkin Hs"</formula>
    </cfRule>
    <cfRule type="cellIs" dxfId="46274" priority="27250" stopIfTrue="1" operator="equal">
      <formula>"Towel"</formula>
    </cfRule>
    <cfRule type="cellIs" dxfId="46273" priority="27251" stopIfTrue="1" operator="equal">
      <formula>"Napkin Hs"</formula>
    </cfRule>
    <cfRule type="cellIs" dxfId="46272" priority="27260" stopIfTrue="1" operator="equal">
      <formula>"Towel"</formula>
    </cfRule>
    <cfRule type="cellIs" dxfId="46271" priority="27261" stopIfTrue="1" operator="equal">
      <formula>"Napkin Hs"</formula>
    </cfRule>
    <cfRule type="cellIs" dxfId="46270" priority="27262" stopIfTrue="1" operator="equal">
      <formula>"Towel"</formula>
    </cfRule>
    <cfRule type="cellIs" dxfId="46269" priority="27263" stopIfTrue="1" operator="equal">
      <formula>"Napkin Hs"</formula>
    </cfRule>
    <cfRule type="cellIs" dxfId="46268" priority="27269" stopIfTrue="1" operator="equal">
      <formula>"Napkin Hs"</formula>
    </cfRule>
  </conditionalFormatting>
  <conditionalFormatting sqref="C26">
    <cfRule type="cellIs" dxfId="46267" priority="27268" stopIfTrue="1" operator="equal">
      <formula>"Towel"</formula>
    </cfRule>
  </conditionalFormatting>
  <conditionalFormatting sqref="C26">
    <cfRule type="cellIs" dxfId="46266" priority="27179" stopIfTrue="1" operator="equal">
      <formula>"Napkin Hs"</formula>
    </cfRule>
    <cfRule type="cellIs" dxfId="46265" priority="27180" stopIfTrue="1" operator="equal">
      <formula>"Towel"</formula>
    </cfRule>
    <cfRule type="cellIs" dxfId="46264" priority="27181" stopIfTrue="1" operator="equal">
      <formula>"Napkin Hs"</formula>
    </cfRule>
    <cfRule type="cellIs" dxfId="46263" priority="27182" stopIfTrue="1" operator="equal">
      <formula>"Towel"</formula>
    </cfRule>
    <cfRule type="cellIs" dxfId="46262" priority="27183" stopIfTrue="1" operator="equal">
      <formula>"Napkin Hs"</formula>
    </cfRule>
    <cfRule type="cellIs" dxfId="46261" priority="27184" stopIfTrue="1" operator="equal">
      <formula>"Towel"</formula>
    </cfRule>
    <cfRule type="cellIs" dxfId="46260" priority="27185" stopIfTrue="1" operator="equal">
      <formula>"Napkin Hs"</formula>
    </cfRule>
    <cfRule type="cellIs" dxfId="46259" priority="27186" stopIfTrue="1" operator="equal">
      <formula>"Towel"</formula>
    </cfRule>
    <cfRule type="cellIs" dxfId="46258" priority="27187" stopIfTrue="1" operator="equal">
      <formula>"Napkin Hs"</formula>
    </cfRule>
    <cfRule type="cellIs" dxfId="46257" priority="27190" stopIfTrue="1" operator="equal">
      <formula>"Towel"</formula>
    </cfRule>
    <cfRule type="cellIs" dxfId="46256" priority="27191" stopIfTrue="1" operator="equal">
      <formula>"Napkin Hs"</formula>
    </cfRule>
    <cfRule type="cellIs" dxfId="46255" priority="27192" stopIfTrue="1" operator="equal">
      <formula>"Towel"</formula>
    </cfRule>
    <cfRule type="cellIs" dxfId="46254" priority="27193" stopIfTrue="1" operator="equal">
      <formula>"Napkin Hs"</formula>
    </cfRule>
    <cfRule type="cellIs" dxfId="46253" priority="27196" stopIfTrue="1" operator="equal">
      <formula>"Towel"</formula>
    </cfRule>
    <cfRule type="cellIs" dxfId="46252" priority="27197" stopIfTrue="1" operator="equal">
      <formula>"Napkin Hs"</formula>
    </cfRule>
    <cfRule type="cellIs" dxfId="46251" priority="27198" stopIfTrue="1" operator="equal">
      <formula>"Towel"</formula>
    </cfRule>
    <cfRule type="cellIs" dxfId="46250" priority="27199" stopIfTrue="1" operator="equal">
      <formula>"Napkin Hs"</formula>
    </cfRule>
    <cfRule type="cellIs" dxfId="46249" priority="27204" stopIfTrue="1" operator="equal">
      <formula>"Towel"</formula>
    </cfRule>
    <cfRule type="cellIs" dxfId="46248" priority="27205" stopIfTrue="1" operator="equal">
      <formula>"Napkin Hs"</formula>
    </cfRule>
    <cfRule type="cellIs" dxfId="46247" priority="27206" stopIfTrue="1" operator="equal">
      <formula>"Towel"</formula>
    </cfRule>
    <cfRule type="cellIs" dxfId="46246" priority="27207" stopIfTrue="1" operator="equal">
      <formula>"Napkin Hs"</formula>
    </cfRule>
    <cfRule type="cellIs" dxfId="46245" priority="27210" stopIfTrue="1" operator="equal">
      <formula>"Towel"</formula>
    </cfRule>
    <cfRule type="cellIs" dxfId="46244" priority="27211" stopIfTrue="1" operator="equal">
      <formula>"Napkin Hs"</formula>
    </cfRule>
    <cfRule type="cellIs" dxfId="46243" priority="27212" stopIfTrue="1" operator="equal">
      <formula>"Towel"</formula>
    </cfRule>
    <cfRule type="cellIs" dxfId="46242" priority="27213" stopIfTrue="1" operator="equal">
      <formula>"Napkin Hs"</formula>
    </cfRule>
    <cfRule type="cellIs" dxfId="46241" priority="27214" stopIfTrue="1" operator="equal">
      <formula>"Towel"</formula>
    </cfRule>
    <cfRule type="cellIs" dxfId="46240" priority="27215" stopIfTrue="1" operator="equal">
      <formula>"Napkin Hs"</formula>
    </cfRule>
    <cfRule type="cellIs" dxfId="46239" priority="27216" stopIfTrue="1" operator="equal">
      <formula>"Towel"</formula>
    </cfRule>
    <cfRule type="cellIs" dxfId="46238" priority="27217" stopIfTrue="1" operator="equal">
      <formula>"Napkin Hs"</formula>
    </cfRule>
    <cfRule type="cellIs" dxfId="46237" priority="27220" stopIfTrue="1" operator="equal">
      <formula>"Towel"</formula>
    </cfRule>
    <cfRule type="cellIs" dxfId="46236" priority="27221" stopIfTrue="1" operator="equal">
      <formula>"Napkin Hs"</formula>
    </cfRule>
    <cfRule type="cellIs" dxfId="46235" priority="27222" stopIfTrue="1" operator="equal">
      <formula>"Towel"</formula>
    </cfRule>
    <cfRule type="cellIs" dxfId="46234" priority="27223" stopIfTrue="1" operator="equal">
      <formula>"Napkin Hs"</formula>
    </cfRule>
    <cfRule type="cellIs" dxfId="46233" priority="27228" stopIfTrue="1" operator="equal">
      <formula>"Towel"</formula>
    </cfRule>
    <cfRule type="cellIs" dxfId="46232" priority="27229" stopIfTrue="1" operator="equal">
      <formula>"Napkin Hs"</formula>
    </cfRule>
    <cfRule type="cellIs" dxfId="46231" priority="27230" stopIfTrue="1" operator="equal">
      <formula>"Towel"</formula>
    </cfRule>
    <cfRule type="cellIs" dxfId="46230" priority="27231" stopIfTrue="1" operator="equal">
      <formula>"Napkin Hs"</formula>
    </cfRule>
    <cfRule type="cellIs" dxfId="46229" priority="27234" stopIfTrue="1" operator="equal">
      <formula>"Towel"</formula>
    </cfRule>
    <cfRule type="cellIs" dxfId="46228" priority="27235" stopIfTrue="1" operator="equal">
      <formula>"Napkin Hs"</formula>
    </cfRule>
    <cfRule type="cellIs" dxfId="46227" priority="27236" stopIfTrue="1" operator="equal">
      <formula>"Towel"</formula>
    </cfRule>
    <cfRule type="cellIs" dxfId="46226" priority="27237" stopIfTrue="1" operator="equal">
      <formula>"Napkin Hs"</formula>
    </cfRule>
    <cfRule type="cellIs" dxfId="46225" priority="27238" stopIfTrue="1" operator="equal">
      <formula>"Towel"</formula>
    </cfRule>
    <cfRule type="cellIs" dxfId="46224" priority="27239" stopIfTrue="1" operator="equal">
      <formula>"Napkin Hs"</formula>
    </cfRule>
    <cfRule type="cellIs" dxfId="46223" priority="27240" stopIfTrue="1" operator="equal">
      <formula>"Towel"</formula>
    </cfRule>
    <cfRule type="cellIs" dxfId="46222" priority="27241" stopIfTrue="1" operator="equal">
      <formula>"Napkin Hs"</formula>
    </cfRule>
    <cfRule type="cellIs" dxfId="46221" priority="27246" stopIfTrue="1" operator="equal">
      <formula>"Towel"</formula>
    </cfRule>
    <cfRule type="cellIs" dxfId="46220" priority="27247" stopIfTrue="1" operator="equal">
      <formula>"Napkin Hs"</formula>
    </cfRule>
    <cfRule type="cellIs" dxfId="46219" priority="27248" stopIfTrue="1" operator="equal">
      <formula>"Towel"</formula>
    </cfRule>
    <cfRule type="cellIs" dxfId="46218" priority="27249" stopIfTrue="1" operator="equal">
      <formula>"Napkin Hs"</formula>
    </cfRule>
    <cfRule type="cellIs" dxfId="46217" priority="27252" stopIfTrue="1" operator="equal">
      <formula>"Towel"</formula>
    </cfRule>
    <cfRule type="cellIs" dxfId="46216" priority="27253" stopIfTrue="1" operator="equal">
      <formula>"Napkin Hs"</formula>
    </cfRule>
    <cfRule type="cellIs" dxfId="46215" priority="27254" stopIfTrue="1" operator="equal">
      <formula>"Towel"</formula>
    </cfRule>
    <cfRule type="cellIs" dxfId="46214" priority="27255" stopIfTrue="1" operator="equal">
      <formula>"Napkin Hs"</formula>
    </cfRule>
    <cfRule type="cellIs" dxfId="46213" priority="27256" stopIfTrue="1" operator="equal">
      <formula>"Towel"</formula>
    </cfRule>
    <cfRule type="cellIs" dxfId="46212" priority="27257" stopIfTrue="1" operator="equal">
      <formula>"Napkin Hs"</formula>
    </cfRule>
    <cfRule type="cellIs" dxfId="46211" priority="27258" stopIfTrue="1" operator="equal">
      <formula>"Towel"</formula>
    </cfRule>
    <cfRule type="cellIs" dxfId="46210" priority="27259" stopIfTrue="1" operator="equal">
      <formula>"Napkin Hs"</formula>
    </cfRule>
    <cfRule type="cellIs" dxfId="46209" priority="27264" stopIfTrue="1" operator="equal">
      <formula>"Towel"</formula>
    </cfRule>
    <cfRule type="cellIs" dxfId="46208" priority="27265" stopIfTrue="1" operator="equal">
      <formula>"Napkin Hs"</formula>
    </cfRule>
    <cfRule type="cellIs" dxfId="46207" priority="27266" stopIfTrue="1" operator="equal">
      <formula>"Towel"</formula>
    </cfRule>
    <cfRule type="cellIs" dxfId="46206" priority="27267" stopIfTrue="1" operator="equal">
      <formula>"Napkin Hs"</formula>
    </cfRule>
    <cfRule type="cellIs" dxfId="46205" priority="27270" stopIfTrue="1" operator="equal">
      <formula>"Towel"</formula>
    </cfRule>
    <cfRule type="cellIs" dxfId="46204" priority="27271" stopIfTrue="1" operator="equal">
      <formula>"Napkin Hs"</formula>
    </cfRule>
    <cfRule type="cellIs" dxfId="46203" priority="27272" stopIfTrue="1" operator="equal">
      <formula>"Towel"</formula>
    </cfRule>
    <cfRule type="cellIs" dxfId="46202" priority="27273" stopIfTrue="1" operator="equal">
      <formula>"Napkin Hs"</formula>
    </cfRule>
  </conditionalFormatting>
  <conditionalFormatting sqref="C26">
    <cfRule type="cellIs" dxfId="46201" priority="27177" stopIfTrue="1" operator="equal">
      <formula>"Napkin Hs"</formula>
    </cfRule>
  </conditionalFormatting>
  <conditionalFormatting sqref="C26">
    <cfRule type="cellIs" dxfId="46200" priority="27176" stopIfTrue="1" operator="equal">
      <formula>"Napkin Hs"</formula>
    </cfRule>
  </conditionalFormatting>
  <conditionalFormatting sqref="C26">
    <cfRule type="cellIs" dxfId="46199" priority="27175" stopIfTrue="1" operator="equal">
      <formula>"Napkin Hs"</formula>
    </cfRule>
  </conditionalFormatting>
  <conditionalFormatting sqref="C26">
    <cfRule type="cellIs" dxfId="46198" priority="27174" stopIfTrue="1" operator="equal">
      <formula>"Napkin Hs"</formula>
    </cfRule>
  </conditionalFormatting>
  <conditionalFormatting sqref="C26">
    <cfRule type="cellIs" dxfId="46197" priority="27173" stopIfTrue="1" operator="equal">
      <formula>"Napkin Hs"</formula>
    </cfRule>
  </conditionalFormatting>
  <conditionalFormatting sqref="C26">
    <cfRule type="cellIs" dxfId="46196" priority="27172" stopIfTrue="1" operator="equal">
      <formula>"Napkin Hs"</formula>
    </cfRule>
  </conditionalFormatting>
  <conditionalFormatting sqref="C26">
    <cfRule type="cellIs" dxfId="46195" priority="27168" stopIfTrue="1" operator="equal">
      <formula>"Towel"</formula>
    </cfRule>
    <cfRule type="cellIs" dxfId="46194" priority="27169" stopIfTrue="1" operator="equal">
      <formula>"Napkin Hs"</formula>
    </cfRule>
  </conditionalFormatting>
  <conditionalFormatting sqref="C26">
    <cfRule type="cellIs" dxfId="46193" priority="27170" stopIfTrue="1" operator="equal">
      <formula>"Towel"</formula>
    </cfRule>
    <cfRule type="cellIs" dxfId="46192" priority="27171" stopIfTrue="1" operator="equal">
      <formula>"Napkin Hs"</formula>
    </cfRule>
  </conditionalFormatting>
  <conditionalFormatting sqref="C26">
    <cfRule type="cellIs" dxfId="46191" priority="27164" stopIfTrue="1" operator="equal">
      <formula>"Towel"</formula>
    </cfRule>
    <cfRule type="cellIs" dxfId="46190" priority="27165" stopIfTrue="1" operator="equal">
      <formula>"Napkin Hs"</formula>
    </cfRule>
  </conditionalFormatting>
  <conditionalFormatting sqref="C26">
    <cfRule type="cellIs" dxfId="46189" priority="27166" stopIfTrue="1" operator="equal">
      <formula>"Towel"</formula>
    </cfRule>
    <cfRule type="cellIs" dxfId="46188" priority="27167" stopIfTrue="1" operator="equal">
      <formula>"Napkin Hs"</formula>
    </cfRule>
  </conditionalFormatting>
  <conditionalFormatting sqref="C26">
    <cfRule type="cellIs" dxfId="46187" priority="27162" stopIfTrue="1" operator="equal">
      <formula>"Towel"</formula>
    </cfRule>
    <cfRule type="cellIs" dxfId="46186" priority="27163" stopIfTrue="1" operator="equal">
      <formula>"Napkin Hs"</formula>
    </cfRule>
  </conditionalFormatting>
  <conditionalFormatting sqref="C26">
    <cfRule type="cellIs" dxfId="46185" priority="27158" stopIfTrue="1" operator="equal">
      <formula>"Towel"</formula>
    </cfRule>
    <cfRule type="cellIs" dxfId="46184" priority="27159" stopIfTrue="1" operator="equal">
      <formula>"Napkin Hs"</formula>
    </cfRule>
  </conditionalFormatting>
  <conditionalFormatting sqref="C26">
    <cfRule type="cellIs" dxfId="46183" priority="27160" stopIfTrue="1" operator="equal">
      <formula>"Towel"</formula>
    </cfRule>
    <cfRule type="cellIs" dxfId="46182" priority="27161" stopIfTrue="1" operator="equal">
      <formula>"Napkin Hs"</formula>
    </cfRule>
  </conditionalFormatting>
  <conditionalFormatting sqref="C26">
    <cfRule type="cellIs" dxfId="46181" priority="27154" stopIfTrue="1" operator="equal">
      <formula>"Towel"</formula>
    </cfRule>
    <cfRule type="cellIs" dxfId="46180" priority="27155" stopIfTrue="1" operator="equal">
      <formula>"Napkin Hs"</formula>
    </cfRule>
  </conditionalFormatting>
  <conditionalFormatting sqref="C26">
    <cfRule type="cellIs" dxfId="46179" priority="27156" stopIfTrue="1" operator="equal">
      <formula>"Towel"</formula>
    </cfRule>
    <cfRule type="cellIs" dxfId="46178" priority="27157" stopIfTrue="1" operator="equal">
      <formula>"Napkin Hs"</formula>
    </cfRule>
  </conditionalFormatting>
  <conditionalFormatting sqref="C26">
    <cfRule type="cellIs" dxfId="46177" priority="27152" stopIfTrue="1" operator="equal">
      <formula>"Towel"</formula>
    </cfRule>
    <cfRule type="cellIs" dxfId="46176" priority="27153" stopIfTrue="1" operator="equal">
      <formula>"Napkin Hs"</formula>
    </cfRule>
  </conditionalFormatting>
  <conditionalFormatting sqref="C26">
    <cfRule type="cellIs" dxfId="46175" priority="27146" stopIfTrue="1" operator="equal">
      <formula>"Towel"</formula>
    </cfRule>
    <cfRule type="cellIs" dxfId="46174" priority="27147" stopIfTrue="1" operator="equal">
      <formula>"Napkin Hs"</formula>
    </cfRule>
  </conditionalFormatting>
  <conditionalFormatting sqref="C26">
    <cfRule type="cellIs" dxfId="46173" priority="27150" stopIfTrue="1" operator="equal">
      <formula>"Towel"</formula>
    </cfRule>
    <cfRule type="cellIs" dxfId="46172" priority="27151" stopIfTrue="1" operator="equal">
      <formula>"Napkin Hs"</formula>
    </cfRule>
  </conditionalFormatting>
  <conditionalFormatting sqref="C26">
    <cfRule type="cellIs" dxfId="46171" priority="27148" stopIfTrue="1" operator="equal">
      <formula>"Towel"</formula>
    </cfRule>
    <cfRule type="cellIs" dxfId="46170" priority="27149" stopIfTrue="1" operator="equal">
      <formula>"Napkin Hs"</formula>
    </cfRule>
  </conditionalFormatting>
  <conditionalFormatting sqref="C26">
    <cfRule type="cellIs" dxfId="46169" priority="27140" stopIfTrue="1" operator="equal">
      <formula>"Towel"</formula>
    </cfRule>
    <cfRule type="cellIs" dxfId="46168" priority="27141" stopIfTrue="1" operator="equal">
      <formula>"Napkin Hs"</formula>
    </cfRule>
  </conditionalFormatting>
  <conditionalFormatting sqref="C26">
    <cfRule type="cellIs" dxfId="46167" priority="27142" stopIfTrue="1" operator="equal">
      <formula>"Towel"</formula>
    </cfRule>
    <cfRule type="cellIs" dxfId="46166" priority="27143" stopIfTrue="1" operator="equal">
      <formula>"Napkin Hs"</formula>
    </cfRule>
  </conditionalFormatting>
  <conditionalFormatting sqref="C26">
    <cfRule type="cellIs" dxfId="46165" priority="27144" stopIfTrue="1" operator="equal">
      <formula>"Towel"</formula>
    </cfRule>
    <cfRule type="cellIs" dxfId="46164" priority="27145" stopIfTrue="1" operator="equal">
      <formula>"Napkin Hs"</formula>
    </cfRule>
  </conditionalFormatting>
  <conditionalFormatting sqref="C26">
    <cfRule type="cellIs" dxfId="46163" priority="27138" stopIfTrue="1" operator="equal">
      <formula>"Towel"</formula>
    </cfRule>
    <cfRule type="cellIs" dxfId="46162" priority="27139" stopIfTrue="1" operator="equal">
      <formula>"Napkin Hs"</formula>
    </cfRule>
  </conditionalFormatting>
  <conditionalFormatting sqref="C26">
    <cfRule type="cellIs" dxfId="46161" priority="27136" stopIfTrue="1" operator="equal">
      <formula>"Towel"</formula>
    </cfRule>
    <cfRule type="cellIs" dxfId="46160" priority="27137" stopIfTrue="1" operator="equal">
      <formula>"Napkin Hs"</formula>
    </cfRule>
  </conditionalFormatting>
  <conditionalFormatting sqref="C26">
    <cfRule type="cellIs" dxfId="46159" priority="27112" stopIfTrue="1" operator="equal">
      <formula>"Towel"</formula>
    </cfRule>
  </conditionalFormatting>
  <conditionalFormatting sqref="C26">
    <cfRule type="cellIs" dxfId="46158" priority="27113" stopIfTrue="1" operator="equal">
      <formula>"Napkin Hs"</formula>
    </cfRule>
    <cfRule type="cellIs" dxfId="46157" priority="27118" stopIfTrue="1" operator="equal">
      <formula>"Towel"</formula>
    </cfRule>
    <cfRule type="cellIs" dxfId="46156" priority="27119" stopIfTrue="1" operator="equal">
      <formula>"Napkin Hs"</formula>
    </cfRule>
    <cfRule type="cellIs" dxfId="46155" priority="27128" stopIfTrue="1" operator="equal">
      <formula>"Towel"</formula>
    </cfRule>
    <cfRule type="cellIs" dxfId="46154" priority="27129" stopIfTrue="1" operator="equal">
      <formula>"Napkin Hs"</formula>
    </cfRule>
    <cfRule type="cellIs" dxfId="46153" priority="27134" stopIfTrue="1" operator="equal">
      <formula>"Towel"</formula>
    </cfRule>
    <cfRule type="cellIs" dxfId="46152" priority="27135" stopIfTrue="1" operator="equal">
      <formula>"Napkin Hs"</formula>
    </cfRule>
  </conditionalFormatting>
  <conditionalFormatting sqref="C26">
    <cfRule type="cellIs" dxfId="46151" priority="27114" stopIfTrue="1" operator="equal">
      <formula>"Towel"</formula>
    </cfRule>
    <cfRule type="cellIs" dxfId="46150" priority="27115" stopIfTrue="1" operator="equal">
      <formula>"Napkin Hs"</formula>
    </cfRule>
    <cfRule type="cellIs" dxfId="46149" priority="27116" stopIfTrue="1" operator="equal">
      <formula>"Towel"</formula>
    </cfRule>
    <cfRule type="cellIs" dxfId="46148" priority="27117" stopIfTrue="1" operator="equal">
      <formula>"Napkin Hs"</formula>
    </cfRule>
    <cfRule type="cellIs" dxfId="46147" priority="27120" stopIfTrue="1" operator="equal">
      <formula>"Towel"</formula>
    </cfRule>
    <cfRule type="cellIs" dxfId="46146" priority="27121" stopIfTrue="1" operator="equal">
      <formula>"Napkin Hs"</formula>
    </cfRule>
    <cfRule type="cellIs" dxfId="46145" priority="27122" stopIfTrue="1" operator="equal">
      <formula>"Towel"</formula>
    </cfRule>
    <cfRule type="cellIs" dxfId="46144" priority="27123" stopIfTrue="1" operator="equal">
      <formula>"Napkin Hs"</formula>
    </cfRule>
    <cfRule type="cellIs" dxfId="46143" priority="27124" stopIfTrue="1" operator="equal">
      <formula>"Towel"</formula>
    </cfRule>
    <cfRule type="cellIs" dxfId="46142" priority="27125" stopIfTrue="1" operator="equal">
      <formula>"Napkin Hs"</formula>
    </cfRule>
    <cfRule type="cellIs" dxfId="46141" priority="27126" stopIfTrue="1" operator="equal">
      <formula>"Towel"</formula>
    </cfRule>
    <cfRule type="cellIs" dxfId="46140" priority="27127" stopIfTrue="1" operator="equal">
      <formula>"Napkin Hs"</formula>
    </cfRule>
    <cfRule type="cellIs" dxfId="46139" priority="27130" stopIfTrue="1" operator="equal">
      <formula>"Towel"</formula>
    </cfRule>
    <cfRule type="cellIs" dxfId="46138" priority="27131" stopIfTrue="1" operator="equal">
      <formula>"Napkin Hs"</formula>
    </cfRule>
    <cfRule type="cellIs" dxfId="46137" priority="27133" stopIfTrue="1" operator="equal">
      <formula>"Napkin Hs"</formula>
    </cfRule>
  </conditionalFormatting>
  <conditionalFormatting sqref="C26">
    <cfRule type="cellIs" dxfId="46136" priority="27132" stopIfTrue="1" operator="equal">
      <formula>"Towel"</formula>
    </cfRule>
  </conditionalFormatting>
  <conditionalFormatting sqref="C26">
    <cfRule type="cellIs" dxfId="46135" priority="27110" stopIfTrue="1" operator="equal">
      <formula>"Towel"</formula>
    </cfRule>
    <cfRule type="cellIs" dxfId="46134" priority="27111" stopIfTrue="1" operator="equal">
      <formula>"Napkin Hs"</formula>
    </cfRule>
  </conditionalFormatting>
  <conditionalFormatting sqref="C26">
    <cfRule type="cellIs" dxfId="46133" priority="27109" stopIfTrue="1" operator="equal">
      <formula>"Napkin Hs"</formula>
    </cfRule>
  </conditionalFormatting>
  <conditionalFormatting sqref="C26">
    <cfRule type="cellIs" dxfId="46132" priority="27108" stopIfTrue="1" operator="equal">
      <formula>"Towel"</formula>
    </cfRule>
  </conditionalFormatting>
  <conditionalFormatting sqref="C26">
    <cfRule type="cellIs" dxfId="46131" priority="27106" stopIfTrue="1" operator="equal">
      <formula>"Towel"</formula>
    </cfRule>
  </conditionalFormatting>
  <conditionalFormatting sqref="C26">
    <cfRule type="cellIs" dxfId="46130" priority="27107" stopIfTrue="1" operator="equal">
      <formula>"Napkin Hs"</formula>
    </cfRule>
  </conditionalFormatting>
  <conditionalFormatting sqref="C26">
    <cfRule type="cellIs" dxfId="46129" priority="27010" stopIfTrue="1" operator="equal">
      <formula>"Towel"</formula>
    </cfRule>
  </conditionalFormatting>
  <conditionalFormatting sqref="C26">
    <cfRule type="cellIs" dxfId="46128" priority="27020" stopIfTrue="1" operator="equal">
      <formula>"Towel"</formula>
    </cfRule>
    <cfRule type="cellIs" dxfId="46127" priority="27021" stopIfTrue="1" operator="equal">
      <formula>"Napkin Hs"</formula>
    </cfRule>
    <cfRule type="cellIs" dxfId="46126" priority="27026" stopIfTrue="1" operator="equal">
      <formula>"Towel"</formula>
    </cfRule>
    <cfRule type="cellIs" dxfId="46125" priority="27027" stopIfTrue="1" operator="equal">
      <formula>"Napkin Hs"</formula>
    </cfRule>
    <cfRule type="cellIs" dxfId="46124" priority="27032" stopIfTrue="1" operator="equal">
      <formula>"Towel"</formula>
    </cfRule>
    <cfRule type="cellIs" dxfId="46123" priority="27033" stopIfTrue="1" operator="equal">
      <formula>"Napkin Hs"</formula>
    </cfRule>
    <cfRule type="cellIs" dxfId="46122" priority="27034" stopIfTrue="1" operator="equal">
      <formula>"Towel"</formula>
    </cfRule>
    <cfRule type="cellIs" dxfId="46121" priority="27035" stopIfTrue="1" operator="equal">
      <formula>"Napkin Hs"</formula>
    </cfRule>
    <cfRule type="cellIs" dxfId="46120" priority="27040" stopIfTrue="1" operator="equal">
      <formula>"Towel"</formula>
    </cfRule>
    <cfRule type="cellIs" dxfId="46119" priority="27041" stopIfTrue="1" operator="equal">
      <formula>"Napkin Hs"</formula>
    </cfRule>
    <cfRule type="cellIs" dxfId="46118" priority="27050" stopIfTrue="1" operator="equal">
      <formula>"Towel"</formula>
    </cfRule>
    <cfRule type="cellIs" dxfId="46117" priority="27051" stopIfTrue="1" operator="equal">
      <formula>"Napkin Hs"</formula>
    </cfRule>
    <cfRule type="cellIs" dxfId="46116" priority="27056" stopIfTrue="1" operator="equal">
      <formula>"Towel"</formula>
    </cfRule>
    <cfRule type="cellIs" dxfId="46115" priority="27057" stopIfTrue="1" operator="equal">
      <formula>"Napkin Hs"</formula>
    </cfRule>
    <cfRule type="cellIs" dxfId="46114" priority="27058" stopIfTrue="1" operator="equal">
      <formula>"Towel"</formula>
    </cfRule>
    <cfRule type="cellIs" dxfId="46113" priority="27059" stopIfTrue="1" operator="equal">
      <formula>"Napkin Hs"</formula>
    </cfRule>
    <cfRule type="cellIs" dxfId="46112" priority="27064" stopIfTrue="1" operator="equal">
      <formula>"Towel"</formula>
    </cfRule>
    <cfRule type="cellIs" dxfId="46111" priority="27065" stopIfTrue="1" operator="equal">
      <formula>"Napkin Hs"</formula>
    </cfRule>
    <cfRule type="cellIs" dxfId="46110" priority="27074" stopIfTrue="1" operator="equal">
      <formula>"Towel"</formula>
    </cfRule>
    <cfRule type="cellIs" dxfId="46109" priority="27075" stopIfTrue="1" operator="equal">
      <formula>"Napkin Hs"</formula>
    </cfRule>
    <cfRule type="cellIs" dxfId="46108" priority="27076" stopIfTrue="1" operator="equal">
      <formula>"Towel"</formula>
    </cfRule>
    <cfRule type="cellIs" dxfId="46107" priority="27077" stopIfTrue="1" operator="equal">
      <formula>"Napkin Hs"</formula>
    </cfRule>
    <cfRule type="cellIs" dxfId="46106" priority="27082" stopIfTrue="1" operator="equal">
      <formula>"Towel"</formula>
    </cfRule>
    <cfRule type="cellIs" dxfId="46105" priority="27083" stopIfTrue="1" operator="equal">
      <formula>"Napkin Hs"</formula>
    </cfRule>
    <cfRule type="cellIs" dxfId="46104" priority="27092" stopIfTrue="1" operator="equal">
      <formula>"Towel"</formula>
    </cfRule>
    <cfRule type="cellIs" dxfId="46103" priority="27093" stopIfTrue="1" operator="equal">
      <formula>"Napkin Hs"</formula>
    </cfRule>
    <cfRule type="cellIs" dxfId="46102" priority="27094" stopIfTrue="1" operator="equal">
      <formula>"Towel"</formula>
    </cfRule>
    <cfRule type="cellIs" dxfId="46101" priority="27095" stopIfTrue="1" operator="equal">
      <formula>"Napkin Hs"</formula>
    </cfRule>
    <cfRule type="cellIs" dxfId="46100" priority="27101" stopIfTrue="1" operator="equal">
      <formula>"Napkin Hs"</formula>
    </cfRule>
  </conditionalFormatting>
  <conditionalFormatting sqref="C26">
    <cfRule type="cellIs" dxfId="46099" priority="27100" stopIfTrue="1" operator="equal">
      <formula>"Towel"</formula>
    </cfRule>
  </conditionalFormatting>
  <conditionalFormatting sqref="C26">
    <cfRule type="cellIs" dxfId="46098" priority="27011" stopIfTrue="1" operator="equal">
      <formula>"Napkin Hs"</formula>
    </cfRule>
    <cfRule type="cellIs" dxfId="46097" priority="27012" stopIfTrue="1" operator="equal">
      <formula>"Towel"</formula>
    </cfRule>
    <cfRule type="cellIs" dxfId="46096" priority="27013" stopIfTrue="1" operator="equal">
      <formula>"Napkin Hs"</formula>
    </cfRule>
    <cfRule type="cellIs" dxfId="46095" priority="27014" stopIfTrue="1" operator="equal">
      <formula>"Towel"</formula>
    </cfRule>
    <cfRule type="cellIs" dxfId="46094" priority="27015" stopIfTrue="1" operator="equal">
      <formula>"Napkin Hs"</formula>
    </cfRule>
    <cfRule type="cellIs" dxfId="46093" priority="27016" stopIfTrue="1" operator="equal">
      <formula>"Towel"</formula>
    </cfRule>
    <cfRule type="cellIs" dxfId="46092" priority="27017" stopIfTrue="1" operator="equal">
      <formula>"Napkin Hs"</formula>
    </cfRule>
    <cfRule type="cellIs" dxfId="46091" priority="27018" stopIfTrue="1" operator="equal">
      <formula>"Towel"</formula>
    </cfRule>
    <cfRule type="cellIs" dxfId="46090" priority="27019" stopIfTrue="1" operator="equal">
      <formula>"Napkin Hs"</formula>
    </cfRule>
    <cfRule type="cellIs" dxfId="46089" priority="27022" stopIfTrue="1" operator="equal">
      <formula>"Towel"</formula>
    </cfRule>
    <cfRule type="cellIs" dxfId="46088" priority="27023" stopIfTrue="1" operator="equal">
      <formula>"Napkin Hs"</formula>
    </cfRule>
    <cfRule type="cellIs" dxfId="46087" priority="27024" stopIfTrue="1" operator="equal">
      <formula>"Towel"</formula>
    </cfRule>
    <cfRule type="cellIs" dxfId="46086" priority="27025" stopIfTrue="1" operator="equal">
      <formula>"Napkin Hs"</formula>
    </cfRule>
    <cfRule type="cellIs" dxfId="46085" priority="27028" stopIfTrue="1" operator="equal">
      <formula>"Towel"</formula>
    </cfRule>
    <cfRule type="cellIs" dxfId="46084" priority="27029" stopIfTrue="1" operator="equal">
      <formula>"Napkin Hs"</formula>
    </cfRule>
    <cfRule type="cellIs" dxfId="46083" priority="27030" stopIfTrue="1" operator="equal">
      <formula>"Towel"</formula>
    </cfRule>
    <cfRule type="cellIs" dxfId="46082" priority="27031" stopIfTrue="1" operator="equal">
      <formula>"Napkin Hs"</formula>
    </cfRule>
    <cfRule type="cellIs" dxfId="46081" priority="27036" stopIfTrue="1" operator="equal">
      <formula>"Towel"</formula>
    </cfRule>
    <cfRule type="cellIs" dxfId="46080" priority="27037" stopIfTrue="1" operator="equal">
      <formula>"Napkin Hs"</formula>
    </cfRule>
    <cfRule type="cellIs" dxfId="46079" priority="27038" stopIfTrue="1" operator="equal">
      <formula>"Towel"</formula>
    </cfRule>
    <cfRule type="cellIs" dxfId="46078" priority="27039" stopIfTrue="1" operator="equal">
      <formula>"Napkin Hs"</formula>
    </cfRule>
    <cfRule type="cellIs" dxfId="46077" priority="27042" stopIfTrue="1" operator="equal">
      <formula>"Towel"</formula>
    </cfRule>
    <cfRule type="cellIs" dxfId="46076" priority="27043" stopIfTrue="1" operator="equal">
      <formula>"Napkin Hs"</formula>
    </cfRule>
    <cfRule type="cellIs" dxfId="46075" priority="27044" stopIfTrue="1" operator="equal">
      <formula>"Towel"</formula>
    </cfRule>
    <cfRule type="cellIs" dxfId="46074" priority="27045" stopIfTrue="1" operator="equal">
      <formula>"Napkin Hs"</formula>
    </cfRule>
    <cfRule type="cellIs" dxfId="46073" priority="27046" stopIfTrue="1" operator="equal">
      <formula>"Towel"</formula>
    </cfRule>
    <cfRule type="cellIs" dxfId="46072" priority="27047" stopIfTrue="1" operator="equal">
      <formula>"Napkin Hs"</formula>
    </cfRule>
    <cfRule type="cellIs" dxfId="46071" priority="27048" stopIfTrue="1" operator="equal">
      <formula>"Towel"</formula>
    </cfRule>
    <cfRule type="cellIs" dxfId="46070" priority="27049" stopIfTrue="1" operator="equal">
      <formula>"Napkin Hs"</formula>
    </cfRule>
    <cfRule type="cellIs" dxfId="46069" priority="27052" stopIfTrue="1" operator="equal">
      <formula>"Towel"</formula>
    </cfRule>
    <cfRule type="cellIs" dxfId="46068" priority="27053" stopIfTrue="1" operator="equal">
      <formula>"Napkin Hs"</formula>
    </cfRule>
    <cfRule type="cellIs" dxfId="46067" priority="27054" stopIfTrue="1" operator="equal">
      <formula>"Towel"</formula>
    </cfRule>
    <cfRule type="cellIs" dxfId="46066" priority="27055" stopIfTrue="1" operator="equal">
      <formula>"Napkin Hs"</formula>
    </cfRule>
    <cfRule type="cellIs" dxfId="46065" priority="27060" stopIfTrue="1" operator="equal">
      <formula>"Towel"</formula>
    </cfRule>
    <cfRule type="cellIs" dxfId="46064" priority="27061" stopIfTrue="1" operator="equal">
      <formula>"Napkin Hs"</formula>
    </cfRule>
    <cfRule type="cellIs" dxfId="46063" priority="27062" stopIfTrue="1" operator="equal">
      <formula>"Towel"</formula>
    </cfRule>
    <cfRule type="cellIs" dxfId="46062" priority="27063" stopIfTrue="1" operator="equal">
      <formula>"Napkin Hs"</formula>
    </cfRule>
    <cfRule type="cellIs" dxfId="46061" priority="27066" stopIfTrue="1" operator="equal">
      <formula>"Towel"</formula>
    </cfRule>
    <cfRule type="cellIs" dxfId="46060" priority="27067" stopIfTrue="1" operator="equal">
      <formula>"Napkin Hs"</formula>
    </cfRule>
    <cfRule type="cellIs" dxfId="46059" priority="27068" stopIfTrue="1" operator="equal">
      <formula>"Towel"</formula>
    </cfRule>
    <cfRule type="cellIs" dxfId="46058" priority="27069" stopIfTrue="1" operator="equal">
      <formula>"Napkin Hs"</formula>
    </cfRule>
    <cfRule type="cellIs" dxfId="46057" priority="27070" stopIfTrue="1" operator="equal">
      <formula>"Towel"</formula>
    </cfRule>
    <cfRule type="cellIs" dxfId="46056" priority="27071" stopIfTrue="1" operator="equal">
      <formula>"Napkin Hs"</formula>
    </cfRule>
    <cfRule type="cellIs" dxfId="46055" priority="27072" stopIfTrue="1" operator="equal">
      <formula>"Towel"</formula>
    </cfRule>
    <cfRule type="cellIs" dxfId="46054" priority="27073" stopIfTrue="1" operator="equal">
      <formula>"Napkin Hs"</formula>
    </cfRule>
    <cfRule type="cellIs" dxfId="46053" priority="27078" stopIfTrue="1" operator="equal">
      <formula>"Towel"</formula>
    </cfRule>
    <cfRule type="cellIs" dxfId="46052" priority="27079" stopIfTrue="1" operator="equal">
      <formula>"Napkin Hs"</formula>
    </cfRule>
    <cfRule type="cellIs" dxfId="46051" priority="27080" stopIfTrue="1" operator="equal">
      <formula>"Towel"</formula>
    </cfRule>
    <cfRule type="cellIs" dxfId="46050" priority="27081" stopIfTrue="1" operator="equal">
      <formula>"Napkin Hs"</formula>
    </cfRule>
    <cfRule type="cellIs" dxfId="46049" priority="27084" stopIfTrue="1" operator="equal">
      <formula>"Towel"</formula>
    </cfRule>
    <cfRule type="cellIs" dxfId="46048" priority="27085" stopIfTrue="1" operator="equal">
      <formula>"Napkin Hs"</formula>
    </cfRule>
    <cfRule type="cellIs" dxfId="46047" priority="27086" stopIfTrue="1" operator="equal">
      <formula>"Towel"</formula>
    </cfRule>
    <cfRule type="cellIs" dxfId="46046" priority="27087" stopIfTrue="1" operator="equal">
      <formula>"Napkin Hs"</formula>
    </cfRule>
    <cfRule type="cellIs" dxfId="46045" priority="27088" stopIfTrue="1" operator="equal">
      <formula>"Towel"</formula>
    </cfRule>
    <cfRule type="cellIs" dxfId="46044" priority="27089" stopIfTrue="1" operator="equal">
      <formula>"Napkin Hs"</formula>
    </cfRule>
    <cfRule type="cellIs" dxfId="46043" priority="27090" stopIfTrue="1" operator="equal">
      <formula>"Towel"</formula>
    </cfRule>
    <cfRule type="cellIs" dxfId="46042" priority="27091" stopIfTrue="1" operator="equal">
      <formula>"Napkin Hs"</formula>
    </cfRule>
    <cfRule type="cellIs" dxfId="46041" priority="27096" stopIfTrue="1" operator="equal">
      <formula>"Towel"</formula>
    </cfRule>
    <cfRule type="cellIs" dxfId="46040" priority="27097" stopIfTrue="1" operator="equal">
      <formula>"Napkin Hs"</formula>
    </cfRule>
    <cfRule type="cellIs" dxfId="46039" priority="27098" stopIfTrue="1" operator="equal">
      <formula>"Towel"</formula>
    </cfRule>
    <cfRule type="cellIs" dxfId="46038" priority="27099" stopIfTrue="1" operator="equal">
      <formula>"Napkin Hs"</formula>
    </cfRule>
    <cfRule type="cellIs" dxfId="46037" priority="27102" stopIfTrue="1" operator="equal">
      <formula>"Towel"</formula>
    </cfRule>
    <cfRule type="cellIs" dxfId="46036" priority="27103" stopIfTrue="1" operator="equal">
      <formula>"Napkin Hs"</formula>
    </cfRule>
    <cfRule type="cellIs" dxfId="46035" priority="27104" stopIfTrue="1" operator="equal">
      <formula>"Towel"</formula>
    </cfRule>
    <cfRule type="cellIs" dxfId="46034" priority="27105" stopIfTrue="1" operator="equal">
      <formula>"Napkin Hs"</formula>
    </cfRule>
  </conditionalFormatting>
  <conditionalFormatting sqref="C26">
    <cfRule type="cellIs" dxfId="46033" priority="27009" stopIfTrue="1" operator="equal">
      <formula>"Napkin Hs"</formula>
    </cfRule>
  </conditionalFormatting>
  <conditionalFormatting sqref="C26">
    <cfRule type="cellIs" dxfId="46032" priority="27008" stopIfTrue="1" operator="equal">
      <formula>"Napkin Hs"</formula>
    </cfRule>
  </conditionalFormatting>
  <conditionalFormatting sqref="C26">
    <cfRule type="cellIs" dxfId="46031" priority="27007" stopIfTrue="1" operator="equal">
      <formula>"Napkin Hs"</formula>
    </cfRule>
  </conditionalFormatting>
  <conditionalFormatting sqref="C26">
    <cfRule type="cellIs" dxfId="46030" priority="27006" stopIfTrue="1" operator="equal">
      <formula>"Napkin Hs"</formula>
    </cfRule>
  </conditionalFormatting>
  <conditionalFormatting sqref="C26">
    <cfRule type="cellIs" dxfId="46029" priority="27005" stopIfTrue="1" operator="equal">
      <formula>"Napkin Hs"</formula>
    </cfRule>
  </conditionalFormatting>
  <conditionalFormatting sqref="C26">
    <cfRule type="cellIs" dxfId="46028" priority="27004" stopIfTrue="1" operator="equal">
      <formula>"Napkin Hs"</formula>
    </cfRule>
  </conditionalFormatting>
  <conditionalFormatting sqref="C26">
    <cfRule type="cellIs" dxfId="46027" priority="27000" stopIfTrue="1" operator="equal">
      <formula>"Towel"</formula>
    </cfRule>
    <cfRule type="cellIs" dxfId="46026" priority="27001" stopIfTrue="1" operator="equal">
      <formula>"Napkin Hs"</formula>
    </cfRule>
  </conditionalFormatting>
  <conditionalFormatting sqref="C26">
    <cfRule type="cellIs" dxfId="46025" priority="27002" stopIfTrue="1" operator="equal">
      <formula>"Towel"</formula>
    </cfRule>
    <cfRule type="cellIs" dxfId="46024" priority="27003" stopIfTrue="1" operator="equal">
      <formula>"Napkin Hs"</formula>
    </cfRule>
  </conditionalFormatting>
  <conditionalFormatting sqref="C26">
    <cfRule type="cellIs" dxfId="46023" priority="26996" stopIfTrue="1" operator="equal">
      <formula>"Towel"</formula>
    </cfRule>
    <cfRule type="cellIs" dxfId="46022" priority="26997" stopIfTrue="1" operator="equal">
      <formula>"Napkin Hs"</formula>
    </cfRule>
  </conditionalFormatting>
  <conditionalFormatting sqref="C26">
    <cfRule type="cellIs" dxfId="46021" priority="26998" stopIfTrue="1" operator="equal">
      <formula>"Towel"</formula>
    </cfRule>
    <cfRule type="cellIs" dxfId="46020" priority="26999" stopIfTrue="1" operator="equal">
      <formula>"Napkin Hs"</formula>
    </cfRule>
  </conditionalFormatting>
  <conditionalFormatting sqref="B32:C33">
    <cfRule type="cellIs" dxfId="46019" priority="26994" stopIfTrue="1" operator="equal">
      <formula>"Towel"</formula>
    </cfRule>
    <cfRule type="cellIs" dxfId="46018" priority="26995" stopIfTrue="1" operator="equal">
      <formula>"Napkin Hs"</formula>
    </cfRule>
  </conditionalFormatting>
  <conditionalFormatting sqref="C31:C32">
    <cfRule type="cellIs" dxfId="46017" priority="26986" stopIfTrue="1" operator="equal">
      <formula>"Towel"</formula>
    </cfRule>
    <cfRule type="cellIs" dxfId="46016" priority="26987" stopIfTrue="1" operator="equal">
      <formula>"Napkin Hs"</formula>
    </cfRule>
  </conditionalFormatting>
  <conditionalFormatting sqref="C32:C33">
    <cfRule type="cellIs" dxfId="46015" priority="26990" stopIfTrue="1" operator="equal">
      <formula>"Towel"</formula>
    </cfRule>
    <cfRule type="cellIs" dxfId="46014" priority="26991" stopIfTrue="1" operator="equal">
      <formula>"Napkin Hs"</formula>
    </cfRule>
  </conditionalFormatting>
  <conditionalFormatting sqref="C32:C33">
    <cfRule type="cellIs" dxfId="46013" priority="26993" stopIfTrue="1" operator="equal">
      <formula>"Napkin Hs"</formula>
    </cfRule>
  </conditionalFormatting>
  <conditionalFormatting sqref="C31:C32">
    <cfRule type="cellIs" dxfId="46012" priority="26988" stopIfTrue="1" operator="equal">
      <formula>"Towel"</formula>
    </cfRule>
    <cfRule type="cellIs" dxfId="46011" priority="26989" stopIfTrue="1" operator="equal">
      <formula>"Napkin Hs"</formula>
    </cfRule>
  </conditionalFormatting>
  <conditionalFormatting sqref="C32:C33">
    <cfRule type="cellIs" dxfId="46010" priority="26992" stopIfTrue="1" operator="equal">
      <formula>"Towel"</formula>
    </cfRule>
  </conditionalFormatting>
  <conditionalFormatting sqref="C31:C32">
    <cfRule type="cellIs" dxfId="46009" priority="26984" stopIfTrue="1" operator="equal">
      <formula>"Towel"</formula>
    </cfRule>
    <cfRule type="cellIs" dxfId="46008" priority="26985" stopIfTrue="1" operator="equal">
      <formula>"Napkin Hs"</formula>
    </cfRule>
  </conditionalFormatting>
  <conditionalFormatting sqref="B31:B32">
    <cfRule type="cellIs" dxfId="46007" priority="26982" stopIfTrue="1" operator="equal">
      <formula>"Towel"</formula>
    </cfRule>
    <cfRule type="cellIs" dxfId="46006" priority="26983" stopIfTrue="1" operator="equal">
      <formula>"Napkin Hs"</formula>
    </cfRule>
  </conditionalFormatting>
  <conditionalFormatting sqref="C30">
    <cfRule type="cellIs" dxfId="46005" priority="26978" stopIfTrue="1" operator="equal">
      <formula>"Towel"</formula>
    </cfRule>
    <cfRule type="cellIs" dxfId="46004" priority="26979" stopIfTrue="1" operator="equal">
      <formula>"Napkin Hs"</formula>
    </cfRule>
  </conditionalFormatting>
  <conditionalFormatting sqref="C30">
    <cfRule type="cellIs" dxfId="46003" priority="26980" stopIfTrue="1" operator="equal">
      <formula>"Towel"</formula>
    </cfRule>
    <cfRule type="cellIs" dxfId="46002" priority="26981" stopIfTrue="1" operator="equal">
      <formula>"Napkin Hs"</formula>
    </cfRule>
  </conditionalFormatting>
  <conditionalFormatting sqref="C30">
    <cfRule type="cellIs" dxfId="46001" priority="26976" stopIfTrue="1" operator="equal">
      <formula>"Towel"</formula>
    </cfRule>
    <cfRule type="cellIs" dxfId="46000" priority="26977" stopIfTrue="1" operator="equal">
      <formula>"Napkin Hs"</formula>
    </cfRule>
  </conditionalFormatting>
  <conditionalFormatting sqref="B30">
    <cfRule type="cellIs" dxfId="45999" priority="26974" stopIfTrue="1" operator="equal">
      <formula>"Towel"</formula>
    </cfRule>
    <cfRule type="cellIs" dxfId="45998" priority="26975" stopIfTrue="1" operator="equal">
      <formula>"Napkin Hs"</formula>
    </cfRule>
  </conditionalFormatting>
  <conditionalFormatting sqref="B30:C30">
    <cfRule type="cellIs" dxfId="45997" priority="26972" stopIfTrue="1" operator="equal">
      <formula>"Towel"</formula>
    </cfRule>
    <cfRule type="cellIs" dxfId="45996" priority="26973" stopIfTrue="1" operator="equal">
      <formula>"Napkin Hs"</formula>
    </cfRule>
  </conditionalFormatting>
  <conditionalFormatting sqref="C30">
    <cfRule type="cellIs" dxfId="45995" priority="26968" stopIfTrue="1" operator="equal">
      <formula>"Towel"</formula>
    </cfRule>
    <cfRule type="cellIs" dxfId="45994" priority="26969" stopIfTrue="1" operator="equal">
      <formula>"Napkin Hs"</formula>
    </cfRule>
  </conditionalFormatting>
  <conditionalFormatting sqref="C30">
    <cfRule type="cellIs" dxfId="45993" priority="26971" stopIfTrue="1" operator="equal">
      <formula>"Napkin Hs"</formula>
    </cfRule>
  </conditionalFormatting>
  <conditionalFormatting sqref="C30">
    <cfRule type="cellIs" dxfId="45992" priority="26970" stopIfTrue="1" operator="equal">
      <formula>"Towel"</formula>
    </cfRule>
  </conditionalFormatting>
  <conditionalFormatting sqref="C32">
    <cfRule type="cellIs" dxfId="45991" priority="26964" stopIfTrue="1" operator="equal">
      <formula>"Towel"</formula>
    </cfRule>
    <cfRule type="cellIs" dxfId="45990" priority="26965" stopIfTrue="1" operator="equal">
      <formula>"Napkin Hs"</formula>
    </cfRule>
  </conditionalFormatting>
  <conditionalFormatting sqref="C32">
    <cfRule type="cellIs" dxfId="45989" priority="26966" stopIfTrue="1" operator="equal">
      <formula>"Towel"</formula>
    </cfRule>
    <cfRule type="cellIs" dxfId="45988" priority="26967" stopIfTrue="1" operator="equal">
      <formula>"Napkin Hs"</formula>
    </cfRule>
  </conditionalFormatting>
  <conditionalFormatting sqref="C32">
    <cfRule type="cellIs" dxfId="45987" priority="26962" stopIfTrue="1" operator="equal">
      <formula>"Towel"</formula>
    </cfRule>
    <cfRule type="cellIs" dxfId="45986" priority="26963" stopIfTrue="1" operator="equal">
      <formula>"Napkin Hs"</formula>
    </cfRule>
  </conditionalFormatting>
  <conditionalFormatting sqref="B32">
    <cfRule type="cellIs" dxfId="45985" priority="26960" stopIfTrue="1" operator="equal">
      <formula>"Towel"</formula>
    </cfRule>
    <cfRule type="cellIs" dxfId="45984" priority="26961" stopIfTrue="1" operator="equal">
      <formula>"Napkin Hs"</formula>
    </cfRule>
  </conditionalFormatting>
  <conditionalFormatting sqref="C31">
    <cfRule type="cellIs" dxfId="45983" priority="26956" stopIfTrue="1" operator="equal">
      <formula>"Towel"</formula>
    </cfRule>
    <cfRule type="cellIs" dxfId="45982" priority="26957" stopIfTrue="1" operator="equal">
      <formula>"Napkin Hs"</formula>
    </cfRule>
  </conditionalFormatting>
  <conditionalFormatting sqref="C31">
    <cfRule type="cellIs" dxfId="45981" priority="26958" stopIfTrue="1" operator="equal">
      <formula>"Towel"</formula>
    </cfRule>
    <cfRule type="cellIs" dxfId="45980" priority="26959" stopIfTrue="1" operator="equal">
      <formula>"Napkin Hs"</formula>
    </cfRule>
  </conditionalFormatting>
  <conditionalFormatting sqref="C31">
    <cfRule type="cellIs" dxfId="45979" priority="26954" stopIfTrue="1" operator="equal">
      <formula>"Towel"</formula>
    </cfRule>
    <cfRule type="cellIs" dxfId="45978" priority="26955" stopIfTrue="1" operator="equal">
      <formula>"Napkin Hs"</formula>
    </cfRule>
  </conditionalFormatting>
  <conditionalFormatting sqref="B31">
    <cfRule type="cellIs" dxfId="45977" priority="26952" stopIfTrue="1" operator="equal">
      <formula>"Towel"</formula>
    </cfRule>
    <cfRule type="cellIs" dxfId="45976" priority="26953" stopIfTrue="1" operator="equal">
      <formula>"Napkin Hs"</formula>
    </cfRule>
  </conditionalFormatting>
  <conditionalFormatting sqref="B33:C33">
    <cfRule type="cellIs" dxfId="45975" priority="26946" stopIfTrue="1" operator="equal">
      <formula>"Towel"</formula>
    </cfRule>
    <cfRule type="cellIs" dxfId="45974" priority="26947" stopIfTrue="1" operator="equal">
      <formula>"Napkin Hs"</formula>
    </cfRule>
  </conditionalFormatting>
  <conditionalFormatting sqref="B33:C33">
    <cfRule type="cellIs" dxfId="45973" priority="26940" stopIfTrue="1" operator="equal">
      <formula>"Towel"</formula>
    </cfRule>
    <cfRule type="cellIs" dxfId="45972" priority="26941" stopIfTrue="1" operator="equal">
      <formula>"Napkin Hs"</formula>
    </cfRule>
  </conditionalFormatting>
  <conditionalFormatting sqref="C33">
    <cfRule type="cellIs" dxfId="45971" priority="26944" stopIfTrue="1" operator="equal">
      <formula>"Towel"</formula>
    </cfRule>
    <cfRule type="cellIs" dxfId="45970" priority="26945" stopIfTrue="1" operator="equal">
      <formula>"Napkin Hs"</formula>
    </cfRule>
  </conditionalFormatting>
  <conditionalFormatting sqref="C33">
    <cfRule type="cellIs" dxfId="45969" priority="26950" stopIfTrue="1" operator="equal">
      <formula>"Towel"</formula>
    </cfRule>
    <cfRule type="cellIs" dxfId="45968" priority="26951" stopIfTrue="1" operator="equal">
      <formula>"Napkin Hs"</formula>
    </cfRule>
  </conditionalFormatting>
  <conditionalFormatting sqref="C33">
    <cfRule type="cellIs" dxfId="45967" priority="26948" stopIfTrue="1" operator="equal">
      <formula>"Towel"</formula>
    </cfRule>
    <cfRule type="cellIs" dxfId="45966" priority="26949" stopIfTrue="1" operator="equal">
      <formula>"Napkin Hs"</formula>
    </cfRule>
  </conditionalFormatting>
  <conditionalFormatting sqref="C33">
    <cfRule type="cellIs" dxfId="45965" priority="26942" stopIfTrue="1" operator="equal">
      <formula>"Towel"</formula>
    </cfRule>
    <cfRule type="cellIs" dxfId="45964" priority="26943" stopIfTrue="1" operator="equal">
      <formula>"Napkin Hs"</formula>
    </cfRule>
  </conditionalFormatting>
  <conditionalFormatting sqref="B31:C32">
    <cfRule type="cellIs" dxfId="45963" priority="26938" stopIfTrue="1" operator="equal">
      <formula>"Towel"</formula>
    </cfRule>
    <cfRule type="cellIs" dxfId="45962" priority="26939" stopIfTrue="1" operator="equal">
      <formula>"Napkin Hs"</formula>
    </cfRule>
  </conditionalFormatting>
  <conditionalFormatting sqref="C31">
    <cfRule type="cellIs" dxfId="45961" priority="26930" stopIfTrue="1" operator="equal">
      <formula>"Towel"</formula>
    </cfRule>
    <cfRule type="cellIs" dxfId="45960" priority="26931" stopIfTrue="1" operator="equal">
      <formula>"Napkin Hs"</formula>
    </cfRule>
  </conditionalFormatting>
  <conditionalFormatting sqref="C31:C32">
    <cfRule type="cellIs" dxfId="45959" priority="26934" stopIfTrue="1" operator="equal">
      <formula>"Towel"</formula>
    </cfRule>
    <cfRule type="cellIs" dxfId="45958" priority="26935" stopIfTrue="1" operator="equal">
      <formula>"Napkin Hs"</formula>
    </cfRule>
  </conditionalFormatting>
  <conditionalFormatting sqref="C31:C32">
    <cfRule type="cellIs" dxfId="45957" priority="26937" stopIfTrue="1" operator="equal">
      <formula>"Napkin Hs"</formula>
    </cfRule>
  </conditionalFormatting>
  <conditionalFormatting sqref="C31">
    <cfRule type="cellIs" dxfId="45956" priority="26932" stopIfTrue="1" operator="equal">
      <formula>"Towel"</formula>
    </cfRule>
    <cfRule type="cellIs" dxfId="45955" priority="26933" stopIfTrue="1" operator="equal">
      <formula>"Napkin Hs"</formula>
    </cfRule>
  </conditionalFormatting>
  <conditionalFormatting sqref="C31:C32">
    <cfRule type="cellIs" dxfId="45954" priority="26936" stopIfTrue="1" operator="equal">
      <formula>"Towel"</formula>
    </cfRule>
  </conditionalFormatting>
  <conditionalFormatting sqref="C31">
    <cfRule type="cellIs" dxfId="45953" priority="26928" stopIfTrue="1" operator="equal">
      <formula>"Towel"</formula>
    </cfRule>
    <cfRule type="cellIs" dxfId="45952" priority="26929" stopIfTrue="1" operator="equal">
      <formula>"Napkin Hs"</formula>
    </cfRule>
  </conditionalFormatting>
  <conditionalFormatting sqref="B31">
    <cfRule type="cellIs" dxfId="45951" priority="26926" stopIfTrue="1" operator="equal">
      <formula>"Towel"</formula>
    </cfRule>
    <cfRule type="cellIs" dxfId="45950" priority="26927" stopIfTrue="1" operator="equal">
      <formula>"Napkin Hs"</formula>
    </cfRule>
  </conditionalFormatting>
  <conditionalFormatting sqref="B33:C33">
    <cfRule type="cellIs" dxfId="45949" priority="26924" stopIfTrue="1" operator="equal">
      <formula>"Towel"</formula>
    </cfRule>
    <cfRule type="cellIs" dxfId="45948" priority="26925" stopIfTrue="1" operator="equal">
      <formula>"Napkin Hs"</formula>
    </cfRule>
  </conditionalFormatting>
  <conditionalFormatting sqref="C33">
    <cfRule type="cellIs" dxfId="45947" priority="26920" stopIfTrue="1" operator="equal">
      <formula>"Towel"</formula>
    </cfRule>
    <cfRule type="cellIs" dxfId="45946" priority="26921" stopIfTrue="1" operator="equal">
      <formula>"Napkin Hs"</formula>
    </cfRule>
  </conditionalFormatting>
  <conditionalFormatting sqref="C33">
    <cfRule type="cellIs" dxfId="45945" priority="26923" stopIfTrue="1" operator="equal">
      <formula>"Napkin Hs"</formula>
    </cfRule>
  </conditionalFormatting>
  <conditionalFormatting sqref="C33">
    <cfRule type="cellIs" dxfId="45944" priority="26922" stopIfTrue="1" operator="equal">
      <formula>"Towel"</formula>
    </cfRule>
  </conditionalFormatting>
  <conditionalFormatting sqref="B31:C31 B32">
    <cfRule type="cellIs" dxfId="45943" priority="26918" stopIfTrue="1" operator="equal">
      <formula>"Towel"</formula>
    </cfRule>
    <cfRule type="cellIs" dxfId="45942" priority="26919" stopIfTrue="1" operator="equal">
      <formula>"Napkin Hs"</formula>
    </cfRule>
  </conditionalFormatting>
  <conditionalFormatting sqref="C31">
    <cfRule type="cellIs" dxfId="45941" priority="26914" stopIfTrue="1" operator="equal">
      <formula>"Towel"</formula>
    </cfRule>
    <cfRule type="cellIs" dxfId="45940" priority="26915" stopIfTrue="1" operator="equal">
      <formula>"Napkin Hs"</formula>
    </cfRule>
  </conditionalFormatting>
  <conditionalFormatting sqref="C31">
    <cfRule type="cellIs" dxfId="45939" priority="26916" stopIfTrue="1" operator="equal">
      <formula>"Towel"</formula>
    </cfRule>
    <cfRule type="cellIs" dxfId="45938" priority="26917" stopIfTrue="1" operator="equal">
      <formula>"Napkin Hs"</formula>
    </cfRule>
  </conditionalFormatting>
  <conditionalFormatting sqref="B31:C31 B32">
    <cfRule type="cellIs" dxfId="45937" priority="26912" stopIfTrue="1" operator="equal">
      <formula>"Towel"</formula>
    </cfRule>
    <cfRule type="cellIs" dxfId="45936" priority="26913" stopIfTrue="1" operator="equal">
      <formula>"Napkin Hs"</formula>
    </cfRule>
  </conditionalFormatting>
  <conditionalFormatting sqref="C31">
    <cfRule type="cellIs" dxfId="45935" priority="26910" stopIfTrue="1" operator="equal">
      <formula>"Towel"</formula>
    </cfRule>
    <cfRule type="cellIs" dxfId="45934" priority="26911" stopIfTrue="1" operator="equal">
      <formula>"Napkin Hs"</formula>
    </cfRule>
  </conditionalFormatting>
  <conditionalFormatting sqref="C31">
    <cfRule type="cellIs" dxfId="45933" priority="26908" stopIfTrue="1" operator="equal">
      <formula>"Towel"</formula>
    </cfRule>
    <cfRule type="cellIs" dxfId="45932" priority="26909" stopIfTrue="1" operator="equal">
      <formula>"Napkin Hs"</formula>
    </cfRule>
  </conditionalFormatting>
  <conditionalFormatting sqref="C31">
    <cfRule type="cellIs" dxfId="45931" priority="26900" stopIfTrue="1" operator="equal">
      <formula>"Towel"</formula>
    </cfRule>
    <cfRule type="cellIs" dxfId="45930" priority="26901" stopIfTrue="1" operator="equal">
      <formula>"Napkin Hs"</formula>
    </cfRule>
  </conditionalFormatting>
  <conditionalFormatting sqref="B31:C31 B32">
    <cfRule type="cellIs" dxfId="45929" priority="26902" stopIfTrue="1" operator="equal">
      <formula>"Towel"</formula>
    </cfRule>
    <cfRule type="cellIs" dxfId="45928" priority="26903" stopIfTrue="1" operator="equal">
      <formula>"Napkin Hs"</formula>
    </cfRule>
  </conditionalFormatting>
  <conditionalFormatting sqref="C31">
    <cfRule type="cellIs" dxfId="45927" priority="26898" stopIfTrue="1" operator="equal">
      <formula>"Towel"</formula>
    </cfRule>
    <cfRule type="cellIs" dxfId="45926" priority="26899" stopIfTrue="1" operator="equal">
      <formula>"Napkin Hs"</formula>
    </cfRule>
  </conditionalFormatting>
  <conditionalFormatting sqref="B31:C31 B32">
    <cfRule type="cellIs" dxfId="45925" priority="26896" stopIfTrue="1" operator="equal">
      <formula>"Towel"</formula>
    </cfRule>
    <cfRule type="cellIs" dxfId="45924" priority="26897" stopIfTrue="1" operator="equal">
      <formula>"Napkin Hs"</formula>
    </cfRule>
  </conditionalFormatting>
  <conditionalFormatting sqref="C31">
    <cfRule type="cellIs" dxfId="45923" priority="26904" stopIfTrue="1" operator="equal">
      <formula>"Towel"</formula>
    </cfRule>
    <cfRule type="cellIs" dxfId="45922" priority="26905" stopIfTrue="1" operator="equal">
      <formula>"Napkin Hs"</formula>
    </cfRule>
  </conditionalFormatting>
  <conditionalFormatting sqref="C31">
    <cfRule type="cellIs" dxfId="45921" priority="26906" stopIfTrue="1" operator="equal">
      <formula>"Towel"</formula>
    </cfRule>
    <cfRule type="cellIs" dxfId="45920" priority="26907" stopIfTrue="1" operator="equal">
      <formula>"Napkin Hs"</formula>
    </cfRule>
  </conditionalFormatting>
  <conditionalFormatting sqref="B31:C31 B32">
    <cfRule type="cellIs" dxfId="45919" priority="26894" stopIfTrue="1" operator="equal">
      <formula>"Towel"</formula>
    </cfRule>
    <cfRule type="cellIs" dxfId="45918" priority="26895" stopIfTrue="1" operator="equal">
      <formula>"Napkin Hs"</formula>
    </cfRule>
  </conditionalFormatting>
  <conditionalFormatting sqref="C31">
    <cfRule type="cellIs" dxfId="45917" priority="26890" stopIfTrue="1" operator="equal">
      <formula>"Towel"</formula>
    </cfRule>
    <cfRule type="cellIs" dxfId="45916" priority="26891" stopIfTrue="1" operator="equal">
      <formula>"Napkin Hs"</formula>
    </cfRule>
  </conditionalFormatting>
  <conditionalFormatting sqref="C31">
    <cfRule type="cellIs" dxfId="45915" priority="26892" stopIfTrue="1" operator="equal">
      <formula>"Towel"</formula>
    </cfRule>
    <cfRule type="cellIs" dxfId="45914" priority="26893" stopIfTrue="1" operator="equal">
      <formula>"Napkin Hs"</formula>
    </cfRule>
  </conditionalFormatting>
  <conditionalFormatting sqref="B31:C31 B32">
    <cfRule type="cellIs" dxfId="45913" priority="26888" stopIfTrue="1" operator="equal">
      <formula>"Towel"</formula>
    </cfRule>
    <cfRule type="cellIs" dxfId="45912" priority="26889" stopIfTrue="1" operator="equal">
      <formula>"Napkin Hs"</formula>
    </cfRule>
  </conditionalFormatting>
  <conditionalFormatting sqref="C31">
    <cfRule type="cellIs" dxfId="45911" priority="26886" stopIfTrue="1" operator="equal">
      <formula>"Towel"</formula>
    </cfRule>
    <cfRule type="cellIs" dxfId="45910" priority="26887" stopIfTrue="1" operator="equal">
      <formula>"Napkin Hs"</formula>
    </cfRule>
  </conditionalFormatting>
  <conditionalFormatting sqref="C31">
    <cfRule type="cellIs" dxfId="45909" priority="26884" stopIfTrue="1" operator="equal">
      <formula>"Towel"</formula>
    </cfRule>
    <cfRule type="cellIs" dxfId="45908" priority="26885" stopIfTrue="1" operator="equal">
      <formula>"Napkin Hs"</formula>
    </cfRule>
  </conditionalFormatting>
  <conditionalFormatting sqref="C31">
    <cfRule type="cellIs" dxfId="45907" priority="26876" stopIfTrue="1" operator="equal">
      <formula>"Towel"</formula>
    </cfRule>
    <cfRule type="cellIs" dxfId="45906" priority="26877" stopIfTrue="1" operator="equal">
      <formula>"Napkin Hs"</formula>
    </cfRule>
  </conditionalFormatting>
  <conditionalFormatting sqref="B31:C31 B32">
    <cfRule type="cellIs" dxfId="45905" priority="26878" stopIfTrue="1" operator="equal">
      <formula>"Towel"</formula>
    </cfRule>
    <cfRule type="cellIs" dxfId="45904" priority="26879" stopIfTrue="1" operator="equal">
      <formula>"Napkin Hs"</formula>
    </cfRule>
  </conditionalFormatting>
  <conditionalFormatting sqref="C31">
    <cfRule type="cellIs" dxfId="45903" priority="26874" stopIfTrue="1" operator="equal">
      <formula>"Towel"</formula>
    </cfRule>
    <cfRule type="cellIs" dxfId="45902" priority="26875" stopIfTrue="1" operator="equal">
      <formula>"Napkin Hs"</formula>
    </cfRule>
  </conditionalFormatting>
  <conditionalFormatting sqref="B31:C31 B32">
    <cfRule type="cellIs" dxfId="45901" priority="26872" stopIfTrue="1" operator="equal">
      <formula>"Towel"</formula>
    </cfRule>
    <cfRule type="cellIs" dxfId="45900" priority="26873" stopIfTrue="1" operator="equal">
      <formula>"Napkin Hs"</formula>
    </cfRule>
  </conditionalFormatting>
  <conditionalFormatting sqref="C31">
    <cfRule type="cellIs" dxfId="45899" priority="26880" stopIfTrue="1" operator="equal">
      <formula>"Towel"</formula>
    </cfRule>
    <cfRule type="cellIs" dxfId="45898" priority="26881" stopIfTrue="1" operator="equal">
      <formula>"Napkin Hs"</formula>
    </cfRule>
  </conditionalFormatting>
  <conditionalFormatting sqref="C31">
    <cfRule type="cellIs" dxfId="45897" priority="26882" stopIfTrue="1" operator="equal">
      <formula>"Towel"</formula>
    </cfRule>
    <cfRule type="cellIs" dxfId="45896" priority="26883" stopIfTrue="1" operator="equal">
      <formula>"Napkin Hs"</formula>
    </cfRule>
  </conditionalFormatting>
  <conditionalFormatting sqref="C31">
    <cfRule type="cellIs" dxfId="45895" priority="26870" stopIfTrue="1" operator="equal">
      <formula>"Towel"</formula>
    </cfRule>
    <cfRule type="cellIs" dxfId="45894" priority="26871" stopIfTrue="1" operator="equal">
      <formula>"Napkin Hs"</formula>
    </cfRule>
  </conditionalFormatting>
  <conditionalFormatting sqref="C31">
    <cfRule type="cellIs" dxfId="45893" priority="26866" stopIfTrue="1" operator="equal">
      <formula>"Towel"</formula>
    </cfRule>
    <cfRule type="cellIs" dxfId="45892" priority="26867" stopIfTrue="1" operator="equal">
      <formula>"Napkin Hs"</formula>
    </cfRule>
  </conditionalFormatting>
  <conditionalFormatting sqref="C31">
    <cfRule type="cellIs" dxfId="45891" priority="26868" stopIfTrue="1" operator="equal">
      <formula>"Towel"</formula>
    </cfRule>
    <cfRule type="cellIs" dxfId="45890" priority="26869" stopIfTrue="1" operator="equal">
      <formula>"Napkin Hs"</formula>
    </cfRule>
  </conditionalFormatting>
  <conditionalFormatting sqref="C31">
    <cfRule type="cellIs" dxfId="45889" priority="26862" stopIfTrue="1" operator="equal">
      <formula>"Towel"</formula>
    </cfRule>
    <cfRule type="cellIs" dxfId="45888" priority="26863" stopIfTrue="1" operator="equal">
      <formula>"Napkin Hs"</formula>
    </cfRule>
  </conditionalFormatting>
  <conditionalFormatting sqref="C31">
    <cfRule type="cellIs" dxfId="45887" priority="26864" stopIfTrue="1" operator="equal">
      <formula>"Towel"</formula>
    </cfRule>
    <cfRule type="cellIs" dxfId="45886" priority="26865" stopIfTrue="1" operator="equal">
      <formula>"Napkin Hs"</formula>
    </cfRule>
  </conditionalFormatting>
  <conditionalFormatting sqref="C31">
    <cfRule type="cellIs" dxfId="45885" priority="26860" stopIfTrue="1" operator="equal">
      <formula>"Towel"</formula>
    </cfRule>
    <cfRule type="cellIs" dxfId="45884" priority="26861" stopIfTrue="1" operator="equal">
      <formula>"Napkin Hs"</formula>
    </cfRule>
  </conditionalFormatting>
  <conditionalFormatting sqref="C31">
    <cfRule type="cellIs" dxfId="45883" priority="26854" stopIfTrue="1" operator="equal">
      <formula>"Towel"</formula>
    </cfRule>
    <cfRule type="cellIs" dxfId="45882" priority="26855" stopIfTrue="1" operator="equal">
      <formula>"Napkin Hs"</formula>
    </cfRule>
  </conditionalFormatting>
  <conditionalFormatting sqref="C31">
    <cfRule type="cellIs" dxfId="45881" priority="26858" stopIfTrue="1" operator="equal">
      <formula>"Towel"</formula>
    </cfRule>
    <cfRule type="cellIs" dxfId="45880" priority="26859" stopIfTrue="1" operator="equal">
      <formula>"Napkin Hs"</formula>
    </cfRule>
  </conditionalFormatting>
  <conditionalFormatting sqref="C31">
    <cfRule type="cellIs" dxfId="45879" priority="26856" stopIfTrue="1" operator="equal">
      <formula>"Towel"</formula>
    </cfRule>
    <cfRule type="cellIs" dxfId="45878" priority="26857" stopIfTrue="1" operator="equal">
      <formula>"Napkin Hs"</formula>
    </cfRule>
  </conditionalFormatting>
  <conditionalFormatting sqref="C31">
    <cfRule type="cellIs" dxfId="45877" priority="26848" stopIfTrue="1" operator="equal">
      <formula>"Towel"</formula>
    </cfRule>
    <cfRule type="cellIs" dxfId="45876" priority="26849" stopIfTrue="1" operator="equal">
      <formula>"Napkin Hs"</formula>
    </cfRule>
  </conditionalFormatting>
  <conditionalFormatting sqref="C31">
    <cfRule type="cellIs" dxfId="45875" priority="26850" stopIfTrue="1" operator="equal">
      <formula>"Towel"</formula>
    </cfRule>
    <cfRule type="cellIs" dxfId="45874" priority="26851" stopIfTrue="1" operator="equal">
      <formula>"Napkin Hs"</formula>
    </cfRule>
  </conditionalFormatting>
  <conditionalFormatting sqref="C31">
    <cfRule type="cellIs" dxfId="45873" priority="26852" stopIfTrue="1" operator="equal">
      <formula>"Towel"</formula>
    </cfRule>
    <cfRule type="cellIs" dxfId="45872" priority="26853" stopIfTrue="1" operator="equal">
      <formula>"Napkin Hs"</formula>
    </cfRule>
  </conditionalFormatting>
  <conditionalFormatting sqref="C31">
    <cfRule type="cellIs" dxfId="45871" priority="26846" stopIfTrue="1" operator="equal">
      <formula>"Towel"</formula>
    </cfRule>
    <cfRule type="cellIs" dxfId="45870" priority="26847" stopIfTrue="1" operator="equal">
      <formula>"Napkin Hs"</formula>
    </cfRule>
  </conditionalFormatting>
  <conditionalFormatting sqref="C31">
    <cfRule type="cellIs" dxfId="45869" priority="26844" stopIfTrue="1" operator="equal">
      <formula>"Towel"</formula>
    </cfRule>
    <cfRule type="cellIs" dxfId="45868" priority="26845" stopIfTrue="1" operator="equal">
      <formula>"Napkin Hs"</formula>
    </cfRule>
  </conditionalFormatting>
  <conditionalFormatting sqref="C31">
    <cfRule type="cellIs" dxfId="45867" priority="26820" stopIfTrue="1" operator="equal">
      <formula>"Towel"</formula>
    </cfRule>
  </conditionalFormatting>
  <conditionalFormatting sqref="C31">
    <cfRule type="cellIs" dxfId="45866" priority="26821" stopIfTrue="1" operator="equal">
      <formula>"Napkin Hs"</formula>
    </cfRule>
    <cfRule type="cellIs" dxfId="45865" priority="26826" stopIfTrue="1" operator="equal">
      <formula>"Towel"</formula>
    </cfRule>
    <cfRule type="cellIs" dxfId="45864" priority="26827" stopIfTrue="1" operator="equal">
      <formula>"Napkin Hs"</formula>
    </cfRule>
    <cfRule type="cellIs" dxfId="45863" priority="26836" stopIfTrue="1" operator="equal">
      <formula>"Towel"</formula>
    </cfRule>
    <cfRule type="cellIs" dxfId="45862" priority="26837" stopIfTrue="1" operator="equal">
      <formula>"Napkin Hs"</formula>
    </cfRule>
    <cfRule type="cellIs" dxfId="45861" priority="26842" stopIfTrue="1" operator="equal">
      <formula>"Towel"</formula>
    </cfRule>
    <cfRule type="cellIs" dxfId="45860" priority="26843" stopIfTrue="1" operator="equal">
      <formula>"Napkin Hs"</formula>
    </cfRule>
  </conditionalFormatting>
  <conditionalFormatting sqref="C31">
    <cfRule type="cellIs" dxfId="45859" priority="26822" stopIfTrue="1" operator="equal">
      <formula>"Towel"</formula>
    </cfRule>
    <cfRule type="cellIs" dxfId="45858" priority="26823" stopIfTrue="1" operator="equal">
      <formula>"Napkin Hs"</formula>
    </cfRule>
    <cfRule type="cellIs" dxfId="45857" priority="26824" stopIfTrue="1" operator="equal">
      <formula>"Towel"</formula>
    </cfRule>
    <cfRule type="cellIs" dxfId="45856" priority="26825" stopIfTrue="1" operator="equal">
      <formula>"Napkin Hs"</formula>
    </cfRule>
    <cfRule type="cellIs" dxfId="45855" priority="26828" stopIfTrue="1" operator="equal">
      <formula>"Towel"</formula>
    </cfRule>
    <cfRule type="cellIs" dxfId="45854" priority="26829" stopIfTrue="1" operator="equal">
      <formula>"Napkin Hs"</formula>
    </cfRule>
    <cfRule type="cellIs" dxfId="45853" priority="26830" stopIfTrue="1" operator="equal">
      <formula>"Towel"</formula>
    </cfRule>
    <cfRule type="cellIs" dxfId="45852" priority="26831" stopIfTrue="1" operator="equal">
      <formula>"Napkin Hs"</formula>
    </cfRule>
    <cfRule type="cellIs" dxfId="45851" priority="26832" stopIfTrue="1" operator="equal">
      <formula>"Towel"</formula>
    </cfRule>
    <cfRule type="cellIs" dxfId="45850" priority="26833" stopIfTrue="1" operator="equal">
      <formula>"Napkin Hs"</formula>
    </cfRule>
    <cfRule type="cellIs" dxfId="45849" priority="26834" stopIfTrue="1" operator="equal">
      <formula>"Towel"</formula>
    </cfRule>
    <cfRule type="cellIs" dxfId="45848" priority="26835" stopIfTrue="1" operator="equal">
      <formula>"Napkin Hs"</formula>
    </cfRule>
    <cfRule type="cellIs" dxfId="45847" priority="26838" stopIfTrue="1" operator="equal">
      <formula>"Towel"</formula>
    </cfRule>
    <cfRule type="cellIs" dxfId="45846" priority="26839" stopIfTrue="1" operator="equal">
      <formula>"Napkin Hs"</formula>
    </cfRule>
    <cfRule type="cellIs" dxfId="45845" priority="26841" stopIfTrue="1" operator="equal">
      <formula>"Napkin Hs"</formula>
    </cfRule>
  </conditionalFormatting>
  <conditionalFormatting sqref="C31">
    <cfRule type="cellIs" dxfId="45844" priority="26840" stopIfTrue="1" operator="equal">
      <formula>"Towel"</formula>
    </cfRule>
  </conditionalFormatting>
  <conditionalFormatting sqref="C31">
    <cfRule type="cellIs" dxfId="45843" priority="26818" stopIfTrue="1" operator="equal">
      <formula>"Towel"</formula>
    </cfRule>
    <cfRule type="cellIs" dxfId="45842" priority="26819" stopIfTrue="1" operator="equal">
      <formula>"Napkin Hs"</formula>
    </cfRule>
  </conditionalFormatting>
  <conditionalFormatting sqref="C31">
    <cfRule type="cellIs" dxfId="45841" priority="26817" stopIfTrue="1" operator="equal">
      <formula>"Napkin Hs"</formula>
    </cfRule>
  </conditionalFormatting>
  <conditionalFormatting sqref="C31">
    <cfRule type="cellIs" dxfId="45840" priority="26816" stopIfTrue="1" operator="equal">
      <formula>"Towel"</formula>
    </cfRule>
  </conditionalFormatting>
  <conditionalFormatting sqref="C31">
    <cfRule type="cellIs" dxfId="45839" priority="26814" stopIfTrue="1" operator="equal">
      <formula>"Towel"</formula>
    </cfRule>
  </conditionalFormatting>
  <conditionalFormatting sqref="C31">
    <cfRule type="cellIs" dxfId="45838" priority="26815" stopIfTrue="1" operator="equal">
      <formula>"Napkin Hs"</formula>
    </cfRule>
  </conditionalFormatting>
  <conditionalFormatting sqref="C31">
    <cfRule type="cellIs" dxfId="45837" priority="26718" stopIfTrue="1" operator="equal">
      <formula>"Towel"</formula>
    </cfRule>
  </conditionalFormatting>
  <conditionalFormatting sqref="C31">
    <cfRule type="cellIs" dxfId="45836" priority="26728" stopIfTrue="1" operator="equal">
      <formula>"Towel"</formula>
    </cfRule>
    <cfRule type="cellIs" dxfId="45835" priority="26729" stopIfTrue="1" operator="equal">
      <formula>"Napkin Hs"</formula>
    </cfRule>
    <cfRule type="cellIs" dxfId="45834" priority="26734" stopIfTrue="1" operator="equal">
      <formula>"Towel"</formula>
    </cfRule>
    <cfRule type="cellIs" dxfId="45833" priority="26735" stopIfTrue="1" operator="equal">
      <formula>"Napkin Hs"</formula>
    </cfRule>
    <cfRule type="cellIs" dxfId="45832" priority="26740" stopIfTrue="1" operator="equal">
      <formula>"Towel"</formula>
    </cfRule>
    <cfRule type="cellIs" dxfId="45831" priority="26741" stopIfTrue="1" operator="equal">
      <formula>"Napkin Hs"</formula>
    </cfRule>
    <cfRule type="cellIs" dxfId="45830" priority="26742" stopIfTrue="1" operator="equal">
      <formula>"Towel"</formula>
    </cfRule>
    <cfRule type="cellIs" dxfId="45829" priority="26743" stopIfTrue="1" operator="equal">
      <formula>"Napkin Hs"</formula>
    </cfRule>
    <cfRule type="cellIs" dxfId="45828" priority="26748" stopIfTrue="1" operator="equal">
      <formula>"Towel"</formula>
    </cfRule>
    <cfRule type="cellIs" dxfId="45827" priority="26749" stopIfTrue="1" operator="equal">
      <formula>"Napkin Hs"</formula>
    </cfRule>
    <cfRule type="cellIs" dxfId="45826" priority="26758" stopIfTrue="1" operator="equal">
      <formula>"Towel"</formula>
    </cfRule>
    <cfRule type="cellIs" dxfId="45825" priority="26759" stopIfTrue="1" operator="equal">
      <formula>"Napkin Hs"</formula>
    </cfRule>
    <cfRule type="cellIs" dxfId="45824" priority="26764" stopIfTrue="1" operator="equal">
      <formula>"Towel"</formula>
    </cfRule>
    <cfRule type="cellIs" dxfId="45823" priority="26765" stopIfTrue="1" operator="equal">
      <formula>"Napkin Hs"</formula>
    </cfRule>
    <cfRule type="cellIs" dxfId="45822" priority="26766" stopIfTrue="1" operator="equal">
      <formula>"Towel"</formula>
    </cfRule>
    <cfRule type="cellIs" dxfId="45821" priority="26767" stopIfTrue="1" operator="equal">
      <formula>"Napkin Hs"</formula>
    </cfRule>
    <cfRule type="cellIs" dxfId="45820" priority="26772" stopIfTrue="1" operator="equal">
      <formula>"Towel"</formula>
    </cfRule>
    <cfRule type="cellIs" dxfId="45819" priority="26773" stopIfTrue="1" operator="equal">
      <formula>"Napkin Hs"</formula>
    </cfRule>
    <cfRule type="cellIs" dxfId="45818" priority="26782" stopIfTrue="1" operator="equal">
      <formula>"Towel"</formula>
    </cfRule>
    <cfRule type="cellIs" dxfId="45817" priority="26783" stopIfTrue="1" operator="equal">
      <formula>"Napkin Hs"</formula>
    </cfRule>
    <cfRule type="cellIs" dxfId="45816" priority="26784" stopIfTrue="1" operator="equal">
      <formula>"Towel"</formula>
    </cfRule>
    <cfRule type="cellIs" dxfId="45815" priority="26785" stopIfTrue="1" operator="equal">
      <formula>"Napkin Hs"</formula>
    </cfRule>
    <cfRule type="cellIs" dxfId="45814" priority="26790" stopIfTrue="1" operator="equal">
      <formula>"Towel"</formula>
    </cfRule>
    <cfRule type="cellIs" dxfId="45813" priority="26791" stopIfTrue="1" operator="equal">
      <formula>"Napkin Hs"</formula>
    </cfRule>
    <cfRule type="cellIs" dxfId="45812" priority="26800" stopIfTrue="1" operator="equal">
      <formula>"Towel"</formula>
    </cfRule>
    <cfRule type="cellIs" dxfId="45811" priority="26801" stopIfTrue="1" operator="equal">
      <formula>"Napkin Hs"</formula>
    </cfRule>
    <cfRule type="cellIs" dxfId="45810" priority="26802" stopIfTrue="1" operator="equal">
      <formula>"Towel"</formula>
    </cfRule>
    <cfRule type="cellIs" dxfId="45809" priority="26803" stopIfTrue="1" operator="equal">
      <formula>"Napkin Hs"</formula>
    </cfRule>
    <cfRule type="cellIs" dxfId="45808" priority="26809" stopIfTrue="1" operator="equal">
      <formula>"Napkin Hs"</formula>
    </cfRule>
  </conditionalFormatting>
  <conditionalFormatting sqref="C31">
    <cfRule type="cellIs" dxfId="45807" priority="26808" stopIfTrue="1" operator="equal">
      <formula>"Towel"</formula>
    </cfRule>
  </conditionalFormatting>
  <conditionalFormatting sqref="C31">
    <cfRule type="cellIs" dxfId="45806" priority="26719" stopIfTrue="1" operator="equal">
      <formula>"Napkin Hs"</formula>
    </cfRule>
    <cfRule type="cellIs" dxfId="45805" priority="26720" stopIfTrue="1" operator="equal">
      <formula>"Towel"</formula>
    </cfRule>
    <cfRule type="cellIs" dxfId="45804" priority="26721" stopIfTrue="1" operator="equal">
      <formula>"Napkin Hs"</formula>
    </cfRule>
    <cfRule type="cellIs" dxfId="45803" priority="26722" stopIfTrue="1" operator="equal">
      <formula>"Towel"</formula>
    </cfRule>
    <cfRule type="cellIs" dxfId="45802" priority="26723" stopIfTrue="1" operator="equal">
      <formula>"Napkin Hs"</formula>
    </cfRule>
    <cfRule type="cellIs" dxfId="45801" priority="26724" stopIfTrue="1" operator="equal">
      <formula>"Towel"</formula>
    </cfRule>
    <cfRule type="cellIs" dxfId="45800" priority="26725" stopIfTrue="1" operator="equal">
      <formula>"Napkin Hs"</formula>
    </cfRule>
    <cfRule type="cellIs" dxfId="45799" priority="26726" stopIfTrue="1" operator="equal">
      <formula>"Towel"</formula>
    </cfRule>
    <cfRule type="cellIs" dxfId="45798" priority="26727" stopIfTrue="1" operator="equal">
      <formula>"Napkin Hs"</formula>
    </cfRule>
    <cfRule type="cellIs" dxfId="45797" priority="26730" stopIfTrue="1" operator="equal">
      <formula>"Towel"</formula>
    </cfRule>
    <cfRule type="cellIs" dxfId="45796" priority="26731" stopIfTrue="1" operator="equal">
      <formula>"Napkin Hs"</formula>
    </cfRule>
    <cfRule type="cellIs" dxfId="45795" priority="26732" stopIfTrue="1" operator="equal">
      <formula>"Towel"</formula>
    </cfRule>
    <cfRule type="cellIs" dxfId="45794" priority="26733" stopIfTrue="1" operator="equal">
      <formula>"Napkin Hs"</formula>
    </cfRule>
    <cfRule type="cellIs" dxfId="45793" priority="26736" stopIfTrue="1" operator="equal">
      <formula>"Towel"</formula>
    </cfRule>
    <cfRule type="cellIs" dxfId="45792" priority="26737" stopIfTrue="1" operator="equal">
      <formula>"Napkin Hs"</formula>
    </cfRule>
    <cfRule type="cellIs" dxfId="45791" priority="26738" stopIfTrue="1" operator="equal">
      <formula>"Towel"</formula>
    </cfRule>
    <cfRule type="cellIs" dxfId="45790" priority="26739" stopIfTrue="1" operator="equal">
      <formula>"Napkin Hs"</formula>
    </cfRule>
    <cfRule type="cellIs" dxfId="45789" priority="26744" stopIfTrue="1" operator="equal">
      <formula>"Towel"</formula>
    </cfRule>
    <cfRule type="cellIs" dxfId="45788" priority="26745" stopIfTrue="1" operator="equal">
      <formula>"Napkin Hs"</formula>
    </cfRule>
    <cfRule type="cellIs" dxfId="45787" priority="26746" stopIfTrue="1" operator="equal">
      <formula>"Towel"</formula>
    </cfRule>
    <cfRule type="cellIs" dxfId="45786" priority="26747" stopIfTrue="1" operator="equal">
      <formula>"Napkin Hs"</formula>
    </cfRule>
    <cfRule type="cellIs" dxfId="45785" priority="26750" stopIfTrue="1" operator="equal">
      <formula>"Towel"</formula>
    </cfRule>
    <cfRule type="cellIs" dxfId="45784" priority="26751" stopIfTrue="1" operator="equal">
      <formula>"Napkin Hs"</formula>
    </cfRule>
    <cfRule type="cellIs" dxfId="45783" priority="26752" stopIfTrue="1" operator="equal">
      <formula>"Towel"</formula>
    </cfRule>
    <cfRule type="cellIs" dxfId="45782" priority="26753" stopIfTrue="1" operator="equal">
      <formula>"Napkin Hs"</formula>
    </cfRule>
    <cfRule type="cellIs" dxfId="45781" priority="26754" stopIfTrue="1" operator="equal">
      <formula>"Towel"</formula>
    </cfRule>
    <cfRule type="cellIs" dxfId="45780" priority="26755" stopIfTrue="1" operator="equal">
      <formula>"Napkin Hs"</formula>
    </cfRule>
    <cfRule type="cellIs" dxfId="45779" priority="26756" stopIfTrue="1" operator="equal">
      <formula>"Towel"</formula>
    </cfRule>
    <cfRule type="cellIs" dxfId="45778" priority="26757" stopIfTrue="1" operator="equal">
      <formula>"Napkin Hs"</formula>
    </cfRule>
    <cfRule type="cellIs" dxfId="45777" priority="26760" stopIfTrue="1" operator="equal">
      <formula>"Towel"</formula>
    </cfRule>
    <cfRule type="cellIs" dxfId="45776" priority="26761" stopIfTrue="1" operator="equal">
      <formula>"Napkin Hs"</formula>
    </cfRule>
    <cfRule type="cellIs" dxfId="45775" priority="26762" stopIfTrue="1" operator="equal">
      <formula>"Towel"</formula>
    </cfRule>
    <cfRule type="cellIs" dxfId="45774" priority="26763" stopIfTrue="1" operator="equal">
      <formula>"Napkin Hs"</formula>
    </cfRule>
    <cfRule type="cellIs" dxfId="45773" priority="26768" stopIfTrue="1" operator="equal">
      <formula>"Towel"</formula>
    </cfRule>
    <cfRule type="cellIs" dxfId="45772" priority="26769" stopIfTrue="1" operator="equal">
      <formula>"Napkin Hs"</formula>
    </cfRule>
    <cfRule type="cellIs" dxfId="45771" priority="26770" stopIfTrue="1" operator="equal">
      <formula>"Towel"</formula>
    </cfRule>
    <cfRule type="cellIs" dxfId="45770" priority="26771" stopIfTrue="1" operator="equal">
      <formula>"Napkin Hs"</formula>
    </cfRule>
    <cfRule type="cellIs" dxfId="45769" priority="26774" stopIfTrue="1" operator="equal">
      <formula>"Towel"</formula>
    </cfRule>
    <cfRule type="cellIs" dxfId="45768" priority="26775" stopIfTrue="1" operator="equal">
      <formula>"Napkin Hs"</formula>
    </cfRule>
    <cfRule type="cellIs" dxfId="45767" priority="26776" stopIfTrue="1" operator="equal">
      <formula>"Towel"</formula>
    </cfRule>
    <cfRule type="cellIs" dxfId="45766" priority="26777" stopIfTrue="1" operator="equal">
      <formula>"Napkin Hs"</formula>
    </cfRule>
    <cfRule type="cellIs" dxfId="45765" priority="26778" stopIfTrue="1" operator="equal">
      <formula>"Towel"</formula>
    </cfRule>
    <cfRule type="cellIs" dxfId="45764" priority="26779" stopIfTrue="1" operator="equal">
      <formula>"Napkin Hs"</formula>
    </cfRule>
    <cfRule type="cellIs" dxfId="45763" priority="26780" stopIfTrue="1" operator="equal">
      <formula>"Towel"</formula>
    </cfRule>
    <cfRule type="cellIs" dxfId="45762" priority="26781" stopIfTrue="1" operator="equal">
      <formula>"Napkin Hs"</formula>
    </cfRule>
    <cfRule type="cellIs" dxfId="45761" priority="26786" stopIfTrue="1" operator="equal">
      <formula>"Towel"</formula>
    </cfRule>
    <cfRule type="cellIs" dxfId="45760" priority="26787" stopIfTrue="1" operator="equal">
      <formula>"Napkin Hs"</formula>
    </cfRule>
    <cfRule type="cellIs" dxfId="45759" priority="26788" stopIfTrue="1" operator="equal">
      <formula>"Towel"</formula>
    </cfRule>
    <cfRule type="cellIs" dxfId="45758" priority="26789" stopIfTrue="1" operator="equal">
      <formula>"Napkin Hs"</formula>
    </cfRule>
    <cfRule type="cellIs" dxfId="45757" priority="26792" stopIfTrue="1" operator="equal">
      <formula>"Towel"</formula>
    </cfRule>
    <cfRule type="cellIs" dxfId="45756" priority="26793" stopIfTrue="1" operator="equal">
      <formula>"Napkin Hs"</formula>
    </cfRule>
    <cfRule type="cellIs" dxfId="45755" priority="26794" stopIfTrue="1" operator="equal">
      <formula>"Towel"</formula>
    </cfRule>
    <cfRule type="cellIs" dxfId="45754" priority="26795" stopIfTrue="1" operator="equal">
      <formula>"Napkin Hs"</formula>
    </cfRule>
    <cfRule type="cellIs" dxfId="45753" priority="26796" stopIfTrue="1" operator="equal">
      <formula>"Towel"</formula>
    </cfRule>
    <cfRule type="cellIs" dxfId="45752" priority="26797" stopIfTrue="1" operator="equal">
      <formula>"Napkin Hs"</formula>
    </cfRule>
    <cfRule type="cellIs" dxfId="45751" priority="26798" stopIfTrue="1" operator="equal">
      <formula>"Towel"</formula>
    </cfRule>
    <cfRule type="cellIs" dxfId="45750" priority="26799" stopIfTrue="1" operator="equal">
      <formula>"Napkin Hs"</formula>
    </cfRule>
    <cfRule type="cellIs" dxfId="45749" priority="26804" stopIfTrue="1" operator="equal">
      <formula>"Towel"</formula>
    </cfRule>
    <cfRule type="cellIs" dxfId="45748" priority="26805" stopIfTrue="1" operator="equal">
      <formula>"Napkin Hs"</formula>
    </cfRule>
    <cfRule type="cellIs" dxfId="45747" priority="26806" stopIfTrue="1" operator="equal">
      <formula>"Towel"</formula>
    </cfRule>
    <cfRule type="cellIs" dxfId="45746" priority="26807" stopIfTrue="1" operator="equal">
      <formula>"Napkin Hs"</formula>
    </cfRule>
    <cfRule type="cellIs" dxfId="45745" priority="26810" stopIfTrue="1" operator="equal">
      <formula>"Towel"</formula>
    </cfRule>
    <cfRule type="cellIs" dxfId="45744" priority="26811" stopIfTrue="1" operator="equal">
      <formula>"Napkin Hs"</formula>
    </cfRule>
    <cfRule type="cellIs" dxfId="45743" priority="26812" stopIfTrue="1" operator="equal">
      <formula>"Towel"</formula>
    </cfRule>
    <cfRule type="cellIs" dxfId="45742" priority="26813" stopIfTrue="1" operator="equal">
      <formula>"Napkin Hs"</formula>
    </cfRule>
  </conditionalFormatting>
  <conditionalFormatting sqref="C31">
    <cfRule type="cellIs" dxfId="45741" priority="26717" stopIfTrue="1" operator="equal">
      <formula>"Napkin Hs"</formula>
    </cfRule>
  </conditionalFormatting>
  <conditionalFormatting sqref="C31">
    <cfRule type="cellIs" dxfId="45740" priority="26716" stopIfTrue="1" operator="equal">
      <formula>"Napkin Hs"</formula>
    </cfRule>
  </conditionalFormatting>
  <conditionalFormatting sqref="C31">
    <cfRule type="cellIs" dxfId="45739" priority="26715" stopIfTrue="1" operator="equal">
      <formula>"Napkin Hs"</formula>
    </cfRule>
  </conditionalFormatting>
  <conditionalFormatting sqref="C31">
    <cfRule type="cellIs" dxfId="45738" priority="26714" stopIfTrue="1" operator="equal">
      <formula>"Napkin Hs"</formula>
    </cfRule>
  </conditionalFormatting>
  <conditionalFormatting sqref="C31">
    <cfRule type="cellIs" dxfId="45737" priority="26713" stopIfTrue="1" operator="equal">
      <formula>"Napkin Hs"</formula>
    </cfRule>
  </conditionalFormatting>
  <conditionalFormatting sqref="C31">
    <cfRule type="cellIs" dxfId="45736" priority="26712" stopIfTrue="1" operator="equal">
      <formula>"Napkin Hs"</formula>
    </cfRule>
  </conditionalFormatting>
  <conditionalFormatting sqref="C31">
    <cfRule type="cellIs" dxfId="45735" priority="26708" stopIfTrue="1" operator="equal">
      <formula>"Towel"</formula>
    </cfRule>
    <cfRule type="cellIs" dxfId="45734" priority="26709" stopIfTrue="1" operator="equal">
      <formula>"Napkin Hs"</formula>
    </cfRule>
  </conditionalFormatting>
  <conditionalFormatting sqref="C31">
    <cfRule type="cellIs" dxfId="45733" priority="26710" stopIfTrue="1" operator="equal">
      <formula>"Towel"</formula>
    </cfRule>
    <cfRule type="cellIs" dxfId="45732" priority="26711" stopIfTrue="1" operator="equal">
      <formula>"Napkin Hs"</formula>
    </cfRule>
  </conditionalFormatting>
  <conditionalFormatting sqref="C31">
    <cfRule type="cellIs" dxfId="45731" priority="26704" stopIfTrue="1" operator="equal">
      <formula>"Towel"</formula>
    </cfRule>
    <cfRule type="cellIs" dxfId="45730" priority="26705" stopIfTrue="1" operator="equal">
      <formula>"Napkin Hs"</formula>
    </cfRule>
  </conditionalFormatting>
  <conditionalFormatting sqref="C31">
    <cfRule type="cellIs" dxfId="45729" priority="26706" stopIfTrue="1" operator="equal">
      <formula>"Towel"</formula>
    </cfRule>
    <cfRule type="cellIs" dxfId="45728" priority="26707" stopIfTrue="1" operator="equal">
      <formula>"Napkin Hs"</formula>
    </cfRule>
  </conditionalFormatting>
  <conditionalFormatting sqref="C31">
    <cfRule type="cellIs" dxfId="45727" priority="26702" stopIfTrue="1" operator="equal">
      <formula>"Towel"</formula>
    </cfRule>
    <cfRule type="cellIs" dxfId="45726" priority="26703" stopIfTrue="1" operator="equal">
      <formula>"Napkin Hs"</formula>
    </cfRule>
  </conditionalFormatting>
  <conditionalFormatting sqref="C31">
    <cfRule type="cellIs" dxfId="45725" priority="26698" stopIfTrue="1" operator="equal">
      <formula>"Towel"</formula>
    </cfRule>
    <cfRule type="cellIs" dxfId="45724" priority="26699" stopIfTrue="1" operator="equal">
      <formula>"Napkin Hs"</formula>
    </cfRule>
  </conditionalFormatting>
  <conditionalFormatting sqref="C31">
    <cfRule type="cellIs" dxfId="45723" priority="26700" stopIfTrue="1" operator="equal">
      <formula>"Towel"</formula>
    </cfRule>
    <cfRule type="cellIs" dxfId="45722" priority="26701" stopIfTrue="1" operator="equal">
      <formula>"Napkin Hs"</formula>
    </cfRule>
  </conditionalFormatting>
  <conditionalFormatting sqref="C31">
    <cfRule type="cellIs" dxfId="45721" priority="26694" stopIfTrue="1" operator="equal">
      <formula>"Towel"</formula>
    </cfRule>
    <cfRule type="cellIs" dxfId="45720" priority="26695" stopIfTrue="1" operator="equal">
      <formula>"Napkin Hs"</formula>
    </cfRule>
  </conditionalFormatting>
  <conditionalFormatting sqref="C31">
    <cfRule type="cellIs" dxfId="45719" priority="26696" stopIfTrue="1" operator="equal">
      <formula>"Towel"</formula>
    </cfRule>
    <cfRule type="cellIs" dxfId="45718" priority="26697" stopIfTrue="1" operator="equal">
      <formula>"Napkin Hs"</formula>
    </cfRule>
  </conditionalFormatting>
  <conditionalFormatting sqref="C31">
    <cfRule type="cellIs" dxfId="45717" priority="26692" stopIfTrue="1" operator="equal">
      <formula>"Towel"</formula>
    </cfRule>
    <cfRule type="cellIs" dxfId="45716" priority="26693" stopIfTrue="1" operator="equal">
      <formula>"Napkin Hs"</formula>
    </cfRule>
  </conditionalFormatting>
  <conditionalFormatting sqref="C31">
    <cfRule type="cellIs" dxfId="45715" priority="26686" stopIfTrue="1" operator="equal">
      <formula>"Towel"</formula>
    </cfRule>
    <cfRule type="cellIs" dxfId="45714" priority="26687" stopIfTrue="1" operator="equal">
      <formula>"Napkin Hs"</formula>
    </cfRule>
  </conditionalFormatting>
  <conditionalFormatting sqref="C31">
    <cfRule type="cellIs" dxfId="45713" priority="26690" stopIfTrue="1" operator="equal">
      <formula>"Towel"</formula>
    </cfRule>
    <cfRule type="cellIs" dxfId="45712" priority="26691" stopIfTrue="1" operator="equal">
      <formula>"Napkin Hs"</formula>
    </cfRule>
  </conditionalFormatting>
  <conditionalFormatting sqref="C31">
    <cfRule type="cellIs" dxfId="45711" priority="26688" stopIfTrue="1" operator="equal">
      <formula>"Towel"</formula>
    </cfRule>
    <cfRule type="cellIs" dxfId="45710" priority="26689" stopIfTrue="1" operator="equal">
      <formula>"Napkin Hs"</formula>
    </cfRule>
  </conditionalFormatting>
  <conditionalFormatting sqref="C31">
    <cfRule type="cellIs" dxfId="45709" priority="26680" stopIfTrue="1" operator="equal">
      <formula>"Towel"</formula>
    </cfRule>
    <cfRule type="cellIs" dxfId="45708" priority="26681" stopIfTrue="1" operator="equal">
      <formula>"Napkin Hs"</formula>
    </cfRule>
  </conditionalFormatting>
  <conditionalFormatting sqref="C31">
    <cfRule type="cellIs" dxfId="45707" priority="26682" stopIfTrue="1" operator="equal">
      <formula>"Towel"</formula>
    </cfRule>
    <cfRule type="cellIs" dxfId="45706" priority="26683" stopIfTrue="1" operator="equal">
      <formula>"Napkin Hs"</formula>
    </cfRule>
  </conditionalFormatting>
  <conditionalFormatting sqref="C31">
    <cfRule type="cellIs" dxfId="45705" priority="26684" stopIfTrue="1" operator="equal">
      <formula>"Towel"</formula>
    </cfRule>
    <cfRule type="cellIs" dxfId="45704" priority="26685" stopIfTrue="1" operator="equal">
      <formula>"Napkin Hs"</formula>
    </cfRule>
  </conditionalFormatting>
  <conditionalFormatting sqref="C31">
    <cfRule type="cellIs" dxfId="45703" priority="26678" stopIfTrue="1" operator="equal">
      <formula>"Towel"</formula>
    </cfRule>
    <cfRule type="cellIs" dxfId="45702" priority="26679" stopIfTrue="1" operator="equal">
      <formula>"Napkin Hs"</formula>
    </cfRule>
  </conditionalFormatting>
  <conditionalFormatting sqref="C31">
    <cfRule type="cellIs" dxfId="45701" priority="26676" stopIfTrue="1" operator="equal">
      <formula>"Towel"</formula>
    </cfRule>
    <cfRule type="cellIs" dxfId="45700" priority="26677" stopIfTrue="1" operator="equal">
      <formula>"Napkin Hs"</formula>
    </cfRule>
  </conditionalFormatting>
  <conditionalFormatting sqref="C31">
    <cfRule type="cellIs" dxfId="45699" priority="26652" stopIfTrue="1" operator="equal">
      <formula>"Towel"</formula>
    </cfRule>
  </conditionalFormatting>
  <conditionalFormatting sqref="C31">
    <cfRule type="cellIs" dxfId="45698" priority="26653" stopIfTrue="1" operator="equal">
      <formula>"Napkin Hs"</formula>
    </cfRule>
    <cfRule type="cellIs" dxfId="45697" priority="26658" stopIfTrue="1" operator="equal">
      <formula>"Towel"</formula>
    </cfRule>
    <cfRule type="cellIs" dxfId="45696" priority="26659" stopIfTrue="1" operator="equal">
      <formula>"Napkin Hs"</formula>
    </cfRule>
    <cfRule type="cellIs" dxfId="45695" priority="26668" stopIfTrue="1" operator="equal">
      <formula>"Towel"</formula>
    </cfRule>
    <cfRule type="cellIs" dxfId="45694" priority="26669" stopIfTrue="1" operator="equal">
      <formula>"Napkin Hs"</formula>
    </cfRule>
    <cfRule type="cellIs" dxfId="45693" priority="26674" stopIfTrue="1" operator="equal">
      <formula>"Towel"</formula>
    </cfRule>
    <cfRule type="cellIs" dxfId="45692" priority="26675" stopIfTrue="1" operator="equal">
      <formula>"Napkin Hs"</formula>
    </cfRule>
  </conditionalFormatting>
  <conditionalFormatting sqref="C31">
    <cfRule type="cellIs" dxfId="45691" priority="26654" stopIfTrue="1" operator="equal">
      <formula>"Towel"</formula>
    </cfRule>
    <cfRule type="cellIs" dxfId="45690" priority="26655" stopIfTrue="1" operator="equal">
      <formula>"Napkin Hs"</formula>
    </cfRule>
    <cfRule type="cellIs" dxfId="45689" priority="26656" stopIfTrue="1" operator="equal">
      <formula>"Towel"</formula>
    </cfRule>
    <cfRule type="cellIs" dxfId="45688" priority="26657" stopIfTrue="1" operator="equal">
      <formula>"Napkin Hs"</formula>
    </cfRule>
    <cfRule type="cellIs" dxfId="45687" priority="26660" stopIfTrue="1" operator="equal">
      <formula>"Towel"</formula>
    </cfRule>
    <cfRule type="cellIs" dxfId="45686" priority="26661" stopIfTrue="1" operator="equal">
      <formula>"Napkin Hs"</formula>
    </cfRule>
    <cfRule type="cellIs" dxfId="45685" priority="26662" stopIfTrue="1" operator="equal">
      <formula>"Towel"</formula>
    </cfRule>
    <cfRule type="cellIs" dxfId="45684" priority="26663" stopIfTrue="1" operator="equal">
      <formula>"Napkin Hs"</formula>
    </cfRule>
    <cfRule type="cellIs" dxfId="45683" priority="26664" stopIfTrue="1" operator="equal">
      <formula>"Towel"</formula>
    </cfRule>
    <cfRule type="cellIs" dxfId="45682" priority="26665" stopIfTrue="1" operator="equal">
      <formula>"Napkin Hs"</formula>
    </cfRule>
    <cfRule type="cellIs" dxfId="45681" priority="26666" stopIfTrue="1" operator="equal">
      <formula>"Towel"</formula>
    </cfRule>
    <cfRule type="cellIs" dxfId="45680" priority="26667" stopIfTrue="1" operator="equal">
      <formula>"Napkin Hs"</formula>
    </cfRule>
    <cfRule type="cellIs" dxfId="45679" priority="26670" stopIfTrue="1" operator="equal">
      <formula>"Towel"</formula>
    </cfRule>
    <cfRule type="cellIs" dxfId="45678" priority="26671" stopIfTrue="1" operator="equal">
      <formula>"Napkin Hs"</formula>
    </cfRule>
    <cfRule type="cellIs" dxfId="45677" priority="26673" stopIfTrue="1" operator="equal">
      <formula>"Napkin Hs"</formula>
    </cfRule>
  </conditionalFormatting>
  <conditionalFormatting sqref="C31">
    <cfRule type="cellIs" dxfId="45676" priority="26672" stopIfTrue="1" operator="equal">
      <formula>"Towel"</formula>
    </cfRule>
  </conditionalFormatting>
  <conditionalFormatting sqref="C31">
    <cfRule type="cellIs" dxfId="45675" priority="26650" stopIfTrue="1" operator="equal">
      <formula>"Towel"</formula>
    </cfRule>
    <cfRule type="cellIs" dxfId="45674" priority="26651" stopIfTrue="1" operator="equal">
      <formula>"Napkin Hs"</formula>
    </cfRule>
  </conditionalFormatting>
  <conditionalFormatting sqref="C31">
    <cfRule type="cellIs" dxfId="45673" priority="26649" stopIfTrue="1" operator="equal">
      <formula>"Napkin Hs"</formula>
    </cfRule>
  </conditionalFormatting>
  <conditionalFormatting sqref="C31">
    <cfRule type="cellIs" dxfId="45672" priority="26648" stopIfTrue="1" operator="equal">
      <formula>"Towel"</formula>
    </cfRule>
  </conditionalFormatting>
  <conditionalFormatting sqref="C31">
    <cfRule type="cellIs" dxfId="45671" priority="26646" stopIfTrue="1" operator="equal">
      <formula>"Towel"</formula>
    </cfRule>
  </conditionalFormatting>
  <conditionalFormatting sqref="C31">
    <cfRule type="cellIs" dxfId="45670" priority="26647" stopIfTrue="1" operator="equal">
      <formula>"Napkin Hs"</formula>
    </cfRule>
  </conditionalFormatting>
  <conditionalFormatting sqref="C31">
    <cfRule type="cellIs" dxfId="45669" priority="26550" stopIfTrue="1" operator="equal">
      <formula>"Towel"</formula>
    </cfRule>
  </conditionalFormatting>
  <conditionalFormatting sqref="C31">
    <cfRule type="cellIs" dxfId="45668" priority="26560" stopIfTrue="1" operator="equal">
      <formula>"Towel"</formula>
    </cfRule>
    <cfRule type="cellIs" dxfId="45667" priority="26561" stopIfTrue="1" operator="equal">
      <formula>"Napkin Hs"</formula>
    </cfRule>
    <cfRule type="cellIs" dxfId="45666" priority="26566" stopIfTrue="1" operator="equal">
      <formula>"Towel"</formula>
    </cfRule>
    <cfRule type="cellIs" dxfId="45665" priority="26567" stopIfTrue="1" operator="equal">
      <formula>"Napkin Hs"</formula>
    </cfRule>
    <cfRule type="cellIs" dxfId="45664" priority="26572" stopIfTrue="1" operator="equal">
      <formula>"Towel"</formula>
    </cfRule>
    <cfRule type="cellIs" dxfId="45663" priority="26573" stopIfTrue="1" operator="equal">
      <formula>"Napkin Hs"</formula>
    </cfRule>
    <cfRule type="cellIs" dxfId="45662" priority="26574" stopIfTrue="1" operator="equal">
      <formula>"Towel"</formula>
    </cfRule>
    <cfRule type="cellIs" dxfId="45661" priority="26575" stopIfTrue="1" operator="equal">
      <formula>"Napkin Hs"</formula>
    </cfRule>
    <cfRule type="cellIs" dxfId="45660" priority="26580" stopIfTrue="1" operator="equal">
      <formula>"Towel"</formula>
    </cfRule>
    <cfRule type="cellIs" dxfId="45659" priority="26581" stopIfTrue="1" operator="equal">
      <formula>"Napkin Hs"</formula>
    </cfRule>
    <cfRule type="cellIs" dxfId="45658" priority="26590" stopIfTrue="1" operator="equal">
      <formula>"Towel"</formula>
    </cfRule>
    <cfRule type="cellIs" dxfId="45657" priority="26591" stopIfTrue="1" operator="equal">
      <formula>"Napkin Hs"</formula>
    </cfRule>
    <cfRule type="cellIs" dxfId="45656" priority="26596" stopIfTrue="1" operator="equal">
      <formula>"Towel"</formula>
    </cfRule>
    <cfRule type="cellIs" dxfId="45655" priority="26597" stopIfTrue="1" operator="equal">
      <formula>"Napkin Hs"</formula>
    </cfRule>
    <cfRule type="cellIs" dxfId="45654" priority="26598" stopIfTrue="1" operator="equal">
      <formula>"Towel"</formula>
    </cfRule>
    <cfRule type="cellIs" dxfId="45653" priority="26599" stopIfTrue="1" operator="equal">
      <formula>"Napkin Hs"</formula>
    </cfRule>
    <cfRule type="cellIs" dxfId="45652" priority="26604" stopIfTrue="1" operator="equal">
      <formula>"Towel"</formula>
    </cfRule>
    <cfRule type="cellIs" dxfId="45651" priority="26605" stopIfTrue="1" operator="equal">
      <formula>"Napkin Hs"</formula>
    </cfRule>
    <cfRule type="cellIs" dxfId="45650" priority="26614" stopIfTrue="1" operator="equal">
      <formula>"Towel"</formula>
    </cfRule>
    <cfRule type="cellIs" dxfId="45649" priority="26615" stopIfTrue="1" operator="equal">
      <formula>"Napkin Hs"</formula>
    </cfRule>
    <cfRule type="cellIs" dxfId="45648" priority="26616" stopIfTrue="1" operator="equal">
      <formula>"Towel"</formula>
    </cfRule>
    <cfRule type="cellIs" dxfId="45647" priority="26617" stopIfTrue="1" operator="equal">
      <formula>"Napkin Hs"</formula>
    </cfRule>
    <cfRule type="cellIs" dxfId="45646" priority="26622" stopIfTrue="1" operator="equal">
      <formula>"Towel"</formula>
    </cfRule>
    <cfRule type="cellIs" dxfId="45645" priority="26623" stopIfTrue="1" operator="equal">
      <formula>"Napkin Hs"</formula>
    </cfRule>
    <cfRule type="cellIs" dxfId="45644" priority="26632" stopIfTrue="1" operator="equal">
      <formula>"Towel"</formula>
    </cfRule>
    <cfRule type="cellIs" dxfId="45643" priority="26633" stopIfTrue="1" operator="equal">
      <formula>"Napkin Hs"</formula>
    </cfRule>
    <cfRule type="cellIs" dxfId="45642" priority="26634" stopIfTrue="1" operator="equal">
      <formula>"Towel"</formula>
    </cfRule>
    <cfRule type="cellIs" dxfId="45641" priority="26635" stopIfTrue="1" operator="equal">
      <formula>"Napkin Hs"</formula>
    </cfRule>
    <cfRule type="cellIs" dxfId="45640" priority="26641" stopIfTrue="1" operator="equal">
      <formula>"Napkin Hs"</formula>
    </cfRule>
  </conditionalFormatting>
  <conditionalFormatting sqref="C31">
    <cfRule type="cellIs" dxfId="45639" priority="26640" stopIfTrue="1" operator="equal">
      <formula>"Towel"</formula>
    </cfRule>
  </conditionalFormatting>
  <conditionalFormatting sqref="C31">
    <cfRule type="cellIs" dxfId="45638" priority="26551" stopIfTrue="1" operator="equal">
      <formula>"Napkin Hs"</formula>
    </cfRule>
    <cfRule type="cellIs" dxfId="45637" priority="26552" stopIfTrue="1" operator="equal">
      <formula>"Towel"</formula>
    </cfRule>
    <cfRule type="cellIs" dxfId="45636" priority="26553" stopIfTrue="1" operator="equal">
      <formula>"Napkin Hs"</formula>
    </cfRule>
    <cfRule type="cellIs" dxfId="45635" priority="26554" stopIfTrue="1" operator="equal">
      <formula>"Towel"</formula>
    </cfRule>
    <cfRule type="cellIs" dxfId="45634" priority="26555" stopIfTrue="1" operator="equal">
      <formula>"Napkin Hs"</formula>
    </cfRule>
    <cfRule type="cellIs" dxfId="45633" priority="26556" stopIfTrue="1" operator="equal">
      <formula>"Towel"</formula>
    </cfRule>
    <cfRule type="cellIs" dxfId="45632" priority="26557" stopIfTrue="1" operator="equal">
      <formula>"Napkin Hs"</formula>
    </cfRule>
    <cfRule type="cellIs" dxfId="45631" priority="26558" stopIfTrue="1" operator="equal">
      <formula>"Towel"</formula>
    </cfRule>
    <cfRule type="cellIs" dxfId="45630" priority="26559" stopIfTrue="1" operator="equal">
      <formula>"Napkin Hs"</formula>
    </cfRule>
    <cfRule type="cellIs" dxfId="45629" priority="26562" stopIfTrue="1" operator="equal">
      <formula>"Towel"</formula>
    </cfRule>
    <cfRule type="cellIs" dxfId="45628" priority="26563" stopIfTrue="1" operator="equal">
      <formula>"Napkin Hs"</formula>
    </cfRule>
    <cfRule type="cellIs" dxfId="45627" priority="26564" stopIfTrue="1" operator="equal">
      <formula>"Towel"</formula>
    </cfRule>
    <cfRule type="cellIs" dxfId="45626" priority="26565" stopIfTrue="1" operator="equal">
      <formula>"Napkin Hs"</formula>
    </cfRule>
    <cfRule type="cellIs" dxfId="45625" priority="26568" stopIfTrue="1" operator="equal">
      <formula>"Towel"</formula>
    </cfRule>
    <cfRule type="cellIs" dxfId="45624" priority="26569" stopIfTrue="1" operator="equal">
      <formula>"Napkin Hs"</formula>
    </cfRule>
    <cfRule type="cellIs" dxfId="45623" priority="26570" stopIfTrue="1" operator="equal">
      <formula>"Towel"</formula>
    </cfRule>
    <cfRule type="cellIs" dxfId="45622" priority="26571" stopIfTrue="1" operator="equal">
      <formula>"Napkin Hs"</formula>
    </cfRule>
    <cfRule type="cellIs" dxfId="45621" priority="26576" stopIfTrue="1" operator="equal">
      <formula>"Towel"</formula>
    </cfRule>
    <cfRule type="cellIs" dxfId="45620" priority="26577" stopIfTrue="1" operator="equal">
      <formula>"Napkin Hs"</formula>
    </cfRule>
    <cfRule type="cellIs" dxfId="45619" priority="26578" stopIfTrue="1" operator="equal">
      <formula>"Towel"</formula>
    </cfRule>
    <cfRule type="cellIs" dxfId="45618" priority="26579" stopIfTrue="1" operator="equal">
      <formula>"Napkin Hs"</formula>
    </cfRule>
    <cfRule type="cellIs" dxfId="45617" priority="26582" stopIfTrue="1" operator="equal">
      <formula>"Towel"</formula>
    </cfRule>
    <cfRule type="cellIs" dxfId="45616" priority="26583" stopIfTrue="1" operator="equal">
      <formula>"Napkin Hs"</formula>
    </cfRule>
    <cfRule type="cellIs" dxfId="45615" priority="26584" stopIfTrue="1" operator="equal">
      <formula>"Towel"</formula>
    </cfRule>
    <cfRule type="cellIs" dxfId="45614" priority="26585" stopIfTrue="1" operator="equal">
      <formula>"Napkin Hs"</formula>
    </cfRule>
    <cfRule type="cellIs" dxfId="45613" priority="26586" stopIfTrue="1" operator="equal">
      <formula>"Towel"</formula>
    </cfRule>
    <cfRule type="cellIs" dxfId="45612" priority="26587" stopIfTrue="1" operator="equal">
      <formula>"Napkin Hs"</formula>
    </cfRule>
    <cfRule type="cellIs" dxfId="45611" priority="26588" stopIfTrue="1" operator="equal">
      <formula>"Towel"</formula>
    </cfRule>
    <cfRule type="cellIs" dxfId="45610" priority="26589" stopIfTrue="1" operator="equal">
      <formula>"Napkin Hs"</formula>
    </cfRule>
    <cfRule type="cellIs" dxfId="45609" priority="26592" stopIfTrue="1" operator="equal">
      <formula>"Towel"</formula>
    </cfRule>
    <cfRule type="cellIs" dxfId="45608" priority="26593" stopIfTrue="1" operator="equal">
      <formula>"Napkin Hs"</formula>
    </cfRule>
    <cfRule type="cellIs" dxfId="45607" priority="26594" stopIfTrue="1" operator="equal">
      <formula>"Towel"</formula>
    </cfRule>
    <cfRule type="cellIs" dxfId="45606" priority="26595" stopIfTrue="1" operator="equal">
      <formula>"Napkin Hs"</formula>
    </cfRule>
    <cfRule type="cellIs" dxfId="45605" priority="26600" stopIfTrue="1" operator="equal">
      <formula>"Towel"</formula>
    </cfRule>
    <cfRule type="cellIs" dxfId="45604" priority="26601" stopIfTrue="1" operator="equal">
      <formula>"Napkin Hs"</formula>
    </cfRule>
    <cfRule type="cellIs" dxfId="45603" priority="26602" stopIfTrue="1" operator="equal">
      <formula>"Towel"</formula>
    </cfRule>
    <cfRule type="cellIs" dxfId="45602" priority="26603" stopIfTrue="1" operator="equal">
      <formula>"Napkin Hs"</formula>
    </cfRule>
    <cfRule type="cellIs" dxfId="45601" priority="26606" stopIfTrue="1" operator="equal">
      <formula>"Towel"</formula>
    </cfRule>
    <cfRule type="cellIs" dxfId="45600" priority="26607" stopIfTrue="1" operator="equal">
      <formula>"Napkin Hs"</formula>
    </cfRule>
    <cfRule type="cellIs" dxfId="45599" priority="26608" stopIfTrue="1" operator="equal">
      <formula>"Towel"</formula>
    </cfRule>
    <cfRule type="cellIs" dxfId="45598" priority="26609" stopIfTrue="1" operator="equal">
      <formula>"Napkin Hs"</formula>
    </cfRule>
    <cfRule type="cellIs" dxfId="45597" priority="26610" stopIfTrue="1" operator="equal">
      <formula>"Towel"</formula>
    </cfRule>
    <cfRule type="cellIs" dxfId="45596" priority="26611" stopIfTrue="1" operator="equal">
      <formula>"Napkin Hs"</formula>
    </cfRule>
    <cfRule type="cellIs" dxfId="45595" priority="26612" stopIfTrue="1" operator="equal">
      <formula>"Towel"</formula>
    </cfRule>
    <cfRule type="cellIs" dxfId="45594" priority="26613" stopIfTrue="1" operator="equal">
      <formula>"Napkin Hs"</formula>
    </cfRule>
    <cfRule type="cellIs" dxfId="45593" priority="26618" stopIfTrue="1" operator="equal">
      <formula>"Towel"</formula>
    </cfRule>
    <cfRule type="cellIs" dxfId="45592" priority="26619" stopIfTrue="1" operator="equal">
      <formula>"Napkin Hs"</formula>
    </cfRule>
    <cfRule type="cellIs" dxfId="45591" priority="26620" stopIfTrue="1" operator="equal">
      <formula>"Towel"</formula>
    </cfRule>
    <cfRule type="cellIs" dxfId="45590" priority="26621" stopIfTrue="1" operator="equal">
      <formula>"Napkin Hs"</formula>
    </cfRule>
    <cfRule type="cellIs" dxfId="45589" priority="26624" stopIfTrue="1" operator="equal">
      <formula>"Towel"</formula>
    </cfRule>
    <cfRule type="cellIs" dxfId="45588" priority="26625" stopIfTrue="1" operator="equal">
      <formula>"Napkin Hs"</formula>
    </cfRule>
    <cfRule type="cellIs" dxfId="45587" priority="26626" stopIfTrue="1" operator="equal">
      <formula>"Towel"</formula>
    </cfRule>
    <cfRule type="cellIs" dxfId="45586" priority="26627" stopIfTrue="1" operator="equal">
      <formula>"Napkin Hs"</formula>
    </cfRule>
    <cfRule type="cellIs" dxfId="45585" priority="26628" stopIfTrue="1" operator="equal">
      <formula>"Towel"</formula>
    </cfRule>
    <cfRule type="cellIs" dxfId="45584" priority="26629" stopIfTrue="1" operator="equal">
      <formula>"Napkin Hs"</formula>
    </cfRule>
    <cfRule type="cellIs" dxfId="45583" priority="26630" stopIfTrue="1" operator="equal">
      <formula>"Towel"</formula>
    </cfRule>
    <cfRule type="cellIs" dxfId="45582" priority="26631" stopIfTrue="1" operator="equal">
      <formula>"Napkin Hs"</formula>
    </cfRule>
    <cfRule type="cellIs" dxfId="45581" priority="26636" stopIfTrue="1" operator="equal">
      <formula>"Towel"</formula>
    </cfRule>
    <cfRule type="cellIs" dxfId="45580" priority="26637" stopIfTrue="1" operator="equal">
      <formula>"Napkin Hs"</formula>
    </cfRule>
    <cfRule type="cellIs" dxfId="45579" priority="26638" stopIfTrue="1" operator="equal">
      <formula>"Towel"</formula>
    </cfRule>
    <cfRule type="cellIs" dxfId="45578" priority="26639" stopIfTrue="1" operator="equal">
      <formula>"Napkin Hs"</formula>
    </cfRule>
    <cfRule type="cellIs" dxfId="45577" priority="26642" stopIfTrue="1" operator="equal">
      <formula>"Towel"</formula>
    </cfRule>
    <cfRule type="cellIs" dxfId="45576" priority="26643" stopIfTrue="1" operator="equal">
      <formula>"Napkin Hs"</formula>
    </cfRule>
    <cfRule type="cellIs" dxfId="45575" priority="26644" stopIfTrue="1" operator="equal">
      <formula>"Towel"</formula>
    </cfRule>
    <cfRule type="cellIs" dxfId="45574" priority="26645" stopIfTrue="1" operator="equal">
      <formula>"Napkin Hs"</formula>
    </cfRule>
  </conditionalFormatting>
  <conditionalFormatting sqref="C31">
    <cfRule type="cellIs" dxfId="45573" priority="26549" stopIfTrue="1" operator="equal">
      <formula>"Napkin Hs"</formula>
    </cfRule>
  </conditionalFormatting>
  <conditionalFormatting sqref="C31">
    <cfRule type="cellIs" dxfId="45572" priority="26548" stopIfTrue="1" operator="equal">
      <formula>"Napkin Hs"</formula>
    </cfRule>
  </conditionalFormatting>
  <conditionalFormatting sqref="C31">
    <cfRule type="cellIs" dxfId="45571" priority="26547" stopIfTrue="1" operator="equal">
      <formula>"Napkin Hs"</formula>
    </cfRule>
  </conditionalFormatting>
  <conditionalFormatting sqref="C31">
    <cfRule type="cellIs" dxfId="45570" priority="26546" stopIfTrue="1" operator="equal">
      <formula>"Napkin Hs"</formula>
    </cfRule>
  </conditionalFormatting>
  <conditionalFormatting sqref="C31">
    <cfRule type="cellIs" dxfId="45569" priority="26545" stopIfTrue="1" operator="equal">
      <formula>"Napkin Hs"</formula>
    </cfRule>
  </conditionalFormatting>
  <conditionalFormatting sqref="C31">
    <cfRule type="cellIs" dxfId="45568" priority="26544" stopIfTrue="1" operator="equal">
      <formula>"Napkin Hs"</formula>
    </cfRule>
  </conditionalFormatting>
  <conditionalFormatting sqref="C31">
    <cfRule type="cellIs" dxfId="45567" priority="26540" stopIfTrue="1" operator="equal">
      <formula>"Towel"</formula>
    </cfRule>
    <cfRule type="cellIs" dxfId="45566" priority="26541" stopIfTrue="1" operator="equal">
      <formula>"Napkin Hs"</formula>
    </cfRule>
  </conditionalFormatting>
  <conditionalFormatting sqref="C31">
    <cfRule type="cellIs" dxfId="45565" priority="26542" stopIfTrue="1" operator="equal">
      <formula>"Towel"</formula>
    </cfRule>
    <cfRule type="cellIs" dxfId="45564" priority="26543" stopIfTrue="1" operator="equal">
      <formula>"Napkin Hs"</formula>
    </cfRule>
  </conditionalFormatting>
  <conditionalFormatting sqref="C31">
    <cfRule type="cellIs" dxfId="45563" priority="26536" stopIfTrue="1" operator="equal">
      <formula>"Towel"</formula>
    </cfRule>
    <cfRule type="cellIs" dxfId="45562" priority="26537" stopIfTrue="1" operator="equal">
      <formula>"Napkin Hs"</formula>
    </cfRule>
  </conditionalFormatting>
  <conditionalFormatting sqref="C31">
    <cfRule type="cellIs" dxfId="45561" priority="26538" stopIfTrue="1" operator="equal">
      <formula>"Towel"</formula>
    </cfRule>
    <cfRule type="cellIs" dxfId="45560" priority="26539" stopIfTrue="1" operator="equal">
      <formula>"Napkin Hs"</formula>
    </cfRule>
  </conditionalFormatting>
  <conditionalFormatting sqref="B31:B32">
    <cfRule type="cellIs" dxfId="45559" priority="26535" stopIfTrue="1" operator="equal">
      <formula>"Napkin Hs"</formula>
    </cfRule>
  </conditionalFormatting>
  <conditionalFormatting sqref="B31:B32">
    <cfRule type="cellIs" dxfId="45558" priority="26534" stopIfTrue="1" operator="equal">
      <formula>"Napkin Hs"</formula>
    </cfRule>
  </conditionalFormatting>
  <conditionalFormatting sqref="B31:B32">
    <cfRule type="cellIs" dxfId="45557" priority="26533" stopIfTrue="1" operator="equal">
      <formula>"Napkin Hs"</formula>
    </cfRule>
  </conditionalFormatting>
  <conditionalFormatting sqref="C32">
    <cfRule type="cellIs" dxfId="45556" priority="26531" stopIfTrue="1" operator="equal">
      <formula>"Towel"</formula>
    </cfRule>
    <cfRule type="cellIs" dxfId="45555" priority="26532" stopIfTrue="1" operator="equal">
      <formula>"Napkin Hs"</formula>
    </cfRule>
  </conditionalFormatting>
  <conditionalFormatting sqref="C32">
    <cfRule type="cellIs" dxfId="45554" priority="26527" stopIfTrue="1" operator="equal">
      <formula>"Towel"</formula>
    </cfRule>
    <cfRule type="cellIs" dxfId="45553" priority="26528" stopIfTrue="1" operator="equal">
      <formula>"Napkin Hs"</formula>
    </cfRule>
  </conditionalFormatting>
  <conditionalFormatting sqref="C32">
    <cfRule type="cellIs" dxfId="45552" priority="26529" stopIfTrue="1" operator="equal">
      <formula>"Towel"</formula>
    </cfRule>
    <cfRule type="cellIs" dxfId="45551" priority="26530" stopIfTrue="1" operator="equal">
      <formula>"Napkin Hs"</formula>
    </cfRule>
  </conditionalFormatting>
  <conditionalFormatting sqref="C32">
    <cfRule type="cellIs" dxfId="45550" priority="26525" stopIfTrue="1" operator="equal">
      <formula>"Towel"</formula>
    </cfRule>
    <cfRule type="cellIs" dxfId="45549" priority="26526" stopIfTrue="1" operator="equal">
      <formula>"Napkin Hs"</formula>
    </cfRule>
  </conditionalFormatting>
  <conditionalFormatting sqref="C32">
    <cfRule type="cellIs" dxfId="45548" priority="26523" stopIfTrue="1" operator="equal">
      <formula>"Towel"</formula>
    </cfRule>
    <cfRule type="cellIs" dxfId="45547" priority="26524" stopIfTrue="1" operator="equal">
      <formula>"Napkin Hs"</formula>
    </cfRule>
  </conditionalFormatting>
  <conditionalFormatting sqref="C32">
    <cfRule type="cellIs" dxfId="45546" priority="26521" stopIfTrue="1" operator="equal">
      <formula>"Towel"</formula>
    </cfRule>
    <cfRule type="cellIs" dxfId="45545" priority="26522" stopIfTrue="1" operator="equal">
      <formula>"Napkin Hs"</formula>
    </cfRule>
  </conditionalFormatting>
  <conditionalFormatting sqref="C32">
    <cfRule type="cellIs" dxfId="45544" priority="26513" stopIfTrue="1" operator="equal">
      <formula>"Towel"</formula>
    </cfRule>
    <cfRule type="cellIs" dxfId="45543" priority="26514" stopIfTrue="1" operator="equal">
      <formula>"Napkin Hs"</formula>
    </cfRule>
  </conditionalFormatting>
  <conditionalFormatting sqref="C32">
    <cfRule type="cellIs" dxfId="45542" priority="26515" stopIfTrue="1" operator="equal">
      <formula>"Towel"</formula>
    </cfRule>
    <cfRule type="cellIs" dxfId="45541" priority="26516" stopIfTrue="1" operator="equal">
      <formula>"Napkin Hs"</formula>
    </cfRule>
  </conditionalFormatting>
  <conditionalFormatting sqref="C32">
    <cfRule type="cellIs" dxfId="45540" priority="26511" stopIfTrue="1" operator="equal">
      <formula>"Towel"</formula>
    </cfRule>
    <cfRule type="cellIs" dxfId="45539" priority="26512" stopIfTrue="1" operator="equal">
      <formula>"Napkin Hs"</formula>
    </cfRule>
  </conditionalFormatting>
  <conditionalFormatting sqref="C32">
    <cfRule type="cellIs" dxfId="45538" priority="26509" stopIfTrue="1" operator="equal">
      <formula>"Towel"</formula>
    </cfRule>
    <cfRule type="cellIs" dxfId="45537" priority="26510" stopIfTrue="1" operator="equal">
      <formula>"Napkin Hs"</formula>
    </cfRule>
  </conditionalFormatting>
  <conditionalFormatting sqref="C32">
    <cfRule type="cellIs" dxfId="45536" priority="26517" stopIfTrue="1" operator="equal">
      <formula>"Towel"</formula>
    </cfRule>
    <cfRule type="cellIs" dxfId="45535" priority="26518" stopIfTrue="1" operator="equal">
      <formula>"Napkin Hs"</formula>
    </cfRule>
  </conditionalFormatting>
  <conditionalFormatting sqref="C32">
    <cfRule type="cellIs" dxfId="45534" priority="26519" stopIfTrue="1" operator="equal">
      <formula>"Towel"</formula>
    </cfRule>
    <cfRule type="cellIs" dxfId="45533" priority="26520" stopIfTrue="1" operator="equal">
      <formula>"Napkin Hs"</formula>
    </cfRule>
  </conditionalFormatting>
  <conditionalFormatting sqref="C32">
    <cfRule type="cellIs" dxfId="45532" priority="26507" stopIfTrue="1" operator="equal">
      <formula>"Towel"</formula>
    </cfRule>
    <cfRule type="cellIs" dxfId="45531" priority="26508" stopIfTrue="1" operator="equal">
      <formula>"Napkin Hs"</formula>
    </cfRule>
  </conditionalFormatting>
  <conditionalFormatting sqref="C32">
    <cfRule type="cellIs" dxfId="45530" priority="26503" stopIfTrue="1" operator="equal">
      <formula>"Towel"</formula>
    </cfRule>
    <cfRule type="cellIs" dxfId="45529" priority="26504" stopIfTrue="1" operator="equal">
      <formula>"Napkin Hs"</formula>
    </cfRule>
  </conditionalFormatting>
  <conditionalFormatting sqref="C32">
    <cfRule type="cellIs" dxfId="45528" priority="26505" stopIfTrue="1" operator="equal">
      <formula>"Towel"</formula>
    </cfRule>
    <cfRule type="cellIs" dxfId="45527" priority="26506" stopIfTrue="1" operator="equal">
      <formula>"Napkin Hs"</formula>
    </cfRule>
  </conditionalFormatting>
  <conditionalFormatting sqref="C32">
    <cfRule type="cellIs" dxfId="45526" priority="26501" stopIfTrue="1" operator="equal">
      <formula>"Towel"</formula>
    </cfRule>
    <cfRule type="cellIs" dxfId="45525" priority="26502" stopIfTrue="1" operator="equal">
      <formula>"Napkin Hs"</formula>
    </cfRule>
  </conditionalFormatting>
  <conditionalFormatting sqref="C32">
    <cfRule type="cellIs" dxfId="45524" priority="26499" stopIfTrue="1" operator="equal">
      <formula>"Towel"</formula>
    </cfRule>
    <cfRule type="cellIs" dxfId="45523" priority="26500" stopIfTrue="1" operator="equal">
      <formula>"Napkin Hs"</formula>
    </cfRule>
  </conditionalFormatting>
  <conditionalFormatting sqref="C32">
    <cfRule type="cellIs" dxfId="45522" priority="26497" stopIfTrue="1" operator="equal">
      <formula>"Towel"</formula>
    </cfRule>
    <cfRule type="cellIs" dxfId="45521" priority="26498" stopIfTrue="1" operator="equal">
      <formula>"Napkin Hs"</formula>
    </cfRule>
  </conditionalFormatting>
  <conditionalFormatting sqref="C32">
    <cfRule type="cellIs" dxfId="45520" priority="26489" stopIfTrue="1" operator="equal">
      <formula>"Towel"</formula>
    </cfRule>
    <cfRule type="cellIs" dxfId="45519" priority="26490" stopIfTrue="1" operator="equal">
      <formula>"Napkin Hs"</formula>
    </cfRule>
  </conditionalFormatting>
  <conditionalFormatting sqref="C32">
    <cfRule type="cellIs" dxfId="45518" priority="26491" stopIfTrue="1" operator="equal">
      <formula>"Towel"</formula>
    </cfRule>
    <cfRule type="cellIs" dxfId="45517" priority="26492" stopIfTrue="1" operator="equal">
      <formula>"Napkin Hs"</formula>
    </cfRule>
  </conditionalFormatting>
  <conditionalFormatting sqref="C32">
    <cfRule type="cellIs" dxfId="45516" priority="26487" stopIfTrue="1" operator="equal">
      <formula>"Towel"</formula>
    </cfRule>
    <cfRule type="cellIs" dxfId="45515" priority="26488" stopIfTrue="1" operator="equal">
      <formula>"Napkin Hs"</formula>
    </cfRule>
  </conditionalFormatting>
  <conditionalFormatting sqref="C32">
    <cfRule type="cellIs" dxfId="45514" priority="26485" stopIfTrue="1" operator="equal">
      <formula>"Towel"</formula>
    </cfRule>
    <cfRule type="cellIs" dxfId="45513" priority="26486" stopIfTrue="1" operator="equal">
      <formula>"Napkin Hs"</formula>
    </cfRule>
  </conditionalFormatting>
  <conditionalFormatting sqref="C32">
    <cfRule type="cellIs" dxfId="45512" priority="26493" stopIfTrue="1" operator="equal">
      <formula>"Towel"</formula>
    </cfRule>
    <cfRule type="cellIs" dxfId="45511" priority="26494" stopIfTrue="1" operator="equal">
      <formula>"Napkin Hs"</formula>
    </cfRule>
  </conditionalFormatting>
  <conditionalFormatting sqref="C32">
    <cfRule type="cellIs" dxfId="45510" priority="26495" stopIfTrue="1" operator="equal">
      <formula>"Towel"</formula>
    </cfRule>
    <cfRule type="cellIs" dxfId="45509" priority="26496" stopIfTrue="1" operator="equal">
      <formula>"Napkin Hs"</formula>
    </cfRule>
  </conditionalFormatting>
  <conditionalFormatting sqref="C32">
    <cfRule type="cellIs" dxfId="45508" priority="26483" stopIfTrue="1" operator="equal">
      <formula>"Towel"</formula>
    </cfRule>
    <cfRule type="cellIs" dxfId="45507" priority="26484" stopIfTrue="1" operator="equal">
      <formula>"Napkin Hs"</formula>
    </cfRule>
  </conditionalFormatting>
  <conditionalFormatting sqref="C32">
    <cfRule type="cellIs" dxfId="45506" priority="26479" stopIfTrue="1" operator="equal">
      <formula>"Towel"</formula>
    </cfRule>
    <cfRule type="cellIs" dxfId="45505" priority="26480" stopIfTrue="1" operator="equal">
      <formula>"Napkin Hs"</formula>
    </cfRule>
  </conditionalFormatting>
  <conditionalFormatting sqref="C32">
    <cfRule type="cellIs" dxfId="45504" priority="26481" stopIfTrue="1" operator="equal">
      <formula>"Towel"</formula>
    </cfRule>
    <cfRule type="cellIs" dxfId="45503" priority="26482" stopIfTrue="1" operator="equal">
      <formula>"Napkin Hs"</formula>
    </cfRule>
  </conditionalFormatting>
  <conditionalFormatting sqref="C32">
    <cfRule type="cellIs" dxfId="45502" priority="26475" stopIfTrue="1" operator="equal">
      <formula>"Towel"</formula>
    </cfRule>
    <cfRule type="cellIs" dxfId="45501" priority="26476" stopIfTrue="1" operator="equal">
      <formula>"Napkin Hs"</formula>
    </cfRule>
  </conditionalFormatting>
  <conditionalFormatting sqref="C32">
    <cfRule type="cellIs" dxfId="45500" priority="26477" stopIfTrue="1" operator="equal">
      <formula>"Towel"</formula>
    </cfRule>
    <cfRule type="cellIs" dxfId="45499" priority="26478" stopIfTrue="1" operator="equal">
      <formula>"Napkin Hs"</formula>
    </cfRule>
  </conditionalFormatting>
  <conditionalFormatting sqref="C32">
    <cfRule type="cellIs" dxfId="45498" priority="26473" stopIfTrue="1" operator="equal">
      <formula>"Towel"</formula>
    </cfRule>
    <cfRule type="cellIs" dxfId="45497" priority="26474" stopIfTrue="1" operator="equal">
      <formula>"Napkin Hs"</formula>
    </cfRule>
  </conditionalFormatting>
  <conditionalFormatting sqref="C32">
    <cfRule type="cellIs" dxfId="45496" priority="26467" stopIfTrue="1" operator="equal">
      <formula>"Towel"</formula>
    </cfRule>
    <cfRule type="cellIs" dxfId="45495" priority="26468" stopIfTrue="1" operator="equal">
      <formula>"Napkin Hs"</formula>
    </cfRule>
  </conditionalFormatting>
  <conditionalFormatting sqref="C32">
    <cfRule type="cellIs" dxfId="45494" priority="26471" stopIfTrue="1" operator="equal">
      <formula>"Towel"</formula>
    </cfRule>
    <cfRule type="cellIs" dxfId="45493" priority="26472" stopIfTrue="1" operator="equal">
      <formula>"Napkin Hs"</formula>
    </cfRule>
  </conditionalFormatting>
  <conditionalFormatting sqref="C32">
    <cfRule type="cellIs" dxfId="45492" priority="26469" stopIfTrue="1" operator="equal">
      <formula>"Towel"</formula>
    </cfRule>
    <cfRule type="cellIs" dxfId="45491" priority="26470" stopIfTrue="1" operator="equal">
      <formula>"Napkin Hs"</formula>
    </cfRule>
  </conditionalFormatting>
  <conditionalFormatting sqref="C32">
    <cfRule type="cellIs" dxfId="45490" priority="26461" stopIfTrue="1" operator="equal">
      <formula>"Towel"</formula>
    </cfRule>
    <cfRule type="cellIs" dxfId="45489" priority="26462" stopIfTrue="1" operator="equal">
      <formula>"Napkin Hs"</formula>
    </cfRule>
  </conditionalFormatting>
  <conditionalFormatting sqref="C32">
    <cfRule type="cellIs" dxfId="45488" priority="26463" stopIfTrue="1" operator="equal">
      <formula>"Towel"</formula>
    </cfRule>
    <cfRule type="cellIs" dxfId="45487" priority="26464" stopIfTrue="1" operator="equal">
      <formula>"Napkin Hs"</formula>
    </cfRule>
  </conditionalFormatting>
  <conditionalFormatting sqref="C32">
    <cfRule type="cellIs" dxfId="45486" priority="26465" stopIfTrue="1" operator="equal">
      <formula>"Towel"</formula>
    </cfRule>
    <cfRule type="cellIs" dxfId="45485" priority="26466" stopIfTrue="1" operator="equal">
      <formula>"Napkin Hs"</formula>
    </cfRule>
  </conditionalFormatting>
  <conditionalFormatting sqref="C32">
    <cfRule type="cellIs" dxfId="45484" priority="26459" stopIfTrue="1" operator="equal">
      <formula>"Towel"</formula>
    </cfRule>
    <cfRule type="cellIs" dxfId="45483" priority="26460" stopIfTrue="1" operator="equal">
      <formula>"Napkin Hs"</formula>
    </cfRule>
  </conditionalFormatting>
  <conditionalFormatting sqref="C32">
    <cfRule type="cellIs" dxfId="45482" priority="26457" stopIfTrue="1" operator="equal">
      <formula>"Towel"</formula>
    </cfRule>
    <cfRule type="cellIs" dxfId="45481" priority="26458" stopIfTrue="1" operator="equal">
      <formula>"Napkin Hs"</formula>
    </cfRule>
  </conditionalFormatting>
  <conditionalFormatting sqref="C32">
    <cfRule type="cellIs" dxfId="45480" priority="26433" stopIfTrue="1" operator="equal">
      <formula>"Towel"</formula>
    </cfRule>
  </conditionalFormatting>
  <conditionalFormatting sqref="C32">
    <cfRule type="cellIs" dxfId="45479" priority="26434" stopIfTrue="1" operator="equal">
      <formula>"Napkin Hs"</formula>
    </cfRule>
    <cfRule type="cellIs" dxfId="45478" priority="26439" stopIfTrue="1" operator="equal">
      <formula>"Towel"</formula>
    </cfRule>
    <cfRule type="cellIs" dxfId="45477" priority="26440" stopIfTrue="1" operator="equal">
      <formula>"Napkin Hs"</formula>
    </cfRule>
    <cfRule type="cellIs" dxfId="45476" priority="26449" stopIfTrue="1" operator="equal">
      <formula>"Towel"</formula>
    </cfRule>
    <cfRule type="cellIs" dxfId="45475" priority="26450" stopIfTrue="1" operator="equal">
      <formula>"Napkin Hs"</formula>
    </cfRule>
    <cfRule type="cellIs" dxfId="45474" priority="26455" stopIfTrue="1" operator="equal">
      <formula>"Towel"</formula>
    </cfRule>
    <cfRule type="cellIs" dxfId="45473" priority="26456" stopIfTrue="1" operator="equal">
      <formula>"Napkin Hs"</formula>
    </cfRule>
  </conditionalFormatting>
  <conditionalFormatting sqref="C32">
    <cfRule type="cellIs" dxfId="45472" priority="26435" stopIfTrue="1" operator="equal">
      <formula>"Towel"</formula>
    </cfRule>
    <cfRule type="cellIs" dxfId="45471" priority="26436" stopIfTrue="1" operator="equal">
      <formula>"Napkin Hs"</formula>
    </cfRule>
    <cfRule type="cellIs" dxfId="45470" priority="26437" stopIfTrue="1" operator="equal">
      <formula>"Towel"</formula>
    </cfRule>
    <cfRule type="cellIs" dxfId="45469" priority="26438" stopIfTrue="1" operator="equal">
      <formula>"Napkin Hs"</formula>
    </cfRule>
    <cfRule type="cellIs" dxfId="45468" priority="26441" stopIfTrue="1" operator="equal">
      <formula>"Towel"</formula>
    </cfRule>
    <cfRule type="cellIs" dxfId="45467" priority="26442" stopIfTrue="1" operator="equal">
      <formula>"Napkin Hs"</formula>
    </cfRule>
    <cfRule type="cellIs" dxfId="45466" priority="26443" stopIfTrue="1" operator="equal">
      <formula>"Towel"</formula>
    </cfRule>
    <cfRule type="cellIs" dxfId="45465" priority="26444" stopIfTrue="1" operator="equal">
      <formula>"Napkin Hs"</formula>
    </cfRule>
    <cfRule type="cellIs" dxfId="45464" priority="26445" stopIfTrue="1" operator="equal">
      <formula>"Towel"</formula>
    </cfRule>
    <cfRule type="cellIs" dxfId="45463" priority="26446" stopIfTrue="1" operator="equal">
      <formula>"Napkin Hs"</formula>
    </cfRule>
    <cfRule type="cellIs" dxfId="45462" priority="26447" stopIfTrue="1" operator="equal">
      <formula>"Towel"</formula>
    </cfRule>
    <cfRule type="cellIs" dxfId="45461" priority="26448" stopIfTrue="1" operator="equal">
      <formula>"Napkin Hs"</formula>
    </cfRule>
    <cfRule type="cellIs" dxfId="45460" priority="26451" stopIfTrue="1" operator="equal">
      <formula>"Towel"</formula>
    </cfRule>
    <cfRule type="cellIs" dxfId="45459" priority="26452" stopIfTrue="1" operator="equal">
      <formula>"Napkin Hs"</formula>
    </cfRule>
    <cfRule type="cellIs" dxfId="45458" priority="26454" stopIfTrue="1" operator="equal">
      <formula>"Napkin Hs"</formula>
    </cfRule>
  </conditionalFormatting>
  <conditionalFormatting sqref="C32">
    <cfRule type="cellIs" dxfId="45457" priority="26453" stopIfTrue="1" operator="equal">
      <formula>"Towel"</formula>
    </cfRule>
  </conditionalFormatting>
  <conditionalFormatting sqref="C32">
    <cfRule type="cellIs" dxfId="45456" priority="26431" stopIfTrue="1" operator="equal">
      <formula>"Towel"</formula>
    </cfRule>
    <cfRule type="cellIs" dxfId="45455" priority="26432" stopIfTrue="1" operator="equal">
      <formula>"Napkin Hs"</formula>
    </cfRule>
  </conditionalFormatting>
  <conditionalFormatting sqref="C32">
    <cfRule type="cellIs" dxfId="45454" priority="26430" stopIfTrue="1" operator="equal">
      <formula>"Napkin Hs"</formula>
    </cfRule>
  </conditionalFormatting>
  <conditionalFormatting sqref="C32">
    <cfRule type="cellIs" dxfId="45453" priority="26429" stopIfTrue="1" operator="equal">
      <formula>"Towel"</formula>
    </cfRule>
  </conditionalFormatting>
  <conditionalFormatting sqref="C32">
    <cfRule type="cellIs" dxfId="45452" priority="26427" stopIfTrue="1" operator="equal">
      <formula>"Towel"</formula>
    </cfRule>
  </conditionalFormatting>
  <conditionalFormatting sqref="C32">
    <cfRule type="cellIs" dxfId="45451" priority="26428" stopIfTrue="1" operator="equal">
      <formula>"Napkin Hs"</formula>
    </cfRule>
  </conditionalFormatting>
  <conditionalFormatting sqref="C32">
    <cfRule type="cellIs" dxfId="45450" priority="26331" stopIfTrue="1" operator="equal">
      <formula>"Towel"</formula>
    </cfRule>
  </conditionalFormatting>
  <conditionalFormatting sqref="C32">
    <cfRule type="cellIs" dxfId="45449" priority="26341" stopIfTrue="1" operator="equal">
      <formula>"Towel"</formula>
    </cfRule>
    <cfRule type="cellIs" dxfId="45448" priority="26342" stopIfTrue="1" operator="equal">
      <formula>"Napkin Hs"</formula>
    </cfRule>
    <cfRule type="cellIs" dxfId="45447" priority="26347" stopIfTrue="1" operator="equal">
      <formula>"Towel"</formula>
    </cfRule>
    <cfRule type="cellIs" dxfId="45446" priority="26348" stopIfTrue="1" operator="equal">
      <formula>"Napkin Hs"</formula>
    </cfRule>
    <cfRule type="cellIs" dxfId="45445" priority="26353" stopIfTrue="1" operator="equal">
      <formula>"Towel"</formula>
    </cfRule>
    <cfRule type="cellIs" dxfId="45444" priority="26354" stopIfTrue="1" operator="equal">
      <formula>"Napkin Hs"</formula>
    </cfRule>
    <cfRule type="cellIs" dxfId="45443" priority="26355" stopIfTrue="1" operator="equal">
      <formula>"Towel"</formula>
    </cfRule>
    <cfRule type="cellIs" dxfId="45442" priority="26356" stopIfTrue="1" operator="equal">
      <formula>"Napkin Hs"</formula>
    </cfRule>
    <cfRule type="cellIs" dxfId="45441" priority="26361" stopIfTrue="1" operator="equal">
      <formula>"Towel"</formula>
    </cfRule>
    <cfRule type="cellIs" dxfId="45440" priority="26362" stopIfTrue="1" operator="equal">
      <formula>"Napkin Hs"</formula>
    </cfRule>
    <cfRule type="cellIs" dxfId="45439" priority="26371" stopIfTrue="1" operator="equal">
      <formula>"Towel"</formula>
    </cfRule>
    <cfRule type="cellIs" dxfId="45438" priority="26372" stopIfTrue="1" operator="equal">
      <formula>"Napkin Hs"</formula>
    </cfRule>
    <cfRule type="cellIs" dxfId="45437" priority="26377" stopIfTrue="1" operator="equal">
      <formula>"Towel"</formula>
    </cfRule>
    <cfRule type="cellIs" dxfId="45436" priority="26378" stopIfTrue="1" operator="equal">
      <formula>"Napkin Hs"</formula>
    </cfRule>
    <cfRule type="cellIs" dxfId="45435" priority="26379" stopIfTrue="1" operator="equal">
      <formula>"Towel"</formula>
    </cfRule>
    <cfRule type="cellIs" dxfId="45434" priority="26380" stopIfTrue="1" operator="equal">
      <formula>"Napkin Hs"</formula>
    </cfRule>
    <cfRule type="cellIs" dxfId="45433" priority="26385" stopIfTrue="1" operator="equal">
      <formula>"Towel"</formula>
    </cfRule>
    <cfRule type="cellIs" dxfId="45432" priority="26386" stopIfTrue="1" operator="equal">
      <formula>"Napkin Hs"</formula>
    </cfRule>
    <cfRule type="cellIs" dxfId="45431" priority="26395" stopIfTrue="1" operator="equal">
      <formula>"Towel"</formula>
    </cfRule>
    <cfRule type="cellIs" dxfId="45430" priority="26396" stopIfTrue="1" operator="equal">
      <formula>"Napkin Hs"</formula>
    </cfRule>
    <cfRule type="cellIs" dxfId="45429" priority="26397" stopIfTrue="1" operator="equal">
      <formula>"Towel"</formula>
    </cfRule>
    <cfRule type="cellIs" dxfId="45428" priority="26398" stopIfTrue="1" operator="equal">
      <formula>"Napkin Hs"</formula>
    </cfRule>
    <cfRule type="cellIs" dxfId="45427" priority="26403" stopIfTrue="1" operator="equal">
      <formula>"Towel"</formula>
    </cfRule>
    <cfRule type="cellIs" dxfId="45426" priority="26404" stopIfTrue="1" operator="equal">
      <formula>"Napkin Hs"</formula>
    </cfRule>
    <cfRule type="cellIs" dxfId="45425" priority="26413" stopIfTrue="1" operator="equal">
      <formula>"Towel"</formula>
    </cfRule>
    <cfRule type="cellIs" dxfId="45424" priority="26414" stopIfTrue="1" operator="equal">
      <formula>"Napkin Hs"</formula>
    </cfRule>
    <cfRule type="cellIs" dxfId="45423" priority="26415" stopIfTrue="1" operator="equal">
      <formula>"Towel"</formula>
    </cfRule>
    <cfRule type="cellIs" dxfId="45422" priority="26416" stopIfTrue="1" operator="equal">
      <formula>"Napkin Hs"</formula>
    </cfRule>
    <cfRule type="cellIs" dxfId="45421" priority="26422" stopIfTrue="1" operator="equal">
      <formula>"Napkin Hs"</formula>
    </cfRule>
  </conditionalFormatting>
  <conditionalFormatting sqref="C32">
    <cfRule type="cellIs" dxfId="45420" priority="26421" stopIfTrue="1" operator="equal">
      <formula>"Towel"</formula>
    </cfRule>
  </conditionalFormatting>
  <conditionalFormatting sqref="C32">
    <cfRule type="cellIs" dxfId="45419" priority="26332" stopIfTrue="1" operator="equal">
      <formula>"Napkin Hs"</formula>
    </cfRule>
    <cfRule type="cellIs" dxfId="45418" priority="26333" stopIfTrue="1" operator="equal">
      <formula>"Towel"</formula>
    </cfRule>
    <cfRule type="cellIs" dxfId="45417" priority="26334" stopIfTrue="1" operator="equal">
      <formula>"Napkin Hs"</formula>
    </cfRule>
    <cfRule type="cellIs" dxfId="45416" priority="26335" stopIfTrue="1" operator="equal">
      <formula>"Towel"</formula>
    </cfRule>
    <cfRule type="cellIs" dxfId="45415" priority="26336" stopIfTrue="1" operator="equal">
      <formula>"Napkin Hs"</formula>
    </cfRule>
    <cfRule type="cellIs" dxfId="45414" priority="26337" stopIfTrue="1" operator="equal">
      <formula>"Towel"</formula>
    </cfRule>
    <cfRule type="cellIs" dxfId="45413" priority="26338" stopIfTrue="1" operator="equal">
      <formula>"Napkin Hs"</formula>
    </cfRule>
    <cfRule type="cellIs" dxfId="45412" priority="26339" stopIfTrue="1" operator="equal">
      <formula>"Towel"</formula>
    </cfRule>
    <cfRule type="cellIs" dxfId="45411" priority="26340" stopIfTrue="1" operator="equal">
      <formula>"Napkin Hs"</formula>
    </cfRule>
    <cfRule type="cellIs" dxfId="45410" priority="26343" stopIfTrue="1" operator="equal">
      <formula>"Towel"</formula>
    </cfRule>
    <cfRule type="cellIs" dxfId="45409" priority="26344" stopIfTrue="1" operator="equal">
      <formula>"Napkin Hs"</formula>
    </cfRule>
    <cfRule type="cellIs" dxfId="45408" priority="26345" stopIfTrue="1" operator="equal">
      <formula>"Towel"</formula>
    </cfRule>
    <cfRule type="cellIs" dxfId="45407" priority="26346" stopIfTrue="1" operator="equal">
      <formula>"Napkin Hs"</formula>
    </cfRule>
    <cfRule type="cellIs" dxfId="45406" priority="26349" stopIfTrue="1" operator="equal">
      <formula>"Towel"</formula>
    </cfRule>
    <cfRule type="cellIs" dxfId="45405" priority="26350" stopIfTrue="1" operator="equal">
      <formula>"Napkin Hs"</formula>
    </cfRule>
    <cfRule type="cellIs" dxfId="45404" priority="26351" stopIfTrue="1" operator="equal">
      <formula>"Towel"</formula>
    </cfRule>
    <cfRule type="cellIs" dxfId="45403" priority="26352" stopIfTrue="1" operator="equal">
      <formula>"Napkin Hs"</formula>
    </cfRule>
    <cfRule type="cellIs" dxfId="45402" priority="26357" stopIfTrue="1" operator="equal">
      <formula>"Towel"</formula>
    </cfRule>
    <cfRule type="cellIs" dxfId="45401" priority="26358" stopIfTrue="1" operator="equal">
      <formula>"Napkin Hs"</formula>
    </cfRule>
    <cfRule type="cellIs" dxfId="45400" priority="26359" stopIfTrue="1" operator="equal">
      <formula>"Towel"</formula>
    </cfRule>
    <cfRule type="cellIs" dxfId="45399" priority="26360" stopIfTrue="1" operator="equal">
      <formula>"Napkin Hs"</formula>
    </cfRule>
    <cfRule type="cellIs" dxfId="45398" priority="26363" stopIfTrue="1" operator="equal">
      <formula>"Towel"</formula>
    </cfRule>
    <cfRule type="cellIs" dxfId="45397" priority="26364" stopIfTrue="1" operator="equal">
      <formula>"Napkin Hs"</formula>
    </cfRule>
    <cfRule type="cellIs" dxfId="45396" priority="26365" stopIfTrue="1" operator="equal">
      <formula>"Towel"</formula>
    </cfRule>
    <cfRule type="cellIs" dxfId="45395" priority="26366" stopIfTrue="1" operator="equal">
      <formula>"Napkin Hs"</formula>
    </cfRule>
    <cfRule type="cellIs" dxfId="45394" priority="26367" stopIfTrue="1" operator="equal">
      <formula>"Towel"</formula>
    </cfRule>
    <cfRule type="cellIs" dxfId="45393" priority="26368" stopIfTrue="1" operator="equal">
      <formula>"Napkin Hs"</formula>
    </cfRule>
    <cfRule type="cellIs" dxfId="45392" priority="26369" stopIfTrue="1" operator="equal">
      <formula>"Towel"</formula>
    </cfRule>
    <cfRule type="cellIs" dxfId="45391" priority="26370" stopIfTrue="1" operator="equal">
      <formula>"Napkin Hs"</formula>
    </cfRule>
    <cfRule type="cellIs" dxfId="45390" priority="26373" stopIfTrue="1" operator="equal">
      <formula>"Towel"</formula>
    </cfRule>
    <cfRule type="cellIs" dxfId="45389" priority="26374" stopIfTrue="1" operator="equal">
      <formula>"Napkin Hs"</formula>
    </cfRule>
    <cfRule type="cellIs" dxfId="45388" priority="26375" stopIfTrue="1" operator="equal">
      <formula>"Towel"</formula>
    </cfRule>
    <cfRule type="cellIs" dxfId="45387" priority="26376" stopIfTrue="1" operator="equal">
      <formula>"Napkin Hs"</formula>
    </cfRule>
    <cfRule type="cellIs" dxfId="45386" priority="26381" stopIfTrue="1" operator="equal">
      <formula>"Towel"</formula>
    </cfRule>
    <cfRule type="cellIs" dxfId="45385" priority="26382" stopIfTrue="1" operator="equal">
      <formula>"Napkin Hs"</formula>
    </cfRule>
    <cfRule type="cellIs" dxfId="45384" priority="26383" stopIfTrue="1" operator="equal">
      <formula>"Towel"</formula>
    </cfRule>
    <cfRule type="cellIs" dxfId="45383" priority="26384" stopIfTrue="1" operator="equal">
      <formula>"Napkin Hs"</formula>
    </cfRule>
    <cfRule type="cellIs" dxfId="45382" priority="26387" stopIfTrue="1" operator="equal">
      <formula>"Towel"</formula>
    </cfRule>
    <cfRule type="cellIs" dxfId="45381" priority="26388" stopIfTrue="1" operator="equal">
      <formula>"Napkin Hs"</formula>
    </cfRule>
    <cfRule type="cellIs" dxfId="45380" priority="26389" stopIfTrue="1" operator="equal">
      <formula>"Towel"</formula>
    </cfRule>
    <cfRule type="cellIs" dxfId="45379" priority="26390" stopIfTrue="1" operator="equal">
      <formula>"Napkin Hs"</formula>
    </cfRule>
    <cfRule type="cellIs" dxfId="45378" priority="26391" stopIfTrue="1" operator="equal">
      <formula>"Towel"</formula>
    </cfRule>
    <cfRule type="cellIs" dxfId="45377" priority="26392" stopIfTrue="1" operator="equal">
      <formula>"Napkin Hs"</formula>
    </cfRule>
    <cfRule type="cellIs" dxfId="45376" priority="26393" stopIfTrue="1" operator="equal">
      <formula>"Towel"</formula>
    </cfRule>
    <cfRule type="cellIs" dxfId="45375" priority="26394" stopIfTrue="1" operator="equal">
      <formula>"Napkin Hs"</formula>
    </cfRule>
    <cfRule type="cellIs" dxfId="45374" priority="26399" stopIfTrue="1" operator="equal">
      <formula>"Towel"</formula>
    </cfRule>
    <cfRule type="cellIs" dxfId="45373" priority="26400" stopIfTrue="1" operator="equal">
      <formula>"Napkin Hs"</formula>
    </cfRule>
    <cfRule type="cellIs" dxfId="45372" priority="26401" stopIfTrue="1" operator="equal">
      <formula>"Towel"</formula>
    </cfRule>
    <cfRule type="cellIs" dxfId="45371" priority="26402" stopIfTrue="1" operator="equal">
      <formula>"Napkin Hs"</formula>
    </cfRule>
    <cfRule type="cellIs" dxfId="45370" priority="26405" stopIfTrue="1" operator="equal">
      <formula>"Towel"</formula>
    </cfRule>
    <cfRule type="cellIs" dxfId="45369" priority="26406" stopIfTrue="1" operator="equal">
      <formula>"Napkin Hs"</formula>
    </cfRule>
    <cfRule type="cellIs" dxfId="45368" priority="26407" stopIfTrue="1" operator="equal">
      <formula>"Towel"</formula>
    </cfRule>
    <cfRule type="cellIs" dxfId="45367" priority="26408" stopIfTrue="1" operator="equal">
      <formula>"Napkin Hs"</formula>
    </cfRule>
    <cfRule type="cellIs" dxfId="45366" priority="26409" stopIfTrue="1" operator="equal">
      <formula>"Towel"</formula>
    </cfRule>
    <cfRule type="cellIs" dxfId="45365" priority="26410" stopIfTrue="1" operator="equal">
      <formula>"Napkin Hs"</formula>
    </cfRule>
    <cfRule type="cellIs" dxfId="45364" priority="26411" stopIfTrue="1" operator="equal">
      <formula>"Towel"</formula>
    </cfRule>
    <cfRule type="cellIs" dxfId="45363" priority="26412" stopIfTrue="1" operator="equal">
      <formula>"Napkin Hs"</formula>
    </cfRule>
    <cfRule type="cellIs" dxfId="45362" priority="26417" stopIfTrue="1" operator="equal">
      <formula>"Towel"</formula>
    </cfRule>
    <cfRule type="cellIs" dxfId="45361" priority="26418" stopIfTrue="1" operator="equal">
      <formula>"Napkin Hs"</formula>
    </cfRule>
    <cfRule type="cellIs" dxfId="45360" priority="26419" stopIfTrue="1" operator="equal">
      <formula>"Towel"</formula>
    </cfRule>
    <cfRule type="cellIs" dxfId="45359" priority="26420" stopIfTrue="1" operator="equal">
      <formula>"Napkin Hs"</formula>
    </cfRule>
    <cfRule type="cellIs" dxfId="45358" priority="26423" stopIfTrue="1" operator="equal">
      <formula>"Towel"</formula>
    </cfRule>
    <cfRule type="cellIs" dxfId="45357" priority="26424" stopIfTrue="1" operator="equal">
      <formula>"Napkin Hs"</formula>
    </cfRule>
    <cfRule type="cellIs" dxfId="45356" priority="26425" stopIfTrue="1" operator="equal">
      <formula>"Towel"</formula>
    </cfRule>
    <cfRule type="cellIs" dxfId="45355" priority="26426" stopIfTrue="1" operator="equal">
      <formula>"Napkin Hs"</formula>
    </cfRule>
  </conditionalFormatting>
  <conditionalFormatting sqref="C32">
    <cfRule type="cellIs" dxfId="45354" priority="26330" stopIfTrue="1" operator="equal">
      <formula>"Napkin Hs"</formula>
    </cfRule>
  </conditionalFormatting>
  <conditionalFormatting sqref="C32">
    <cfRule type="cellIs" dxfId="45353" priority="26329" stopIfTrue="1" operator="equal">
      <formula>"Napkin Hs"</formula>
    </cfRule>
  </conditionalFormatting>
  <conditionalFormatting sqref="C32">
    <cfRule type="cellIs" dxfId="45352" priority="26328" stopIfTrue="1" operator="equal">
      <formula>"Napkin Hs"</formula>
    </cfRule>
  </conditionalFormatting>
  <conditionalFormatting sqref="C32">
    <cfRule type="cellIs" dxfId="45351" priority="26327" stopIfTrue="1" operator="equal">
      <formula>"Napkin Hs"</formula>
    </cfRule>
  </conditionalFormatting>
  <conditionalFormatting sqref="C32">
    <cfRule type="cellIs" dxfId="45350" priority="26326" stopIfTrue="1" operator="equal">
      <formula>"Napkin Hs"</formula>
    </cfRule>
  </conditionalFormatting>
  <conditionalFormatting sqref="C32">
    <cfRule type="cellIs" dxfId="45349" priority="26325" stopIfTrue="1" operator="equal">
      <formula>"Napkin Hs"</formula>
    </cfRule>
  </conditionalFormatting>
  <conditionalFormatting sqref="C32">
    <cfRule type="cellIs" dxfId="45348" priority="26321" stopIfTrue="1" operator="equal">
      <formula>"Towel"</formula>
    </cfRule>
    <cfRule type="cellIs" dxfId="45347" priority="26322" stopIfTrue="1" operator="equal">
      <formula>"Napkin Hs"</formula>
    </cfRule>
  </conditionalFormatting>
  <conditionalFormatting sqref="C32">
    <cfRule type="cellIs" dxfId="45346" priority="26323" stopIfTrue="1" operator="equal">
      <formula>"Towel"</formula>
    </cfRule>
    <cfRule type="cellIs" dxfId="45345" priority="26324" stopIfTrue="1" operator="equal">
      <formula>"Napkin Hs"</formula>
    </cfRule>
  </conditionalFormatting>
  <conditionalFormatting sqref="C32">
    <cfRule type="cellIs" dxfId="45344" priority="26317" stopIfTrue="1" operator="equal">
      <formula>"Towel"</formula>
    </cfRule>
    <cfRule type="cellIs" dxfId="45343" priority="26318" stopIfTrue="1" operator="equal">
      <formula>"Napkin Hs"</formula>
    </cfRule>
  </conditionalFormatting>
  <conditionalFormatting sqref="C32">
    <cfRule type="cellIs" dxfId="45342" priority="26319" stopIfTrue="1" operator="equal">
      <formula>"Towel"</formula>
    </cfRule>
    <cfRule type="cellIs" dxfId="45341" priority="26320" stopIfTrue="1" operator="equal">
      <formula>"Napkin Hs"</formula>
    </cfRule>
  </conditionalFormatting>
  <conditionalFormatting sqref="C32">
    <cfRule type="cellIs" dxfId="45340" priority="26315" stopIfTrue="1" operator="equal">
      <formula>"Towel"</formula>
    </cfRule>
    <cfRule type="cellIs" dxfId="45339" priority="26316" stopIfTrue="1" operator="equal">
      <formula>"Napkin Hs"</formula>
    </cfRule>
  </conditionalFormatting>
  <conditionalFormatting sqref="C32">
    <cfRule type="cellIs" dxfId="45338" priority="26311" stopIfTrue="1" operator="equal">
      <formula>"Towel"</formula>
    </cfRule>
    <cfRule type="cellIs" dxfId="45337" priority="26312" stopIfTrue="1" operator="equal">
      <formula>"Napkin Hs"</formula>
    </cfRule>
  </conditionalFormatting>
  <conditionalFormatting sqref="C32">
    <cfRule type="cellIs" dxfId="45336" priority="26313" stopIfTrue="1" operator="equal">
      <formula>"Towel"</formula>
    </cfRule>
    <cfRule type="cellIs" dxfId="45335" priority="26314" stopIfTrue="1" operator="equal">
      <formula>"Napkin Hs"</formula>
    </cfRule>
  </conditionalFormatting>
  <conditionalFormatting sqref="C32">
    <cfRule type="cellIs" dxfId="45334" priority="26307" stopIfTrue="1" operator="equal">
      <formula>"Towel"</formula>
    </cfRule>
    <cfRule type="cellIs" dxfId="45333" priority="26308" stopIfTrue="1" operator="equal">
      <formula>"Napkin Hs"</formula>
    </cfRule>
  </conditionalFormatting>
  <conditionalFormatting sqref="C32">
    <cfRule type="cellIs" dxfId="45332" priority="26309" stopIfTrue="1" operator="equal">
      <formula>"Towel"</formula>
    </cfRule>
    <cfRule type="cellIs" dxfId="45331" priority="26310" stopIfTrue="1" operator="equal">
      <formula>"Napkin Hs"</formula>
    </cfRule>
  </conditionalFormatting>
  <conditionalFormatting sqref="C32">
    <cfRule type="cellIs" dxfId="45330" priority="26305" stopIfTrue="1" operator="equal">
      <formula>"Towel"</formula>
    </cfRule>
    <cfRule type="cellIs" dxfId="45329" priority="26306" stopIfTrue="1" operator="equal">
      <formula>"Napkin Hs"</formula>
    </cfRule>
  </conditionalFormatting>
  <conditionalFormatting sqref="C32">
    <cfRule type="cellIs" dxfId="45328" priority="26299" stopIfTrue="1" operator="equal">
      <formula>"Towel"</formula>
    </cfRule>
    <cfRule type="cellIs" dxfId="45327" priority="26300" stopIfTrue="1" operator="equal">
      <formula>"Napkin Hs"</formula>
    </cfRule>
  </conditionalFormatting>
  <conditionalFormatting sqref="C32">
    <cfRule type="cellIs" dxfId="45326" priority="26303" stopIfTrue="1" operator="equal">
      <formula>"Towel"</formula>
    </cfRule>
    <cfRule type="cellIs" dxfId="45325" priority="26304" stopIfTrue="1" operator="equal">
      <formula>"Napkin Hs"</formula>
    </cfRule>
  </conditionalFormatting>
  <conditionalFormatting sqref="C32">
    <cfRule type="cellIs" dxfId="45324" priority="26301" stopIfTrue="1" operator="equal">
      <formula>"Towel"</formula>
    </cfRule>
    <cfRule type="cellIs" dxfId="45323" priority="26302" stopIfTrue="1" operator="equal">
      <formula>"Napkin Hs"</formula>
    </cfRule>
  </conditionalFormatting>
  <conditionalFormatting sqref="C32">
    <cfRule type="cellIs" dxfId="45322" priority="26293" stopIfTrue="1" operator="equal">
      <formula>"Towel"</formula>
    </cfRule>
    <cfRule type="cellIs" dxfId="45321" priority="26294" stopIfTrue="1" operator="equal">
      <formula>"Napkin Hs"</formula>
    </cfRule>
  </conditionalFormatting>
  <conditionalFormatting sqref="C32">
    <cfRule type="cellIs" dxfId="45320" priority="26295" stopIfTrue="1" operator="equal">
      <formula>"Towel"</formula>
    </cfRule>
    <cfRule type="cellIs" dxfId="45319" priority="26296" stopIfTrue="1" operator="equal">
      <formula>"Napkin Hs"</formula>
    </cfRule>
  </conditionalFormatting>
  <conditionalFormatting sqref="C32">
    <cfRule type="cellIs" dxfId="45318" priority="26297" stopIfTrue="1" operator="equal">
      <formula>"Towel"</formula>
    </cfRule>
    <cfRule type="cellIs" dxfId="45317" priority="26298" stopIfTrue="1" operator="equal">
      <formula>"Napkin Hs"</formula>
    </cfRule>
  </conditionalFormatting>
  <conditionalFormatting sqref="C32">
    <cfRule type="cellIs" dxfId="45316" priority="26291" stopIfTrue="1" operator="equal">
      <formula>"Towel"</formula>
    </cfRule>
    <cfRule type="cellIs" dxfId="45315" priority="26292" stopIfTrue="1" operator="equal">
      <formula>"Napkin Hs"</formula>
    </cfRule>
  </conditionalFormatting>
  <conditionalFormatting sqref="C32">
    <cfRule type="cellIs" dxfId="45314" priority="26289" stopIfTrue="1" operator="equal">
      <formula>"Towel"</formula>
    </cfRule>
    <cfRule type="cellIs" dxfId="45313" priority="26290" stopIfTrue="1" operator="equal">
      <formula>"Napkin Hs"</formula>
    </cfRule>
  </conditionalFormatting>
  <conditionalFormatting sqref="C32">
    <cfRule type="cellIs" dxfId="45312" priority="26265" stopIfTrue="1" operator="equal">
      <formula>"Towel"</formula>
    </cfRule>
  </conditionalFormatting>
  <conditionalFormatting sqref="C32">
    <cfRule type="cellIs" dxfId="45311" priority="26266" stopIfTrue="1" operator="equal">
      <formula>"Napkin Hs"</formula>
    </cfRule>
    <cfRule type="cellIs" dxfId="45310" priority="26271" stopIfTrue="1" operator="equal">
      <formula>"Towel"</formula>
    </cfRule>
    <cfRule type="cellIs" dxfId="45309" priority="26272" stopIfTrue="1" operator="equal">
      <formula>"Napkin Hs"</formula>
    </cfRule>
    <cfRule type="cellIs" dxfId="45308" priority="26281" stopIfTrue="1" operator="equal">
      <formula>"Towel"</formula>
    </cfRule>
    <cfRule type="cellIs" dxfId="45307" priority="26282" stopIfTrue="1" operator="equal">
      <formula>"Napkin Hs"</formula>
    </cfRule>
    <cfRule type="cellIs" dxfId="45306" priority="26287" stopIfTrue="1" operator="equal">
      <formula>"Towel"</formula>
    </cfRule>
    <cfRule type="cellIs" dxfId="45305" priority="26288" stopIfTrue="1" operator="equal">
      <formula>"Napkin Hs"</formula>
    </cfRule>
  </conditionalFormatting>
  <conditionalFormatting sqref="C32">
    <cfRule type="cellIs" dxfId="45304" priority="26267" stopIfTrue="1" operator="equal">
      <formula>"Towel"</formula>
    </cfRule>
    <cfRule type="cellIs" dxfId="45303" priority="26268" stopIfTrue="1" operator="equal">
      <formula>"Napkin Hs"</formula>
    </cfRule>
    <cfRule type="cellIs" dxfId="45302" priority="26269" stopIfTrue="1" operator="equal">
      <formula>"Towel"</formula>
    </cfRule>
    <cfRule type="cellIs" dxfId="45301" priority="26270" stopIfTrue="1" operator="equal">
      <formula>"Napkin Hs"</formula>
    </cfRule>
    <cfRule type="cellIs" dxfId="45300" priority="26273" stopIfTrue="1" operator="equal">
      <formula>"Towel"</formula>
    </cfRule>
    <cfRule type="cellIs" dxfId="45299" priority="26274" stopIfTrue="1" operator="equal">
      <formula>"Napkin Hs"</formula>
    </cfRule>
    <cfRule type="cellIs" dxfId="45298" priority="26275" stopIfTrue="1" operator="equal">
      <formula>"Towel"</formula>
    </cfRule>
    <cfRule type="cellIs" dxfId="45297" priority="26276" stopIfTrue="1" operator="equal">
      <formula>"Napkin Hs"</formula>
    </cfRule>
    <cfRule type="cellIs" dxfId="45296" priority="26277" stopIfTrue="1" operator="equal">
      <formula>"Towel"</formula>
    </cfRule>
    <cfRule type="cellIs" dxfId="45295" priority="26278" stopIfTrue="1" operator="equal">
      <formula>"Napkin Hs"</formula>
    </cfRule>
    <cfRule type="cellIs" dxfId="45294" priority="26279" stopIfTrue="1" operator="equal">
      <formula>"Towel"</formula>
    </cfRule>
    <cfRule type="cellIs" dxfId="45293" priority="26280" stopIfTrue="1" operator="equal">
      <formula>"Napkin Hs"</formula>
    </cfRule>
    <cfRule type="cellIs" dxfId="45292" priority="26283" stopIfTrue="1" operator="equal">
      <formula>"Towel"</formula>
    </cfRule>
    <cfRule type="cellIs" dxfId="45291" priority="26284" stopIfTrue="1" operator="equal">
      <formula>"Napkin Hs"</formula>
    </cfRule>
    <cfRule type="cellIs" dxfId="45290" priority="26286" stopIfTrue="1" operator="equal">
      <formula>"Napkin Hs"</formula>
    </cfRule>
  </conditionalFormatting>
  <conditionalFormatting sqref="C32">
    <cfRule type="cellIs" dxfId="45289" priority="26285" stopIfTrue="1" operator="equal">
      <formula>"Towel"</formula>
    </cfRule>
  </conditionalFormatting>
  <conditionalFormatting sqref="C32">
    <cfRule type="cellIs" dxfId="45288" priority="26263" stopIfTrue="1" operator="equal">
      <formula>"Towel"</formula>
    </cfRule>
    <cfRule type="cellIs" dxfId="45287" priority="26264" stopIfTrue="1" operator="equal">
      <formula>"Napkin Hs"</formula>
    </cfRule>
  </conditionalFormatting>
  <conditionalFormatting sqref="C32">
    <cfRule type="cellIs" dxfId="45286" priority="26262" stopIfTrue="1" operator="equal">
      <formula>"Napkin Hs"</formula>
    </cfRule>
  </conditionalFormatting>
  <conditionalFormatting sqref="C32">
    <cfRule type="cellIs" dxfId="45285" priority="26261" stopIfTrue="1" operator="equal">
      <formula>"Towel"</formula>
    </cfRule>
  </conditionalFormatting>
  <conditionalFormatting sqref="C32">
    <cfRule type="cellIs" dxfId="45284" priority="26259" stopIfTrue="1" operator="equal">
      <formula>"Towel"</formula>
    </cfRule>
  </conditionalFormatting>
  <conditionalFormatting sqref="C32">
    <cfRule type="cellIs" dxfId="45283" priority="26260" stopIfTrue="1" operator="equal">
      <formula>"Napkin Hs"</formula>
    </cfRule>
  </conditionalFormatting>
  <conditionalFormatting sqref="C32">
    <cfRule type="cellIs" dxfId="45282" priority="26163" stopIfTrue="1" operator="equal">
      <formula>"Towel"</formula>
    </cfRule>
  </conditionalFormatting>
  <conditionalFormatting sqref="C32">
    <cfRule type="cellIs" dxfId="45281" priority="26173" stopIfTrue="1" operator="equal">
      <formula>"Towel"</formula>
    </cfRule>
    <cfRule type="cellIs" dxfId="45280" priority="26174" stopIfTrue="1" operator="equal">
      <formula>"Napkin Hs"</formula>
    </cfRule>
    <cfRule type="cellIs" dxfId="45279" priority="26179" stopIfTrue="1" operator="equal">
      <formula>"Towel"</formula>
    </cfRule>
    <cfRule type="cellIs" dxfId="45278" priority="26180" stopIfTrue="1" operator="equal">
      <formula>"Napkin Hs"</formula>
    </cfRule>
    <cfRule type="cellIs" dxfId="45277" priority="26185" stopIfTrue="1" operator="equal">
      <formula>"Towel"</formula>
    </cfRule>
    <cfRule type="cellIs" dxfId="45276" priority="26186" stopIfTrue="1" operator="equal">
      <formula>"Napkin Hs"</formula>
    </cfRule>
    <cfRule type="cellIs" dxfId="45275" priority="26187" stopIfTrue="1" operator="equal">
      <formula>"Towel"</formula>
    </cfRule>
    <cfRule type="cellIs" dxfId="45274" priority="26188" stopIfTrue="1" operator="equal">
      <formula>"Napkin Hs"</formula>
    </cfRule>
    <cfRule type="cellIs" dxfId="45273" priority="26193" stopIfTrue="1" operator="equal">
      <formula>"Towel"</formula>
    </cfRule>
    <cfRule type="cellIs" dxfId="45272" priority="26194" stopIfTrue="1" operator="equal">
      <formula>"Napkin Hs"</formula>
    </cfRule>
    <cfRule type="cellIs" dxfId="45271" priority="26203" stopIfTrue="1" operator="equal">
      <formula>"Towel"</formula>
    </cfRule>
    <cfRule type="cellIs" dxfId="45270" priority="26204" stopIfTrue="1" operator="equal">
      <formula>"Napkin Hs"</formula>
    </cfRule>
    <cfRule type="cellIs" dxfId="45269" priority="26209" stopIfTrue="1" operator="equal">
      <formula>"Towel"</formula>
    </cfRule>
    <cfRule type="cellIs" dxfId="45268" priority="26210" stopIfTrue="1" operator="equal">
      <formula>"Napkin Hs"</formula>
    </cfRule>
    <cfRule type="cellIs" dxfId="45267" priority="26211" stopIfTrue="1" operator="equal">
      <formula>"Towel"</formula>
    </cfRule>
    <cfRule type="cellIs" dxfId="45266" priority="26212" stopIfTrue="1" operator="equal">
      <formula>"Napkin Hs"</formula>
    </cfRule>
    <cfRule type="cellIs" dxfId="45265" priority="26217" stopIfTrue="1" operator="equal">
      <formula>"Towel"</formula>
    </cfRule>
    <cfRule type="cellIs" dxfId="45264" priority="26218" stopIfTrue="1" operator="equal">
      <formula>"Napkin Hs"</formula>
    </cfRule>
    <cfRule type="cellIs" dxfId="45263" priority="26227" stopIfTrue="1" operator="equal">
      <formula>"Towel"</formula>
    </cfRule>
    <cfRule type="cellIs" dxfId="45262" priority="26228" stopIfTrue="1" operator="equal">
      <formula>"Napkin Hs"</formula>
    </cfRule>
    <cfRule type="cellIs" dxfId="45261" priority="26229" stopIfTrue="1" operator="equal">
      <formula>"Towel"</formula>
    </cfRule>
    <cfRule type="cellIs" dxfId="45260" priority="26230" stopIfTrue="1" operator="equal">
      <formula>"Napkin Hs"</formula>
    </cfRule>
    <cfRule type="cellIs" dxfId="45259" priority="26235" stopIfTrue="1" operator="equal">
      <formula>"Towel"</formula>
    </cfRule>
    <cfRule type="cellIs" dxfId="45258" priority="26236" stopIfTrue="1" operator="equal">
      <formula>"Napkin Hs"</formula>
    </cfRule>
    <cfRule type="cellIs" dxfId="45257" priority="26245" stopIfTrue="1" operator="equal">
      <formula>"Towel"</formula>
    </cfRule>
    <cfRule type="cellIs" dxfId="45256" priority="26246" stopIfTrue="1" operator="equal">
      <formula>"Napkin Hs"</formula>
    </cfRule>
    <cfRule type="cellIs" dxfId="45255" priority="26247" stopIfTrue="1" operator="equal">
      <formula>"Towel"</formula>
    </cfRule>
    <cfRule type="cellIs" dxfId="45254" priority="26248" stopIfTrue="1" operator="equal">
      <formula>"Napkin Hs"</formula>
    </cfRule>
    <cfRule type="cellIs" dxfId="45253" priority="26254" stopIfTrue="1" operator="equal">
      <formula>"Napkin Hs"</formula>
    </cfRule>
  </conditionalFormatting>
  <conditionalFormatting sqref="C32">
    <cfRule type="cellIs" dxfId="45252" priority="26253" stopIfTrue="1" operator="equal">
      <formula>"Towel"</formula>
    </cfRule>
  </conditionalFormatting>
  <conditionalFormatting sqref="C32">
    <cfRule type="cellIs" dxfId="45251" priority="26164" stopIfTrue="1" operator="equal">
      <formula>"Napkin Hs"</formula>
    </cfRule>
    <cfRule type="cellIs" dxfId="45250" priority="26165" stopIfTrue="1" operator="equal">
      <formula>"Towel"</formula>
    </cfRule>
    <cfRule type="cellIs" dxfId="45249" priority="26166" stopIfTrue="1" operator="equal">
      <formula>"Napkin Hs"</formula>
    </cfRule>
    <cfRule type="cellIs" dxfId="45248" priority="26167" stopIfTrue="1" operator="equal">
      <formula>"Towel"</formula>
    </cfRule>
    <cfRule type="cellIs" dxfId="45247" priority="26168" stopIfTrue="1" operator="equal">
      <formula>"Napkin Hs"</formula>
    </cfRule>
    <cfRule type="cellIs" dxfId="45246" priority="26169" stopIfTrue="1" operator="equal">
      <formula>"Towel"</formula>
    </cfRule>
    <cfRule type="cellIs" dxfId="45245" priority="26170" stopIfTrue="1" operator="equal">
      <formula>"Napkin Hs"</formula>
    </cfRule>
    <cfRule type="cellIs" dxfId="45244" priority="26171" stopIfTrue="1" operator="equal">
      <formula>"Towel"</formula>
    </cfRule>
    <cfRule type="cellIs" dxfId="45243" priority="26172" stopIfTrue="1" operator="equal">
      <formula>"Napkin Hs"</formula>
    </cfRule>
    <cfRule type="cellIs" dxfId="45242" priority="26175" stopIfTrue="1" operator="equal">
      <formula>"Towel"</formula>
    </cfRule>
    <cfRule type="cellIs" dxfId="45241" priority="26176" stopIfTrue="1" operator="equal">
      <formula>"Napkin Hs"</formula>
    </cfRule>
    <cfRule type="cellIs" dxfId="45240" priority="26177" stopIfTrue="1" operator="equal">
      <formula>"Towel"</formula>
    </cfRule>
    <cfRule type="cellIs" dxfId="45239" priority="26178" stopIfTrue="1" operator="equal">
      <formula>"Napkin Hs"</formula>
    </cfRule>
    <cfRule type="cellIs" dxfId="45238" priority="26181" stopIfTrue="1" operator="equal">
      <formula>"Towel"</formula>
    </cfRule>
    <cfRule type="cellIs" dxfId="45237" priority="26182" stopIfTrue="1" operator="equal">
      <formula>"Napkin Hs"</formula>
    </cfRule>
    <cfRule type="cellIs" dxfId="45236" priority="26183" stopIfTrue="1" operator="equal">
      <formula>"Towel"</formula>
    </cfRule>
    <cfRule type="cellIs" dxfId="45235" priority="26184" stopIfTrue="1" operator="equal">
      <formula>"Napkin Hs"</formula>
    </cfRule>
    <cfRule type="cellIs" dxfId="45234" priority="26189" stopIfTrue="1" operator="equal">
      <formula>"Towel"</formula>
    </cfRule>
    <cfRule type="cellIs" dxfId="45233" priority="26190" stopIfTrue="1" operator="equal">
      <formula>"Napkin Hs"</formula>
    </cfRule>
    <cfRule type="cellIs" dxfId="45232" priority="26191" stopIfTrue="1" operator="equal">
      <formula>"Towel"</formula>
    </cfRule>
    <cfRule type="cellIs" dxfId="45231" priority="26192" stopIfTrue="1" operator="equal">
      <formula>"Napkin Hs"</formula>
    </cfRule>
    <cfRule type="cellIs" dxfId="45230" priority="26195" stopIfTrue="1" operator="equal">
      <formula>"Towel"</formula>
    </cfRule>
    <cfRule type="cellIs" dxfId="45229" priority="26196" stopIfTrue="1" operator="equal">
      <formula>"Napkin Hs"</formula>
    </cfRule>
    <cfRule type="cellIs" dxfId="45228" priority="26197" stopIfTrue="1" operator="equal">
      <formula>"Towel"</formula>
    </cfRule>
    <cfRule type="cellIs" dxfId="45227" priority="26198" stopIfTrue="1" operator="equal">
      <formula>"Napkin Hs"</formula>
    </cfRule>
    <cfRule type="cellIs" dxfId="45226" priority="26199" stopIfTrue="1" operator="equal">
      <formula>"Towel"</formula>
    </cfRule>
    <cfRule type="cellIs" dxfId="45225" priority="26200" stopIfTrue="1" operator="equal">
      <formula>"Napkin Hs"</formula>
    </cfRule>
    <cfRule type="cellIs" dxfId="45224" priority="26201" stopIfTrue="1" operator="equal">
      <formula>"Towel"</formula>
    </cfRule>
    <cfRule type="cellIs" dxfId="45223" priority="26202" stopIfTrue="1" operator="equal">
      <formula>"Napkin Hs"</formula>
    </cfRule>
    <cfRule type="cellIs" dxfId="45222" priority="26205" stopIfTrue="1" operator="equal">
      <formula>"Towel"</formula>
    </cfRule>
    <cfRule type="cellIs" dxfId="45221" priority="26206" stopIfTrue="1" operator="equal">
      <formula>"Napkin Hs"</formula>
    </cfRule>
    <cfRule type="cellIs" dxfId="45220" priority="26207" stopIfTrue="1" operator="equal">
      <formula>"Towel"</formula>
    </cfRule>
    <cfRule type="cellIs" dxfId="45219" priority="26208" stopIfTrue="1" operator="equal">
      <formula>"Napkin Hs"</formula>
    </cfRule>
    <cfRule type="cellIs" dxfId="45218" priority="26213" stopIfTrue="1" operator="equal">
      <formula>"Towel"</formula>
    </cfRule>
    <cfRule type="cellIs" dxfId="45217" priority="26214" stopIfTrue="1" operator="equal">
      <formula>"Napkin Hs"</formula>
    </cfRule>
    <cfRule type="cellIs" dxfId="45216" priority="26215" stopIfTrue="1" operator="equal">
      <formula>"Towel"</formula>
    </cfRule>
    <cfRule type="cellIs" dxfId="45215" priority="26216" stopIfTrue="1" operator="equal">
      <formula>"Napkin Hs"</formula>
    </cfRule>
    <cfRule type="cellIs" dxfId="45214" priority="26219" stopIfTrue="1" operator="equal">
      <formula>"Towel"</formula>
    </cfRule>
    <cfRule type="cellIs" dxfId="45213" priority="26220" stopIfTrue="1" operator="equal">
      <formula>"Napkin Hs"</formula>
    </cfRule>
    <cfRule type="cellIs" dxfId="45212" priority="26221" stopIfTrue="1" operator="equal">
      <formula>"Towel"</formula>
    </cfRule>
    <cfRule type="cellIs" dxfId="45211" priority="26222" stopIfTrue="1" operator="equal">
      <formula>"Napkin Hs"</formula>
    </cfRule>
    <cfRule type="cellIs" dxfId="45210" priority="26223" stopIfTrue="1" operator="equal">
      <formula>"Towel"</formula>
    </cfRule>
    <cfRule type="cellIs" dxfId="45209" priority="26224" stopIfTrue="1" operator="equal">
      <formula>"Napkin Hs"</formula>
    </cfRule>
    <cfRule type="cellIs" dxfId="45208" priority="26225" stopIfTrue="1" operator="equal">
      <formula>"Towel"</formula>
    </cfRule>
    <cfRule type="cellIs" dxfId="45207" priority="26226" stopIfTrue="1" operator="equal">
      <formula>"Napkin Hs"</formula>
    </cfRule>
    <cfRule type="cellIs" dxfId="45206" priority="26231" stopIfTrue="1" operator="equal">
      <formula>"Towel"</formula>
    </cfRule>
    <cfRule type="cellIs" dxfId="45205" priority="26232" stopIfTrue="1" operator="equal">
      <formula>"Napkin Hs"</formula>
    </cfRule>
    <cfRule type="cellIs" dxfId="45204" priority="26233" stopIfTrue="1" operator="equal">
      <formula>"Towel"</formula>
    </cfRule>
    <cfRule type="cellIs" dxfId="45203" priority="26234" stopIfTrue="1" operator="equal">
      <formula>"Napkin Hs"</formula>
    </cfRule>
    <cfRule type="cellIs" dxfId="45202" priority="26237" stopIfTrue="1" operator="equal">
      <formula>"Towel"</formula>
    </cfRule>
    <cfRule type="cellIs" dxfId="45201" priority="26238" stopIfTrue="1" operator="equal">
      <formula>"Napkin Hs"</formula>
    </cfRule>
    <cfRule type="cellIs" dxfId="45200" priority="26239" stopIfTrue="1" operator="equal">
      <formula>"Towel"</formula>
    </cfRule>
    <cfRule type="cellIs" dxfId="45199" priority="26240" stopIfTrue="1" operator="equal">
      <formula>"Napkin Hs"</formula>
    </cfRule>
    <cfRule type="cellIs" dxfId="45198" priority="26241" stopIfTrue="1" operator="equal">
      <formula>"Towel"</formula>
    </cfRule>
    <cfRule type="cellIs" dxfId="45197" priority="26242" stopIfTrue="1" operator="equal">
      <formula>"Napkin Hs"</formula>
    </cfRule>
    <cfRule type="cellIs" dxfId="45196" priority="26243" stopIfTrue="1" operator="equal">
      <formula>"Towel"</formula>
    </cfRule>
    <cfRule type="cellIs" dxfId="45195" priority="26244" stopIfTrue="1" operator="equal">
      <formula>"Napkin Hs"</formula>
    </cfRule>
    <cfRule type="cellIs" dxfId="45194" priority="26249" stopIfTrue="1" operator="equal">
      <formula>"Towel"</formula>
    </cfRule>
    <cfRule type="cellIs" dxfId="45193" priority="26250" stopIfTrue="1" operator="equal">
      <formula>"Napkin Hs"</formula>
    </cfRule>
    <cfRule type="cellIs" dxfId="45192" priority="26251" stopIfTrue="1" operator="equal">
      <formula>"Towel"</formula>
    </cfRule>
    <cfRule type="cellIs" dxfId="45191" priority="26252" stopIfTrue="1" operator="equal">
      <formula>"Napkin Hs"</formula>
    </cfRule>
    <cfRule type="cellIs" dxfId="45190" priority="26255" stopIfTrue="1" operator="equal">
      <formula>"Towel"</formula>
    </cfRule>
    <cfRule type="cellIs" dxfId="45189" priority="26256" stopIfTrue="1" operator="equal">
      <formula>"Napkin Hs"</formula>
    </cfRule>
    <cfRule type="cellIs" dxfId="45188" priority="26257" stopIfTrue="1" operator="equal">
      <formula>"Towel"</formula>
    </cfRule>
    <cfRule type="cellIs" dxfId="45187" priority="26258" stopIfTrue="1" operator="equal">
      <formula>"Napkin Hs"</formula>
    </cfRule>
  </conditionalFormatting>
  <conditionalFormatting sqref="C32">
    <cfRule type="cellIs" dxfId="45186" priority="26162" stopIfTrue="1" operator="equal">
      <formula>"Napkin Hs"</formula>
    </cfRule>
  </conditionalFormatting>
  <conditionalFormatting sqref="C32">
    <cfRule type="cellIs" dxfId="45185" priority="26161" stopIfTrue="1" operator="equal">
      <formula>"Napkin Hs"</formula>
    </cfRule>
  </conditionalFormatting>
  <conditionalFormatting sqref="C32">
    <cfRule type="cellIs" dxfId="45184" priority="26160" stopIfTrue="1" operator="equal">
      <formula>"Napkin Hs"</formula>
    </cfRule>
  </conditionalFormatting>
  <conditionalFormatting sqref="C32">
    <cfRule type="cellIs" dxfId="45183" priority="26159" stopIfTrue="1" operator="equal">
      <formula>"Napkin Hs"</formula>
    </cfRule>
  </conditionalFormatting>
  <conditionalFormatting sqref="C32">
    <cfRule type="cellIs" dxfId="45182" priority="26158" stopIfTrue="1" operator="equal">
      <formula>"Napkin Hs"</formula>
    </cfRule>
  </conditionalFormatting>
  <conditionalFormatting sqref="C32">
    <cfRule type="cellIs" dxfId="45181" priority="26157" stopIfTrue="1" operator="equal">
      <formula>"Napkin Hs"</formula>
    </cfRule>
  </conditionalFormatting>
  <conditionalFormatting sqref="C32">
    <cfRule type="cellIs" dxfId="45180" priority="26153" stopIfTrue="1" operator="equal">
      <formula>"Towel"</formula>
    </cfRule>
    <cfRule type="cellIs" dxfId="45179" priority="26154" stopIfTrue="1" operator="equal">
      <formula>"Napkin Hs"</formula>
    </cfRule>
  </conditionalFormatting>
  <conditionalFormatting sqref="C32">
    <cfRule type="cellIs" dxfId="45178" priority="26155" stopIfTrue="1" operator="equal">
      <formula>"Towel"</formula>
    </cfRule>
    <cfRule type="cellIs" dxfId="45177" priority="26156" stopIfTrue="1" operator="equal">
      <formula>"Napkin Hs"</formula>
    </cfRule>
  </conditionalFormatting>
  <conditionalFormatting sqref="C32">
    <cfRule type="cellIs" dxfId="45176" priority="26149" stopIfTrue="1" operator="equal">
      <formula>"Towel"</formula>
    </cfRule>
    <cfRule type="cellIs" dxfId="45175" priority="26150" stopIfTrue="1" operator="equal">
      <formula>"Napkin Hs"</formula>
    </cfRule>
  </conditionalFormatting>
  <conditionalFormatting sqref="C32">
    <cfRule type="cellIs" dxfId="45174" priority="26151" stopIfTrue="1" operator="equal">
      <formula>"Towel"</formula>
    </cfRule>
    <cfRule type="cellIs" dxfId="45173" priority="26152" stopIfTrue="1" operator="equal">
      <formula>"Napkin Hs"</formula>
    </cfRule>
  </conditionalFormatting>
  <conditionalFormatting sqref="B30:C30">
    <cfRule type="cellIs" dxfId="45172" priority="26147" stopIfTrue="1" operator="equal">
      <formula>"Towel"</formula>
    </cfRule>
    <cfRule type="cellIs" dxfId="45171" priority="26148" stopIfTrue="1" operator="equal">
      <formula>"Napkin Hs"</formula>
    </cfRule>
  </conditionalFormatting>
  <conditionalFormatting sqref="C30">
    <cfRule type="cellIs" dxfId="45170" priority="26143" stopIfTrue="1" operator="equal">
      <formula>"Towel"</formula>
    </cfRule>
    <cfRule type="cellIs" dxfId="45169" priority="26144" stopIfTrue="1" operator="equal">
      <formula>"Napkin Hs"</formula>
    </cfRule>
  </conditionalFormatting>
  <conditionalFormatting sqref="C30">
    <cfRule type="cellIs" dxfId="45168" priority="26146" stopIfTrue="1" operator="equal">
      <formula>"Napkin Hs"</formula>
    </cfRule>
  </conditionalFormatting>
  <conditionalFormatting sqref="C30">
    <cfRule type="cellIs" dxfId="45167" priority="26145" stopIfTrue="1" operator="equal">
      <formula>"Towel"</formula>
    </cfRule>
  </conditionalFormatting>
  <conditionalFormatting sqref="B30">
    <cfRule type="cellIs" dxfId="45166" priority="26141" stopIfTrue="1" operator="equal">
      <formula>"Towel"</formula>
    </cfRule>
    <cfRule type="cellIs" dxfId="45165" priority="26142" stopIfTrue="1" operator="equal">
      <formula>"Napkin Hs"</formula>
    </cfRule>
  </conditionalFormatting>
  <conditionalFormatting sqref="B30">
    <cfRule type="cellIs" dxfId="45164" priority="26139" stopIfTrue="1" operator="equal">
      <formula>"Towel"</formula>
    </cfRule>
    <cfRule type="cellIs" dxfId="45163" priority="26140" stopIfTrue="1" operator="equal">
      <formula>"Napkin Hs"</formula>
    </cfRule>
  </conditionalFormatting>
  <conditionalFormatting sqref="B30">
    <cfRule type="cellIs" dxfId="45162" priority="26137" stopIfTrue="1" operator="equal">
      <formula>"Towel"</formula>
    </cfRule>
    <cfRule type="cellIs" dxfId="45161" priority="26138" stopIfTrue="1" operator="equal">
      <formula>"Napkin Hs"</formula>
    </cfRule>
  </conditionalFormatting>
  <conditionalFormatting sqref="B30">
    <cfRule type="cellIs" dxfId="45160" priority="26135" stopIfTrue="1" operator="equal">
      <formula>"Towel"</formula>
    </cfRule>
    <cfRule type="cellIs" dxfId="45159" priority="26136" stopIfTrue="1" operator="equal">
      <formula>"Napkin Hs"</formula>
    </cfRule>
  </conditionalFormatting>
  <conditionalFormatting sqref="B30">
    <cfRule type="cellIs" dxfId="45158" priority="26133" stopIfTrue="1" operator="equal">
      <formula>"Towel"</formula>
    </cfRule>
    <cfRule type="cellIs" dxfId="45157" priority="26134" stopIfTrue="1" operator="equal">
      <formula>"Napkin Hs"</formula>
    </cfRule>
  </conditionalFormatting>
  <conditionalFormatting sqref="B30">
    <cfRule type="cellIs" dxfId="45156" priority="26131" stopIfTrue="1" operator="equal">
      <formula>"Towel"</formula>
    </cfRule>
    <cfRule type="cellIs" dxfId="45155" priority="26132" stopIfTrue="1" operator="equal">
      <formula>"Napkin Hs"</formula>
    </cfRule>
  </conditionalFormatting>
  <conditionalFormatting sqref="B30">
    <cfRule type="cellIs" dxfId="45154" priority="26129" stopIfTrue="1" operator="equal">
      <formula>"Towel"</formula>
    </cfRule>
    <cfRule type="cellIs" dxfId="45153" priority="26130" stopIfTrue="1" operator="equal">
      <formula>"Napkin Hs"</formula>
    </cfRule>
  </conditionalFormatting>
  <conditionalFormatting sqref="B30">
    <cfRule type="cellIs" dxfId="45152" priority="26127" stopIfTrue="1" operator="equal">
      <formula>"Towel"</formula>
    </cfRule>
    <cfRule type="cellIs" dxfId="45151" priority="26128" stopIfTrue="1" operator="equal">
      <formula>"Napkin Hs"</formula>
    </cfRule>
  </conditionalFormatting>
  <conditionalFormatting sqref="B30">
    <cfRule type="cellIs" dxfId="45150" priority="26126" stopIfTrue="1" operator="equal">
      <formula>"Napkin Hs"</formula>
    </cfRule>
  </conditionalFormatting>
  <conditionalFormatting sqref="B30">
    <cfRule type="cellIs" dxfId="45149" priority="26125" stopIfTrue="1" operator="equal">
      <formula>"Napkin Hs"</formula>
    </cfRule>
  </conditionalFormatting>
  <conditionalFormatting sqref="B30">
    <cfRule type="cellIs" dxfId="45148" priority="26124" stopIfTrue="1" operator="equal">
      <formula>"Napkin Hs"</formula>
    </cfRule>
  </conditionalFormatting>
  <conditionalFormatting sqref="C30">
    <cfRule type="cellIs" dxfId="45147" priority="26122" stopIfTrue="1" operator="equal">
      <formula>"Towel"</formula>
    </cfRule>
    <cfRule type="cellIs" dxfId="45146" priority="26123" stopIfTrue="1" operator="equal">
      <formula>"Napkin Hs"</formula>
    </cfRule>
  </conditionalFormatting>
  <conditionalFormatting sqref="C30">
    <cfRule type="cellIs" dxfId="45145" priority="26118" stopIfTrue="1" operator="equal">
      <formula>"Towel"</formula>
    </cfRule>
    <cfRule type="cellIs" dxfId="45144" priority="26119" stopIfTrue="1" operator="equal">
      <formula>"Napkin Hs"</formula>
    </cfRule>
  </conditionalFormatting>
  <conditionalFormatting sqref="C30">
    <cfRule type="cellIs" dxfId="45143" priority="26120" stopIfTrue="1" operator="equal">
      <formula>"Towel"</formula>
    </cfRule>
    <cfRule type="cellIs" dxfId="45142" priority="26121" stopIfTrue="1" operator="equal">
      <formula>"Napkin Hs"</formula>
    </cfRule>
  </conditionalFormatting>
  <conditionalFormatting sqref="C30">
    <cfRule type="cellIs" dxfId="45141" priority="26116" stopIfTrue="1" operator="equal">
      <formula>"Towel"</formula>
    </cfRule>
    <cfRule type="cellIs" dxfId="45140" priority="26117" stopIfTrue="1" operator="equal">
      <formula>"Napkin Hs"</formula>
    </cfRule>
  </conditionalFormatting>
  <conditionalFormatting sqref="C30">
    <cfRule type="cellIs" dxfId="45139" priority="26114" stopIfTrue="1" operator="equal">
      <formula>"Towel"</formula>
    </cfRule>
    <cfRule type="cellIs" dxfId="45138" priority="26115" stopIfTrue="1" operator="equal">
      <formula>"Napkin Hs"</formula>
    </cfRule>
  </conditionalFormatting>
  <conditionalFormatting sqref="C30">
    <cfRule type="cellIs" dxfId="45137" priority="26112" stopIfTrue="1" operator="equal">
      <formula>"Towel"</formula>
    </cfRule>
    <cfRule type="cellIs" dxfId="45136" priority="26113" stopIfTrue="1" operator="equal">
      <formula>"Napkin Hs"</formula>
    </cfRule>
  </conditionalFormatting>
  <conditionalFormatting sqref="C30">
    <cfRule type="cellIs" dxfId="45135" priority="26104" stopIfTrue="1" operator="equal">
      <formula>"Towel"</formula>
    </cfRule>
    <cfRule type="cellIs" dxfId="45134" priority="26105" stopIfTrue="1" operator="equal">
      <formula>"Napkin Hs"</formula>
    </cfRule>
  </conditionalFormatting>
  <conditionalFormatting sqref="C30">
    <cfRule type="cellIs" dxfId="45133" priority="26106" stopIfTrue="1" operator="equal">
      <formula>"Towel"</formula>
    </cfRule>
    <cfRule type="cellIs" dxfId="45132" priority="26107" stopIfTrue="1" operator="equal">
      <formula>"Napkin Hs"</formula>
    </cfRule>
  </conditionalFormatting>
  <conditionalFormatting sqref="C30">
    <cfRule type="cellIs" dxfId="45131" priority="26102" stopIfTrue="1" operator="equal">
      <formula>"Towel"</formula>
    </cfRule>
    <cfRule type="cellIs" dxfId="45130" priority="26103" stopIfTrue="1" operator="equal">
      <formula>"Napkin Hs"</formula>
    </cfRule>
  </conditionalFormatting>
  <conditionalFormatting sqref="C30">
    <cfRule type="cellIs" dxfId="45129" priority="26100" stopIfTrue="1" operator="equal">
      <formula>"Towel"</formula>
    </cfRule>
    <cfRule type="cellIs" dxfId="45128" priority="26101" stopIfTrue="1" operator="equal">
      <formula>"Napkin Hs"</formula>
    </cfRule>
  </conditionalFormatting>
  <conditionalFormatting sqref="C30">
    <cfRule type="cellIs" dxfId="45127" priority="26108" stopIfTrue="1" operator="equal">
      <formula>"Towel"</formula>
    </cfRule>
    <cfRule type="cellIs" dxfId="45126" priority="26109" stopIfTrue="1" operator="equal">
      <formula>"Napkin Hs"</formula>
    </cfRule>
  </conditionalFormatting>
  <conditionalFormatting sqref="C30">
    <cfRule type="cellIs" dxfId="45125" priority="26110" stopIfTrue="1" operator="equal">
      <formula>"Towel"</formula>
    </cfRule>
    <cfRule type="cellIs" dxfId="45124" priority="26111" stopIfTrue="1" operator="equal">
      <formula>"Napkin Hs"</formula>
    </cfRule>
  </conditionalFormatting>
  <conditionalFormatting sqref="C30">
    <cfRule type="cellIs" dxfId="45123" priority="26098" stopIfTrue="1" operator="equal">
      <formula>"Towel"</formula>
    </cfRule>
    <cfRule type="cellIs" dxfId="45122" priority="26099" stopIfTrue="1" operator="equal">
      <formula>"Napkin Hs"</formula>
    </cfRule>
  </conditionalFormatting>
  <conditionalFormatting sqref="C30">
    <cfRule type="cellIs" dxfId="45121" priority="26094" stopIfTrue="1" operator="equal">
      <formula>"Towel"</formula>
    </cfRule>
    <cfRule type="cellIs" dxfId="45120" priority="26095" stopIfTrue="1" operator="equal">
      <formula>"Napkin Hs"</formula>
    </cfRule>
  </conditionalFormatting>
  <conditionalFormatting sqref="C30">
    <cfRule type="cellIs" dxfId="45119" priority="26096" stopIfTrue="1" operator="equal">
      <formula>"Towel"</formula>
    </cfRule>
    <cfRule type="cellIs" dxfId="45118" priority="26097" stopIfTrue="1" operator="equal">
      <formula>"Napkin Hs"</formula>
    </cfRule>
  </conditionalFormatting>
  <conditionalFormatting sqref="C30">
    <cfRule type="cellIs" dxfId="45117" priority="26092" stopIfTrue="1" operator="equal">
      <formula>"Towel"</formula>
    </cfRule>
    <cfRule type="cellIs" dxfId="45116" priority="26093" stopIfTrue="1" operator="equal">
      <formula>"Napkin Hs"</formula>
    </cfRule>
  </conditionalFormatting>
  <conditionalFormatting sqref="C30">
    <cfRule type="cellIs" dxfId="45115" priority="26090" stopIfTrue="1" operator="equal">
      <formula>"Towel"</formula>
    </cfRule>
    <cfRule type="cellIs" dxfId="45114" priority="26091" stopIfTrue="1" operator="equal">
      <formula>"Napkin Hs"</formula>
    </cfRule>
  </conditionalFormatting>
  <conditionalFormatting sqref="C30">
    <cfRule type="cellIs" dxfId="45113" priority="26088" stopIfTrue="1" operator="equal">
      <formula>"Towel"</formula>
    </cfRule>
    <cfRule type="cellIs" dxfId="45112" priority="26089" stopIfTrue="1" operator="equal">
      <formula>"Napkin Hs"</formula>
    </cfRule>
  </conditionalFormatting>
  <conditionalFormatting sqref="C30">
    <cfRule type="cellIs" dxfId="45111" priority="26080" stopIfTrue="1" operator="equal">
      <formula>"Towel"</formula>
    </cfRule>
    <cfRule type="cellIs" dxfId="45110" priority="26081" stopIfTrue="1" operator="equal">
      <formula>"Napkin Hs"</formula>
    </cfRule>
  </conditionalFormatting>
  <conditionalFormatting sqref="C30">
    <cfRule type="cellIs" dxfId="45109" priority="26082" stopIfTrue="1" operator="equal">
      <formula>"Towel"</formula>
    </cfRule>
    <cfRule type="cellIs" dxfId="45108" priority="26083" stopIfTrue="1" operator="equal">
      <formula>"Napkin Hs"</formula>
    </cfRule>
  </conditionalFormatting>
  <conditionalFormatting sqref="C30">
    <cfRule type="cellIs" dxfId="45107" priority="26078" stopIfTrue="1" operator="equal">
      <formula>"Towel"</formula>
    </cfRule>
    <cfRule type="cellIs" dxfId="45106" priority="26079" stopIfTrue="1" operator="equal">
      <formula>"Napkin Hs"</formula>
    </cfRule>
  </conditionalFormatting>
  <conditionalFormatting sqref="C30">
    <cfRule type="cellIs" dxfId="45105" priority="26076" stopIfTrue="1" operator="equal">
      <formula>"Towel"</formula>
    </cfRule>
    <cfRule type="cellIs" dxfId="45104" priority="26077" stopIfTrue="1" operator="equal">
      <formula>"Napkin Hs"</formula>
    </cfRule>
  </conditionalFormatting>
  <conditionalFormatting sqref="C30">
    <cfRule type="cellIs" dxfId="45103" priority="26084" stopIfTrue="1" operator="equal">
      <formula>"Towel"</formula>
    </cfRule>
    <cfRule type="cellIs" dxfId="45102" priority="26085" stopIfTrue="1" operator="equal">
      <formula>"Napkin Hs"</formula>
    </cfRule>
  </conditionalFormatting>
  <conditionalFormatting sqref="C30">
    <cfRule type="cellIs" dxfId="45101" priority="26086" stopIfTrue="1" operator="equal">
      <formula>"Towel"</formula>
    </cfRule>
    <cfRule type="cellIs" dxfId="45100" priority="26087" stopIfTrue="1" operator="equal">
      <formula>"Napkin Hs"</formula>
    </cfRule>
  </conditionalFormatting>
  <conditionalFormatting sqref="C30">
    <cfRule type="cellIs" dxfId="45099" priority="26074" stopIfTrue="1" operator="equal">
      <formula>"Towel"</formula>
    </cfRule>
    <cfRule type="cellIs" dxfId="45098" priority="26075" stopIfTrue="1" operator="equal">
      <formula>"Napkin Hs"</formula>
    </cfRule>
  </conditionalFormatting>
  <conditionalFormatting sqref="C30">
    <cfRule type="cellIs" dxfId="45097" priority="26070" stopIfTrue="1" operator="equal">
      <formula>"Towel"</formula>
    </cfRule>
    <cfRule type="cellIs" dxfId="45096" priority="26071" stopIfTrue="1" operator="equal">
      <formula>"Napkin Hs"</formula>
    </cfRule>
  </conditionalFormatting>
  <conditionalFormatting sqref="C30">
    <cfRule type="cellIs" dxfId="45095" priority="26072" stopIfTrue="1" operator="equal">
      <formula>"Towel"</formula>
    </cfRule>
    <cfRule type="cellIs" dxfId="45094" priority="26073" stopIfTrue="1" operator="equal">
      <formula>"Napkin Hs"</formula>
    </cfRule>
  </conditionalFormatting>
  <conditionalFormatting sqref="C30">
    <cfRule type="cellIs" dxfId="45093" priority="26066" stopIfTrue="1" operator="equal">
      <formula>"Towel"</formula>
    </cfRule>
    <cfRule type="cellIs" dxfId="45092" priority="26067" stopIfTrue="1" operator="equal">
      <formula>"Napkin Hs"</formula>
    </cfRule>
  </conditionalFormatting>
  <conditionalFormatting sqref="C30">
    <cfRule type="cellIs" dxfId="45091" priority="26068" stopIfTrue="1" operator="equal">
      <formula>"Towel"</formula>
    </cfRule>
    <cfRule type="cellIs" dxfId="45090" priority="26069" stopIfTrue="1" operator="equal">
      <formula>"Napkin Hs"</formula>
    </cfRule>
  </conditionalFormatting>
  <conditionalFormatting sqref="C30">
    <cfRule type="cellIs" dxfId="45089" priority="26064" stopIfTrue="1" operator="equal">
      <formula>"Towel"</formula>
    </cfRule>
    <cfRule type="cellIs" dxfId="45088" priority="26065" stopIfTrue="1" operator="equal">
      <formula>"Napkin Hs"</formula>
    </cfRule>
  </conditionalFormatting>
  <conditionalFormatting sqref="C30">
    <cfRule type="cellIs" dxfId="45087" priority="26058" stopIfTrue="1" operator="equal">
      <formula>"Towel"</formula>
    </cfRule>
    <cfRule type="cellIs" dxfId="45086" priority="26059" stopIfTrue="1" operator="equal">
      <formula>"Napkin Hs"</formula>
    </cfRule>
  </conditionalFormatting>
  <conditionalFormatting sqref="C30">
    <cfRule type="cellIs" dxfId="45085" priority="26062" stopIfTrue="1" operator="equal">
      <formula>"Towel"</formula>
    </cfRule>
    <cfRule type="cellIs" dxfId="45084" priority="26063" stopIfTrue="1" operator="equal">
      <formula>"Napkin Hs"</formula>
    </cfRule>
  </conditionalFormatting>
  <conditionalFormatting sqref="C30">
    <cfRule type="cellIs" dxfId="45083" priority="26060" stopIfTrue="1" operator="equal">
      <formula>"Towel"</formula>
    </cfRule>
    <cfRule type="cellIs" dxfId="45082" priority="26061" stopIfTrue="1" operator="equal">
      <formula>"Napkin Hs"</formula>
    </cfRule>
  </conditionalFormatting>
  <conditionalFormatting sqref="C30">
    <cfRule type="cellIs" dxfId="45081" priority="26052" stopIfTrue="1" operator="equal">
      <formula>"Towel"</formula>
    </cfRule>
    <cfRule type="cellIs" dxfId="45080" priority="26053" stopIfTrue="1" operator="equal">
      <formula>"Napkin Hs"</formula>
    </cfRule>
  </conditionalFormatting>
  <conditionalFormatting sqref="C30">
    <cfRule type="cellIs" dxfId="45079" priority="26054" stopIfTrue="1" operator="equal">
      <formula>"Towel"</formula>
    </cfRule>
    <cfRule type="cellIs" dxfId="45078" priority="26055" stopIfTrue="1" operator="equal">
      <formula>"Napkin Hs"</formula>
    </cfRule>
  </conditionalFormatting>
  <conditionalFormatting sqref="C30">
    <cfRule type="cellIs" dxfId="45077" priority="26056" stopIfTrue="1" operator="equal">
      <formula>"Towel"</formula>
    </cfRule>
    <cfRule type="cellIs" dxfId="45076" priority="26057" stopIfTrue="1" operator="equal">
      <formula>"Napkin Hs"</formula>
    </cfRule>
  </conditionalFormatting>
  <conditionalFormatting sqref="C30">
    <cfRule type="cellIs" dxfId="45075" priority="26050" stopIfTrue="1" operator="equal">
      <formula>"Towel"</formula>
    </cfRule>
    <cfRule type="cellIs" dxfId="45074" priority="26051" stopIfTrue="1" operator="equal">
      <formula>"Napkin Hs"</formula>
    </cfRule>
  </conditionalFormatting>
  <conditionalFormatting sqref="C30">
    <cfRule type="cellIs" dxfId="45073" priority="26048" stopIfTrue="1" operator="equal">
      <formula>"Towel"</formula>
    </cfRule>
    <cfRule type="cellIs" dxfId="45072" priority="26049" stopIfTrue="1" operator="equal">
      <formula>"Napkin Hs"</formula>
    </cfRule>
  </conditionalFormatting>
  <conditionalFormatting sqref="C30">
    <cfRule type="cellIs" dxfId="45071" priority="26024" stopIfTrue="1" operator="equal">
      <formula>"Towel"</formula>
    </cfRule>
  </conditionalFormatting>
  <conditionalFormatting sqref="C30">
    <cfRule type="cellIs" dxfId="45070" priority="26025" stopIfTrue="1" operator="equal">
      <formula>"Napkin Hs"</formula>
    </cfRule>
    <cfRule type="cellIs" dxfId="45069" priority="26030" stopIfTrue="1" operator="equal">
      <formula>"Towel"</formula>
    </cfRule>
    <cfRule type="cellIs" dxfId="45068" priority="26031" stopIfTrue="1" operator="equal">
      <formula>"Napkin Hs"</formula>
    </cfRule>
    <cfRule type="cellIs" dxfId="45067" priority="26040" stopIfTrue="1" operator="equal">
      <formula>"Towel"</formula>
    </cfRule>
    <cfRule type="cellIs" dxfId="45066" priority="26041" stopIfTrue="1" operator="equal">
      <formula>"Napkin Hs"</formula>
    </cfRule>
    <cfRule type="cellIs" dxfId="45065" priority="26046" stopIfTrue="1" operator="equal">
      <formula>"Towel"</formula>
    </cfRule>
    <cfRule type="cellIs" dxfId="45064" priority="26047" stopIfTrue="1" operator="equal">
      <formula>"Napkin Hs"</formula>
    </cfRule>
  </conditionalFormatting>
  <conditionalFormatting sqref="C30">
    <cfRule type="cellIs" dxfId="45063" priority="26026" stopIfTrue="1" operator="equal">
      <formula>"Towel"</formula>
    </cfRule>
    <cfRule type="cellIs" dxfId="45062" priority="26027" stopIfTrue="1" operator="equal">
      <formula>"Napkin Hs"</formula>
    </cfRule>
    <cfRule type="cellIs" dxfId="45061" priority="26028" stopIfTrue="1" operator="equal">
      <formula>"Towel"</formula>
    </cfRule>
    <cfRule type="cellIs" dxfId="45060" priority="26029" stopIfTrue="1" operator="equal">
      <formula>"Napkin Hs"</formula>
    </cfRule>
    <cfRule type="cellIs" dxfId="45059" priority="26032" stopIfTrue="1" operator="equal">
      <formula>"Towel"</formula>
    </cfRule>
    <cfRule type="cellIs" dxfId="45058" priority="26033" stopIfTrue="1" operator="equal">
      <formula>"Napkin Hs"</formula>
    </cfRule>
    <cfRule type="cellIs" dxfId="45057" priority="26034" stopIfTrue="1" operator="equal">
      <formula>"Towel"</formula>
    </cfRule>
    <cfRule type="cellIs" dxfId="45056" priority="26035" stopIfTrue="1" operator="equal">
      <formula>"Napkin Hs"</formula>
    </cfRule>
    <cfRule type="cellIs" dxfId="45055" priority="26036" stopIfTrue="1" operator="equal">
      <formula>"Towel"</formula>
    </cfRule>
    <cfRule type="cellIs" dxfId="45054" priority="26037" stopIfTrue="1" operator="equal">
      <formula>"Napkin Hs"</formula>
    </cfRule>
    <cfRule type="cellIs" dxfId="45053" priority="26038" stopIfTrue="1" operator="equal">
      <formula>"Towel"</formula>
    </cfRule>
    <cfRule type="cellIs" dxfId="45052" priority="26039" stopIfTrue="1" operator="equal">
      <formula>"Napkin Hs"</formula>
    </cfRule>
    <cfRule type="cellIs" dxfId="45051" priority="26042" stopIfTrue="1" operator="equal">
      <formula>"Towel"</formula>
    </cfRule>
    <cfRule type="cellIs" dxfId="45050" priority="26043" stopIfTrue="1" operator="equal">
      <formula>"Napkin Hs"</formula>
    </cfRule>
    <cfRule type="cellIs" dxfId="45049" priority="26045" stopIfTrue="1" operator="equal">
      <formula>"Napkin Hs"</formula>
    </cfRule>
  </conditionalFormatting>
  <conditionalFormatting sqref="C30">
    <cfRule type="cellIs" dxfId="45048" priority="26044" stopIfTrue="1" operator="equal">
      <formula>"Towel"</formula>
    </cfRule>
  </conditionalFormatting>
  <conditionalFormatting sqref="C30">
    <cfRule type="cellIs" dxfId="45047" priority="26022" stopIfTrue="1" operator="equal">
      <formula>"Towel"</formula>
    </cfRule>
    <cfRule type="cellIs" dxfId="45046" priority="26023" stopIfTrue="1" operator="equal">
      <formula>"Napkin Hs"</formula>
    </cfRule>
  </conditionalFormatting>
  <conditionalFormatting sqref="C30">
    <cfRule type="cellIs" dxfId="45045" priority="26021" stopIfTrue="1" operator="equal">
      <formula>"Napkin Hs"</formula>
    </cfRule>
  </conditionalFormatting>
  <conditionalFormatting sqref="C30">
    <cfRule type="cellIs" dxfId="45044" priority="26020" stopIfTrue="1" operator="equal">
      <formula>"Towel"</formula>
    </cfRule>
  </conditionalFormatting>
  <conditionalFormatting sqref="C30">
    <cfRule type="cellIs" dxfId="45043" priority="26018" stopIfTrue="1" operator="equal">
      <formula>"Towel"</formula>
    </cfRule>
  </conditionalFormatting>
  <conditionalFormatting sqref="C30">
    <cfRule type="cellIs" dxfId="45042" priority="26019" stopIfTrue="1" operator="equal">
      <formula>"Napkin Hs"</formula>
    </cfRule>
  </conditionalFormatting>
  <conditionalFormatting sqref="C30">
    <cfRule type="cellIs" dxfId="45041" priority="25922" stopIfTrue="1" operator="equal">
      <formula>"Towel"</formula>
    </cfRule>
  </conditionalFormatting>
  <conditionalFormatting sqref="C30">
    <cfRule type="cellIs" dxfId="45040" priority="25932" stopIfTrue="1" operator="equal">
      <formula>"Towel"</formula>
    </cfRule>
    <cfRule type="cellIs" dxfId="45039" priority="25933" stopIfTrue="1" operator="equal">
      <formula>"Napkin Hs"</formula>
    </cfRule>
    <cfRule type="cellIs" dxfId="45038" priority="25938" stopIfTrue="1" operator="equal">
      <formula>"Towel"</formula>
    </cfRule>
    <cfRule type="cellIs" dxfId="45037" priority="25939" stopIfTrue="1" operator="equal">
      <formula>"Napkin Hs"</formula>
    </cfRule>
    <cfRule type="cellIs" dxfId="45036" priority="25944" stopIfTrue="1" operator="equal">
      <formula>"Towel"</formula>
    </cfRule>
    <cfRule type="cellIs" dxfId="45035" priority="25945" stopIfTrue="1" operator="equal">
      <formula>"Napkin Hs"</formula>
    </cfRule>
    <cfRule type="cellIs" dxfId="45034" priority="25946" stopIfTrue="1" operator="equal">
      <formula>"Towel"</formula>
    </cfRule>
    <cfRule type="cellIs" dxfId="45033" priority="25947" stopIfTrue="1" operator="equal">
      <formula>"Napkin Hs"</formula>
    </cfRule>
    <cfRule type="cellIs" dxfId="45032" priority="25952" stopIfTrue="1" operator="equal">
      <formula>"Towel"</formula>
    </cfRule>
    <cfRule type="cellIs" dxfId="45031" priority="25953" stopIfTrue="1" operator="equal">
      <formula>"Napkin Hs"</formula>
    </cfRule>
    <cfRule type="cellIs" dxfId="45030" priority="25962" stopIfTrue="1" operator="equal">
      <formula>"Towel"</formula>
    </cfRule>
    <cfRule type="cellIs" dxfId="45029" priority="25963" stopIfTrue="1" operator="equal">
      <formula>"Napkin Hs"</formula>
    </cfRule>
    <cfRule type="cellIs" dxfId="45028" priority="25968" stopIfTrue="1" operator="equal">
      <formula>"Towel"</formula>
    </cfRule>
    <cfRule type="cellIs" dxfId="45027" priority="25969" stopIfTrue="1" operator="equal">
      <formula>"Napkin Hs"</formula>
    </cfRule>
    <cfRule type="cellIs" dxfId="45026" priority="25970" stopIfTrue="1" operator="equal">
      <formula>"Towel"</formula>
    </cfRule>
    <cfRule type="cellIs" dxfId="45025" priority="25971" stopIfTrue="1" operator="equal">
      <formula>"Napkin Hs"</formula>
    </cfRule>
    <cfRule type="cellIs" dxfId="45024" priority="25976" stopIfTrue="1" operator="equal">
      <formula>"Towel"</formula>
    </cfRule>
    <cfRule type="cellIs" dxfId="45023" priority="25977" stopIfTrue="1" operator="equal">
      <formula>"Napkin Hs"</formula>
    </cfRule>
    <cfRule type="cellIs" dxfId="45022" priority="25986" stopIfTrue="1" operator="equal">
      <formula>"Towel"</formula>
    </cfRule>
    <cfRule type="cellIs" dxfId="45021" priority="25987" stopIfTrue="1" operator="equal">
      <formula>"Napkin Hs"</formula>
    </cfRule>
    <cfRule type="cellIs" dxfId="45020" priority="25988" stopIfTrue="1" operator="equal">
      <formula>"Towel"</formula>
    </cfRule>
    <cfRule type="cellIs" dxfId="45019" priority="25989" stopIfTrue="1" operator="equal">
      <formula>"Napkin Hs"</formula>
    </cfRule>
    <cfRule type="cellIs" dxfId="45018" priority="25994" stopIfTrue="1" operator="equal">
      <formula>"Towel"</formula>
    </cfRule>
    <cfRule type="cellIs" dxfId="45017" priority="25995" stopIfTrue="1" operator="equal">
      <formula>"Napkin Hs"</formula>
    </cfRule>
    <cfRule type="cellIs" dxfId="45016" priority="26004" stopIfTrue="1" operator="equal">
      <formula>"Towel"</formula>
    </cfRule>
    <cfRule type="cellIs" dxfId="45015" priority="26005" stopIfTrue="1" operator="equal">
      <formula>"Napkin Hs"</formula>
    </cfRule>
    <cfRule type="cellIs" dxfId="45014" priority="26006" stopIfTrue="1" operator="equal">
      <formula>"Towel"</formula>
    </cfRule>
    <cfRule type="cellIs" dxfId="45013" priority="26007" stopIfTrue="1" operator="equal">
      <formula>"Napkin Hs"</formula>
    </cfRule>
    <cfRule type="cellIs" dxfId="45012" priority="26013" stopIfTrue="1" operator="equal">
      <formula>"Napkin Hs"</formula>
    </cfRule>
  </conditionalFormatting>
  <conditionalFormatting sqref="C30">
    <cfRule type="cellIs" dxfId="45011" priority="26012" stopIfTrue="1" operator="equal">
      <formula>"Towel"</formula>
    </cfRule>
  </conditionalFormatting>
  <conditionalFormatting sqref="C30">
    <cfRule type="cellIs" dxfId="45010" priority="25923" stopIfTrue="1" operator="equal">
      <formula>"Napkin Hs"</formula>
    </cfRule>
    <cfRule type="cellIs" dxfId="45009" priority="25924" stopIfTrue="1" operator="equal">
      <formula>"Towel"</formula>
    </cfRule>
    <cfRule type="cellIs" dxfId="45008" priority="25925" stopIfTrue="1" operator="equal">
      <formula>"Napkin Hs"</formula>
    </cfRule>
    <cfRule type="cellIs" dxfId="45007" priority="25926" stopIfTrue="1" operator="equal">
      <formula>"Towel"</formula>
    </cfRule>
    <cfRule type="cellIs" dxfId="45006" priority="25927" stopIfTrue="1" operator="equal">
      <formula>"Napkin Hs"</formula>
    </cfRule>
    <cfRule type="cellIs" dxfId="45005" priority="25928" stopIfTrue="1" operator="equal">
      <formula>"Towel"</formula>
    </cfRule>
    <cfRule type="cellIs" dxfId="45004" priority="25929" stopIfTrue="1" operator="equal">
      <formula>"Napkin Hs"</formula>
    </cfRule>
    <cfRule type="cellIs" dxfId="45003" priority="25930" stopIfTrue="1" operator="equal">
      <formula>"Towel"</formula>
    </cfRule>
    <cfRule type="cellIs" dxfId="45002" priority="25931" stopIfTrue="1" operator="equal">
      <formula>"Napkin Hs"</formula>
    </cfRule>
    <cfRule type="cellIs" dxfId="45001" priority="25934" stopIfTrue="1" operator="equal">
      <formula>"Towel"</formula>
    </cfRule>
    <cfRule type="cellIs" dxfId="45000" priority="25935" stopIfTrue="1" operator="equal">
      <formula>"Napkin Hs"</formula>
    </cfRule>
    <cfRule type="cellIs" dxfId="44999" priority="25936" stopIfTrue="1" operator="equal">
      <formula>"Towel"</formula>
    </cfRule>
    <cfRule type="cellIs" dxfId="44998" priority="25937" stopIfTrue="1" operator="equal">
      <formula>"Napkin Hs"</formula>
    </cfRule>
    <cfRule type="cellIs" dxfId="44997" priority="25940" stopIfTrue="1" operator="equal">
      <formula>"Towel"</formula>
    </cfRule>
    <cfRule type="cellIs" dxfId="44996" priority="25941" stopIfTrue="1" operator="equal">
      <formula>"Napkin Hs"</formula>
    </cfRule>
    <cfRule type="cellIs" dxfId="44995" priority="25942" stopIfTrue="1" operator="equal">
      <formula>"Towel"</formula>
    </cfRule>
    <cfRule type="cellIs" dxfId="44994" priority="25943" stopIfTrue="1" operator="equal">
      <formula>"Napkin Hs"</formula>
    </cfRule>
    <cfRule type="cellIs" dxfId="44993" priority="25948" stopIfTrue="1" operator="equal">
      <formula>"Towel"</formula>
    </cfRule>
    <cfRule type="cellIs" dxfId="44992" priority="25949" stopIfTrue="1" operator="equal">
      <formula>"Napkin Hs"</formula>
    </cfRule>
    <cfRule type="cellIs" dxfId="44991" priority="25950" stopIfTrue="1" operator="equal">
      <formula>"Towel"</formula>
    </cfRule>
    <cfRule type="cellIs" dxfId="44990" priority="25951" stopIfTrue="1" operator="equal">
      <formula>"Napkin Hs"</formula>
    </cfRule>
    <cfRule type="cellIs" dxfId="44989" priority="25954" stopIfTrue="1" operator="equal">
      <formula>"Towel"</formula>
    </cfRule>
    <cfRule type="cellIs" dxfId="44988" priority="25955" stopIfTrue="1" operator="equal">
      <formula>"Napkin Hs"</formula>
    </cfRule>
    <cfRule type="cellIs" dxfId="44987" priority="25956" stopIfTrue="1" operator="equal">
      <formula>"Towel"</formula>
    </cfRule>
    <cfRule type="cellIs" dxfId="44986" priority="25957" stopIfTrue="1" operator="equal">
      <formula>"Napkin Hs"</formula>
    </cfRule>
    <cfRule type="cellIs" dxfId="44985" priority="25958" stopIfTrue="1" operator="equal">
      <formula>"Towel"</formula>
    </cfRule>
    <cfRule type="cellIs" dxfId="44984" priority="25959" stopIfTrue="1" operator="equal">
      <formula>"Napkin Hs"</formula>
    </cfRule>
    <cfRule type="cellIs" dxfId="44983" priority="25960" stopIfTrue="1" operator="equal">
      <formula>"Towel"</formula>
    </cfRule>
    <cfRule type="cellIs" dxfId="44982" priority="25961" stopIfTrue="1" operator="equal">
      <formula>"Napkin Hs"</formula>
    </cfRule>
    <cfRule type="cellIs" dxfId="44981" priority="25964" stopIfTrue="1" operator="equal">
      <formula>"Towel"</formula>
    </cfRule>
    <cfRule type="cellIs" dxfId="44980" priority="25965" stopIfTrue="1" operator="equal">
      <formula>"Napkin Hs"</formula>
    </cfRule>
    <cfRule type="cellIs" dxfId="44979" priority="25966" stopIfTrue="1" operator="equal">
      <formula>"Towel"</formula>
    </cfRule>
    <cfRule type="cellIs" dxfId="44978" priority="25967" stopIfTrue="1" operator="equal">
      <formula>"Napkin Hs"</formula>
    </cfRule>
    <cfRule type="cellIs" dxfId="44977" priority="25972" stopIfTrue="1" operator="equal">
      <formula>"Towel"</formula>
    </cfRule>
    <cfRule type="cellIs" dxfId="44976" priority="25973" stopIfTrue="1" operator="equal">
      <formula>"Napkin Hs"</formula>
    </cfRule>
    <cfRule type="cellIs" dxfId="44975" priority="25974" stopIfTrue="1" operator="equal">
      <formula>"Towel"</formula>
    </cfRule>
    <cfRule type="cellIs" dxfId="44974" priority="25975" stopIfTrue="1" operator="equal">
      <formula>"Napkin Hs"</formula>
    </cfRule>
    <cfRule type="cellIs" dxfId="44973" priority="25978" stopIfTrue="1" operator="equal">
      <formula>"Towel"</formula>
    </cfRule>
    <cfRule type="cellIs" dxfId="44972" priority="25979" stopIfTrue="1" operator="equal">
      <formula>"Napkin Hs"</formula>
    </cfRule>
    <cfRule type="cellIs" dxfId="44971" priority="25980" stopIfTrue="1" operator="equal">
      <formula>"Towel"</formula>
    </cfRule>
    <cfRule type="cellIs" dxfId="44970" priority="25981" stopIfTrue="1" operator="equal">
      <formula>"Napkin Hs"</formula>
    </cfRule>
    <cfRule type="cellIs" dxfId="44969" priority="25982" stopIfTrue="1" operator="equal">
      <formula>"Towel"</formula>
    </cfRule>
    <cfRule type="cellIs" dxfId="44968" priority="25983" stopIfTrue="1" operator="equal">
      <formula>"Napkin Hs"</formula>
    </cfRule>
    <cfRule type="cellIs" dxfId="44967" priority="25984" stopIfTrue="1" operator="equal">
      <formula>"Towel"</formula>
    </cfRule>
    <cfRule type="cellIs" dxfId="44966" priority="25985" stopIfTrue="1" operator="equal">
      <formula>"Napkin Hs"</formula>
    </cfRule>
    <cfRule type="cellIs" dxfId="44965" priority="25990" stopIfTrue="1" operator="equal">
      <formula>"Towel"</formula>
    </cfRule>
    <cfRule type="cellIs" dxfId="44964" priority="25991" stopIfTrue="1" operator="equal">
      <formula>"Napkin Hs"</formula>
    </cfRule>
    <cfRule type="cellIs" dxfId="44963" priority="25992" stopIfTrue="1" operator="equal">
      <formula>"Towel"</formula>
    </cfRule>
    <cfRule type="cellIs" dxfId="44962" priority="25993" stopIfTrue="1" operator="equal">
      <formula>"Napkin Hs"</formula>
    </cfRule>
    <cfRule type="cellIs" dxfId="44961" priority="25996" stopIfTrue="1" operator="equal">
      <formula>"Towel"</formula>
    </cfRule>
    <cfRule type="cellIs" dxfId="44960" priority="25997" stopIfTrue="1" operator="equal">
      <formula>"Napkin Hs"</formula>
    </cfRule>
    <cfRule type="cellIs" dxfId="44959" priority="25998" stopIfTrue="1" operator="equal">
      <formula>"Towel"</formula>
    </cfRule>
    <cfRule type="cellIs" dxfId="44958" priority="25999" stopIfTrue="1" operator="equal">
      <formula>"Napkin Hs"</formula>
    </cfRule>
    <cfRule type="cellIs" dxfId="44957" priority="26000" stopIfTrue="1" operator="equal">
      <formula>"Towel"</formula>
    </cfRule>
    <cfRule type="cellIs" dxfId="44956" priority="26001" stopIfTrue="1" operator="equal">
      <formula>"Napkin Hs"</formula>
    </cfRule>
    <cfRule type="cellIs" dxfId="44955" priority="26002" stopIfTrue="1" operator="equal">
      <formula>"Towel"</formula>
    </cfRule>
    <cfRule type="cellIs" dxfId="44954" priority="26003" stopIfTrue="1" operator="equal">
      <formula>"Napkin Hs"</formula>
    </cfRule>
    <cfRule type="cellIs" dxfId="44953" priority="26008" stopIfTrue="1" operator="equal">
      <formula>"Towel"</formula>
    </cfRule>
    <cfRule type="cellIs" dxfId="44952" priority="26009" stopIfTrue="1" operator="equal">
      <formula>"Napkin Hs"</formula>
    </cfRule>
    <cfRule type="cellIs" dxfId="44951" priority="26010" stopIfTrue="1" operator="equal">
      <formula>"Towel"</formula>
    </cfRule>
    <cfRule type="cellIs" dxfId="44950" priority="26011" stopIfTrue="1" operator="equal">
      <formula>"Napkin Hs"</formula>
    </cfRule>
    <cfRule type="cellIs" dxfId="44949" priority="26014" stopIfTrue="1" operator="equal">
      <formula>"Towel"</formula>
    </cfRule>
    <cfRule type="cellIs" dxfId="44948" priority="26015" stopIfTrue="1" operator="equal">
      <formula>"Napkin Hs"</formula>
    </cfRule>
    <cfRule type="cellIs" dxfId="44947" priority="26016" stopIfTrue="1" operator="equal">
      <formula>"Towel"</formula>
    </cfRule>
    <cfRule type="cellIs" dxfId="44946" priority="26017" stopIfTrue="1" operator="equal">
      <formula>"Napkin Hs"</formula>
    </cfRule>
  </conditionalFormatting>
  <conditionalFormatting sqref="C30">
    <cfRule type="cellIs" dxfId="44945" priority="25921" stopIfTrue="1" operator="equal">
      <formula>"Napkin Hs"</formula>
    </cfRule>
  </conditionalFormatting>
  <conditionalFormatting sqref="C30">
    <cfRule type="cellIs" dxfId="44944" priority="25920" stopIfTrue="1" operator="equal">
      <formula>"Napkin Hs"</formula>
    </cfRule>
  </conditionalFormatting>
  <conditionalFormatting sqref="C30">
    <cfRule type="cellIs" dxfId="44943" priority="25919" stopIfTrue="1" operator="equal">
      <formula>"Napkin Hs"</formula>
    </cfRule>
  </conditionalFormatting>
  <conditionalFormatting sqref="C30">
    <cfRule type="cellIs" dxfId="44942" priority="25918" stopIfTrue="1" operator="equal">
      <formula>"Napkin Hs"</formula>
    </cfRule>
  </conditionalFormatting>
  <conditionalFormatting sqref="C30">
    <cfRule type="cellIs" dxfId="44941" priority="25917" stopIfTrue="1" operator="equal">
      <formula>"Napkin Hs"</formula>
    </cfRule>
  </conditionalFormatting>
  <conditionalFormatting sqref="C30">
    <cfRule type="cellIs" dxfId="44940" priority="25916" stopIfTrue="1" operator="equal">
      <formula>"Napkin Hs"</formula>
    </cfRule>
  </conditionalFormatting>
  <conditionalFormatting sqref="C30">
    <cfRule type="cellIs" dxfId="44939" priority="25912" stopIfTrue="1" operator="equal">
      <formula>"Towel"</formula>
    </cfRule>
    <cfRule type="cellIs" dxfId="44938" priority="25913" stopIfTrue="1" operator="equal">
      <formula>"Napkin Hs"</formula>
    </cfRule>
  </conditionalFormatting>
  <conditionalFormatting sqref="C30">
    <cfRule type="cellIs" dxfId="44937" priority="25914" stopIfTrue="1" operator="equal">
      <formula>"Towel"</formula>
    </cfRule>
    <cfRule type="cellIs" dxfId="44936" priority="25915" stopIfTrue="1" operator="equal">
      <formula>"Napkin Hs"</formula>
    </cfRule>
  </conditionalFormatting>
  <conditionalFormatting sqref="C30">
    <cfRule type="cellIs" dxfId="44935" priority="25908" stopIfTrue="1" operator="equal">
      <formula>"Towel"</formula>
    </cfRule>
    <cfRule type="cellIs" dxfId="44934" priority="25909" stopIfTrue="1" operator="equal">
      <formula>"Napkin Hs"</formula>
    </cfRule>
  </conditionalFormatting>
  <conditionalFormatting sqref="C30">
    <cfRule type="cellIs" dxfId="44933" priority="25910" stopIfTrue="1" operator="equal">
      <formula>"Towel"</formula>
    </cfRule>
    <cfRule type="cellIs" dxfId="44932" priority="25911" stopIfTrue="1" operator="equal">
      <formula>"Napkin Hs"</formula>
    </cfRule>
  </conditionalFormatting>
  <conditionalFormatting sqref="C30">
    <cfRule type="cellIs" dxfId="44931" priority="25906" stopIfTrue="1" operator="equal">
      <formula>"Towel"</formula>
    </cfRule>
    <cfRule type="cellIs" dxfId="44930" priority="25907" stopIfTrue="1" operator="equal">
      <formula>"Napkin Hs"</formula>
    </cfRule>
  </conditionalFormatting>
  <conditionalFormatting sqref="C30">
    <cfRule type="cellIs" dxfId="44929" priority="25902" stopIfTrue="1" operator="equal">
      <formula>"Towel"</formula>
    </cfRule>
    <cfRule type="cellIs" dxfId="44928" priority="25903" stopIfTrue="1" operator="equal">
      <formula>"Napkin Hs"</formula>
    </cfRule>
  </conditionalFormatting>
  <conditionalFormatting sqref="C30">
    <cfRule type="cellIs" dxfId="44927" priority="25904" stopIfTrue="1" operator="equal">
      <formula>"Towel"</formula>
    </cfRule>
    <cfRule type="cellIs" dxfId="44926" priority="25905" stopIfTrue="1" operator="equal">
      <formula>"Napkin Hs"</formula>
    </cfRule>
  </conditionalFormatting>
  <conditionalFormatting sqref="C30">
    <cfRule type="cellIs" dxfId="44925" priority="25898" stopIfTrue="1" operator="equal">
      <formula>"Towel"</formula>
    </cfRule>
    <cfRule type="cellIs" dxfId="44924" priority="25899" stopIfTrue="1" operator="equal">
      <formula>"Napkin Hs"</formula>
    </cfRule>
  </conditionalFormatting>
  <conditionalFormatting sqref="C30">
    <cfRule type="cellIs" dxfId="44923" priority="25900" stopIfTrue="1" operator="equal">
      <formula>"Towel"</formula>
    </cfRule>
    <cfRule type="cellIs" dxfId="44922" priority="25901" stopIfTrue="1" operator="equal">
      <formula>"Napkin Hs"</formula>
    </cfRule>
  </conditionalFormatting>
  <conditionalFormatting sqref="C30">
    <cfRule type="cellIs" dxfId="44921" priority="25896" stopIfTrue="1" operator="equal">
      <formula>"Towel"</formula>
    </cfRule>
    <cfRule type="cellIs" dxfId="44920" priority="25897" stopIfTrue="1" operator="equal">
      <formula>"Napkin Hs"</formula>
    </cfRule>
  </conditionalFormatting>
  <conditionalFormatting sqref="C30">
    <cfRule type="cellIs" dxfId="44919" priority="25890" stopIfTrue="1" operator="equal">
      <formula>"Towel"</formula>
    </cfRule>
    <cfRule type="cellIs" dxfId="44918" priority="25891" stopIfTrue="1" operator="equal">
      <formula>"Napkin Hs"</formula>
    </cfRule>
  </conditionalFormatting>
  <conditionalFormatting sqref="C30">
    <cfRule type="cellIs" dxfId="44917" priority="25894" stopIfTrue="1" operator="equal">
      <formula>"Towel"</formula>
    </cfRule>
    <cfRule type="cellIs" dxfId="44916" priority="25895" stopIfTrue="1" operator="equal">
      <formula>"Napkin Hs"</formula>
    </cfRule>
  </conditionalFormatting>
  <conditionalFormatting sqref="C30">
    <cfRule type="cellIs" dxfId="44915" priority="25892" stopIfTrue="1" operator="equal">
      <formula>"Towel"</formula>
    </cfRule>
    <cfRule type="cellIs" dxfId="44914" priority="25893" stopIfTrue="1" operator="equal">
      <formula>"Napkin Hs"</formula>
    </cfRule>
  </conditionalFormatting>
  <conditionalFormatting sqref="C30">
    <cfRule type="cellIs" dxfId="44913" priority="25884" stopIfTrue="1" operator="equal">
      <formula>"Towel"</formula>
    </cfRule>
    <cfRule type="cellIs" dxfId="44912" priority="25885" stopIfTrue="1" operator="equal">
      <formula>"Napkin Hs"</formula>
    </cfRule>
  </conditionalFormatting>
  <conditionalFormatting sqref="C30">
    <cfRule type="cellIs" dxfId="44911" priority="25886" stopIfTrue="1" operator="equal">
      <formula>"Towel"</formula>
    </cfRule>
    <cfRule type="cellIs" dxfId="44910" priority="25887" stopIfTrue="1" operator="equal">
      <formula>"Napkin Hs"</formula>
    </cfRule>
  </conditionalFormatting>
  <conditionalFormatting sqref="C30">
    <cfRule type="cellIs" dxfId="44909" priority="25888" stopIfTrue="1" operator="equal">
      <formula>"Towel"</formula>
    </cfRule>
    <cfRule type="cellIs" dxfId="44908" priority="25889" stopIfTrue="1" operator="equal">
      <formula>"Napkin Hs"</formula>
    </cfRule>
  </conditionalFormatting>
  <conditionalFormatting sqref="C30">
    <cfRule type="cellIs" dxfId="44907" priority="25882" stopIfTrue="1" operator="equal">
      <formula>"Towel"</formula>
    </cfRule>
    <cfRule type="cellIs" dxfId="44906" priority="25883" stopIfTrue="1" operator="equal">
      <formula>"Napkin Hs"</formula>
    </cfRule>
  </conditionalFormatting>
  <conditionalFormatting sqref="C30">
    <cfRule type="cellIs" dxfId="44905" priority="25880" stopIfTrue="1" operator="equal">
      <formula>"Towel"</formula>
    </cfRule>
    <cfRule type="cellIs" dxfId="44904" priority="25881" stopIfTrue="1" operator="equal">
      <formula>"Napkin Hs"</formula>
    </cfRule>
  </conditionalFormatting>
  <conditionalFormatting sqref="C30">
    <cfRule type="cellIs" dxfId="44903" priority="25856" stopIfTrue="1" operator="equal">
      <formula>"Towel"</formula>
    </cfRule>
  </conditionalFormatting>
  <conditionalFormatting sqref="C30">
    <cfRule type="cellIs" dxfId="44902" priority="25857" stopIfTrue="1" operator="equal">
      <formula>"Napkin Hs"</formula>
    </cfRule>
    <cfRule type="cellIs" dxfId="44901" priority="25862" stopIfTrue="1" operator="equal">
      <formula>"Towel"</formula>
    </cfRule>
    <cfRule type="cellIs" dxfId="44900" priority="25863" stopIfTrue="1" operator="equal">
      <formula>"Napkin Hs"</formula>
    </cfRule>
    <cfRule type="cellIs" dxfId="44899" priority="25872" stopIfTrue="1" operator="equal">
      <formula>"Towel"</formula>
    </cfRule>
    <cfRule type="cellIs" dxfId="44898" priority="25873" stopIfTrue="1" operator="equal">
      <formula>"Napkin Hs"</formula>
    </cfRule>
    <cfRule type="cellIs" dxfId="44897" priority="25878" stopIfTrue="1" operator="equal">
      <formula>"Towel"</formula>
    </cfRule>
    <cfRule type="cellIs" dxfId="44896" priority="25879" stopIfTrue="1" operator="equal">
      <formula>"Napkin Hs"</formula>
    </cfRule>
  </conditionalFormatting>
  <conditionalFormatting sqref="C30">
    <cfRule type="cellIs" dxfId="44895" priority="25858" stopIfTrue="1" operator="equal">
      <formula>"Towel"</formula>
    </cfRule>
    <cfRule type="cellIs" dxfId="44894" priority="25859" stopIfTrue="1" operator="equal">
      <formula>"Napkin Hs"</formula>
    </cfRule>
    <cfRule type="cellIs" dxfId="44893" priority="25860" stopIfTrue="1" operator="equal">
      <formula>"Towel"</formula>
    </cfRule>
    <cfRule type="cellIs" dxfId="44892" priority="25861" stopIfTrue="1" operator="equal">
      <formula>"Napkin Hs"</formula>
    </cfRule>
    <cfRule type="cellIs" dxfId="44891" priority="25864" stopIfTrue="1" operator="equal">
      <formula>"Towel"</formula>
    </cfRule>
    <cfRule type="cellIs" dxfId="44890" priority="25865" stopIfTrue="1" operator="equal">
      <formula>"Napkin Hs"</formula>
    </cfRule>
    <cfRule type="cellIs" dxfId="44889" priority="25866" stopIfTrue="1" operator="equal">
      <formula>"Towel"</formula>
    </cfRule>
    <cfRule type="cellIs" dxfId="44888" priority="25867" stopIfTrue="1" operator="equal">
      <formula>"Napkin Hs"</formula>
    </cfRule>
    <cfRule type="cellIs" dxfId="44887" priority="25868" stopIfTrue="1" operator="equal">
      <formula>"Towel"</formula>
    </cfRule>
    <cfRule type="cellIs" dxfId="44886" priority="25869" stopIfTrue="1" operator="equal">
      <formula>"Napkin Hs"</formula>
    </cfRule>
    <cfRule type="cellIs" dxfId="44885" priority="25870" stopIfTrue="1" operator="equal">
      <formula>"Towel"</formula>
    </cfRule>
    <cfRule type="cellIs" dxfId="44884" priority="25871" stopIfTrue="1" operator="equal">
      <formula>"Napkin Hs"</formula>
    </cfRule>
    <cfRule type="cellIs" dxfId="44883" priority="25874" stopIfTrue="1" operator="equal">
      <formula>"Towel"</formula>
    </cfRule>
    <cfRule type="cellIs" dxfId="44882" priority="25875" stopIfTrue="1" operator="equal">
      <formula>"Napkin Hs"</formula>
    </cfRule>
    <cfRule type="cellIs" dxfId="44881" priority="25877" stopIfTrue="1" operator="equal">
      <formula>"Napkin Hs"</formula>
    </cfRule>
  </conditionalFormatting>
  <conditionalFormatting sqref="C30">
    <cfRule type="cellIs" dxfId="44880" priority="25876" stopIfTrue="1" operator="equal">
      <formula>"Towel"</formula>
    </cfRule>
  </conditionalFormatting>
  <conditionalFormatting sqref="C30">
    <cfRule type="cellIs" dxfId="44879" priority="25854" stopIfTrue="1" operator="equal">
      <formula>"Towel"</formula>
    </cfRule>
    <cfRule type="cellIs" dxfId="44878" priority="25855" stopIfTrue="1" operator="equal">
      <formula>"Napkin Hs"</formula>
    </cfRule>
  </conditionalFormatting>
  <conditionalFormatting sqref="C30">
    <cfRule type="cellIs" dxfId="44877" priority="25853" stopIfTrue="1" operator="equal">
      <formula>"Napkin Hs"</formula>
    </cfRule>
  </conditionalFormatting>
  <conditionalFormatting sqref="C30">
    <cfRule type="cellIs" dxfId="44876" priority="25852" stopIfTrue="1" operator="equal">
      <formula>"Towel"</formula>
    </cfRule>
  </conditionalFormatting>
  <conditionalFormatting sqref="C30">
    <cfRule type="cellIs" dxfId="44875" priority="25850" stopIfTrue="1" operator="equal">
      <formula>"Towel"</formula>
    </cfRule>
  </conditionalFormatting>
  <conditionalFormatting sqref="C30">
    <cfRule type="cellIs" dxfId="44874" priority="25851" stopIfTrue="1" operator="equal">
      <formula>"Napkin Hs"</formula>
    </cfRule>
  </conditionalFormatting>
  <conditionalFormatting sqref="C30">
    <cfRule type="cellIs" dxfId="44873" priority="25754" stopIfTrue="1" operator="equal">
      <formula>"Towel"</formula>
    </cfRule>
  </conditionalFormatting>
  <conditionalFormatting sqref="C30">
    <cfRule type="cellIs" dxfId="44872" priority="25764" stopIfTrue="1" operator="equal">
      <formula>"Towel"</formula>
    </cfRule>
    <cfRule type="cellIs" dxfId="44871" priority="25765" stopIfTrue="1" operator="equal">
      <formula>"Napkin Hs"</formula>
    </cfRule>
    <cfRule type="cellIs" dxfId="44870" priority="25770" stopIfTrue="1" operator="equal">
      <formula>"Towel"</formula>
    </cfRule>
    <cfRule type="cellIs" dxfId="44869" priority="25771" stopIfTrue="1" operator="equal">
      <formula>"Napkin Hs"</formula>
    </cfRule>
    <cfRule type="cellIs" dxfId="44868" priority="25776" stopIfTrue="1" operator="equal">
      <formula>"Towel"</formula>
    </cfRule>
    <cfRule type="cellIs" dxfId="44867" priority="25777" stopIfTrue="1" operator="equal">
      <formula>"Napkin Hs"</formula>
    </cfRule>
    <cfRule type="cellIs" dxfId="44866" priority="25778" stopIfTrue="1" operator="equal">
      <formula>"Towel"</formula>
    </cfRule>
    <cfRule type="cellIs" dxfId="44865" priority="25779" stopIfTrue="1" operator="equal">
      <formula>"Napkin Hs"</formula>
    </cfRule>
    <cfRule type="cellIs" dxfId="44864" priority="25784" stopIfTrue="1" operator="equal">
      <formula>"Towel"</formula>
    </cfRule>
    <cfRule type="cellIs" dxfId="44863" priority="25785" stopIfTrue="1" operator="equal">
      <formula>"Napkin Hs"</formula>
    </cfRule>
    <cfRule type="cellIs" dxfId="44862" priority="25794" stopIfTrue="1" operator="equal">
      <formula>"Towel"</formula>
    </cfRule>
    <cfRule type="cellIs" dxfId="44861" priority="25795" stopIfTrue="1" operator="equal">
      <formula>"Napkin Hs"</formula>
    </cfRule>
    <cfRule type="cellIs" dxfId="44860" priority="25800" stopIfTrue="1" operator="equal">
      <formula>"Towel"</formula>
    </cfRule>
    <cfRule type="cellIs" dxfId="44859" priority="25801" stopIfTrue="1" operator="equal">
      <formula>"Napkin Hs"</formula>
    </cfRule>
    <cfRule type="cellIs" dxfId="44858" priority="25802" stopIfTrue="1" operator="equal">
      <formula>"Towel"</formula>
    </cfRule>
    <cfRule type="cellIs" dxfId="44857" priority="25803" stopIfTrue="1" operator="equal">
      <formula>"Napkin Hs"</formula>
    </cfRule>
    <cfRule type="cellIs" dxfId="44856" priority="25808" stopIfTrue="1" operator="equal">
      <formula>"Towel"</formula>
    </cfRule>
    <cfRule type="cellIs" dxfId="44855" priority="25809" stopIfTrue="1" operator="equal">
      <formula>"Napkin Hs"</formula>
    </cfRule>
    <cfRule type="cellIs" dxfId="44854" priority="25818" stopIfTrue="1" operator="equal">
      <formula>"Towel"</formula>
    </cfRule>
    <cfRule type="cellIs" dxfId="44853" priority="25819" stopIfTrue="1" operator="equal">
      <formula>"Napkin Hs"</formula>
    </cfRule>
    <cfRule type="cellIs" dxfId="44852" priority="25820" stopIfTrue="1" operator="equal">
      <formula>"Towel"</formula>
    </cfRule>
    <cfRule type="cellIs" dxfId="44851" priority="25821" stopIfTrue="1" operator="equal">
      <formula>"Napkin Hs"</formula>
    </cfRule>
    <cfRule type="cellIs" dxfId="44850" priority="25826" stopIfTrue="1" operator="equal">
      <formula>"Towel"</formula>
    </cfRule>
    <cfRule type="cellIs" dxfId="44849" priority="25827" stopIfTrue="1" operator="equal">
      <formula>"Napkin Hs"</formula>
    </cfRule>
    <cfRule type="cellIs" dxfId="44848" priority="25836" stopIfTrue="1" operator="equal">
      <formula>"Towel"</formula>
    </cfRule>
    <cfRule type="cellIs" dxfId="44847" priority="25837" stopIfTrue="1" operator="equal">
      <formula>"Napkin Hs"</formula>
    </cfRule>
    <cfRule type="cellIs" dxfId="44846" priority="25838" stopIfTrue="1" operator="equal">
      <formula>"Towel"</formula>
    </cfRule>
    <cfRule type="cellIs" dxfId="44845" priority="25839" stopIfTrue="1" operator="equal">
      <formula>"Napkin Hs"</formula>
    </cfRule>
    <cfRule type="cellIs" dxfId="44844" priority="25845" stopIfTrue="1" operator="equal">
      <formula>"Napkin Hs"</formula>
    </cfRule>
  </conditionalFormatting>
  <conditionalFormatting sqref="C30">
    <cfRule type="cellIs" dxfId="44843" priority="25844" stopIfTrue="1" operator="equal">
      <formula>"Towel"</formula>
    </cfRule>
  </conditionalFormatting>
  <conditionalFormatting sqref="C30">
    <cfRule type="cellIs" dxfId="44842" priority="25755" stopIfTrue="1" operator="equal">
      <formula>"Napkin Hs"</formula>
    </cfRule>
    <cfRule type="cellIs" dxfId="44841" priority="25756" stopIfTrue="1" operator="equal">
      <formula>"Towel"</formula>
    </cfRule>
    <cfRule type="cellIs" dxfId="44840" priority="25757" stopIfTrue="1" operator="equal">
      <formula>"Napkin Hs"</formula>
    </cfRule>
    <cfRule type="cellIs" dxfId="44839" priority="25758" stopIfTrue="1" operator="equal">
      <formula>"Towel"</formula>
    </cfRule>
    <cfRule type="cellIs" dxfId="44838" priority="25759" stopIfTrue="1" operator="equal">
      <formula>"Napkin Hs"</formula>
    </cfRule>
    <cfRule type="cellIs" dxfId="44837" priority="25760" stopIfTrue="1" operator="equal">
      <formula>"Towel"</formula>
    </cfRule>
    <cfRule type="cellIs" dxfId="44836" priority="25761" stopIfTrue="1" operator="equal">
      <formula>"Napkin Hs"</formula>
    </cfRule>
    <cfRule type="cellIs" dxfId="44835" priority="25762" stopIfTrue="1" operator="equal">
      <formula>"Towel"</formula>
    </cfRule>
    <cfRule type="cellIs" dxfId="44834" priority="25763" stopIfTrue="1" operator="equal">
      <formula>"Napkin Hs"</formula>
    </cfRule>
    <cfRule type="cellIs" dxfId="44833" priority="25766" stopIfTrue="1" operator="equal">
      <formula>"Towel"</formula>
    </cfRule>
    <cfRule type="cellIs" dxfId="44832" priority="25767" stopIfTrue="1" operator="equal">
      <formula>"Napkin Hs"</formula>
    </cfRule>
    <cfRule type="cellIs" dxfId="44831" priority="25768" stopIfTrue="1" operator="equal">
      <formula>"Towel"</formula>
    </cfRule>
    <cfRule type="cellIs" dxfId="44830" priority="25769" stopIfTrue="1" operator="equal">
      <formula>"Napkin Hs"</formula>
    </cfRule>
    <cfRule type="cellIs" dxfId="44829" priority="25772" stopIfTrue="1" operator="equal">
      <formula>"Towel"</formula>
    </cfRule>
    <cfRule type="cellIs" dxfId="44828" priority="25773" stopIfTrue="1" operator="equal">
      <formula>"Napkin Hs"</formula>
    </cfRule>
    <cfRule type="cellIs" dxfId="44827" priority="25774" stopIfTrue="1" operator="equal">
      <formula>"Towel"</formula>
    </cfRule>
    <cfRule type="cellIs" dxfId="44826" priority="25775" stopIfTrue="1" operator="equal">
      <formula>"Napkin Hs"</formula>
    </cfRule>
    <cfRule type="cellIs" dxfId="44825" priority="25780" stopIfTrue="1" operator="equal">
      <formula>"Towel"</formula>
    </cfRule>
    <cfRule type="cellIs" dxfId="44824" priority="25781" stopIfTrue="1" operator="equal">
      <formula>"Napkin Hs"</formula>
    </cfRule>
    <cfRule type="cellIs" dxfId="44823" priority="25782" stopIfTrue="1" operator="equal">
      <formula>"Towel"</formula>
    </cfRule>
    <cfRule type="cellIs" dxfId="44822" priority="25783" stopIfTrue="1" operator="equal">
      <formula>"Napkin Hs"</formula>
    </cfRule>
    <cfRule type="cellIs" dxfId="44821" priority="25786" stopIfTrue="1" operator="equal">
      <formula>"Towel"</formula>
    </cfRule>
    <cfRule type="cellIs" dxfId="44820" priority="25787" stopIfTrue="1" operator="equal">
      <formula>"Napkin Hs"</formula>
    </cfRule>
    <cfRule type="cellIs" dxfId="44819" priority="25788" stopIfTrue="1" operator="equal">
      <formula>"Towel"</formula>
    </cfRule>
    <cfRule type="cellIs" dxfId="44818" priority="25789" stopIfTrue="1" operator="equal">
      <formula>"Napkin Hs"</formula>
    </cfRule>
    <cfRule type="cellIs" dxfId="44817" priority="25790" stopIfTrue="1" operator="equal">
      <formula>"Towel"</formula>
    </cfRule>
    <cfRule type="cellIs" dxfId="44816" priority="25791" stopIfTrue="1" operator="equal">
      <formula>"Napkin Hs"</formula>
    </cfRule>
    <cfRule type="cellIs" dxfId="44815" priority="25792" stopIfTrue="1" operator="equal">
      <formula>"Towel"</formula>
    </cfRule>
    <cfRule type="cellIs" dxfId="44814" priority="25793" stopIfTrue="1" operator="equal">
      <formula>"Napkin Hs"</formula>
    </cfRule>
    <cfRule type="cellIs" dxfId="44813" priority="25796" stopIfTrue="1" operator="equal">
      <formula>"Towel"</formula>
    </cfRule>
    <cfRule type="cellIs" dxfId="44812" priority="25797" stopIfTrue="1" operator="equal">
      <formula>"Napkin Hs"</formula>
    </cfRule>
    <cfRule type="cellIs" dxfId="44811" priority="25798" stopIfTrue="1" operator="equal">
      <formula>"Towel"</formula>
    </cfRule>
    <cfRule type="cellIs" dxfId="44810" priority="25799" stopIfTrue="1" operator="equal">
      <formula>"Napkin Hs"</formula>
    </cfRule>
    <cfRule type="cellIs" dxfId="44809" priority="25804" stopIfTrue="1" operator="equal">
      <formula>"Towel"</formula>
    </cfRule>
    <cfRule type="cellIs" dxfId="44808" priority="25805" stopIfTrue="1" operator="equal">
      <formula>"Napkin Hs"</formula>
    </cfRule>
    <cfRule type="cellIs" dxfId="44807" priority="25806" stopIfTrue="1" operator="equal">
      <formula>"Towel"</formula>
    </cfRule>
    <cfRule type="cellIs" dxfId="44806" priority="25807" stopIfTrue="1" operator="equal">
      <formula>"Napkin Hs"</formula>
    </cfRule>
    <cfRule type="cellIs" dxfId="44805" priority="25810" stopIfTrue="1" operator="equal">
      <formula>"Towel"</formula>
    </cfRule>
    <cfRule type="cellIs" dxfId="44804" priority="25811" stopIfTrue="1" operator="equal">
      <formula>"Napkin Hs"</formula>
    </cfRule>
    <cfRule type="cellIs" dxfId="44803" priority="25812" stopIfTrue="1" operator="equal">
      <formula>"Towel"</formula>
    </cfRule>
    <cfRule type="cellIs" dxfId="44802" priority="25813" stopIfTrue="1" operator="equal">
      <formula>"Napkin Hs"</formula>
    </cfRule>
    <cfRule type="cellIs" dxfId="44801" priority="25814" stopIfTrue="1" operator="equal">
      <formula>"Towel"</formula>
    </cfRule>
    <cfRule type="cellIs" dxfId="44800" priority="25815" stopIfTrue="1" operator="equal">
      <formula>"Napkin Hs"</formula>
    </cfRule>
    <cfRule type="cellIs" dxfId="44799" priority="25816" stopIfTrue="1" operator="equal">
      <formula>"Towel"</formula>
    </cfRule>
    <cfRule type="cellIs" dxfId="44798" priority="25817" stopIfTrue="1" operator="equal">
      <formula>"Napkin Hs"</formula>
    </cfRule>
    <cfRule type="cellIs" dxfId="44797" priority="25822" stopIfTrue="1" operator="equal">
      <formula>"Towel"</formula>
    </cfRule>
    <cfRule type="cellIs" dxfId="44796" priority="25823" stopIfTrue="1" operator="equal">
      <formula>"Napkin Hs"</formula>
    </cfRule>
    <cfRule type="cellIs" dxfId="44795" priority="25824" stopIfTrue="1" operator="equal">
      <formula>"Towel"</formula>
    </cfRule>
    <cfRule type="cellIs" dxfId="44794" priority="25825" stopIfTrue="1" operator="equal">
      <formula>"Napkin Hs"</formula>
    </cfRule>
    <cfRule type="cellIs" dxfId="44793" priority="25828" stopIfTrue="1" operator="equal">
      <formula>"Towel"</formula>
    </cfRule>
    <cfRule type="cellIs" dxfId="44792" priority="25829" stopIfTrue="1" operator="equal">
      <formula>"Napkin Hs"</formula>
    </cfRule>
    <cfRule type="cellIs" dxfId="44791" priority="25830" stopIfTrue="1" operator="equal">
      <formula>"Towel"</formula>
    </cfRule>
    <cfRule type="cellIs" dxfId="44790" priority="25831" stopIfTrue="1" operator="equal">
      <formula>"Napkin Hs"</formula>
    </cfRule>
    <cfRule type="cellIs" dxfId="44789" priority="25832" stopIfTrue="1" operator="equal">
      <formula>"Towel"</formula>
    </cfRule>
    <cfRule type="cellIs" dxfId="44788" priority="25833" stopIfTrue="1" operator="equal">
      <formula>"Napkin Hs"</formula>
    </cfRule>
    <cfRule type="cellIs" dxfId="44787" priority="25834" stopIfTrue="1" operator="equal">
      <formula>"Towel"</formula>
    </cfRule>
    <cfRule type="cellIs" dxfId="44786" priority="25835" stopIfTrue="1" operator="equal">
      <formula>"Napkin Hs"</formula>
    </cfRule>
    <cfRule type="cellIs" dxfId="44785" priority="25840" stopIfTrue="1" operator="equal">
      <formula>"Towel"</formula>
    </cfRule>
    <cfRule type="cellIs" dxfId="44784" priority="25841" stopIfTrue="1" operator="equal">
      <formula>"Napkin Hs"</formula>
    </cfRule>
    <cfRule type="cellIs" dxfId="44783" priority="25842" stopIfTrue="1" operator="equal">
      <formula>"Towel"</formula>
    </cfRule>
    <cfRule type="cellIs" dxfId="44782" priority="25843" stopIfTrue="1" operator="equal">
      <formula>"Napkin Hs"</formula>
    </cfRule>
    <cfRule type="cellIs" dxfId="44781" priority="25846" stopIfTrue="1" operator="equal">
      <formula>"Towel"</formula>
    </cfRule>
    <cfRule type="cellIs" dxfId="44780" priority="25847" stopIfTrue="1" operator="equal">
      <formula>"Napkin Hs"</formula>
    </cfRule>
    <cfRule type="cellIs" dxfId="44779" priority="25848" stopIfTrue="1" operator="equal">
      <formula>"Towel"</formula>
    </cfRule>
    <cfRule type="cellIs" dxfId="44778" priority="25849" stopIfTrue="1" operator="equal">
      <formula>"Napkin Hs"</formula>
    </cfRule>
  </conditionalFormatting>
  <conditionalFormatting sqref="C30">
    <cfRule type="cellIs" dxfId="44777" priority="25753" stopIfTrue="1" operator="equal">
      <formula>"Napkin Hs"</formula>
    </cfRule>
  </conditionalFormatting>
  <conditionalFormatting sqref="C30">
    <cfRule type="cellIs" dxfId="44776" priority="25752" stopIfTrue="1" operator="equal">
      <formula>"Napkin Hs"</formula>
    </cfRule>
  </conditionalFormatting>
  <conditionalFormatting sqref="C30">
    <cfRule type="cellIs" dxfId="44775" priority="25751" stopIfTrue="1" operator="equal">
      <formula>"Napkin Hs"</formula>
    </cfRule>
  </conditionalFormatting>
  <conditionalFormatting sqref="C30">
    <cfRule type="cellIs" dxfId="44774" priority="25750" stopIfTrue="1" operator="equal">
      <formula>"Napkin Hs"</formula>
    </cfRule>
  </conditionalFormatting>
  <conditionalFormatting sqref="C30">
    <cfRule type="cellIs" dxfId="44773" priority="25749" stopIfTrue="1" operator="equal">
      <formula>"Napkin Hs"</formula>
    </cfRule>
  </conditionalFormatting>
  <conditionalFormatting sqref="C30">
    <cfRule type="cellIs" dxfId="44772" priority="25748" stopIfTrue="1" operator="equal">
      <formula>"Napkin Hs"</formula>
    </cfRule>
  </conditionalFormatting>
  <conditionalFormatting sqref="C30">
    <cfRule type="cellIs" dxfId="44771" priority="25744" stopIfTrue="1" operator="equal">
      <formula>"Towel"</formula>
    </cfRule>
    <cfRule type="cellIs" dxfId="44770" priority="25745" stopIfTrue="1" operator="equal">
      <formula>"Napkin Hs"</formula>
    </cfRule>
  </conditionalFormatting>
  <conditionalFormatting sqref="C30">
    <cfRule type="cellIs" dxfId="44769" priority="25746" stopIfTrue="1" operator="equal">
      <formula>"Towel"</formula>
    </cfRule>
    <cfRule type="cellIs" dxfId="44768" priority="25747" stopIfTrue="1" operator="equal">
      <formula>"Napkin Hs"</formula>
    </cfRule>
  </conditionalFormatting>
  <conditionalFormatting sqref="C30">
    <cfRule type="cellIs" dxfId="44767" priority="25740" stopIfTrue="1" operator="equal">
      <formula>"Towel"</formula>
    </cfRule>
    <cfRule type="cellIs" dxfId="44766" priority="25741" stopIfTrue="1" operator="equal">
      <formula>"Napkin Hs"</formula>
    </cfRule>
  </conditionalFormatting>
  <conditionalFormatting sqref="C30">
    <cfRule type="cellIs" dxfId="44765" priority="25742" stopIfTrue="1" operator="equal">
      <formula>"Towel"</formula>
    </cfRule>
    <cfRule type="cellIs" dxfId="44764" priority="25743" stopIfTrue="1" operator="equal">
      <formula>"Napkin Hs"</formula>
    </cfRule>
  </conditionalFormatting>
  <conditionalFormatting sqref="B39:C39">
    <cfRule type="cellIs" dxfId="44763" priority="25738" stopIfTrue="1" operator="equal">
      <formula>"Towel"</formula>
    </cfRule>
    <cfRule type="cellIs" dxfId="44762" priority="25739" stopIfTrue="1" operator="equal">
      <formula>"Napkin Hs"</formula>
    </cfRule>
  </conditionalFormatting>
  <conditionalFormatting sqref="C36">
    <cfRule type="cellIs" dxfId="44761" priority="24047" stopIfTrue="1" operator="equal">
      <formula>"Towel"</formula>
    </cfRule>
    <cfRule type="cellIs" dxfId="44760" priority="24048" stopIfTrue="1" operator="equal">
      <formula>"Napkin Hs"</formula>
    </cfRule>
  </conditionalFormatting>
  <conditionalFormatting sqref="C39">
    <cfRule type="cellIs" dxfId="44759" priority="25737" stopIfTrue="1" operator="equal">
      <formula>"Napkin Hs"</formula>
    </cfRule>
  </conditionalFormatting>
  <conditionalFormatting sqref="C39">
    <cfRule type="cellIs" dxfId="44758" priority="25736" stopIfTrue="1" operator="equal">
      <formula>"Towel"</formula>
    </cfRule>
  </conditionalFormatting>
  <conditionalFormatting sqref="C36">
    <cfRule type="cellIs" dxfId="44757" priority="24043" stopIfTrue="1" operator="equal">
      <formula>"Towel"</formula>
    </cfRule>
    <cfRule type="cellIs" dxfId="44756" priority="24044" stopIfTrue="1" operator="equal">
      <formula>"Napkin Hs"</formula>
    </cfRule>
  </conditionalFormatting>
  <conditionalFormatting sqref="C39">
    <cfRule type="cellIs" dxfId="44755" priority="25734" stopIfTrue="1" operator="equal">
      <formula>"Towel"</formula>
    </cfRule>
    <cfRule type="cellIs" dxfId="44754" priority="25735" stopIfTrue="1" operator="equal">
      <formula>"Napkin Hs"</formula>
    </cfRule>
  </conditionalFormatting>
  <conditionalFormatting sqref="C36">
    <cfRule type="cellIs" dxfId="44753" priority="24045" stopIfTrue="1" operator="equal">
      <formula>"Towel"</formula>
    </cfRule>
    <cfRule type="cellIs" dxfId="44752" priority="24046" stopIfTrue="1" operator="equal">
      <formula>"Napkin Hs"</formula>
    </cfRule>
  </conditionalFormatting>
  <conditionalFormatting sqref="C38">
    <cfRule type="cellIs" dxfId="44751" priority="25726" stopIfTrue="1" operator="equal">
      <formula>"Towel"</formula>
    </cfRule>
    <cfRule type="cellIs" dxfId="44750" priority="25727" stopIfTrue="1" operator="equal">
      <formula>"Napkin Hs"</formula>
    </cfRule>
  </conditionalFormatting>
  <conditionalFormatting sqref="C38">
    <cfRule type="cellIs" dxfId="44749" priority="25722" stopIfTrue="1" operator="equal">
      <formula>"Towel"</formula>
    </cfRule>
    <cfRule type="cellIs" dxfId="44748" priority="25723" stopIfTrue="1" operator="equal">
      <formula>"Napkin Hs"</formula>
    </cfRule>
  </conditionalFormatting>
  <conditionalFormatting sqref="C38">
    <cfRule type="cellIs" dxfId="44747" priority="25725" stopIfTrue="1" operator="equal">
      <formula>"Napkin Hs"</formula>
    </cfRule>
  </conditionalFormatting>
  <conditionalFormatting sqref="C38">
    <cfRule type="cellIs" dxfId="44746" priority="25724" stopIfTrue="1" operator="equal">
      <formula>"Towel"</formula>
    </cfRule>
  </conditionalFormatting>
  <conditionalFormatting sqref="C35">
    <cfRule type="cellIs" dxfId="44745" priority="25710" stopIfTrue="1" operator="equal">
      <formula>"Towel"</formula>
    </cfRule>
    <cfRule type="cellIs" dxfId="44744" priority="25711" stopIfTrue="1" operator="equal">
      <formula>"Napkin Hs"</formula>
    </cfRule>
  </conditionalFormatting>
  <conditionalFormatting sqref="C35">
    <cfRule type="cellIs" dxfId="44743" priority="25712" stopIfTrue="1" operator="equal">
      <formula>"Towel"</formula>
    </cfRule>
    <cfRule type="cellIs" dxfId="44742" priority="25713" stopIfTrue="1" operator="equal">
      <formula>"Napkin Hs"</formula>
    </cfRule>
  </conditionalFormatting>
  <conditionalFormatting sqref="C35">
    <cfRule type="cellIs" dxfId="44741" priority="25708" stopIfTrue="1" operator="equal">
      <formula>"Towel"</formula>
    </cfRule>
    <cfRule type="cellIs" dxfId="44740" priority="25709" stopIfTrue="1" operator="equal">
      <formula>"Napkin Hs"</formula>
    </cfRule>
  </conditionalFormatting>
  <conditionalFormatting sqref="B35">
    <cfRule type="cellIs" dxfId="44739" priority="25706" stopIfTrue="1" operator="equal">
      <formula>"Towel"</formula>
    </cfRule>
    <cfRule type="cellIs" dxfId="44738" priority="25707" stopIfTrue="1" operator="equal">
      <formula>"Napkin Hs"</formula>
    </cfRule>
  </conditionalFormatting>
  <conditionalFormatting sqref="B35:C35">
    <cfRule type="cellIs" dxfId="44737" priority="25704" stopIfTrue="1" operator="equal">
      <formula>"Towel"</formula>
    </cfRule>
    <cfRule type="cellIs" dxfId="44736" priority="25705" stopIfTrue="1" operator="equal">
      <formula>"Napkin Hs"</formula>
    </cfRule>
  </conditionalFormatting>
  <conditionalFormatting sqref="C35">
    <cfRule type="cellIs" dxfId="44735" priority="25700" stopIfTrue="1" operator="equal">
      <formula>"Towel"</formula>
    </cfRule>
    <cfRule type="cellIs" dxfId="44734" priority="25701" stopIfTrue="1" operator="equal">
      <formula>"Napkin Hs"</formula>
    </cfRule>
  </conditionalFormatting>
  <conditionalFormatting sqref="C35">
    <cfRule type="cellIs" dxfId="44733" priority="25703" stopIfTrue="1" operator="equal">
      <formula>"Napkin Hs"</formula>
    </cfRule>
  </conditionalFormatting>
  <conditionalFormatting sqref="C35">
    <cfRule type="cellIs" dxfId="44732" priority="25702" stopIfTrue="1" operator="equal">
      <formula>"Towel"</formula>
    </cfRule>
  </conditionalFormatting>
  <conditionalFormatting sqref="C38">
    <cfRule type="cellIs" dxfId="44731" priority="25678" stopIfTrue="1" operator="equal">
      <formula>"Towel"</formula>
    </cfRule>
    <cfRule type="cellIs" dxfId="44730" priority="25679" stopIfTrue="1" operator="equal">
      <formula>"Napkin Hs"</formula>
    </cfRule>
  </conditionalFormatting>
  <conditionalFormatting sqref="C38">
    <cfRule type="cellIs" dxfId="44729" priority="25672" stopIfTrue="1" operator="equal">
      <formula>"Towel"</formula>
    </cfRule>
    <cfRule type="cellIs" dxfId="44728" priority="25673" stopIfTrue="1" operator="equal">
      <formula>"Napkin Hs"</formula>
    </cfRule>
  </conditionalFormatting>
  <conditionalFormatting sqref="C38">
    <cfRule type="cellIs" dxfId="44727" priority="25676" stopIfTrue="1" operator="equal">
      <formula>"Towel"</formula>
    </cfRule>
    <cfRule type="cellIs" dxfId="44726" priority="25677" stopIfTrue="1" operator="equal">
      <formula>"Napkin Hs"</formula>
    </cfRule>
  </conditionalFormatting>
  <conditionalFormatting sqref="C38">
    <cfRule type="cellIs" dxfId="44725" priority="25682" stopIfTrue="1" operator="equal">
      <formula>"Towel"</formula>
    </cfRule>
    <cfRule type="cellIs" dxfId="44724" priority="25683" stopIfTrue="1" operator="equal">
      <formula>"Napkin Hs"</formula>
    </cfRule>
  </conditionalFormatting>
  <conditionalFormatting sqref="C38">
    <cfRule type="cellIs" dxfId="44723" priority="25680" stopIfTrue="1" operator="equal">
      <formula>"Towel"</formula>
    </cfRule>
    <cfRule type="cellIs" dxfId="44722" priority="25681" stopIfTrue="1" operator="equal">
      <formula>"Napkin Hs"</formula>
    </cfRule>
  </conditionalFormatting>
  <conditionalFormatting sqref="C38">
    <cfRule type="cellIs" dxfId="44721" priority="25674" stopIfTrue="1" operator="equal">
      <formula>"Towel"</formula>
    </cfRule>
    <cfRule type="cellIs" dxfId="44720" priority="25675" stopIfTrue="1" operator="equal">
      <formula>"Napkin Hs"</formula>
    </cfRule>
  </conditionalFormatting>
  <conditionalFormatting sqref="C38">
    <cfRule type="cellIs" dxfId="44719" priority="25656" stopIfTrue="1" operator="equal">
      <formula>"Towel"</formula>
    </cfRule>
    <cfRule type="cellIs" dxfId="44718" priority="25657" stopIfTrue="1" operator="equal">
      <formula>"Napkin Hs"</formula>
    </cfRule>
  </conditionalFormatting>
  <conditionalFormatting sqref="C38">
    <cfRule type="cellIs" dxfId="44717" priority="25652" stopIfTrue="1" operator="equal">
      <formula>"Towel"</formula>
    </cfRule>
    <cfRule type="cellIs" dxfId="44716" priority="25653" stopIfTrue="1" operator="equal">
      <formula>"Napkin Hs"</formula>
    </cfRule>
  </conditionalFormatting>
  <conditionalFormatting sqref="C38">
    <cfRule type="cellIs" dxfId="44715" priority="25655" stopIfTrue="1" operator="equal">
      <formula>"Napkin Hs"</formula>
    </cfRule>
  </conditionalFormatting>
  <conditionalFormatting sqref="C38">
    <cfRule type="cellIs" dxfId="44714" priority="25654" stopIfTrue="1" operator="equal">
      <formula>"Towel"</formula>
    </cfRule>
  </conditionalFormatting>
  <conditionalFormatting sqref="B35:C35">
    <cfRule type="cellIs" dxfId="44713" priority="24879" stopIfTrue="1" operator="equal">
      <formula>"Towel"</formula>
    </cfRule>
    <cfRule type="cellIs" dxfId="44712" priority="24880" stopIfTrue="1" operator="equal">
      <formula>"Napkin Hs"</formula>
    </cfRule>
  </conditionalFormatting>
  <conditionalFormatting sqref="C35">
    <cfRule type="cellIs" dxfId="44711" priority="24875" stopIfTrue="1" operator="equal">
      <formula>"Towel"</formula>
    </cfRule>
    <cfRule type="cellIs" dxfId="44710" priority="24876" stopIfTrue="1" operator="equal">
      <formula>"Napkin Hs"</formula>
    </cfRule>
  </conditionalFormatting>
  <conditionalFormatting sqref="C35">
    <cfRule type="cellIs" dxfId="44709" priority="24878" stopIfTrue="1" operator="equal">
      <formula>"Napkin Hs"</formula>
    </cfRule>
  </conditionalFormatting>
  <conditionalFormatting sqref="C35">
    <cfRule type="cellIs" dxfId="44708" priority="24877" stopIfTrue="1" operator="equal">
      <formula>"Towel"</formula>
    </cfRule>
  </conditionalFormatting>
  <conditionalFormatting sqref="B35">
    <cfRule type="cellIs" dxfId="44707" priority="24873" stopIfTrue="1" operator="equal">
      <formula>"Towel"</formula>
    </cfRule>
    <cfRule type="cellIs" dxfId="44706" priority="24874" stopIfTrue="1" operator="equal">
      <formula>"Napkin Hs"</formula>
    </cfRule>
  </conditionalFormatting>
  <conditionalFormatting sqref="B35">
    <cfRule type="cellIs" dxfId="44705" priority="24871" stopIfTrue="1" operator="equal">
      <formula>"Towel"</formula>
    </cfRule>
    <cfRule type="cellIs" dxfId="44704" priority="24872" stopIfTrue="1" operator="equal">
      <formula>"Napkin Hs"</formula>
    </cfRule>
  </conditionalFormatting>
  <conditionalFormatting sqref="B35">
    <cfRule type="cellIs" dxfId="44703" priority="24869" stopIfTrue="1" operator="equal">
      <formula>"Towel"</formula>
    </cfRule>
    <cfRule type="cellIs" dxfId="44702" priority="24870" stopIfTrue="1" operator="equal">
      <formula>"Napkin Hs"</formula>
    </cfRule>
  </conditionalFormatting>
  <conditionalFormatting sqref="B35">
    <cfRule type="cellIs" dxfId="44701" priority="24867" stopIfTrue="1" operator="equal">
      <formula>"Towel"</formula>
    </cfRule>
    <cfRule type="cellIs" dxfId="44700" priority="24868" stopIfTrue="1" operator="equal">
      <formula>"Napkin Hs"</formula>
    </cfRule>
  </conditionalFormatting>
  <conditionalFormatting sqref="B35">
    <cfRule type="cellIs" dxfId="44699" priority="24865" stopIfTrue="1" operator="equal">
      <formula>"Towel"</formula>
    </cfRule>
    <cfRule type="cellIs" dxfId="44698" priority="24866" stopIfTrue="1" operator="equal">
      <formula>"Napkin Hs"</formula>
    </cfRule>
  </conditionalFormatting>
  <conditionalFormatting sqref="B35">
    <cfRule type="cellIs" dxfId="44697" priority="24863" stopIfTrue="1" operator="equal">
      <formula>"Towel"</formula>
    </cfRule>
    <cfRule type="cellIs" dxfId="44696" priority="24864" stopIfTrue="1" operator="equal">
      <formula>"Napkin Hs"</formula>
    </cfRule>
  </conditionalFormatting>
  <conditionalFormatting sqref="B35">
    <cfRule type="cellIs" dxfId="44695" priority="24861" stopIfTrue="1" operator="equal">
      <formula>"Towel"</formula>
    </cfRule>
    <cfRule type="cellIs" dxfId="44694" priority="24862" stopIfTrue="1" operator="equal">
      <formula>"Napkin Hs"</formula>
    </cfRule>
  </conditionalFormatting>
  <conditionalFormatting sqref="B35">
    <cfRule type="cellIs" dxfId="44693" priority="24859" stopIfTrue="1" operator="equal">
      <formula>"Towel"</formula>
    </cfRule>
    <cfRule type="cellIs" dxfId="44692" priority="24860" stopIfTrue="1" operator="equal">
      <formula>"Napkin Hs"</formula>
    </cfRule>
  </conditionalFormatting>
  <conditionalFormatting sqref="B35">
    <cfRule type="cellIs" dxfId="44691" priority="24858" stopIfTrue="1" operator="equal">
      <formula>"Napkin Hs"</formula>
    </cfRule>
  </conditionalFormatting>
  <conditionalFormatting sqref="B35">
    <cfRule type="cellIs" dxfId="44690" priority="24857" stopIfTrue="1" operator="equal">
      <formula>"Napkin Hs"</formula>
    </cfRule>
  </conditionalFormatting>
  <conditionalFormatting sqref="B35">
    <cfRule type="cellIs" dxfId="44689" priority="24856" stopIfTrue="1" operator="equal">
      <formula>"Napkin Hs"</formula>
    </cfRule>
  </conditionalFormatting>
  <conditionalFormatting sqref="C35">
    <cfRule type="cellIs" dxfId="44688" priority="24854" stopIfTrue="1" operator="equal">
      <formula>"Towel"</formula>
    </cfRule>
    <cfRule type="cellIs" dxfId="44687" priority="24855" stopIfTrue="1" operator="equal">
      <formula>"Napkin Hs"</formula>
    </cfRule>
  </conditionalFormatting>
  <conditionalFormatting sqref="C35">
    <cfRule type="cellIs" dxfId="44686" priority="24850" stopIfTrue="1" operator="equal">
      <formula>"Towel"</formula>
    </cfRule>
    <cfRule type="cellIs" dxfId="44685" priority="24851" stopIfTrue="1" operator="equal">
      <formula>"Napkin Hs"</formula>
    </cfRule>
  </conditionalFormatting>
  <conditionalFormatting sqref="C35">
    <cfRule type="cellIs" dxfId="44684" priority="24852" stopIfTrue="1" operator="equal">
      <formula>"Towel"</formula>
    </cfRule>
    <cfRule type="cellIs" dxfId="44683" priority="24853" stopIfTrue="1" operator="equal">
      <formula>"Napkin Hs"</formula>
    </cfRule>
  </conditionalFormatting>
  <conditionalFormatting sqref="C35">
    <cfRule type="cellIs" dxfId="44682" priority="24848" stopIfTrue="1" operator="equal">
      <formula>"Towel"</formula>
    </cfRule>
    <cfRule type="cellIs" dxfId="44681" priority="24849" stopIfTrue="1" operator="equal">
      <formula>"Napkin Hs"</formula>
    </cfRule>
  </conditionalFormatting>
  <conditionalFormatting sqref="C35">
    <cfRule type="cellIs" dxfId="44680" priority="24846" stopIfTrue="1" operator="equal">
      <formula>"Towel"</formula>
    </cfRule>
    <cfRule type="cellIs" dxfId="44679" priority="24847" stopIfTrue="1" operator="equal">
      <formula>"Napkin Hs"</formula>
    </cfRule>
  </conditionalFormatting>
  <conditionalFormatting sqref="C35">
    <cfRule type="cellIs" dxfId="44678" priority="24844" stopIfTrue="1" operator="equal">
      <formula>"Towel"</formula>
    </cfRule>
    <cfRule type="cellIs" dxfId="44677" priority="24845" stopIfTrue="1" operator="equal">
      <formula>"Napkin Hs"</formula>
    </cfRule>
  </conditionalFormatting>
  <conditionalFormatting sqref="C35">
    <cfRule type="cellIs" dxfId="44676" priority="24836" stopIfTrue="1" operator="equal">
      <formula>"Towel"</formula>
    </cfRule>
    <cfRule type="cellIs" dxfId="44675" priority="24837" stopIfTrue="1" operator="equal">
      <formula>"Napkin Hs"</formula>
    </cfRule>
  </conditionalFormatting>
  <conditionalFormatting sqref="C35">
    <cfRule type="cellIs" dxfId="44674" priority="24838" stopIfTrue="1" operator="equal">
      <formula>"Towel"</formula>
    </cfRule>
    <cfRule type="cellIs" dxfId="44673" priority="24839" stopIfTrue="1" operator="equal">
      <formula>"Napkin Hs"</formula>
    </cfRule>
  </conditionalFormatting>
  <conditionalFormatting sqref="C35">
    <cfRule type="cellIs" dxfId="44672" priority="24834" stopIfTrue="1" operator="equal">
      <formula>"Towel"</formula>
    </cfRule>
    <cfRule type="cellIs" dxfId="44671" priority="24835" stopIfTrue="1" operator="equal">
      <formula>"Napkin Hs"</formula>
    </cfRule>
  </conditionalFormatting>
  <conditionalFormatting sqref="C35">
    <cfRule type="cellIs" dxfId="44670" priority="24832" stopIfTrue="1" operator="equal">
      <formula>"Towel"</formula>
    </cfRule>
    <cfRule type="cellIs" dxfId="44669" priority="24833" stopIfTrue="1" operator="equal">
      <formula>"Napkin Hs"</formula>
    </cfRule>
  </conditionalFormatting>
  <conditionalFormatting sqref="C35">
    <cfRule type="cellIs" dxfId="44668" priority="24840" stopIfTrue="1" operator="equal">
      <formula>"Towel"</formula>
    </cfRule>
    <cfRule type="cellIs" dxfId="44667" priority="24841" stopIfTrue="1" operator="equal">
      <formula>"Napkin Hs"</formula>
    </cfRule>
  </conditionalFormatting>
  <conditionalFormatting sqref="C35">
    <cfRule type="cellIs" dxfId="44666" priority="24842" stopIfTrue="1" operator="equal">
      <formula>"Towel"</formula>
    </cfRule>
    <cfRule type="cellIs" dxfId="44665" priority="24843" stopIfTrue="1" operator="equal">
      <formula>"Napkin Hs"</formula>
    </cfRule>
  </conditionalFormatting>
  <conditionalFormatting sqref="C35">
    <cfRule type="cellIs" dxfId="44664" priority="24830" stopIfTrue="1" operator="equal">
      <formula>"Towel"</formula>
    </cfRule>
    <cfRule type="cellIs" dxfId="44663" priority="24831" stopIfTrue="1" operator="equal">
      <formula>"Napkin Hs"</formula>
    </cfRule>
  </conditionalFormatting>
  <conditionalFormatting sqref="C35">
    <cfRule type="cellIs" dxfId="44662" priority="24826" stopIfTrue="1" operator="equal">
      <formula>"Towel"</formula>
    </cfRule>
    <cfRule type="cellIs" dxfId="44661" priority="24827" stopIfTrue="1" operator="equal">
      <formula>"Napkin Hs"</formula>
    </cfRule>
  </conditionalFormatting>
  <conditionalFormatting sqref="C35">
    <cfRule type="cellIs" dxfId="44660" priority="24828" stopIfTrue="1" operator="equal">
      <formula>"Towel"</formula>
    </cfRule>
    <cfRule type="cellIs" dxfId="44659" priority="24829" stopIfTrue="1" operator="equal">
      <formula>"Napkin Hs"</formula>
    </cfRule>
  </conditionalFormatting>
  <conditionalFormatting sqref="C35">
    <cfRule type="cellIs" dxfId="44658" priority="24824" stopIfTrue="1" operator="equal">
      <formula>"Towel"</formula>
    </cfRule>
    <cfRule type="cellIs" dxfId="44657" priority="24825" stopIfTrue="1" operator="equal">
      <formula>"Napkin Hs"</formula>
    </cfRule>
  </conditionalFormatting>
  <conditionalFormatting sqref="C35">
    <cfRule type="cellIs" dxfId="44656" priority="24822" stopIfTrue="1" operator="equal">
      <formula>"Towel"</formula>
    </cfRule>
    <cfRule type="cellIs" dxfId="44655" priority="24823" stopIfTrue="1" operator="equal">
      <formula>"Napkin Hs"</formula>
    </cfRule>
  </conditionalFormatting>
  <conditionalFormatting sqref="C35">
    <cfRule type="cellIs" dxfId="44654" priority="24820" stopIfTrue="1" operator="equal">
      <formula>"Towel"</formula>
    </cfRule>
    <cfRule type="cellIs" dxfId="44653" priority="24821" stopIfTrue="1" operator="equal">
      <formula>"Napkin Hs"</formula>
    </cfRule>
  </conditionalFormatting>
  <conditionalFormatting sqref="C35">
    <cfRule type="cellIs" dxfId="44652" priority="24812" stopIfTrue="1" operator="equal">
      <formula>"Towel"</formula>
    </cfRule>
    <cfRule type="cellIs" dxfId="44651" priority="24813" stopIfTrue="1" operator="equal">
      <formula>"Napkin Hs"</formula>
    </cfRule>
  </conditionalFormatting>
  <conditionalFormatting sqref="C35">
    <cfRule type="cellIs" dxfId="44650" priority="24814" stopIfTrue="1" operator="equal">
      <formula>"Towel"</formula>
    </cfRule>
    <cfRule type="cellIs" dxfId="44649" priority="24815" stopIfTrue="1" operator="equal">
      <formula>"Napkin Hs"</formula>
    </cfRule>
  </conditionalFormatting>
  <conditionalFormatting sqref="C35">
    <cfRule type="cellIs" dxfId="44648" priority="24810" stopIfTrue="1" operator="equal">
      <formula>"Towel"</formula>
    </cfRule>
    <cfRule type="cellIs" dxfId="44647" priority="24811" stopIfTrue="1" operator="equal">
      <formula>"Napkin Hs"</formula>
    </cfRule>
  </conditionalFormatting>
  <conditionalFormatting sqref="C35">
    <cfRule type="cellIs" dxfId="44646" priority="24808" stopIfTrue="1" operator="equal">
      <formula>"Towel"</formula>
    </cfRule>
    <cfRule type="cellIs" dxfId="44645" priority="24809" stopIfTrue="1" operator="equal">
      <formula>"Napkin Hs"</formula>
    </cfRule>
  </conditionalFormatting>
  <conditionalFormatting sqref="C35">
    <cfRule type="cellIs" dxfId="44644" priority="24816" stopIfTrue="1" operator="equal">
      <formula>"Towel"</formula>
    </cfRule>
    <cfRule type="cellIs" dxfId="44643" priority="24817" stopIfTrue="1" operator="equal">
      <formula>"Napkin Hs"</formula>
    </cfRule>
  </conditionalFormatting>
  <conditionalFormatting sqref="C35">
    <cfRule type="cellIs" dxfId="44642" priority="24818" stopIfTrue="1" operator="equal">
      <formula>"Towel"</formula>
    </cfRule>
    <cfRule type="cellIs" dxfId="44641" priority="24819" stopIfTrue="1" operator="equal">
      <formula>"Napkin Hs"</formula>
    </cfRule>
  </conditionalFormatting>
  <conditionalFormatting sqref="C35">
    <cfRule type="cellIs" dxfId="44640" priority="24806" stopIfTrue="1" operator="equal">
      <formula>"Towel"</formula>
    </cfRule>
    <cfRule type="cellIs" dxfId="44639" priority="24807" stopIfTrue="1" operator="equal">
      <formula>"Napkin Hs"</formula>
    </cfRule>
  </conditionalFormatting>
  <conditionalFormatting sqref="C35">
    <cfRule type="cellIs" dxfId="44638" priority="24802" stopIfTrue="1" operator="equal">
      <formula>"Towel"</formula>
    </cfRule>
    <cfRule type="cellIs" dxfId="44637" priority="24803" stopIfTrue="1" operator="equal">
      <formula>"Napkin Hs"</formula>
    </cfRule>
  </conditionalFormatting>
  <conditionalFormatting sqref="C35">
    <cfRule type="cellIs" dxfId="44636" priority="24804" stopIfTrue="1" operator="equal">
      <formula>"Towel"</formula>
    </cfRule>
    <cfRule type="cellIs" dxfId="44635" priority="24805" stopIfTrue="1" operator="equal">
      <formula>"Napkin Hs"</formula>
    </cfRule>
  </conditionalFormatting>
  <conditionalFormatting sqref="C35">
    <cfRule type="cellIs" dxfId="44634" priority="24798" stopIfTrue="1" operator="equal">
      <formula>"Towel"</formula>
    </cfRule>
    <cfRule type="cellIs" dxfId="44633" priority="24799" stopIfTrue="1" operator="equal">
      <formula>"Napkin Hs"</formula>
    </cfRule>
  </conditionalFormatting>
  <conditionalFormatting sqref="C35">
    <cfRule type="cellIs" dxfId="44632" priority="24800" stopIfTrue="1" operator="equal">
      <formula>"Towel"</formula>
    </cfRule>
    <cfRule type="cellIs" dxfId="44631" priority="24801" stopIfTrue="1" operator="equal">
      <formula>"Napkin Hs"</formula>
    </cfRule>
  </conditionalFormatting>
  <conditionalFormatting sqref="C35">
    <cfRule type="cellIs" dxfId="44630" priority="24796" stopIfTrue="1" operator="equal">
      <formula>"Towel"</formula>
    </cfRule>
    <cfRule type="cellIs" dxfId="44629" priority="24797" stopIfTrue="1" operator="equal">
      <formula>"Napkin Hs"</formula>
    </cfRule>
  </conditionalFormatting>
  <conditionalFormatting sqref="C35">
    <cfRule type="cellIs" dxfId="44628" priority="24790" stopIfTrue="1" operator="equal">
      <formula>"Towel"</formula>
    </cfRule>
    <cfRule type="cellIs" dxfId="44627" priority="24791" stopIfTrue="1" operator="equal">
      <formula>"Napkin Hs"</formula>
    </cfRule>
  </conditionalFormatting>
  <conditionalFormatting sqref="C35">
    <cfRule type="cellIs" dxfId="44626" priority="24794" stopIfTrue="1" operator="equal">
      <formula>"Towel"</formula>
    </cfRule>
    <cfRule type="cellIs" dxfId="44625" priority="24795" stopIfTrue="1" operator="equal">
      <formula>"Napkin Hs"</formula>
    </cfRule>
  </conditionalFormatting>
  <conditionalFormatting sqref="C35">
    <cfRule type="cellIs" dxfId="44624" priority="24792" stopIfTrue="1" operator="equal">
      <formula>"Towel"</formula>
    </cfRule>
    <cfRule type="cellIs" dxfId="44623" priority="24793" stopIfTrue="1" operator="equal">
      <formula>"Napkin Hs"</formula>
    </cfRule>
  </conditionalFormatting>
  <conditionalFormatting sqref="C35">
    <cfRule type="cellIs" dxfId="44622" priority="24784" stopIfTrue="1" operator="equal">
      <formula>"Towel"</formula>
    </cfRule>
    <cfRule type="cellIs" dxfId="44621" priority="24785" stopIfTrue="1" operator="equal">
      <formula>"Napkin Hs"</formula>
    </cfRule>
  </conditionalFormatting>
  <conditionalFormatting sqref="C35">
    <cfRule type="cellIs" dxfId="44620" priority="24786" stopIfTrue="1" operator="equal">
      <formula>"Towel"</formula>
    </cfRule>
    <cfRule type="cellIs" dxfId="44619" priority="24787" stopIfTrue="1" operator="equal">
      <formula>"Napkin Hs"</formula>
    </cfRule>
  </conditionalFormatting>
  <conditionalFormatting sqref="C35">
    <cfRule type="cellIs" dxfId="44618" priority="24788" stopIfTrue="1" operator="equal">
      <formula>"Towel"</formula>
    </cfRule>
    <cfRule type="cellIs" dxfId="44617" priority="24789" stopIfTrue="1" operator="equal">
      <formula>"Napkin Hs"</formula>
    </cfRule>
  </conditionalFormatting>
  <conditionalFormatting sqref="C35">
    <cfRule type="cellIs" dxfId="44616" priority="24782" stopIfTrue="1" operator="equal">
      <formula>"Towel"</formula>
    </cfRule>
    <cfRule type="cellIs" dxfId="44615" priority="24783" stopIfTrue="1" operator="equal">
      <formula>"Napkin Hs"</formula>
    </cfRule>
  </conditionalFormatting>
  <conditionalFormatting sqref="C35">
    <cfRule type="cellIs" dxfId="44614" priority="24780" stopIfTrue="1" operator="equal">
      <formula>"Towel"</formula>
    </cfRule>
    <cfRule type="cellIs" dxfId="44613" priority="24781" stopIfTrue="1" operator="equal">
      <formula>"Napkin Hs"</formula>
    </cfRule>
  </conditionalFormatting>
  <conditionalFormatting sqref="C35">
    <cfRule type="cellIs" dxfId="44612" priority="24756" stopIfTrue="1" operator="equal">
      <formula>"Towel"</formula>
    </cfRule>
  </conditionalFormatting>
  <conditionalFormatting sqref="C35">
    <cfRule type="cellIs" dxfId="44611" priority="24757" stopIfTrue="1" operator="equal">
      <formula>"Napkin Hs"</formula>
    </cfRule>
    <cfRule type="cellIs" dxfId="44610" priority="24762" stopIfTrue="1" operator="equal">
      <formula>"Towel"</formula>
    </cfRule>
    <cfRule type="cellIs" dxfId="44609" priority="24763" stopIfTrue="1" operator="equal">
      <formula>"Napkin Hs"</formula>
    </cfRule>
    <cfRule type="cellIs" dxfId="44608" priority="24772" stopIfTrue="1" operator="equal">
      <formula>"Towel"</formula>
    </cfRule>
    <cfRule type="cellIs" dxfId="44607" priority="24773" stopIfTrue="1" operator="equal">
      <formula>"Napkin Hs"</formula>
    </cfRule>
    <cfRule type="cellIs" dxfId="44606" priority="24778" stopIfTrue="1" operator="equal">
      <formula>"Towel"</formula>
    </cfRule>
    <cfRule type="cellIs" dxfId="44605" priority="24779" stopIfTrue="1" operator="equal">
      <formula>"Napkin Hs"</formula>
    </cfRule>
  </conditionalFormatting>
  <conditionalFormatting sqref="C35">
    <cfRule type="cellIs" dxfId="44604" priority="24758" stopIfTrue="1" operator="equal">
      <formula>"Towel"</formula>
    </cfRule>
    <cfRule type="cellIs" dxfId="44603" priority="24759" stopIfTrue="1" operator="equal">
      <formula>"Napkin Hs"</formula>
    </cfRule>
    <cfRule type="cellIs" dxfId="44602" priority="24760" stopIfTrue="1" operator="equal">
      <formula>"Towel"</formula>
    </cfRule>
    <cfRule type="cellIs" dxfId="44601" priority="24761" stopIfTrue="1" operator="equal">
      <formula>"Napkin Hs"</formula>
    </cfRule>
    <cfRule type="cellIs" dxfId="44600" priority="24764" stopIfTrue="1" operator="equal">
      <formula>"Towel"</formula>
    </cfRule>
    <cfRule type="cellIs" dxfId="44599" priority="24765" stopIfTrue="1" operator="equal">
      <formula>"Napkin Hs"</formula>
    </cfRule>
    <cfRule type="cellIs" dxfId="44598" priority="24766" stopIfTrue="1" operator="equal">
      <formula>"Towel"</formula>
    </cfRule>
    <cfRule type="cellIs" dxfId="44597" priority="24767" stopIfTrue="1" operator="equal">
      <formula>"Napkin Hs"</formula>
    </cfRule>
    <cfRule type="cellIs" dxfId="44596" priority="24768" stopIfTrue="1" operator="equal">
      <formula>"Towel"</formula>
    </cfRule>
    <cfRule type="cellIs" dxfId="44595" priority="24769" stopIfTrue="1" operator="equal">
      <formula>"Napkin Hs"</formula>
    </cfRule>
    <cfRule type="cellIs" dxfId="44594" priority="24770" stopIfTrue="1" operator="equal">
      <formula>"Towel"</formula>
    </cfRule>
    <cfRule type="cellIs" dxfId="44593" priority="24771" stopIfTrue="1" operator="equal">
      <formula>"Napkin Hs"</formula>
    </cfRule>
    <cfRule type="cellIs" dxfId="44592" priority="24774" stopIfTrue="1" operator="equal">
      <formula>"Towel"</formula>
    </cfRule>
    <cfRule type="cellIs" dxfId="44591" priority="24775" stopIfTrue="1" operator="equal">
      <formula>"Napkin Hs"</formula>
    </cfRule>
    <cfRule type="cellIs" dxfId="44590" priority="24777" stopIfTrue="1" operator="equal">
      <formula>"Napkin Hs"</formula>
    </cfRule>
  </conditionalFormatting>
  <conditionalFormatting sqref="C35">
    <cfRule type="cellIs" dxfId="44589" priority="24776" stopIfTrue="1" operator="equal">
      <formula>"Towel"</formula>
    </cfRule>
  </conditionalFormatting>
  <conditionalFormatting sqref="C35">
    <cfRule type="cellIs" dxfId="44588" priority="24754" stopIfTrue="1" operator="equal">
      <formula>"Towel"</formula>
    </cfRule>
    <cfRule type="cellIs" dxfId="44587" priority="24755" stopIfTrue="1" operator="equal">
      <formula>"Napkin Hs"</formula>
    </cfRule>
  </conditionalFormatting>
  <conditionalFormatting sqref="C35">
    <cfRule type="cellIs" dxfId="44586" priority="24753" stopIfTrue="1" operator="equal">
      <formula>"Napkin Hs"</formula>
    </cfRule>
  </conditionalFormatting>
  <conditionalFormatting sqref="C35">
    <cfRule type="cellIs" dxfId="44585" priority="24752" stopIfTrue="1" operator="equal">
      <formula>"Towel"</formula>
    </cfRule>
  </conditionalFormatting>
  <conditionalFormatting sqref="C35">
    <cfRule type="cellIs" dxfId="44584" priority="24750" stopIfTrue="1" operator="equal">
      <formula>"Towel"</formula>
    </cfRule>
  </conditionalFormatting>
  <conditionalFormatting sqref="C35">
    <cfRule type="cellIs" dxfId="44583" priority="24751" stopIfTrue="1" operator="equal">
      <formula>"Napkin Hs"</formula>
    </cfRule>
  </conditionalFormatting>
  <conditionalFormatting sqref="C35">
    <cfRule type="cellIs" dxfId="44582" priority="24654" stopIfTrue="1" operator="equal">
      <formula>"Towel"</formula>
    </cfRule>
  </conditionalFormatting>
  <conditionalFormatting sqref="C35">
    <cfRule type="cellIs" dxfId="44581" priority="24664" stopIfTrue="1" operator="equal">
      <formula>"Towel"</formula>
    </cfRule>
    <cfRule type="cellIs" dxfId="44580" priority="24665" stopIfTrue="1" operator="equal">
      <formula>"Napkin Hs"</formula>
    </cfRule>
    <cfRule type="cellIs" dxfId="44579" priority="24670" stopIfTrue="1" operator="equal">
      <formula>"Towel"</formula>
    </cfRule>
    <cfRule type="cellIs" dxfId="44578" priority="24671" stopIfTrue="1" operator="equal">
      <formula>"Napkin Hs"</formula>
    </cfRule>
    <cfRule type="cellIs" dxfId="44577" priority="24676" stopIfTrue="1" operator="equal">
      <formula>"Towel"</formula>
    </cfRule>
    <cfRule type="cellIs" dxfId="44576" priority="24677" stopIfTrue="1" operator="equal">
      <formula>"Napkin Hs"</formula>
    </cfRule>
    <cfRule type="cellIs" dxfId="44575" priority="24678" stopIfTrue="1" operator="equal">
      <formula>"Towel"</formula>
    </cfRule>
    <cfRule type="cellIs" dxfId="44574" priority="24679" stopIfTrue="1" operator="equal">
      <formula>"Napkin Hs"</formula>
    </cfRule>
    <cfRule type="cellIs" dxfId="44573" priority="24684" stopIfTrue="1" operator="equal">
      <formula>"Towel"</formula>
    </cfRule>
    <cfRule type="cellIs" dxfId="44572" priority="24685" stopIfTrue="1" operator="equal">
      <formula>"Napkin Hs"</formula>
    </cfRule>
    <cfRule type="cellIs" dxfId="44571" priority="24694" stopIfTrue="1" operator="equal">
      <formula>"Towel"</formula>
    </cfRule>
    <cfRule type="cellIs" dxfId="44570" priority="24695" stopIfTrue="1" operator="equal">
      <formula>"Napkin Hs"</formula>
    </cfRule>
    <cfRule type="cellIs" dxfId="44569" priority="24700" stopIfTrue="1" operator="equal">
      <formula>"Towel"</formula>
    </cfRule>
    <cfRule type="cellIs" dxfId="44568" priority="24701" stopIfTrue="1" operator="equal">
      <formula>"Napkin Hs"</formula>
    </cfRule>
    <cfRule type="cellIs" dxfId="44567" priority="24702" stopIfTrue="1" operator="equal">
      <formula>"Towel"</formula>
    </cfRule>
    <cfRule type="cellIs" dxfId="44566" priority="24703" stopIfTrue="1" operator="equal">
      <formula>"Napkin Hs"</formula>
    </cfRule>
    <cfRule type="cellIs" dxfId="44565" priority="24708" stopIfTrue="1" operator="equal">
      <formula>"Towel"</formula>
    </cfRule>
    <cfRule type="cellIs" dxfId="44564" priority="24709" stopIfTrue="1" operator="equal">
      <formula>"Napkin Hs"</formula>
    </cfRule>
    <cfRule type="cellIs" dxfId="44563" priority="24718" stopIfTrue="1" operator="equal">
      <formula>"Towel"</formula>
    </cfRule>
    <cfRule type="cellIs" dxfId="44562" priority="24719" stopIfTrue="1" operator="equal">
      <formula>"Napkin Hs"</formula>
    </cfRule>
    <cfRule type="cellIs" dxfId="44561" priority="24720" stopIfTrue="1" operator="equal">
      <formula>"Towel"</formula>
    </cfRule>
    <cfRule type="cellIs" dxfId="44560" priority="24721" stopIfTrue="1" operator="equal">
      <formula>"Napkin Hs"</formula>
    </cfRule>
    <cfRule type="cellIs" dxfId="44559" priority="24726" stopIfTrue="1" operator="equal">
      <formula>"Towel"</formula>
    </cfRule>
    <cfRule type="cellIs" dxfId="44558" priority="24727" stopIfTrue="1" operator="equal">
      <formula>"Napkin Hs"</formula>
    </cfRule>
    <cfRule type="cellIs" dxfId="44557" priority="24736" stopIfTrue="1" operator="equal">
      <formula>"Towel"</formula>
    </cfRule>
    <cfRule type="cellIs" dxfId="44556" priority="24737" stopIfTrue="1" operator="equal">
      <formula>"Napkin Hs"</formula>
    </cfRule>
    <cfRule type="cellIs" dxfId="44555" priority="24738" stopIfTrue="1" operator="equal">
      <formula>"Towel"</formula>
    </cfRule>
    <cfRule type="cellIs" dxfId="44554" priority="24739" stopIfTrue="1" operator="equal">
      <formula>"Napkin Hs"</formula>
    </cfRule>
    <cfRule type="cellIs" dxfId="44553" priority="24745" stopIfTrue="1" operator="equal">
      <formula>"Napkin Hs"</formula>
    </cfRule>
  </conditionalFormatting>
  <conditionalFormatting sqref="C35">
    <cfRule type="cellIs" dxfId="44552" priority="24744" stopIfTrue="1" operator="equal">
      <formula>"Towel"</formula>
    </cfRule>
  </conditionalFormatting>
  <conditionalFormatting sqref="C35">
    <cfRule type="cellIs" dxfId="44551" priority="24655" stopIfTrue="1" operator="equal">
      <formula>"Napkin Hs"</formula>
    </cfRule>
    <cfRule type="cellIs" dxfId="44550" priority="24656" stopIfTrue="1" operator="equal">
      <formula>"Towel"</formula>
    </cfRule>
    <cfRule type="cellIs" dxfId="44549" priority="24657" stopIfTrue="1" operator="equal">
      <formula>"Napkin Hs"</formula>
    </cfRule>
    <cfRule type="cellIs" dxfId="44548" priority="24658" stopIfTrue="1" operator="equal">
      <formula>"Towel"</formula>
    </cfRule>
    <cfRule type="cellIs" dxfId="44547" priority="24659" stopIfTrue="1" operator="equal">
      <formula>"Napkin Hs"</formula>
    </cfRule>
    <cfRule type="cellIs" dxfId="44546" priority="24660" stopIfTrue="1" operator="equal">
      <formula>"Towel"</formula>
    </cfRule>
    <cfRule type="cellIs" dxfId="44545" priority="24661" stopIfTrue="1" operator="equal">
      <formula>"Napkin Hs"</formula>
    </cfRule>
    <cfRule type="cellIs" dxfId="44544" priority="24662" stopIfTrue="1" operator="equal">
      <formula>"Towel"</formula>
    </cfRule>
    <cfRule type="cellIs" dxfId="44543" priority="24663" stopIfTrue="1" operator="equal">
      <formula>"Napkin Hs"</formula>
    </cfRule>
    <cfRule type="cellIs" dxfId="44542" priority="24666" stopIfTrue="1" operator="equal">
      <formula>"Towel"</formula>
    </cfRule>
    <cfRule type="cellIs" dxfId="44541" priority="24667" stopIfTrue="1" operator="equal">
      <formula>"Napkin Hs"</formula>
    </cfRule>
    <cfRule type="cellIs" dxfId="44540" priority="24668" stopIfTrue="1" operator="equal">
      <formula>"Towel"</formula>
    </cfRule>
    <cfRule type="cellIs" dxfId="44539" priority="24669" stopIfTrue="1" operator="equal">
      <formula>"Napkin Hs"</formula>
    </cfRule>
    <cfRule type="cellIs" dxfId="44538" priority="24672" stopIfTrue="1" operator="equal">
      <formula>"Towel"</formula>
    </cfRule>
    <cfRule type="cellIs" dxfId="44537" priority="24673" stopIfTrue="1" operator="equal">
      <formula>"Napkin Hs"</formula>
    </cfRule>
    <cfRule type="cellIs" dxfId="44536" priority="24674" stopIfTrue="1" operator="equal">
      <formula>"Towel"</formula>
    </cfRule>
    <cfRule type="cellIs" dxfId="44535" priority="24675" stopIfTrue="1" operator="equal">
      <formula>"Napkin Hs"</formula>
    </cfRule>
    <cfRule type="cellIs" dxfId="44534" priority="24680" stopIfTrue="1" operator="equal">
      <formula>"Towel"</formula>
    </cfRule>
    <cfRule type="cellIs" dxfId="44533" priority="24681" stopIfTrue="1" operator="equal">
      <formula>"Napkin Hs"</formula>
    </cfRule>
    <cfRule type="cellIs" dxfId="44532" priority="24682" stopIfTrue="1" operator="equal">
      <formula>"Towel"</formula>
    </cfRule>
    <cfRule type="cellIs" dxfId="44531" priority="24683" stopIfTrue="1" operator="equal">
      <formula>"Napkin Hs"</formula>
    </cfRule>
    <cfRule type="cellIs" dxfId="44530" priority="24686" stopIfTrue="1" operator="equal">
      <formula>"Towel"</formula>
    </cfRule>
    <cfRule type="cellIs" dxfId="44529" priority="24687" stopIfTrue="1" operator="equal">
      <formula>"Napkin Hs"</formula>
    </cfRule>
    <cfRule type="cellIs" dxfId="44528" priority="24688" stopIfTrue="1" operator="equal">
      <formula>"Towel"</formula>
    </cfRule>
    <cfRule type="cellIs" dxfId="44527" priority="24689" stopIfTrue="1" operator="equal">
      <formula>"Napkin Hs"</formula>
    </cfRule>
    <cfRule type="cellIs" dxfId="44526" priority="24690" stopIfTrue="1" operator="equal">
      <formula>"Towel"</formula>
    </cfRule>
    <cfRule type="cellIs" dxfId="44525" priority="24691" stopIfTrue="1" operator="equal">
      <formula>"Napkin Hs"</formula>
    </cfRule>
    <cfRule type="cellIs" dxfId="44524" priority="24692" stopIfTrue="1" operator="equal">
      <formula>"Towel"</formula>
    </cfRule>
    <cfRule type="cellIs" dxfId="44523" priority="24693" stopIfTrue="1" operator="equal">
      <formula>"Napkin Hs"</formula>
    </cfRule>
    <cfRule type="cellIs" dxfId="44522" priority="24696" stopIfTrue="1" operator="equal">
      <formula>"Towel"</formula>
    </cfRule>
    <cfRule type="cellIs" dxfId="44521" priority="24697" stopIfTrue="1" operator="equal">
      <formula>"Napkin Hs"</formula>
    </cfRule>
    <cfRule type="cellIs" dxfId="44520" priority="24698" stopIfTrue="1" operator="equal">
      <formula>"Towel"</formula>
    </cfRule>
    <cfRule type="cellIs" dxfId="44519" priority="24699" stopIfTrue="1" operator="equal">
      <formula>"Napkin Hs"</formula>
    </cfRule>
    <cfRule type="cellIs" dxfId="44518" priority="24704" stopIfTrue="1" operator="equal">
      <formula>"Towel"</formula>
    </cfRule>
    <cfRule type="cellIs" dxfId="44517" priority="24705" stopIfTrue="1" operator="equal">
      <formula>"Napkin Hs"</formula>
    </cfRule>
    <cfRule type="cellIs" dxfId="44516" priority="24706" stopIfTrue="1" operator="equal">
      <formula>"Towel"</formula>
    </cfRule>
    <cfRule type="cellIs" dxfId="44515" priority="24707" stopIfTrue="1" operator="equal">
      <formula>"Napkin Hs"</formula>
    </cfRule>
    <cfRule type="cellIs" dxfId="44514" priority="24710" stopIfTrue="1" operator="equal">
      <formula>"Towel"</formula>
    </cfRule>
    <cfRule type="cellIs" dxfId="44513" priority="24711" stopIfTrue="1" operator="equal">
      <formula>"Napkin Hs"</formula>
    </cfRule>
    <cfRule type="cellIs" dxfId="44512" priority="24712" stopIfTrue="1" operator="equal">
      <formula>"Towel"</formula>
    </cfRule>
    <cfRule type="cellIs" dxfId="44511" priority="24713" stopIfTrue="1" operator="equal">
      <formula>"Napkin Hs"</formula>
    </cfRule>
    <cfRule type="cellIs" dxfId="44510" priority="24714" stopIfTrue="1" operator="equal">
      <formula>"Towel"</formula>
    </cfRule>
    <cfRule type="cellIs" dxfId="44509" priority="24715" stopIfTrue="1" operator="equal">
      <formula>"Napkin Hs"</formula>
    </cfRule>
    <cfRule type="cellIs" dxfId="44508" priority="24716" stopIfTrue="1" operator="equal">
      <formula>"Towel"</formula>
    </cfRule>
    <cfRule type="cellIs" dxfId="44507" priority="24717" stopIfTrue="1" operator="equal">
      <formula>"Napkin Hs"</formula>
    </cfRule>
    <cfRule type="cellIs" dxfId="44506" priority="24722" stopIfTrue="1" operator="equal">
      <formula>"Towel"</formula>
    </cfRule>
    <cfRule type="cellIs" dxfId="44505" priority="24723" stopIfTrue="1" operator="equal">
      <formula>"Napkin Hs"</formula>
    </cfRule>
    <cfRule type="cellIs" dxfId="44504" priority="24724" stopIfTrue="1" operator="equal">
      <formula>"Towel"</formula>
    </cfRule>
    <cfRule type="cellIs" dxfId="44503" priority="24725" stopIfTrue="1" operator="equal">
      <formula>"Napkin Hs"</formula>
    </cfRule>
    <cfRule type="cellIs" dxfId="44502" priority="24728" stopIfTrue="1" operator="equal">
      <formula>"Towel"</formula>
    </cfRule>
    <cfRule type="cellIs" dxfId="44501" priority="24729" stopIfTrue="1" operator="equal">
      <formula>"Napkin Hs"</formula>
    </cfRule>
    <cfRule type="cellIs" dxfId="44500" priority="24730" stopIfTrue="1" operator="equal">
      <formula>"Towel"</formula>
    </cfRule>
    <cfRule type="cellIs" dxfId="44499" priority="24731" stopIfTrue="1" operator="equal">
      <formula>"Napkin Hs"</formula>
    </cfRule>
    <cfRule type="cellIs" dxfId="44498" priority="24732" stopIfTrue="1" operator="equal">
      <formula>"Towel"</formula>
    </cfRule>
    <cfRule type="cellIs" dxfId="44497" priority="24733" stopIfTrue="1" operator="equal">
      <formula>"Napkin Hs"</formula>
    </cfRule>
    <cfRule type="cellIs" dxfId="44496" priority="24734" stopIfTrue="1" operator="equal">
      <formula>"Towel"</formula>
    </cfRule>
    <cfRule type="cellIs" dxfId="44495" priority="24735" stopIfTrue="1" operator="equal">
      <formula>"Napkin Hs"</formula>
    </cfRule>
    <cfRule type="cellIs" dxfId="44494" priority="24740" stopIfTrue="1" operator="equal">
      <formula>"Towel"</formula>
    </cfRule>
    <cfRule type="cellIs" dxfId="44493" priority="24741" stopIfTrue="1" operator="equal">
      <formula>"Napkin Hs"</formula>
    </cfRule>
    <cfRule type="cellIs" dxfId="44492" priority="24742" stopIfTrue="1" operator="equal">
      <formula>"Towel"</formula>
    </cfRule>
    <cfRule type="cellIs" dxfId="44491" priority="24743" stopIfTrue="1" operator="equal">
      <formula>"Napkin Hs"</formula>
    </cfRule>
    <cfRule type="cellIs" dxfId="44490" priority="24746" stopIfTrue="1" operator="equal">
      <formula>"Towel"</formula>
    </cfRule>
    <cfRule type="cellIs" dxfId="44489" priority="24747" stopIfTrue="1" operator="equal">
      <formula>"Napkin Hs"</formula>
    </cfRule>
    <cfRule type="cellIs" dxfId="44488" priority="24748" stopIfTrue="1" operator="equal">
      <formula>"Towel"</formula>
    </cfRule>
    <cfRule type="cellIs" dxfId="44487" priority="24749" stopIfTrue="1" operator="equal">
      <formula>"Napkin Hs"</formula>
    </cfRule>
  </conditionalFormatting>
  <conditionalFormatting sqref="C35">
    <cfRule type="cellIs" dxfId="44486" priority="24653" stopIfTrue="1" operator="equal">
      <formula>"Napkin Hs"</formula>
    </cfRule>
  </conditionalFormatting>
  <conditionalFormatting sqref="C35">
    <cfRule type="cellIs" dxfId="44485" priority="24652" stopIfTrue="1" operator="equal">
      <formula>"Napkin Hs"</formula>
    </cfRule>
  </conditionalFormatting>
  <conditionalFormatting sqref="C35">
    <cfRule type="cellIs" dxfId="44484" priority="24651" stopIfTrue="1" operator="equal">
      <formula>"Napkin Hs"</formula>
    </cfRule>
  </conditionalFormatting>
  <conditionalFormatting sqref="C35">
    <cfRule type="cellIs" dxfId="44483" priority="24650" stopIfTrue="1" operator="equal">
      <formula>"Napkin Hs"</formula>
    </cfRule>
  </conditionalFormatting>
  <conditionalFormatting sqref="C35">
    <cfRule type="cellIs" dxfId="44482" priority="24649" stopIfTrue="1" operator="equal">
      <formula>"Napkin Hs"</formula>
    </cfRule>
  </conditionalFormatting>
  <conditionalFormatting sqref="C35">
    <cfRule type="cellIs" dxfId="44481" priority="24648" stopIfTrue="1" operator="equal">
      <formula>"Napkin Hs"</formula>
    </cfRule>
  </conditionalFormatting>
  <conditionalFormatting sqref="C35">
    <cfRule type="cellIs" dxfId="44480" priority="24644" stopIfTrue="1" operator="equal">
      <formula>"Towel"</formula>
    </cfRule>
    <cfRule type="cellIs" dxfId="44479" priority="24645" stopIfTrue="1" operator="equal">
      <formula>"Napkin Hs"</formula>
    </cfRule>
  </conditionalFormatting>
  <conditionalFormatting sqref="C35">
    <cfRule type="cellIs" dxfId="44478" priority="24646" stopIfTrue="1" operator="equal">
      <formula>"Towel"</formula>
    </cfRule>
    <cfRule type="cellIs" dxfId="44477" priority="24647" stopIfTrue="1" operator="equal">
      <formula>"Napkin Hs"</formula>
    </cfRule>
  </conditionalFormatting>
  <conditionalFormatting sqref="C35">
    <cfRule type="cellIs" dxfId="44476" priority="24640" stopIfTrue="1" operator="equal">
      <formula>"Towel"</formula>
    </cfRule>
    <cfRule type="cellIs" dxfId="44475" priority="24641" stopIfTrue="1" operator="equal">
      <formula>"Napkin Hs"</formula>
    </cfRule>
  </conditionalFormatting>
  <conditionalFormatting sqref="C35">
    <cfRule type="cellIs" dxfId="44474" priority="24642" stopIfTrue="1" operator="equal">
      <formula>"Towel"</formula>
    </cfRule>
    <cfRule type="cellIs" dxfId="44473" priority="24643" stopIfTrue="1" operator="equal">
      <formula>"Napkin Hs"</formula>
    </cfRule>
  </conditionalFormatting>
  <conditionalFormatting sqref="C35">
    <cfRule type="cellIs" dxfId="44472" priority="24638" stopIfTrue="1" operator="equal">
      <formula>"Towel"</formula>
    </cfRule>
    <cfRule type="cellIs" dxfId="44471" priority="24639" stopIfTrue="1" operator="equal">
      <formula>"Napkin Hs"</formula>
    </cfRule>
  </conditionalFormatting>
  <conditionalFormatting sqref="C35">
    <cfRule type="cellIs" dxfId="44470" priority="24634" stopIfTrue="1" operator="equal">
      <formula>"Towel"</formula>
    </cfRule>
    <cfRule type="cellIs" dxfId="44469" priority="24635" stopIfTrue="1" operator="equal">
      <formula>"Napkin Hs"</formula>
    </cfRule>
  </conditionalFormatting>
  <conditionalFormatting sqref="C35">
    <cfRule type="cellIs" dxfId="44468" priority="24636" stopIfTrue="1" operator="equal">
      <formula>"Towel"</formula>
    </cfRule>
    <cfRule type="cellIs" dxfId="44467" priority="24637" stopIfTrue="1" operator="equal">
      <formula>"Napkin Hs"</formula>
    </cfRule>
  </conditionalFormatting>
  <conditionalFormatting sqref="C35">
    <cfRule type="cellIs" dxfId="44466" priority="24630" stopIfTrue="1" operator="equal">
      <formula>"Towel"</formula>
    </cfRule>
    <cfRule type="cellIs" dxfId="44465" priority="24631" stopIfTrue="1" operator="equal">
      <formula>"Napkin Hs"</formula>
    </cfRule>
  </conditionalFormatting>
  <conditionalFormatting sqref="C35">
    <cfRule type="cellIs" dxfId="44464" priority="24632" stopIfTrue="1" operator="equal">
      <formula>"Towel"</formula>
    </cfRule>
    <cfRule type="cellIs" dxfId="44463" priority="24633" stopIfTrue="1" operator="equal">
      <formula>"Napkin Hs"</formula>
    </cfRule>
  </conditionalFormatting>
  <conditionalFormatting sqref="C35">
    <cfRule type="cellIs" dxfId="44462" priority="24628" stopIfTrue="1" operator="equal">
      <formula>"Towel"</formula>
    </cfRule>
    <cfRule type="cellIs" dxfId="44461" priority="24629" stopIfTrue="1" operator="equal">
      <formula>"Napkin Hs"</formula>
    </cfRule>
  </conditionalFormatting>
  <conditionalFormatting sqref="C35">
    <cfRule type="cellIs" dxfId="44460" priority="24622" stopIfTrue="1" operator="equal">
      <formula>"Towel"</formula>
    </cfRule>
    <cfRule type="cellIs" dxfId="44459" priority="24623" stopIfTrue="1" operator="equal">
      <formula>"Napkin Hs"</formula>
    </cfRule>
  </conditionalFormatting>
  <conditionalFormatting sqref="C35">
    <cfRule type="cellIs" dxfId="44458" priority="24626" stopIfTrue="1" operator="equal">
      <formula>"Towel"</formula>
    </cfRule>
    <cfRule type="cellIs" dxfId="44457" priority="24627" stopIfTrue="1" operator="equal">
      <formula>"Napkin Hs"</formula>
    </cfRule>
  </conditionalFormatting>
  <conditionalFormatting sqref="C35">
    <cfRule type="cellIs" dxfId="44456" priority="24624" stopIfTrue="1" operator="equal">
      <formula>"Towel"</formula>
    </cfRule>
    <cfRule type="cellIs" dxfId="44455" priority="24625" stopIfTrue="1" operator="equal">
      <formula>"Napkin Hs"</formula>
    </cfRule>
  </conditionalFormatting>
  <conditionalFormatting sqref="C35">
    <cfRule type="cellIs" dxfId="44454" priority="24616" stopIfTrue="1" operator="equal">
      <formula>"Towel"</formula>
    </cfRule>
    <cfRule type="cellIs" dxfId="44453" priority="24617" stopIfTrue="1" operator="equal">
      <formula>"Napkin Hs"</formula>
    </cfRule>
  </conditionalFormatting>
  <conditionalFormatting sqref="C35">
    <cfRule type="cellIs" dxfId="44452" priority="24618" stopIfTrue="1" operator="equal">
      <formula>"Towel"</formula>
    </cfRule>
    <cfRule type="cellIs" dxfId="44451" priority="24619" stopIfTrue="1" operator="equal">
      <formula>"Napkin Hs"</formula>
    </cfRule>
  </conditionalFormatting>
  <conditionalFormatting sqref="C35">
    <cfRule type="cellIs" dxfId="44450" priority="24620" stopIfTrue="1" operator="equal">
      <formula>"Towel"</formula>
    </cfRule>
    <cfRule type="cellIs" dxfId="44449" priority="24621" stopIfTrue="1" operator="equal">
      <formula>"Napkin Hs"</formula>
    </cfRule>
  </conditionalFormatting>
  <conditionalFormatting sqref="C35">
    <cfRule type="cellIs" dxfId="44448" priority="24614" stopIfTrue="1" operator="equal">
      <formula>"Towel"</formula>
    </cfRule>
    <cfRule type="cellIs" dxfId="44447" priority="24615" stopIfTrue="1" operator="equal">
      <formula>"Napkin Hs"</formula>
    </cfRule>
  </conditionalFormatting>
  <conditionalFormatting sqref="C35">
    <cfRule type="cellIs" dxfId="44446" priority="24612" stopIfTrue="1" operator="equal">
      <formula>"Towel"</formula>
    </cfRule>
    <cfRule type="cellIs" dxfId="44445" priority="24613" stopIfTrue="1" operator="equal">
      <formula>"Napkin Hs"</formula>
    </cfRule>
  </conditionalFormatting>
  <conditionalFormatting sqref="C35">
    <cfRule type="cellIs" dxfId="44444" priority="24588" stopIfTrue="1" operator="equal">
      <formula>"Towel"</formula>
    </cfRule>
  </conditionalFormatting>
  <conditionalFormatting sqref="C35">
    <cfRule type="cellIs" dxfId="44443" priority="24589" stopIfTrue="1" operator="equal">
      <formula>"Napkin Hs"</formula>
    </cfRule>
    <cfRule type="cellIs" dxfId="44442" priority="24594" stopIfTrue="1" operator="equal">
      <formula>"Towel"</formula>
    </cfRule>
    <cfRule type="cellIs" dxfId="44441" priority="24595" stopIfTrue="1" operator="equal">
      <formula>"Napkin Hs"</formula>
    </cfRule>
    <cfRule type="cellIs" dxfId="44440" priority="24604" stopIfTrue="1" operator="equal">
      <formula>"Towel"</formula>
    </cfRule>
    <cfRule type="cellIs" dxfId="44439" priority="24605" stopIfTrue="1" operator="equal">
      <formula>"Napkin Hs"</formula>
    </cfRule>
    <cfRule type="cellIs" dxfId="44438" priority="24610" stopIfTrue="1" operator="equal">
      <formula>"Towel"</formula>
    </cfRule>
    <cfRule type="cellIs" dxfId="44437" priority="24611" stopIfTrue="1" operator="equal">
      <formula>"Napkin Hs"</formula>
    </cfRule>
  </conditionalFormatting>
  <conditionalFormatting sqref="C35">
    <cfRule type="cellIs" dxfId="44436" priority="24590" stopIfTrue="1" operator="equal">
      <formula>"Towel"</formula>
    </cfRule>
    <cfRule type="cellIs" dxfId="44435" priority="24591" stopIfTrue="1" operator="equal">
      <formula>"Napkin Hs"</formula>
    </cfRule>
    <cfRule type="cellIs" dxfId="44434" priority="24592" stopIfTrue="1" operator="equal">
      <formula>"Towel"</formula>
    </cfRule>
    <cfRule type="cellIs" dxfId="44433" priority="24593" stopIfTrue="1" operator="equal">
      <formula>"Napkin Hs"</formula>
    </cfRule>
    <cfRule type="cellIs" dxfId="44432" priority="24596" stopIfTrue="1" operator="equal">
      <formula>"Towel"</formula>
    </cfRule>
    <cfRule type="cellIs" dxfId="44431" priority="24597" stopIfTrue="1" operator="equal">
      <formula>"Napkin Hs"</formula>
    </cfRule>
    <cfRule type="cellIs" dxfId="44430" priority="24598" stopIfTrue="1" operator="equal">
      <formula>"Towel"</formula>
    </cfRule>
    <cfRule type="cellIs" dxfId="44429" priority="24599" stopIfTrue="1" operator="equal">
      <formula>"Napkin Hs"</formula>
    </cfRule>
    <cfRule type="cellIs" dxfId="44428" priority="24600" stopIfTrue="1" operator="equal">
      <formula>"Towel"</formula>
    </cfRule>
    <cfRule type="cellIs" dxfId="44427" priority="24601" stopIfTrue="1" operator="equal">
      <formula>"Napkin Hs"</formula>
    </cfRule>
    <cfRule type="cellIs" dxfId="44426" priority="24602" stopIfTrue="1" operator="equal">
      <formula>"Towel"</formula>
    </cfRule>
    <cfRule type="cellIs" dxfId="44425" priority="24603" stopIfTrue="1" operator="equal">
      <formula>"Napkin Hs"</formula>
    </cfRule>
    <cfRule type="cellIs" dxfId="44424" priority="24606" stopIfTrue="1" operator="equal">
      <formula>"Towel"</formula>
    </cfRule>
    <cfRule type="cellIs" dxfId="44423" priority="24607" stopIfTrue="1" operator="equal">
      <formula>"Napkin Hs"</formula>
    </cfRule>
    <cfRule type="cellIs" dxfId="44422" priority="24609" stopIfTrue="1" operator="equal">
      <formula>"Napkin Hs"</formula>
    </cfRule>
  </conditionalFormatting>
  <conditionalFormatting sqref="C35">
    <cfRule type="cellIs" dxfId="44421" priority="24608" stopIfTrue="1" operator="equal">
      <formula>"Towel"</formula>
    </cfRule>
  </conditionalFormatting>
  <conditionalFormatting sqref="C35">
    <cfRule type="cellIs" dxfId="44420" priority="24586" stopIfTrue="1" operator="equal">
      <formula>"Towel"</formula>
    </cfRule>
    <cfRule type="cellIs" dxfId="44419" priority="24587" stopIfTrue="1" operator="equal">
      <formula>"Napkin Hs"</formula>
    </cfRule>
  </conditionalFormatting>
  <conditionalFormatting sqref="C35">
    <cfRule type="cellIs" dxfId="44418" priority="24585" stopIfTrue="1" operator="equal">
      <formula>"Napkin Hs"</formula>
    </cfRule>
  </conditionalFormatting>
  <conditionalFormatting sqref="C35">
    <cfRule type="cellIs" dxfId="44417" priority="24584" stopIfTrue="1" operator="equal">
      <formula>"Towel"</formula>
    </cfRule>
  </conditionalFormatting>
  <conditionalFormatting sqref="C35">
    <cfRule type="cellIs" dxfId="44416" priority="24582" stopIfTrue="1" operator="equal">
      <formula>"Towel"</formula>
    </cfRule>
  </conditionalFormatting>
  <conditionalFormatting sqref="C35">
    <cfRule type="cellIs" dxfId="44415" priority="24583" stopIfTrue="1" operator="equal">
      <formula>"Napkin Hs"</formula>
    </cfRule>
  </conditionalFormatting>
  <conditionalFormatting sqref="C35">
    <cfRule type="cellIs" dxfId="44414" priority="24486" stopIfTrue="1" operator="equal">
      <formula>"Towel"</formula>
    </cfRule>
  </conditionalFormatting>
  <conditionalFormatting sqref="C35">
    <cfRule type="cellIs" dxfId="44413" priority="24496" stopIfTrue="1" operator="equal">
      <formula>"Towel"</formula>
    </cfRule>
    <cfRule type="cellIs" dxfId="44412" priority="24497" stopIfTrue="1" operator="equal">
      <formula>"Napkin Hs"</formula>
    </cfRule>
    <cfRule type="cellIs" dxfId="44411" priority="24502" stopIfTrue="1" operator="equal">
      <formula>"Towel"</formula>
    </cfRule>
    <cfRule type="cellIs" dxfId="44410" priority="24503" stopIfTrue="1" operator="equal">
      <formula>"Napkin Hs"</formula>
    </cfRule>
    <cfRule type="cellIs" dxfId="44409" priority="24508" stopIfTrue="1" operator="equal">
      <formula>"Towel"</formula>
    </cfRule>
    <cfRule type="cellIs" dxfId="44408" priority="24509" stopIfTrue="1" operator="equal">
      <formula>"Napkin Hs"</formula>
    </cfRule>
    <cfRule type="cellIs" dxfId="44407" priority="24510" stopIfTrue="1" operator="equal">
      <formula>"Towel"</formula>
    </cfRule>
    <cfRule type="cellIs" dxfId="44406" priority="24511" stopIfTrue="1" operator="equal">
      <formula>"Napkin Hs"</formula>
    </cfRule>
    <cfRule type="cellIs" dxfId="44405" priority="24516" stopIfTrue="1" operator="equal">
      <formula>"Towel"</formula>
    </cfRule>
    <cfRule type="cellIs" dxfId="44404" priority="24517" stopIfTrue="1" operator="equal">
      <formula>"Napkin Hs"</formula>
    </cfRule>
    <cfRule type="cellIs" dxfId="44403" priority="24526" stopIfTrue="1" operator="equal">
      <formula>"Towel"</formula>
    </cfRule>
    <cfRule type="cellIs" dxfId="44402" priority="24527" stopIfTrue="1" operator="equal">
      <formula>"Napkin Hs"</formula>
    </cfRule>
    <cfRule type="cellIs" dxfId="44401" priority="24532" stopIfTrue="1" operator="equal">
      <formula>"Towel"</formula>
    </cfRule>
    <cfRule type="cellIs" dxfId="44400" priority="24533" stopIfTrue="1" operator="equal">
      <formula>"Napkin Hs"</formula>
    </cfRule>
    <cfRule type="cellIs" dxfId="44399" priority="24534" stopIfTrue="1" operator="equal">
      <formula>"Towel"</formula>
    </cfRule>
    <cfRule type="cellIs" dxfId="44398" priority="24535" stopIfTrue="1" operator="equal">
      <formula>"Napkin Hs"</formula>
    </cfRule>
    <cfRule type="cellIs" dxfId="44397" priority="24540" stopIfTrue="1" operator="equal">
      <formula>"Towel"</formula>
    </cfRule>
    <cfRule type="cellIs" dxfId="44396" priority="24541" stopIfTrue="1" operator="equal">
      <formula>"Napkin Hs"</formula>
    </cfRule>
    <cfRule type="cellIs" dxfId="44395" priority="24550" stopIfTrue="1" operator="equal">
      <formula>"Towel"</formula>
    </cfRule>
    <cfRule type="cellIs" dxfId="44394" priority="24551" stopIfTrue="1" operator="equal">
      <formula>"Napkin Hs"</formula>
    </cfRule>
    <cfRule type="cellIs" dxfId="44393" priority="24552" stopIfTrue="1" operator="equal">
      <formula>"Towel"</formula>
    </cfRule>
    <cfRule type="cellIs" dxfId="44392" priority="24553" stopIfTrue="1" operator="equal">
      <formula>"Napkin Hs"</formula>
    </cfRule>
    <cfRule type="cellIs" dxfId="44391" priority="24558" stopIfTrue="1" operator="equal">
      <formula>"Towel"</formula>
    </cfRule>
    <cfRule type="cellIs" dxfId="44390" priority="24559" stopIfTrue="1" operator="equal">
      <formula>"Napkin Hs"</formula>
    </cfRule>
    <cfRule type="cellIs" dxfId="44389" priority="24568" stopIfTrue="1" operator="equal">
      <formula>"Towel"</formula>
    </cfRule>
    <cfRule type="cellIs" dxfId="44388" priority="24569" stopIfTrue="1" operator="equal">
      <formula>"Napkin Hs"</formula>
    </cfRule>
    <cfRule type="cellIs" dxfId="44387" priority="24570" stopIfTrue="1" operator="equal">
      <formula>"Towel"</formula>
    </cfRule>
    <cfRule type="cellIs" dxfId="44386" priority="24571" stopIfTrue="1" operator="equal">
      <formula>"Napkin Hs"</formula>
    </cfRule>
    <cfRule type="cellIs" dxfId="44385" priority="24577" stopIfTrue="1" operator="equal">
      <formula>"Napkin Hs"</formula>
    </cfRule>
  </conditionalFormatting>
  <conditionalFormatting sqref="C35">
    <cfRule type="cellIs" dxfId="44384" priority="24576" stopIfTrue="1" operator="equal">
      <formula>"Towel"</formula>
    </cfRule>
  </conditionalFormatting>
  <conditionalFormatting sqref="C35">
    <cfRule type="cellIs" dxfId="44383" priority="24487" stopIfTrue="1" operator="equal">
      <formula>"Napkin Hs"</formula>
    </cfRule>
    <cfRule type="cellIs" dxfId="44382" priority="24488" stopIfTrue="1" operator="equal">
      <formula>"Towel"</formula>
    </cfRule>
    <cfRule type="cellIs" dxfId="44381" priority="24489" stopIfTrue="1" operator="equal">
      <formula>"Napkin Hs"</formula>
    </cfRule>
    <cfRule type="cellIs" dxfId="44380" priority="24490" stopIfTrue="1" operator="equal">
      <formula>"Towel"</formula>
    </cfRule>
    <cfRule type="cellIs" dxfId="44379" priority="24491" stopIfTrue="1" operator="equal">
      <formula>"Napkin Hs"</formula>
    </cfRule>
    <cfRule type="cellIs" dxfId="44378" priority="24492" stopIfTrue="1" operator="equal">
      <formula>"Towel"</formula>
    </cfRule>
    <cfRule type="cellIs" dxfId="44377" priority="24493" stopIfTrue="1" operator="equal">
      <formula>"Napkin Hs"</formula>
    </cfRule>
    <cfRule type="cellIs" dxfId="44376" priority="24494" stopIfTrue="1" operator="equal">
      <formula>"Towel"</formula>
    </cfRule>
    <cfRule type="cellIs" dxfId="44375" priority="24495" stopIfTrue="1" operator="equal">
      <formula>"Napkin Hs"</formula>
    </cfRule>
    <cfRule type="cellIs" dxfId="44374" priority="24498" stopIfTrue="1" operator="equal">
      <formula>"Towel"</formula>
    </cfRule>
    <cfRule type="cellIs" dxfId="44373" priority="24499" stopIfTrue="1" operator="equal">
      <formula>"Napkin Hs"</formula>
    </cfRule>
    <cfRule type="cellIs" dxfId="44372" priority="24500" stopIfTrue="1" operator="equal">
      <formula>"Towel"</formula>
    </cfRule>
    <cfRule type="cellIs" dxfId="44371" priority="24501" stopIfTrue="1" operator="equal">
      <formula>"Napkin Hs"</formula>
    </cfRule>
    <cfRule type="cellIs" dxfId="44370" priority="24504" stopIfTrue="1" operator="equal">
      <formula>"Towel"</formula>
    </cfRule>
    <cfRule type="cellIs" dxfId="44369" priority="24505" stopIfTrue="1" operator="equal">
      <formula>"Napkin Hs"</formula>
    </cfRule>
    <cfRule type="cellIs" dxfId="44368" priority="24506" stopIfTrue="1" operator="equal">
      <formula>"Towel"</formula>
    </cfRule>
    <cfRule type="cellIs" dxfId="44367" priority="24507" stopIfTrue="1" operator="equal">
      <formula>"Napkin Hs"</formula>
    </cfRule>
    <cfRule type="cellIs" dxfId="44366" priority="24512" stopIfTrue="1" operator="equal">
      <formula>"Towel"</formula>
    </cfRule>
    <cfRule type="cellIs" dxfId="44365" priority="24513" stopIfTrue="1" operator="equal">
      <formula>"Napkin Hs"</formula>
    </cfRule>
    <cfRule type="cellIs" dxfId="44364" priority="24514" stopIfTrue="1" operator="equal">
      <formula>"Towel"</formula>
    </cfRule>
    <cfRule type="cellIs" dxfId="44363" priority="24515" stopIfTrue="1" operator="equal">
      <formula>"Napkin Hs"</formula>
    </cfRule>
    <cfRule type="cellIs" dxfId="44362" priority="24518" stopIfTrue="1" operator="equal">
      <formula>"Towel"</formula>
    </cfRule>
    <cfRule type="cellIs" dxfId="44361" priority="24519" stopIfTrue="1" operator="equal">
      <formula>"Napkin Hs"</formula>
    </cfRule>
    <cfRule type="cellIs" dxfId="44360" priority="24520" stopIfTrue="1" operator="equal">
      <formula>"Towel"</formula>
    </cfRule>
    <cfRule type="cellIs" dxfId="44359" priority="24521" stopIfTrue="1" operator="equal">
      <formula>"Napkin Hs"</formula>
    </cfRule>
    <cfRule type="cellIs" dxfId="44358" priority="24522" stopIfTrue="1" operator="equal">
      <formula>"Towel"</formula>
    </cfRule>
    <cfRule type="cellIs" dxfId="44357" priority="24523" stopIfTrue="1" operator="equal">
      <formula>"Napkin Hs"</formula>
    </cfRule>
    <cfRule type="cellIs" dxfId="44356" priority="24524" stopIfTrue="1" operator="equal">
      <formula>"Towel"</formula>
    </cfRule>
    <cfRule type="cellIs" dxfId="44355" priority="24525" stopIfTrue="1" operator="equal">
      <formula>"Napkin Hs"</formula>
    </cfRule>
    <cfRule type="cellIs" dxfId="44354" priority="24528" stopIfTrue="1" operator="equal">
      <formula>"Towel"</formula>
    </cfRule>
    <cfRule type="cellIs" dxfId="44353" priority="24529" stopIfTrue="1" operator="equal">
      <formula>"Napkin Hs"</formula>
    </cfRule>
    <cfRule type="cellIs" dxfId="44352" priority="24530" stopIfTrue="1" operator="equal">
      <formula>"Towel"</formula>
    </cfRule>
    <cfRule type="cellIs" dxfId="44351" priority="24531" stopIfTrue="1" operator="equal">
      <formula>"Napkin Hs"</formula>
    </cfRule>
    <cfRule type="cellIs" dxfId="44350" priority="24536" stopIfTrue="1" operator="equal">
      <formula>"Towel"</formula>
    </cfRule>
    <cfRule type="cellIs" dxfId="44349" priority="24537" stopIfTrue="1" operator="equal">
      <formula>"Napkin Hs"</formula>
    </cfRule>
    <cfRule type="cellIs" dxfId="44348" priority="24538" stopIfTrue="1" operator="equal">
      <formula>"Towel"</formula>
    </cfRule>
    <cfRule type="cellIs" dxfId="44347" priority="24539" stopIfTrue="1" operator="equal">
      <formula>"Napkin Hs"</formula>
    </cfRule>
    <cfRule type="cellIs" dxfId="44346" priority="24542" stopIfTrue="1" operator="equal">
      <formula>"Towel"</formula>
    </cfRule>
    <cfRule type="cellIs" dxfId="44345" priority="24543" stopIfTrue="1" operator="equal">
      <formula>"Napkin Hs"</formula>
    </cfRule>
    <cfRule type="cellIs" dxfId="44344" priority="24544" stopIfTrue="1" operator="equal">
      <formula>"Towel"</formula>
    </cfRule>
    <cfRule type="cellIs" dxfId="44343" priority="24545" stopIfTrue="1" operator="equal">
      <formula>"Napkin Hs"</formula>
    </cfRule>
    <cfRule type="cellIs" dxfId="44342" priority="24546" stopIfTrue="1" operator="equal">
      <formula>"Towel"</formula>
    </cfRule>
    <cfRule type="cellIs" dxfId="44341" priority="24547" stopIfTrue="1" operator="equal">
      <formula>"Napkin Hs"</formula>
    </cfRule>
    <cfRule type="cellIs" dxfId="44340" priority="24548" stopIfTrue="1" operator="equal">
      <formula>"Towel"</formula>
    </cfRule>
    <cfRule type="cellIs" dxfId="44339" priority="24549" stopIfTrue="1" operator="equal">
      <formula>"Napkin Hs"</formula>
    </cfRule>
    <cfRule type="cellIs" dxfId="44338" priority="24554" stopIfTrue="1" operator="equal">
      <formula>"Towel"</formula>
    </cfRule>
    <cfRule type="cellIs" dxfId="44337" priority="24555" stopIfTrue="1" operator="equal">
      <formula>"Napkin Hs"</formula>
    </cfRule>
    <cfRule type="cellIs" dxfId="44336" priority="24556" stopIfTrue="1" operator="equal">
      <formula>"Towel"</formula>
    </cfRule>
    <cfRule type="cellIs" dxfId="44335" priority="24557" stopIfTrue="1" operator="equal">
      <formula>"Napkin Hs"</formula>
    </cfRule>
    <cfRule type="cellIs" dxfId="44334" priority="24560" stopIfTrue="1" operator="equal">
      <formula>"Towel"</formula>
    </cfRule>
    <cfRule type="cellIs" dxfId="44333" priority="24561" stopIfTrue="1" operator="equal">
      <formula>"Napkin Hs"</formula>
    </cfRule>
    <cfRule type="cellIs" dxfId="44332" priority="24562" stopIfTrue="1" operator="equal">
      <formula>"Towel"</formula>
    </cfRule>
    <cfRule type="cellIs" dxfId="44331" priority="24563" stopIfTrue="1" operator="equal">
      <formula>"Napkin Hs"</formula>
    </cfRule>
    <cfRule type="cellIs" dxfId="44330" priority="24564" stopIfTrue="1" operator="equal">
      <formula>"Towel"</formula>
    </cfRule>
    <cfRule type="cellIs" dxfId="44329" priority="24565" stopIfTrue="1" operator="equal">
      <formula>"Napkin Hs"</formula>
    </cfRule>
    <cfRule type="cellIs" dxfId="44328" priority="24566" stopIfTrue="1" operator="equal">
      <formula>"Towel"</formula>
    </cfRule>
    <cfRule type="cellIs" dxfId="44327" priority="24567" stopIfTrue="1" operator="equal">
      <formula>"Napkin Hs"</formula>
    </cfRule>
    <cfRule type="cellIs" dxfId="44326" priority="24572" stopIfTrue="1" operator="equal">
      <formula>"Towel"</formula>
    </cfRule>
    <cfRule type="cellIs" dxfId="44325" priority="24573" stopIfTrue="1" operator="equal">
      <formula>"Napkin Hs"</formula>
    </cfRule>
    <cfRule type="cellIs" dxfId="44324" priority="24574" stopIfTrue="1" operator="equal">
      <formula>"Towel"</formula>
    </cfRule>
    <cfRule type="cellIs" dxfId="44323" priority="24575" stopIfTrue="1" operator="equal">
      <formula>"Napkin Hs"</formula>
    </cfRule>
    <cfRule type="cellIs" dxfId="44322" priority="24578" stopIfTrue="1" operator="equal">
      <formula>"Towel"</formula>
    </cfRule>
    <cfRule type="cellIs" dxfId="44321" priority="24579" stopIfTrue="1" operator="equal">
      <formula>"Napkin Hs"</formula>
    </cfRule>
    <cfRule type="cellIs" dxfId="44320" priority="24580" stopIfTrue="1" operator="equal">
      <formula>"Towel"</formula>
    </cfRule>
    <cfRule type="cellIs" dxfId="44319" priority="24581" stopIfTrue="1" operator="equal">
      <formula>"Napkin Hs"</formula>
    </cfRule>
  </conditionalFormatting>
  <conditionalFormatting sqref="C35">
    <cfRule type="cellIs" dxfId="44318" priority="24485" stopIfTrue="1" operator="equal">
      <formula>"Napkin Hs"</formula>
    </cfRule>
  </conditionalFormatting>
  <conditionalFormatting sqref="C35">
    <cfRule type="cellIs" dxfId="44317" priority="24484" stopIfTrue="1" operator="equal">
      <formula>"Napkin Hs"</formula>
    </cfRule>
  </conditionalFormatting>
  <conditionalFormatting sqref="C35">
    <cfRule type="cellIs" dxfId="44316" priority="24483" stopIfTrue="1" operator="equal">
      <formula>"Napkin Hs"</formula>
    </cfRule>
  </conditionalFormatting>
  <conditionalFormatting sqref="C35">
    <cfRule type="cellIs" dxfId="44315" priority="24482" stopIfTrue="1" operator="equal">
      <formula>"Napkin Hs"</formula>
    </cfRule>
  </conditionalFormatting>
  <conditionalFormatting sqref="C35">
    <cfRule type="cellIs" dxfId="44314" priority="24481" stopIfTrue="1" operator="equal">
      <formula>"Napkin Hs"</formula>
    </cfRule>
  </conditionalFormatting>
  <conditionalFormatting sqref="C35">
    <cfRule type="cellIs" dxfId="44313" priority="24480" stopIfTrue="1" operator="equal">
      <formula>"Napkin Hs"</formula>
    </cfRule>
  </conditionalFormatting>
  <conditionalFormatting sqref="C35">
    <cfRule type="cellIs" dxfId="44312" priority="24476" stopIfTrue="1" operator="equal">
      <formula>"Towel"</formula>
    </cfRule>
    <cfRule type="cellIs" dxfId="44311" priority="24477" stopIfTrue="1" operator="equal">
      <formula>"Napkin Hs"</formula>
    </cfRule>
  </conditionalFormatting>
  <conditionalFormatting sqref="C35">
    <cfRule type="cellIs" dxfId="44310" priority="24478" stopIfTrue="1" operator="equal">
      <formula>"Towel"</formula>
    </cfRule>
    <cfRule type="cellIs" dxfId="44309" priority="24479" stopIfTrue="1" operator="equal">
      <formula>"Napkin Hs"</formula>
    </cfRule>
  </conditionalFormatting>
  <conditionalFormatting sqref="C35">
    <cfRule type="cellIs" dxfId="44308" priority="24472" stopIfTrue="1" operator="equal">
      <formula>"Towel"</formula>
    </cfRule>
    <cfRule type="cellIs" dxfId="44307" priority="24473" stopIfTrue="1" operator="equal">
      <formula>"Napkin Hs"</formula>
    </cfRule>
  </conditionalFormatting>
  <conditionalFormatting sqref="C35">
    <cfRule type="cellIs" dxfId="44306" priority="24474" stopIfTrue="1" operator="equal">
      <formula>"Towel"</formula>
    </cfRule>
    <cfRule type="cellIs" dxfId="44305" priority="24475" stopIfTrue="1" operator="equal">
      <formula>"Napkin Hs"</formula>
    </cfRule>
  </conditionalFormatting>
  <conditionalFormatting sqref="B36:C36">
    <cfRule type="cellIs" dxfId="44304" priority="24470" stopIfTrue="1" operator="equal">
      <formula>"Towel"</formula>
    </cfRule>
    <cfRule type="cellIs" dxfId="44303" priority="24471" stopIfTrue="1" operator="equal">
      <formula>"Napkin Hs"</formula>
    </cfRule>
  </conditionalFormatting>
  <conditionalFormatting sqref="C36">
    <cfRule type="cellIs" dxfId="44302" priority="24466" stopIfTrue="1" operator="equal">
      <formula>"Towel"</formula>
    </cfRule>
    <cfRule type="cellIs" dxfId="44301" priority="24467" stopIfTrue="1" operator="equal">
      <formula>"Napkin Hs"</formula>
    </cfRule>
  </conditionalFormatting>
  <conditionalFormatting sqref="C36">
    <cfRule type="cellIs" dxfId="44300" priority="24468" stopIfTrue="1" operator="equal">
      <formula>"Towel"</formula>
    </cfRule>
    <cfRule type="cellIs" dxfId="44299" priority="24469" stopIfTrue="1" operator="equal">
      <formula>"Napkin Hs"</formula>
    </cfRule>
  </conditionalFormatting>
  <conditionalFormatting sqref="C36">
    <cfRule type="cellIs" dxfId="44298" priority="24462" stopIfTrue="1" operator="equal">
      <formula>"Towel"</formula>
    </cfRule>
    <cfRule type="cellIs" dxfId="44297" priority="24463" stopIfTrue="1" operator="equal">
      <formula>"Napkin Hs"</formula>
    </cfRule>
  </conditionalFormatting>
  <conditionalFormatting sqref="C36">
    <cfRule type="cellIs" dxfId="44296" priority="24464" stopIfTrue="1" operator="equal">
      <formula>"Towel"</formula>
    </cfRule>
    <cfRule type="cellIs" dxfId="44295" priority="24465" stopIfTrue="1" operator="equal">
      <formula>"Napkin Hs"</formula>
    </cfRule>
  </conditionalFormatting>
  <conditionalFormatting sqref="C36">
    <cfRule type="cellIs" dxfId="44294" priority="24460" stopIfTrue="1" operator="equal">
      <formula>"Towel"</formula>
    </cfRule>
    <cfRule type="cellIs" dxfId="44293" priority="24461" stopIfTrue="1" operator="equal">
      <formula>"Napkin Hs"</formula>
    </cfRule>
  </conditionalFormatting>
  <conditionalFormatting sqref="B36">
    <cfRule type="cellIs" dxfId="44292" priority="24458" stopIfTrue="1" operator="equal">
      <formula>"Towel"</formula>
    </cfRule>
    <cfRule type="cellIs" dxfId="44291" priority="24459" stopIfTrue="1" operator="equal">
      <formula>"Napkin Hs"</formula>
    </cfRule>
  </conditionalFormatting>
  <conditionalFormatting sqref="B36:C36">
    <cfRule type="cellIs" dxfId="44290" priority="24456" stopIfTrue="1" operator="equal">
      <formula>"Towel"</formula>
    </cfRule>
    <cfRule type="cellIs" dxfId="44289" priority="24457" stopIfTrue="1" operator="equal">
      <formula>"Napkin Hs"</formula>
    </cfRule>
  </conditionalFormatting>
  <conditionalFormatting sqref="C36">
    <cfRule type="cellIs" dxfId="44288" priority="24452" stopIfTrue="1" operator="equal">
      <formula>"Towel"</formula>
    </cfRule>
    <cfRule type="cellIs" dxfId="44287" priority="24453" stopIfTrue="1" operator="equal">
      <formula>"Napkin Hs"</formula>
    </cfRule>
  </conditionalFormatting>
  <conditionalFormatting sqref="C36">
    <cfRule type="cellIs" dxfId="44286" priority="24455" stopIfTrue="1" operator="equal">
      <formula>"Napkin Hs"</formula>
    </cfRule>
  </conditionalFormatting>
  <conditionalFormatting sqref="C36">
    <cfRule type="cellIs" dxfId="44285" priority="24454" stopIfTrue="1" operator="equal">
      <formula>"Towel"</formula>
    </cfRule>
  </conditionalFormatting>
  <conditionalFormatting sqref="B36:C36">
    <cfRule type="cellIs" dxfId="44284" priority="24450" stopIfTrue="1" operator="equal">
      <formula>"Towel"</formula>
    </cfRule>
    <cfRule type="cellIs" dxfId="44283" priority="24451" stopIfTrue="1" operator="equal">
      <formula>"Napkin Hs"</formula>
    </cfRule>
  </conditionalFormatting>
  <conditionalFormatting sqref="C36">
    <cfRule type="cellIs" dxfId="44282" priority="24446" stopIfTrue="1" operator="equal">
      <formula>"Towel"</formula>
    </cfRule>
    <cfRule type="cellIs" dxfId="44281" priority="24447" stopIfTrue="1" operator="equal">
      <formula>"Napkin Hs"</formula>
    </cfRule>
  </conditionalFormatting>
  <conditionalFormatting sqref="C36">
    <cfRule type="cellIs" dxfId="44280" priority="24449" stopIfTrue="1" operator="equal">
      <formula>"Napkin Hs"</formula>
    </cfRule>
  </conditionalFormatting>
  <conditionalFormatting sqref="C36">
    <cfRule type="cellIs" dxfId="44279" priority="24448" stopIfTrue="1" operator="equal">
      <formula>"Towel"</formula>
    </cfRule>
  </conditionalFormatting>
  <conditionalFormatting sqref="B36">
    <cfRule type="cellIs" dxfId="44278" priority="24444" stopIfTrue="1" operator="equal">
      <formula>"Towel"</formula>
    </cfRule>
    <cfRule type="cellIs" dxfId="44277" priority="24445" stopIfTrue="1" operator="equal">
      <formula>"Napkin Hs"</formula>
    </cfRule>
  </conditionalFormatting>
  <conditionalFormatting sqref="B36">
    <cfRule type="cellIs" dxfId="44276" priority="24442" stopIfTrue="1" operator="equal">
      <formula>"Towel"</formula>
    </cfRule>
    <cfRule type="cellIs" dxfId="44275" priority="24443" stopIfTrue="1" operator="equal">
      <formula>"Napkin Hs"</formula>
    </cfRule>
  </conditionalFormatting>
  <conditionalFormatting sqref="B36">
    <cfRule type="cellIs" dxfId="44274" priority="24440" stopIfTrue="1" operator="equal">
      <formula>"Towel"</formula>
    </cfRule>
    <cfRule type="cellIs" dxfId="44273" priority="24441" stopIfTrue="1" operator="equal">
      <formula>"Napkin Hs"</formula>
    </cfRule>
  </conditionalFormatting>
  <conditionalFormatting sqref="B36">
    <cfRule type="cellIs" dxfId="44272" priority="24438" stopIfTrue="1" operator="equal">
      <formula>"Towel"</formula>
    </cfRule>
    <cfRule type="cellIs" dxfId="44271" priority="24439" stopIfTrue="1" operator="equal">
      <formula>"Napkin Hs"</formula>
    </cfRule>
  </conditionalFormatting>
  <conditionalFormatting sqref="B36">
    <cfRule type="cellIs" dxfId="44270" priority="24436" stopIfTrue="1" operator="equal">
      <formula>"Towel"</formula>
    </cfRule>
    <cfRule type="cellIs" dxfId="44269" priority="24437" stopIfTrue="1" operator="equal">
      <formula>"Napkin Hs"</formula>
    </cfRule>
  </conditionalFormatting>
  <conditionalFormatting sqref="B36">
    <cfRule type="cellIs" dxfId="44268" priority="24434" stopIfTrue="1" operator="equal">
      <formula>"Towel"</formula>
    </cfRule>
    <cfRule type="cellIs" dxfId="44267" priority="24435" stopIfTrue="1" operator="equal">
      <formula>"Napkin Hs"</formula>
    </cfRule>
  </conditionalFormatting>
  <conditionalFormatting sqref="B36">
    <cfRule type="cellIs" dxfId="44266" priority="24432" stopIfTrue="1" operator="equal">
      <formula>"Towel"</formula>
    </cfRule>
    <cfRule type="cellIs" dxfId="44265" priority="24433" stopIfTrue="1" operator="equal">
      <formula>"Napkin Hs"</formula>
    </cfRule>
  </conditionalFormatting>
  <conditionalFormatting sqref="B36">
    <cfRule type="cellIs" dxfId="44264" priority="24430" stopIfTrue="1" operator="equal">
      <formula>"Towel"</formula>
    </cfRule>
    <cfRule type="cellIs" dxfId="44263" priority="24431" stopIfTrue="1" operator="equal">
      <formula>"Napkin Hs"</formula>
    </cfRule>
  </conditionalFormatting>
  <conditionalFormatting sqref="B36">
    <cfRule type="cellIs" dxfId="44262" priority="24429" stopIfTrue="1" operator="equal">
      <formula>"Napkin Hs"</formula>
    </cfRule>
  </conditionalFormatting>
  <conditionalFormatting sqref="B36">
    <cfRule type="cellIs" dxfId="44261" priority="24428" stopIfTrue="1" operator="equal">
      <formula>"Napkin Hs"</formula>
    </cfRule>
  </conditionalFormatting>
  <conditionalFormatting sqref="B36">
    <cfRule type="cellIs" dxfId="44260" priority="24427" stopIfTrue="1" operator="equal">
      <formula>"Napkin Hs"</formula>
    </cfRule>
  </conditionalFormatting>
  <conditionalFormatting sqref="C36">
    <cfRule type="cellIs" dxfId="44259" priority="24425" stopIfTrue="1" operator="equal">
      <formula>"Towel"</formula>
    </cfRule>
    <cfRule type="cellIs" dxfId="44258" priority="24426" stopIfTrue="1" operator="equal">
      <formula>"Napkin Hs"</formula>
    </cfRule>
  </conditionalFormatting>
  <conditionalFormatting sqref="C36">
    <cfRule type="cellIs" dxfId="44257" priority="24421" stopIfTrue="1" operator="equal">
      <formula>"Towel"</formula>
    </cfRule>
    <cfRule type="cellIs" dxfId="44256" priority="24422" stopIfTrue="1" operator="equal">
      <formula>"Napkin Hs"</formula>
    </cfRule>
  </conditionalFormatting>
  <conditionalFormatting sqref="C36">
    <cfRule type="cellIs" dxfId="44255" priority="24423" stopIfTrue="1" operator="equal">
      <formula>"Towel"</formula>
    </cfRule>
    <cfRule type="cellIs" dxfId="44254" priority="24424" stopIfTrue="1" operator="equal">
      <formula>"Napkin Hs"</formula>
    </cfRule>
  </conditionalFormatting>
  <conditionalFormatting sqref="C36">
    <cfRule type="cellIs" dxfId="44253" priority="24419" stopIfTrue="1" operator="equal">
      <formula>"Towel"</formula>
    </cfRule>
    <cfRule type="cellIs" dxfId="44252" priority="24420" stopIfTrue="1" operator="equal">
      <formula>"Napkin Hs"</formula>
    </cfRule>
  </conditionalFormatting>
  <conditionalFormatting sqref="C36">
    <cfRule type="cellIs" dxfId="44251" priority="24417" stopIfTrue="1" operator="equal">
      <formula>"Towel"</formula>
    </cfRule>
    <cfRule type="cellIs" dxfId="44250" priority="24418" stopIfTrue="1" operator="equal">
      <formula>"Napkin Hs"</formula>
    </cfRule>
  </conditionalFormatting>
  <conditionalFormatting sqref="C36">
    <cfRule type="cellIs" dxfId="44249" priority="24415" stopIfTrue="1" operator="equal">
      <formula>"Towel"</formula>
    </cfRule>
    <cfRule type="cellIs" dxfId="44248" priority="24416" stopIfTrue="1" operator="equal">
      <formula>"Napkin Hs"</formula>
    </cfRule>
  </conditionalFormatting>
  <conditionalFormatting sqref="C36">
    <cfRule type="cellIs" dxfId="44247" priority="24407" stopIfTrue="1" operator="equal">
      <formula>"Towel"</formula>
    </cfRule>
    <cfRule type="cellIs" dxfId="44246" priority="24408" stopIfTrue="1" operator="equal">
      <formula>"Napkin Hs"</formula>
    </cfRule>
  </conditionalFormatting>
  <conditionalFormatting sqref="C36">
    <cfRule type="cellIs" dxfId="44245" priority="24409" stopIfTrue="1" operator="equal">
      <formula>"Towel"</formula>
    </cfRule>
    <cfRule type="cellIs" dxfId="44244" priority="24410" stopIfTrue="1" operator="equal">
      <formula>"Napkin Hs"</formula>
    </cfRule>
  </conditionalFormatting>
  <conditionalFormatting sqref="C36">
    <cfRule type="cellIs" dxfId="44243" priority="24405" stopIfTrue="1" operator="equal">
      <formula>"Towel"</formula>
    </cfRule>
    <cfRule type="cellIs" dxfId="44242" priority="24406" stopIfTrue="1" operator="equal">
      <formula>"Napkin Hs"</formula>
    </cfRule>
  </conditionalFormatting>
  <conditionalFormatting sqref="C36">
    <cfRule type="cellIs" dxfId="44241" priority="24403" stopIfTrue="1" operator="equal">
      <formula>"Towel"</formula>
    </cfRule>
    <cfRule type="cellIs" dxfId="44240" priority="24404" stopIfTrue="1" operator="equal">
      <formula>"Napkin Hs"</formula>
    </cfRule>
  </conditionalFormatting>
  <conditionalFormatting sqref="C36">
    <cfRule type="cellIs" dxfId="44239" priority="24411" stopIfTrue="1" operator="equal">
      <formula>"Towel"</formula>
    </cfRule>
    <cfRule type="cellIs" dxfId="44238" priority="24412" stopIfTrue="1" operator="equal">
      <formula>"Napkin Hs"</formula>
    </cfRule>
  </conditionalFormatting>
  <conditionalFormatting sqref="C36">
    <cfRule type="cellIs" dxfId="44237" priority="24413" stopIfTrue="1" operator="equal">
      <formula>"Towel"</formula>
    </cfRule>
    <cfRule type="cellIs" dxfId="44236" priority="24414" stopIfTrue="1" operator="equal">
      <formula>"Napkin Hs"</formula>
    </cfRule>
  </conditionalFormatting>
  <conditionalFormatting sqref="C36">
    <cfRule type="cellIs" dxfId="44235" priority="24401" stopIfTrue="1" operator="equal">
      <formula>"Towel"</formula>
    </cfRule>
    <cfRule type="cellIs" dxfId="44234" priority="24402" stopIfTrue="1" operator="equal">
      <formula>"Napkin Hs"</formula>
    </cfRule>
  </conditionalFormatting>
  <conditionalFormatting sqref="C36">
    <cfRule type="cellIs" dxfId="44233" priority="24397" stopIfTrue="1" operator="equal">
      <formula>"Towel"</formula>
    </cfRule>
    <cfRule type="cellIs" dxfId="44232" priority="24398" stopIfTrue="1" operator="equal">
      <formula>"Napkin Hs"</formula>
    </cfRule>
  </conditionalFormatting>
  <conditionalFormatting sqref="C36">
    <cfRule type="cellIs" dxfId="44231" priority="24399" stopIfTrue="1" operator="equal">
      <formula>"Towel"</formula>
    </cfRule>
    <cfRule type="cellIs" dxfId="44230" priority="24400" stopIfTrue="1" operator="equal">
      <formula>"Napkin Hs"</formula>
    </cfRule>
  </conditionalFormatting>
  <conditionalFormatting sqref="C36">
    <cfRule type="cellIs" dxfId="44229" priority="24395" stopIfTrue="1" operator="equal">
      <formula>"Towel"</formula>
    </cfRule>
    <cfRule type="cellIs" dxfId="44228" priority="24396" stopIfTrue="1" operator="equal">
      <formula>"Napkin Hs"</formula>
    </cfRule>
  </conditionalFormatting>
  <conditionalFormatting sqref="C36">
    <cfRule type="cellIs" dxfId="44227" priority="24393" stopIfTrue="1" operator="equal">
      <formula>"Towel"</formula>
    </cfRule>
    <cfRule type="cellIs" dxfId="44226" priority="24394" stopIfTrue="1" operator="equal">
      <formula>"Napkin Hs"</formula>
    </cfRule>
  </conditionalFormatting>
  <conditionalFormatting sqref="C36">
    <cfRule type="cellIs" dxfId="44225" priority="24391" stopIfTrue="1" operator="equal">
      <formula>"Towel"</formula>
    </cfRule>
    <cfRule type="cellIs" dxfId="44224" priority="24392" stopIfTrue="1" operator="equal">
      <formula>"Napkin Hs"</formula>
    </cfRule>
  </conditionalFormatting>
  <conditionalFormatting sqref="C36">
    <cfRule type="cellIs" dxfId="44223" priority="24383" stopIfTrue="1" operator="equal">
      <formula>"Towel"</formula>
    </cfRule>
    <cfRule type="cellIs" dxfId="44222" priority="24384" stopIfTrue="1" operator="equal">
      <formula>"Napkin Hs"</formula>
    </cfRule>
  </conditionalFormatting>
  <conditionalFormatting sqref="C36">
    <cfRule type="cellIs" dxfId="44221" priority="24385" stopIfTrue="1" operator="equal">
      <formula>"Towel"</formula>
    </cfRule>
    <cfRule type="cellIs" dxfId="44220" priority="24386" stopIfTrue="1" operator="equal">
      <formula>"Napkin Hs"</formula>
    </cfRule>
  </conditionalFormatting>
  <conditionalFormatting sqref="C36">
    <cfRule type="cellIs" dxfId="44219" priority="24381" stopIfTrue="1" operator="equal">
      <formula>"Towel"</formula>
    </cfRule>
    <cfRule type="cellIs" dxfId="44218" priority="24382" stopIfTrue="1" operator="equal">
      <formula>"Napkin Hs"</formula>
    </cfRule>
  </conditionalFormatting>
  <conditionalFormatting sqref="C36">
    <cfRule type="cellIs" dxfId="44217" priority="24379" stopIfTrue="1" operator="equal">
      <formula>"Towel"</formula>
    </cfRule>
    <cfRule type="cellIs" dxfId="44216" priority="24380" stopIfTrue="1" operator="equal">
      <formula>"Napkin Hs"</formula>
    </cfRule>
  </conditionalFormatting>
  <conditionalFormatting sqref="C36">
    <cfRule type="cellIs" dxfId="44215" priority="24387" stopIfTrue="1" operator="equal">
      <formula>"Towel"</formula>
    </cfRule>
    <cfRule type="cellIs" dxfId="44214" priority="24388" stopIfTrue="1" operator="equal">
      <formula>"Napkin Hs"</formula>
    </cfRule>
  </conditionalFormatting>
  <conditionalFormatting sqref="C36">
    <cfRule type="cellIs" dxfId="44213" priority="24389" stopIfTrue="1" operator="equal">
      <formula>"Towel"</formula>
    </cfRule>
    <cfRule type="cellIs" dxfId="44212" priority="24390" stopIfTrue="1" operator="equal">
      <formula>"Napkin Hs"</formula>
    </cfRule>
  </conditionalFormatting>
  <conditionalFormatting sqref="C36">
    <cfRule type="cellIs" dxfId="44211" priority="24377" stopIfTrue="1" operator="equal">
      <formula>"Towel"</formula>
    </cfRule>
    <cfRule type="cellIs" dxfId="44210" priority="24378" stopIfTrue="1" operator="equal">
      <formula>"Napkin Hs"</formula>
    </cfRule>
  </conditionalFormatting>
  <conditionalFormatting sqref="C36">
    <cfRule type="cellIs" dxfId="44209" priority="24373" stopIfTrue="1" operator="equal">
      <formula>"Towel"</formula>
    </cfRule>
    <cfRule type="cellIs" dxfId="44208" priority="24374" stopIfTrue="1" operator="equal">
      <formula>"Napkin Hs"</formula>
    </cfRule>
  </conditionalFormatting>
  <conditionalFormatting sqref="C36">
    <cfRule type="cellIs" dxfId="44207" priority="24375" stopIfTrue="1" operator="equal">
      <formula>"Towel"</formula>
    </cfRule>
    <cfRule type="cellIs" dxfId="44206" priority="24376" stopIfTrue="1" operator="equal">
      <formula>"Napkin Hs"</formula>
    </cfRule>
  </conditionalFormatting>
  <conditionalFormatting sqref="C36">
    <cfRule type="cellIs" dxfId="44205" priority="24369" stopIfTrue="1" operator="equal">
      <formula>"Towel"</formula>
    </cfRule>
    <cfRule type="cellIs" dxfId="44204" priority="24370" stopIfTrue="1" operator="equal">
      <formula>"Napkin Hs"</formula>
    </cfRule>
  </conditionalFormatting>
  <conditionalFormatting sqref="C36">
    <cfRule type="cellIs" dxfId="44203" priority="24371" stopIfTrue="1" operator="equal">
      <formula>"Towel"</formula>
    </cfRule>
    <cfRule type="cellIs" dxfId="44202" priority="24372" stopIfTrue="1" operator="equal">
      <formula>"Napkin Hs"</formula>
    </cfRule>
  </conditionalFormatting>
  <conditionalFormatting sqref="C36">
    <cfRule type="cellIs" dxfId="44201" priority="24367" stopIfTrue="1" operator="equal">
      <formula>"Towel"</formula>
    </cfRule>
    <cfRule type="cellIs" dxfId="44200" priority="24368" stopIfTrue="1" operator="equal">
      <formula>"Napkin Hs"</formula>
    </cfRule>
  </conditionalFormatting>
  <conditionalFormatting sqref="C36">
    <cfRule type="cellIs" dxfId="44199" priority="24361" stopIfTrue="1" operator="equal">
      <formula>"Towel"</formula>
    </cfRule>
    <cfRule type="cellIs" dxfId="44198" priority="24362" stopIfTrue="1" operator="equal">
      <formula>"Napkin Hs"</formula>
    </cfRule>
  </conditionalFormatting>
  <conditionalFormatting sqref="C36">
    <cfRule type="cellIs" dxfId="44197" priority="24365" stopIfTrue="1" operator="equal">
      <formula>"Towel"</formula>
    </cfRule>
    <cfRule type="cellIs" dxfId="44196" priority="24366" stopIfTrue="1" operator="equal">
      <formula>"Napkin Hs"</formula>
    </cfRule>
  </conditionalFormatting>
  <conditionalFormatting sqref="C36">
    <cfRule type="cellIs" dxfId="44195" priority="24363" stopIfTrue="1" operator="equal">
      <formula>"Towel"</formula>
    </cfRule>
    <cfRule type="cellIs" dxfId="44194" priority="24364" stopIfTrue="1" operator="equal">
      <formula>"Napkin Hs"</formula>
    </cfRule>
  </conditionalFormatting>
  <conditionalFormatting sqref="C36">
    <cfRule type="cellIs" dxfId="44193" priority="24355" stopIfTrue="1" operator="equal">
      <formula>"Towel"</formula>
    </cfRule>
    <cfRule type="cellIs" dxfId="44192" priority="24356" stopIfTrue="1" operator="equal">
      <formula>"Napkin Hs"</formula>
    </cfRule>
  </conditionalFormatting>
  <conditionalFormatting sqref="C36">
    <cfRule type="cellIs" dxfId="44191" priority="24357" stopIfTrue="1" operator="equal">
      <formula>"Towel"</formula>
    </cfRule>
    <cfRule type="cellIs" dxfId="44190" priority="24358" stopIfTrue="1" operator="equal">
      <formula>"Napkin Hs"</formula>
    </cfRule>
  </conditionalFormatting>
  <conditionalFormatting sqref="C36">
    <cfRule type="cellIs" dxfId="44189" priority="24359" stopIfTrue="1" operator="equal">
      <formula>"Towel"</formula>
    </cfRule>
    <cfRule type="cellIs" dxfId="44188" priority="24360" stopIfTrue="1" operator="equal">
      <formula>"Napkin Hs"</formula>
    </cfRule>
  </conditionalFormatting>
  <conditionalFormatting sqref="C36">
    <cfRule type="cellIs" dxfId="44187" priority="24353" stopIfTrue="1" operator="equal">
      <formula>"Towel"</formula>
    </cfRule>
    <cfRule type="cellIs" dxfId="44186" priority="24354" stopIfTrue="1" operator="equal">
      <formula>"Napkin Hs"</formula>
    </cfRule>
  </conditionalFormatting>
  <conditionalFormatting sqref="C36">
    <cfRule type="cellIs" dxfId="44185" priority="24351" stopIfTrue="1" operator="equal">
      <formula>"Towel"</formula>
    </cfRule>
    <cfRule type="cellIs" dxfId="44184" priority="24352" stopIfTrue="1" operator="equal">
      <formula>"Napkin Hs"</formula>
    </cfRule>
  </conditionalFormatting>
  <conditionalFormatting sqref="C36">
    <cfRule type="cellIs" dxfId="44183" priority="24327" stopIfTrue="1" operator="equal">
      <formula>"Towel"</formula>
    </cfRule>
  </conditionalFormatting>
  <conditionalFormatting sqref="C36">
    <cfRule type="cellIs" dxfId="44182" priority="24328" stopIfTrue="1" operator="equal">
      <formula>"Napkin Hs"</formula>
    </cfRule>
    <cfRule type="cellIs" dxfId="44181" priority="24333" stopIfTrue="1" operator="equal">
      <formula>"Towel"</formula>
    </cfRule>
    <cfRule type="cellIs" dxfId="44180" priority="24334" stopIfTrue="1" operator="equal">
      <formula>"Napkin Hs"</formula>
    </cfRule>
    <cfRule type="cellIs" dxfId="44179" priority="24343" stopIfTrue="1" operator="equal">
      <formula>"Towel"</formula>
    </cfRule>
    <cfRule type="cellIs" dxfId="44178" priority="24344" stopIfTrue="1" operator="equal">
      <formula>"Napkin Hs"</formula>
    </cfRule>
    <cfRule type="cellIs" dxfId="44177" priority="24349" stopIfTrue="1" operator="equal">
      <formula>"Towel"</formula>
    </cfRule>
    <cfRule type="cellIs" dxfId="44176" priority="24350" stopIfTrue="1" operator="equal">
      <formula>"Napkin Hs"</formula>
    </cfRule>
  </conditionalFormatting>
  <conditionalFormatting sqref="C36">
    <cfRule type="cellIs" dxfId="44175" priority="24329" stopIfTrue="1" operator="equal">
      <formula>"Towel"</formula>
    </cfRule>
    <cfRule type="cellIs" dxfId="44174" priority="24330" stopIfTrue="1" operator="equal">
      <formula>"Napkin Hs"</formula>
    </cfRule>
    <cfRule type="cellIs" dxfId="44173" priority="24331" stopIfTrue="1" operator="equal">
      <formula>"Towel"</formula>
    </cfRule>
    <cfRule type="cellIs" dxfId="44172" priority="24332" stopIfTrue="1" operator="equal">
      <formula>"Napkin Hs"</formula>
    </cfRule>
    <cfRule type="cellIs" dxfId="44171" priority="24335" stopIfTrue="1" operator="equal">
      <formula>"Towel"</formula>
    </cfRule>
    <cfRule type="cellIs" dxfId="44170" priority="24336" stopIfTrue="1" operator="equal">
      <formula>"Napkin Hs"</formula>
    </cfRule>
    <cfRule type="cellIs" dxfId="44169" priority="24337" stopIfTrue="1" operator="equal">
      <formula>"Towel"</formula>
    </cfRule>
    <cfRule type="cellIs" dxfId="44168" priority="24338" stopIfTrue="1" operator="equal">
      <formula>"Napkin Hs"</formula>
    </cfRule>
    <cfRule type="cellIs" dxfId="44167" priority="24339" stopIfTrue="1" operator="equal">
      <formula>"Towel"</formula>
    </cfRule>
    <cfRule type="cellIs" dxfId="44166" priority="24340" stopIfTrue="1" operator="equal">
      <formula>"Napkin Hs"</formula>
    </cfRule>
    <cfRule type="cellIs" dxfId="44165" priority="24341" stopIfTrue="1" operator="equal">
      <formula>"Towel"</formula>
    </cfRule>
    <cfRule type="cellIs" dxfId="44164" priority="24342" stopIfTrue="1" operator="equal">
      <formula>"Napkin Hs"</formula>
    </cfRule>
    <cfRule type="cellIs" dxfId="44163" priority="24345" stopIfTrue="1" operator="equal">
      <formula>"Towel"</formula>
    </cfRule>
    <cfRule type="cellIs" dxfId="44162" priority="24346" stopIfTrue="1" operator="equal">
      <formula>"Napkin Hs"</formula>
    </cfRule>
    <cfRule type="cellIs" dxfId="44161" priority="24348" stopIfTrue="1" operator="equal">
      <formula>"Napkin Hs"</formula>
    </cfRule>
  </conditionalFormatting>
  <conditionalFormatting sqref="C36">
    <cfRule type="cellIs" dxfId="44160" priority="24347" stopIfTrue="1" operator="equal">
      <formula>"Towel"</formula>
    </cfRule>
  </conditionalFormatting>
  <conditionalFormatting sqref="C36">
    <cfRule type="cellIs" dxfId="44159" priority="24325" stopIfTrue="1" operator="equal">
      <formula>"Towel"</formula>
    </cfRule>
    <cfRule type="cellIs" dxfId="44158" priority="24326" stopIfTrue="1" operator="equal">
      <formula>"Napkin Hs"</formula>
    </cfRule>
  </conditionalFormatting>
  <conditionalFormatting sqref="C36">
    <cfRule type="cellIs" dxfId="44157" priority="24324" stopIfTrue="1" operator="equal">
      <formula>"Napkin Hs"</formula>
    </cfRule>
  </conditionalFormatting>
  <conditionalFormatting sqref="C36">
    <cfRule type="cellIs" dxfId="44156" priority="24323" stopIfTrue="1" operator="equal">
      <formula>"Towel"</formula>
    </cfRule>
  </conditionalFormatting>
  <conditionalFormatting sqref="C36">
    <cfRule type="cellIs" dxfId="44155" priority="24321" stopIfTrue="1" operator="equal">
      <formula>"Towel"</formula>
    </cfRule>
  </conditionalFormatting>
  <conditionalFormatting sqref="C36">
    <cfRule type="cellIs" dxfId="44154" priority="24322" stopIfTrue="1" operator="equal">
      <formula>"Napkin Hs"</formula>
    </cfRule>
  </conditionalFormatting>
  <conditionalFormatting sqref="C36">
    <cfRule type="cellIs" dxfId="44153" priority="24225" stopIfTrue="1" operator="equal">
      <formula>"Towel"</formula>
    </cfRule>
  </conditionalFormatting>
  <conditionalFormatting sqref="C36">
    <cfRule type="cellIs" dxfId="44152" priority="24235" stopIfTrue="1" operator="equal">
      <formula>"Towel"</formula>
    </cfRule>
    <cfRule type="cellIs" dxfId="44151" priority="24236" stopIfTrue="1" operator="equal">
      <formula>"Napkin Hs"</formula>
    </cfRule>
    <cfRule type="cellIs" dxfId="44150" priority="24241" stopIfTrue="1" operator="equal">
      <formula>"Towel"</formula>
    </cfRule>
    <cfRule type="cellIs" dxfId="44149" priority="24242" stopIfTrue="1" operator="equal">
      <formula>"Napkin Hs"</formula>
    </cfRule>
    <cfRule type="cellIs" dxfId="44148" priority="24247" stopIfTrue="1" operator="equal">
      <formula>"Towel"</formula>
    </cfRule>
    <cfRule type="cellIs" dxfId="44147" priority="24248" stopIfTrue="1" operator="equal">
      <formula>"Napkin Hs"</formula>
    </cfRule>
    <cfRule type="cellIs" dxfId="44146" priority="24249" stopIfTrue="1" operator="equal">
      <formula>"Towel"</formula>
    </cfRule>
    <cfRule type="cellIs" dxfId="44145" priority="24250" stopIfTrue="1" operator="equal">
      <formula>"Napkin Hs"</formula>
    </cfRule>
    <cfRule type="cellIs" dxfId="44144" priority="24255" stopIfTrue="1" operator="equal">
      <formula>"Towel"</formula>
    </cfRule>
    <cfRule type="cellIs" dxfId="44143" priority="24256" stopIfTrue="1" operator="equal">
      <formula>"Napkin Hs"</formula>
    </cfRule>
    <cfRule type="cellIs" dxfId="44142" priority="24265" stopIfTrue="1" operator="equal">
      <formula>"Towel"</formula>
    </cfRule>
    <cfRule type="cellIs" dxfId="44141" priority="24266" stopIfTrue="1" operator="equal">
      <formula>"Napkin Hs"</formula>
    </cfRule>
    <cfRule type="cellIs" dxfId="44140" priority="24271" stopIfTrue="1" operator="equal">
      <formula>"Towel"</formula>
    </cfRule>
    <cfRule type="cellIs" dxfId="44139" priority="24272" stopIfTrue="1" operator="equal">
      <formula>"Napkin Hs"</formula>
    </cfRule>
    <cfRule type="cellIs" dxfId="44138" priority="24273" stopIfTrue="1" operator="equal">
      <formula>"Towel"</formula>
    </cfRule>
    <cfRule type="cellIs" dxfId="44137" priority="24274" stopIfTrue="1" operator="equal">
      <formula>"Napkin Hs"</formula>
    </cfRule>
    <cfRule type="cellIs" dxfId="44136" priority="24279" stopIfTrue="1" operator="equal">
      <formula>"Towel"</formula>
    </cfRule>
    <cfRule type="cellIs" dxfId="44135" priority="24280" stopIfTrue="1" operator="equal">
      <formula>"Napkin Hs"</formula>
    </cfRule>
    <cfRule type="cellIs" dxfId="44134" priority="24289" stopIfTrue="1" operator="equal">
      <formula>"Towel"</formula>
    </cfRule>
    <cfRule type="cellIs" dxfId="44133" priority="24290" stopIfTrue="1" operator="equal">
      <formula>"Napkin Hs"</formula>
    </cfRule>
    <cfRule type="cellIs" dxfId="44132" priority="24291" stopIfTrue="1" operator="equal">
      <formula>"Towel"</formula>
    </cfRule>
    <cfRule type="cellIs" dxfId="44131" priority="24292" stopIfTrue="1" operator="equal">
      <formula>"Napkin Hs"</formula>
    </cfRule>
    <cfRule type="cellIs" dxfId="44130" priority="24297" stopIfTrue="1" operator="equal">
      <formula>"Towel"</formula>
    </cfRule>
    <cfRule type="cellIs" dxfId="44129" priority="24298" stopIfTrue="1" operator="equal">
      <formula>"Napkin Hs"</formula>
    </cfRule>
    <cfRule type="cellIs" dxfId="44128" priority="24307" stopIfTrue="1" operator="equal">
      <formula>"Towel"</formula>
    </cfRule>
    <cfRule type="cellIs" dxfId="44127" priority="24308" stopIfTrue="1" operator="equal">
      <formula>"Napkin Hs"</formula>
    </cfRule>
    <cfRule type="cellIs" dxfId="44126" priority="24309" stopIfTrue="1" operator="equal">
      <formula>"Towel"</formula>
    </cfRule>
    <cfRule type="cellIs" dxfId="44125" priority="24310" stopIfTrue="1" operator="equal">
      <formula>"Napkin Hs"</formula>
    </cfRule>
    <cfRule type="cellIs" dxfId="44124" priority="24316" stopIfTrue="1" operator="equal">
      <formula>"Napkin Hs"</formula>
    </cfRule>
  </conditionalFormatting>
  <conditionalFormatting sqref="C36">
    <cfRule type="cellIs" dxfId="44123" priority="24315" stopIfTrue="1" operator="equal">
      <formula>"Towel"</formula>
    </cfRule>
  </conditionalFormatting>
  <conditionalFormatting sqref="C36">
    <cfRule type="cellIs" dxfId="44122" priority="24226" stopIfTrue="1" operator="equal">
      <formula>"Napkin Hs"</formula>
    </cfRule>
    <cfRule type="cellIs" dxfId="44121" priority="24227" stopIfTrue="1" operator="equal">
      <formula>"Towel"</formula>
    </cfRule>
    <cfRule type="cellIs" dxfId="44120" priority="24228" stopIfTrue="1" operator="equal">
      <formula>"Napkin Hs"</formula>
    </cfRule>
    <cfRule type="cellIs" dxfId="44119" priority="24229" stopIfTrue="1" operator="equal">
      <formula>"Towel"</formula>
    </cfRule>
    <cfRule type="cellIs" dxfId="44118" priority="24230" stopIfTrue="1" operator="equal">
      <formula>"Napkin Hs"</formula>
    </cfRule>
    <cfRule type="cellIs" dxfId="44117" priority="24231" stopIfTrue="1" operator="equal">
      <formula>"Towel"</formula>
    </cfRule>
    <cfRule type="cellIs" dxfId="44116" priority="24232" stopIfTrue="1" operator="equal">
      <formula>"Napkin Hs"</formula>
    </cfRule>
    <cfRule type="cellIs" dxfId="44115" priority="24233" stopIfTrue="1" operator="equal">
      <formula>"Towel"</formula>
    </cfRule>
    <cfRule type="cellIs" dxfId="44114" priority="24234" stopIfTrue="1" operator="equal">
      <formula>"Napkin Hs"</formula>
    </cfRule>
    <cfRule type="cellIs" dxfId="44113" priority="24237" stopIfTrue="1" operator="equal">
      <formula>"Towel"</formula>
    </cfRule>
    <cfRule type="cellIs" dxfId="44112" priority="24238" stopIfTrue="1" operator="equal">
      <formula>"Napkin Hs"</formula>
    </cfRule>
    <cfRule type="cellIs" dxfId="44111" priority="24239" stopIfTrue="1" operator="equal">
      <formula>"Towel"</formula>
    </cfRule>
    <cfRule type="cellIs" dxfId="44110" priority="24240" stopIfTrue="1" operator="equal">
      <formula>"Napkin Hs"</formula>
    </cfRule>
    <cfRule type="cellIs" dxfId="44109" priority="24243" stopIfTrue="1" operator="equal">
      <formula>"Towel"</formula>
    </cfRule>
    <cfRule type="cellIs" dxfId="44108" priority="24244" stopIfTrue="1" operator="equal">
      <formula>"Napkin Hs"</formula>
    </cfRule>
    <cfRule type="cellIs" dxfId="44107" priority="24245" stopIfTrue="1" operator="equal">
      <formula>"Towel"</formula>
    </cfRule>
    <cfRule type="cellIs" dxfId="44106" priority="24246" stopIfTrue="1" operator="equal">
      <formula>"Napkin Hs"</formula>
    </cfRule>
    <cfRule type="cellIs" dxfId="44105" priority="24251" stopIfTrue="1" operator="equal">
      <formula>"Towel"</formula>
    </cfRule>
    <cfRule type="cellIs" dxfId="44104" priority="24252" stopIfTrue="1" operator="equal">
      <formula>"Napkin Hs"</formula>
    </cfRule>
    <cfRule type="cellIs" dxfId="44103" priority="24253" stopIfTrue="1" operator="equal">
      <formula>"Towel"</formula>
    </cfRule>
    <cfRule type="cellIs" dxfId="44102" priority="24254" stopIfTrue="1" operator="equal">
      <formula>"Napkin Hs"</formula>
    </cfRule>
    <cfRule type="cellIs" dxfId="44101" priority="24257" stopIfTrue="1" operator="equal">
      <formula>"Towel"</formula>
    </cfRule>
    <cfRule type="cellIs" dxfId="44100" priority="24258" stopIfTrue="1" operator="equal">
      <formula>"Napkin Hs"</formula>
    </cfRule>
    <cfRule type="cellIs" dxfId="44099" priority="24259" stopIfTrue="1" operator="equal">
      <formula>"Towel"</formula>
    </cfRule>
    <cfRule type="cellIs" dxfId="44098" priority="24260" stopIfTrue="1" operator="equal">
      <formula>"Napkin Hs"</formula>
    </cfRule>
    <cfRule type="cellIs" dxfId="44097" priority="24261" stopIfTrue="1" operator="equal">
      <formula>"Towel"</formula>
    </cfRule>
    <cfRule type="cellIs" dxfId="44096" priority="24262" stopIfTrue="1" operator="equal">
      <formula>"Napkin Hs"</formula>
    </cfRule>
    <cfRule type="cellIs" dxfId="44095" priority="24263" stopIfTrue="1" operator="equal">
      <formula>"Towel"</formula>
    </cfRule>
    <cfRule type="cellIs" dxfId="44094" priority="24264" stopIfTrue="1" operator="equal">
      <formula>"Napkin Hs"</formula>
    </cfRule>
    <cfRule type="cellIs" dxfId="44093" priority="24267" stopIfTrue="1" operator="equal">
      <formula>"Towel"</formula>
    </cfRule>
    <cfRule type="cellIs" dxfId="44092" priority="24268" stopIfTrue="1" operator="equal">
      <formula>"Napkin Hs"</formula>
    </cfRule>
    <cfRule type="cellIs" dxfId="44091" priority="24269" stopIfTrue="1" operator="equal">
      <formula>"Towel"</formula>
    </cfRule>
    <cfRule type="cellIs" dxfId="44090" priority="24270" stopIfTrue="1" operator="equal">
      <formula>"Napkin Hs"</formula>
    </cfRule>
    <cfRule type="cellIs" dxfId="44089" priority="24275" stopIfTrue="1" operator="equal">
      <formula>"Towel"</formula>
    </cfRule>
    <cfRule type="cellIs" dxfId="44088" priority="24276" stopIfTrue="1" operator="equal">
      <formula>"Napkin Hs"</formula>
    </cfRule>
    <cfRule type="cellIs" dxfId="44087" priority="24277" stopIfTrue="1" operator="equal">
      <formula>"Towel"</formula>
    </cfRule>
    <cfRule type="cellIs" dxfId="44086" priority="24278" stopIfTrue="1" operator="equal">
      <formula>"Napkin Hs"</formula>
    </cfRule>
    <cfRule type="cellIs" dxfId="44085" priority="24281" stopIfTrue="1" operator="equal">
      <formula>"Towel"</formula>
    </cfRule>
    <cfRule type="cellIs" dxfId="44084" priority="24282" stopIfTrue="1" operator="equal">
      <formula>"Napkin Hs"</formula>
    </cfRule>
    <cfRule type="cellIs" dxfId="44083" priority="24283" stopIfTrue="1" operator="equal">
      <formula>"Towel"</formula>
    </cfRule>
    <cfRule type="cellIs" dxfId="44082" priority="24284" stopIfTrue="1" operator="equal">
      <formula>"Napkin Hs"</formula>
    </cfRule>
    <cfRule type="cellIs" dxfId="44081" priority="24285" stopIfTrue="1" operator="equal">
      <formula>"Towel"</formula>
    </cfRule>
    <cfRule type="cellIs" dxfId="44080" priority="24286" stopIfTrue="1" operator="equal">
      <formula>"Napkin Hs"</formula>
    </cfRule>
    <cfRule type="cellIs" dxfId="44079" priority="24287" stopIfTrue="1" operator="equal">
      <formula>"Towel"</formula>
    </cfRule>
    <cfRule type="cellIs" dxfId="44078" priority="24288" stopIfTrue="1" operator="equal">
      <formula>"Napkin Hs"</formula>
    </cfRule>
    <cfRule type="cellIs" dxfId="44077" priority="24293" stopIfTrue="1" operator="equal">
      <formula>"Towel"</formula>
    </cfRule>
    <cfRule type="cellIs" dxfId="44076" priority="24294" stopIfTrue="1" operator="equal">
      <formula>"Napkin Hs"</formula>
    </cfRule>
    <cfRule type="cellIs" dxfId="44075" priority="24295" stopIfTrue="1" operator="equal">
      <formula>"Towel"</formula>
    </cfRule>
    <cfRule type="cellIs" dxfId="44074" priority="24296" stopIfTrue="1" operator="equal">
      <formula>"Napkin Hs"</formula>
    </cfRule>
    <cfRule type="cellIs" dxfId="44073" priority="24299" stopIfTrue="1" operator="equal">
      <formula>"Towel"</formula>
    </cfRule>
    <cfRule type="cellIs" dxfId="44072" priority="24300" stopIfTrue="1" operator="equal">
      <formula>"Napkin Hs"</formula>
    </cfRule>
    <cfRule type="cellIs" dxfId="44071" priority="24301" stopIfTrue="1" operator="equal">
      <formula>"Towel"</formula>
    </cfRule>
    <cfRule type="cellIs" dxfId="44070" priority="24302" stopIfTrue="1" operator="equal">
      <formula>"Napkin Hs"</formula>
    </cfRule>
    <cfRule type="cellIs" dxfId="44069" priority="24303" stopIfTrue="1" operator="equal">
      <formula>"Towel"</formula>
    </cfRule>
    <cfRule type="cellIs" dxfId="44068" priority="24304" stopIfTrue="1" operator="equal">
      <formula>"Napkin Hs"</formula>
    </cfRule>
    <cfRule type="cellIs" dxfId="44067" priority="24305" stopIfTrue="1" operator="equal">
      <formula>"Towel"</formula>
    </cfRule>
    <cfRule type="cellIs" dxfId="44066" priority="24306" stopIfTrue="1" operator="equal">
      <formula>"Napkin Hs"</formula>
    </cfRule>
    <cfRule type="cellIs" dxfId="44065" priority="24311" stopIfTrue="1" operator="equal">
      <formula>"Towel"</formula>
    </cfRule>
    <cfRule type="cellIs" dxfId="44064" priority="24312" stopIfTrue="1" operator="equal">
      <formula>"Napkin Hs"</formula>
    </cfRule>
    <cfRule type="cellIs" dxfId="44063" priority="24313" stopIfTrue="1" operator="equal">
      <formula>"Towel"</formula>
    </cfRule>
    <cfRule type="cellIs" dxfId="44062" priority="24314" stopIfTrue="1" operator="equal">
      <formula>"Napkin Hs"</formula>
    </cfRule>
    <cfRule type="cellIs" dxfId="44061" priority="24317" stopIfTrue="1" operator="equal">
      <formula>"Towel"</formula>
    </cfRule>
    <cfRule type="cellIs" dxfId="44060" priority="24318" stopIfTrue="1" operator="equal">
      <formula>"Napkin Hs"</formula>
    </cfRule>
    <cfRule type="cellIs" dxfId="44059" priority="24319" stopIfTrue="1" operator="equal">
      <formula>"Towel"</formula>
    </cfRule>
    <cfRule type="cellIs" dxfId="44058" priority="24320" stopIfTrue="1" operator="equal">
      <formula>"Napkin Hs"</formula>
    </cfRule>
  </conditionalFormatting>
  <conditionalFormatting sqref="C36">
    <cfRule type="cellIs" dxfId="44057" priority="24224" stopIfTrue="1" operator="equal">
      <formula>"Napkin Hs"</formula>
    </cfRule>
  </conditionalFormatting>
  <conditionalFormatting sqref="C36">
    <cfRule type="cellIs" dxfId="44056" priority="24223" stopIfTrue="1" operator="equal">
      <formula>"Napkin Hs"</formula>
    </cfRule>
  </conditionalFormatting>
  <conditionalFormatting sqref="C36">
    <cfRule type="cellIs" dxfId="44055" priority="24222" stopIfTrue="1" operator="equal">
      <formula>"Napkin Hs"</formula>
    </cfRule>
  </conditionalFormatting>
  <conditionalFormatting sqref="C36">
    <cfRule type="cellIs" dxfId="44054" priority="24221" stopIfTrue="1" operator="equal">
      <formula>"Napkin Hs"</formula>
    </cfRule>
  </conditionalFormatting>
  <conditionalFormatting sqref="C36">
    <cfRule type="cellIs" dxfId="44053" priority="24220" stopIfTrue="1" operator="equal">
      <formula>"Napkin Hs"</formula>
    </cfRule>
  </conditionalFormatting>
  <conditionalFormatting sqref="C36">
    <cfRule type="cellIs" dxfId="44052" priority="24219" stopIfTrue="1" operator="equal">
      <formula>"Napkin Hs"</formula>
    </cfRule>
  </conditionalFormatting>
  <conditionalFormatting sqref="C36">
    <cfRule type="cellIs" dxfId="44051" priority="24215" stopIfTrue="1" operator="equal">
      <formula>"Towel"</formula>
    </cfRule>
    <cfRule type="cellIs" dxfId="44050" priority="24216" stopIfTrue="1" operator="equal">
      <formula>"Napkin Hs"</formula>
    </cfRule>
  </conditionalFormatting>
  <conditionalFormatting sqref="C36">
    <cfRule type="cellIs" dxfId="44049" priority="24217" stopIfTrue="1" operator="equal">
      <formula>"Towel"</formula>
    </cfRule>
    <cfRule type="cellIs" dxfId="44048" priority="24218" stopIfTrue="1" operator="equal">
      <formula>"Napkin Hs"</formula>
    </cfRule>
  </conditionalFormatting>
  <conditionalFormatting sqref="C36">
    <cfRule type="cellIs" dxfId="44047" priority="24211" stopIfTrue="1" operator="equal">
      <formula>"Towel"</formula>
    </cfRule>
    <cfRule type="cellIs" dxfId="44046" priority="24212" stopIfTrue="1" operator="equal">
      <formula>"Napkin Hs"</formula>
    </cfRule>
  </conditionalFormatting>
  <conditionalFormatting sqref="C36">
    <cfRule type="cellIs" dxfId="44045" priority="24213" stopIfTrue="1" operator="equal">
      <formula>"Towel"</formula>
    </cfRule>
    <cfRule type="cellIs" dxfId="44044" priority="24214" stopIfTrue="1" operator="equal">
      <formula>"Napkin Hs"</formula>
    </cfRule>
  </conditionalFormatting>
  <conditionalFormatting sqref="C36">
    <cfRule type="cellIs" dxfId="44043" priority="24209" stopIfTrue="1" operator="equal">
      <formula>"Towel"</formula>
    </cfRule>
    <cfRule type="cellIs" dxfId="44042" priority="24210" stopIfTrue="1" operator="equal">
      <formula>"Napkin Hs"</formula>
    </cfRule>
  </conditionalFormatting>
  <conditionalFormatting sqref="C36">
    <cfRule type="cellIs" dxfId="44041" priority="24205" stopIfTrue="1" operator="equal">
      <formula>"Towel"</formula>
    </cfRule>
    <cfRule type="cellIs" dxfId="44040" priority="24206" stopIfTrue="1" operator="equal">
      <formula>"Napkin Hs"</formula>
    </cfRule>
  </conditionalFormatting>
  <conditionalFormatting sqref="C36">
    <cfRule type="cellIs" dxfId="44039" priority="24207" stopIfTrue="1" operator="equal">
      <formula>"Towel"</formula>
    </cfRule>
    <cfRule type="cellIs" dxfId="44038" priority="24208" stopIfTrue="1" operator="equal">
      <formula>"Napkin Hs"</formula>
    </cfRule>
  </conditionalFormatting>
  <conditionalFormatting sqref="C36">
    <cfRule type="cellIs" dxfId="44037" priority="24201" stopIfTrue="1" operator="equal">
      <formula>"Towel"</formula>
    </cfRule>
    <cfRule type="cellIs" dxfId="44036" priority="24202" stopIfTrue="1" operator="equal">
      <formula>"Napkin Hs"</formula>
    </cfRule>
  </conditionalFormatting>
  <conditionalFormatting sqref="C36">
    <cfRule type="cellIs" dxfId="44035" priority="24203" stopIfTrue="1" operator="equal">
      <formula>"Towel"</formula>
    </cfRule>
    <cfRule type="cellIs" dxfId="44034" priority="24204" stopIfTrue="1" operator="equal">
      <formula>"Napkin Hs"</formula>
    </cfRule>
  </conditionalFormatting>
  <conditionalFormatting sqref="C36">
    <cfRule type="cellIs" dxfId="44033" priority="24199" stopIfTrue="1" operator="equal">
      <formula>"Towel"</formula>
    </cfRule>
    <cfRule type="cellIs" dxfId="44032" priority="24200" stopIfTrue="1" operator="equal">
      <formula>"Napkin Hs"</formula>
    </cfRule>
  </conditionalFormatting>
  <conditionalFormatting sqref="C36">
    <cfRule type="cellIs" dxfId="44031" priority="24193" stopIfTrue="1" operator="equal">
      <formula>"Towel"</formula>
    </cfRule>
    <cfRule type="cellIs" dxfId="44030" priority="24194" stopIfTrue="1" operator="equal">
      <formula>"Napkin Hs"</formula>
    </cfRule>
  </conditionalFormatting>
  <conditionalFormatting sqref="C36">
    <cfRule type="cellIs" dxfId="44029" priority="24197" stopIfTrue="1" operator="equal">
      <formula>"Towel"</formula>
    </cfRule>
    <cfRule type="cellIs" dxfId="44028" priority="24198" stopIfTrue="1" operator="equal">
      <formula>"Napkin Hs"</formula>
    </cfRule>
  </conditionalFormatting>
  <conditionalFormatting sqref="C36">
    <cfRule type="cellIs" dxfId="44027" priority="24195" stopIfTrue="1" operator="equal">
      <formula>"Towel"</formula>
    </cfRule>
    <cfRule type="cellIs" dxfId="44026" priority="24196" stopIfTrue="1" operator="equal">
      <formula>"Napkin Hs"</formula>
    </cfRule>
  </conditionalFormatting>
  <conditionalFormatting sqref="C36">
    <cfRule type="cellIs" dxfId="44025" priority="24187" stopIfTrue="1" operator="equal">
      <formula>"Towel"</formula>
    </cfRule>
    <cfRule type="cellIs" dxfId="44024" priority="24188" stopIfTrue="1" operator="equal">
      <formula>"Napkin Hs"</formula>
    </cfRule>
  </conditionalFormatting>
  <conditionalFormatting sqref="C36">
    <cfRule type="cellIs" dxfId="44023" priority="24189" stopIfTrue="1" operator="equal">
      <formula>"Towel"</formula>
    </cfRule>
    <cfRule type="cellIs" dxfId="44022" priority="24190" stopIfTrue="1" operator="equal">
      <formula>"Napkin Hs"</formula>
    </cfRule>
  </conditionalFormatting>
  <conditionalFormatting sqref="C36">
    <cfRule type="cellIs" dxfId="44021" priority="24191" stopIfTrue="1" operator="equal">
      <formula>"Towel"</formula>
    </cfRule>
    <cfRule type="cellIs" dxfId="44020" priority="24192" stopIfTrue="1" operator="equal">
      <formula>"Napkin Hs"</formula>
    </cfRule>
  </conditionalFormatting>
  <conditionalFormatting sqref="C36">
    <cfRule type="cellIs" dxfId="44019" priority="24185" stopIfTrue="1" operator="equal">
      <formula>"Towel"</formula>
    </cfRule>
    <cfRule type="cellIs" dxfId="44018" priority="24186" stopIfTrue="1" operator="equal">
      <formula>"Napkin Hs"</formula>
    </cfRule>
  </conditionalFormatting>
  <conditionalFormatting sqref="C36">
    <cfRule type="cellIs" dxfId="44017" priority="24183" stopIfTrue="1" operator="equal">
      <formula>"Towel"</formula>
    </cfRule>
    <cfRule type="cellIs" dxfId="44016" priority="24184" stopIfTrue="1" operator="equal">
      <formula>"Napkin Hs"</formula>
    </cfRule>
  </conditionalFormatting>
  <conditionalFormatting sqref="C36">
    <cfRule type="cellIs" dxfId="44015" priority="24159" stopIfTrue="1" operator="equal">
      <formula>"Towel"</formula>
    </cfRule>
  </conditionalFormatting>
  <conditionalFormatting sqref="C36">
    <cfRule type="cellIs" dxfId="44014" priority="24160" stopIfTrue="1" operator="equal">
      <formula>"Napkin Hs"</formula>
    </cfRule>
    <cfRule type="cellIs" dxfId="44013" priority="24165" stopIfTrue="1" operator="equal">
      <formula>"Towel"</formula>
    </cfRule>
    <cfRule type="cellIs" dxfId="44012" priority="24166" stopIfTrue="1" operator="equal">
      <formula>"Napkin Hs"</formula>
    </cfRule>
    <cfRule type="cellIs" dxfId="44011" priority="24175" stopIfTrue="1" operator="equal">
      <formula>"Towel"</formula>
    </cfRule>
    <cfRule type="cellIs" dxfId="44010" priority="24176" stopIfTrue="1" operator="equal">
      <formula>"Napkin Hs"</formula>
    </cfRule>
    <cfRule type="cellIs" dxfId="44009" priority="24181" stopIfTrue="1" operator="equal">
      <formula>"Towel"</formula>
    </cfRule>
    <cfRule type="cellIs" dxfId="44008" priority="24182" stopIfTrue="1" operator="equal">
      <formula>"Napkin Hs"</formula>
    </cfRule>
  </conditionalFormatting>
  <conditionalFormatting sqref="C36">
    <cfRule type="cellIs" dxfId="44007" priority="24161" stopIfTrue="1" operator="equal">
      <formula>"Towel"</formula>
    </cfRule>
    <cfRule type="cellIs" dxfId="44006" priority="24162" stopIfTrue="1" operator="equal">
      <formula>"Napkin Hs"</formula>
    </cfRule>
    <cfRule type="cellIs" dxfId="44005" priority="24163" stopIfTrue="1" operator="equal">
      <formula>"Towel"</formula>
    </cfRule>
    <cfRule type="cellIs" dxfId="44004" priority="24164" stopIfTrue="1" operator="equal">
      <formula>"Napkin Hs"</formula>
    </cfRule>
    <cfRule type="cellIs" dxfId="44003" priority="24167" stopIfTrue="1" operator="equal">
      <formula>"Towel"</formula>
    </cfRule>
    <cfRule type="cellIs" dxfId="44002" priority="24168" stopIfTrue="1" operator="equal">
      <formula>"Napkin Hs"</formula>
    </cfRule>
    <cfRule type="cellIs" dxfId="44001" priority="24169" stopIfTrue="1" operator="equal">
      <formula>"Towel"</formula>
    </cfRule>
    <cfRule type="cellIs" dxfId="44000" priority="24170" stopIfTrue="1" operator="equal">
      <formula>"Napkin Hs"</formula>
    </cfRule>
    <cfRule type="cellIs" dxfId="43999" priority="24171" stopIfTrue="1" operator="equal">
      <formula>"Towel"</formula>
    </cfRule>
    <cfRule type="cellIs" dxfId="43998" priority="24172" stopIfTrue="1" operator="equal">
      <formula>"Napkin Hs"</formula>
    </cfRule>
    <cfRule type="cellIs" dxfId="43997" priority="24173" stopIfTrue="1" operator="equal">
      <formula>"Towel"</formula>
    </cfRule>
    <cfRule type="cellIs" dxfId="43996" priority="24174" stopIfTrue="1" operator="equal">
      <formula>"Napkin Hs"</formula>
    </cfRule>
    <cfRule type="cellIs" dxfId="43995" priority="24177" stopIfTrue="1" operator="equal">
      <formula>"Towel"</formula>
    </cfRule>
    <cfRule type="cellIs" dxfId="43994" priority="24178" stopIfTrue="1" operator="equal">
      <formula>"Napkin Hs"</formula>
    </cfRule>
    <cfRule type="cellIs" dxfId="43993" priority="24180" stopIfTrue="1" operator="equal">
      <formula>"Napkin Hs"</formula>
    </cfRule>
  </conditionalFormatting>
  <conditionalFormatting sqref="C36">
    <cfRule type="cellIs" dxfId="43992" priority="24179" stopIfTrue="1" operator="equal">
      <formula>"Towel"</formula>
    </cfRule>
  </conditionalFormatting>
  <conditionalFormatting sqref="C36">
    <cfRule type="cellIs" dxfId="43991" priority="24157" stopIfTrue="1" operator="equal">
      <formula>"Towel"</formula>
    </cfRule>
    <cfRule type="cellIs" dxfId="43990" priority="24158" stopIfTrue="1" operator="equal">
      <formula>"Napkin Hs"</formula>
    </cfRule>
  </conditionalFormatting>
  <conditionalFormatting sqref="C36">
    <cfRule type="cellIs" dxfId="43989" priority="24156" stopIfTrue="1" operator="equal">
      <formula>"Napkin Hs"</formula>
    </cfRule>
  </conditionalFormatting>
  <conditionalFormatting sqref="C36">
    <cfRule type="cellIs" dxfId="43988" priority="24155" stopIfTrue="1" operator="equal">
      <formula>"Towel"</formula>
    </cfRule>
  </conditionalFormatting>
  <conditionalFormatting sqref="C36">
    <cfRule type="cellIs" dxfId="43987" priority="24153" stopIfTrue="1" operator="equal">
      <formula>"Towel"</formula>
    </cfRule>
  </conditionalFormatting>
  <conditionalFormatting sqref="C36">
    <cfRule type="cellIs" dxfId="43986" priority="24154" stopIfTrue="1" operator="equal">
      <formula>"Napkin Hs"</formula>
    </cfRule>
  </conditionalFormatting>
  <conditionalFormatting sqref="C36">
    <cfRule type="cellIs" dxfId="43985" priority="24057" stopIfTrue="1" operator="equal">
      <formula>"Towel"</formula>
    </cfRule>
  </conditionalFormatting>
  <conditionalFormatting sqref="C36">
    <cfRule type="cellIs" dxfId="43984" priority="24067" stopIfTrue="1" operator="equal">
      <formula>"Towel"</formula>
    </cfRule>
    <cfRule type="cellIs" dxfId="43983" priority="24068" stopIfTrue="1" operator="equal">
      <formula>"Napkin Hs"</formula>
    </cfRule>
    <cfRule type="cellIs" dxfId="43982" priority="24073" stopIfTrue="1" operator="equal">
      <formula>"Towel"</formula>
    </cfRule>
    <cfRule type="cellIs" dxfId="43981" priority="24074" stopIfTrue="1" operator="equal">
      <formula>"Napkin Hs"</formula>
    </cfRule>
    <cfRule type="cellIs" dxfId="43980" priority="24079" stopIfTrue="1" operator="equal">
      <formula>"Towel"</formula>
    </cfRule>
    <cfRule type="cellIs" dxfId="43979" priority="24080" stopIfTrue="1" operator="equal">
      <formula>"Napkin Hs"</formula>
    </cfRule>
    <cfRule type="cellIs" dxfId="43978" priority="24081" stopIfTrue="1" operator="equal">
      <formula>"Towel"</formula>
    </cfRule>
    <cfRule type="cellIs" dxfId="43977" priority="24082" stopIfTrue="1" operator="equal">
      <formula>"Napkin Hs"</formula>
    </cfRule>
    <cfRule type="cellIs" dxfId="43976" priority="24087" stopIfTrue="1" operator="equal">
      <formula>"Towel"</formula>
    </cfRule>
    <cfRule type="cellIs" dxfId="43975" priority="24088" stopIfTrue="1" operator="equal">
      <formula>"Napkin Hs"</formula>
    </cfRule>
    <cfRule type="cellIs" dxfId="43974" priority="24097" stopIfTrue="1" operator="equal">
      <formula>"Towel"</formula>
    </cfRule>
    <cfRule type="cellIs" dxfId="43973" priority="24098" stopIfTrue="1" operator="equal">
      <formula>"Napkin Hs"</formula>
    </cfRule>
    <cfRule type="cellIs" dxfId="43972" priority="24103" stopIfTrue="1" operator="equal">
      <formula>"Towel"</formula>
    </cfRule>
    <cfRule type="cellIs" dxfId="43971" priority="24104" stopIfTrue="1" operator="equal">
      <formula>"Napkin Hs"</formula>
    </cfRule>
    <cfRule type="cellIs" dxfId="43970" priority="24105" stopIfTrue="1" operator="equal">
      <formula>"Towel"</formula>
    </cfRule>
    <cfRule type="cellIs" dxfId="43969" priority="24106" stopIfTrue="1" operator="equal">
      <formula>"Napkin Hs"</formula>
    </cfRule>
    <cfRule type="cellIs" dxfId="43968" priority="24111" stopIfTrue="1" operator="equal">
      <formula>"Towel"</formula>
    </cfRule>
    <cfRule type="cellIs" dxfId="43967" priority="24112" stopIfTrue="1" operator="equal">
      <formula>"Napkin Hs"</formula>
    </cfRule>
    <cfRule type="cellIs" dxfId="43966" priority="24121" stopIfTrue="1" operator="equal">
      <formula>"Towel"</formula>
    </cfRule>
    <cfRule type="cellIs" dxfId="43965" priority="24122" stopIfTrue="1" operator="equal">
      <formula>"Napkin Hs"</formula>
    </cfRule>
    <cfRule type="cellIs" dxfId="43964" priority="24123" stopIfTrue="1" operator="equal">
      <formula>"Towel"</formula>
    </cfRule>
    <cfRule type="cellIs" dxfId="43963" priority="24124" stopIfTrue="1" operator="equal">
      <formula>"Napkin Hs"</formula>
    </cfRule>
    <cfRule type="cellIs" dxfId="43962" priority="24129" stopIfTrue="1" operator="equal">
      <formula>"Towel"</formula>
    </cfRule>
    <cfRule type="cellIs" dxfId="43961" priority="24130" stopIfTrue="1" operator="equal">
      <formula>"Napkin Hs"</formula>
    </cfRule>
    <cfRule type="cellIs" dxfId="43960" priority="24139" stopIfTrue="1" operator="equal">
      <formula>"Towel"</formula>
    </cfRule>
    <cfRule type="cellIs" dxfId="43959" priority="24140" stopIfTrue="1" operator="equal">
      <formula>"Napkin Hs"</formula>
    </cfRule>
    <cfRule type="cellIs" dxfId="43958" priority="24141" stopIfTrue="1" operator="equal">
      <formula>"Towel"</formula>
    </cfRule>
    <cfRule type="cellIs" dxfId="43957" priority="24142" stopIfTrue="1" operator="equal">
      <formula>"Napkin Hs"</formula>
    </cfRule>
    <cfRule type="cellIs" dxfId="43956" priority="24148" stopIfTrue="1" operator="equal">
      <formula>"Napkin Hs"</formula>
    </cfRule>
  </conditionalFormatting>
  <conditionalFormatting sqref="C36">
    <cfRule type="cellIs" dxfId="43955" priority="24147" stopIfTrue="1" operator="equal">
      <formula>"Towel"</formula>
    </cfRule>
  </conditionalFormatting>
  <conditionalFormatting sqref="C36">
    <cfRule type="cellIs" dxfId="43954" priority="24058" stopIfTrue="1" operator="equal">
      <formula>"Napkin Hs"</formula>
    </cfRule>
    <cfRule type="cellIs" dxfId="43953" priority="24059" stopIfTrue="1" operator="equal">
      <formula>"Towel"</formula>
    </cfRule>
    <cfRule type="cellIs" dxfId="43952" priority="24060" stopIfTrue="1" operator="equal">
      <formula>"Napkin Hs"</formula>
    </cfRule>
    <cfRule type="cellIs" dxfId="43951" priority="24061" stopIfTrue="1" operator="equal">
      <formula>"Towel"</formula>
    </cfRule>
    <cfRule type="cellIs" dxfId="43950" priority="24062" stopIfTrue="1" operator="equal">
      <formula>"Napkin Hs"</formula>
    </cfRule>
    <cfRule type="cellIs" dxfId="43949" priority="24063" stopIfTrue="1" operator="equal">
      <formula>"Towel"</formula>
    </cfRule>
    <cfRule type="cellIs" dxfId="43948" priority="24064" stopIfTrue="1" operator="equal">
      <formula>"Napkin Hs"</formula>
    </cfRule>
    <cfRule type="cellIs" dxfId="43947" priority="24065" stopIfTrue="1" operator="equal">
      <formula>"Towel"</formula>
    </cfRule>
    <cfRule type="cellIs" dxfId="43946" priority="24066" stopIfTrue="1" operator="equal">
      <formula>"Napkin Hs"</formula>
    </cfRule>
    <cfRule type="cellIs" dxfId="43945" priority="24069" stopIfTrue="1" operator="equal">
      <formula>"Towel"</formula>
    </cfRule>
    <cfRule type="cellIs" dxfId="43944" priority="24070" stopIfTrue="1" operator="equal">
      <formula>"Napkin Hs"</formula>
    </cfRule>
    <cfRule type="cellIs" dxfId="43943" priority="24071" stopIfTrue="1" operator="equal">
      <formula>"Towel"</formula>
    </cfRule>
    <cfRule type="cellIs" dxfId="43942" priority="24072" stopIfTrue="1" operator="equal">
      <formula>"Napkin Hs"</formula>
    </cfRule>
    <cfRule type="cellIs" dxfId="43941" priority="24075" stopIfTrue="1" operator="equal">
      <formula>"Towel"</formula>
    </cfRule>
    <cfRule type="cellIs" dxfId="43940" priority="24076" stopIfTrue="1" operator="equal">
      <formula>"Napkin Hs"</formula>
    </cfRule>
    <cfRule type="cellIs" dxfId="43939" priority="24077" stopIfTrue="1" operator="equal">
      <formula>"Towel"</formula>
    </cfRule>
    <cfRule type="cellIs" dxfId="43938" priority="24078" stopIfTrue="1" operator="equal">
      <formula>"Napkin Hs"</formula>
    </cfRule>
    <cfRule type="cellIs" dxfId="43937" priority="24083" stopIfTrue="1" operator="equal">
      <formula>"Towel"</formula>
    </cfRule>
    <cfRule type="cellIs" dxfId="43936" priority="24084" stopIfTrue="1" operator="equal">
      <formula>"Napkin Hs"</formula>
    </cfRule>
    <cfRule type="cellIs" dxfId="43935" priority="24085" stopIfTrue="1" operator="equal">
      <formula>"Towel"</formula>
    </cfRule>
    <cfRule type="cellIs" dxfId="43934" priority="24086" stopIfTrue="1" operator="equal">
      <formula>"Napkin Hs"</formula>
    </cfRule>
    <cfRule type="cellIs" dxfId="43933" priority="24089" stopIfTrue="1" operator="equal">
      <formula>"Towel"</formula>
    </cfRule>
    <cfRule type="cellIs" dxfId="43932" priority="24090" stopIfTrue="1" operator="equal">
      <formula>"Napkin Hs"</formula>
    </cfRule>
    <cfRule type="cellIs" dxfId="43931" priority="24091" stopIfTrue="1" operator="equal">
      <formula>"Towel"</formula>
    </cfRule>
    <cfRule type="cellIs" dxfId="43930" priority="24092" stopIfTrue="1" operator="equal">
      <formula>"Napkin Hs"</formula>
    </cfRule>
    <cfRule type="cellIs" dxfId="43929" priority="24093" stopIfTrue="1" operator="equal">
      <formula>"Towel"</formula>
    </cfRule>
    <cfRule type="cellIs" dxfId="43928" priority="24094" stopIfTrue="1" operator="equal">
      <formula>"Napkin Hs"</formula>
    </cfRule>
    <cfRule type="cellIs" dxfId="43927" priority="24095" stopIfTrue="1" operator="equal">
      <formula>"Towel"</formula>
    </cfRule>
    <cfRule type="cellIs" dxfId="43926" priority="24096" stopIfTrue="1" operator="equal">
      <formula>"Napkin Hs"</formula>
    </cfRule>
    <cfRule type="cellIs" dxfId="43925" priority="24099" stopIfTrue="1" operator="equal">
      <formula>"Towel"</formula>
    </cfRule>
    <cfRule type="cellIs" dxfId="43924" priority="24100" stopIfTrue="1" operator="equal">
      <formula>"Napkin Hs"</formula>
    </cfRule>
    <cfRule type="cellIs" dxfId="43923" priority="24101" stopIfTrue="1" operator="equal">
      <formula>"Towel"</formula>
    </cfRule>
    <cfRule type="cellIs" dxfId="43922" priority="24102" stopIfTrue="1" operator="equal">
      <formula>"Napkin Hs"</formula>
    </cfRule>
    <cfRule type="cellIs" dxfId="43921" priority="24107" stopIfTrue="1" operator="equal">
      <formula>"Towel"</formula>
    </cfRule>
    <cfRule type="cellIs" dxfId="43920" priority="24108" stopIfTrue="1" operator="equal">
      <formula>"Napkin Hs"</formula>
    </cfRule>
    <cfRule type="cellIs" dxfId="43919" priority="24109" stopIfTrue="1" operator="equal">
      <formula>"Towel"</formula>
    </cfRule>
    <cfRule type="cellIs" dxfId="43918" priority="24110" stopIfTrue="1" operator="equal">
      <formula>"Napkin Hs"</formula>
    </cfRule>
    <cfRule type="cellIs" dxfId="43917" priority="24113" stopIfTrue="1" operator="equal">
      <formula>"Towel"</formula>
    </cfRule>
    <cfRule type="cellIs" dxfId="43916" priority="24114" stopIfTrue="1" operator="equal">
      <formula>"Napkin Hs"</formula>
    </cfRule>
    <cfRule type="cellIs" dxfId="43915" priority="24115" stopIfTrue="1" operator="equal">
      <formula>"Towel"</formula>
    </cfRule>
    <cfRule type="cellIs" dxfId="43914" priority="24116" stopIfTrue="1" operator="equal">
      <formula>"Napkin Hs"</formula>
    </cfRule>
    <cfRule type="cellIs" dxfId="43913" priority="24117" stopIfTrue="1" operator="equal">
      <formula>"Towel"</formula>
    </cfRule>
    <cfRule type="cellIs" dxfId="43912" priority="24118" stopIfTrue="1" operator="equal">
      <formula>"Napkin Hs"</formula>
    </cfRule>
    <cfRule type="cellIs" dxfId="43911" priority="24119" stopIfTrue="1" operator="equal">
      <formula>"Towel"</formula>
    </cfRule>
    <cfRule type="cellIs" dxfId="43910" priority="24120" stopIfTrue="1" operator="equal">
      <formula>"Napkin Hs"</formula>
    </cfRule>
    <cfRule type="cellIs" dxfId="43909" priority="24125" stopIfTrue="1" operator="equal">
      <formula>"Towel"</formula>
    </cfRule>
    <cfRule type="cellIs" dxfId="43908" priority="24126" stopIfTrue="1" operator="equal">
      <formula>"Napkin Hs"</formula>
    </cfRule>
    <cfRule type="cellIs" dxfId="43907" priority="24127" stopIfTrue="1" operator="equal">
      <formula>"Towel"</formula>
    </cfRule>
    <cfRule type="cellIs" dxfId="43906" priority="24128" stopIfTrue="1" operator="equal">
      <formula>"Napkin Hs"</formula>
    </cfRule>
    <cfRule type="cellIs" dxfId="43905" priority="24131" stopIfTrue="1" operator="equal">
      <formula>"Towel"</formula>
    </cfRule>
    <cfRule type="cellIs" dxfId="43904" priority="24132" stopIfTrue="1" operator="equal">
      <formula>"Napkin Hs"</formula>
    </cfRule>
    <cfRule type="cellIs" dxfId="43903" priority="24133" stopIfTrue="1" operator="equal">
      <formula>"Towel"</formula>
    </cfRule>
    <cfRule type="cellIs" dxfId="43902" priority="24134" stopIfTrue="1" operator="equal">
      <formula>"Napkin Hs"</formula>
    </cfRule>
    <cfRule type="cellIs" dxfId="43901" priority="24135" stopIfTrue="1" operator="equal">
      <formula>"Towel"</formula>
    </cfRule>
    <cfRule type="cellIs" dxfId="43900" priority="24136" stopIfTrue="1" operator="equal">
      <formula>"Napkin Hs"</formula>
    </cfRule>
    <cfRule type="cellIs" dxfId="43899" priority="24137" stopIfTrue="1" operator="equal">
      <formula>"Towel"</formula>
    </cfRule>
    <cfRule type="cellIs" dxfId="43898" priority="24138" stopIfTrue="1" operator="equal">
      <formula>"Napkin Hs"</formula>
    </cfRule>
    <cfRule type="cellIs" dxfId="43897" priority="24143" stopIfTrue="1" operator="equal">
      <formula>"Towel"</formula>
    </cfRule>
    <cfRule type="cellIs" dxfId="43896" priority="24144" stopIfTrue="1" operator="equal">
      <formula>"Napkin Hs"</formula>
    </cfRule>
    <cfRule type="cellIs" dxfId="43895" priority="24145" stopIfTrue="1" operator="equal">
      <formula>"Towel"</formula>
    </cfRule>
    <cfRule type="cellIs" dxfId="43894" priority="24146" stopIfTrue="1" operator="equal">
      <formula>"Napkin Hs"</formula>
    </cfRule>
    <cfRule type="cellIs" dxfId="43893" priority="24149" stopIfTrue="1" operator="equal">
      <formula>"Towel"</formula>
    </cfRule>
    <cfRule type="cellIs" dxfId="43892" priority="24150" stopIfTrue="1" operator="equal">
      <formula>"Napkin Hs"</formula>
    </cfRule>
    <cfRule type="cellIs" dxfId="43891" priority="24151" stopIfTrue="1" operator="equal">
      <formula>"Towel"</formula>
    </cfRule>
    <cfRule type="cellIs" dxfId="43890" priority="24152" stopIfTrue="1" operator="equal">
      <formula>"Napkin Hs"</formula>
    </cfRule>
  </conditionalFormatting>
  <conditionalFormatting sqref="C36">
    <cfRule type="cellIs" dxfId="43889" priority="24056" stopIfTrue="1" operator="equal">
      <formula>"Napkin Hs"</formula>
    </cfRule>
  </conditionalFormatting>
  <conditionalFormatting sqref="C36">
    <cfRule type="cellIs" dxfId="43888" priority="24055" stopIfTrue="1" operator="equal">
      <formula>"Napkin Hs"</formula>
    </cfRule>
  </conditionalFormatting>
  <conditionalFormatting sqref="C36">
    <cfRule type="cellIs" dxfId="43887" priority="24054" stopIfTrue="1" operator="equal">
      <formula>"Napkin Hs"</formula>
    </cfRule>
  </conditionalFormatting>
  <conditionalFormatting sqref="C36">
    <cfRule type="cellIs" dxfId="43886" priority="24053" stopIfTrue="1" operator="equal">
      <formula>"Napkin Hs"</formula>
    </cfRule>
  </conditionalFormatting>
  <conditionalFormatting sqref="C36">
    <cfRule type="cellIs" dxfId="43885" priority="24052" stopIfTrue="1" operator="equal">
      <formula>"Napkin Hs"</formula>
    </cfRule>
  </conditionalFormatting>
  <conditionalFormatting sqref="C36">
    <cfRule type="cellIs" dxfId="43884" priority="24051" stopIfTrue="1" operator="equal">
      <formula>"Napkin Hs"</formula>
    </cfRule>
  </conditionalFormatting>
  <conditionalFormatting sqref="C36">
    <cfRule type="cellIs" dxfId="43883" priority="24049" stopIfTrue="1" operator="equal">
      <formula>"Towel"</formula>
    </cfRule>
    <cfRule type="cellIs" dxfId="43882" priority="24050" stopIfTrue="1" operator="equal">
      <formula>"Napkin Hs"</formula>
    </cfRule>
  </conditionalFormatting>
  <conditionalFormatting sqref="B37:C37 B38">
    <cfRule type="cellIs" dxfId="43881" priority="24041" stopIfTrue="1" operator="equal">
      <formula>"Towel"</formula>
    </cfRule>
    <cfRule type="cellIs" dxfId="43880" priority="24042" stopIfTrue="1" operator="equal">
      <formula>"Napkin Hs"</formula>
    </cfRule>
  </conditionalFormatting>
  <conditionalFormatting sqref="C37">
    <cfRule type="cellIs" dxfId="43879" priority="24037" stopIfTrue="1" operator="equal">
      <formula>"Towel"</formula>
    </cfRule>
    <cfRule type="cellIs" dxfId="43878" priority="24038" stopIfTrue="1" operator="equal">
      <formula>"Napkin Hs"</formula>
    </cfRule>
  </conditionalFormatting>
  <conditionalFormatting sqref="C37">
    <cfRule type="cellIs" dxfId="43877" priority="24039" stopIfTrue="1" operator="equal">
      <formula>"Towel"</formula>
    </cfRule>
    <cfRule type="cellIs" dxfId="43876" priority="24040" stopIfTrue="1" operator="equal">
      <formula>"Napkin Hs"</formula>
    </cfRule>
  </conditionalFormatting>
  <conditionalFormatting sqref="C37">
    <cfRule type="cellIs" dxfId="43875" priority="24033" stopIfTrue="1" operator="equal">
      <formula>"Towel"</formula>
    </cfRule>
    <cfRule type="cellIs" dxfId="43874" priority="24034" stopIfTrue="1" operator="equal">
      <formula>"Napkin Hs"</formula>
    </cfRule>
  </conditionalFormatting>
  <conditionalFormatting sqref="C37">
    <cfRule type="cellIs" dxfId="43873" priority="24035" stopIfTrue="1" operator="equal">
      <formula>"Towel"</formula>
    </cfRule>
    <cfRule type="cellIs" dxfId="43872" priority="24036" stopIfTrue="1" operator="equal">
      <formula>"Napkin Hs"</formula>
    </cfRule>
  </conditionalFormatting>
  <conditionalFormatting sqref="C37">
    <cfRule type="cellIs" dxfId="43871" priority="24031" stopIfTrue="1" operator="equal">
      <formula>"Towel"</formula>
    </cfRule>
    <cfRule type="cellIs" dxfId="43870" priority="24032" stopIfTrue="1" operator="equal">
      <formula>"Napkin Hs"</formula>
    </cfRule>
  </conditionalFormatting>
  <conditionalFormatting sqref="B37:B38">
    <cfRule type="cellIs" dxfId="43869" priority="24029" stopIfTrue="1" operator="equal">
      <formula>"Towel"</formula>
    </cfRule>
    <cfRule type="cellIs" dxfId="43868" priority="24030" stopIfTrue="1" operator="equal">
      <formula>"Napkin Hs"</formula>
    </cfRule>
  </conditionalFormatting>
  <conditionalFormatting sqref="B37:C37 B38">
    <cfRule type="cellIs" dxfId="43867" priority="24027" stopIfTrue="1" operator="equal">
      <formula>"Towel"</formula>
    </cfRule>
    <cfRule type="cellIs" dxfId="43866" priority="24028" stopIfTrue="1" operator="equal">
      <formula>"Napkin Hs"</formula>
    </cfRule>
  </conditionalFormatting>
  <conditionalFormatting sqref="C37">
    <cfRule type="cellIs" dxfId="43865" priority="24023" stopIfTrue="1" operator="equal">
      <formula>"Towel"</formula>
    </cfRule>
    <cfRule type="cellIs" dxfId="43864" priority="24024" stopIfTrue="1" operator="equal">
      <formula>"Napkin Hs"</formula>
    </cfRule>
  </conditionalFormatting>
  <conditionalFormatting sqref="C37">
    <cfRule type="cellIs" dxfId="43863" priority="24026" stopIfTrue="1" operator="equal">
      <formula>"Napkin Hs"</formula>
    </cfRule>
  </conditionalFormatting>
  <conditionalFormatting sqref="C37">
    <cfRule type="cellIs" dxfId="43862" priority="24025" stopIfTrue="1" operator="equal">
      <formula>"Towel"</formula>
    </cfRule>
  </conditionalFormatting>
  <conditionalFormatting sqref="B37:C37 B38">
    <cfRule type="cellIs" dxfId="43861" priority="24021" stopIfTrue="1" operator="equal">
      <formula>"Towel"</formula>
    </cfRule>
    <cfRule type="cellIs" dxfId="43860" priority="24022" stopIfTrue="1" operator="equal">
      <formula>"Napkin Hs"</formula>
    </cfRule>
  </conditionalFormatting>
  <conditionalFormatting sqref="C37">
    <cfRule type="cellIs" dxfId="43859" priority="24017" stopIfTrue="1" operator="equal">
      <formula>"Towel"</formula>
    </cfRule>
    <cfRule type="cellIs" dxfId="43858" priority="24018" stopIfTrue="1" operator="equal">
      <formula>"Napkin Hs"</formula>
    </cfRule>
  </conditionalFormatting>
  <conditionalFormatting sqref="C37">
    <cfRule type="cellIs" dxfId="43857" priority="24020" stopIfTrue="1" operator="equal">
      <formula>"Napkin Hs"</formula>
    </cfRule>
  </conditionalFormatting>
  <conditionalFormatting sqref="C37">
    <cfRule type="cellIs" dxfId="43856" priority="24019" stopIfTrue="1" operator="equal">
      <formula>"Towel"</formula>
    </cfRule>
  </conditionalFormatting>
  <conditionalFormatting sqref="B37:B38">
    <cfRule type="cellIs" dxfId="43855" priority="24015" stopIfTrue="1" operator="equal">
      <formula>"Towel"</formula>
    </cfRule>
    <cfRule type="cellIs" dxfId="43854" priority="24016" stopIfTrue="1" operator="equal">
      <formula>"Napkin Hs"</formula>
    </cfRule>
  </conditionalFormatting>
  <conditionalFormatting sqref="B37:B38">
    <cfRule type="cellIs" dxfId="43853" priority="24013" stopIfTrue="1" operator="equal">
      <formula>"Towel"</formula>
    </cfRule>
    <cfRule type="cellIs" dxfId="43852" priority="24014" stopIfTrue="1" operator="equal">
      <formula>"Napkin Hs"</formula>
    </cfRule>
  </conditionalFormatting>
  <conditionalFormatting sqref="B37:B38">
    <cfRule type="cellIs" dxfId="43851" priority="24011" stopIfTrue="1" operator="equal">
      <formula>"Towel"</formula>
    </cfRule>
    <cfRule type="cellIs" dxfId="43850" priority="24012" stopIfTrue="1" operator="equal">
      <formula>"Napkin Hs"</formula>
    </cfRule>
  </conditionalFormatting>
  <conditionalFormatting sqref="B37:B38">
    <cfRule type="cellIs" dxfId="43849" priority="24009" stopIfTrue="1" operator="equal">
      <formula>"Towel"</formula>
    </cfRule>
    <cfRule type="cellIs" dxfId="43848" priority="24010" stopIfTrue="1" operator="equal">
      <formula>"Napkin Hs"</formula>
    </cfRule>
  </conditionalFormatting>
  <conditionalFormatting sqref="B37:B38">
    <cfRule type="cellIs" dxfId="43847" priority="24007" stopIfTrue="1" operator="equal">
      <formula>"Towel"</formula>
    </cfRule>
    <cfRule type="cellIs" dxfId="43846" priority="24008" stopIfTrue="1" operator="equal">
      <formula>"Napkin Hs"</formula>
    </cfRule>
  </conditionalFormatting>
  <conditionalFormatting sqref="B37:B38">
    <cfRule type="cellIs" dxfId="43845" priority="24005" stopIfTrue="1" operator="equal">
      <formula>"Towel"</formula>
    </cfRule>
    <cfRule type="cellIs" dxfId="43844" priority="24006" stopIfTrue="1" operator="equal">
      <formula>"Napkin Hs"</formula>
    </cfRule>
  </conditionalFormatting>
  <conditionalFormatting sqref="B37:B38">
    <cfRule type="cellIs" dxfId="43843" priority="24003" stopIfTrue="1" operator="equal">
      <formula>"Towel"</formula>
    </cfRule>
    <cfRule type="cellIs" dxfId="43842" priority="24004" stopIfTrue="1" operator="equal">
      <formula>"Napkin Hs"</formula>
    </cfRule>
  </conditionalFormatting>
  <conditionalFormatting sqref="B37:B38">
    <cfRule type="cellIs" dxfId="43841" priority="24001" stopIfTrue="1" operator="equal">
      <formula>"Towel"</formula>
    </cfRule>
    <cfRule type="cellIs" dxfId="43840" priority="24002" stopIfTrue="1" operator="equal">
      <formula>"Napkin Hs"</formula>
    </cfRule>
  </conditionalFormatting>
  <conditionalFormatting sqref="B37:B38">
    <cfRule type="cellIs" dxfId="43839" priority="24000" stopIfTrue="1" operator="equal">
      <formula>"Napkin Hs"</formula>
    </cfRule>
  </conditionalFormatting>
  <conditionalFormatting sqref="B37:B38">
    <cfRule type="cellIs" dxfId="43838" priority="23999" stopIfTrue="1" operator="equal">
      <formula>"Napkin Hs"</formula>
    </cfRule>
  </conditionalFormatting>
  <conditionalFormatting sqref="B37:B38">
    <cfRule type="cellIs" dxfId="43837" priority="23998" stopIfTrue="1" operator="equal">
      <formula>"Napkin Hs"</formula>
    </cfRule>
  </conditionalFormatting>
  <conditionalFormatting sqref="C37">
    <cfRule type="cellIs" dxfId="43836" priority="23996" stopIfTrue="1" operator="equal">
      <formula>"Towel"</formula>
    </cfRule>
    <cfRule type="cellIs" dxfId="43835" priority="23997" stopIfTrue="1" operator="equal">
      <formula>"Napkin Hs"</formula>
    </cfRule>
  </conditionalFormatting>
  <conditionalFormatting sqref="C37">
    <cfRule type="cellIs" dxfId="43834" priority="23992" stopIfTrue="1" operator="equal">
      <formula>"Towel"</formula>
    </cfRule>
    <cfRule type="cellIs" dxfId="43833" priority="23993" stopIfTrue="1" operator="equal">
      <formula>"Napkin Hs"</formula>
    </cfRule>
  </conditionalFormatting>
  <conditionalFormatting sqref="C37">
    <cfRule type="cellIs" dxfId="43832" priority="23994" stopIfTrue="1" operator="equal">
      <formula>"Towel"</formula>
    </cfRule>
    <cfRule type="cellIs" dxfId="43831" priority="23995" stopIfTrue="1" operator="equal">
      <formula>"Napkin Hs"</formula>
    </cfRule>
  </conditionalFormatting>
  <conditionalFormatting sqref="C37">
    <cfRule type="cellIs" dxfId="43830" priority="23990" stopIfTrue="1" operator="equal">
      <formula>"Towel"</formula>
    </cfRule>
    <cfRule type="cellIs" dxfId="43829" priority="23991" stopIfTrue="1" operator="equal">
      <formula>"Napkin Hs"</formula>
    </cfRule>
  </conditionalFormatting>
  <conditionalFormatting sqref="C37">
    <cfRule type="cellIs" dxfId="43828" priority="23988" stopIfTrue="1" operator="equal">
      <formula>"Towel"</formula>
    </cfRule>
    <cfRule type="cellIs" dxfId="43827" priority="23989" stopIfTrue="1" operator="equal">
      <formula>"Napkin Hs"</formula>
    </cfRule>
  </conditionalFormatting>
  <conditionalFormatting sqref="C37">
    <cfRule type="cellIs" dxfId="43826" priority="23986" stopIfTrue="1" operator="equal">
      <formula>"Towel"</formula>
    </cfRule>
    <cfRule type="cellIs" dxfId="43825" priority="23987" stopIfTrue="1" operator="equal">
      <formula>"Napkin Hs"</formula>
    </cfRule>
  </conditionalFormatting>
  <conditionalFormatting sqref="C37">
    <cfRule type="cellIs" dxfId="43824" priority="23978" stopIfTrue="1" operator="equal">
      <formula>"Towel"</formula>
    </cfRule>
    <cfRule type="cellIs" dxfId="43823" priority="23979" stopIfTrue="1" operator="equal">
      <formula>"Napkin Hs"</formula>
    </cfRule>
  </conditionalFormatting>
  <conditionalFormatting sqref="C37">
    <cfRule type="cellIs" dxfId="43822" priority="23980" stopIfTrue="1" operator="equal">
      <formula>"Towel"</formula>
    </cfRule>
    <cfRule type="cellIs" dxfId="43821" priority="23981" stopIfTrue="1" operator="equal">
      <formula>"Napkin Hs"</formula>
    </cfRule>
  </conditionalFormatting>
  <conditionalFormatting sqref="C37">
    <cfRule type="cellIs" dxfId="43820" priority="23976" stopIfTrue="1" operator="equal">
      <formula>"Towel"</formula>
    </cfRule>
    <cfRule type="cellIs" dxfId="43819" priority="23977" stopIfTrue="1" operator="equal">
      <formula>"Napkin Hs"</formula>
    </cfRule>
  </conditionalFormatting>
  <conditionalFormatting sqref="C37">
    <cfRule type="cellIs" dxfId="43818" priority="23974" stopIfTrue="1" operator="equal">
      <formula>"Towel"</formula>
    </cfRule>
    <cfRule type="cellIs" dxfId="43817" priority="23975" stopIfTrue="1" operator="equal">
      <formula>"Napkin Hs"</formula>
    </cfRule>
  </conditionalFormatting>
  <conditionalFormatting sqref="C37">
    <cfRule type="cellIs" dxfId="43816" priority="23982" stopIfTrue="1" operator="equal">
      <formula>"Towel"</formula>
    </cfRule>
    <cfRule type="cellIs" dxfId="43815" priority="23983" stopIfTrue="1" operator="equal">
      <formula>"Napkin Hs"</formula>
    </cfRule>
  </conditionalFormatting>
  <conditionalFormatting sqref="C37">
    <cfRule type="cellIs" dxfId="43814" priority="23984" stopIfTrue="1" operator="equal">
      <formula>"Towel"</formula>
    </cfRule>
    <cfRule type="cellIs" dxfId="43813" priority="23985" stopIfTrue="1" operator="equal">
      <formula>"Napkin Hs"</formula>
    </cfRule>
  </conditionalFormatting>
  <conditionalFormatting sqref="C37">
    <cfRule type="cellIs" dxfId="43812" priority="23972" stopIfTrue="1" operator="equal">
      <formula>"Towel"</formula>
    </cfRule>
    <cfRule type="cellIs" dxfId="43811" priority="23973" stopIfTrue="1" operator="equal">
      <formula>"Napkin Hs"</formula>
    </cfRule>
  </conditionalFormatting>
  <conditionalFormatting sqref="C37">
    <cfRule type="cellIs" dxfId="43810" priority="23968" stopIfTrue="1" operator="equal">
      <formula>"Towel"</formula>
    </cfRule>
    <cfRule type="cellIs" dxfId="43809" priority="23969" stopIfTrue="1" operator="equal">
      <formula>"Napkin Hs"</formula>
    </cfRule>
  </conditionalFormatting>
  <conditionalFormatting sqref="C37">
    <cfRule type="cellIs" dxfId="43808" priority="23970" stopIfTrue="1" operator="equal">
      <formula>"Towel"</formula>
    </cfRule>
    <cfRule type="cellIs" dxfId="43807" priority="23971" stopIfTrue="1" operator="equal">
      <formula>"Napkin Hs"</formula>
    </cfRule>
  </conditionalFormatting>
  <conditionalFormatting sqref="C37">
    <cfRule type="cellIs" dxfId="43806" priority="23966" stopIfTrue="1" operator="equal">
      <formula>"Towel"</formula>
    </cfRule>
    <cfRule type="cellIs" dxfId="43805" priority="23967" stopIfTrue="1" operator="equal">
      <formula>"Napkin Hs"</formula>
    </cfRule>
  </conditionalFormatting>
  <conditionalFormatting sqref="C37">
    <cfRule type="cellIs" dxfId="43804" priority="23964" stopIfTrue="1" operator="equal">
      <formula>"Towel"</formula>
    </cfRule>
    <cfRule type="cellIs" dxfId="43803" priority="23965" stopIfTrue="1" operator="equal">
      <formula>"Napkin Hs"</formula>
    </cfRule>
  </conditionalFormatting>
  <conditionalFormatting sqref="C37">
    <cfRule type="cellIs" dxfId="43802" priority="23962" stopIfTrue="1" operator="equal">
      <formula>"Towel"</formula>
    </cfRule>
    <cfRule type="cellIs" dxfId="43801" priority="23963" stopIfTrue="1" operator="equal">
      <formula>"Napkin Hs"</formula>
    </cfRule>
  </conditionalFormatting>
  <conditionalFormatting sqref="C37">
    <cfRule type="cellIs" dxfId="43800" priority="23954" stopIfTrue="1" operator="equal">
      <formula>"Towel"</formula>
    </cfRule>
    <cfRule type="cellIs" dxfId="43799" priority="23955" stopIfTrue="1" operator="equal">
      <formula>"Napkin Hs"</formula>
    </cfRule>
  </conditionalFormatting>
  <conditionalFormatting sqref="C37">
    <cfRule type="cellIs" dxfId="43798" priority="23956" stopIfTrue="1" operator="equal">
      <formula>"Towel"</formula>
    </cfRule>
    <cfRule type="cellIs" dxfId="43797" priority="23957" stopIfTrue="1" operator="equal">
      <formula>"Napkin Hs"</formula>
    </cfRule>
  </conditionalFormatting>
  <conditionalFormatting sqref="C37">
    <cfRule type="cellIs" dxfId="43796" priority="23952" stopIfTrue="1" operator="equal">
      <formula>"Towel"</formula>
    </cfRule>
    <cfRule type="cellIs" dxfId="43795" priority="23953" stopIfTrue="1" operator="equal">
      <formula>"Napkin Hs"</formula>
    </cfRule>
  </conditionalFormatting>
  <conditionalFormatting sqref="C37">
    <cfRule type="cellIs" dxfId="43794" priority="23950" stopIfTrue="1" operator="equal">
      <formula>"Towel"</formula>
    </cfRule>
    <cfRule type="cellIs" dxfId="43793" priority="23951" stopIfTrue="1" operator="equal">
      <formula>"Napkin Hs"</formula>
    </cfRule>
  </conditionalFormatting>
  <conditionalFormatting sqref="C37">
    <cfRule type="cellIs" dxfId="43792" priority="23958" stopIfTrue="1" operator="equal">
      <formula>"Towel"</formula>
    </cfRule>
    <cfRule type="cellIs" dxfId="43791" priority="23959" stopIfTrue="1" operator="equal">
      <formula>"Napkin Hs"</formula>
    </cfRule>
  </conditionalFormatting>
  <conditionalFormatting sqref="C37">
    <cfRule type="cellIs" dxfId="43790" priority="23960" stopIfTrue="1" operator="equal">
      <formula>"Towel"</formula>
    </cfRule>
    <cfRule type="cellIs" dxfId="43789" priority="23961" stopIfTrue="1" operator="equal">
      <formula>"Napkin Hs"</formula>
    </cfRule>
  </conditionalFormatting>
  <conditionalFormatting sqref="C37">
    <cfRule type="cellIs" dxfId="43788" priority="23948" stopIfTrue="1" operator="equal">
      <formula>"Towel"</formula>
    </cfRule>
    <cfRule type="cellIs" dxfId="43787" priority="23949" stopIfTrue="1" operator="equal">
      <formula>"Napkin Hs"</formula>
    </cfRule>
  </conditionalFormatting>
  <conditionalFormatting sqref="C37">
    <cfRule type="cellIs" dxfId="43786" priority="23944" stopIfTrue="1" operator="equal">
      <formula>"Towel"</formula>
    </cfRule>
    <cfRule type="cellIs" dxfId="43785" priority="23945" stopIfTrue="1" operator="equal">
      <formula>"Napkin Hs"</formula>
    </cfRule>
  </conditionalFormatting>
  <conditionalFormatting sqref="C37">
    <cfRule type="cellIs" dxfId="43784" priority="23946" stopIfTrue="1" operator="equal">
      <formula>"Towel"</formula>
    </cfRule>
    <cfRule type="cellIs" dxfId="43783" priority="23947" stopIfTrue="1" operator="equal">
      <formula>"Napkin Hs"</formula>
    </cfRule>
  </conditionalFormatting>
  <conditionalFormatting sqref="C37">
    <cfRule type="cellIs" dxfId="43782" priority="23940" stopIfTrue="1" operator="equal">
      <formula>"Towel"</formula>
    </cfRule>
    <cfRule type="cellIs" dxfId="43781" priority="23941" stopIfTrue="1" operator="equal">
      <formula>"Napkin Hs"</formula>
    </cfRule>
  </conditionalFormatting>
  <conditionalFormatting sqref="C37">
    <cfRule type="cellIs" dxfId="43780" priority="23942" stopIfTrue="1" operator="equal">
      <formula>"Towel"</formula>
    </cfRule>
    <cfRule type="cellIs" dxfId="43779" priority="23943" stopIfTrue="1" operator="equal">
      <formula>"Napkin Hs"</formula>
    </cfRule>
  </conditionalFormatting>
  <conditionalFormatting sqref="C37">
    <cfRule type="cellIs" dxfId="43778" priority="23938" stopIfTrue="1" operator="equal">
      <formula>"Towel"</formula>
    </cfRule>
    <cfRule type="cellIs" dxfId="43777" priority="23939" stopIfTrue="1" operator="equal">
      <formula>"Napkin Hs"</formula>
    </cfRule>
  </conditionalFormatting>
  <conditionalFormatting sqref="C37">
    <cfRule type="cellIs" dxfId="43776" priority="23932" stopIfTrue="1" operator="equal">
      <formula>"Towel"</formula>
    </cfRule>
    <cfRule type="cellIs" dxfId="43775" priority="23933" stopIfTrue="1" operator="equal">
      <formula>"Napkin Hs"</formula>
    </cfRule>
  </conditionalFormatting>
  <conditionalFormatting sqref="C37">
    <cfRule type="cellIs" dxfId="43774" priority="23936" stopIfTrue="1" operator="equal">
      <formula>"Towel"</formula>
    </cfRule>
    <cfRule type="cellIs" dxfId="43773" priority="23937" stopIfTrue="1" operator="equal">
      <formula>"Napkin Hs"</formula>
    </cfRule>
  </conditionalFormatting>
  <conditionalFormatting sqref="C37">
    <cfRule type="cellIs" dxfId="43772" priority="23934" stopIfTrue="1" operator="equal">
      <formula>"Towel"</formula>
    </cfRule>
    <cfRule type="cellIs" dxfId="43771" priority="23935" stopIfTrue="1" operator="equal">
      <formula>"Napkin Hs"</formula>
    </cfRule>
  </conditionalFormatting>
  <conditionalFormatting sqref="C37">
    <cfRule type="cellIs" dxfId="43770" priority="23926" stopIfTrue="1" operator="equal">
      <formula>"Towel"</formula>
    </cfRule>
    <cfRule type="cellIs" dxfId="43769" priority="23927" stopIfTrue="1" operator="equal">
      <formula>"Napkin Hs"</formula>
    </cfRule>
  </conditionalFormatting>
  <conditionalFormatting sqref="C37">
    <cfRule type="cellIs" dxfId="43768" priority="23928" stopIfTrue="1" operator="equal">
      <formula>"Towel"</formula>
    </cfRule>
    <cfRule type="cellIs" dxfId="43767" priority="23929" stopIfTrue="1" operator="equal">
      <formula>"Napkin Hs"</formula>
    </cfRule>
  </conditionalFormatting>
  <conditionalFormatting sqref="C37">
    <cfRule type="cellIs" dxfId="43766" priority="23930" stopIfTrue="1" operator="equal">
      <formula>"Towel"</formula>
    </cfRule>
    <cfRule type="cellIs" dxfId="43765" priority="23931" stopIfTrue="1" operator="equal">
      <formula>"Napkin Hs"</formula>
    </cfRule>
  </conditionalFormatting>
  <conditionalFormatting sqref="C37">
    <cfRule type="cellIs" dxfId="43764" priority="23924" stopIfTrue="1" operator="equal">
      <formula>"Towel"</formula>
    </cfRule>
    <cfRule type="cellIs" dxfId="43763" priority="23925" stopIfTrue="1" operator="equal">
      <formula>"Napkin Hs"</formula>
    </cfRule>
  </conditionalFormatting>
  <conditionalFormatting sqref="C37">
    <cfRule type="cellIs" dxfId="43762" priority="23922" stopIfTrue="1" operator="equal">
      <formula>"Towel"</formula>
    </cfRule>
    <cfRule type="cellIs" dxfId="43761" priority="23923" stopIfTrue="1" operator="equal">
      <formula>"Napkin Hs"</formula>
    </cfRule>
  </conditionalFormatting>
  <conditionalFormatting sqref="C37">
    <cfRule type="cellIs" dxfId="43760" priority="23898" stopIfTrue="1" operator="equal">
      <formula>"Towel"</formula>
    </cfRule>
  </conditionalFormatting>
  <conditionalFormatting sqref="C37">
    <cfRule type="cellIs" dxfId="43759" priority="23899" stopIfTrue="1" operator="equal">
      <formula>"Napkin Hs"</formula>
    </cfRule>
    <cfRule type="cellIs" dxfId="43758" priority="23904" stopIfTrue="1" operator="equal">
      <formula>"Towel"</formula>
    </cfRule>
    <cfRule type="cellIs" dxfId="43757" priority="23905" stopIfTrue="1" operator="equal">
      <formula>"Napkin Hs"</formula>
    </cfRule>
    <cfRule type="cellIs" dxfId="43756" priority="23914" stopIfTrue="1" operator="equal">
      <formula>"Towel"</formula>
    </cfRule>
    <cfRule type="cellIs" dxfId="43755" priority="23915" stopIfTrue="1" operator="equal">
      <formula>"Napkin Hs"</formula>
    </cfRule>
    <cfRule type="cellIs" dxfId="43754" priority="23920" stopIfTrue="1" operator="equal">
      <formula>"Towel"</formula>
    </cfRule>
    <cfRule type="cellIs" dxfId="43753" priority="23921" stopIfTrue="1" operator="equal">
      <formula>"Napkin Hs"</formula>
    </cfRule>
  </conditionalFormatting>
  <conditionalFormatting sqref="C37">
    <cfRule type="cellIs" dxfId="43752" priority="23900" stopIfTrue="1" operator="equal">
      <formula>"Towel"</formula>
    </cfRule>
    <cfRule type="cellIs" dxfId="43751" priority="23901" stopIfTrue="1" operator="equal">
      <formula>"Napkin Hs"</formula>
    </cfRule>
    <cfRule type="cellIs" dxfId="43750" priority="23902" stopIfTrue="1" operator="equal">
      <formula>"Towel"</formula>
    </cfRule>
    <cfRule type="cellIs" dxfId="43749" priority="23903" stopIfTrue="1" operator="equal">
      <formula>"Napkin Hs"</formula>
    </cfRule>
    <cfRule type="cellIs" dxfId="43748" priority="23906" stopIfTrue="1" operator="equal">
      <formula>"Towel"</formula>
    </cfRule>
    <cfRule type="cellIs" dxfId="43747" priority="23907" stopIfTrue="1" operator="equal">
      <formula>"Napkin Hs"</formula>
    </cfRule>
    <cfRule type="cellIs" dxfId="43746" priority="23908" stopIfTrue="1" operator="equal">
      <formula>"Towel"</formula>
    </cfRule>
    <cfRule type="cellIs" dxfId="43745" priority="23909" stopIfTrue="1" operator="equal">
      <formula>"Napkin Hs"</formula>
    </cfRule>
    <cfRule type="cellIs" dxfId="43744" priority="23910" stopIfTrue="1" operator="equal">
      <formula>"Towel"</formula>
    </cfRule>
    <cfRule type="cellIs" dxfId="43743" priority="23911" stopIfTrue="1" operator="equal">
      <formula>"Napkin Hs"</formula>
    </cfRule>
    <cfRule type="cellIs" dxfId="43742" priority="23912" stopIfTrue="1" operator="equal">
      <formula>"Towel"</formula>
    </cfRule>
    <cfRule type="cellIs" dxfId="43741" priority="23913" stopIfTrue="1" operator="equal">
      <formula>"Napkin Hs"</formula>
    </cfRule>
    <cfRule type="cellIs" dxfId="43740" priority="23916" stopIfTrue="1" operator="equal">
      <formula>"Towel"</formula>
    </cfRule>
    <cfRule type="cellIs" dxfId="43739" priority="23917" stopIfTrue="1" operator="equal">
      <formula>"Napkin Hs"</formula>
    </cfRule>
    <cfRule type="cellIs" dxfId="43738" priority="23919" stopIfTrue="1" operator="equal">
      <formula>"Napkin Hs"</formula>
    </cfRule>
  </conditionalFormatting>
  <conditionalFormatting sqref="C37">
    <cfRule type="cellIs" dxfId="43737" priority="23918" stopIfTrue="1" operator="equal">
      <formula>"Towel"</formula>
    </cfRule>
  </conditionalFormatting>
  <conditionalFormatting sqref="C37">
    <cfRule type="cellIs" dxfId="43736" priority="23896" stopIfTrue="1" operator="equal">
      <formula>"Towel"</formula>
    </cfRule>
    <cfRule type="cellIs" dxfId="43735" priority="23897" stopIfTrue="1" operator="equal">
      <formula>"Napkin Hs"</formula>
    </cfRule>
  </conditionalFormatting>
  <conditionalFormatting sqref="C37">
    <cfRule type="cellIs" dxfId="43734" priority="23895" stopIfTrue="1" operator="equal">
      <formula>"Napkin Hs"</formula>
    </cfRule>
  </conditionalFormatting>
  <conditionalFormatting sqref="C37">
    <cfRule type="cellIs" dxfId="43733" priority="23894" stopIfTrue="1" operator="equal">
      <formula>"Towel"</formula>
    </cfRule>
  </conditionalFormatting>
  <conditionalFormatting sqref="C37">
    <cfRule type="cellIs" dxfId="43732" priority="23892" stopIfTrue="1" operator="equal">
      <formula>"Towel"</formula>
    </cfRule>
  </conditionalFormatting>
  <conditionalFormatting sqref="C37">
    <cfRule type="cellIs" dxfId="43731" priority="23893" stopIfTrue="1" operator="equal">
      <formula>"Napkin Hs"</formula>
    </cfRule>
  </conditionalFormatting>
  <conditionalFormatting sqref="C37">
    <cfRule type="cellIs" dxfId="43730" priority="23796" stopIfTrue="1" operator="equal">
      <formula>"Towel"</formula>
    </cfRule>
  </conditionalFormatting>
  <conditionalFormatting sqref="C37">
    <cfRule type="cellIs" dxfId="43729" priority="23806" stopIfTrue="1" operator="equal">
      <formula>"Towel"</formula>
    </cfRule>
    <cfRule type="cellIs" dxfId="43728" priority="23807" stopIfTrue="1" operator="equal">
      <formula>"Napkin Hs"</formula>
    </cfRule>
    <cfRule type="cellIs" dxfId="43727" priority="23812" stopIfTrue="1" operator="equal">
      <formula>"Towel"</formula>
    </cfRule>
    <cfRule type="cellIs" dxfId="43726" priority="23813" stopIfTrue="1" operator="equal">
      <formula>"Napkin Hs"</formula>
    </cfRule>
    <cfRule type="cellIs" dxfId="43725" priority="23818" stopIfTrue="1" operator="equal">
      <formula>"Towel"</formula>
    </cfRule>
    <cfRule type="cellIs" dxfId="43724" priority="23819" stopIfTrue="1" operator="equal">
      <formula>"Napkin Hs"</formula>
    </cfRule>
    <cfRule type="cellIs" dxfId="43723" priority="23820" stopIfTrue="1" operator="equal">
      <formula>"Towel"</formula>
    </cfRule>
    <cfRule type="cellIs" dxfId="43722" priority="23821" stopIfTrue="1" operator="equal">
      <formula>"Napkin Hs"</formula>
    </cfRule>
    <cfRule type="cellIs" dxfId="43721" priority="23826" stopIfTrue="1" operator="equal">
      <formula>"Towel"</formula>
    </cfRule>
    <cfRule type="cellIs" dxfId="43720" priority="23827" stopIfTrue="1" operator="equal">
      <formula>"Napkin Hs"</formula>
    </cfRule>
    <cfRule type="cellIs" dxfId="43719" priority="23836" stopIfTrue="1" operator="equal">
      <formula>"Towel"</formula>
    </cfRule>
    <cfRule type="cellIs" dxfId="43718" priority="23837" stopIfTrue="1" operator="equal">
      <formula>"Napkin Hs"</formula>
    </cfRule>
    <cfRule type="cellIs" dxfId="43717" priority="23842" stopIfTrue="1" operator="equal">
      <formula>"Towel"</formula>
    </cfRule>
    <cfRule type="cellIs" dxfId="43716" priority="23843" stopIfTrue="1" operator="equal">
      <formula>"Napkin Hs"</formula>
    </cfRule>
    <cfRule type="cellIs" dxfId="43715" priority="23844" stopIfTrue="1" operator="equal">
      <formula>"Towel"</formula>
    </cfRule>
    <cfRule type="cellIs" dxfId="43714" priority="23845" stopIfTrue="1" operator="equal">
      <formula>"Napkin Hs"</formula>
    </cfRule>
    <cfRule type="cellIs" dxfId="43713" priority="23850" stopIfTrue="1" operator="equal">
      <formula>"Towel"</formula>
    </cfRule>
    <cfRule type="cellIs" dxfId="43712" priority="23851" stopIfTrue="1" operator="equal">
      <formula>"Napkin Hs"</formula>
    </cfRule>
    <cfRule type="cellIs" dxfId="43711" priority="23860" stopIfTrue="1" operator="equal">
      <formula>"Towel"</formula>
    </cfRule>
    <cfRule type="cellIs" dxfId="43710" priority="23861" stopIfTrue="1" operator="equal">
      <formula>"Napkin Hs"</formula>
    </cfRule>
    <cfRule type="cellIs" dxfId="43709" priority="23862" stopIfTrue="1" operator="equal">
      <formula>"Towel"</formula>
    </cfRule>
    <cfRule type="cellIs" dxfId="43708" priority="23863" stopIfTrue="1" operator="equal">
      <formula>"Napkin Hs"</formula>
    </cfRule>
    <cfRule type="cellIs" dxfId="43707" priority="23868" stopIfTrue="1" operator="equal">
      <formula>"Towel"</formula>
    </cfRule>
    <cfRule type="cellIs" dxfId="43706" priority="23869" stopIfTrue="1" operator="equal">
      <formula>"Napkin Hs"</formula>
    </cfRule>
    <cfRule type="cellIs" dxfId="43705" priority="23878" stopIfTrue="1" operator="equal">
      <formula>"Towel"</formula>
    </cfRule>
    <cfRule type="cellIs" dxfId="43704" priority="23879" stopIfTrue="1" operator="equal">
      <formula>"Napkin Hs"</formula>
    </cfRule>
    <cfRule type="cellIs" dxfId="43703" priority="23880" stopIfTrue="1" operator="equal">
      <formula>"Towel"</formula>
    </cfRule>
    <cfRule type="cellIs" dxfId="43702" priority="23881" stopIfTrue="1" operator="equal">
      <formula>"Napkin Hs"</formula>
    </cfRule>
    <cfRule type="cellIs" dxfId="43701" priority="23887" stopIfTrue="1" operator="equal">
      <formula>"Napkin Hs"</formula>
    </cfRule>
  </conditionalFormatting>
  <conditionalFormatting sqref="C37">
    <cfRule type="cellIs" dxfId="43700" priority="23886" stopIfTrue="1" operator="equal">
      <formula>"Towel"</formula>
    </cfRule>
  </conditionalFormatting>
  <conditionalFormatting sqref="C37">
    <cfRule type="cellIs" dxfId="43699" priority="23797" stopIfTrue="1" operator="equal">
      <formula>"Napkin Hs"</formula>
    </cfRule>
    <cfRule type="cellIs" dxfId="43698" priority="23798" stopIfTrue="1" operator="equal">
      <formula>"Towel"</formula>
    </cfRule>
    <cfRule type="cellIs" dxfId="43697" priority="23799" stopIfTrue="1" operator="equal">
      <formula>"Napkin Hs"</formula>
    </cfRule>
    <cfRule type="cellIs" dxfId="43696" priority="23800" stopIfTrue="1" operator="equal">
      <formula>"Towel"</formula>
    </cfRule>
    <cfRule type="cellIs" dxfId="43695" priority="23801" stopIfTrue="1" operator="equal">
      <formula>"Napkin Hs"</formula>
    </cfRule>
    <cfRule type="cellIs" dxfId="43694" priority="23802" stopIfTrue="1" operator="equal">
      <formula>"Towel"</formula>
    </cfRule>
    <cfRule type="cellIs" dxfId="43693" priority="23803" stopIfTrue="1" operator="equal">
      <formula>"Napkin Hs"</formula>
    </cfRule>
    <cfRule type="cellIs" dxfId="43692" priority="23804" stopIfTrue="1" operator="equal">
      <formula>"Towel"</formula>
    </cfRule>
    <cfRule type="cellIs" dxfId="43691" priority="23805" stopIfTrue="1" operator="equal">
      <formula>"Napkin Hs"</formula>
    </cfRule>
    <cfRule type="cellIs" dxfId="43690" priority="23808" stopIfTrue="1" operator="equal">
      <formula>"Towel"</formula>
    </cfRule>
    <cfRule type="cellIs" dxfId="43689" priority="23809" stopIfTrue="1" operator="equal">
      <formula>"Napkin Hs"</formula>
    </cfRule>
    <cfRule type="cellIs" dxfId="43688" priority="23810" stopIfTrue="1" operator="equal">
      <formula>"Towel"</formula>
    </cfRule>
    <cfRule type="cellIs" dxfId="43687" priority="23811" stopIfTrue="1" operator="equal">
      <formula>"Napkin Hs"</formula>
    </cfRule>
    <cfRule type="cellIs" dxfId="43686" priority="23814" stopIfTrue="1" operator="equal">
      <formula>"Towel"</formula>
    </cfRule>
    <cfRule type="cellIs" dxfId="43685" priority="23815" stopIfTrue="1" operator="equal">
      <formula>"Napkin Hs"</formula>
    </cfRule>
    <cfRule type="cellIs" dxfId="43684" priority="23816" stopIfTrue="1" operator="equal">
      <formula>"Towel"</formula>
    </cfRule>
    <cfRule type="cellIs" dxfId="43683" priority="23817" stopIfTrue="1" operator="equal">
      <formula>"Napkin Hs"</formula>
    </cfRule>
    <cfRule type="cellIs" dxfId="43682" priority="23822" stopIfTrue="1" operator="equal">
      <formula>"Towel"</formula>
    </cfRule>
    <cfRule type="cellIs" dxfId="43681" priority="23823" stopIfTrue="1" operator="equal">
      <formula>"Napkin Hs"</formula>
    </cfRule>
    <cfRule type="cellIs" dxfId="43680" priority="23824" stopIfTrue="1" operator="equal">
      <formula>"Towel"</formula>
    </cfRule>
    <cfRule type="cellIs" dxfId="43679" priority="23825" stopIfTrue="1" operator="equal">
      <formula>"Napkin Hs"</formula>
    </cfRule>
    <cfRule type="cellIs" dxfId="43678" priority="23828" stopIfTrue="1" operator="equal">
      <formula>"Towel"</formula>
    </cfRule>
    <cfRule type="cellIs" dxfId="43677" priority="23829" stopIfTrue="1" operator="equal">
      <formula>"Napkin Hs"</formula>
    </cfRule>
    <cfRule type="cellIs" dxfId="43676" priority="23830" stopIfTrue="1" operator="equal">
      <formula>"Towel"</formula>
    </cfRule>
    <cfRule type="cellIs" dxfId="43675" priority="23831" stopIfTrue="1" operator="equal">
      <formula>"Napkin Hs"</formula>
    </cfRule>
    <cfRule type="cellIs" dxfId="43674" priority="23832" stopIfTrue="1" operator="equal">
      <formula>"Towel"</formula>
    </cfRule>
    <cfRule type="cellIs" dxfId="43673" priority="23833" stopIfTrue="1" operator="equal">
      <formula>"Napkin Hs"</formula>
    </cfRule>
    <cfRule type="cellIs" dxfId="43672" priority="23834" stopIfTrue="1" operator="equal">
      <formula>"Towel"</formula>
    </cfRule>
    <cfRule type="cellIs" dxfId="43671" priority="23835" stopIfTrue="1" operator="equal">
      <formula>"Napkin Hs"</formula>
    </cfRule>
    <cfRule type="cellIs" dxfId="43670" priority="23838" stopIfTrue="1" operator="equal">
      <formula>"Towel"</formula>
    </cfRule>
    <cfRule type="cellIs" dxfId="43669" priority="23839" stopIfTrue="1" operator="equal">
      <formula>"Napkin Hs"</formula>
    </cfRule>
    <cfRule type="cellIs" dxfId="43668" priority="23840" stopIfTrue="1" operator="equal">
      <formula>"Towel"</formula>
    </cfRule>
    <cfRule type="cellIs" dxfId="43667" priority="23841" stopIfTrue="1" operator="equal">
      <formula>"Napkin Hs"</formula>
    </cfRule>
    <cfRule type="cellIs" dxfId="43666" priority="23846" stopIfTrue="1" operator="equal">
      <formula>"Towel"</formula>
    </cfRule>
    <cfRule type="cellIs" dxfId="43665" priority="23847" stopIfTrue="1" operator="equal">
      <formula>"Napkin Hs"</formula>
    </cfRule>
    <cfRule type="cellIs" dxfId="43664" priority="23848" stopIfTrue="1" operator="equal">
      <formula>"Towel"</formula>
    </cfRule>
    <cfRule type="cellIs" dxfId="43663" priority="23849" stopIfTrue="1" operator="equal">
      <formula>"Napkin Hs"</formula>
    </cfRule>
    <cfRule type="cellIs" dxfId="43662" priority="23852" stopIfTrue="1" operator="equal">
      <formula>"Towel"</formula>
    </cfRule>
    <cfRule type="cellIs" dxfId="43661" priority="23853" stopIfTrue="1" operator="equal">
      <formula>"Napkin Hs"</formula>
    </cfRule>
    <cfRule type="cellIs" dxfId="43660" priority="23854" stopIfTrue="1" operator="equal">
      <formula>"Towel"</formula>
    </cfRule>
    <cfRule type="cellIs" dxfId="43659" priority="23855" stopIfTrue="1" operator="equal">
      <formula>"Napkin Hs"</formula>
    </cfRule>
    <cfRule type="cellIs" dxfId="43658" priority="23856" stopIfTrue="1" operator="equal">
      <formula>"Towel"</formula>
    </cfRule>
    <cfRule type="cellIs" dxfId="43657" priority="23857" stopIfTrue="1" operator="equal">
      <formula>"Napkin Hs"</formula>
    </cfRule>
    <cfRule type="cellIs" dxfId="43656" priority="23858" stopIfTrue="1" operator="equal">
      <formula>"Towel"</formula>
    </cfRule>
    <cfRule type="cellIs" dxfId="43655" priority="23859" stopIfTrue="1" operator="equal">
      <formula>"Napkin Hs"</formula>
    </cfRule>
    <cfRule type="cellIs" dxfId="43654" priority="23864" stopIfTrue="1" operator="equal">
      <formula>"Towel"</formula>
    </cfRule>
    <cfRule type="cellIs" dxfId="43653" priority="23865" stopIfTrue="1" operator="equal">
      <formula>"Napkin Hs"</formula>
    </cfRule>
    <cfRule type="cellIs" dxfId="43652" priority="23866" stopIfTrue="1" operator="equal">
      <formula>"Towel"</formula>
    </cfRule>
    <cfRule type="cellIs" dxfId="43651" priority="23867" stopIfTrue="1" operator="equal">
      <formula>"Napkin Hs"</formula>
    </cfRule>
    <cfRule type="cellIs" dxfId="43650" priority="23870" stopIfTrue="1" operator="equal">
      <formula>"Towel"</formula>
    </cfRule>
    <cfRule type="cellIs" dxfId="43649" priority="23871" stopIfTrue="1" operator="equal">
      <formula>"Napkin Hs"</formula>
    </cfRule>
    <cfRule type="cellIs" dxfId="43648" priority="23872" stopIfTrue="1" operator="equal">
      <formula>"Towel"</formula>
    </cfRule>
    <cfRule type="cellIs" dxfId="43647" priority="23873" stopIfTrue="1" operator="equal">
      <formula>"Napkin Hs"</formula>
    </cfRule>
    <cfRule type="cellIs" dxfId="43646" priority="23874" stopIfTrue="1" operator="equal">
      <formula>"Towel"</formula>
    </cfRule>
    <cfRule type="cellIs" dxfId="43645" priority="23875" stopIfTrue="1" operator="equal">
      <formula>"Napkin Hs"</formula>
    </cfRule>
    <cfRule type="cellIs" dxfId="43644" priority="23876" stopIfTrue="1" operator="equal">
      <formula>"Towel"</formula>
    </cfRule>
    <cfRule type="cellIs" dxfId="43643" priority="23877" stopIfTrue="1" operator="equal">
      <formula>"Napkin Hs"</formula>
    </cfRule>
    <cfRule type="cellIs" dxfId="43642" priority="23882" stopIfTrue="1" operator="equal">
      <formula>"Towel"</formula>
    </cfRule>
    <cfRule type="cellIs" dxfId="43641" priority="23883" stopIfTrue="1" operator="equal">
      <formula>"Napkin Hs"</formula>
    </cfRule>
    <cfRule type="cellIs" dxfId="43640" priority="23884" stopIfTrue="1" operator="equal">
      <formula>"Towel"</formula>
    </cfRule>
    <cfRule type="cellIs" dxfId="43639" priority="23885" stopIfTrue="1" operator="equal">
      <formula>"Napkin Hs"</formula>
    </cfRule>
    <cfRule type="cellIs" dxfId="43638" priority="23888" stopIfTrue="1" operator="equal">
      <formula>"Towel"</formula>
    </cfRule>
    <cfRule type="cellIs" dxfId="43637" priority="23889" stopIfTrue="1" operator="equal">
      <formula>"Napkin Hs"</formula>
    </cfRule>
    <cfRule type="cellIs" dxfId="43636" priority="23890" stopIfTrue="1" operator="equal">
      <formula>"Towel"</formula>
    </cfRule>
    <cfRule type="cellIs" dxfId="43635" priority="23891" stopIfTrue="1" operator="equal">
      <formula>"Napkin Hs"</formula>
    </cfRule>
  </conditionalFormatting>
  <conditionalFormatting sqref="C37">
    <cfRule type="cellIs" dxfId="43634" priority="23795" stopIfTrue="1" operator="equal">
      <formula>"Napkin Hs"</formula>
    </cfRule>
  </conditionalFormatting>
  <conditionalFormatting sqref="C37">
    <cfRule type="cellIs" dxfId="43633" priority="23794" stopIfTrue="1" operator="equal">
      <formula>"Napkin Hs"</formula>
    </cfRule>
  </conditionalFormatting>
  <conditionalFormatting sqref="C37">
    <cfRule type="cellIs" dxfId="43632" priority="23793" stopIfTrue="1" operator="equal">
      <formula>"Napkin Hs"</formula>
    </cfRule>
  </conditionalFormatting>
  <conditionalFormatting sqref="C37">
    <cfRule type="cellIs" dxfId="43631" priority="23792" stopIfTrue="1" operator="equal">
      <formula>"Napkin Hs"</formula>
    </cfRule>
  </conditionalFormatting>
  <conditionalFormatting sqref="C37">
    <cfRule type="cellIs" dxfId="43630" priority="23791" stopIfTrue="1" operator="equal">
      <formula>"Napkin Hs"</formula>
    </cfRule>
  </conditionalFormatting>
  <conditionalFormatting sqref="C37">
    <cfRule type="cellIs" dxfId="43629" priority="23790" stopIfTrue="1" operator="equal">
      <formula>"Napkin Hs"</formula>
    </cfRule>
  </conditionalFormatting>
  <conditionalFormatting sqref="C37">
    <cfRule type="cellIs" dxfId="43628" priority="23786" stopIfTrue="1" operator="equal">
      <formula>"Towel"</formula>
    </cfRule>
    <cfRule type="cellIs" dxfId="43627" priority="23787" stopIfTrue="1" operator="equal">
      <formula>"Napkin Hs"</formula>
    </cfRule>
  </conditionalFormatting>
  <conditionalFormatting sqref="C37">
    <cfRule type="cellIs" dxfId="43626" priority="23788" stopIfTrue="1" operator="equal">
      <formula>"Towel"</formula>
    </cfRule>
    <cfRule type="cellIs" dxfId="43625" priority="23789" stopIfTrue="1" operator="equal">
      <formula>"Napkin Hs"</formula>
    </cfRule>
  </conditionalFormatting>
  <conditionalFormatting sqref="C37">
    <cfRule type="cellIs" dxfId="43624" priority="23782" stopIfTrue="1" operator="equal">
      <formula>"Towel"</formula>
    </cfRule>
    <cfRule type="cellIs" dxfId="43623" priority="23783" stopIfTrue="1" operator="equal">
      <formula>"Napkin Hs"</formula>
    </cfRule>
  </conditionalFormatting>
  <conditionalFormatting sqref="C37">
    <cfRule type="cellIs" dxfId="43622" priority="23784" stopIfTrue="1" operator="equal">
      <formula>"Towel"</formula>
    </cfRule>
    <cfRule type="cellIs" dxfId="43621" priority="23785" stopIfTrue="1" operator="equal">
      <formula>"Napkin Hs"</formula>
    </cfRule>
  </conditionalFormatting>
  <conditionalFormatting sqref="C37">
    <cfRule type="cellIs" dxfId="43620" priority="23780" stopIfTrue="1" operator="equal">
      <formula>"Towel"</formula>
    </cfRule>
    <cfRule type="cellIs" dxfId="43619" priority="23781" stopIfTrue="1" operator="equal">
      <formula>"Napkin Hs"</formula>
    </cfRule>
  </conditionalFormatting>
  <conditionalFormatting sqref="C37">
    <cfRule type="cellIs" dxfId="43618" priority="23776" stopIfTrue="1" operator="equal">
      <formula>"Towel"</formula>
    </cfRule>
    <cfRule type="cellIs" dxfId="43617" priority="23777" stopIfTrue="1" operator="equal">
      <formula>"Napkin Hs"</formula>
    </cfRule>
  </conditionalFormatting>
  <conditionalFormatting sqref="C37">
    <cfRule type="cellIs" dxfId="43616" priority="23778" stopIfTrue="1" operator="equal">
      <formula>"Towel"</formula>
    </cfRule>
    <cfRule type="cellIs" dxfId="43615" priority="23779" stopIfTrue="1" operator="equal">
      <formula>"Napkin Hs"</formula>
    </cfRule>
  </conditionalFormatting>
  <conditionalFormatting sqref="C37">
    <cfRule type="cellIs" dxfId="43614" priority="23772" stopIfTrue="1" operator="equal">
      <formula>"Towel"</formula>
    </cfRule>
    <cfRule type="cellIs" dxfId="43613" priority="23773" stopIfTrue="1" operator="equal">
      <formula>"Napkin Hs"</formula>
    </cfRule>
  </conditionalFormatting>
  <conditionalFormatting sqref="C37">
    <cfRule type="cellIs" dxfId="43612" priority="23774" stopIfTrue="1" operator="equal">
      <formula>"Towel"</formula>
    </cfRule>
    <cfRule type="cellIs" dxfId="43611" priority="23775" stopIfTrue="1" operator="equal">
      <formula>"Napkin Hs"</formula>
    </cfRule>
  </conditionalFormatting>
  <conditionalFormatting sqref="C37">
    <cfRule type="cellIs" dxfId="43610" priority="23770" stopIfTrue="1" operator="equal">
      <formula>"Towel"</formula>
    </cfRule>
    <cfRule type="cellIs" dxfId="43609" priority="23771" stopIfTrue="1" operator="equal">
      <formula>"Napkin Hs"</formula>
    </cfRule>
  </conditionalFormatting>
  <conditionalFormatting sqref="C37">
    <cfRule type="cellIs" dxfId="43608" priority="23764" stopIfTrue="1" operator="equal">
      <formula>"Towel"</formula>
    </cfRule>
    <cfRule type="cellIs" dxfId="43607" priority="23765" stopIfTrue="1" operator="equal">
      <formula>"Napkin Hs"</formula>
    </cfRule>
  </conditionalFormatting>
  <conditionalFormatting sqref="C37">
    <cfRule type="cellIs" dxfId="43606" priority="23768" stopIfTrue="1" operator="equal">
      <formula>"Towel"</formula>
    </cfRule>
    <cfRule type="cellIs" dxfId="43605" priority="23769" stopIfTrue="1" operator="equal">
      <formula>"Napkin Hs"</formula>
    </cfRule>
  </conditionalFormatting>
  <conditionalFormatting sqref="C37">
    <cfRule type="cellIs" dxfId="43604" priority="23766" stopIfTrue="1" operator="equal">
      <formula>"Towel"</formula>
    </cfRule>
    <cfRule type="cellIs" dxfId="43603" priority="23767" stopIfTrue="1" operator="equal">
      <formula>"Napkin Hs"</formula>
    </cfRule>
  </conditionalFormatting>
  <conditionalFormatting sqref="C37">
    <cfRule type="cellIs" dxfId="43602" priority="23758" stopIfTrue="1" operator="equal">
      <formula>"Towel"</formula>
    </cfRule>
    <cfRule type="cellIs" dxfId="43601" priority="23759" stopIfTrue="1" operator="equal">
      <formula>"Napkin Hs"</formula>
    </cfRule>
  </conditionalFormatting>
  <conditionalFormatting sqref="C37">
    <cfRule type="cellIs" dxfId="43600" priority="23760" stopIfTrue="1" operator="equal">
      <formula>"Towel"</formula>
    </cfRule>
    <cfRule type="cellIs" dxfId="43599" priority="23761" stopIfTrue="1" operator="equal">
      <formula>"Napkin Hs"</formula>
    </cfRule>
  </conditionalFormatting>
  <conditionalFormatting sqref="C37">
    <cfRule type="cellIs" dxfId="43598" priority="23762" stopIfTrue="1" operator="equal">
      <formula>"Towel"</formula>
    </cfRule>
    <cfRule type="cellIs" dxfId="43597" priority="23763" stopIfTrue="1" operator="equal">
      <formula>"Napkin Hs"</formula>
    </cfRule>
  </conditionalFormatting>
  <conditionalFormatting sqref="C37">
    <cfRule type="cellIs" dxfId="43596" priority="23756" stopIfTrue="1" operator="equal">
      <formula>"Towel"</formula>
    </cfRule>
    <cfRule type="cellIs" dxfId="43595" priority="23757" stopIfTrue="1" operator="equal">
      <formula>"Napkin Hs"</formula>
    </cfRule>
  </conditionalFormatting>
  <conditionalFormatting sqref="C37">
    <cfRule type="cellIs" dxfId="43594" priority="23754" stopIfTrue="1" operator="equal">
      <formula>"Towel"</formula>
    </cfRule>
    <cfRule type="cellIs" dxfId="43593" priority="23755" stopIfTrue="1" operator="equal">
      <formula>"Napkin Hs"</formula>
    </cfRule>
  </conditionalFormatting>
  <conditionalFormatting sqref="C37">
    <cfRule type="cellIs" dxfId="43592" priority="23730" stopIfTrue="1" operator="equal">
      <formula>"Towel"</formula>
    </cfRule>
  </conditionalFormatting>
  <conditionalFormatting sqref="C37">
    <cfRule type="cellIs" dxfId="43591" priority="23731" stopIfTrue="1" operator="equal">
      <formula>"Napkin Hs"</formula>
    </cfRule>
    <cfRule type="cellIs" dxfId="43590" priority="23736" stopIfTrue="1" operator="equal">
      <formula>"Towel"</formula>
    </cfRule>
    <cfRule type="cellIs" dxfId="43589" priority="23737" stopIfTrue="1" operator="equal">
      <formula>"Napkin Hs"</formula>
    </cfRule>
    <cfRule type="cellIs" dxfId="43588" priority="23746" stopIfTrue="1" operator="equal">
      <formula>"Towel"</formula>
    </cfRule>
    <cfRule type="cellIs" dxfId="43587" priority="23747" stopIfTrue="1" operator="equal">
      <formula>"Napkin Hs"</formula>
    </cfRule>
    <cfRule type="cellIs" dxfId="43586" priority="23752" stopIfTrue="1" operator="equal">
      <formula>"Towel"</formula>
    </cfRule>
    <cfRule type="cellIs" dxfId="43585" priority="23753" stopIfTrue="1" operator="equal">
      <formula>"Napkin Hs"</formula>
    </cfRule>
  </conditionalFormatting>
  <conditionalFormatting sqref="C37">
    <cfRule type="cellIs" dxfId="43584" priority="23732" stopIfTrue="1" operator="equal">
      <formula>"Towel"</formula>
    </cfRule>
    <cfRule type="cellIs" dxfId="43583" priority="23733" stopIfTrue="1" operator="equal">
      <formula>"Napkin Hs"</formula>
    </cfRule>
    <cfRule type="cellIs" dxfId="43582" priority="23734" stopIfTrue="1" operator="equal">
      <formula>"Towel"</formula>
    </cfRule>
    <cfRule type="cellIs" dxfId="43581" priority="23735" stopIfTrue="1" operator="equal">
      <formula>"Napkin Hs"</formula>
    </cfRule>
    <cfRule type="cellIs" dxfId="43580" priority="23738" stopIfTrue="1" operator="equal">
      <formula>"Towel"</formula>
    </cfRule>
    <cfRule type="cellIs" dxfId="43579" priority="23739" stopIfTrue="1" operator="equal">
      <formula>"Napkin Hs"</formula>
    </cfRule>
    <cfRule type="cellIs" dxfId="43578" priority="23740" stopIfTrue="1" operator="equal">
      <formula>"Towel"</formula>
    </cfRule>
    <cfRule type="cellIs" dxfId="43577" priority="23741" stopIfTrue="1" operator="equal">
      <formula>"Napkin Hs"</formula>
    </cfRule>
    <cfRule type="cellIs" dxfId="43576" priority="23742" stopIfTrue="1" operator="equal">
      <formula>"Towel"</formula>
    </cfRule>
    <cfRule type="cellIs" dxfId="43575" priority="23743" stopIfTrue="1" operator="equal">
      <formula>"Napkin Hs"</formula>
    </cfRule>
    <cfRule type="cellIs" dxfId="43574" priority="23744" stopIfTrue="1" operator="equal">
      <formula>"Towel"</formula>
    </cfRule>
    <cfRule type="cellIs" dxfId="43573" priority="23745" stopIfTrue="1" operator="equal">
      <formula>"Napkin Hs"</formula>
    </cfRule>
    <cfRule type="cellIs" dxfId="43572" priority="23748" stopIfTrue="1" operator="equal">
      <formula>"Towel"</formula>
    </cfRule>
    <cfRule type="cellIs" dxfId="43571" priority="23749" stopIfTrue="1" operator="equal">
      <formula>"Napkin Hs"</formula>
    </cfRule>
    <cfRule type="cellIs" dxfId="43570" priority="23751" stopIfTrue="1" operator="equal">
      <formula>"Napkin Hs"</formula>
    </cfRule>
  </conditionalFormatting>
  <conditionalFormatting sqref="C37">
    <cfRule type="cellIs" dxfId="43569" priority="23750" stopIfTrue="1" operator="equal">
      <formula>"Towel"</formula>
    </cfRule>
  </conditionalFormatting>
  <conditionalFormatting sqref="C37">
    <cfRule type="cellIs" dxfId="43568" priority="23728" stopIfTrue="1" operator="equal">
      <formula>"Towel"</formula>
    </cfRule>
    <cfRule type="cellIs" dxfId="43567" priority="23729" stopIfTrue="1" operator="equal">
      <formula>"Napkin Hs"</formula>
    </cfRule>
  </conditionalFormatting>
  <conditionalFormatting sqref="C37">
    <cfRule type="cellIs" dxfId="43566" priority="23727" stopIfTrue="1" operator="equal">
      <formula>"Napkin Hs"</formula>
    </cfRule>
  </conditionalFormatting>
  <conditionalFormatting sqref="C37">
    <cfRule type="cellIs" dxfId="43565" priority="23726" stopIfTrue="1" operator="equal">
      <formula>"Towel"</formula>
    </cfRule>
  </conditionalFormatting>
  <conditionalFormatting sqref="C37">
    <cfRule type="cellIs" dxfId="43564" priority="23724" stopIfTrue="1" operator="equal">
      <formula>"Towel"</formula>
    </cfRule>
  </conditionalFormatting>
  <conditionalFormatting sqref="C37">
    <cfRule type="cellIs" dxfId="43563" priority="23725" stopIfTrue="1" operator="equal">
      <formula>"Napkin Hs"</formula>
    </cfRule>
  </conditionalFormatting>
  <conditionalFormatting sqref="C37">
    <cfRule type="cellIs" dxfId="43562" priority="23628" stopIfTrue="1" operator="equal">
      <formula>"Towel"</formula>
    </cfRule>
  </conditionalFormatting>
  <conditionalFormatting sqref="C37">
    <cfRule type="cellIs" dxfId="43561" priority="23638" stopIfTrue="1" operator="equal">
      <formula>"Towel"</formula>
    </cfRule>
    <cfRule type="cellIs" dxfId="43560" priority="23639" stopIfTrue="1" operator="equal">
      <formula>"Napkin Hs"</formula>
    </cfRule>
    <cfRule type="cellIs" dxfId="43559" priority="23644" stopIfTrue="1" operator="equal">
      <formula>"Towel"</formula>
    </cfRule>
    <cfRule type="cellIs" dxfId="43558" priority="23645" stopIfTrue="1" operator="equal">
      <formula>"Napkin Hs"</formula>
    </cfRule>
    <cfRule type="cellIs" dxfId="43557" priority="23650" stopIfTrue="1" operator="equal">
      <formula>"Towel"</formula>
    </cfRule>
    <cfRule type="cellIs" dxfId="43556" priority="23651" stopIfTrue="1" operator="equal">
      <formula>"Napkin Hs"</formula>
    </cfRule>
    <cfRule type="cellIs" dxfId="43555" priority="23652" stopIfTrue="1" operator="equal">
      <formula>"Towel"</formula>
    </cfRule>
    <cfRule type="cellIs" dxfId="43554" priority="23653" stopIfTrue="1" operator="equal">
      <formula>"Napkin Hs"</formula>
    </cfRule>
    <cfRule type="cellIs" dxfId="43553" priority="23658" stopIfTrue="1" operator="equal">
      <formula>"Towel"</formula>
    </cfRule>
    <cfRule type="cellIs" dxfId="43552" priority="23659" stopIfTrue="1" operator="equal">
      <formula>"Napkin Hs"</formula>
    </cfRule>
    <cfRule type="cellIs" dxfId="43551" priority="23668" stopIfTrue="1" operator="equal">
      <formula>"Towel"</formula>
    </cfRule>
    <cfRule type="cellIs" dxfId="43550" priority="23669" stopIfTrue="1" operator="equal">
      <formula>"Napkin Hs"</formula>
    </cfRule>
    <cfRule type="cellIs" dxfId="43549" priority="23674" stopIfTrue="1" operator="equal">
      <formula>"Towel"</formula>
    </cfRule>
    <cfRule type="cellIs" dxfId="43548" priority="23675" stopIfTrue="1" operator="equal">
      <formula>"Napkin Hs"</formula>
    </cfRule>
    <cfRule type="cellIs" dxfId="43547" priority="23676" stopIfTrue="1" operator="equal">
      <formula>"Towel"</formula>
    </cfRule>
    <cfRule type="cellIs" dxfId="43546" priority="23677" stopIfTrue="1" operator="equal">
      <formula>"Napkin Hs"</formula>
    </cfRule>
    <cfRule type="cellIs" dxfId="43545" priority="23682" stopIfTrue="1" operator="equal">
      <formula>"Towel"</formula>
    </cfRule>
    <cfRule type="cellIs" dxfId="43544" priority="23683" stopIfTrue="1" operator="equal">
      <formula>"Napkin Hs"</formula>
    </cfRule>
    <cfRule type="cellIs" dxfId="43543" priority="23692" stopIfTrue="1" operator="equal">
      <formula>"Towel"</formula>
    </cfRule>
    <cfRule type="cellIs" dxfId="43542" priority="23693" stopIfTrue="1" operator="equal">
      <formula>"Napkin Hs"</formula>
    </cfRule>
    <cfRule type="cellIs" dxfId="43541" priority="23694" stopIfTrue="1" operator="equal">
      <formula>"Towel"</formula>
    </cfRule>
    <cfRule type="cellIs" dxfId="43540" priority="23695" stopIfTrue="1" operator="equal">
      <formula>"Napkin Hs"</formula>
    </cfRule>
    <cfRule type="cellIs" dxfId="43539" priority="23700" stopIfTrue="1" operator="equal">
      <formula>"Towel"</formula>
    </cfRule>
    <cfRule type="cellIs" dxfId="43538" priority="23701" stopIfTrue="1" operator="equal">
      <formula>"Napkin Hs"</formula>
    </cfRule>
    <cfRule type="cellIs" dxfId="43537" priority="23710" stopIfTrue="1" operator="equal">
      <formula>"Towel"</formula>
    </cfRule>
    <cfRule type="cellIs" dxfId="43536" priority="23711" stopIfTrue="1" operator="equal">
      <formula>"Napkin Hs"</formula>
    </cfRule>
    <cfRule type="cellIs" dxfId="43535" priority="23712" stopIfTrue="1" operator="equal">
      <formula>"Towel"</formula>
    </cfRule>
    <cfRule type="cellIs" dxfId="43534" priority="23713" stopIfTrue="1" operator="equal">
      <formula>"Napkin Hs"</formula>
    </cfRule>
    <cfRule type="cellIs" dxfId="43533" priority="23719" stopIfTrue="1" operator="equal">
      <formula>"Napkin Hs"</formula>
    </cfRule>
  </conditionalFormatting>
  <conditionalFormatting sqref="C37">
    <cfRule type="cellIs" dxfId="43532" priority="23718" stopIfTrue="1" operator="equal">
      <formula>"Towel"</formula>
    </cfRule>
  </conditionalFormatting>
  <conditionalFormatting sqref="C37">
    <cfRule type="cellIs" dxfId="43531" priority="23629" stopIfTrue="1" operator="equal">
      <formula>"Napkin Hs"</formula>
    </cfRule>
    <cfRule type="cellIs" dxfId="43530" priority="23630" stopIfTrue="1" operator="equal">
      <formula>"Towel"</formula>
    </cfRule>
    <cfRule type="cellIs" dxfId="43529" priority="23631" stopIfTrue="1" operator="equal">
      <formula>"Napkin Hs"</formula>
    </cfRule>
    <cfRule type="cellIs" dxfId="43528" priority="23632" stopIfTrue="1" operator="equal">
      <formula>"Towel"</formula>
    </cfRule>
    <cfRule type="cellIs" dxfId="43527" priority="23633" stopIfTrue="1" operator="equal">
      <formula>"Napkin Hs"</formula>
    </cfRule>
    <cfRule type="cellIs" dxfId="43526" priority="23634" stopIfTrue="1" operator="equal">
      <formula>"Towel"</formula>
    </cfRule>
    <cfRule type="cellIs" dxfId="43525" priority="23635" stopIfTrue="1" operator="equal">
      <formula>"Napkin Hs"</formula>
    </cfRule>
    <cfRule type="cellIs" dxfId="43524" priority="23636" stopIfTrue="1" operator="equal">
      <formula>"Towel"</formula>
    </cfRule>
    <cfRule type="cellIs" dxfId="43523" priority="23637" stopIfTrue="1" operator="equal">
      <formula>"Napkin Hs"</formula>
    </cfRule>
    <cfRule type="cellIs" dxfId="43522" priority="23640" stopIfTrue="1" operator="equal">
      <formula>"Towel"</formula>
    </cfRule>
    <cfRule type="cellIs" dxfId="43521" priority="23641" stopIfTrue="1" operator="equal">
      <formula>"Napkin Hs"</formula>
    </cfRule>
    <cfRule type="cellIs" dxfId="43520" priority="23642" stopIfTrue="1" operator="equal">
      <formula>"Towel"</formula>
    </cfRule>
    <cfRule type="cellIs" dxfId="43519" priority="23643" stopIfTrue="1" operator="equal">
      <formula>"Napkin Hs"</formula>
    </cfRule>
    <cfRule type="cellIs" dxfId="43518" priority="23646" stopIfTrue="1" operator="equal">
      <formula>"Towel"</formula>
    </cfRule>
    <cfRule type="cellIs" dxfId="43517" priority="23647" stopIfTrue="1" operator="equal">
      <formula>"Napkin Hs"</formula>
    </cfRule>
    <cfRule type="cellIs" dxfId="43516" priority="23648" stopIfTrue="1" operator="equal">
      <formula>"Towel"</formula>
    </cfRule>
    <cfRule type="cellIs" dxfId="43515" priority="23649" stopIfTrue="1" operator="equal">
      <formula>"Napkin Hs"</formula>
    </cfRule>
    <cfRule type="cellIs" dxfId="43514" priority="23654" stopIfTrue="1" operator="equal">
      <formula>"Towel"</formula>
    </cfRule>
    <cfRule type="cellIs" dxfId="43513" priority="23655" stopIfTrue="1" operator="equal">
      <formula>"Napkin Hs"</formula>
    </cfRule>
    <cfRule type="cellIs" dxfId="43512" priority="23656" stopIfTrue="1" operator="equal">
      <formula>"Towel"</formula>
    </cfRule>
    <cfRule type="cellIs" dxfId="43511" priority="23657" stopIfTrue="1" operator="equal">
      <formula>"Napkin Hs"</formula>
    </cfRule>
    <cfRule type="cellIs" dxfId="43510" priority="23660" stopIfTrue="1" operator="equal">
      <formula>"Towel"</formula>
    </cfRule>
    <cfRule type="cellIs" dxfId="43509" priority="23661" stopIfTrue="1" operator="equal">
      <formula>"Napkin Hs"</formula>
    </cfRule>
    <cfRule type="cellIs" dxfId="43508" priority="23662" stopIfTrue="1" operator="equal">
      <formula>"Towel"</formula>
    </cfRule>
    <cfRule type="cellIs" dxfId="43507" priority="23663" stopIfTrue="1" operator="equal">
      <formula>"Napkin Hs"</formula>
    </cfRule>
    <cfRule type="cellIs" dxfId="43506" priority="23664" stopIfTrue="1" operator="equal">
      <formula>"Towel"</formula>
    </cfRule>
    <cfRule type="cellIs" dxfId="43505" priority="23665" stopIfTrue="1" operator="equal">
      <formula>"Napkin Hs"</formula>
    </cfRule>
    <cfRule type="cellIs" dxfId="43504" priority="23666" stopIfTrue="1" operator="equal">
      <formula>"Towel"</formula>
    </cfRule>
    <cfRule type="cellIs" dxfId="43503" priority="23667" stopIfTrue="1" operator="equal">
      <formula>"Napkin Hs"</formula>
    </cfRule>
    <cfRule type="cellIs" dxfId="43502" priority="23670" stopIfTrue="1" operator="equal">
      <formula>"Towel"</formula>
    </cfRule>
    <cfRule type="cellIs" dxfId="43501" priority="23671" stopIfTrue="1" operator="equal">
      <formula>"Napkin Hs"</formula>
    </cfRule>
    <cfRule type="cellIs" dxfId="43500" priority="23672" stopIfTrue="1" operator="equal">
      <formula>"Towel"</formula>
    </cfRule>
    <cfRule type="cellIs" dxfId="43499" priority="23673" stopIfTrue="1" operator="equal">
      <formula>"Napkin Hs"</formula>
    </cfRule>
    <cfRule type="cellIs" dxfId="43498" priority="23678" stopIfTrue="1" operator="equal">
      <formula>"Towel"</formula>
    </cfRule>
    <cfRule type="cellIs" dxfId="43497" priority="23679" stopIfTrue="1" operator="equal">
      <formula>"Napkin Hs"</formula>
    </cfRule>
    <cfRule type="cellIs" dxfId="43496" priority="23680" stopIfTrue="1" operator="equal">
      <formula>"Towel"</formula>
    </cfRule>
    <cfRule type="cellIs" dxfId="43495" priority="23681" stopIfTrue="1" operator="equal">
      <formula>"Napkin Hs"</formula>
    </cfRule>
    <cfRule type="cellIs" dxfId="43494" priority="23684" stopIfTrue="1" operator="equal">
      <formula>"Towel"</formula>
    </cfRule>
    <cfRule type="cellIs" dxfId="43493" priority="23685" stopIfTrue="1" operator="equal">
      <formula>"Napkin Hs"</formula>
    </cfRule>
    <cfRule type="cellIs" dxfId="43492" priority="23686" stopIfTrue="1" operator="equal">
      <formula>"Towel"</formula>
    </cfRule>
    <cfRule type="cellIs" dxfId="43491" priority="23687" stopIfTrue="1" operator="equal">
      <formula>"Napkin Hs"</formula>
    </cfRule>
    <cfRule type="cellIs" dxfId="43490" priority="23688" stopIfTrue="1" operator="equal">
      <formula>"Towel"</formula>
    </cfRule>
    <cfRule type="cellIs" dxfId="43489" priority="23689" stopIfTrue="1" operator="equal">
      <formula>"Napkin Hs"</formula>
    </cfRule>
    <cfRule type="cellIs" dxfId="43488" priority="23690" stopIfTrue="1" operator="equal">
      <formula>"Towel"</formula>
    </cfRule>
    <cfRule type="cellIs" dxfId="43487" priority="23691" stopIfTrue="1" operator="equal">
      <formula>"Napkin Hs"</formula>
    </cfRule>
    <cfRule type="cellIs" dxfId="43486" priority="23696" stopIfTrue="1" operator="equal">
      <formula>"Towel"</formula>
    </cfRule>
    <cfRule type="cellIs" dxfId="43485" priority="23697" stopIfTrue="1" operator="equal">
      <formula>"Napkin Hs"</formula>
    </cfRule>
    <cfRule type="cellIs" dxfId="43484" priority="23698" stopIfTrue="1" operator="equal">
      <formula>"Towel"</formula>
    </cfRule>
    <cfRule type="cellIs" dxfId="43483" priority="23699" stopIfTrue="1" operator="equal">
      <formula>"Napkin Hs"</formula>
    </cfRule>
    <cfRule type="cellIs" dxfId="43482" priority="23702" stopIfTrue="1" operator="equal">
      <formula>"Towel"</formula>
    </cfRule>
    <cfRule type="cellIs" dxfId="43481" priority="23703" stopIfTrue="1" operator="equal">
      <formula>"Napkin Hs"</formula>
    </cfRule>
    <cfRule type="cellIs" dxfId="43480" priority="23704" stopIfTrue="1" operator="equal">
      <formula>"Towel"</formula>
    </cfRule>
    <cfRule type="cellIs" dxfId="43479" priority="23705" stopIfTrue="1" operator="equal">
      <formula>"Napkin Hs"</formula>
    </cfRule>
    <cfRule type="cellIs" dxfId="43478" priority="23706" stopIfTrue="1" operator="equal">
      <formula>"Towel"</formula>
    </cfRule>
    <cfRule type="cellIs" dxfId="43477" priority="23707" stopIfTrue="1" operator="equal">
      <formula>"Napkin Hs"</formula>
    </cfRule>
    <cfRule type="cellIs" dxfId="43476" priority="23708" stopIfTrue="1" operator="equal">
      <formula>"Towel"</formula>
    </cfRule>
    <cfRule type="cellIs" dxfId="43475" priority="23709" stopIfTrue="1" operator="equal">
      <formula>"Napkin Hs"</formula>
    </cfRule>
    <cfRule type="cellIs" dxfId="43474" priority="23714" stopIfTrue="1" operator="equal">
      <formula>"Towel"</formula>
    </cfRule>
    <cfRule type="cellIs" dxfId="43473" priority="23715" stopIfTrue="1" operator="equal">
      <formula>"Napkin Hs"</formula>
    </cfRule>
    <cfRule type="cellIs" dxfId="43472" priority="23716" stopIfTrue="1" operator="equal">
      <formula>"Towel"</formula>
    </cfRule>
    <cfRule type="cellIs" dxfId="43471" priority="23717" stopIfTrue="1" operator="equal">
      <formula>"Napkin Hs"</formula>
    </cfRule>
    <cfRule type="cellIs" dxfId="43470" priority="23720" stopIfTrue="1" operator="equal">
      <formula>"Towel"</formula>
    </cfRule>
    <cfRule type="cellIs" dxfId="43469" priority="23721" stopIfTrue="1" operator="equal">
      <formula>"Napkin Hs"</formula>
    </cfRule>
    <cfRule type="cellIs" dxfId="43468" priority="23722" stopIfTrue="1" operator="equal">
      <formula>"Towel"</formula>
    </cfRule>
    <cfRule type="cellIs" dxfId="43467" priority="23723" stopIfTrue="1" operator="equal">
      <formula>"Napkin Hs"</formula>
    </cfRule>
  </conditionalFormatting>
  <conditionalFormatting sqref="C37">
    <cfRule type="cellIs" dxfId="43466" priority="23627" stopIfTrue="1" operator="equal">
      <formula>"Napkin Hs"</formula>
    </cfRule>
  </conditionalFormatting>
  <conditionalFormatting sqref="C37">
    <cfRule type="cellIs" dxfId="43465" priority="23626" stopIfTrue="1" operator="equal">
      <formula>"Napkin Hs"</formula>
    </cfRule>
  </conditionalFormatting>
  <conditionalFormatting sqref="C37">
    <cfRule type="cellIs" dxfId="43464" priority="23625" stopIfTrue="1" operator="equal">
      <formula>"Napkin Hs"</formula>
    </cfRule>
  </conditionalFormatting>
  <conditionalFormatting sqref="C37">
    <cfRule type="cellIs" dxfId="43463" priority="23624" stopIfTrue="1" operator="equal">
      <formula>"Napkin Hs"</formula>
    </cfRule>
  </conditionalFormatting>
  <conditionalFormatting sqref="C37">
    <cfRule type="cellIs" dxfId="43462" priority="23623" stopIfTrue="1" operator="equal">
      <formula>"Napkin Hs"</formula>
    </cfRule>
  </conditionalFormatting>
  <conditionalFormatting sqref="C37">
    <cfRule type="cellIs" dxfId="43461" priority="23622" stopIfTrue="1" operator="equal">
      <formula>"Napkin Hs"</formula>
    </cfRule>
  </conditionalFormatting>
  <conditionalFormatting sqref="C37">
    <cfRule type="cellIs" dxfId="43460" priority="23618" stopIfTrue="1" operator="equal">
      <formula>"Towel"</formula>
    </cfRule>
    <cfRule type="cellIs" dxfId="43459" priority="23619" stopIfTrue="1" operator="equal">
      <formula>"Napkin Hs"</formula>
    </cfRule>
  </conditionalFormatting>
  <conditionalFormatting sqref="C37">
    <cfRule type="cellIs" dxfId="43458" priority="23620" stopIfTrue="1" operator="equal">
      <formula>"Towel"</formula>
    </cfRule>
    <cfRule type="cellIs" dxfId="43457" priority="23621" stopIfTrue="1" operator="equal">
      <formula>"Napkin Hs"</formula>
    </cfRule>
  </conditionalFormatting>
  <conditionalFormatting sqref="C37">
    <cfRule type="cellIs" dxfId="43456" priority="23614" stopIfTrue="1" operator="equal">
      <formula>"Towel"</formula>
    </cfRule>
    <cfRule type="cellIs" dxfId="43455" priority="23615" stopIfTrue="1" operator="equal">
      <formula>"Napkin Hs"</formula>
    </cfRule>
  </conditionalFormatting>
  <conditionalFormatting sqref="C37">
    <cfRule type="cellIs" dxfId="43454" priority="23616" stopIfTrue="1" operator="equal">
      <formula>"Towel"</formula>
    </cfRule>
    <cfRule type="cellIs" dxfId="43453" priority="23617" stopIfTrue="1" operator="equal">
      <formula>"Napkin Hs"</formula>
    </cfRule>
  </conditionalFormatting>
  <conditionalFormatting sqref="B43:C43 C42">
    <cfRule type="cellIs" dxfId="43452" priority="23612" stopIfTrue="1" operator="equal">
      <formula>"Towel"</formula>
    </cfRule>
    <cfRule type="cellIs" dxfId="43451" priority="23613" stopIfTrue="1" operator="equal">
      <formula>"Napkin Hs"</formula>
    </cfRule>
  </conditionalFormatting>
  <conditionalFormatting sqref="C42">
    <cfRule type="cellIs" dxfId="43450" priority="23604" stopIfTrue="1" operator="equal">
      <formula>"Towel"</formula>
    </cfRule>
    <cfRule type="cellIs" dxfId="43449" priority="23605" stopIfTrue="1" operator="equal">
      <formula>"Napkin Hs"</formula>
    </cfRule>
  </conditionalFormatting>
  <conditionalFormatting sqref="C42:C43">
    <cfRule type="cellIs" dxfId="43448" priority="23608" stopIfTrue="1" operator="equal">
      <formula>"Towel"</formula>
    </cfRule>
    <cfRule type="cellIs" dxfId="43447" priority="23609" stopIfTrue="1" operator="equal">
      <formula>"Napkin Hs"</formula>
    </cfRule>
  </conditionalFormatting>
  <conditionalFormatting sqref="C42:C43">
    <cfRule type="cellIs" dxfId="43446" priority="23611" stopIfTrue="1" operator="equal">
      <formula>"Napkin Hs"</formula>
    </cfRule>
  </conditionalFormatting>
  <conditionalFormatting sqref="C42">
    <cfRule type="cellIs" dxfId="43445" priority="23606" stopIfTrue="1" operator="equal">
      <formula>"Towel"</formula>
    </cfRule>
    <cfRule type="cellIs" dxfId="43444" priority="23607" stopIfTrue="1" operator="equal">
      <formula>"Napkin Hs"</formula>
    </cfRule>
  </conditionalFormatting>
  <conditionalFormatting sqref="C42:C43">
    <cfRule type="cellIs" dxfId="43443" priority="23610" stopIfTrue="1" operator="equal">
      <formula>"Towel"</formula>
    </cfRule>
  </conditionalFormatting>
  <conditionalFormatting sqref="C42">
    <cfRule type="cellIs" dxfId="43442" priority="23602" stopIfTrue="1" operator="equal">
      <formula>"Towel"</formula>
    </cfRule>
    <cfRule type="cellIs" dxfId="43441" priority="23603" stopIfTrue="1" operator="equal">
      <formula>"Napkin Hs"</formula>
    </cfRule>
  </conditionalFormatting>
  <conditionalFormatting sqref="C42">
    <cfRule type="cellIs" dxfId="43440" priority="23582" stopIfTrue="1" operator="equal">
      <formula>"Towel"</formula>
    </cfRule>
    <cfRule type="cellIs" dxfId="43439" priority="23583" stopIfTrue="1" operator="equal">
      <formula>"Napkin Hs"</formula>
    </cfRule>
  </conditionalFormatting>
  <conditionalFormatting sqref="C42">
    <cfRule type="cellIs" dxfId="43438" priority="23584" stopIfTrue="1" operator="equal">
      <formula>"Towel"</formula>
    </cfRule>
    <cfRule type="cellIs" dxfId="43437" priority="23585" stopIfTrue="1" operator="equal">
      <formula>"Napkin Hs"</formula>
    </cfRule>
  </conditionalFormatting>
  <conditionalFormatting sqref="C42">
    <cfRule type="cellIs" dxfId="43436" priority="23580" stopIfTrue="1" operator="equal">
      <formula>"Towel"</formula>
    </cfRule>
    <cfRule type="cellIs" dxfId="43435" priority="23581" stopIfTrue="1" operator="equal">
      <formula>"Napkin Hs"</formula>
    </cfRule>
  </conditionalFormatting>
  <conditionalFormatting sqref="B43:C43">
    <cfRule type="cellIs" dxfId="43434" priority="23564" stopIfTrue="1" operator="equal">
      <formula>"Towel"</formula>
    </cfRule>
    <cfRule type="cellIs" dxfId="43433" priority="23565" stopIfTrue="1" operator="equal">
      <formula>"Napkin Hs"</formula>
    </cfRule>
  </conditionalFormatting>
  <conditionalFormatting sqref="B43:C43">
    <cfRule type="cellIs" dxfId="43432" priority="23558" stopIfTrue="1" operator="equal">
      <formula>"Towel"</formula>
    </cfRule>
    <cfRule type="cellIs" dxfId="43431" priority="23559" stopIfTrue="1" operator="equal">
      <formula>"Napkin Hs"</formula>
    </cfRule>
  </conditionalFormatting>
  <conditionalFormatting sqref="C43">
    <cfRule type="cellIs" dxfId="43430" priority="23562" stopIfTrue="1" operator="equal">
      <formula>"Towel"</formula>
    </cfRule>
    <cfRule type="cellIs" dxfId="43429" priority="23563" stopIfTrue="1" operator="equal">
      <formula>"Napkin Hs"</formula>
    </cfRule>
  </conditionalFormatting>
  <conditionalFormatting sqref="C43">
    <cfRule type="cellIs" dxfId="43428" priority="23568" stopIfTrue="1" operator="equal">
      <formula>"Towel"</formula>
    </cfRule>
    <cfRule type="cellIs" dxfId="43427" priority="23569" stopIfTrue="1" operator="equal">
      <formula>"Napkin Hs"</formula>
    </cfRule>
  </conditionalFormatting>
  <conditionalFormatting sqref="C43">
    <cfRule type="cellIs" dxfId="43426" priority="23566" stopIfTrue="1" operator="equal">
      <formula>"Towel"</formula>
    </cfRule>
    <cfRule type="cellIs" dxfId="43425" priority="23567" stopIfTrue="1" operator="equal">
      <formula>"Napkin Hs"</formula>
    </cfRule>
  </conditionalFormatting>
  <conditionalFormatting sqref="C43">
    <cfRule type="cellIs" dxfId="43424" priority="23560" stopIfTrue="1" operator="equal">
      <formula>"Towel"</formula>
    </cfRule>
    <cfRule type="cellIs" dxfId="43423" priority="23561" stopIfTrue="1" operator="equal">
      <formula>"Napkin Hs"</formula>
    </cfRule>
  </conditionalFormatting>
  <conditionalFormatting sqref="C42">
    <cfRule type="cellIs" dxfId="43422" priority="23556" stopIfTrue="1" operator="equal">
      <formula>"Towel"</formula>
    </cfRule>
    <cfRule type="cellIs" dxfId="43421" priority="23557" stopIfTrue="1" operator="equal">
      <formula>"Napkin Hs"</formula>
    </cfRule>
  </conditionalFormatting>
  <conditionalFormatting sqref="C42">
    <cfRule type="cellIs" dxfId="43420" priority="23552" stopIfTrue="1" operator="equal">
      <formula>"Towel"</formula>
    </cfRule>
    <cfRule type="cellIs" dxfId="43419" priority="23553" stopIfTrue="1" operator="equal">
      <formula>"Napkin Hs"</formula>
    </cfRule>
  </conditionalFormatting>
  <conditionalFormatting sqref="C42">
    <cfRule type="cellIs" dxfId="43418" priority="23555" stopIfTrue="1" operator="equal">
      <formula>"Napkin Hs"</formula>
    </cfRule>
  </conditionalFormatting>
  <conditionalFormatting sqref="C42">
    <cfRule type="cellIs" dxfId="43417" priority="23554" stopIfTrue="1" operator="equal">
      <formula>"Towel"</formula>
    </cfRule>
  </conditionalFormatting>
  <conditionalFormatting sqref="B43:C43">
    <cfRule type="cellIs" dxfId="43416" priority="23542" stopIfTrue="1" operator="equal">
      <formula>"Towel"</formula>
    </cfRule>
    <cfRule type="cellIs" dxfId="43415" priority="23543" stopIfTrue="1" operator="equal">
      <formula>"Napkin Hs"</formula>
    </cfRule>
  </conditionalFormatting>
  <conditionalFormatting sqref="C43">
    <cfRule type="cellIs" dxfId="43414" priority="23538" stopIfTrue="1" operator="equal">
      <formula>"Towel"</formula>
    </cfRule>
    <cfRule type="cellIs" dxfId="43413" priority="23539" stopIfTrue="1" operator="equal">
      <formula>"Napkin Hs"</formula>
    </cfRule>
  </conditionalFormatting>
  <conditionalFormatting sqref="C43">
    <cfRule type="cellIs" dxfId="43412" priority="23541" stopIfTrue="1" operator="equal">
      <formula>"Napkin Hs"</formula>
    </cfRule>
  </conditionalFormatting>
  <conditionalFormatting sqref="C43">
    <cfRule type="cellIs" dxfId="43411" priority="23540" stopIfTrue="1" operator="equal">
      <formula>"Towel"</formula>
    </cfRule>
  </conditionalFormatting>
  <conditionalFormatting sqref="C42">
    <cfRule type="cellIs" dxfId="43410" priority="23149" stopIfTrue="1" operator="equal">
      <formula>"Towel"</formula>
    </cfRule>
    <cfRule type="cellIs" dxfId="43409" priority="23150" stopIfTrue="1" operator="equal">
      <formula>"Napkin Hs"</formula>
    </cfRule>
  </conditionalFormatting>
  <conditionalFormatting sqref="C42">
    <cfRule type="cellIs" dxfId="43408" priority="23145" stopIfTrue="1" operator="equal">
      <formula>"Towel"</formula>
    </cfRule>
    <cfRule type="cellIs" dxfId="43407" priority="23146" stopIfTrue="1" operator="equal">
      <formula>"Napkin Hs"</formula>
    </cfRule>
  </conditionalFormatting>
  <conditionalFormatting sqref="C42">
    <cfRule type="cellIs" dxfId="43406" priority="23147" stopIfTrue="1" operator="equal">
      <formula>"Towel"</formula>
    </cfRule>
    <cfRule type="cellIs" dxfId="43405" priority="23148" stopIfTrue="1" operator="equal">
      <formula>"Napkin Hs"</formula>
    </cfRule>
  </conditionalFormatting>
  <conditionalFormatting sqref="C42">
    <cfRule type="cellIs" dxfId="43404" priority="23143" stopIfTrue="1" operator="equal">
      <formula>"Towel"</formula>
    </cfRule>
    <cfRule type="cellIs" dxfId="43403" priority="23144" stopIfTrue="1" operator="equal">
      <formula>"Napkin Hs"</formula>
    </cfRule>
  </conditionalFormatting>
  <conditionalFormatting sqref="C42">
    <cfRule type="cellIs" dxfId="43402" priority="23141" stopIfTrue="1" operator="equal">
      <formula>"Towel"</formula>
    </cfRule>
    <cfRule type="cellIs" dxfId="43401" priority="23142" stopIfTrue="1" operator="equal">
      <formula>"Napkin Hs"</formula>
    </cfRule>
  </conditionalFormatting>
  <conditionalFormatting sqref="C42">
    <cfRule type="cellIs" dxfId="43400" priority="23139" stopIfTrue="1" operator="equal">
      <formula>"Towel"</formula>
    </cfRule>
    <cfRule type="cellIs" dxfId="43399" priority="23140" stopIfTrue="1" operator="equal">
      <formula>"Napkin Hs"</formula>
    </cfRule>
  </conditionalFormatting>
  <conditionalFormatting sqref="C42">
    <cfRule type="cellIs" dxfId="43398" priority="23131" stopIfTrue="1" operator="equal">
      <formula>"Towel"</formula>
    </cfRule>
    <cfRule type="cellIs" dxfId="43397" priority="23132" stopIfTrue="1" operator="equal">
      <formula>"Napkin Hs"</formula>
    </cfRule>
  </conditionalFormatting>
  <conditionalFormatting sqref="C42">
    <cfRule type="cellIs" dxfId="43396" priority="23133" stopIfTrue="1" operator="equal">
      <formula>"Towel"</formula>
    </cfRule>
    <cfRule type="cellIs" dxfId="43395" priority="23134" stopIfTrue="1" operator="equal">
      <formula>"Napkin Hs"</formula>
    </cfRule>
  </conditionalFormatting>
  <conditionalFormatting sqref="C42">
    <cfRule type="cellIs" dxfId="43394" priority="23129" stopIfTrue="1" operator="equal">
      <formula>"Towel"</formula>
    </cfRule>
    <cfRule type="cellIs" dxfId="43393" priority="23130" stopIfTrue="1" operator="equal">
      <formula>"Napkin Hs"</formula>
    </cfRule>
  </conditionalFormatting>
  <conditionalFormatting sqref="C42">
    <cfRule type="cellIs" dxfId="43392" priority="23127" stopIfTrue="1" operator="equal">
      <formula>"Towel"</formula>
    </cfRule>
    <cfRule type="cellIs" dxfId="43391" priority="23128" stopIfTrue="1" operator="equal">
      <formula>"Napkin Hs"</formula>
    </cfRule>
  </conditionalFormatting>
  <conditionalFormatting sqref="C42">
    <cfRule type="cellIs" dxfId="43390" priority="23135" stopIfTrue="1" operator="equal">
      <formula>"Towel"</formula>
    </cfRule>
    <cfRule type="cellIs" dxfId="43389" priority="23136" stopIfTrue="1" operator="equal">
      <formula>"Napkin Hs"</formula>
    </cfRule>
  </conditionalFormatting>
  <conditionalFormatting sqref="C42">
    <cfRule type="cellIs" dxfId="43388" priority="23137" stopIfTrue="1" operator="equal">
      <formula>"Towel"</formula>
    </cfRule>
    <cfRule type="cellIs" dxfId="43387" priority="23138" stopIfTrue="1" operator="equal">
      <formula>"Napkin Hs"</formula>
    </cfRule>
  </conditionalFormatting>
  <conditionalFormatting sqref="C42">
    <cfRule type="cellIs" dxfId="43386" priority="23125" stopIfTrue="1" operator="equal">
      <formula>"Towel"</formula>
    </cfRule>
    <cfRule type="cellIs" dxfId="43385" priority="23126" stopIfTrue="1" operator="equal">
      <formula>"Napkin Hs"</formula>
    </cfRule>
  </conditionalFormatting>
  <conditionalFormatting sqref="C42">
    <cfRule type="cellIs" dxfId="43384" priority="23121" stopIfTrue="1" operator="equal">
      <formula>"Towel"</formula>
    </cfRule>
    <cfRule type="cellIs" dxfId="43383" priority="23122" stopIfTrue="1" operator="equal">
      <formula>"Napkin Hs"</formula>
    </cfRule>
  </conditionalFormatting>
  <conditionalFormatting sqref="C42">
    <cfRule type="cellIs" dxfId="43382" priority="23123" stopIfTrue="1" operator="equal">
      <formula>"Towel"</formula>
    </cfRule>
    <cfRule type="cellIs" dxfId="43381" priority="23124" stopIfTrue="1" operator="equal">
      <formula>"Napkin Hs"</formula>
    </cfRule>
  </conditionalFormatting>
  <conditionalFormatting sqref="C42">
    <cfRule type="cellIs" dxfId="43380" priority="23119" stopIfTrue="1" operator="equal">
      <formula>"Towel"</formula>
    </cfRule>
    <cfRule type="cellIs" dxfId="43379" priority="23120" stopIfTrue="1" operator="equal">
      <formula>"Napkin Hs"</formula>
    </cfRule>
  </conditionalFormatting>
  <conditionalFormatting sqref="C42">
    <cfRule type="cellIs" dxfId="43378" priority="23117" stopIfTrue="1" operator="equal">
      <formula>"Towel"</formula>
    </cfRule>
    <cfRule type="cellIs" dxfId="43377" priority="23118" stopIfTrue="1" operator="equal">
      <formula>"Napkin Hs"</formula>
    </cfRule>
  </conditionalFormatting>
  <conditionalFormatting sqref="C42">
    <cfRule type="cellIs" dxfId="43376" priority="23115" stopIfTrue="1" operator="equal">
      <formula>"Towel"</formula>
    </cfRule>
    <cfRule type="cellIs" dxfId="43375" priority="23116" stopIfTrue="1" operator="equal">
      <formula>"Napkin Hs"</formula>
    </cfRule>
  </conditionalFormatting>
  <conditionalFormatting sqref="C42">
    <cfRule type="cellIs" dxfId="43374" priority="23107" stopIfTrue="1" operator="equal">
      <formula>"Towel"</formula>
    </cfRule>
    <cfRule type="cellIs" dxfId="43373" priority="23108" stopIfTrue="1" operator="equal">
      <formula>"Napkin Hs"</formula>
    </cfRule>
  </conditionalFormatting>
  <conditionalFormatting sqref="C42">
    <cfRule type="cellIs" dxfId="43372" priority="23109" stopIfTrue="1" operator="equal">
      <formula>"Towel"</formula>
    </cfRule>
    <cfRule type="cellIs" dxfId="43371" priority="23110" stopIfTrue="1" operator="equal">
      <formula>"Napkin Hs"</formula>
    </cfRule>
  </conditionalFormatting>
  <conditionalFormatting sqref="C42">
    <cfRule type="cellIs" dxfId="43370" priority="23105" stopIfTrue="1" operator="equal">
      <formula>"Towel"</formula>
    </cfRule>
    <cfRule type="cellIs" dxfId="43369" priority="23106" stopIfTrue="1" operator="equal">
      <formula>"Napkin Hs"</formula>
    </cfRule>
  </conditionalFormatting>
  <conditionalFormatting sqref="C42">
    <cfRule type="cellIs" dxfId="43368" priority="23103" stopIfTrue="1" operator="equal">
      <formula>"Towel"</formula>
    </cfRule>
    <cfRule type="cellIs" dxfId="43367" priority="23104" stopIfTrue="1" operator="equal">
      <formula>"Napkin Hs"</formula>
    </cfRule>
  </conditionalFormatting>
  <conditionalFormatting sqref="C42">
    <cfRule type="cellIs" dxfId="43366" priority="23111" stopIfTrue="1" operator="equal">
      <formula>"Towel"</formula>
    </cfRule>
    <cfRule type="cellIs" dxfId="43365" priority="23112" stopIfTrue="1" operator="equal">
      <formula>"Napkin Hs"</formula>
    </cfRule>
  </conditionalFormatting>
  <conditionalFormatting sqref="C42">
    <cfRule type="cellIs" dxfId="43364" priority="23113" stopIfTrue="1" operator="equal">
      <formula>"Towel"</formula>
    </cfRule>
    <cfRule type="cellIs" dxfId="43363" priority="23114" stopIfTrue="1" operator="equal">
      <formula>"Napkin Hs"</formula>
    </cfRule>
  </conditionalFormatting>
  <conditionalFormatting sqref="C42">
    <cfRule type="cellIs" dxfId="43362" priority="23101" stopIfTrue="1" operator="equal">
      <formula>"Towel"</formula>
    </cfRule>
    <cfRule type="cellIs" dxfId="43361" priority="23102" stopIfTrue="1" operator="equal">
      <formula>"Napkin Hs"</formula>
    </cfRule>
  </conditionalFormatting>
  <conditionalFormatting sqref="C42">
    <cfRule type="cellIs" dxfId="43360" priority="23097" stopIfTrue="1" operator="equal">
      <formula>"Towel"</formula>
    </cfRule>
    <cfRule type="cellIs" dxfId="43359" priority="23098" stopIfTrue="1" operator="equal">
      <formula>"Napkin Hs"</formula>
    </cfRule>
  </conditionalFormatting>
  <conditionalFormatting sqref="C42">
    <cfRule type="cellIs" dxfId="43358" priority="23099" stopIfTrue="1" operator="equal">
      <formula>"Towel"</formula>
    </cfRule>
    <cfRule type="cellIs" dxfId="43357" priority="23100" stopIfTrue="1" operator="equal">
      <formula>"Napkin Hs"</formula>
    </cfRule>
  </conditionalFormatting>
  <conditionalFormatting sqref="C42">
    <cfRule type="cellIs" dxfId="43356" priority="23093" stopIfTrue="1" operator="equal">
      <formula>"Towel"</formula>
    </cfRule>
    <cfRule type="cellIs" dxfId="43355" priority="23094" stopIfTrue="1" operator="equal">
      <formula>"Napkin Hs"</formula>
    </cfRule>
  </conditionalFormatting>
  <conditionalFormatting sqref="C42">
    <cfRule type="cellIs" dxfId="43354" priority="23095" stopIfTrue="1" operator="equal">
      <formula>"Towel"</formula>
    </cfRule>
    <cfRule type="cellIs" dxfId="43353" priority="23096" stopIfTrue="1" operator="equal">
      <formula>"Napkin Hs"</formula>
    </cfRule>
  </conditionalFormatting>
  <conditionalFormatting sqref="C42">
    <cfRule type="cellIs" dxfId="43352" priority="23091" stopIfTrue="1" operator="equal">
      <formula>"Towel"</formula>
    </cfRule>
    <cfRule type="cellIs" dxfId="43351" priority="23092" stopIfTrue="1" operator="equal">
      <formula>"Napkin Hs"</formula>
    </cfRule>
  </conditionalFormatting>
  <conditionalFormatting sqref="C42">
    <cfRule type="cellIs" dxfId="43350" priority="23085" stopIfTrue="1" operator="equal">
      <formula>"Towel"</formula>
    </cfRule>
    <cfRule type="cellIs" dxfId="43349" priority="23086" stopIfTrue="1" operator="equal">
      <formula>"Napkin Hs"</formula>
    </cfRule>
  </conditionalFormatting>
  <conditionalFormatting sqref="C42">
    <cfRule type="cellIs" dxfId="43348" priority="23089" stopIfTrue="1" operator="equal">
      <formula>"Towel"</formula>
    </cfRule>
    <cfRule type="cellIs" dxfId="43347" priority="23090" stopIfTrue="1" operator="equal">
      <formula>"Napkin Hs"</formula>
    </cfRule>
  </conditionalFormatting>
  <conditionalFormatting sqref="C42">
    <cfRule type="cellIs" dxfId="43346" priority="23087" stopIfTrue="1" operator="equal">
      <formula>"Towel"</formula>
    </cfRule>
    <cfRule type="cellIs" dxfId="43345" priority="23088" stopIfTrue="1" operator="equal">
      <formula>"Napkin Hs"</formula>
    </cfRule>
  </conditionalFormatting>
  <conditionalFormatting sqref="C42">
    <cfRule type="cellIs" dxfId="43344" priority="23079" stopIfTrue="1" operator="equal">
      <formula>"Towel"</formula>
    </cfRule>
    <cfRule type="cellIs" dxfId="43343" priority="23080" stopIfTrue="1" operator="equal">
      <formula>"Napkin Hs"</formula>
    </cfRule>
  </conditionalFormatting>
  <conditionalFormatting sqref="C42">
    <cfRule type="cellIs" dxfId="43342" priority="23081" stopIfTrue="1" operator="equal">
      <formula>"Towel"</formula>
    </cfRule>
    <cfRule type="cellIs" dxfId="43341" priority="23082" stopIfTrue="1" operator="equal">
      <formula>"Napkin Hs"</formula>
    </cfRule>
  </conditionalFormatting>
  <conditionalFormatting sqref="C42">
    <cfRule type="cellIs" dxfId="43340" priority="23083" stopIfTrue="1" operator="equal">
      <formula>"Towel"</formula>
    </cfRule>
    <cfRule type="cellIs" dxfId="43339" priority="23084" stopIfTrue="1" operator="equal">
      <formula>"Napkin Hs"</formula>
    </cfRule>
  </conditionalFormatting>
  <conditionalFormatting sqref="C42">
    <cfRule type="cellIs" dxfId="43338" priority="23077" stopIfTrue="1" operator="equal">
      <formula>"Towel"</formula>
    </cfRule>
    <cfRule type="cellIs" dxfId="43337" priority="23078" stopIfTrue="1" operator="equal">
      <formula>"Napkin Hs"</formula>
    </cfRule>
  </conditionalFormatting>
  <conditionalFormatting sqref="C42">
    <cfRule type="cellIs" dxfId="43336" priority="23075" stopIfTrue="1" operator="equal">
      <formula>"Towel"</formula>
    </cfRule>
    <cfRule type="cellIs" dxfId="43335" priority="23076" stopIfTrue="1" operator="equal">
      <formula>"Napkin Hs"</formula>
    </cfRule>
  </conditionalFormatting>
  <conditionalFormatting sqref="C42">
    <cfRule type="cellIs" dxfId="43334" priority="23051" stopIfTrue="1" operator="equal">
      <formula>"Towel"</formula>
    </cfRule>
  </conditionalFormatting>
  <conditionalFormatting sqref="C42">
    <cfRule type="cellIs" dxfId="43333" priority="23052" stopIfTrue="1" operator="equal">
      <formula>"Napkin Hs"</formula>
    </cfRule>
    <cfRule type="cellIs" dxfId="43332" priority="23057" stopIfTrue="1" operator="equal">
      <formula>"Towel"</formula>
    </cfRule>
    <cfRule type="cellIs" dxfId="43331" priority="23058" stopIfTrue="1" operator="equal">
      <formula>"Napkin Hs"</formula>
    </cfRule>
    <cfRule type="cellIs" dxfId="43330" priority="23067" stopIfTrue="1" operator="equal">
      <formula>"Towel"</formula>
    </cfRule>
    <cfRule type="cellIs" dxfId="43329" priority="23068" stopIfTrue="1" operator="equal">
      <formula>"Napkin Hs"</formula>
    </cfRule>
    <cfRule type="cellIs" dxfId="43328" priority="23073" stopIfTrue="1" operator="equal">
      <formula>"Towel"</formula>
    </cfRule>
    <cfRule type="cellIs" dxfId="43327" priority="23074" stopIfTrue="1" operator="equal">
      <formula>"Napkin Hs"</formula>
    </cfRule>
  </conditionalFormatting>
  <conditionalFormatting sqref="C42">
    <cfRule type="cellIs" dxfId="43326" priority="23053" stopIfTrue="1" operator="equal">
      <formula>"Towel"</formula>
    </cfRule>
    <cfRule type="cellIs" dxfId="43325" priority="23054" stopIfTrue="1" operator="equal">
      <formula>"Napkin Hs"</formula>
    </cfRule>
    <cfRule type="cellIs" dxfId="43324" priority="23055" stopIfTrue="1" operator="equal">
      <formula>"Towel"</formula>
    </cfRule>
    <cfRule type="cellIs" dxfId="43323" priority="23056" stopIfTrue="1" operator="equal">
      <formula>"Napkin Hs"</formula>
    </cfRule>
    <cfRule type="cellIs" dxfId="43322" priority="23059" stopIfTrue="1" operator="equal">
      <formula>"Towel"</formula>
    </cfRule>
    <cfRule type="cellIs" dxfId="43321" priority="23060" stopIfTrue="1" operator="equal">
      <formula>"Napkin Hs"</formula>
    </cfRule>
    <cfRule type="cellIs" dxfId="43320" priority="23061" stopIfTrue="1" operator="equal">
      <formula>"Towel"</formula>
    </cfRule>
    <cfRule type="cellIs" dxfId="43319" priority="23062" stopIfTrue="1" operator="equal">
      <formula>"Napkin Hs"</formula>
    </cfRule>
    <cfRule type="cellIs" dxfId="43318" priority="23063" stopIfTrue="1" operator="equal">
      <formula>"Towel"</formula>
    </cfRule>
    <cfRule type="cellIs" dxfId="43317" priority="23064" stopIfTrue="1" operator="equal">
      <formula>"Napkin Hs"</formula>
    </cfRule>
    <cfRule type="cellIs" dxfId="43316" priority="23065" stopIfTrue="1" operator="equal">
      <formula>"Towel"</formula>
    </cfRule>
    <cfRule type="cellIs" dxfId="43315" priority="23066" stopIfTrue="1" operator="equal">
      <formula>"Napkin Hs"</formula>
    </cfRule>
    <cfRule type="cellIs" dxfId="43314" priority="23069" stopIfTrue="1" operator="equal">
      <formula>"Towel"</formula>
    </cfRule>
    <cfRule type="cellIs" dxfId="43313" priority="23070" stopIfTrue="1" operator="equal">
      <formula>"Napkin Hs"</formula>
    </cfRule>
    <cfRule type="cellIs" dxfId="43312" priority="23072" stopIfTrue="1" operator="equal">
      <formula>"Napkin Hs"</formula>
    </cfRule>
  </conditionalFormatting>
  <conditionalFormatting sqref="C42">
    <cfRule type="cellIs" dxfId="43311" priority="23071" stopIfTrue="1" operator="equal">
      <formula>"Towel"</formula>
    </cfRule>
  </conditionalFormatting>
  <conditionalFormatting sqref="C42">
    <cfRule type="cellIs" dxfId="43310" priority="23049" stopIfTrue="1" operator="equal">
      <formula>"Towel"</formula>
    </cfRule>
    <cfRule type="cellIs" dxfId="43309" priority="23050" stopIfTrue="1" operator="equal">
      <formula>"Napkin Hs"</formula>
    </cfRule>
  </conditionalFormatting>
  <conditionalFormatting sqref="C42">
    <cfRule type="cellIs" dxfId="43308" priority="23048" stopIfTrue="1" operator="equal">
      <formula>"Napkin Hs"</formula>
    </cfRule>
  </conditionalFormatting>
  <conditionalFormatting sqref="C42">
    <cfRule type="cellIs" dxfId="43307" priority="23047" stopIfTrue="1" operator="equal">
      <formula>"Towel"</formula>
    </cfRule>
  </conditionalFormatting>
  <conditionalFormatting sqref="C42">
    <cfRule type="cellIs" dxfId="43306" priority="23045" stopIfTrue="1" operator="equal">
      <formula>"Towel"</formula>
    </cfRule>
  </conditionalFormatting>
  <conditionalFormatting sqref="C42">
    <cfRule type="cellIs" dxfId="43305" priority="23046" stopIfTrue="1" operator="equal">
      <formula>"Napkin Hs"</formula>
    </cfRule>
  </conditionalFormatting>
  <conditionalFormatting sqref="C42">
    <cfRule type="cellIs" dxfId="43304" priority="22949" stopIfTrue="1" operator="equal">
      <formula>"Towel"</formula>
    </cfRule>
  </conditionalFormatting>
  <conditionalFormatting sqref="C42">
    <cfRule type="cellIs" dxfId="43303" priority="22959" stopIfTrue="1" operator="equal">
      <formula>"Towel"</formula>
    </cfRule>
    <cfRule type="cellIs" dxfId="43302" priority="22960" stopIfTrue="1" operator="equal">
      <formula>"Napkin Hs"</formula>
    </cfRule>
    <cfRule type="cellIs" dxfId="43301" priority="22965" stopIfTrue="1" operator="equal">
      <formula>"Towel"</formula>
    </cfRule>
    <cfRule type="cellIs" dxfId="43300" priority="22966" stopIfTrue="1" operator="equal">
      <formula>"Napkin Hs"</formula>
    </cfRule>
    <cfRule type="cellIs" dxfId="43299" priority="22971" stopIfTrue="1" operator="equal">
      <formula>"Towel"</formula>
    </cfRule>
    <cfRule type="cellIs" dxfId="43298" priority="22972" stopIfTrue="1" operator="equal">
      <formula>"Napkin Hs"</formula>
    </cfRule>
    <cfRule type="cellIs" dxfId="43297" priority="22973" stopIfTrue="1" operator="equal">
      <formula>"Towel"</formula>
    </cfRule>
    <cfRule type="cellIs" dxfId="43296" priority="22974" stopIfTrue="1" operator="equal">
      <formula>"Napkin Hs"</formula>
    </cfRule>
    <cfRule type="cellIs" dxfId="43295" priority="22979" stopIfTrue="1" operator="equal">
      <formula>"Towel"</formula>
    </cfRule>
    <cfRule type="cellIs" dxfId="43294" priority="22980" stopIfTrue="1" operator="equal">
      <formula>"Napkin Hs"</formula>
    </cfRule>
    <cfRule type="cellIs" dxfId="43293" priority="22989" stopIfTrue="1" operator="equal">
      <formula>"Towel"</formula>
    </cfRule>
    <cfRule type="cellIs" dxfId="43292" priority="22990" stopIfTrue="1" operator="equal">
      <formula>"Napkin Hs"</formula>
    </cfRule>
    <cfRule type="cellIs" dxfId="43291" priority="22995" stopIfTrue="1" operator="equal">
      <formula>"Towel"</formula>
    </cfRule>
    <cfRule type="cellIs" dxfId="43290" priority="22996" stopIfTrue="1" operator="equal">
      <formula>"Napkin Hs"</formula>
    </cfRule>
    <cfRule type="cellIs" dxfId="43289" priority="22997" stopIfTrue="1" operator="equal">
      <formula>"Towel"</formula>
    </cfRule>
    <cfRule type="cellIs" dxfId="43288" priority="22998" stopIfTrue="1" operator="equal">
      <formula>"Napkin Hs"</formula>
    </cfRule>
    <cfRule type="cellIs" dxfId="43287" priority="23003" stopIfTrue="1" operator="equal">
      <formula>"Towel"</formula>
    </cfRule>
    <cfRule type="cellIs" dxfId="43286" priority="23004" stopIfTrue="1" operator="equal">
      <formula>"Napkin Hs"</formula>
    </cfRule>
    <cfRule type="cellIs" dxfId="43285" priority="23013" stopIfTrue="1" operator="equal">
      <formula>"Towel"</formula>
    </cfRule>
    <cfRule type="cellIs" dxfId="43284" priority="23014" stopIfTrue="1" operator="equal">
      <formula>"Napkin Hs"</formula>
    </cfRule>
    <cfRule type="cellIs" dxfId="43283" priority="23015" stopIfTrue="1" operator="equal">
      <formula>"Towel"</formula>
    </cfRule>
    <cfRule type="cellIs" dxfId="43282" priority="23016" stopIfTrue="1" operator="equal">
      <formula>"Napkin Hs"</formula>
    </cfRule>
    <cfRule type="cellIs" dxfId="43281" priority="23021" stopIfTrue="1" operator="equal">
      <formula>"Towel"</formula>
    </cfRule>
    <cfRule type="cellIs" dxfId="43280" priority="23022" stopIfTrue="1" operator="equal">
      <formula>"Napkin Hs"</formula>
    </cfRule>
    <cfRule type="cellIs" dxfId="43279" priority="23031" stopIfTrue="1" operator="equal">
      <formula>"Towel"</formula>
    </cfRule>
    <cfRule type="cellIs" dxfId="43278" priority="23032" stopIfTrue="1" operator="equal">
      <formula>"Napkin Hs"</formula>
    </cfRule>
    <cfRule type="cellIs" dxfId="43277" priority="23033" stopIfTrue="1" operator="equal">
      <formula>"Towel"</formula>
    </cfRule>
    <cfRule type="cellIs" dxfId="43276" priority="23034" stopIfTrue="1" operator="equal">
      <formula>"Napkin Hs"</formula>
    </cfRule>
    <cfRule type="cellIs" dxfId="43275" priority="23040" stopIfTrue="1" operator="equal">
      <formula>"Napkin Hs"</formula>
    </cfRule>
  </conditionalFormatting>
  <conditionalFormatting sqref="C42">
    <cfRule type="cellIs" dxfId="43274" priority="23039" stopIfTrue="1" operator="equal">
      <formula>"Towel"</formula>
    </cfRule>
  </conditionalFormatting>
  <conditionalFormatting sqref="C42">
    <cfRule type="cellIs" dxfId="43273" priority="22950" stopIfTrue="1" operator="equal">
      <formula>"Napkin Hs"</formula>
    </cfRule>
    <cfRule type="cellIs" dxfId="43272" priority="22951" stopIfTrue="1" operator="equal">
      <formula>"Towel"</formula>
    </cfRule>
    <cfRule type="cellIs" dxfId="43271" priority="22952" stopIfTrue="1" operator="equal">
      <formula>"Napkin Hs"</formula>
    </cfRule>
    <cfRule type="cellIs" dxfId="43270" priority="22953" stopIfTrue="1" operator="equal">
      <formula>"Towel"</formula>
    </cfRule>
    <cfRule type="cellIs" dxfId="43269" priority="22954" stopIfTrue="1" operator="equal">
      <formula>"Napkin Hs"</formula>
    </cfRule>
    <cfRule type="cellIs" dxfId="43268" priority="22955" stopIfTrue="1" operator="equal">
      <formula>"Towel"</formula>
    </cfRule>
    <cfRule type="cellIs" dxfId="43267" priority="22956" stopIfTrue="1" operator="equal">
      <formula>"Napkin Hs"</formula>
    </cfRule>
    <cfRule type="cellIs" dxfId="43266" priority="22957" stopIfTrue="1" operator="equal">
      <formula>"Towel"</formula>
    </cfRule>
    <cfRule type="cellIs" dxfId="43265" priority="22958" stopIfTrue="1" operator="equal">
      <formula>"Napkin Hs"</formula>
    </cfRule>
    <cfRule type="cellIs" dxfId="43264" priority="22961" stopIfTrue="1" operator="equal">
      <formula>"Towel"</formula>
    </cfRule>
    <cfRule type="cellIs" dxfId="43263" priority="22962" stopIfTrue="1" operator="equal">
      <formula>"Napkin Hs"</formula>
    </cfRule>
    <cfRule type="cellIs" dxfId="43262" priority="22963" stopIfTrue="1" operator="equal">
      <formula>"Towel"</formula>
    </cfRule>
    <cfRule type="cellIs" dxfId="43261" priority="22964" stopIfTrue="1" operator="equal">
      <formula>"Napkin Hs"</formula>
    </cfRule>
    <cfRule type="cellIs" dxfId="43260" priority="22967" stopIfTrue="1" operator="equal">
      <formula>"Towel"</formula>
    </cfRule>
    <cfRule type="cellIs" dxfId="43259" priority="22968" stopIfTrue="1" operator="equal">
      <formula>"Napkin Hs"</formula>
    </cfRule>
    <cfRule type="cellIs" dxfId="43258" priority="22969" stopIfTrue="1" operator="equal">
      <formula>"Towel"</formula>
    </cfRule>
    <cfRule type="cellIs" dxfId="43257" priority="22970" stopIfTrue="1" operator="equal">
      <formula>"Napkin Hs"</formula>
    </cfRule>
    <cfRule type="cellIs" dxfId="43256" priority="22975" stopIfTrue="1" operator="equal">
      <formula>"Towel"</formula>
    </cfRule>
    <cfRule type="cellIs" dxfId="43255" priority="22976" stopIfTrue="1" operator="equal">
      <formula>"Napkin Hs"</formula>
    </cfRule>
    <cfRule type="cellIs" dxfId="43254" priority="22977" stopIfTrue="1" operator="equal">
      <formula>"Towel"</formula>
    </cfRule>
    <cfRule type="cellIs" dxfId="43253" priority="22978" stopIfTrue="1" operator="equal">
      <formula>"Napkin Hs"</formula>
    </cfRule>
    <cfRule type="cellIs" dxfId="43252" priority="22981" stopIfTrue="1" operator="equal">
      <formula>"Towel"</formula>
    </cfRule>
    <cfRule type="cellIs" dxfId="43251" priority="22982" stopIfTrue="1" operator="equal">
      <formula>"Napkin Hs"</formula>
    </cfRule>
    <cfRule type="cellIs" dxfId="43250" priority="22983" stopIfTrue="1" operator="equal">
      <formula>"Towel"</formula>
    </cfRule>
    <cfRule type="cellIs" dxfId="43249" priority="22984" stopIfTrue="1" operator="equal">
      <formula>"Napkin Hs"</formula>
    </cfRule>
    <cfRule type="cellIs" dxfId="43248" priority="22985" stopIfTrue="1" operator="equal">
      <formula>"Towel"</formula>
    </cfRule>
    <cfRule type="cellIs" dxfId="43247" priority="22986" stopIfTrue="1" operator="equal">
      <formula>"Napkin Hs"</formula>
    </cfRule>
    <cfRule type="cellIs" dxfId="43246" priority="22987" stopIfTrue="1" operator="equal">
      <formula>"Towel"</formula>
    </cfRule>
    <cfRule type="cellIs" dxfId="43245" priority="22988" stopIfTrue="1" operator="equal">
      <formula>"Napkin Hs"</formula>
    </cfRule>
    <cfRule type="cellIs" dxfId="43244" priority="22991" stopIfTrue="1" operator="equal">
      <formula>"Towel"</formula>
    </cfRule>
    <cfRule type="cellIs" dxfId="43243" priority="22992" stopIfTrue="1" operator="equal">
      <formula>"Napkin Hs"</formula>
    </cfRule>
    <cfRule type="cellIs" dxfId="43242" priority="22993" stopIfTrue="1" operator="equal">
      <formula>"Towel"</formula>
    </cfRule>
    <cfRule type="cellIs" dxfId="43241" priority="22994" stopIfTrue="1" operator="equal">
      <formula>"Napkin Hs"</formula>
    </cfRule>
    <cfRule type="cellIs" dxfId="43240" priority="22999" stopIfTrue="1" operator="equal">
      <formula>"Towel"</formula>
    </cfRule>
    <cfRule type="cellIs" dxfId="43239" priority="23000" stopIfTrue="1" operator="equal">
      <formula>"Napkin Hs"</formula>
    </cfRule>
    <cfRule type="cellIs" dxfId="43238" priority="23001" stopIfTrue="1" operator="equal">
      <formula>"Towel"</formula>
    </cfRule>
    <cfRule type="cellIs" dxfId="43237" priority="23002" stopIfTrue="1" operator="equal">
      <formula>"Napkin Hs"</formula>
    </cfRule>
    <cfRule type="cellIs" dxfId="43236" priority="23005" stopIfTrue="1" operator="equal">
      <formula>"Towel"</formula>
    </cfRule>
    <cfRule type="cellIs" dxfId="43235" priority="23006" stopIfTrue="1" operator="equal">
      <formula>"Napkin Hs"</formula>
    </cfRule>
    <cfRule type="cellIs" dxfId="43234" priority="23007" stopIfTrue="1" operator="equal">
      <formula>"Towel"</formula>
    </cfRule>
    <cfRule type="cellIs" dxfId="43233" priority="23008" stopIfTrue="1" operator="equal">
      <formula>"Napkin Hs"</formula>
    </cfRule>
    <cfRule type="cellIs" dxfId="43232" priority="23009" stopIfTrue="1" operator="equal">
      <formula>"Towel"</formula>
    </cfRule>
    <cfRule type="cellIs" dxfId="43231" priority="23010" stopIfTrue="1" operator="equal">
      <formula>"Napkin Hs"</formula>
    </cfRule>
    <cfRule type="cellIs" dxfId="43230" priority="23011" stopIfTrue="1" operator="equal">
      <formula>"Towel"</formula>
    </cfRule>
    <cfRule type="cellIs" dxfId="43229" priority="23012" stopIfTrue="1" operator="equal">
      <formula>"Napkin Hs"</formula>
    </cfRule>
    <cfRule type="cellIs" dxfId="43228" priority="23017" stopIfTrue="1" operator="equal">
      <formula>"Towel"</formula>
    </cfRule>
    <cfRule type="cellIs" dxfId="43227" priority="23018" stopIfTrue="1" operator="equal">
      <formula>"Napkin Hs"</formula>
    </cfRule>
    <cfRule type="cellIs" dxfId="43226" priority="23019" stopIfTrue="1" operator="equal">
      <formula>"Towel"</formula>
    </cfRule>
    <cfRule type="cellIs" dxfId="43225" priority="23020" stopIfTrue="1" operator="equal">
      <formula>"Napkin Hs"</formula>
    </cfRule>
    <cfRule type="cellIs" dxfId="43224" priority="23023" stopIfTrue="1" operator="equal">
      <formula>"Towel"</formula>
    </cfRule>
    <cfRule type="cellIs" dxfId="43223" priority="23024" stopIfTrue="1" operator="equal">
      <formula>"Napkin Hs"</formula>
    </cfRule>
    <cfRule type="cellIs" dxfId="43222" priority="23025" stopIfTrue="1" operator="equal">
      <formula>"Towel"</formula>
    </cfRule>
    <cfRule type="cellIs" dxfId="43221" priority="23026" stopIfTrue="1" operator="equal">
      <formula>"Napkin Hs"</formula>
    </cfRule>
    <cfRule type="cellIs" dxfId="43220" priority="23027" stopIfTrue="1" operator="equal">
      <formula>"Towel"</formula>
    </cfRule>
    <cfRule type="cellIs" dxfId="43219" priority="23028" stopIfTrue="1" operator="equal">
      <formula>"Napkin Hs"</formula>
    </cfRule>
    <cfRule type="cellIs" dxfId="43218" priority="23029" stopIfTrue="1" operator="equal">
      <formula>"Towel"</formula>
    </cfRule>
    <cfRule type="cellIs" dxfId="43217" priority="23030" stopIfTrue="1" operator="equal">
      <formula>"Napkin Hs"</formula>
    </cfRule>
    <cfRule type="cellIs" dxfId="43216" priority="23035" stopIfTrue="1" operator="equal">
      <formula>"Towel"</formula>
    </cfRule>
    <cfRule type="cellIs" dxfId="43215" priority="23036" stopIfTrue="1" operator="equal">
      <formula>"Napkin Hs"</formula>
    </cfRule>
    <cfRule type="cellIs" dxfId="43214" priority="23037" stopIfTrue="1" operator="equal">
      <formula>"Towel"</formula>
    </cfRule>
    <cfRule type="cellIs" dxfId="43213" priority="23038" stopIfTrue="1" operator="equal">
      <formula>"Napkin Hs"</formula>
    </cfRule>
    <cfRule type="cellIs" dxfId="43212" priority="23041" stopIfTrue="1" operator="equal">
      <formula>"Towel"</formula>
    </cfRule>
    <cfRule type="cellIs" dxfId="43211" priority="23042" stopIfTrue="1" operator="equal">
      <formula>"Napkin Hs"</formula>
    </cfRule>
    <cfRule type="cellIs" dxfId="43210" priority="23043" stopIfTrue="1" operator="equal">
      <formula>"Towel"</formula>
    </cfRule>
    <cfRule type="cellIs" dxfId="43209" priority="23044" stopIfTrue="1" operator="equal">
      <formula>"Napkin Hs"</formula>
    </cfRule>
  </conditionalFormatting>
  <conditionalFormatting sqref="C42">
    <cfRule type="cellIs" dxfId="43208" priority="22948" stopIfTrue="1" operator="equal">
      <formula>"Napkin Hs"</formula>
    </cfRule>
  </conditionalFormatting>
  <conditionalFormatting sqref="C42">
    <cfRule type="cellIs" dxfId="43207" priority="22947" stopIfTrue="1" operator="equal">
      <formula>"Napkin Hs"</formula>
    </cfRule>
  </conditionalFormatting>
  <conditionalFormatting sqref="C42">
    <cfRule type="cellIs" dxfId="43206" priority="22946" stopIfTrue="1" operator="equal">
      <formula>"Napkin Hs"</formula>
    </cfRule>
  </conditionalFormatting>
  <conditionalFormatting sqref="C42">
    <cfRule type="cellIs" dxfId="43205" priority="22945" stopIfTrue="1" operator="equal">
      <formula>"Napkin Hs"</formula>
    </cfRule>
  </conditionalFormatting>
  <conditionalFormatting sqref="C42">
    <cfRule type="cellIs" dxfId="43204" priority="22944" stopIfTrue="1" operator="equal">
      <formula>"Napkin Hs"</formula>
    </cfRule>
  </conditionalFormatting>
  <conditionalFormatting sqref="C42">
    <cfRule type="cellIs" dxfId="43203" priority="22943" stopIfTrue="1" operator="equal">
      <formula>"Napkin Hs"</formula>
    </cfRule>
  </conditionalFormatting>
  <conditionalFormatting sqref="C42">
    <cfRule type="cellIs" dxfId="43202" priority="22939" stopIfTrue="1" operator="equal">
      <formula>"Towel"</formula>
    </cfRule>
    <cfRule type="cellIs" dxfId="43201" priority="22940" stopIfTrue="1" operator="equal">
      <formula>"Napkin Hs"</formula>
    </cfRule>
  </conditionalFormatting>
  <conditionalFormatting sqref="C42">
    <cfRule type="cellIs" dxfId="43200" priority="22941" stopIfTrue="1" operator="equal">
      <formula>"Towel"</formula>
    </cfRule>
    <cfRule type="cellIs" dxfId="43199" priority="22942" stopIfTrue="1" operator="equal">
      <formula>"Napkin Hs"</formula>
    </cfRule>
  </conditionalFormatting>
  <conditionalFormatting sqref="C42">
    <cfRule type="cellIs" dxfId="43198" priority="22935" stopIfTrue="1" operator="equal">
      <formula>"Towel"</formula>
    </cfRule>
    <cfRule type="cellIs" dxfId="43197" priority="22936" stopIfTrue="1" operator="equal">
      <formula>"Napkin Hs"</formula>
    </cfRule>
  </conditionalFormatting>
  <conditionalFormatting sqref="C42">
    <cfRule type="cellIs" dxfId="43196" priority="22937" stopIfTrue="1" operator="equal">
      <formula>"Towel"</formula>
    </cfRule>
    <cfRule type="cellIs" dxfId="43195" priority="22938" stopIfTrue="1" operator="equal">
      <formula>"Napkin Hs"</formula>
    </cfRule>
  </conditionalFormatting>
  <conditionalFormatting sqref="C42">
    <cfRule type="cellIs" dxfId="43194" priority="22933" stopIfTrue="1" operator="equal">
      <formula>"Towel"</formula>
    </cfRule>
    <cfRule type="cellIs" dxfId="43193" priority="22934" stopIfTrue="1" operator="equal">
      <formula>"Napkin Hs"</formula>
    </cfRule>
  </conditionalFormatting>
  <conditionalFormatting sqref="C42">
    <cfRule type="cellIs" dxfId="43192" priority="22929" stopIfTrue="1" operator="equal">
      <formula>"Towel"</formula>
    </cfRule>
    <cfRule type="cellIs" dxfId="43191" priority="22930" stopIfTrue="1" operator="equal">
      <formula>"Napkin Hs"</formula>
    </cfRule>
  </conditionalFormatting>
  <conditionalFormatting sqref="C42">
    <cfRule type="cellIs" dxfId="43190" priority="22931" stopIfTrue="1" operator="equal">
      <formula>"Towel"</formula>
    </cfRule>
    <cfRule type="cellIs" dxfId="43189" priority="22932" stopIfTrue="1" operator="equal">
      <formula>"Napkin Hs"</formula>
    </cfRule>
  </conditionalFormatting>
  <conditionalFormatting sqref="C42">
    <cfRule type="cellIs" dxfId="43188" priority="22925" stopIfTrue="1" operator="equal">
      <formula>"Towel"</formula>
    </cfRule>
    <cfRule type="cellIs" dxfId="43187" priority="22926" stopIfTrue="1" operator="equal">
      <formula>"Napkin Hs"</formula>
    </cfRule>
  </conditionalFormatting>
  <conditionalFormatting sqref="C42">
    <cfRule type="cellIs" dxfId="43186" priority="22927" stopIfTrue="1" operator="equal">
      <formula>"Towel"</formula>
    </cfRule>
    <cfRule type="cellIs" dxfId="43185" priority="22928" stopIfTrue="1" operator="equal">
      <formula>"Napkin Hs"</formula>
    </cfRule>
  </conditionalFormatting>
  <conditionalFormatting sqref="C42">
    <cfRule type="cellIs" dxfId="43184" priority="22923" stopIfTrue="1" operator="equal">
      <formula>"Towel"</formula>
    </cfRule>
    <cfRule type="cellIs" dxfId="43183" priority="22924" stopIfTrue="1" operator="equal">
      <formula>"Napkin Hs"</formula>
    </cfRule>
  </conditionalFormatting>
  <conditionalFormatting sqref="C42">
    <cfRule type="cellIs" dxfId="43182" priority="22917" stopIfTrue="1" operator="equal">
      <formula>"Towel"</formula>
    </cfRule>
    <cfRule type="cellIs" dxfId="43181" priority="22918" stopIfTrue="1" operator="equal">
      <formula>"Napkin Hs"</formula>
    </cfRule>
  </conditionalFormatting>
  <conditionalFormatting sqref="C42">
    <cfRule type="cellIs" dxfId="43180" priority="22921" stopIfTrue="1" operator="equal">
      <formula>"Towel"</formula>
    </cfRule>
    <cfRule type="cellIs" dxfId="43179" priority="22922" stopIfTrue="1" operator="equal">
      <formula>"Napkin Hs"</formula>
    </cfRule>
  </conditionalFormatting>
  <conditionalFormatting sqref="C42">
    <cfRule type="cellIs" dxfId="43178" priority="22919" stopIfTrue="1" operator="equal">
      <formula>"Towel"</formula>
    </cfRule>
    <cfRule type="cellIs" dxfId="43177" priority="22920" stopIfTrue="1" operator="equal">
      <formula>"Napkin Hs"</formula>
    </cfRule>
  </conditionalFormatting>
  <conditionalFormatting sqref="C42">
    <cfRule type="cellIs" dxfId="43176" priority="22911" stopIfTrue="1" operator="equal">
      <formula>"Towel"</formula>
    </cfRule>
    <cfRule type="cellIs" dxfId="43175" priority="22912" stopIfTrue="1" operator="equal">
      <formula>"Napkin Hs"</formula>
    </cfRule>
  </conditionalFormatting>
  <conditionalFormatting sqref="C42">
    <cfRule type="cellIs" dxfId="43174" priority="22913" stopIfTrue="1" operator="equal">
      <formula>"Towel"</formula>
    </cfRule>
    <cfRule type="cellIs" dxfId="43173" priority="22914" stopIfTrue="1" operator="equal">
      <formula>"Napkin Hs"</formula>
    </cfRule>
  </conditionalFormatting>
  <conditionalFormatting sqref="C42">
    <cfRule type="cellIs" dxfId="43172" priority="22915" stopIfTrue="1" operator="equal">
      <formula>"Towel"</formula>
    </cfRule>
    <cfRule type="cellIs" dxfId="43171" priority="22916" stopIfTrue="1" operator="equal">
      <formula>"Napkin Hs"</formula>
    </cfRule>
  </conditionalFormatting>
  <conditionalFormatting sqref="C42">
    <cfRule type="cellIs" dxfId="43170" priority="22909" stopIfTrue="1" operator="equal">
      <formula>"Towel"</formula>
    </cfRule>
    <cfRule type="cellIs" dxfId="43169" priority="22910" stopIfTrue="1" operator="equal">
      <formula>"Napkin Hs"</formula>
    </cfRule>
  </conditionalFormatting>
  <conditionalFormatting sqref="C42">
    <cfRule type="cellIs" dxfId="43168" priority="22907" stopIfTrue="1" operator="equal">
      <formula>"Towel"</formula>
    </cfRule>
    <cfRule type="cellIs" dxfId="43167" priority="22908" stopIfTrue="1" operator="equal">
      <formula>"Napkin Hs"</formula>
    </cfRule>
  </conditionalFormatting>
  <conditionalFormatting sqref="C42">
    <cfRule type="cellIs" dxfId="43166" priority="22883" stopIfTrue="1" operator="equal">
      <formula>"Towel"</formula>
    </cfRule>
  </conditionalFormatting>
  <conditionalFormatting sqref="C42">
    <cfRule type="cellIs" dxfId="43165" priority="22884" stopIfTrue="1" operator="equal">
      <formula>"Napkin Hs"</formula>
    </cfRule>
    <cfRule type="cellIs" dxfId="43164" priority="22889" stopIfTrue="1" operator="equal">
      <formula>"Towel"</formula>
    </cfRule>
    <cfRule type="cellIs" dxfId="43163" priority="22890" stopIfTrue="1" operator="equal">
      <formula>"Napkin Hs"</formula>
    </cfRule>
    <cfRule type="cellIs" dxfId="43162" priority="22899" stopIfTrue="1" operator="equal">
      <formula>"Towel"</formula>
    </cfRule>
    <cfRule type="cellIs" dxfId="43161" priority="22900" stopIfTrue="1" operator="equal">
      <formula>"Napkin Hs"</formula>
    </cfRule>
    <cfRule type="cellIs" dxfId="43160" priority="22905" stopIfTrue="1" operator="equal">
      <formula>"Towel"</formula>
    </cfRule>
    <cfRule type="cellIs" dxfId="43159" priority="22906" stopIfTrue="1" operator="equal">
      <formula>"Napkin Hs"</formula>
    </cfRule>
  </conditionalFormatting>
  <conditionalFormatting sqref="C42">
    <cfRule type="cellIs" dxfId="43158" priority="22885" stopIfTrue="1" operator="equal">
      <formula>"Towel"</formula>
    </cfRule>
    <cfRule type="cellIs" dxfId="43157" priority="22886" stopIfTrue="1" operator="equal">
      <formula>"Napkin Hs"</formula>
    </cfRule>
    <cfRule type="cellIs" dxfId="43156" priority="22887" stopIfTrue="1" operator="equal">
      <formula>"Towel"</formula>
    </cfRule>
    <cfRule type="cellIs" dxfId="43155" priority="22888" stopIfTrue="1" operator="equal">
      <formula>"Napkin Hs"</formula>
    </cfRule>
    <cfRule type="cellIs" dxfId="43154" priority="22891" stopIfTrue="1" operator="equal">
      <formula>"Towel"</formula>
    </cfRule>
    <cfRule type="cellIs" dxfId="43153" priority="22892" stopIfTrue="1" operator="equal">
      <formula>"Napkin Hs"</formula>
    </cfRule>
    <cfRule type="cellIs" dxfId="43152" priority="22893" stopIfTrue="1" operator="equal">
      <formula>"Towel"</formula>
    </cfRule>
    <cfRule type="cellIs" dxfId="43151" priority="22894" stopIfTrue="1" operator="equal">
      <formula>"Napkin Hs"</formula>
    </cfRule>
    <cfRule type="cellIs" dxfId="43150" priority="22895" stopIfTrue="1" operator="equal">
      <formula>"Towel"</formula>
    </cfRule>
    <cfRule type="cellIs" dxfId="43149" priority="22896" stopIfTrue="1" operator="equal">
      <formula>"Napkin Hs"</formula>
    </cfRule>
    <cfRule type="cellIs" dxfId="43148" priority="22897" stopIfTrue="1" operator="equal">
      <formula>"Towel"</formula>
    </cfRule>
    <cfRule type="cellIs" dxfId="43147" priority="22898" stopIfTrue="1" operator="equal">
      <formula>"Napkin Hs"</formula>
    </cfRule>
    <cfRule type="cellIs" dxfId="43146" priority="22901" stopIfTrue="1" operator="equal">
      <formula>"Towel"</formula>
    </cfRule>
    <cfRule type="cellIs" dxfId="43145" priority="22902" stopIfTrue="1" operator="equal">
      <formula>"Napkin Hs"</formula>
    </cfRule>
    <cfRule type="cellIs" dxfId="43144" priority="22904" stopIfTrue="1" operator="equal">
      <formula>"Napkin Hs"</formula>
    </cfRule>
  </conditionalFormatting>
  <conditionalFormatting sqref="C42">
    <cfRule type="cellIs" dxfId="43143" priority="22903" stopIfTrue="1" operator="equal">
      <formula>"Towel"</formula>
    </cfRule>
  </conditionalFormatting>
  <conditionalFormatting sqref="C42">
    <cfRule type="cellIs" dxfId="43142" priority="22881" stopIfTrue="1" operator="equal">
      <formula>"Towel"</formula>
    </cfRule>
    <cfRule type="cellIs" dxfId="43141" priority="22882" stopIfTrue="1" operator="equal">
      <formula>"Napkin Hs"</formula>
    </cfRule>
  </conditionalFormatting>
  <conditionalFormatting sqref="C42">
    <cfRule type="cellIs" dxfId="43140" priority="22880" stopIfTrue="1" operator="equal">
      <formula>"Napkin Hs"</formula>
    </cfRule>
  </conditionalFormatting>
  <conditionalFormatting sqref="C42">
    <cfRule type="cellIs" dxfId="43139" priority="22879" stopIfTrue="1" operator="equal">
      <formula>"Towel"</formula>
    </cfRule>
  </conditionalFormatting>
  <conditionalFormatting sqref="C42">
    <cfRule type="cellIs" dxfId="43138" priority="22877" stopIfTrue="1" operator="equal">
      <formula>"Towel"</formula>
    </cfRule>
  </conditionalFormatting>
  <conditionalFormatting sqref="C42">
    <cfRule type="cellIs" dxfId="43137" priority="22878" stopIfTrue="1" operator="equal">
      <formula>"Napkin Hs"</formula>
    </cfRule>
  </conditionalFormatting>
  <conditionalFormatting sqref="C42">
    <cfRule type="cellIs" dxfId="43136" priority="22781" stopIfTrue="1" operator="equal">
      <formula>"Towel"</formula>
    </cfRule>
  </conditionalFormatting>
  <conditionalFormatting sqref="C42">
    <cfRule type="cellIs" dxfId="43135" priority="22791" stopIfTrue="1" operator="equal">
      <formula>"Towel"</formula>
    </cfRule>
    <cfRule type="cellIs" dxfId="43134" priority="22792" stopIfTrue="1" operator="equal">
      <formula>"Napkin Hs"</formula>
    </cfRule>
    <cfRule type="cellIs" dxfId="43133" priority="22797" stopIfTrue="1" operator="equal">
      <formula>"Towel"</formula>
    </cfRule>
    <cfRule type="cellIs" dxfId="43132" priority="22798" stopIfTrue="1" operator="equal">
      <formula>"Napkin Hs"</formula>
    </cfRule>
    <cfRule type="cellIs" dxfId="43131" priority="22803" stopIfTrue="1" operator="equal">
      <formula>"Towel"</formula>
    </cfRule>
    <cfRule type="cellIs" dxfId="43130" priority="22804" stopIfTrue="1" operator="equal">
      <formula>"Napkin Hs"</formula>
    </cfRule>
    <cfRule type="cellIs" dxfId="43129" priority="22805" stopIfTrue="1" operator="equal">
      <formula>"Towel"</formula>
    </cfRule>
    <cfRule type="cellIs" dxfId="43128" priority="22806" stopIfTrue="1" operator="equal">
      <formula>"Napkin Hs"</formula>
    </cfRule>
    <cfRule type="cellIs" dxfId="43127" priority="22811" stopIfTrue="1" operator="equal">
      <formula>"Towel"</formula>
    </cfRule>
    <cfRule type="cellIs" dxfId="43126" priority="22812" stopIfTrue="1" operator="equal">
      <formula>"Napkin Hs"</formula>
    </cfRule>
    <cfRule type="cellIs" dxfId="43125" priority="22821" stopIfTrue="1" operator="equal">
      <formula>"Towel"</formula>
    </cfRule>
    <cfRule type="cellIs" dxfId="43124" priority="22822" stopIfTrue="1" operator="equal">
      <formula>"Napkin Hs"</formula>
    </cfRule>
    <cfRule type="cellIs" dxfId="43123" priority="22827" stopIfTrue="1" operator="equal">
      <formula>"Towel"</formula>
    </cfRule>
    <cfRule type="cellIs" dxfId="43122" priority="22828" stopIfTrue="1" operator="equal">
      <formula>"Napkin Hs"</formula>
    </cfRule>
    <cfRule type="cellIs" dxfId="43121" priority="22829" stopIfTrue="1" operator="equal">
      <formula>"Towel"</formula>
    </cfRule>
    <cfRule type="cellIs" dxfId="43120" priority="22830" stopIfTrue="1" operator="equal">
      <formula>"Napkin Hs"</formula>
    </cfRule>
    <cfRule type="cellIs" dxfId="43119" priority="22835" stopIfTrue="1" operator="equal">
      <formula>"Towel"</formula>
    </cfRule>
    <cfRule type="cellIs" dxfId="43118" priority="22836" stopIfTrue="1" operator="equal">
      <formula>"Napkin Hs"</formula>
    </cfRule>
    <cfRule type="cellIs" dxfId="43117" priority="22845" stopIfTrue="1" operator="equal">
      <formula>"Towel"</formula>
    </cfRule>
    <cfRule type="cellIs" dxfId="43116" priority="22846" stopIfTrue="1" operator="equal">
      <formula>"Napkin Hs"</formula>
    </cfRule>
    <cfRule type="cellIs" dxfId="43115" priority="22847" stopIfTrue="1" operator="equal">
      <formula>"Towel"</formula>
    </cfRule>
    <cfRule type="cellIs" dxfId="43114" priority="22848" stopIfTrue="1" operator="equal">
      <formula>"Napkin Hs"</formula>
    </cfRule>
    <cfRule type="cellIs" dxfId="43113" priority="22853" stopIfTrue="1" operator="equal">
      <formula>"Towel"</formula>
    </cfRule>
    <cfRule type="cellIs" dxfId="43112" priority="22854" stopIfTrue="1" operator="equal">
      <formula>"Napkin Hs"</formula>
    </cfRule>
    <cfRule type="cellIs" dxfId="43111" priority="22863" stopIfTrue="1" operator="equal">
      <formula>"Towel"</formula>
    </cfRule>
    <cfRule type="cellIs" dxfId="43110" priority="22864" stopIfTrue="1" operator="equal">
      <formula>"Napkin Hs"</formula>
    </cfRule>
    <cfRule type="cellIs" dxfId="43109" priority="22865" stopIfTrue="1" operator="equal">
      <formula>"Towel"</formula>
    </cfRule>
    <cfRule type="cellIs" dxfId="43108" priority="22866" stopIfTrue="1" operator="equal">
      <formula>"Napkin Hs"</formula>
    </cfRule>
    <cfRule type="cellIs" dxfId="43107" priority="22872" stopIfTrue="1" operator="equal">
      <formula>"Napkin Hs"</formula>
    </cfRule>
  </conditionalFormatting>
  <conditionalFormatting sqref="C42">
    <cfRule type="cellIs" dxfId="43106" priority="22871" stopIfTrue="1" operator="equal">
      <formula>"Towel"</formula>
    </cfRule>
  </conditionalFormatting>
  <conditionalFormatting sqref="C42">
    <cfRule type="cellIs" dxfId="43105" priority="22782" stopIfTrue="1" operator="equal">
      <formula>"Napkin Hs"</formula>
    </cfRule>
    <cfRule type="cellIs" dxfId="43104" priority="22783" stopIfTrue="1" operator="equal">
      <formula>"Towel"</formula>
    </cfRule>
    <cfRule type="cellIs" dxfId="43103" priority="22784" stopIfTrue="1" operator="equal">
      <formula>"Napkin Hs"</formula>
    </cfRule>
    <cfRule type="cellIs" dxfId="43102" priority="22785" stopIfTrue="1" operator="equal">
      <formula>"Towel"</formula>
    </cfRule>
    <cfRule type="cellIs" dxfId="43101" priority="22786" stopIfTrue="1" operator="equal">
      <formula>"Napkin Hs"</formula>
    </cfRule>
    <cfRule type="cellIs" dxfId="43100" priority="22787" stopIfTrue="1" operator="equal">
      <formula>"Towel"</formula>
    </cfRule>
    <cfRule type="cellIs" dxfId="43099" priority="22788" stopIfTrue="1" operator="equal">
      <formula>"Napkin Hs"</formula>
    </cfRule>
    <cfRule type="cellIs" dxfId="43098" priority="22789" stopIfTrue="1" operator="equal">
      <formula>"Towel"</formula>
    </cfRule>
    <cfRule type="cellIs" dxfId="43097" priority="22790" stopIfTrue="1" operator="equal">
      <formula>"Napkin Hs"</formula>
    </cfRule>
    <cfRule type="cellIs" dxfId="43096" priority="22793" stopIfTrue="1" operator="equal">
      <formula>"Towel"</formula>
    </cfRule>
    <cfRule type="cellIs" dxfId="43095" priority="22794" stopIfTrue="1" operator="equal">
      <formula>"Napkin Hs"</formula>
    </cfRule>
    <cfRule type="cellIs" dxfId="43094" priority="22795" stopIfTrue="1" operator="equal">
      <formula>"Towel"</formula>
    </cfRule>
    <cfRule type="cellIs" dxfId="43093" priority="22796" stopIfTrue="1" operator="equal">
      <formula>"Napkin Hs"</formula>
    </cfRule>
    <cfRule type="cellIs" dxfId="43092" priority="22799" stopIfTrue="1" operator="equal">
      <formula>"Towel"</formula>
    </cfRule>
    <cfRule type="cellIs" dxfId="43091" priority="22800" stopIfTrue="1" operator="equal">
      <formula>"Napkin Hs"</formula>
    </cfRule>
    <cfRule type="cellIs" dxfId="43090" priority="22801" stopIfTrue="1" operator="equal">
      <formula>"Towel"</formula>
    </cfRule>
    <cfRule type="cellIs" dxfId="43089" priority="22802" stopIfTrue="1" operator="equal">
      <formula>"Napkin Hs"</formula>
    </cfRule>
    <cfRule type="cellIs" dxfId="43088" priority="22807" stopIfTrue="1" operator="equal">
      <formula>"Towel"</formula>
    </cfRule>
    <cfRule type="cellIs" dxfId="43087" priority="22808" stopIfTrue="1" operator="equal">
      <formula>"Napkin Hs"</formula>
    </cfRule>
    <cfRule type="cellIs" dxfId="43086" priority="22809" stopIfTrue="1" operator="equal">
      <formula>"Towel"</formula>
    </cfRule>
    <cfRule type="cellIs" dxfId="43085" priority="22810" stopIfTrue="1" operator="equal">
      <formula>"Napkin Hs"</formula>
    </cfRule>
    <cfRule type="cellIs" dxfId="43084" priority="22813" stopIfTrue="1" operator="equal">
      <formula>"Towel"</formula>
    </cfRule>
    <cfRule type="cellIs" dxfId="43083" priority="22814" stopIfTrue="1" operator="equal">
      <formula>"Napkin Hs"</formula>
    </cfRule>
    <cfRule type="cellIs" dxfId="43082" priority="22815" stopIfTrue="1" operator="equal">
      <formula>"Towel"</formula>
    </cfRule>
    <cfRule type="cellIs" dxfId="43081" priority="22816" stopIfTrue="1" operator="equal">
      <formula>"Napkin Hs"</formula>
    </cfRule>
    <cfRule type="cellIs" dxfId="43080" priority="22817" stopIfTrue="1" operator="equal">
      <formula>"Towel"</formula>
    </cfRule>
    <cfRule type="cellIs" dxfId="43079" priority="22818" stopIfTrue="1" operator="equal">
      <formula>"Napkin Hs"</formula>
    </cfRule>
    <cfRule type="cellIs" dxfId="43078" priority="22819" stopIfTrue="1" operator="equal">
      <formula>"Towel"</formula>
    </cfRule>
    <cfRule type="cellIs" dxfId="43077" priority="22820" stopIfTrue="1" operator="equal">
      <formula>"Napkin Hs"</formula>
    </cfRule>
    <cfRule type="cellIs" dxfId="43076" priority="22823" stopIfTrue="1" operator="equal">
      <formula>"Towel"</formula>
    </cfRule>
    <cfRule type="cellIs" dxfId="43075" priority="22824" stopIfTrue="1" operator="equal">
      <formula>"Napkin Hs"</formula>
    </cfRule>
    <cfRule type="cellIs" dxfId="43074" priority="22825" stopIfTrue="1" operator="equal">
      <formula>"Towel"</formula>
    </cfRule>
    <cfRule type="cellIs" dxfId="43073" priority="22826" stopIfTrue="1" operator="equal">
      <formula>"Napkin Hs"</formula>
    </cfRule>
    <cfRule type="cellIs" dxfId="43072" priority="22831" stopIfTrue="1" operator="equal">
      <formula>"Towel"</formula>
    </cfRule>
    <cfRule type="cellIs" dxfId="43071" priority="22832" stopIfTrue="1" operator="equal">
      <formula>"Napkin Hs"</formula>
    </cfRule>
    <cfRule type="cellIs" dxfId="43070" priority="22833" stopIfTrue="1" operator="equal">
      <formula>"Towel"</formula>
    </cfRule>
    <cfRule type="cellIs" dxfId="43069" priority="22834" stopIfTrue="1" operator="equal">
      <formula>"Napkin Hs"</formula>
    </cfRule>
    <cfRule type="cellIs" dxfId="43068" priority="22837" stopIfTrue="1" operator="equal">
      <formula>"Towel"</formula>
    </cfRule>
    <cfRule type="cellIs" dxfId="43067" priority="22838" stopIfTrue="1" operator="equal">
      <formula>"Napkin Hs"</formula>
    </cfRule>
    <cfRule type="cellIs" dxfId="43066" priority="22839" stopIfTrue="1" operator="equal">
      <formula>"Towel"</formula>
    </cfRule>
    <cfRule type="cellIs" dxfId="43065" priority="22840" stopIfTrue="1" operator="equal">
      <formula>"Napkin Hs"</formula>
    </cfRule>
    <cfRule type="cellIs" dxfId="43064" priority="22841" stopIfTrue="1" operator="equal">
      <formula>"Towel"</formula>
    </cfRule>
    <cfRule type="cellIs" dxfId="43063" priority="22842" stopIfTrue="1" operator="equal">
      <formula>"Napkin Hs"</formula>
    </cfRule>
    <cfRule type="cellIs" dxfId="43062" priority="22843" stopIfTrue="1" operator="equal">
      <formula>"Towel"</formula>
    </cfRule>
    <cfRule type="cellIs" dxfId="43061" priority="22844" stopIfTrue="1" operator="equal">
      <formula>"Napkin Hs"</formula>
    </cfRule>
    <cfRule type="cellIs" dxfId="43060" priority="22849" stopIfTrue="1" operator="equal">
      <formula>"Towel"</formula>
    </cfRule>
    <cfRule type="cellIs" dxfId="43059" priority="22850" stopIfTrue="1" operator="equal">
      <formula>"Napkin Hs"</formula>
    </cfRule>
    <cfRule type="cellIs" dxfId="43058" priority="22851" stopIfTrue="1" operator="equal">
      <formula>"Towel"</formula>
    </cfRule>
    <cfRule type="cellIs" dxfId="43057" priority="22852" stopIfTrue="1" operator="equal">
      <formula>"Napkin Hs"</formula>
    </cfRule>
    <cfRule type="cellIs" dxfId="43056" priority="22855" stopIfTrue="1" operator="equal">
      <formula>"Towel"</formula>
    </cfRule>
    <cfRule type="cellIs" dxfId="43055" priority="22856" stopIfTrue="1" operator="equal">
      <formula>"Napkin Hs"</formula>
    </cfRule>
    <cfRule type="cellIs" dxfId="43054" priority="22857" stopIfTrue="1" operator="equal">
      <formula>"Towel"</formula>
    </cfRule>
    <cfRule type="cellIs" dxfId="43053" priority="22858" stopIfTrue="1" operator="equal">
      <formula>"Napkin Hs"</formula>
    </cfRule>
    <cfRule type="cellIs" dxfId="43052" priority="22859" stopIfTrue="1" operator="equal">
      <formula>"Towel"</formula>
    </cfRule>
    <cfRule type="cellIs" dxfId="43051" priority="22860" stopIfTrue="1" operator="equal">
      <formula>"Napkin Hs"</formula>
    </cfRule>
    <cfRule type="cellIs" dxfId="43050" priority="22861" stopIfTrue="1" operator="equal">
      <formula>"Towel"</formula>
    </cfRule>
    <cfRule type="cellIs" dxfId="43049" priority="22862" stopIfTrue="1" operator="equal">
      <formula>"Napkin Hs"</formula>
    </cfRule>
    <cfRule type="cellIs" dxfId="43048" priority="22867" stopIfTrue="1" operator="equal">
      <formula>"Towel"</formula>
    </cfRule>
    <cfRule type="cellIs" dxfId="43047" priority="22868" stopIfTrue="1" operator="equal">
      <formula>"Napkin Hs"</formula>
    </cfRule>
    <cfRule type="cellIs" dxfId="43046" priority="22869" stopIfTrue="1" operator="equal">
      <formula>"Towel"</formula>
    </cfRule>
    <cfRule type="cellIs" dxfId="43045" priority="22870" stopIfTrue="1" operator="equal">
      <formula>"Napkin Hs"</formula>
    </cfRule>
    <cfRule type="cellIs" dxfId="43044" priority="22873" stopIfTrue="1" operator="equal">
      <formula>"Towel"</formula>
    </cfRule>
    <cfRule type="cellIs" dxfId="43043" priority="22874" stopIfTrue="1" operator="equal">
      <formula>"Napkin Hs"</formula>
    </cfRule>
    <cfRule type="cellIs" dxfId="43042" priority="22875" stopIfTrue="1" operator="equal">
      <formula>"Towel"</formula>
    </cfRule>
    <cfRule type="cellIs" dxfId="43041" priority="22876" stopIfTrue="1" operator="equal">
      <formula>"Napkin Hs"</formula>
    </cfRule>
  </conditionalFormatting>
  <conditionalFormatting sqref="C42">
    <cfRule type="cellIs" dxfId="43040" priority="22780" stopIfTrue="1" operator="equal">
      <formula>"Napkin Hs"</formula>
    </cfRule>
  </conditionalFormatting>
  <conditionalFormatting sqref="C42">
    <cfRule type="cellIs" dxfId="43039" priority="22779" stopIfTrue="1" operator="equal">
      <formula>"Napkin Hs"</formula>
    </cfRule>
  </conditionalFormatting>
  <conditionalFormatting sqref="C42">
    <cfRule type="cellIs" dxfId="43038" priority="22778" stopIfTrue="1" operator="equal">
      <formula>"Napkin Hs"</formula>
    </cfRule>
  </conditionalFormatting>
  <conditionalFormatting sqref="C42">
    <cfRule type="cellIs" dxfId="43037" priority="22777" stopIfTrue="1" operator="equal">
      <formula>"Napkin Hs"</formula>
    </cfRule>
  </conditionalFormatting>
  <conditionalFormatting sqref="C42">
    <cfRule type="cellIs" dxfId="43036" priority="22776" stopIfTrue="1" operator="equal">
      <formula>"Napkin Hs"</formula>
    </cfRule>
  </conditionalFormatting>
  <conditionalFormatting sqref="C42">
    <cfRule type="cellIs" dxfId="43035" priority="22775" stopIfTrue="1" operator="equal">
      <formula>"Napkin Hs"</formula>
    </cfRule>
  </conditionalFormatting>
  <conditionalFormatting sqref="C42">
    <cfRule type="cellIs" dxfId="43034" priority="22771" stopIfTrue="1" operator="equal">
      <formula>"Towel"</formula>
    </cfRule>
    <cfRule type="cellIs" dxfId="43033" priority="22772" stopIfTrue="1" operator="equal">
      <formula>"Napkin Hs"</formula>
    </cfRule>
  </conditionalFormatting>
  <conditionalFormatting sqref="C42">
    <cfRule type="cellIs" dxfId="43032" priority="22773" stopIfTrue="1" operator="equal">
      <formula>"Towel"</formula>
    </cfRule>
    <cfRule type="cellIs" dxfId="43031" priority="22774" stopIfTrue="1" operator="equal">
      <formula>"Napkin Hs"</formula>
    </cfRule>
  </conditionalFormatting>
  <conditionalFormatting sqref="C42">
    <cfRule type="cellIs" dxfId="43030" priority="22767" stopIfTrue="1" operator="equal">
      <formula>"Towel"</formula>
    </cfRule>
    <cfRule type="cellIs" dxfId="43029" priority="22768" stopIfTrue="1" operator="equal">
      <formula>"Napkin Hs"</formula>
    </cfRule>
  </conditionalFormatting>
  <conditionalFormatting sqref="C42">
    <cfRule type="cellIs" dxfId="43028" priority="22769" stopIfTrue="1" operator="equal">
      <formula>"Towel"</formula>
    </cfRule>
    <cfRule type="cellIs" dxfId="43027" priority="22770" stopIfTrue="1" operator="equal">
      <formula>"Napkin Hs"</formula>
    </cfRule>
  </conditionalFormatting>
  <conditionalFormatting sqref="B40:C41 B42">
    <cfRule type="cellIs" dxfId="43026" priority="22336" stopIfTrue="1" operator="equal">
      <formula>"Towel"</formula>
    </cfRule>
    <cfRule type="cellIs" dxfId="43025" priority="22337" stopIfTrue="1" operator="equal">
      <formula>"Napkin Hs"</formula>
    </cfRule>
  </conditionalFormatting>
  <conditionalFormatting sqref="C40:C41">
    <cfRule type="cellIs" dxfId="43024" priority="22332" stopIfTrue="1" operator="equal">
      <formula>"Towel"</formula>
    </cfRule>
    <cfRule type="cellIs" dxfId="43023" priority="22333" stopIfTrue="1" operator="equal">
      <formula>"Napkin Hs"</formula>
    </cfRule>
  </conditionalFormatting>
  <conditionalFormatting sqref="C40:C41">
    <cfRule type="cellIs" dxfId="43022" priority="22335" stopIfTrue="1" operator="equal">
      <formula>"Napkin Hs"</formula>
    </cfRule>
  </conditionalFormatting>
  <conditionalFormatting sqref="C40:C41">
    <cfRule type="cellIs" dxfId="43021" priority="22334" stopIfTrue="1" operator="equal">
      <formula>"Towel"</formula>
    </cfRule>
  </conditionalFormatting>
  <conditionalFormatting sqref="B40:B42">
    <cfRule type="cellIs" dxfId="43020" priority="22330" stopIfTrue="1" operator="equal">
      <formula>"Towel"</formula>
    </cfRule>
    <cfRule type="cellIs" dxfId="43019" priority="22331" stopIfTrue="1" operator="equal">
      <formula>"Napkin Hs"</formula>
    </cfRule>
  </conditionalFormatting>
  <conditionalFormatting sqref="B40:B42">
    <cfRule type="cellIs" dxfId="43018" priority="22328" stopIfTrue="1" operator="equal">
      <formula>"Towel"</formula>
    </cfRule>
    <cfRule type="cellIs" dxfId="43017" priority="22329" stopIfTrue="1" operator="equal">
      <formula>"Napkin Hs"</formula>
    </cfRule>
  </conditionalFormatting>
  <conditionalFormatting sqref="B40:B42">
    <cfRule type="cellIs" dxfId="43016" priority="22326" stopIfTrue="1" operator="equal">
      <formula>"Towel"</formula>
    </cfRule>
    <cfRule type="cellIs" dxfId="43015" priority="22327" stopIfTrue="1" operator="equal">
      <formula>"Napkin Hs"</formula>
    </cfRule>
  </conditionalFormatting>
  <conditionalFormatting sqref="B40:B42">
    <cfRule type="cellIs" dxfId="43014" priority="22324" stopIfTrue="1" operator="equal">
      <formula>"Towel"</formula>
    </cfRule>
    <cfRule type="cellIs" dxfId="43013" priority="22325" stopIfTrue="1" operator="equal">
      <formula>"Napkin Hs"</formula>
    </cfRule>
  </conditionalFormatting>
  <conditionalFormatting sqref="B40:B42">
    <cfRule type="cellIs" dxfId="43012" priority="22322" stopIfTrue="1" operator="equal">
      <formula>"Towel"</formula>
    </cfRule>
    <cfRule type="cellIs" dxfId="43011" priority="22323" stopIfTrue="1" operator="equal">
      <formula>"Napkin Hs"</formula>
    </cfRule>
  </conditionalFormatting>
  <conditionalFormatting sqref="B40:B42">
    <cfRule type="cellIs" dxfId="43010" priority="22320" stopIfTrue="1" operator="equal">
      <formula>"Towel"</formula>
    </cfRule>
    <cfRule type="cellIs" dxfId="43009" priority="22321" stopIfTrue="1" operator="equal">
      <formula>"Napkin Hs"</formula>
    </cfRule>
  </conditionalFormatting>
  <conditionalFormatting sqref="B40:B42">
    <cfRule type="cellIs" dxfId="43008" priority="22318" stopIfTrue="1" operator="equal">
      <formula>"Towel"</formula>
    </cfRule>
    <cfRule type="cellIs" dxfId="43007" priority="22319" stopIfTrue="1" operator="equal">
      <formula>"Napkin Hs"</formula>
    </cfRule>
  </conditionalFormatting>
  <conditionalFormatting sqref="B40:B42">
    <cfRule type="cellIs" dxfId="43006" priority="22316" stopIfTrue="1" operator="equal">
      <formula>"Towel"</formula>
    </cfRule>
    <cfRule type="cellIs" dxfId="43005" priority="22317" stopIfTrue="1" operator="equal">
      <formula>"Napkin Hs"</formula>
    </cfRule>
  </conditionalFormatting>
  <conditionalFormatting sqref="B40:B42">
    <cfRule type="cellIs" dxfId="43004" priority="22315" stopIfTrue="1" operator="equal">
      <formula>"Napkin Hs"</formula>
    </cfRule>
  </conditionalFormatting>
  <conditionalFormatting sqref="B40:B42">
    <cfRule type="cellIs" dxfId="43003" priority="22314" stopIfTrue="1" operator="equal">
      <formula>"Napkin Hs"</formula>
    </cfRule>
  </conditionalFormatting>
  <conditionalFormatting sqref="B40:B42">
    <cfRule type="cellIs" dxfId="43002" priority="22313" stopIfTrue="1" operator="equal">
      <formula>"Napkin Hs"</formula>
    </cfRule>
  </conditionalFormatting>
  <conditionalFormatting sqref="C40:C41">
    <cfRule type="cellIs" dxfId="43001" priority="22311" stopIfTrue="1" operator="equal">
      <formula>"Towel"</formula>
    </cfRule>
    <cfRule type="cellIs" dxfId="43000" priority="22312" stopIfTrue="1" operator="equal">
      <formula>"Napkin Hs"</formula>
    </cfRule>
  </conditionalFormatting>
  <conditionalFormatting sqref="C40:C41">
    <cfRule type="cellIs" dxfId="42999" priority="22307" stopIfTrue="1" operator="equal">
      <formula>"Towel"</formula>
    </cfRule>
    <cfRule type="cellIs" dxfId="42998" priority="22308" stopIfTrue="1" operator="equal">
      <formula>"Napkin Hs"</formula>
    </cfRule>
  </conditionalFormatting>
  <conditionalFormatting sqref="C40:C41">
    <cfRule type="cellIs" dxfId="42997" priority="22309" stopIfTrue="1" operator="equal">
      <formula>"Towel"</formula>
    </cfRule>
    <cfRule type="cellIs" dxfId="42996" priority="22310" stopIfTrue="1" operator="equal">
      <formula>"Napkin Hs"</formula>
    </cfRule>
  </conditionalFormatting>
  <conditionalFormatting sqref="C40:C41">
    <cfRule type="cellIs" dxfId="42995" priority="22305" stopIfTrue="1" operator="equal">
      <formula>"Towel"</formula>
    </cfRule>
    <cfRule type="cellIs" dxfId="42994" priority="22306" stopIfTrue="1" operator="equal">
      <formula>"Napkin Hs"</formula>
    </cfRule>
  </conditionalFormatting>
  <conditionalFormatting sqref="C40:C41">
    <cfRule type="cellIs" dxfId="42993" priority="22303" stopIfTrue="1" operator="equal">
      <formula>"Towel"</formula>
    </cfRule>
    <cfRule type="cellIs" dxfId="42992" priority="22304" stopIfTrue="1" operator="equal">
      <formula>"Napkin Hs"</formula>
    </cfRule>
  </conditionalFormatting>
  <conditionalFormatting sqref="C40:C41">
    <cfRule type="cellIs" dxfId="42991" priority="22301" stopIfTrue="1" operator="equal">
      <formula>"Towel"</formula>
    </cfRule>
    <cfRule type="cellIs" dxfId="42990" priority="22302" stopIfTrue="1" operator="equal">
      <formula>"Napkin Hs"</formula>
    </cfRule>
  </conditionalFormatting>
  <conditionalFormatting sqref="C40:C41">
    <cfRule type="cellIs" dxfId="42989" priority="22293" stopIfTrue="1" operator="equal">
      <formula>"Towel"</formula>
    </cfRule>
    <cfRule type="cellIs" dxfId="42988" priority="22294" stopIfTrue="1" operator="equal">
      <formula>"Napkin Hs"</formula>
    </cfRule>
  </conditionalFormatting>
  <conditionalFormatting sqref="C40:C41">
    <cfRule type="cellIs" dxfId="42987" priority="22295" stopIfTrue="1" operator="equal">
      <formula>"Towel"</formula>
    </cfRule>
    <cfRule type="cellIs" dxfId="42986" priority="22296" stopIfTrue="1" operator="equal">
      <formula>"Napkin Hs"</formula>
    </cfRule>
  </conditionalFormatting>
  <conditionalFormatting sqref="C40:C41">
    <cfRule type="cellIs" dxfId="42985" priority="22291" stopIfTrue="1" operator="equal">
      <formula>"Towel"</formula>
    </cfRule>
    <cfRule type="cellIs" dxfId="42984" priority="22292" stopIfTrue="1" operator="equal">
      <formula>"Napkin Hs"</formula>
    </cfRule>
  </conditionalFormatting>
  <conditionalFormatting sqref="C40:C41">
    <cfRule type="cellIs" dxfId="42983" priority="22289" stopIfTrue="1" operator="equal">
      <formula>"Towel"</formula>
    </cfRule>
    <cfRule type="cellIs" dxfId="42982" priority="22290" stopIfTrue="1" operator="equal">
      <formula>"Napkin Hs"</formula>
    </cfRule>
  </conditionalFormatting>
  <conditionalFormatting sqref="C40:C41">
    <cfRule type="cellIs" dxfId="42981" priority="22297" stopIfTrue="1" operator="equal">
      <formula>"Towel"</formula>
    </cfRule>
    <cfRule type="cellIs" dxfId="42980" priority="22298" stopIfTrue="1" operator="equal">
      <formula>"Napkin Hs"</formula>
    </cfRule>
  </conditionalFormatting>
  <conditionalFormatting sqref="C40:C41">
    <cfRule type="cellIs" dxfId="42979" priority="22299" stopIfTrue="1" operator="equal">
      <formula>"Towel"</formula>
    </cfRule>
    <cfRule type="cellIs" dxfId="42978" priority="22300" stopIfTrue="1" operator="equal">
      <formula>"Napkin Hs"</formula>
    </cfRule>
  </conditionalFormatting>
  <conditionalFormatting sqref="C40:C41">
    <cfRule type="cellIs" dxfId="42977" priority="22287" stopIfTrue="1" operator="equal">
      <formula>"Towel"</formula>
    </cfRule>
    <cfRule type="cellIs" dxfId="42976" priority="22288" stopIfTrue="1" operator="equal">
      <formula>"Napkin Hs"</formula>
    </cfRule>
  </conditionalFormatting>
  <conditionalFormatting sqref="C40:C41">
    <cfRule type="cellIs" dxfId="42975" priority="22283" stopIfTrue="1" operator="equal">
      <formula>"Towel"</formula>
    </cfRule>
    <cfRule type="cellIs" dxfId="42974" priority="22284" stopIfTrue="1" operator="equal">
      <formula>"Napkin Hs"</formula>
    </cfRule>
  </conditionalFormatting>
  <conditionalFormatting sqref="C40:C41">
    <cfRule type="cellIs" dxfId="42973" priority="22285" stopIfTrue="1" operator="equal">
      <formula>"Towel"</formula>
    </cfRule>
    <cfRule type="cellIs" dxfId="42972" priority="22286" stopIfTrue="1" operator="equal">
      <formula>"Napkin Hs"</formula>
    </cfRule>
  </conditionalFormatting>
  <conditionalFormatting sqref="C40:C41">
    <cfRule type="cellIs" dxfId="42971" priority="22281" stopIfTrue="1" operator="equal">
      <formula>"Towel"</formula>
    </cfRule>
    <cfRule type="cellIs" dxfId="42970" priority="22282" stopIfTrue="1" operator="equal">
      <formula>"Napkin Hs"</formula>
    </cfRule>
  </conditionalFormatting>
  <conditionalFormatting sqref="C40:C41">
    <cfRule type="cellIs" dxfId="42969" priority="22279" stopIfTrue="1" operator="equal">
      <formula>"Towel"</formula>
    </cfRule>
    <cfRule type="cellIs" dxfId="42968" priority="22280" stopIfTrue="1" operator="equal">
      <formula>"Napkin Hs"</formula>
    </cfRule>
  </conditionalFormatting>
  <conditionalFormatting sqref="C40:C41">
    <cfRule type="cellIs" dxfId="42967" priority="22277" stopIfTrue="1" operator="equal">
      <formula>"Towel"</formula>
    </cfRule>
    <cfRule type="cellIs" dxfId="42966" priority="22278" stopIfTrue="1" operator="equal">
      <formula>"Napkin Hs"</formula>
    </cfRule>
  </conditionalFormatting>
  <conditionalFormatting sqref="C40:C41">
    <cfRule type="cellIs" dxfId="42965" priority="22269" stopIfTrue="1" operator="equal">
      <formula>"Towel"</formula>
    </cfRule>
    <cfRule type="cellIs" dxfId="42964" priority="22270" stopIfTrue="1" operator="equal">
      <formula>"Napkin Hs"</formula>
    </cfRule>
  </conditionalFormatting>
  <conditionalFormatting sqref="C40:C41">
    <cfRule type="cellIs" dxfId="42963" priority="22271" stopIfTrue="1" operator="equal">
      <formula>"Towel"</formula>
    </cfRule>
    <cfRule type="cellIs" dxfId="42962" priority="22272" stopIfTrue="1" operator="equal">
      <formula>"Napkin Hs"</formula>
    </cfRule>
  </conditionalFormatting>
  <conditionalFormatting sqref="C40:C41">
    <cfRule type="cellIs" dxfId="42961" priority="22267" stopIfTrue="1" operator="equal">
      <formula>"Towel"</formula>
    </cfRule>
    <cfRule type="cellIs" dxfId="42960" priority="22268" stopIfTrue="1" operator="equal">
      <formula>"Napkin Hs"</formula>
    </cfRule>
  </conditionalFormatting>
  <conditionalFormatting sqref="C40:C41">
    <cfRule type="cellIs" dxfId="42959" priority="22265" stopIfTrue="1" operator="equal">
      <formula>"Towel"</formula>
    </cfRule>
    <cfRule type="cellIs" dxfId="42958" priority="22266" stopIfTrue="1" operator="equal">
      <formula>"Napkin Hs"</formula>
    </cfRule>
  </conditionalFormatting>
  <conditionalFormatting sqref="C40:C41">
    <cfRule type="cellIs" dxfId="42957" priority="22273" stopIfTrue="1" operator="equal">
      <formula>"Towel"</formula>
    </cfRule>
    <cfRule type="cellIs" dxfId="42956" priority="22274" stopIfTrue="1" operator="equal">
      <formula>"Napkin Hs"</formula>
    </cfRule>
  </conditionalFormatting>
  <conditionalFormatting sqref="C40:C41">
    <cfRule type="cellIs" dxfId="42955" priority="22275" stopIfTrue="1" operator="equal">
      <formula>"Towel"</formula>
    </cfRule>
    <cfRule type="cellIs" dxfId="42954" priority="22276" stopIfTrue="1" operator="equal">
      <formula>"Napkin Hs"</formula>
    </cfRule>
  </conditionalFormatting>
  <conditionalFormatting sqref="C40:C41">
    <cfRule type="cellIs" dxfId="42953" priority="22263" stopIfTrue="1" operator="equal">
      <formula>"Towel"</formula>
    </cfRule>
    <cfRule type="cellIs" dxfId="42952" priority="22264" stopIfTrue="1" operator="equal">
      <formula>"Napkin Hs"</formula>
    </cfRule>
  </conditionalFormatting>
  <conditionalFormatting sqref="C40:C41">
    <cfRule type="cellIs" dxfId="42951" priority="22259" stopIfTrue="1" operator="equal">
      <formula>"Towel"</formula>
    </cfRule>
    <cfRule type="cellIs" dxfId="42950" priority="22260" stopIfTrue="1" operator="equal">
      <formula>"Napkin Hs"</formula>
    </cfRule>
  </conditionalFormatting>
  <conditionalFormatting sqref="C40:C41">
    <cfRule type="cellIs" dxfId="42949" priority="22261" stopIfTrue="1" operator="equal">
      <formula>"Towel"</formula>
    </cfRule>
    <cfRule type="cellIs" dxfId="42948" priority="22262" stopIfTrue="1" operator="equal">
      <formula>"Napkin Hs"</formula>
    </cfRule>
  </conditionalFormatting>
  <conditionalFormatting sqref="C40:C41">
    <cfRule type="cellIs" dxfId="42947" priority="22255" stopIfTrue="1" operator="equal">
      <formula>"Towel"</formula>
    </cfRule>
    <cfRule type="cellIs" dxfId="42946" priority="22256" stopIfTrue="1" operator="equal">
      <formula>"Napkin Hs"</formula>
    </cfRule>
  </conditionalFormatting>
  <conditionalFormatting sqref="C40:C41">
    <cfRule type="cellIs" dxfId="42945" priority="22257" stopIfTrue="1" operator="equal">
      <formula>"Towel"</formula>
    </cfRule>
    <cfRule type="cellIs" dxfId="42944" priority="22258" stopIfTrue="1" operator="equal">
      <formula>"Napkin Hs"</formula>
    </cfRule>
  </conditionalFormatting>
  <conditionalFormatting sqref="C40:C41">
    <cfRule type="cellIs" dxfId="42943" priority="22253" stopIfTrue="1" operator="equal">
      <formula>"Towel"</formula>
    </cfRule>
    <cfRule type="cellIs" dxfId="42942" priority="22254" stopIfTrue="1" operator="equal">
      <formula>"Napkin Hs"</formula>
    </cfRule>
  </conditionalFormatting>
  <conditionalFormatting sqref="C40:C41">
    <cfRule type="cellIs" dxfId="42941" priority="22247" stopIfTrue="1" operator="equal">
      <formula>"Towel"</formula>
    </cfRule>
    <cfRule type="cellIs" dxfId="42940" priority="22248" stopIfTrue="1" operator="equal">
      <formula>"Napkin Hs"</formula>
    </cfRule>
  </conditionalFormatting>
  <conditionalFormatting sqref="C40:C41">
    <cfRule type="cellIs" dxfId="42939" priority="22251" stopIfTrue="1" operator="equal">
      <formula>"Towel"</formula>
    </cfRule>
    <cfRule type="cellIs" dxfId="42938" priority="22252" stopIfTrue="1" operator="equal">
      <formula>"Napkin Hs"</formula>
    </cfRule>
  </conditionalFormatting>
  <conditionalFormatting sqref="C40:C41">
    <cfRule type="cellIs" dxfId="42937" priority="22249" stopIfTrue="1" operator="equal">
      <formula>"Towel"</formula>
    </cfRule>
    <cfRule type="cellIs" dxfId="42936" priority="22250" stopIfTrue="1" operator="equal">
      <formula>"Napkin Hs"</formula>
    </cfRule>
  </conditionalFormatting>
  <conditionalFormatting sqref="C40:C41">
    <cfRule type="cellIs" dxfId="42935" priority="22241" stopIfTrue="1" operator="equal">
      <formula>"Towel"</formula>
    </cfRule>
    <cfRule type="cellIs" dxfId="42934" priority="22242" stopIfTrue="1" operator="equal">
      <formula>"Napkin Hs"</formula>
    </cfRule>
  </conditionalFormatting>
  <conditionalFormatting sqref="C40:C41">
    <cfRule type="cellIs" dxfId="42933" priority="22243" stopIfTrue="1" operator="equal">
      <formula>"Towel"</formula>
    </cfRule>
    <cfRule type="cellIs" dxfId="42932" priority="22244" stopIfTrue="1" operator="equal">
      <formula>"Napkin Hs"</formula>
    </cfRule>
  </conditionalFormatting>
  <conditionalFormatting sqref="C40:C41">
    <cfRule type="cellIs" dxfId="42931" priority="22245" stopIfTrue="1" operator="equal">
      <formula>"Towel"</formula>
    </cfRule>
    <cfRule type="cellIs" dxfId="42930" priority="22246" stopIfTrue="1" operator="equal">
      <formula>"Napkin Hs"</formula>
    </cfRule>
  </conditionalFormatting>
  <conditionalFormatting sqref="C40:C41">
    <cfRule type="cellIs" dxfId="42929" priority="22239" stopIfTrue="1" operator="equal">
      <formula>"Towel"</formula>
    </cfRule>
    <cfRule type="cellIs" dxfId="42928" priority="22240" stopIfTrue="1" operator="equal">
      <formula>"Napkin Hs"</formula>
    </cfRule>
  </conditionalFormatting>
  <conditionalFormatting sqref="C40:C41">
    <cfRule type="cellIs" dxfId="42927" priority="22237" stopIfTrue="1" operator="equal">
      <formula>"Towel"</formula>
    </cfRule>
    <cfRule type="cellIs" dxfId="42926" priority="22238" stopIfTrue="1" operator="equal">
      <formula>"Napkin Hs"</formula>
    </cfRule>
  </conditionalFormatting>
  <conditionalFormatting sqref="C40:C41">
    <cfRule type="cellIs" dxfId="42925" priority="22213" stopIfTrue="1" operator="equal">
      <formula>"Towel"</formula>
    </cfRule>
  </conditionalFormatting>
  <conditionalFormatting sqref="C40:C41">
    <cfRule type="cellIs" dxfId="42924" priority="22214" stopIfTrue="1" operator="equal">
      <formula>"Napkin Hs"</formula>
    </cfRule>
    <cfRule type="cellIs" dxfId="42923" priority="22219" stopIfTrue="1" operator="equal">
      <formula>"Towel"</formula>
    </cfRule>
    <cfRule type="cellIs" dxfId="42922" priority="22220" stopIfTrue="1" operator="equal">
      <formula>"Napkin Hs"</formula>
    </cfRule>
    <cfRule type="cellIs" dxfId="42921" priority="22229" stopIfTrue="1" operator="equal">
      <formula>"Towel"</formula>
    </cfRule>
    <cfRule type="cellIs" dxfId="42920" priority="22230" stopIfTrue="1" operator="equal">
      <formula>"Napkin Hs"</formula>
    </cfRule>
    <cfRule type="cellIs" dxfId="42919" priority="22235" stopIfTrue="1" operator="equal">
      <formula>"Towel"</formula>
    </cfRule>
    <cfRule type="cellIs" dxfId="42918" priority="22236" stopIfTrue="1" operator="equal">
      <formula>"Napkin Hs"</formula>
    </cfRule>
  </conditionalFormatting>
  <conditionalFormatting sqref="C40:C41">
    <cfRule type="cellIs" dxfId="42917" priority="22215" stopIfTrue="1" operator="equal">
      <formula>"Towel"</formula>
    </cfRule>
    <cfRule type="cellIs" dxfId="42916" priority="22216" stopIfTrue="1" operator="equal">
      <formula>"Napkin Hs"</formula>
    </cfRule>
    <cfRule type="cellIs" dxfId="42915" priority="22217" stopIfTrue="1" operator="equal">
      <formula>"Towel"</formula>
    </cfRule>
    <cfRule type="cellIs" dxfId="42914" priority="22218" stopIfTrue="1" operator="equal">
      <formula>"Napkin Hs"</formula>
    </cfRule>
    <cfRule type="cellIs" dxfId="42913" priority="22221" stopIfTrue="1" operator="equal">
      <formula>"Towel"</formula>
    </cfRule>
    <cfRule type="cellIs" dxfId="42912" priority="22222" stopIfTrue="1" operator="equal">
      <formula>"Napkin Hs"</formula>
    </cfRule>
    <cfRule type="cellIs" dxfId="42911" priority="22223" stopIfTrue="1" operator="equal">
      <formula>"Towel"</formula>
    </cfRule>
    <cfRule type="cellIs" dxfId="42910" priority="22224" stopIfTrue="1" operator="equal">
      <formula>"Napkin Hs"</formula>
    </cfRule>
    <cfRule type="cellIs" dxfId="42909" priority="22225" stopIfTrue="1" operator="equal">
      <formula>"Towel"</formula>
    </cfRule>
    <cfRule type="cellIs" dxfId="42908" priority="22226" stopIfTrue="1" operator="equal">
      <formula>"Napkin Hs"</formula>
    </cfRule>
    <cfRule type="cellIs" dxfId="42907" priority="22227" stopIfTrue="1" operator="equal">
      <formula>"Towel"</formula>
    </cfRule>
    <cfRule type="cellIs" dxfId="42906" priority="22228" stopIfTrue="1" operator="equal">
      <formula>"Napkin Hs"</formula>
    </cfRule>
    <cfRule type="cellIs" dxfId="42905" priority="22231" stopIfTrue="1" operator="equal">
      <formula>"Towel"</formula>
    </cfRule>
    <cfRule type="cellIs" dxfId="42904" priority="22232" stopIfTrue="1" operator="equal">
      <formula>"Napkin Hs"</formula>
    </cfRule>
    <cfRule type="cellIs" dxfId="42903" priority="22234" stopIfTrue="1" operator="equal">
      <formula>"Napkin Hs"</formula>
    </cfRule>
  </conditionalFormatting>
  <conditionalFormatting sqref="C40:C41">
    <cfRule type="cellIs" dxfId="42902" priority="22233" stopIfTrue="1" operator="equal">
      <formula>"Towel"</formula>
    </cfRule>
  </conditionalFormatting>
  <conditionalFormatting sqref="C40:C41">
    <cfRule type="cellIs" dxfId="42901" priority="22211" stopIfTrue="1" operator="equal">
      <formula>"Towel"</formula>
    </cfRule>
    <cfRule type="cellIs" dxfId="42900" priority="22212" stopIfTrue="1" operator="equal">
      <formula>"Napkin Hs"</formula>
    </cfRule>
  </conditionalFormatting>
  <conditionalFormatting sqref="C40:C41">
    <cfRule type="cellIs" dxfId="42899" priority="22210" stopIfTrue="1" operator="equal">
      <formula>"Napkin Hs"</formula>
    </cfRule>
  </conditionalFormatting>
  <conditionalFormatting sqref="C40:C41">
    <cfRule type="cellIs" dxfId="42898" priority="22209" stopIfTrue="1" operator="equal">
      <formula>"Towel"</formula>
    </cfRule>
  </conditionalFormatting>
  <conditionalFormatting sqref="C40:C41">
    <cfRule type="cellIs" dxfId="42897" priority="22207" stopIfTrue="1" operator="equal">
      <formula>"Towel"</formula>
    </cfRule>
  </conditionalFormatting>
  <conditionalFormatting sqref="C40:C41">
    <cfRule type="cellIs" dxfId="42896" priority="22208" stopIfTrue="1" operator="equal">
      <formula>"Napkin Hs"</formula>
    </cfRule>
  </conditionalFormatting>
  <conditionalFormatting sqref="C40:C41">
    <cfRule type="cellIs" dxfId="42895" priority="22111" stopIfTrue="1" operator="equal">
      <formula>"Towel"</formula>
    </cfRule>
  </conditionalFormatting>
  <conditionalFormatting sqref="C40:C41">
    <cfRule type="cellIs" dxfId="42894" priority="22121" stopIfTrue="1" operator="equal">
      <formula>"Towel"</formula>
    </cfRule>
    <cfRule type="cellIs" dxfId="42893" priority="22122" stopIfTrue="1" operator="equal">
      <formula>"Napkin Hs"</formula>
    </cfRule>
    <cfRule type="cellIs" dxfId="42892" priority="22127" stopIfTrue="1" operator="equal">
      <formula>"Towel"</formula>
    </cfRule>
    <cfRule type="cellIs" dxfId="42891" priority="22128" stopIfTrue="1" operator="equal">
      <formula>"Napkin Hs"</formula>
    </cfRule>
    <cfRule type="cellIs" dxfId="42890" priority="22133" stopIfTrue="1" operator="equal">
      <formula>"Towel"</formula>
    </cfRule>
    <cfRule type="cellIs" dxfId="42889" priority="22134" stopIfTrue="1" operator="equal">
      <formula>"Napkin Hs"</formula>
    </cfRule>
    <cfRule type="cellIs" dxfId="42888" priority="22135" stopIfTrue="1" operator="equal">
      <formula>"Towel"</formula>
    </cfRule>
    <cfRule type="cellIs" dxfId="42887" priority="22136" stopIfTrue="1" operator="equal">
      <formula>"Napkin Hs"</formula>
    </cfRule>
    <cfRule type="cellIs" dxfId="42886" priority="22141" stopIfTrue="1" operator="equal">
      <formula>"Towel"</formula>
    </cfRule>
    <cfRule type="cellIs" dxfId="42885" priority="22142" stopIfTrue="1" operator="equal">
      <formula>"Napkin Hs"</formula>
    </cfRule>
    <cfRule type="cellIs" dxfId="42884" priority="22151" stopIfTrue="1" operator="equal">
      <formula>"Towel"</formula>
    </cfRule>
    <cfRule type="cellIs" dxfId="42883" priority="22152" stopIfTrue="1" operator="equal">
      <formula>"Napkin Hs"</formula>
    </cfRule>
    <cfRule type="cellIs" dxfId="42882" priority="22157" stopIfTrue="1" operator="equal">
      <formula>"Towel"</formula>
    </cfRule>
    <cfRule type="cellIs" dxfId="42881" priority="22158" stopIfTrue="1" operator="equal">
      <formula>"Napkin Hs"</formula>
    </cfRule>
    <cfRule type="cellIs" dxfId="42880" priority="22159" stopIfTrue="1" operator="equal">
      <formula>"Towel"</formula>
    </cfRule>
    <cfRule type="cellIs" dxfId="42879" priority="22160" stopIfTrue="1" operator="equal">
      <formula>"Napkin Hs"</formula>
    </cfRule>
    <cfRule type="cellIs" dxfId="42878" priority="22165" stopIfTrue="1" operator="equal">
      <formula>"Towel"</formula>
    </cfRule>
    <cfRule type="cellIs" dxfId="42877" priority="22166" stopIfTrue="1" operator="equal">
      <formula>"Napkin Hs"</formula>
    </cfRule>
    <cfRule type="cellIs" dxfId="42876" priority="22175" stopIfTrue="1" operator="equal">
      <formula>"Towel"</formula>
    </cfRule>
    <cfRule type="cellIs" dxfId="42875" priority="22176" stopIfTrue="1" operator="equal">
      <formula>"Napkin Hs"</formula>
    </cfRule>
    <cfRule type="cellIs" dxfId="42874" priority="22177" stopIfTrue="1" operator="equal">
      <formula>"Towel"</formula>
    </cfRule>
    <cfRule type="cellIs" dxfId="42873" priority="22178" stopIfTrue="1" operator="equal">
      <formula>"Napkin Hs"</formula>
    </cfRule>
    <cfRule type="cellIs" dxfId="42872" priority="22183" stopIfTrue="1" operator="equal">
      <formula>"Towel"</formula>
    </cfRule>
    <cfRule type="cellIs" dxfId="42871" priority="22184" stopIfTrue="1" operator="equal">
      <formula>"Napkin Hs"</formula>
    </cfRule>
    <cfRule type="cellIs" dxfId="42870" priority="22193" stopIfTrue="1" operator="equal">
      <formula>"Towel"</formula>
    </cfRule>
    <cfRule type="cellIs" dxfId="42869" priority="22194" stopIfTrue="1" operator="equal">
      <formula>"Napkin Hs"</formula>
    </cfRule>
    <cfRule type="cellIs" dxfId="42868" priority="22195" stopIfTrue="1" operator="equal">
      <formula>"Towel"</formula>
    </cfRule>
    <cfRule type="cellIs" dxfId="42867" priority="22196" stopIfTrue="1" operator="equal">
      <formula>"Napkin Hs"</formula>
    </cfRule>
    <cfRule type="cellIs" dxfId="42866" priority="22202" stopIfTrue="1" operator="equal">
      <formula>"Napkin Hs"</formula>
    </cfRule>
  </conditionalFormatting>
  <conditionalFormatting sqref="C40:C41">
    <cfRule type="cellIs" dxfId="42865" priority="22201" stopIfTrue="1" operator="equal">
      <formula>"Towel"</formula>
    </cfRule>
  </conditionalFormatting>
  <conditionalFormatting sqref="C40:C41">
    <cfRule type="cellIs" dxfId="42864" priority="22112" stopIfTrue="1" operator="equal">
      <formula>"Napkin Hs"</formula>
    </cfRule>
    <cfRule type="cellIs" dxfId="42863" priority="22113" stopIfTrue="1" operator="equal">
      <formula>"Towel"</formula>
    </cfRule>
    <cfRule type="cellIs" dxfId="42862" priority="22114" stopIfTrue="1" operator="equal">
      <formula>"Napkin Hs"</formula>
    </cfRule>
    <cfRule type="cellIs" dxfId="42861" priority="22115" stopIfTrue="1" operator="equal">
      <formula>"Towel"</formula>
    </cfRule>
    <cfRule type="cellIs" dxfId="42860" priority="22116" stopIfTrue="1" operator="equal">
      <formula>"Napkin Hs"</formula>
    </cfRule>
    <cfRule type="cellIs" dxfId="42859" priority="22117" stopIfTrue="1" operator="equal">
      <formula>"Towel"</formula>
    </cfRule>
    <cfRule type="cellIs" dxfId="42858" priority="22118" stopIfTrue="1" operator="equal">
      <formula>"Napkin Hs"</formula>
    </cfRule>
    <cfRule type="cellIs" dxfId="42857" priority="22119" stopIfTrue="1" operator="equal">
      <formula>"Towel"</formula>
    </cfRule>
    <cfRule type="cellIs" dxfId="42856" priority="22120" stopIfTrue="1" operator="equal">
      <formula>"Napkin Hs"</formula>
    </cfRule>
    <cfRule type="cellIs" dxfId="42855" priority="22123" stopIfTrue="1" operator="equal">
      <formula>"Towel"</formula>
    </cfRule>
    <cfRule type="cellIs" dxfId="42854" priority="22124" stopIfTrue="1" operator="equal">
      <formula>"Napkin Hs"</formula>
    </cfRule>
    <cfRule type="cellIs" dxfId="42853" priority="22125" stopIfTrue="1" operator="equal">
      <formula>"Towel"</formula>
    </cfRule>
    <cfRule type="cellIs" dxfId="42852" priority="22126" stopIfTrue="1" operator="equal">
      <formula>"Napkin Hs"</formula>
    </cfRule>
    <cfRule type="cellIs" dxfId="42851" priority="22129" stopIfTrue="1" operator="equal">
      <formula>"Towel"</formula>
    </cfRule>
    <cfRule type="cellIs" dxfId="42850" priority="22130" stopIfTrue="1" operator="equal">
      <formula>"Napkin Hs"</formula>
    </cfRule>
    <cfRule type="cellIs" dxfId="42849" priority="22131" stopIfTrue="1" operator="equal">
      <formula>"Towel"</formula>
    </cfRule>
    <cfRule type="cellIs" dxfId="42848" priority="22132" stopIfTrue="1" operator="equal">
      <formula>"Napkin Hs"</formula>
    </cfRule>
    <cfRule type="cellIs" dxfId="42847" priority="22137" stopIfTrue="1" operator="equal">
      <formula>"Towel"</formula>
    </cfRule>
    <cfRule type="cellIs" dxfId="42846" priority="22138" stopIfTrue="1" operator="equal">
      <formula>"Napkin Hs"</formula>
    </cfRule>
    <cfRule type="cellIs" dxfId="42845" priority="22139" stopIfTrue="1" operator="equal">
      <formula>"Towel"</formula>
    </cfRule>
    <cfRule type="cellIs" dxfId="42844" priority="22140" stopIfTrue="1" operator="equal">
      <formula>"Napkin Hs"</formula>
    </cfRule>
    <cfRule type="cellIs" dxfId="42843" priority="22143" stopIfTrue="1" operator="equal">
      <formula>"Towel"</formula>
    </cfRule>
    <cfRule type="cellIs" dxfId="42842" priority="22144" stopIfTrue="1" operator="equal">
      <formula>"Napkin Hs"</formula>
    </cfRule>
    <cfRule type="cellIs" dxfId="42841" priority="22145" stopIfTrue="1" operator="equal">
      <formula>"Towel"</formula>
    </cfRule>
    <cfRule type="cellIs" dxfId="42840" priority="22146" stopIfTrue="1" operator="equal">
      <formula>"Napkin Hs"</formula>
    </cfRule>
    <cfRule type="cellIs" dxfId="42839" priority="22147" stopIfTrue="1" operator="equal">
      <formula>"Towel"</formula>
    </cfRule>
    <cfRule type="cellIs" dxfId="42838" priority="22148" stopIfTrue="1" operator="equal">
      <formula>"Napkin Hs"</formula>
    </cfRule>
    <cfRule type="cellIs" dxfId="42837" priority="22149" stopIfTrue="1" operator="equal">
      <formula>"Towel"</formula>
    </cfRule>
    <cfRule type="cellIs" dxfId="42836" priority="22150" stopIfTrue="1" operator="equal">
      <formula>"Napkin Hs"</formula>
    </cfRule>
    <cfRule type="cellIs" dxfId="42835" priority="22153" stopIfTrue="1" operator="equal">
      <formula>"Towel"</formula>
    </cfRule>
    <cfRule type="cellIs" dxfId="42834" priority="22154" stopIfTrue="1" operator="equal">
      <formula>"Napkin Hs"</formula>
    </cfRule>
    <cfRule type="cellIs" dxfId="42833" priority="22155" stopIfTrue="1" operator="equal">
      <formula>"Towel"</formula>
    </cfRule>
    <cfRule type="cellIs" dxfId="42832" priority="22156" stopIfTrue="1" operator="equal">
      <formula>"Napkin Hs"</formula>
    </cfRule>
    <cfRule type="cellIs" dxfId="42831" priority="22161" stopIfTrue="1" operator="equal">
      <formula>"Towel"</formula>
    </cfRule>
    <cfRule type="cellIs" dxfId="42830" priority="22162" stopIfTrue="1" operator="equal">
      <formula>"Napkin Hs"</formula>
    </cfRule>
    <cfRule type="cellIs" dxfId="42829" priority="22163" stopIfTrue="1" operator="equal">
      <formula>"Towel"</formula>
    </cfRule>
    <cfRule type="cellIs" dxfId="42828" priority="22164" stopIfTrue="1" operator="equal">
      <formula>"Napkin Hs"</formula>
    </cfRule>
    <cfRule type="cellIs" dxfId="42827" priority="22167" stopIfTrue="1" operator="equal">
      <formula>"Towel"</formula>
    </cfRule>
    <cfRule type="cellIs" dxfId="42826" priority="22168" stopIfTrue="1" operator="equal">
      <formula>"Napkin Hs"</formula>
    </cfRule>
    <cfRule type="cellIs" dxfId="42825" priority="22169" stopIfTrue="1" operator="equal">
      <formula>"Towel"</formula>
    </cfRule>
    <cfRule type="cellIs" dxfId="42824" priority="22170" stopIfTrue="1" operator="equal">
      <formula>"Napkin Hs"</formula>
    </cfRule>
    <cfRule type="cellIs" dxfId="42823" priority="22171" stopIfTrue="1" operator="equal">
      <formula>"Towel"</formula>
    </cfRule>
    <cfRule type="cellIs" dxfId="42822" priority="22172" stopIfTrue="1" operator="equal">
      <formula>"Napkin Hs"</formula>
    </cfRule>
    <cfRule type="cellIs" dxfId="42821" priority="22173" stopIfTrue="1" operator="equal">
      <formula>"Towel"</formula>
    </cfRule>
    <cfRule type="cellIs" dxfId="42820" priority="22174" stopIfTrue="1" operator="equal">
      <formula>"Napkin Hs"</formula>
    </cfRule>
    <cfRule type="cellIs" dxfId="42819" priority="22179" stopIfTrue="1" operator="equal">
      <formula>"Towel"</formula>
    </cfRule>
    <cfRule type="cellIs" dxfId="42818" priority="22180" stopIfTrue="1" operator="equal">
      <formula>"Napkin Hs"</formula>
    </cfRule>
    <cfRule type="cellIs" dxfId="42817" priority="22181" stopIfTrue="1" operator="equal">
      <formula>"Towel"</formula>
    </cfRule>
    <cfRule type="cellIs" dxfId="42816" priority="22182" stopIfTrue="1" operator="equal">
      <formula>"Napkin Hs"</formula>
    </cfRule>
    <cfRule type="cellIs" dxfId="42815" priority="22185" stopIfTrue="1" operator="equal">
      <formula>"Towel"</formula>
    </cfRule>
    <cfRule type="cellIs" dxfId="42814" priority="22186" stopIfTrue="1" operator="equal">
      <formula>"Napkin Hs"</formula>
    </cfRule>
    <cfRule type="cellIs" dxfId="42813" priority="22187" stopIfTrue="1" operator="equal">
      <formula>"Towel"</formula>
    </cfRule>
    <cfRule type="cellIs" dxfId="42812" priority="22188" stopIfTrue="1" operator="equal">
      <formula>"Napkin Hs"</formula>
    </cfRule>
    <cfRule type="cellIs" dxfId="42811" priority="22189" stopIfTrue="1" operator="equal">
      <formula>"Towel"</formula>
    </cfRule>
    <cfRule type="cellIs" dxfId="42810" priority="22190" stopIfTrue="1" operator="equal">
      <formula>"Napkin Hs"</formula>
    </cfRule>
    <cfRule type="cellIs" dxfId="42809" priority="22191" stopIfTrue="1" operator="equal">
      <formula>"Towel"</formula>
    </cfRule>
    <cfRule type="cellIs" dxfId="42808" priority="22192" stopIfTrue="1" operator="equal">
      <formula>"Napkin Hs"</formula>
    </cfRule>
    <cfRule type="cellIs" dxfId="42807" priority="22197" stopIfTrue="1" operator="equal">
      <formula>"Towel"</formula>
    </cfRule>
    <cfRule type="cellIs" dxfId="42806" priority="22198" stopIfTrue="1" operator="equal">
      <formula>"Napkin Hs"</formula>
    </cfRule>
    <cfRule type="cellIs" dxfId="42805" priority="22199" stopIfTrue="1" operator="equal">
      <formula>"Towel"</formula>
    </cfRule>
    <cfRule type="cellIs" dxfId="42804" priority="22200" stopIfTrue="1" operator="equal">
      <formula>"Napkin Hs"</formula>
    </cfRule>
    <cfRule type="cellIs" dxfId="42803" priority="22203" stopIfTrue="1" operator="equal">
      <formula>"Towel"</formula>
    </cfRule>
    <cfRule type="cellIs" dxfId="42802" priority="22204" stopIfTrue="1" operator="equal">
      <formula>"Napkin Hs"</formula>
    </cfRule>
    <cfRule type="cellIs" dxfId="42801" priority="22205" stopIfTrue="1" operator="equal">
      <formula>"Towel"</formula>
    </cfRule>
    <cfRule type="cellIs" dxfId="42800" priority="22206" stopIfTrue="1" operator="equal">
      <formula>"Napkin Hs"</formula>
    </cfRule>
  </conditionalFormatting>
  <conditionalFormatting sqref="C40:C41">
    <cfRule type="cellIs" dxfId="42799" priority="22110" stopIfTrue="1" operator="equal">
      <formula>"Napkin Hs"</formula>
    </cfRule>
  </conditionalFormatting>
  <conditionalFormatting sqref="C40:C41">
    <cfRule type="cellIs" dxfId="42798" priority="22109" stopIfTrue="1" operator="equal">
      <formula>"Napkin Hs"</formula>
    </cfRule>
  </conditionalFormatting>
  <conditionalFormatting sqref="C40:C41">
    <cfRule type="cellIs" dxfId="42797" priority="22108" stopIfTrue="1" operator="equal">
      <formula>"Napkin Hs"</formula>
    </cfRule>
  </conditionalFormatting>
  <conditionalFormatting sqref="C40:C41">
    <cfRule type="cellIs" dxfId="42796" priority="22107" stopIfTrue="1" operator="equal">
      <formula>"Napkin Hs"</formula>
    </cfRule>
  </conditionalFormatting>
  <conditionalFormatting sqref="C40:C41">
    <cfRule type="cellIs" dxfId="42795" priority="22106" stopIfTrue="1" operator="equal">
      <formula>"Napkin Hs"</formula>
    </cfRule>
  </conditionalFormatting>
  <conditionalFormatting sqref="C40:C41">
    <cfRule type="cellIs" dxfId="42794" priority="22105" stopIfTrue="1" operator="equal">
      <formula>"Napkin Hs"</formula>
    </cfRule>
  </conditionalFormatting>
  <conditionalFormatting sqref="C40:C41">
    <cfRule type="cellIs" dxfId="42793" priority="22101" stopIfTrue="1" operator="equal">
      <formula>"Towel"</formula>
    </cfRule>
    <cfRule type="cellIs" dxfId="42792" priority="22102" stopIfTrue="1" operator="equal">
      <formula>"Napkin Hs"</formula>
    </cfRule>
  </conditionalFormatting>
  <conditionalFormatting sqref="C40:C41">
    <cfRule type="cellIs" dxfId="42791" priority="22103" stopIfTrue="1" operator="equal">
      <formula>"Towel"</formula>
    </cfRule>
    <cfRule type="cellIs" dxfId="42790" priority="22104" stopIfTrue="1" operator="equal">
      <formula>"Napkin Hs"</formula>
    </cfRule>
  </conditionalFormatting>
  <conditionalFormatting sqref="C40:C41">
    <cfRule type="cellIs" dxfId="42789" priority="22097" stopIfTrue="1" operator="equal">
      <formula>"Towel"</formula>
    </cfRule>
    <cfRule type="cellIs" dxfId="42788" priority="22098" stopIfTrue="1" operator="equal">
      <formula>"Napkin Hs"</formula>
    </cfRule>
  </conditionalFormatting>
  <conditionalFormatting sqref="C40:C41">
    <cfRule type="cellIs" dxfId="42787" priority="22099" stopIfTrue="1" operator="equal">
      <formula>"Towel"</formula>
    </cfRule>
    <cfRule type="cellIs" dxfId="42786" priority="22100" stopIfTrue="1" operator="equal">
      <formula>"Napkin Hs"</formula>
    </cfRule>
  </conditionalFormatting>
  <conditionalFormatting sqref="C40:C41">
    <cfRule type="cellIs" dxfId="42785" priority="22095" stopIfTrue="1" operator="equal">
      <formula>"Towel"</formula>
    </cfRule>
    <cfRule type="cellIs" dxfId="42784" priority="22096" stopIfTrue="1" operator="equal">
      <formula>"Napkin Hs"</formula>
    </cfRule>
  </conditionalFormatting>
  <conditionalFormatting sqref="C40:C41">
    <cfRule type="cellIs" dxfId="42783" priority="22091" stopIfTrue="1" operator="equal">
      <formula>"Towel"</formula>
    </cfRule>
    <cfRule type="cellIs" dxfId="42782" priority="22092" stopIfTrue="1" operator="equal">
      <formula>"Napkin Hs"</formula>
    </cfRule>
  </conditionalFormatting>
  <conditionalFormatting sqref="C40:C41">
    <cfRule type="cellIs" dxfId="42781" priority="22093" stopIfTrue="1" operator="equal">
      <formula>"Towel"</formula>
    </cfRule>
    <cfRule type="cellIs" dxfId="42780" priority="22094" stopIfTrue="1" operator="equal">
      <formula>"Napkin Hs"</formula>
    </cfRule>
  </conditionalFormatting>
  <conditionalFormatting sqref="C40:C41">
    <cfRule type="cellIs" dxfId="42779" priority="22087" stopIfTrue="1" operator="equal">
      <formula>"Towel"</formula>
    </cfRule>
    <cfRule type="cellIs" dxfId="42778" priority="22088" stopIfTrue="1" operator="equal">
      <formula>"Napkin Hs"</formula>
    </cfRule>
  </conditionalFormatting>
  <conditionalFormatting sqref="C40:C41">
    <cfRule type="cellIs" dxfId="42777" priority="22089" stopIfTrue="1" operator="equal">
      <formula>"Towel"</formula>
    </cfRule>
    <cfRule type="cellIs" dxfId="42776" priority="22090" stopIfTrue="1" operator="equal">
      <formula>"Napkin Hs"</formula>
    </cfRule>
  </conditionalFormatting>
  <conditionalFormatting sqref="C40:C41">
    <cfRule type="cellIs" dxfId="42775" priority="22085" stopIfTrue="1" operator="equal">
      <formula>"Towel"</formula>
    </cfRule>
    <cfRule type="cellIs" dxfId="42774" priority="22086" stopIfTrue="1" operator="equal">
      <formula>"Napkin Hs"</formula>
    </cfRule>
  </conditionalFormatting>
  <conditionalFormatting sqref="C40:C41">
    <cfRule type="cellIs" dxfId="42773" priority="22079" stopIfTrue="1" operator="equal">
      <formula>"Towel"</formula>
    </cfRule>
    <cfRule type="cellIs" dxfId="42772" priority="22080" stopIfTrue="1" operator="equal">
      <formula>"Napkin Hs"</formula>
    </cfRule>
  </conditionalFormatting>
  <conditionalFormatting sqref="C40:C41">
    <cfRule type="cellIs" dxfId="42771" priority="22083" stopIfTrue="1" operator="equal">
      <formula>"Towel"</formula>
    </cfRule>
    <cfRule type="cellIs" dxfId="42770" priority="22084" stopIfTrue="1" operator="equal">
      <formula>"Napkin Hs"</formula>
    </cfRule>
  </conditionalFormatting>
  <conditionalFormatting sqref="C40:C41">
    <cfRule type="cellIs" dxfId="42769" priority="22081" stopIfTrue="1" operator="equal">
      <formula>"Towel"</formula>
    </cfRule>
    <cfRule type="cellIs" dxfId="42768" priority="22082" stopIfTrue="1" operator="equal">
      <formula>"Napkin Hs"</formula>
    </cfRule>
  </conditionalFormatting>
  <conditionalFormatting sqref="C40:C41">
    <cfRule type="cellIs" dxfId="42767" priority="22073" stopIfTrue="1" operator="equal">
      <formula>"Towel"</formula>
    </cfRule>
    <cfRule type="cellIs" dxfId="42766" priority="22074" stopIfTrue="1" operator="equal">
      <formula>"Napkin Hs"</formula>
    </cfRule>
  </conditionalFormatting>
  <conditionalFormatting sqref="C40:C41">
    <cfRule type="cellIs" dxfId="42765" priority="22075" stopIfTrue="1" operator="equal">
      <formula>"Towel"</formula>
    </cfRule>
    <cfRule type="cellIs" dxfId="42764" priority="22076" stopIfTrue="1" operator="equal">
      <formula>"Napkin Hs"</formula>
    </cfRule>
  </conditionalFormatting>
  <conditionalFormatting sqref="C40:C41">
    <cfRule type="cellIs" dxfId="42763" priority="22077" stopIfTrue="1" operator="equal">
      <formula>"Towel"</formula>
    </cfRule>
    <cfRule type="cellIs" dxfId="42762" priority="22078" stopIfTrue="1" operator="equal">
      <formula>"Napkin Hs"</formula>
    </cfRule>
  </conditionalFormatting>
  <conditionalFormatting sqref="C40:C41">
    <cfRule type="cellIs" dxfId="42761" priority="22071" stopIfTrue="1" operator="equal">
      <formula>"Towel"</formula>
    </cfRule>
    <cfRule type="cellIs" dxfId="42760" priority="22072" stopIfTrue="1" operator="equal">
      <formula>"Napkin Hs"</formula>
    </cfRule>
  </conditionalFormatting>
  <conditionalFormatting sqref="C40:C41">
    <cfRule type="cellIs" dxfId="42759" priority="22069" stopIfTrue="1" operator="equal">
      <formula>"Towel"</formula>
    </cfRule>
    <cfRule type="cellIs" dxfId="42758" priority="22070" stopIfTrue="1" operator="equal">
      <formula>"Napkin Hs"</formula>
    </cfRule>
  </conditionalFormatting>
  <conditionalFormatting sqref="C40:C41">
    <cfRule type="cellIs" dxfId="42757" priority="22045" stopIfTrue="1" operator="equal">
      <formula>"Towel"</formula>
    </cfRule>
  </conditionalFormatting>
  <conditionalFormatting sqref="C40:C41">
    <cfRule type="cellIs" dxfId="42756" priority="22046" stopIfTrue="1" operator="equal">
      <formula>"Napkin Hs"</formula>
    </cfRule>
    <cfRule type="cellIs" dxfId="42755" priority="22051" stopIfTrue="1" operator="equal">
      <formula>"Towel"</formula>
    </cfRule>
    <cfRule type="cellIs" dxfId="42754" priority="22052" stopIfTrue="1" operator="equal">
      <formula>"Napkin Hs"</formula>
    </cfRule>
    <cfRule type="cellIs" dxfId="42753" priority="22061" stopIfTrue="1" operator="equal">
      <formula>"Towel"</formula>
    </cfRule>
    <cfRule type="cellIs" dxfId="42752" priority="22062" stopIfTrue="1" operator="equal">
      <formula>"Napkin Hs"</formula>
    </cfRule>
    <cfRule type="cellIs" dxfId="42751" priority="22067" stopIfTrue="1" operator="equal">
      <formula>"Towel"</formula>
    </cfRule>
    <cfRule type="cellIs" dxfId="42750" priority="22068" stopIfTrue="1" operator="equal">
      <formula>"Napkin Hs"</formula>
    </cfRule>
  </conditionalFormatting>
  <conditionalFormatting sqref="C40:C41">
    <cfRule type="cellIs" dxfId="42749" priority="22047" stopIfTrue="1" operator="equal">
      <formula>"Towel"</formula>
    </cfRule>
    <cfRule type="cellIs" dxfId="42748" priority="22048" stopIfTrue="1" operator="equal">
      <formula>"Napkin Hs"</formula>
    </cfRule>
    <cfRule type="cellIs" dxfId="42747" priority="22049" stopIfTrue="1" operator="equal">
      <formula>"Towel"</formula>
    </cfRule>
    <cfRule type="cellIs" dxfId="42746" priority="22050" stopIfTrue="1" operator="equal">
      <formula>"Napkin Hs"</formula>
    </cfRule>
    <cfRule type="cellIs" dxfId="42745" priority="22053" stopIfTrue="1" operator="equal">
      <formula>"Towel"</formula>
    </cfRule>
    <cfRule type="cellIs" dxfId="42744" priority="22054" stopIfTrue="1" operator="equal">
      <formula>"Napkin Hs"</formula>
    </cfRule>
    <cfRule type="cellIs" dxfId="42743" priority="22055" stopIfTrue="1" operator="equal">
      <formula>"Towel"</formula>
    </cfRule>
    <cfRule type="cellIs" dxfId="42742" priority="22056" stopIfTrue="1" operator="equal">
      <formula>"Napkin Hs"</formula>
    </cfRule>
    <cfRule type="cellIs" dxfId="42741" priority="22057" stopIfTrue="1" operator="equal">
      <formula>"Towel"</formula>
    </cfRule>
    <cfRule type="cellIs" dxfId="42740" priority="22058" stopIfTrue="1" operator="equal">
      <formula>"Napkin Hs"</formula>
    </cfRule>
    <cfRule type="cellIs" dxfId="42739" priority="22059" stopIfTrue="1" operator="equal">
      <formula>"Towel"</formula>
    </cfRule>
    <cfRule type="cellIs" dxfId="42738" priority="22060" stopIfTrue="1" operator="equal">
      <formula>"Napkin Hs"</formula>
    </cfRule>
    <cfRule type="cellIs" dxfId="42737" priority="22063" stopIfTrue="1" operator="equal">
      <formula>"Towel"</formula>
    </cfRule>
    <cfRule type="cellIs" dxfId="42736" priority="22064" stopIfTrue="1" operator="equal">
      <formula>"Napkin Hs"</formula>
    </cfRule>
    <cfRule type="cellIs" dxfId="42735" priority="22066" stopIfTrue="1" operator="equal">
      <formula>"Napkin Hs"</formula>
    </cfRule>
  </conditionalFormatting>
  <conditionalFormatting sqref="C40:C41">
    <cfRule type="cellIs" dxfId="42734" priority="22065" stopIfTrue="1" operator="equal">
      <formula>"Towel"</formula>
    </cfRule>
  </conditionalFormatting>
  <conditionalFormatting sqref="C40:C41">
    <cfRule type="cellIs" dxfId="42733" priority="22043" stopIfTrue="1" operator="equal">
      <formula>"Towel"</formula>
    </cfRule>
    <cfRule type="cellIs" dxfId="42732" priority="22044" stopIfTrue="1" operator="equal">
      <formula>"Napkin Hs"</formula>
    </cfRule>
  </conditionalFormatting>
  <conditionalFormatting sqref="C40:C41">
    <cfRule type="cellIs" dxfId="42731" priority="22042" stopIfTrue="1" operator="equal">
      <formula>"Napkin Hs"</formula>
    </cfRule>
  </conditionalFormatting>
  <conditionalFormatting sqref="C40:C41">
    <cfRule type="cellIs" dxfId="42730" priority="22041" stopIfTrue="1" operator="equal">
      <formula>"Towel"</formula>
    </cfRule>
  </conditionalFormatting>
  <conditionalFormatting sqref="C40:C41">
    <cfRule type="cellIs" dxfId="42729" priority="22039" stopIfTrue="1" operator="equal">
      <formula>"Towel"</formula>
    </cfRule>
  </conditionalFormatting>
  <conditionalFormatting sqref="C40:C41">
    <cfRule type="cellIs" dxfId="42728" priority="22040" stopIfTrue="1" operator="equal">
      <formula>"Napkin Hs"</formula>
    </cfRule>
  </conditionalFormatting>
  <conditionalFormatting sqref="C40:C41">
    <cfRule type="cellIs" dxfId="42727" priority="21943" stopIfTrue="1" operator="equal">
      <formula>"Towel"</formula>
    </cfRule>
  </conditionalFormatting>
  <conditionalFormatting sqref="C40:C41">
    <cfRule type="cellIs" dxfId="42726" priority="21953" stopIfTrue="1" operator="equal">
      <formula>"Towel"</formula>
    </cfRule>
    <cfRule type="cellIs" dxfId="42725" priority="21954" stopIfTrue="1" operator="equal">
      <formula>"Napkin Hs"</formula>
    </cfRule>
    <cfRule type="cellIs" dxfId="42724" priority="21959" stopIfTrue="1" operator="equal">
      <formula>"Towel"</formula>
    </cfRule>
    <cfRule type="cellIs" dxfId="42723" priority="21960" stopIfTrue="1" operator="equal">
      <formula>"Napkin Hs"</formula>
    </cfRule>
    <cfRule type="cellIs" dxfId="42722" priority="21965" stopIfTrue="1" operator="equal">
      <formula>"Towel"</formula>
    </cfRule>
    <cfRule type="cellIs" dxfId="42721" priority="21966" stopIfTrue="1" operator="equal">
      <formula>"Napkin Hs"</formula>
    </cfRule>
    <cfRule type="cellIs" dxfId="42720" priority="21967" stopIfTrue="1" operator="equal">
      <formula>"Towel"</formula>
    </cfRule>
    <cfRule type="cellIs" dxfId="42719" priority="21968" stopIfTrue="1" operator="equal">
      <formula>"Napkin Hs"</formula>
    </cfRule>
    <cfRule type="cellIs" dxfId="42718" priority="21973" stopIfTrue="1" operator="equal">
      <formula>"Towel"</formula>
    </cfRule>
    <cfRule type="cellIs" dxfId="42717" priority="21974" stopIfTrue="1" operator="equal">
      <formula>"Napkin Hs"</formula>
    </cfRule>
    <cfRule type="cellIs" dxfId="42716" priority="21983" stopIfTrue="1" operator="equal">
      <formula>"Towel"</formula>
    </cfRule>
    <cfRule type="cellIs" dxfId="42715" priority="21984" stopIfTrue="1" operator="equal">
      <formula>"Napkin Hs"</formula>
    </cfRule>
    <cfRule type="cellIs" dxfId="42714" priority="21989" stopIfTrue="1" operator="equal">
      <formula>"Towel"</formula>
    </cfRule>
    <cfRule type="cellIs" dxfId="42713" priority="21990" stopIfTrue="1" operator="equal">
      <formula>"Napkin Hs"</formula>
    </cfRule>
    <cfRule type="cellIs" dxfId="42712" priority="21991" stopIfTrue="1" operator="equal">
      <formula>"Towel"</formula>
    </cfRule>
    <cfRule type="cellIs" dxfId="42711" priority="21992" stopIfTrue="1" operator="equal">
      <formula>"Napkin Hs"</formula>
    </cfRule>
    <cfRule type="cellIs" dxfId="42710" priority="21997" stopIfTrue="1" operator="equal">
      <formula>"Towel"</formula>
    </cfRule>
    <cfRule type="cellIs" dxfId="42709" priority="21998" stopIfTrue="1" operator="equal">
      <formula>"Napkin Hs"</formula>
    </cfRule>
    <cfRule type="cellIs" dxfId="42708" priority="22007" stopIfTrue="1" operator="equal">
      <formula>"Towel"</formula>
    </cfRule>
    <cfRule type="cellIs" dxfId="42707" priority="22008" stopIfTrue="1" operator="equal">
      <formula>"Napkin Hs"</formula>
    </cfRule>
    <cfRule type="cellIs" dxfId="42706" priority="22009" stopIfTrue="1" operator="equal">
      <formula>"Towel"</formula>
    </cfRule>
    <cfRule type="cellIs" dxfId="42705" priority="22010" stopIfTrue="1" operator="equal">
      <formula>"Napkin Hs"</formula>
    </cfRule>
    <cfRule type="cellIs" dxfId="42704" priority="22015" stopIfTrue="1" operator="equal">
      <formula>"Towel"</formula>
    </cfRule>
    <cfRule type="cellIs" dxfId="42703" priority="22016" stopIfTrue="1" operator="equal">
      <formula>"Napkin Hs"</formula>
    </cfRule>
    <cfRule type="cellIs" dxfId="42702" priority="22025" stopIfTrue="1" operator="equal">
      <formula>"Towel"</formula>
    </cfRule>
    <cfRule type="cellIs" dxfId="42701" priority="22026" stopIfTrue="1" operator="equal">
      <formula>"Napkin Hs"</formula>
    </cfRule>
    <cfRule type="cellIs" dxfId="42700" priority="22027" stopIfTrue="1" operator="equal">
      <formula>"Towel"</formula>
    </cfRule>
    <cfRule type="cellIs" dxfId="42699" priority="22028" stopIfTrue="1" operator="equal">
      <formula>"Napkin Hs"</formula>
    </cfRule>
    <cfRule type="cellIs" dxfId="42698" priority="22034" stopIfTrue="1" operator="equal">
      <formula>"Napkin Hs"</formula>
    </cfRule>
  </conditionalFormatting>
  <conditionalFormatting sqref="C40:C41">
    <cfRule type="cellIs" dxfId="42697" priority="22033" stopIfTrue="1" operator="equal">
      <formula>"Towel"</formula>
    </cfRule>
  </conditionalFormatting>
  <conditionalFormatting sqref="C40:C41">
    <cfRule type="cellIs" dxfId="42696" priority="21944" stopIfTrue="1" operator="equal">
      <formula>"Napkin Hs"</formula>
    </cfRule>
    <cfRule type="cellIs" dxfId="42695" priority="21945" stopIfTrue="1" operator="equal">
      <formula>"Towel"</formula>
    </cfRule>
    <cfRule type="cellIs" dxfId="42694" priority="21946" stopIfTrue="1" operator="equal">
      <formula>"Napkin Hs"</formula>
    </cfRule>
    <cfRule type="cellIs" dxfId="42693" priority="21947" stopIfTrue="1" operator="equal">
      <formula>"Towel"</formula>
    </cfRule>
    <cfRule type="cellIs" dxfId="42692" priority="21948" stopIfTrue="1" operator="equal">
      <formula>"Napkin Hs"</formula>
    </cfRule>
    <cfRule type="cellIs" dxfId="42691" priority="21949" stopIfTrue="1" operator="equal">
      <formula>"Towel"</formula>
    </cfRule>
    <cfRule type="cellIs" dxfId="42690" priority="21950" stopIfTrue="1" operator="equal">
      <formula>"Napkin Hs"</formula>
    </cfRule>
    <cfRule type="cellIs" dxfId="42689" priority="21951" stopIfTrue="1" operator="equal">
      <formula>"Towel"</formula>
    </cfRule>
    <cfRule type="cellIs" dxfId="42688" priority="21952" stopIfTrue="1" operator="equal">
      <formula>"Napkin Hs"</formula>
    </cfRule>
    <cfRule type="cellIs" dxfId="42687" priority="21955" stopIfTrue="1" operator="equal">
      <formula>"Towel"</formula>
    </cfRule>
    <cfRule type="cellIs" dxfId="42686" priority="21956" stopIfTrue="1" operator="equal">
      <formula>"Napkin Hs"</formula>
    </cfRule>
    <cfRule type="cellIs" dxfId="42685" priority="21957" stopIfTrue="1" operator="equal">
      <formula>"Towel"</formula>
    </cfRule>
    <cfRule type="cellIs" dxfId="42684" priority="21958" stopIfTrue="1" operator="equal">
      <formula>"Napkin Hs"</formula>
    </cfRule>
    <cfRule type="cellIs" dxfId="42683" priority="21961" stopIfTrue="1" operator="equal">
      <formula>"Towel"</formula>
    </cfRule>
    <cfRule type="cellIs" dxfId="42682" priority="21962" stopIfTrue="1" operator="equal">
      <formula>"Napkin Hs"</formula>
    </cfRule>
    <cfRule type="cellIs" dxfId="42681" priority="21963" stopIfTrue="1" operator="equal">
      <formula>"Towel"</formula>
    </cfRule>
    <cfRule type="cellIs" dxfId="42680" priority="21964" stopIfTrue="1" operator="equal">
      <formula>"Napkin Hs"</formula>
    </cfRule>
    <cfRule type="cellIs" dxfId="42679" priority="21969" stopIfTrue="1" operator="equal">
      <formula>"Towel"</formula>
    </cfRule>
    <cfRule type="cellIs" dxfId="42678" priority="21970" stopIfTrue="1" operator="equal">
      <formula>"Napkin Hs"</formula>
    </cfRule>
    <cfRule type="cellIs" dxfId="42677" priority="21971" stopIfTrue="1" operator="equal">
      <formula>"Towel"</formula>
    </cfRule>
    <cfRule type="cellIs" dxfId="42676" priority="21972" stopIfTrue="1" operator="equal">
      <formula>"Napkin Hs"</formula>
    </cfRule>
    <cfRule type="cellIs" dxfId="42675" priority="21975" stopIfTrue="1" operator="equal">
      <formula>"Towel"</formula>
    </cfRule>
    <cfRule type="cellIs" dxfId="42674" priority="21976" stopIfTrue="1" operator="equal">
      <formula>"Napkin Hs"</formula>
    </cfRule>
    <cfRule type="cellIs" dxfId="42673" priority="21977" stopIfTrue="1" operator="equal">
      <formula>"Towel"</formula>
    </cfRule>
    <cfRule type="cellIs" dxfId="42672" priority="21978" stopIfTrue="1" operator="equal">
      <formula>"Napkin Hs"</formula>
    </cfRule>
    <cfRule type="cellIs" dxfId="42671" priority="21979" stopIfTrue="1" operator="equal">
      <formula>"Towel"</formula>
    </cfRule>
    <cfRule type="cellIs" dxfId="42670" priority="21980" stopIfTrue="1" operator="equal">
      <formula>"Napkin Hs"</formula>
    </cfRule>
    <cfRule type="cellIs" dxfId="42669" priority="21981" stopIfTrue="1" operator="equal">
      <formula>"Towel"</formula>
    </cfRule>
    <cfRule type="cellIs" dxfId="42668" priority="21982" stopIfTrue="1" operator="equal">
      <formula>"Napkin Hs"</formula>
    </cfRule>
    <cfRule type="cellIs" dxfId="42667" priority="21985" stopIfTrue="1" operator="equal">
      <formula>"Towel"</formula>
    </cfRule>
    <cfRule type="cellIs" dxfId="42666" priority="21986" stopIfTrue="1" operator="equal">
      <formula>"Napkin Hs"</formula>
    </cfRule>
    <cfRule type="cellIs" dxfId="42665" priority="21987" stopIfTrue="1" operator="equal">
      <formula>"Towel"</formula>
    </cfRule>
    <cfRule type="cellIs" dxfId="42664" priority="21988" stopIfTrue="1" operator="equal">
      <formula>"Napkin Hs"</formula>
    </cfRule>
    <cfRule type="cellIs" dxfId="42663" priority="21993" stopIfTrue="1" operator="equal">
      <formula>"Towel"</formula>
    </cfRule>
    <cfRule type="cellIs" dxfId="42662" priority="21994" stopIfTrue="1" operator="equal">
      <formula>"Napkin Hs"</formula>
    </cfRule>
    <cfRule type="cellIs" dxfId="42661" priority="21995" stopIfTrue="1" operator="equal">
      <formula>"Towel"</formula>
    </cfRule>
    <cfRule type="cellIs" dxfId="42660" priority="21996" stopIfTrue="1" operator="equal">
      <formula>"Napkin Hs"</formula>
    </cfRule>
    <cfRule type="cellIs" dxfId="42659" priority="21999" stopIfTrue="1" operator="equal">
      <formula>"Towel"</formula>
    </cfRule>
    <cfRule type="cellIs" dxfId="42658" priority="22000" stopIfTrue="1" operator="equal">
      <formula>"Napkin Hs"</formula>
    </cfRule>
    <cfRule type="cellIs" dxfId="42657" priority="22001" stopIfTrue="1" operator="equal">
      <formula>"Towel"</formula>
    </cfRule>
    <cfRule type="cellIs" dxfId="42656" priority="22002" stopIfTrue="1" operator="equal">
      <formula>"Napkin Hs"</formula>
    </cfRule>
    <cfRule type="cellIs" dxfId="42655" priority="22003" stopIfTrue="1" operator="equal">
      <formula>"Towel"</formula>
    </cfRule>
    <cfRule type="cellIs" dxfId="42654" priority="22004" stopIfTrue="1" operator="equal">
      <formula>"Napkin Hs"</formula>
    </cfRule>
    <cfRule type="cellIs" dxfId="42653" priority="22005" stopIfTrue="1" operator="equal">
      <formula>"Towel"</formula>
    </cfRule>
    <cfRule type="cellIs" dxfId="42652" priority="22006" stopIfTrue="1" operator="equal">
      <formula>"Napkin Hs"</formula>
    </cfRule>
    <cfRule type="cellIs" dxfId="42651" priority="22011" stopIfTrue="1" operator="equal">
      <formula>"Towel"</formula>
    </cfRule>
    <cfRule type="cellIs" dxfId="42650" priority="22012" stopIfTrue="1" operator="equal">
      <formula>"Napkin Hs"</formula>
    </cfRule>
    <cfRule type="cellIs" dxfId="42649" priority="22013" stopIfTrue="1" operator="equal">
      <formula>"Towel"</formula>
    </cfRule>
    <cfRule type="cellIs" dxfId="42648" priority="22014" stopIfTrue="1" operator="equal">
      <formula>"Napkin Hs"</formula>
    </cfRule>
    <cfRule type="cellIs" dxfId="42647" priority="22017" stopIfTrue="1" operator="equal">
      <formula>"Towel"</formula>
    </cfRule>
    <cfRule type="cellIs" dxfId="42646" priority="22018" stopIfTrue="1" operator="equal">
      <formula>"Napkin Hs"</formula>
    </cfRule>
    <cfRule type="cellIs" dxfId="42645" priority="22019" stopIfTrue="1" operator="equal">
      <formula>"Towel"</formula>
    </cfRule>
    <cfRule type="cellIs" dxfId="42644" priority="22020" stopIfTrue="1" operator="equal">
      <formula>"Napkin Hs"</formula>
    </cfRule>
    <cfRule type="cellIs" dxfId="42643" priority="22021" stopIfTrue="1" operator="equal">
      <formula>"Towel"</formula>
    </cfRule>
    <cfRule type="cellIs" dxfId="42642" priority="22022" stopIfTrue="1" operator="equal">
      <formula>"Napkin Hs"</formula>
    </cfRule>
    <cfRule type="cellIs" dxfId="42641" priority="22023" stopIfTrue="1" operator="equal">
      <formula>"Towel"</formula>
    </cfRule>
    <cfRule type="cellIs" dxfId="42640" priority="22024" stopIfTrue="1" operator="equal">
      <formula>"Napkin Hs"</formula>
    </cfRule>
    <cfRule type="cellIs" dxfId="42639" priority="22029" stopIfTrue="1" operator="equal">
      <formula>"Towel"</formula>
    </cfRule>
    <cfRule type="cellIs" dxfId="42638" priority="22030" stopIfTrue="1" operator="equal">
      <formula>"Napkin Hs"</formula>
    </cfRule>
    <cfRule type="cellIs" dxfId="42637" priority="22031" stopIfTrue="1" operator="equal">
      <formula>"Towel"</formula>
    </cfRule>
    <cfRule type="cellIs" dxfId="42636" priority="22032" stopIfTrue="1" operator="equal">
      <formula>"Napkin Hs"</formula>
    </cfRule>
    <cfRule type="cellIs" dxfId="42635" priority="22035" stopIfTrue="1" operator="equal">
      <formula>"Towel"</formula>
    </cfRule>
    <cfRule type="cellIs" dxfId="42634" priority="22036" stopIfTrue="1" operator="equal">
      <formula>"Napkin Hs"</formula>
    </cfRule>
    <cfRule type="cellIs" dxfId="42633" priority="22037" stopIfTrue="1" operator="equal">
      <formula>"Towel"</formula>
    </cfRule>
    <cfRule type="cellIs" dxfId="42632" priority="22038" stopIfTrue="1" operator="equal">
      <formula>"Napkin Hs"</formula>
    </cfRule>
  </conditionalFormatting>
  <conditionalFormatting sqref="C40:C41">
    <cfRule type="cellIs" dxfId="42631" priority="21942" stopIfTrue="1" operator="equal">
      <formula>"Napkin Hs"</formula>
    </cfRule>
  </conditionalFormatting>
  <conditionalFormatting sqref="C40:C41">
    <cfRule type="cellIs" dxfId="42630" priority="21941" stopIfTrue="1" operator="equal">
      <formula>"Napkin Hs"</formula>
    </cfRule>
  </conditionalFormatting>
  <conditionalFormatting sqref="C40:C41">
    <cfRule type="cellIs" dxfId="42629" priority="21940" stopIfTrue="1" operator="equal">
      <formula>"Napkin Hs"</formula>
    </cfRule>
  </conditionalFormatting>
  <conditionalFormatting sqref="C40:C41">
    <cfRule type="cellIs" dxfId="42628" priority="21939" stopIfTrue="1" operator="equal">
      <formula>"Napkin Hs"</formula>
    </cfRule>
  </conditionalFormatting>
  <conditionalFormatting sqref="C40:C41">
    <cfRule type="cellIs" dxfId="42627" priority="21938" stopIfTrue="1" operator="equal">
      <formula>"Napkin Hs"</formula>
    </cfRule>
  </conditionalFormatting>
  <conditionalFormatting sqref="C40:C41">
    <cfRule type="cellIs" dxfId="42626" priority="21937" stopIfTrue="1" operator="equal">
      <formula>"Napkin Hs"</formula>
    </cfRule>
  </conditionalFormatting>
  <conditionalFormatting sqref="C40:C41">
    <cfRule type="cellIs" dxfId="42625" priority="21933" stopIfTrue="1" operator="equal">
      <formula>"Towel"</formula>
    </cfRule>
    <cfRule type="cellIs" dxfId="42624" priority="21934" stopIfTrue="1" operator="equal">
      <formula>"Napkin Hs"</formula>
    </cfRule>
  </conditionalFormatting>
  <conditionalFormatting sqref="C40:C41">
    <cfRule type="cellIs" dxfId="42623" priority="21935" stopIfTrue="1" operator="equal">
      <formula>"Towel"</formula>
    </cfRule>
    <cfRule type="cellIs" dxfId="42622" priority="21936" stopIfTrue="1" operator="equal">
      <formula>"Napkin Hs"</formula>
    </cfRule>
  </conditionalFormatting>
  <conditionalFormatting sqref="C40:C41">
    <cfRule type="cellIs" dxfId="42621" priority="21929" stopIfTrue="1" operator="equal">
      <formula>"Towel"</formula>
    </cfRule>
    <cfRule type="cellIs" dxfId="42620" priority="21930" stopIfTrue="1" operator="equal">
      <formula>"Napkin Hs"</formula>
    </cfRule>
  </conditionalFormatting>
  <conditionalFormatting sqref="C40:C41">
    <cfRule type="cellIs" dxfId="42619" priority="21931" stopIfTrue="1" operator="equal">
      <formula>"Towel"</formula>
    </cfRule>
    <cfRule type="cellIs" dxfId="42618" priority="21932" stopIfTrue="1" operator="equal">
      <formula>"Napkin Hs"</formula>
    </cfRule>
  </conditionalFormatting>
  <conditionalFormatting sqref="B40:C41 B42">
    <cfRule type="cellIs" dxfId="42617" priority="22356" stopIfTrue="1" operator="equal">
      <formula>"Towel"</formula>
    </cfRule>
    <cfRule type="cellIs" dxfId="42616" priority="22357" stopIfTrue="1" operator="equal">
      <formula>"Napkin Hs"</formula>
    </cfRule>
  </conditionalFormatting>
  <conditionalFormatting sqref="C40:C41">
    <cfRule type="cellIs" dxfId="42615" priority="22352" stopIfTrue="1" operator="equal">
      <formula>"Towel"</formula>
    </cfRule>
    <cfRule type="cellIs" dxfId="42614" priority="22353" stopIfTrue="1" operator="equal">
      <formula>"Napkin Hs"</formula>
    </cfRule>
  </conditionalFormatting>
  <conditionalFormatting sqref="C40:C41">
    <cfRule type="cellIs" dxfId="42613" priority="22354" stopIfTrue="1" operator="equal">
      <formula>"Towel"</formula>
    </cfRule>
    <cfRule type="cellIs" dxfId="42612" priority="22355" stopIfTrue="1" operator="equal">
      <formula>"Napkin Hs"</formula>
    </cfRule>
  </conditionalFormatting>
  <conditionalFormatting sqref="C40:C41">
    <cfRule type="cellIs" dxfId="42611" priority="22348" stopIfTrue="1" operator="equal">
      <formula>"Towel"</formula>
    </cfRule>
    <cfRule type="cellIs" dxfId="42610" priority="22349" stopIfTrue="1" operator="equal">
      <formula>"Napkin Hs"</formula>
    </cfRule>
  </conditionalFormatting>
  <conditionalFormatting sqref="C40:C41">
    <cfRule type="cellIs" dxfId="42609" priority="22350" stopIfTrue="1" operator="equal">
      <formula>"Towel"</formula>
    </cfRule>
    <cfRule type="cellIs" dxfId="42608" priority="22351" stopIfTrue="1" operator="equal">
      <formula>"Napkin Hs"</formula>
    </cfRule>
  </conditionalFormatting>
  <conditionalFormatting sqref="C40:C41">
    <cfRule type="cellIs" dxfId="42607" priority="22346" stopIfTrue="1" operator="equal">
      <formula>"Towel"</formula>
    </cfRule>
    <cfRule type="cellIs" dxfId="42606" priority="22347" stopIfTrue="1" operator="equal">
      <formula>"Napkin Hs"</formula>
    </cfRule>
  </conditionalFormatting>
  <conditionalFormatting sqref="B40:B42">
    <cfRule type="cellIs" dxfId="42605" priority="22344" stopIfTrue="1" operator="equal">
      <formula>"Towel"</formula>
    </cfRule>
    <cfRule type="cellIs" dxfId="42604" priority="22345" stopIfTrue="1" operator="equal">
      <formula>"Napkin Hs"</formula>
    </cfRule>
  </conditionalFormatting>
  <conditionalFormatting sqref="B40:C41 B42">
    <cfRule type="cellIs" dxfId="42603" priority="22342" stopIfTrue="1" operator="equal">
      <formula>"Towel"</formula>
    </cfRule>
    <cfRule type="cellIs" dxfId="42602" priority="22343" stopIfTrue="1" operator="equal">
      <formula>"Napkin Hs"</formula>
    </cfRule>
  </conditionalFormatting>
  <conditionalFormatting sqref="C40:C41">
    <cfRule type="cellIs" dxfId="42601" priority="22338" stopIfTrue="1" operator="equal">
      <formula>"Towel"</formula>
    </cfRule>
    <cfRule type="cellIs" dxfId="42600" priority="22339" stopIfTrue="1" operator="equal">
      <formula>"Napkin Hs"</formula>
    </cfRule>
  </conditionalFormatting>
  <conditionalFormatting sqref="C40:C41">
    <cfRule type="cellIs" dxfId="42599" priority="22341" stopIfTrue="1" operator="equal">
      <formula>"Napkin Hs"</formula>
    </cfRule>
  </conditionalFormatting>
  <conditionalFormatting sqref="C40:C41">
    <cfRule type="cellIs" dxfId="42598" priority="22340" stopIfTrue="1" operator="equal">
      <formula>"Towel"</formula>
    </cfRule>
  </conditionalFormatting>
  <conditionalFormatting sqref="B49:C49">
    <cfRule type="cellIs" dxfId="42597" priority="21927" stopIfTrue="1" operator="equal">
      <formula>"Towel"</formula>
    </cfRule>
    <cfRule type="cellIs" dxfId="42596" priority="21928" stopIfTrue="1" operator="equal">
      <formula>"Napkin Hs"</formula>
    </cfRule>
  </conditionalFormatting>
  <conditionalFormatting sqref="C49">
    <cfRule type="cellIs" dxfId="42595" priority="21923" stopIfTrue="1" operator="equal">
      <formula>"Towel"</formula>
    </cfRule>
    <cfRule type="cellIs" dxfId="42594" priority="21924" stopIfTrue="1" operator="equal">
      <formula>"Napkin Hs"</formula>
    </cfRule>
  </conditionalFormatting>
  <conditionalFormatting sqref="C49">
    <cfRule type="cellIs" dxfId="42593" priority="21925" stopIfTrue="1" operator="equal">
      <formula>"Towel"</formula>
    </cfRule>
    <cfRule type="cellIs" dxfId="42592" priority="21926" stopIfTrue="1" operator="equal">
      <formula>"Napkin Hs"</formula>
    </cfRule>
  </conditionalFormatting>
  <conditionalFormatting sqref="B48:C48 C47">
    <cfRule type="cellIs" dxfId="42591" priority="21921" stopIfTrue="1" operator="equal">
      <formula>"Towel"</formula>
    </cfRule>
    <cfRule type="cellIs" dxfId="42590" priority="21922" stopIfTrue="1" operator="equal">
      <formula>"Napkin Hs"</formula>
    </cfRule>
  </conditionalFormatting>
  <conditionalFormatting sqref="C47">
    <cfRule type="cellIs" dxfId="42589" priority="21913" stopIfTrue="1" operator="equal">
      <formula>"Towel"</formula>
    </cfRule>
    <cfRule type="cellIs" dxfId="42588" priority="21914" stopIfTrue="1" operator="equal">
      <formula>"Napkin Hs"</formula>
    </cfRule>
  </conditionalFormatting>
  <conditionalFormatting sqref="C47:C48">
    <cfRule type="cellIs" dxfId="42587" priority="21917" stopIfTrue="1" operator="equal">
      <formula>"Towel"</formula>
    </cfRule>
    <cfRule type="cellIs" dxfId="42586" priority="21918" stopIfTrue="1" operator="equal">
      <formula>"Napkin Hs"</formula>
    </cfRule>
  </conditionalFormatting>
  <conditionalFormatting sqref="C47:C48">
    <cfRule type="cellIs" dxfId="42585" priority="21920" stopIfTrue="1" operator="equal">
      <formula>"Napkin Hs"</formula>
    </cfRule>
  </conditionalFormatting>
  <conditionalFormatting sqref="C47">
    <cfRule type="cellIs" dxfId="42584" priority="21915" stopIfTrue="1" operator="equal">
      <formula>"Towel"</formula>
    </cfRule>
    <cfRule type="cellIs" dxfId="42583" priority="21916" stopIfTrue="1" operator="equal">
      <formula>"Napkin Hs"</formula>
    </cfRule>
  </conditionalFormatting>
  <conditionalFormatting sqref="C47:C48">
    <cfRule type="cellIs" dxfId="42582" priority="21919" stopIfTrue="1" operator="equal">
      <formula>"Towel"</formula>
    </cfRule>
  </conditionalFormatting>
  <conditionalFormatting sqref="C47">
    <cfRule type="cellIs" dxfId="42581" priority="21911" stopIfTrue="1" operator="equal">
      <formula>"Towel"</formula>
    </cfRule>
    <cfRule type="cellIs" dxfId="42580" priority="21912" stopIfTrue="1" operator="equal">
      <formula>"Napkin Hs"</formula>
    </cfRule>
  </conditionalFormatting>
  <conditionalFormatting sqref="C47">
    <cfRule type="cellIs" dxfId="42579" priority="21907" stopIfTrue="1" operator="equal">
      <formula>"Towel"</formula>
    </cfRule>
    <cfRule type="cellIs" dxfId="42578" priority="21908" stopIfTrue="1" operator="equal">
      <formula>"Napkin Hs"</formula>
    </cfRule>
  </conditionalFormatting>
  <conditionalFormatting sqref="C47">
    <cfRule type="cellIs" dxfId="42577" priority="21909" stopIfTrue="1" operator="equal">
      <formula>"Towel"</formula>
    </cfRule>
    <cfRule type="cellIs" dxfId="42576" priority="21910" stopIfTrue="1" operator="equal">
      <formula>"Napkin Hs"</formula>
    </cfRule>
  </conditionalFormatting>
  <conditionalFormatting sqref="C47">
    <cfRule type="cellIs" dxfId="42575" priority="21905" stopIfTrue="1" operator="equal">
      <formula>"Towel"</formula>
    </cfRule>
    <cfRule type="cellIs" dxfId="42574" priority="21906" stopIfTrue="1" operator="equal">
      <formula>"Napkin Hs"</formula>
    </cfRule>
  </conditionalFormatting>
  <conditionalFormatting sqref="B48:C48">
    <cfRule type="cellIs" dxfId="42573" priority="21899" stopIfTrue="1" operator="equal">
      <formula>"Towel"</formula>
    </cfRule>
    <cfRule type="cellIs" dxfId="42572" priority="21900" stopIfTrue="1" operator="equal">
      <formula>"Napkin Hs"</formula>
    </cfRule>
  </conditionalFormatting>
  <conditionalFormatting sqref="B48:C48">
    <cfRule type="cellIs" dxfId="42571" priority="21893" stopIfTrue="1" operator="equal">
      <formula>"Towel"</formula>
    </cfRule>
    <cfRule type="cellIs" dxfId="42570" priority="21894" stopIfTrue="1" operator="equal">
      <formula>"Napkin Hs"</formula>
    </cfRule>
  </conditionalFormatting>
  <conditionalFormatting sqref="C48">
    <cfRule type="cellIs" dxfId="42569" priority="21897" stopIfTrue="1" operator="equal">
      <formula>"Towel"</formula>
    </cfRule>
    <cfRule type="cellIs" dxfId="42568" priority="21898" stopIfTrue="1" operator="equal">
      <formula>"Napkin Hs"</formula>
    </cfRule>
  </conditionalFormatting>
  <conditionalFormatting sqref="C48">
    <cfRule type="cellIs" dxfId="42567" priority="21903" stopIfTrue="1" operator="equal">
      <formula>"Towel"</formula>
    </cfRule>
    <cfRule type="cellIs" dxfId="42566" priority="21904" stopIfTrue="1" operator="equal">
      <formula>"Napkin Hs"</formula>
    </cfRule>
  </conditionalFormatting>
  <conditionalFormatting sqref="C48">
    <cfRule type="cellIs" dxfId="42565" priority="21901" stopIfTrue="1" operator="equal">
      <formula>"Towel"</formula>
    </cfRule>
    <cfRule type="cellIs" dxfId="42564" priority="21902" stopIfTrue="1" operator="equal">
      <formula>"Napkin Hs"</formula>
    </cfRule>
  </conditionalFormatting>
  <conditionalFormatting sqref="C48">
    <cfRule type="cellIs" dxfId="42563" priority="21895" stopIfTrue="1" operator="equal">
      <formula>"Towel"</formula>
    </cfRule>
    <cfRule type="cellIs" dxfId="42562" priority="21896" stopIfTrue="1" operator="equal">
      <formula>"Napkin Hs"</formula>
    </cfRule>
  </conditionalFormatting>
  <conditionalFormatting sqref="C47">
    <cfRule type="cellIs" dxfId="42561" priority="21891" stopIfTrue="1" operator="equal">
      <formula>"Towel"</formula>
    </cfRule>
    <cfRule type="cellIs" dxfId="42560" priority="21892" stopIfTrue="1" operator="equal">
      <formula>"Napkin Hs"</formula>
    </cfRule>
  </conditionalFormatting>
  <conditionalFormatting sqref="C47">
    <cfRule type="cellIs" dxfId="42559" priority="21887" stopIfTrue="1" operator="equal">
      <formula>"Towel"</formula>
    </cfRule>
    <cfRule type="cellIs" dxfId="42558" priority="21888" stopIfTrue="1" operator="equal">
      <formula>"Napkin Hs"</formula>
    </cfRule>
  </conditionalFormatting>
  <conditionalFormatting sqref="C47">
    <cfRule type="cellIs" dxfId="42557" priority="21890" stopIfTrue="1" operator="equal">
      <formula>"Napkin Hs"</formula>
    </cfRule>
  </conditionalFormatting>
  <conditionalFormatting sqref="C47">
    <cfRule type="cellIs" dxfId="42556" priority="21889" stopIfTrue="1" operator="equal">
      <formula>"Towel"</formula>
    </cfRule>
  </conditionalFormatting>
  <conditionalFormatting sqref="B48:C48">
    <cfRule type="cellIs" dxfId="42555" priority="21885" stopIfTrue="1" operator="equal">
      <formula>"Towel"</formula>
    </cfRule>
    <cfRule type="cellIs" dxfId="42554" priority="21886" stopIfTrue="1" operator="equal">
      <formula>"Napkin Hs"</formula>
    </cfRule>
  </conditionalFormatting>
  <conditionalFormatting sqref="C48">
    <cfRule type="cellIs" dxfId="42553" priority="21881" stopIfTrue="1" operator="equal">
      <formula>"Towel"</formula>
    </cfRule>
    <cfRule type="cellIs" dxfId="42552" priority="21882" stopIfTrue="1" operator="equal">
      <formula>"Napkin Hs"</formula>
    </cfRule>
  </conditionalFormatting>
  <conditionalFormatting sqref="C48">
    <cfRule type="cellIs" dxfId="42551" priority="21884" stopIfTrue="1" operator="equal">
      <formula>"Napkin Hs"</formula>
    </cfRule>
  </conditionalFormatting>
  <conditionalFormatting sqref="C48">
    <cfRule type="cellIs" dxfId="42550" priority="21883" stopIfTrue="1" operator="equal">
      <formula>"Towel"</formula>
    </cfRule>
  </conditionalFormatting>
  <conditionalFormatting sqref="C47">
    <cfRule type="cellIs" dxfId="42549" priority="21879" stopIfTrue="1" operator="equal">
      <formula>"Towel"</formula>
    </cfRule>
    <cfRule type="cellIs" dxfId="42548" priority="21880" stopIfTrue="1" operator="equal">
      <formula>"Napkin Hs"</formula>
    </cfRule>
  </conditionalFormatting>
  <conditionalFormatting sqref="C47">
    <cfRule type="cellIs" dxfId="42547" priority="21875" stopIfTrue="1" operator="equal">
      <formula>"Towel"</formula>
    </cfRule>
    <cfRule type="cellIs" dxfId="42546" priority="21876" stopIfTrue="1" operator="equal">
      <formula>"Napkin Hs"</formula>
    </cfRule>
  </conditionalFormatting>
  <conditionalFormatting sqref="C47">
    <cfRule type="cellIs" dxfId="42545" priority="21877" stopIfTrue="1" operator="equal">
      <formula>"Towel"</formula>
    </cfRule>
    <cfRule type="cellIs" dxfId="42544" priority="21878" stopIfTrue="1" operator="equal">
      <formula>"Napkin Hs"</formula>
    </cfRule>
  </conditionalFormatting>
  <conditionalFormatting sqref="C47">
    <cfRule type="cellIs" dxfId="42543" priority="21873" stopIfTrue="1" operator="equal">
      <formula>"Towel"</formula>
    </cfRule>
    <cfRule type="cellIs" dxfId="42542" priority="21874" stopIfTrue="1" operator="equal">
      <formula>"Napkin Hs"</formula>
    </cfRule>
  </conditionalFormatting>
  <conditionalFormatting sqref="C47">
    <cfRule type="cellIs" dxfId="42541" priority="21871" stopIfTrue="1" operator="equal">
      <formula>"Towel"</formula>
    </cfRule>
    <cfRule type="cellIs" dxfId="42540" priority="21872" stopIfTrue="1" operator="equal">
      <formula>"Napkin Hs"</formula>
    </cfRule>
  </conditionalFormatting>
  <conditionalFormatting sqref="C47">
    <cfRule type="cellIs" dxfId="42539" priority="21869" stopIfTrue="1" operator="equal">
      <formula>"Towel"</formula>
    </cfRule>
    <cfRule type="cellIs" dxfId="42538" priority="21870" stopIfTrue="1" operator="equal">
      <formula>"Napkin Hs"</formula>
    </cfRule>
  </conditionalFormatting>
  <conditionalFormatting sqref="C47">
    <cfRule type="cellIs" dxfId="42537" priority="21861" stopIfTrue="1" operator="equal">
      <formula>"Towel"</formula>
    </cfRule>
    <cfRule type="cellIs" dxfId="42536" priority="21862" stopIfTrue="1" operator="equal">
      <formula>"Napkin Hs"</formula>
    </cfRule>
  </conditionalFormatting>
  <conditionalFormatting sqref="C47">
    <cfRule type="cellIs" dxfId="42535" priority="21863" stopIfTrue="1" operator="equal">
      <formula>"Towel"</formula>
    </cfRule>
    <cfRule type="cellIs" dxfId="42534" priority="21864" stopIfTrue="1" operator="equal">
      <formula>"Napkin Hs"</formula>
    </cfRule>
  </conditionalFormatting>
  <conditionalFormatting sqref="C47">
    <cfRule type="cellIs" dxfId="42533" priority="21859" stopIfTrue="1" operator="equal">
      <formula>"Towel"</formula>
    </cfRule>
    <cfRule type="cellIs" dxfId="42532" priority="21860" stopIfTrue="1" operator="equal">
      <formula>"Napkin Hs"</formula>
    </cfRule>
  </conditionalFormatting>
  <conditionalFormatting sqref="C47">
    <cfRule type="cellIs" dxfId="42531" priority="21857" stopIfTrue="1" operator="equal">
      <formula>"Towel"</formula>
    </cfRule>
    <cfRule type="cellIs" dxfId="42530" priority="21858" stopIfTrue="1" operator="equal">
      <formula>"Napkin Hs"</formula>
    </cfRule>
  </conditionalFormatting>
  <conditionalFormatting sqref="C47">
    <cfRule type="cellIs" dxfId="42529" priority="21865" stopIfTrue="1" operator="equal">
      <formula>"Towel"</formula>
    </cfRule>
    <cfRule type="cellIs" dxfId="42528" priority="21866" stopIfTrue="1" operator="equal">
      <formula>"Napkin Hs"</formula>
    </cfRule>
  </conditionalFormatting>
  <conditionalFormatting sqref="C47">
    <cfRule type="cellIs" dxfId="42527" priority="21867" stopIfTrue="1" operator="equal">
      <formula>"Towel"</formula>
    </cfRule>
    <cfRule type="cellIs" dxfId="42526" priority="21868" stopIfTrue="1" operator="equal">
      <formula>"Napkin Hs"</formula>
    </cfRule>
  </conditionalFormatting>
  <conditionalFormatting sqref="C47">
    <cfRule type="cellIs" dxfId="42525" priority="21855" stopIfTrue="1" operator="equal">
      <formula>"Towel"</formula>
    </cfRule>
    <cfRule type="cellIs" dxfId="42524" priority="21856" stopIfTrue="1" operator="equal">
      <formula>"Napkin Hs"</formula>
    </cfRule>
  </conditionalFormatting>
  <conditionalFormatting sqref="C47">
    <cfRule type="cellIs" dxfId="42523" priority="21851" stopIfTrue="1" operator="equal">
      <formula>"Towel"</formula>
    </cfRule>
    <cfRule type="cellIs" dxfId="42522" priority="21852" stopIfTrue="1" operator="equal">
      <formula>"Napkin Hs"</formula>
    </cfRule>
  </conditionalFormatting>
  <conditionalFormatting sqref="C47">
    <cfRule type="cellIs" dxfId="42521" priority="21853" stopIfTrue="1" operator="equal">
      <formula>"Towel"</formula>
    </cfRule>
    <cfRule type="cellIs" dxfId="42520" priority="21854" stopIfTrue="1" operator="equal">
      <formula>"Napkin Hs"</formula>
    </cfRule>
  </conditionalFormatting>
  <conditionalFormatting sqref="C47">
    <cfRule type="cellIs" dxfId="42519" priority="21849" stopIfTrue="1" operator="equal">
      <formula>"Towel"</formula>
    </cfRule>
    <cfRule type="cellIs" dxfId="42518" priority="21850" stopIfTrue="1" operator="equal">
      <formula>"Napkin Hs"</formula>
    </cfRule>
  </conditionalFormatting>
  <conditionalFormatting sqref="C47">
    <cfRule type="cellIs" dxfId="42517" priority="21847" stopIfTrue="1" operator="equal">
      <formula>"Towel"</formula>
    </cfRule>
    <cfRule type="cellIs" dxfId="42516" priority="21848" stopIfTrue="1" operator="equal">
      <formula>"Napkin Hs"</formula>
    </cfRule>
  </conditionalFormatting>
  <conditionalFormatting sqref="C47">
    <cfRule type="cellIs" dxfId="42515" priority="21845" stopIfTrue="1" operator="equal">
      <formula>"Towel"</formula>
    </cfRule>
    <cfRule type="cellIs" dxfId="42514" priority="21846" stopIfTrue="1" operator="equal">
      <formula>"Napkin Hs"</formula>
    </cfRule>
  </conditionalFormatting>
  <conditionalFormatting sqref="C47">
    <cfRule type="cellIs" dxfId="42513" priority="21837" stopIfTrue="1" operator="equal">
      <formula>"Towel"</formula>
    </cfRule>
    <cfRule type="cellIs" dxfId="42512" priority="21838" stopIfTrue="1" operator="equal">
      <formula>"Napkin Hs"</formula>
    </cfRule>
  </conditionalFormatting>
  <conditionalFormatting sqref="C47">
    <cfRule type="cellIs" dxfId="42511" priority="21839" stopIfTrue="1" operator="equal">
      <formula>"Towel"</formula>
    </cfRule>
    <cfRule type="cellIs" dxfId="42510" priority="21840" stopIfTrue="1" operator="equal">
      <formula>"Napkin Hs"</formula>
    </cfRule>
  </conditionalFormatting>
  <conditionalFormatting sqref="C47">
    <cfRule type="cellIs" dxfId="42509" priority="21835" stopIfTrue="1" operator="equal">
      <formula>"Towel"</formula>
    </cfRule>
    <cfRule type="cellIs" dxfId="42508" priority="21836" stopIfTrue="1" operator="equal">
      <formula>"Napkin Hs"</formula>
    </cfRule>
  </conditionalFormatting>
  <conditionalFormatting sqref="C47">
    <cfRule type="cellIs" dxfId="42507" priority="21833" stopIfTrue="1" operator="equal">
      <formula>"Towel"</formula>
    </cfRule>
    <cfRule type="cellIs" dxfId="42506" priority="21834" stopIfTrue="1" operator="equal">
      <formula>"Napkin Hs"</formula>
    </cfRule>
  </conditionalFormatting>
  <conditionalFormatting sqref="C47">
    <cfRule type="cellIs" dxfId="42505" priority="21841" stopIfTrue="1" operator="equal">
      <formula>"Towel"</formula>
    </cfRule>
    <cfRule type="cellIs" dxfId="42504" priority="21842" stopIfTrue="1" operator="equal">
      <formula>"Napkin Hs"</formula>
    </cfRule>
  </conditionalFormatting>
  <conditionalFormatting sqref="C47">
    <cfRule type="cellIs" dxfId="42503" priority="21843" stopIfTrue="1" operator="equal">
      <formula>"Towel"</formula>
    </cfRule>
    <cfRule type="cellIs" dxfId="42502" priority="21844" stopIfTrue="1" operator="equal">
      <formula>"Napkin Hs"</formula>
    </cfRule>
  </conditionalFormatting>
  <conditionalFormatting sqref="C47">
    <cfRule type="cellIs" dxfId="42501" priority="21831" stopIfTrue="1" operator="equal">
      <formula>"Towel"</formula>
    </cfRule>
    <cfRule type="cellIs" dxfId="42500" priority="21832" stopIfTrue="1" operator="equal">
      <formula>"Napkin Hs"</formula>
    </cfRule>
  </conditionalFormatting>
  <conditionalFormatting sqref="C47">
    <cfRule type="cellIs" dxfId="42499" priority="21827" stopIfTrue="1" operator="equal">
      <formula>"Towel"</formula>
    </cfRule>
    <cfRule type="cellIs" dxfId="42498" priority="21828" stopIfTrue="1" operator="equal">
      <formula>"Napkin Hs"</formula>
    </cfRule>
  </conditionalFormatting>
  <conditionalFormatting sqref="C47">
    <cfRule type="cellIs" dxfId="42497" priority="21829" stopIfTrue="1" operator="equal">
      <formula>"Towel"</formula>
    </cfRule>
    <cfRule type="cellIs" dxfId="42496" priority="21830" stopIfTrue="1" operator="equal">
      <formula>"Napkin Hs"</formula>
    </cfRule>
  </conditionalFormatting>
  <conditionalFormatting sqref="C47">
    <cfRule type="cellIs" dxfId="42495" priority="21823" stopIfTrue="1" operator="equal">
      <formula>"Towel"</formula>
    </cfRule>
    <cfRule type="cellIs" dxfId="42494" priority="21824" stopIfTrue="1" operator="equal">
      <formula>"Napkin Hs"</formula>
    </cfRule>
  </conditionalFormatting>
  <conditionalFormatting sqref="C47">
    <cfRule type="cellIs" dxfId="42493" priority="21825" stopIfTrue="1" operator="equal">
      <formula>"Towel"</formula>
    </cfRule>
    <cfRule type="cellIs" dxfId="42492" priority="21826" stopIfTrue="1" operator="equal">
      <formula>"Napkin Hs"</formula>
    </cfRule>
  </conditionalFormatting>
  <conditionalFormatting sqref="C47">
    <cfRule type="cellIs" dxfId="42491" priority="21821" stopIfTrue="1" operator="equal">
      <formula>"Towel"</formula>
    </cfRule>
    <cfRule type="cellIs" dxfId="42490" priority="21822" stopIfTrue="1" operator="equal">
      <formula>"Napkin Hs"</formula>
    </cfRule>
  </conditionalFormatting>
  <conditionalFormatting sqref="C47">
    <cfRule type="cellIs" dxfId="42489" priority="21815" stopIfTrue="1" operator="equal">
      <formula>"Towel"</formula>
    </cfRule>
    <cfRule type="cellIs" dxfId="42488" priority="21816" stopIfTrue="1" operator="equal">
      <formula>"Napkin Hs"</formula>
    </cfRule>
  </conditionalFormatting>
  <conditionalFormatting sqref="C47">
    <cfRule type="cellIs" dxfId="42487" priority="21819" stopIfTrue="1" operator="equal">
      <formula>"Towel"</formula>
    </cfRule>
    <cfRule type="cellIs" dxfId="42486" priority="21820" stopIfTrue="1" operator="equal">
      <formula>"Napkin Hs"</formula>
    </cfRule>
  </conditionalFormatting>
  <conditionalFormatting sqref="C47">
    <cfRule type="cellIs" dxfId="42485" priority="21817" stopIfTrue="1" operator="equal">
      <formula>"Towel"</formula>
    </cfRule>
    <cfRule type="cellIs" dxfId="42484" priority="21818" stopIfTrue="1" operator="equal">
      <formula>"Napkin Hs"</formula>
    </cfRule>
  </conditionalFormatting>
  <conditionalFormatting sqref="C47">
    <cfRule type="cellIs" dxfId="42483" priority="21809" stopIfTrue="1" operator="equal">
      <formula>"Towel"</formula>
    </cfRule>
    <cfRule type="cellIs" dxfId="42482" priority="21810" stopIfTrue="1" operator="equal">
      <formula>"Napkin Hs"</formula>
    </cfRule>
  </conditionalFormatting>
  <conditionalFormatting sqref="C47">
    <cfRule type="cellIs" dxfId="42481" priority="21811" stopIfTrue="1" operator="equal">
      <formula>"Towel"</formula>
    </cfRule>
    <cfRule type="cellIs" dxfId="42480" priority="21812" stopIfTrue="1" operator="equal">
      <formula>"Napkin Hs"</formula>
    </cfRule>
  </conditionalFormatting>
  <conditionalFormatting sqref="C47">
    <cfRule type="cellIs" dxfId="42479" priority="21813" stopIfTrue="1" operator="equal">
      <formula>"Towel"</formula>
    </cfRule>
    <cfRule type="cellIs" dxfId="42478" priority="21814" stopIfTrue="1" operator="equal">
      <formula>"Napkin Hs"</formula>
    </cfRule>
  </conditionalFormatting>
  <conditionalFormatting sqref="C47">
    <cfRule type="cellIs" dxfId="42477" priority="21807" stopIfTrue="1" operator="equal">
      <formula>"Towel"</formula>
    </cfRule>
    <cfRule type="cellIs" dxfId="42476" priority="21808" stopIfTrue="1" operator="equal">
      <formula>"Napkin Hs"</formula>
    </cfRule>
  </conditionalFormatting>
  <conditionalFormatting sqref="C47">
    <cfRule type="cellIs" dxfId="42475" priority="21805" stopIfTrue="1" operator="equal">
      <formula>"Towel"</formula>
    </cfRule>
    <cfRule type="cellIs" dxfId="42474" priority="21806" stopIfTrue="1" operator="equal">
      <formula>"Napkin Hs"</formula>
    </cfRule>
  </conditionalFormatting>
  <conditionalFormatting sqref="C47">
    <cfRule type="cellIs" dxfId="42473" priority="21781" stopIfTrue="1" operator="equal">
      <formula>"Towel"</formula>
    </cfRule>
  </conditionalFormatting>
  <conditionalFormatting sqref="C47">
    <cfRule type="cellIs" dxfId="42472" priority="21782" stopIfTrue="1" operator="equal">
      <formula>"Napkin Hs"</formula>
    </cfRule>
    <cfRule type="cellIs" dxfId="42471" priority="21787" stopIfTrue="1" operator="equal">
      <formula>"Towel"</formula>
    </cfRule>
    <cfRule type="cellIs" dxfId="42470" priority="21788" stopIfTrue="1" operator="equal">
      <formula>"Napkin Hs"</formula>
    </cfRule>
    <cfRule type="cellIs" dxfId="42469" priority="21797" stopIfTrue="1" operator="equal">
      <formula>"Towel"</formula>
    </cfRule>
    <cfRule type="cellIs" dxfId="42468" priority="21798" stopIfTrue="1" operator="equal">
      <formula>"Napkin Hs"</formula>
    </cfRule>
    <cfRule type="cellIs" dxfId="42467" priority="21803" stopIfTrue="1" operator="equal">
      <formula>"Towel"</formula>
    </cfRule>
    <cfRule type="cellIs" dxfId="42466" priority="21804" stopIfTrue="1" operator="equal">
      <formula>"Napkin Hs"</formula>
    </cfRule>
  </conditionalFormatting>
  <conditionalFormatting sqref="C47">
    <cfRule type="cellIs" dxfId="42465" priority="21783" stopIfTrue="1" operator="equal">
      <formula>"Towel"</formula>
    </cfRule>
    <cfRule type="cellIs" dxfId="42464" priority="21784" stopIfTrue="1" operator="equal">
      <formula>"Napkin Hs"</formula>
    </cfRule>
    <cfRule type="cellIs" dxfId="42463" priority="21785" stopIfTrue="1" operator="equal">
      <formula>"Towel"</formula>
    </cfRule>
    <cfRule type="cellIs" dxfId="42462" priority="21786" stopIfTrue="1" operator="equal">
      <formula>"Napkin Hs"</formula>
    </cfRule>
    <cfRule type="cellIs" dxfId="42461" priority="21789" stopIfTrue="1" operator="equal">
      <formula>"Towel"</formula>
    </cfRule>
    <cfRule type="cellIs" dxfId="42460" priority="21790" stopIfTrue="1" operator="equal">
      <formula>"Napkin Hs"</formula>
    </cfRule>
    <cfRule type="cellIs" dxfId="42459" priority="21791" stopIfTrue="1" operator="equal">
      <formula>"Towel"</formula>
    </cfRule>
    <cfRule type="cellIs" dxfId="42458" priority="21792" stopIfTrue="1" operator="equal">
      <formula>"Napkin Hs"</formula>
    </cfRule>
    <cfRule type="cellIs" dxfId="42457" priority="21793" stopIfTrue="1" operator="equal">
      <formula>"Towel"</formula>
    </cfRule>
    <cfRule type="cellIs" dxfId="42456" priority="21794" stopIfTrue="1" operator="equal">
      <formula>"Napkin Hs"</formula>
    </cfRule>
    <cfRule type="cellIs" dxfId="42455" priority="21795" stopIfTrue="1" operator="equal">
      <formula>"Towel"</formula>
    </cfRule>
    <cfRule type="cellIs" dxfId="42454" priority="21796" stopIfTrue="1" operator="equal">
      <formula>"Napkin Hs"</formula>
    </cfRule>
    <cfRule type="cellIs" dxfId="42453" priority="21799" stopIfTrue="1" operator="equal">
      <formula>"Towel"</formula>
    </cfRule>
    <cfRule type="cellIs" dxfId="42452" priority="21800" stopIfTrue="1" operator="equal">
      <formula>"Napkin Hs"</formula>
    </cfRule>
    <cfRule type="cellIs" dxfId="42451" priority="21802" stopIfTrue="1" operator="equal">
      <formula>"Napkin Hs"</formula>
    </cfRule>
  </conditionalFormatting>
  <conditionalFormatting sqref="C47">
    <cfRule type="cellIs" dxfId="42450" priority="21801" stopIfTrue="1" operator="equal">
      <formula>"Towel"</formula>
    </cfRule>
  </conditionalFormatting>
  <conditionalFormatting sqref="C47">
    <cfRule type="cellIs" dxfId="42449" priority="21779" stopIfTrue="1" operator="equal">
      <formula>"Towel"</formula>
    </cfRule>
    <cfRule type="cellIs" dxfId="42448" priority="21780" stopIfTrue="1" operator="equal">
      <formula>"Napkin Hs"</formula>
    </cfRule>
  </conditionalFormatting>
  <conditionalFormatting sqref="C47">
    <cfRule type="cellIs" dxfId="42447" priority="21778" stopIfTrue="1" operator="equal">
      <formula>"Napkin Hs"</formula>
    </cfRule>
  </conditionalFormatting>
  <conditionalFormatting sqref="C47">
    <cfRule type="cellIs" dxfId="42446" priority="21777" stopIfTrue="1" operator="equal">
      <formula>"Towel"</formula>
    </cfRule>
  </conditionalFormatting>
  <conditionalFormatting sqref="C47">
    <cfRule type="cellIs" dxfId="42445" priority="21775" stopIfTrue="1" operator="equal">
      <formula>"Towel"</formula>
    </cfRule>
  </conditionalFormatting>
  <conditionalFormatting sqref="C47">
    <cfRule type="cellIs" dxfId="42444" priority="21776" stopIfTrue="1" operator="equal">
      <formula>"Napkin Hs"</formula>
    </cfRule>
  </conditionalFormatting>
  <conditionalFormatting sqref="C47">
    <cfRule type="cellIs" dxfId="42443" priority="21679" stopIfTrue="1" operator="equal">
      <formula>"Towel"</formula>
    </cfRule>
  </conditionalFormatting>
  <conditionalFormatting sqref="C47">
    <cfRule type="cellIs" dxfId="42442" priority="21689" stopIfTrue="1" operator="equal">
      <formula>"Towel"</formula>
    </cfRule>
    <cfRule type="cellIs" dxfId="42441" priority="21690" stopIfTrue="1" operator="equal">
      <formula>"Napkin Hs"</formula>
    </cfRule>
    <cfRule type="cellIs" dxfId="42440" priority="21695" stopIfTrue="1" operator="equal">
      <formula>"Towel"</formula>
    </cfRule>
    <cfRule type="cellIs" dxfId="42439" priority="21696" stopIfTrue="1" operator="equal">
      <formula>"Napkin Hs"</formula>
    </cfRule>
    <cfRule type="cellIs" dxfId="42438" priority="21701" stopIfTrue="1" operator="equal">
      <formula>"Towel"</formula>
    </cfRule>
    <cfRule type="cellIs" dxfId="42437" priority="21702" stopIfTrue="1" operator="equal">
      <formula>"Napkin Hs"</formula>
    </cfRule>
    <cfRule type="cellIs" dxfId="42436" priority="21703" stopIfTrue="1" operator="equal">
      <formula>"Towel"</formula>
    </cfRule>
    <cfRule type="cellIs" dxfId="42435" priority="21704" stopIfTrue="1" operator="equal">
      <formula>"Napkin Hs"</formula>
    </cfRule>
    <cfRule type="cellIs" dxfId="42434" priority="21709" stopIfTrue="1" operator="equal">
      <formula>"Towel"</formula>
    </cfRule>
    <cfRule type="cellIs" dxfId="42433" priority="21710" stopIfTrue="1" operator="equal">
      <formula>"Napkin Hs"</formula>
    </cfRule>
    <cfRule type="cellIs" dxfId="42432" priority="21719" stopIfTrue="1" operator="equal">
      <formula>"Towel"</formula>
    </cfRule>
    <cfRule type="cellIs" dxfId="42431" priority="21720" stopIfTrue="1" operator="equal">
      <formula>"Napkin Hs"</formula>
    </cfRule>
    <cfRule type="cellIs" dxfId="42430" priority="21725" stopIfTrue="1" operator="equal">
      <formula>"Towel"</formula>
    </cfRule>
    <cfRule type="cellIs" dxfId="42429" priority="21726" stopIfTrue="1" operator="equal">
      <formula>"Napkin Hs"</formula>
    </cfRule>
    <cfRule type="cellIs" dxfId="42428" priority="21727" stopIfTrue="1" operator="equal">
      <formula>"Towel"</formula>
    </cfRule>
    <cfRule type="cellIs" dxfId="42427" priority="21728" stopIfTrue="1" operator="equal">
      <formula>"Napkin Hs"</formula>
    </cfRule>
    <cfRule type="cellIs" dxfId="42426" priority="21733" stopIfTrue="1" operator="equal">
      <formula>"Towel"</formula>
    </cfRule>
    <cfRule type="cellIs" dxfId="42425" priority="21734" stopIfTrue="1" operator="equal">
      <formula>"Napkin Hs"</formula>
    </cfRule>
    <cfRule type="cellIs" dxfId="42424" priority="21743" stopIfTrue="1" operator="equal">
      <formula>"Towel"</formula>
    </cfRule>
    <cfRule type="cellIs" dxfId="42423" priority="21744" stopIfTrue="1" operator="equal">
      <formula>"Napkin Hs"</formula>
    </cfRule>
    <cfRule type="cellIs" dxfId="42422" priority="21745" stopIfTrue="1" operator="equal">
      <formula>"Towel"</formula>
    </cfRule>
    <cfRule type="cellIs" dxfId="42421" priority="21746" stopIfTrue="1" operator="equal">
      <formula>"Napkin Hs"</formula>
    </cfRule>
    <cfRule type="cellIs" dxfId="42420" priority="21751" stopIfTrue="1" operator="equal">
      <formula>"Towel"</formula>
    </cfRule>
    <cfRule type="cellIs" dxfId="42419" priority="21752" stopIfTrue="1" operator="equal">
      <formula>"Napkin Hs"</formula>
    </cfRule>
    <cfRule type="cellIs" dxfId="42418" priority="21761" stopIfTrue="1" operator="equal">
      <formula>"Towel"</formula>
    </cfRule>
    <cfRule type="cellIs" dxfId="42417" priority="21762" stopIfTrue="1" operator="equal">
      <formula>"Napkin Hs"</formula>
    </cfRule>
    <cfRule type="cellIs" dxfId="42416" priority="21763" stopIfTrue="1" operator="equal">
      <formula>"Towel"</formula>
    </cfRule>
    <cfRule type="cellIs" dxfId="42415" priority="21764" stopIfTrue="1" operator="equal">
      <formula>"Napkin Hs"</formula>
    </cfRule>
    <cfRule type="cellIs" dxfId="42414" priority="21770" stopIfTrue="1" operator="equal">
      <formula>"Napkin Hs"</formula>
    </cfRule>
  </conditionalFormatting>
  <conditionalFormatting sqref="C47">
    <cfRule type="cellIs" dxfId="42413" priority="21769" stopIfTrue="1" operator="equal">
      <formula>"Towel"</formula>
    </cfRule>
  </conditionalFormatting>
  <conditionalFormatting sqref="C47">
    <cfRule type="cellIs" dxfId="42412" priority="21680" stopIfTrue="1" operator="equal">
      <formula>"Napkin Hs"</formula>
    </cfRule>
    <cfRule type="cellIs" dxfId="42411" priority="21681" stopIfTrue="1" operator="equal">
      <formula>"Towel"</formula>
    </cfRule>
    <cfRule type="cellIs" dxfId="42410" priority="21682" stopIfTrue="1" operator="equal">
      <formula>"Napkin Hs"</formula>
    </cfRule>
    <cfRule type="cellIs" dxfId="42409" priority="21683" stopIfTrue="1" operator="equal">
      <formula>"Towel"</formula>
    </cfRule>
    <cfRule type="cellIs" dxfId="42408" priority="21684" stopIfTrue="1" operator="equal">
      <formula>"Napkin Hs"</formula>
    </cfRule>
    <cfRule type="cellIs" dxfId="42407" priority="21685" stopIfTrue="1" operator="equal">
      <formula>"Towel"</formula>
    </cfRule>
    <cfRule type="cellIs" dxfId="42406" priority="21686" stopIfTrue="1" operator="equal">
      <formula>"Napkin Hs"</formula>
    </cfRule>
    <cfRule type="cellIs" dxfId="42405" priority="21687" stopIfTrue="1" operator="equal">
      <formula>"Towel"</formula>
    </cfRule>
    <cfRule type="cellIs" dxfId="42404" priority="21688" stopIfTrue="1" operator="equal">
      <formula>"Napkin Hs"</formula>
    </cfRule>
    <cfRule type="cellIs" dxfId="42403" priority="21691" stopIfTrue="1" operator="equal">
      <formula>"Towel"</formula>
    </cfRule>
    <cfRule type="cellIs" dxfId="42402" priority="21692" stopIfTrue="1" operator="equal">
      <formula>"Napkin Hs"</formula>
    </cfRule>
    <cfRule type="cellIs" dxfId="42401" priority="21693" stopIfTrue="1" operator="equal">
      <formula>"Towel"</formula>
    </cfRule>
    <cfRule type="cellIs" dxfId="42400" priority="21694" stopIfTrue="1" operator="equal">
      <formula>"Napkin Hs"</formula>
    </cfRule>
    <cfRule type="cellIs" dxfId="42399" priority="21697" stopIfTrue="1" operator="equal">
      <formula>"Towel"</formula>
    </cfRule>
    <cfRule type="cellIs" dxfId="42398" priority="21698" stopIfTrue="1" operator="equal">
      <formula>"Napkin Hs"</formula>
    </cfRule>
    <cfRule type="cellIs" dxfId="42397" priority="21699" stopIfTrue="1" operator="equal">
      <formula>"Towel"</formula>
    </cfRule>
    <cfRule type="cellIs" dxfId="42396" priority="21700" stopIfTrue="1" operator="equal">
      <formula>"Napkin Hs"</formula>
    </cfRule>
    <cfRule type="cellIs" dxfId="42395" priority="21705" stopIfTrue="1" operator="equal">
      <formula>"Towel"</formula>
    </cfRule>
    <cfRule type="cellIs" dxfId="42394" priority="21706" stopIfTrue="1" operator="equal">
      <formula>"Napkin Hs"</formula>
    </cfRule>
    <cfRule type="cellIs" dxfId="42393" priority="21707" stopIfTrue="1" operator="equal">
      <formula>"Towel"</formula>
    </cfRule>
    <cfRule type="cellIs" dxfId="42392" priority="21708" stopIfTrue="1" operator="equal">
      <formula>"Napkin Hs"</formula>
    </cfRule>
    <cfRule type="cellIs" dxfId="42391" priority="21711" stopIfTrue="1" operator="equal">
      <formula>"Towel"</formula>
    </cfRule>
    <cfRule type="cellIs" dxfId="42390" priority="21712" stopIfTrue="1" operator="equal">
      <formula>"Napkin Hs"</formula>
    </cfRule>
    <cfRule type="cellIs" dxfId="42389" priority="21713" stopIfTrue="1" operator="equal">
      <formula>"Towel"</formula>
    </cfRule>
    <cfRule type="cellIs" dxfId="42388" priority="21714" stopIfTrue="1" operator="equal">
      <formula>"Napkin Hs"</formula>
    </cfRule>
    <cfRule type="cellIs" dxfId="42387" priority="21715" stopIfTrue="1" operator="equal">
      <formula>"Towel"</formula>
    </cfRule>
    <cfRule type="cellIs" dxfId="42386" priority="21716" stopIfTrue="1" operator="equal">
      <formula>"Napkin Hs"</formula>
    </cfRule>
    <cfRule type="cellIs" dxfId="42385" priority="21717" stopIfTrue="1" operator="equal">
      <formula>"Towel"</formula>
    </cfRule>
    <cfRule type="cellIs" dxfId="42384" priority="21718" stopIfTrue="1" operator="equal">
      <formula>"Napkin Hs"</formula>
    </cfRule>
    <cfRule type="cellIs" dxfId="42383" priority="21721" stopIfTrue="1" operator="equal">
      <formula>"Towel"</formula>
    </cfRule>
    <cfRule type="cellIs" dxfId="42382" priority="21722" stopIfTrue="1" operator="equal">
      <formula>"Napkin Hs"</formula>
    </cfRule>
    <cfRule type="cellIs" dxfId="42381" priority="21723" stopIfTrue="1" operator="equal">
      <formula>"Towel"</formula>
    </cfRule>
    <cfRule type="cellIs" dxfId="42380" priority="21724" stopIfTrue="1" operator="equal">
      <formula>"Napkin Hs"</formula>
    </cfRule>
    <cfRule type="cellIs" dxfId="42379" priority="21729" stopIfTrue="1" operator="equal">
      <formula>"Towel"</formula>
    </cfRule>
    <cfRule type="cellIs" dxfId="42378" priority="21730" stopIfTrue="1" operator="equal">
      <formula>"Napkin Hs"</formula>
    </cfRule>
    <cfRule type="cellIs" dxfId="42377" priority="21731" stopIfTrue="1" operator="equal">
      <formula>"Towel"</formula>
    </cfRule>
    <cfRule type="cellIs" dxfId="42376" priority="21732" stopIfTrue="1" operator="equal">
      <formula>"Napkin Hs"</formula>
    </cfRule>
    <cfRule type="cellIs" dxfId="42375" priority="21735" stopIfTrue="1" operator="equal">
      <formula>"Towel"</formula>
    </cfRule>
    <cfRule type="cellIs" dxfId="42374" priority="21736" stopIfTrue="1" operator="equal">
      <formula>"Napkin Hs"</formula>
    </cfRule>
    <cfRule type="cellIs" dxfId="42373" priority="21737" stopIfTrue="1" operator="equal">
      <formula>"Towel"</formula>
    </cfRule>
    <cfRule type="cellIs" dxfId="42372" priority="21738" stopIfTrue="1" operator="equal">
      <formula>"Napkin Hs"</formula>
    </cfRule>
    <cfRule type="cellIs" dxfId="42371" priority="21739" stopIfTrue="1" operator="equal">
      <formula>"Towel"</formula>
    </cfRule>
    <cfRule type="cellIs" dxfId="42370" priority="21740" stopIfTrue="1" operator="equal">
      <formula>"Napkin Hs"</formula>
    </cfRule>
    <cfRule type="cellIs" dxfId="42369" priority="21741" stopIfTrue="1" operator="equal">
      <formula>"Towel"</formula>
    </cfRule>
    <cfRule type="cellIs" dxfId="42368" priority="21742" stopIfTrue="1" operator="equal">
      <formula>"Napkin Hs"</formula>
    </cfRule>
    <cfRule type="cellIs" dxfId="42367" priority="21747" stopIfTrue="1" operator="equal">
      <formula>"Towel"</formula>
    </cfRule>
    <cfRule type="cellIs" dxfId="42366" priority="21748" stopIfTrue="1" operator="equal">
      <formula>"Napkin Hs"</formula>
    </cfRule>
    <cfRule type="cellIs" dxfId="42365" priority="21749" stopIfTrue="1" operator="equal">
      <formula>"Towel"</formula>
    </cfRule>
    <cfRule type="cellIs" dxfId="42364" priority="21750" stopIfTrue="1" operator="equal">
      <formula>"Napkin Hs"</formula>
    </cfRule>
    <cfRule type="cellIs" dxfId="42363" priority="21753" stopIfTrue="1" operator="equal">
      <formula>"Towel"</formula>
    </cfRule>
    <cfRule type="cellIs" dxfId="42362" priority="21754" stopIfTrue="1" operator="equal">
      <formula>"Napkin Hs"</formula>
    </cfRule>
    <cfRule type="cellIs" dxfId="42361" priority="21755" stopIfTrue="1" operator="equal">
      <formula>"Towel"</formula>
    </cfRule>
    <cfRule type="cellIs" dxfId="42360" priority="21756" stopIfTrue="1" operator="equal">
      <formula>"Napkin Hs"</formula>
    </cfRule>
    <cfRule type="cellIs" dxfId="42359" priority="21757" stopIfTrue="1" operator="equal">
      <formula>"Towel"</formula>
    </cfRule>
    <cfRule type="cellIs" dxfId="42358" priority="21758" stopIfTrue="1" operator="equal">
      <formula>"Napkin Hs"</formula>
    </cfRule>
    <cfRule type="cellIs" dxfId="42357" priority="21759" stopIfTrue="1" operator="equal">
      <formula>"Towel"</formula>
    </cfRule>
    <cfRule type="cellIs" dxfId="42356" priority="21760" stopIfTrue="1" operator="equal">
      <formula>"Napkin Hs"</formula>
    </cfRule>
    <cfRule type="cellIs" dxfId="42355" priority="21765" stopIfTrue="1" operator="equal">
      <formula>"Towel"</formula>
    </cfRule>
    <cfRule type="cellIs" dxfId="42354" priority="21766" stopIfTrue="1" operator="equal">
      <formula>"Napkin Hs"</formula>
    </cfRule>
    <cfRule type="cellIs" dxfId="42353" priority="21767" stopIfTrue="1" operator="equal">
      <formula>"Towel"</formula>
    </cfRule>
    <cfRule type="cellIs" dxfId="42352" priority="21768" stopIfTrue="1" operator="equal">
      <formula>"Napkin Hs"</formula>
    </cfRule>
    <cfRule type="cellIs" dxfId="42351" priority="21771" stopIfTrue="1" operator="equal">
      <formula>"Towel"</formula>
    </cfRule>
    <cfRule type="cellIs" dxfId="42350" priority="21772" stopIfTrue="1" operator="equal">
      <formula>"Napkin Hs"</formula>
    </cfRule>
    <cfRule type="cellIs" dxfId="42349" priority="21773" stopIfTrue="1" operator="equal">
      <formula>"Towel"</formula>
    </cfRule>
    <cfRule type="cellIs" dxfId="42348" priority="21774" stopIfTrue="1" operator="equal">
      <formula>"Napkin Hs"</formula>
    </cfRule>
  </conditionalFormatting>
  <conditionalFormatting sqref="C47">
    <cfRule type="cellIs" dxfId="42347" priority="21678" stopIfTrue="1" operator="equal">
      <formula>"Napkin Hs"</formula>
    </cfRule>
  </conditionalFormatting>
  <conditionalFormatting sqref="C47">
    <cfRule type="cellIs" dxfId="42346" priority="21677" stopIfTrue="1" operator="equal">
      <formula>"Napkin Hs"</formula>
    </cfRule>
  </conditionalFormatting>
  <conditionalFormatting sqref="C47">
    <cfRule type="cellIs" dxfId="42345" priority="21676" stopIfTrue="1" operator="equal">
      <formula>"Napkin Hs"</formula>
    </cfRule>
  </conditionalFormatting>
  <conditionalFormatting sqref="C47">
    <cfRule type="cellIs" dxfId="42344" priority="21675" stopIfTrue="1" operator="equal">
      <formula>"Napkin Hs"</formula>
    </cfRule>
  </conditionalFormatting>
  <conditionalFormatting sqref="C47">
    <cfRule type="cellIs" dxfId="42343" priority="21674" stopIfTrue="1" operator="equal">
      <formula>"Napkin Hs"</formula>
    </cfRule>
  </conditionalFormatting>
  <conditionalFormatting sqref="C47">
    <cfRule type="cellIs" dxfId="42342" priority="21673" stopIfTrue="1" operator="equal">
      <formula>"Napkin Hs"</formula>
    </cfRule>
  </conditionalFormatting>
  <conditionalFormatting sqref="C47">
    <cfRule type="cellIs" dxfId="42341" priority="21669" stopIfTrue="1" operator="equal">
      <formula>"Towel"</formula>
    </cfRule>
    <cfRule type="cellIs" dxfId="42340" priority="21670" stopIfTrue="1" operator="equal">
      <formula>"Napkin Hs"</formula>
    </cfRule>
  </conditionalFormatting>
  <conditionalFormatting sqref="C47">
    <cfRule type="cellIs" dxfId="42339" priority="21671" stopIfTrue="1" operator="equal">
      <formula>"Towel"</formula>
    </cfRule>
    <cfRule type="cellIs" dxfId="42338" priority="21672" stopIfTrue="1" operator="equal">
      <formula>"Napkin Hs"</formula>
    </cfRule>
  </conditionalFormatting>
  <conditionalFormatting sqref="C47">
    <cfRule type="cellIs" dxfId="42337" priority="21665" stopIfTrue="1" operator="equal">
      <formula>"Towel"</formula>
    </cfRule>
    <cfRule type="cellIs" dxfId="42336" priority="21666" stopIfTrue="1" operator="equal">
      <formula>"Napkin Hs"</formula>
    </cfRule>
  </conditionalFormatting>
  <conditionalFormatting sqref="C47">
    <cfRule type="cellIs" dxfId="42335" priority="21667" stopIfTrue="1" operator="equal">
      <formula>"Towel"</formula>
    </cfRule>
    <cfRule type="cellIs" dxfId="42334" priority="21668" stopIfTrue="1" operator="equal">
      <formula>"Napkin Hs"</formula>
    </cfRule>
  </conditionalFormatting>
  <conditionalFormatting sqref="C47">
    <cfRule type="cellIs" dxfId="42333" priority="21663" stopIfTrue="1" operator="equal">
      <formula>"Towel"</formula>
    </cfRule>
    <cfRule type="cellIs" dxfId="42332" priority="21664" stopIfTrue="1" operator="equal">
      <formula>"Napkin Hs"</formula>
    </cfRule>
  </conditionalFormatting>
  <conditionalFormatting sqref="C47">
    <cfRule type="cellIs" dxfId="42331" priority="21659" stopIfTrue="1" operator="equal">
      <formula>"Towel"</formula>
    </cfRule>
    <cfRule type="cellIs" dxfId="42330" priority="21660" stopIfTrue="1" operator="equal">
      <formula>"Napkin Hs"</formula>
    </cfRule>
  </conditionalFormatting>
  <conditionalFormatting sqref="C47">
    <cfRule type="cellIs" dxfId="42329" priority="21661" stopIfTrue="1" operator="equal">
      <formula>"Towel"</formula>
    </cfRule>
    <cfRule type="cellIs" dxfId="42328" priority="21662" stopIfTrue="1" operator="equal">
      <formula>"Napkin Hs"</formula>
    </cfRule>
  </conditionalFormatting>
  <conditionalFormatting sqref="C47">
    <cfRule type="cellIs" dxfId="42327" priority="21655" stopIfTrue="1" operator="equal">
      <formula>"Towel"</formula>
    </cfRule>
    <cfRule type="cellIs" dxfId="42326" priority="21656" stopIfTrue="1" operator="equal">
      <formula>"Napkin Hs"</formula>
    </cfRule>
  </conditionalFormatting>
  <conditionalFormatting sqref="C47">
    <cfRule type="cellIs" dxfId="42325" priority="21657" stopIfTrue="1" operator="equal">
      <formula>"Towel"</formula>
    </cfRule>
    <cfRule type="cellIs" dxfId="42324" priority="21658" stopIfTrue="1" operator="equal">
      <formula>"Napkin Hs"</formula>
    </cfRule>
  </conditionalFormatting>
  <conditionalFormatting sqref="C47">
    <cfRule type="cellIs" dxfId="42323" priority="21653" stopIfTrue="1" operator="equal">
      <formula>"Towel"</formula>
    </cfRule>
    <cfRule type="cellIs" dxfId="42322" priority="21654" stopIfTrue="1" operator="equal">
      <formula>"Napkin Hs"</formula>
    </cfRule>
  </conditionalFormatting>
  <conditionalFormatting sqref="C47">
    <cfRule type="cellIs" dxfId="42321" priority="21647" stopIfTrue="1" operator="equal">
      <formula>"Towel"</formula>
    </cfRule>
    <cfRule type="cellIs" dxfId="42320" priority="21648" stopIfTrue="1" operator="equal">
      <formula>"Napkin Hs"</formula>
    </cfRule>
  </conditionalFormatting>
  <conditionalFormatting sqref="C47">
    <cfRule type="cellIs" dxfId="42319" priority="21651" stopIfTrue="1" operator="equal">
      <formula>"Towel"</formula>
    </cfRule>
    <cfRule type="cellIs" dxfId="42318" priority="21652" stopIfTrue="1" operator="equal">
      <formula>"Napkin Hs"</formula>
    </cfRule>
  </conditionalFormatting>
  <conditionalFormatting sqref="C47">
    <cfRule type="cellIs" dxfId="42317" priority="21649" stopIfTrue="1" operator="equal">
      <formula>"Towel"</formula>
    </cfRule>
    <cfRule type="cellIs" dxfId="42316" priority="21650" stopIfTrue="1" operator="equal">
      <formula>"Napkin Hs"</formula>
    </cfRule>
  </conditionalFormatting>
  <conditionalFormatting sqref="C47">
    <cfRule type="cellIs" dxfId="42315" priority="21641" stopIfTrue="1" operator="equal">
      <formula>"Towel"</formula>
    </cfRule>
    <cfRule type="cellIs" dxfId="42314" priority="21642" stopIfTrue="1" operator="equal">
      <formula>"Napkin Hs"</formula>
    </cfRule>
  </conditionalFormatting>
  <conditionalFormatting sqref="C47">
    <cfRule type="cellIs" dxfId="42313" priority="21643" stopIfTrue="1" operator="equal">
      <formula>"Towel"</formula>
    </cfRule>
    <cfRule type="cellIs" dxfId="42312" priority="21644" stopIfTrue="1" operator="equal">
      <formula>"Napkin Hs"</formula>
    </cfRule>
  </conditionalFormatting>
  <conditionalFormatting sqref="C47">
    <cfRule type="cellIs" dxfId="42311" priority="21645" stopIfTrue="1" operator="equal">
      <formula>"Towel"</formula>
    </cfRule>
    <cfRule type="cellIs" dxfId="42310" priority="21646" stopIfTrue="1" operator="equal">
      <formula>"Napkin Hs"</formula>
    </cfRule>
  </conditionalFormatting>
  <conditionalFormatting sqref="C47">
    <cfRule type="cellIs" dxfId="42309" priority="21639" stopIfTrue="1" operator="equal">
      <formula>"Towel"</formula>
    </cfRule>
    <cfRule type="cellIs" dxfId="42308" priority="21640" stopIfTrue="1" operator="equal">
      <formula>"Napkin Hs"</formula>
    </cfRule>
  </conditionalFormatting>
  <conditionalFormatting sqref="C47">
    <cfRule type="cellIs" dxfId="42307" priority="21637" stopIfTrue="1" operator="equal">
      <formula>"Towel"</formula>
    </cfRule>
    <cfRule type="cellIs" dxfId="42306" priority="21638" stopIfTrue="1" operator="equal">
      <formula>"Napkin Hs"</formula>
    </cfRule>
  </conditionalFormatting>
  <conditionalFormatting sqref="C47">
    <cfRule type="cellIs" dxfId="42305" priority="21613" stopIfTrue="1" operator="equal">
      <formula>"Towel"</formula>
    </cfRule>
  </conditionalFormatting>
  <conditionalFormatting sqref="C47">
    <cfRule type="cellIs" dxfId="42304" priority="21614" stopIfTrue="1" operator="equal">
      <formula>"Napkin Hs"</formula>
    </cfRule>
    <cfRule type="cellIs" dxfId="42303" priority="21619" stopIfTrue="1" operator="equal">
      <formula>"Towel"</formula>
    </cfRule>
    <cfRule type="cellIs" dxfId="42302" priority="21620" stopIfTrue="1" operator="equal">
      <formula>"Napkin Hs"</formula>
    </cfRule>
    <cfRule type="cellIs" dxfId="42301" priority="21629" stopIfTrue="1" operator="equal">
      <formula>"Towel"</formula>
    </cfRule>
    <cfRule type="cellIs" dxfId="42300" priority="21630" stopIfTrue="1" operator="equal">
      <formula>"Napkin Hs"</formula>
    </cfRule>
    <cfRule type="cellIs" dxfId="42299" priority="21635" stopIfTrue="1" operator="equal">
      <formula>"Towel"</formula>
    </cfRule>
    <cfRule type="cellIs" dxfId="42298" priority="21636" stopIfTrue="1" operator="equal">
      <formula>"Napkin Hs"</formula>
    </cfRule>
  </conditionalFormatting>
  <conditionalFormatting sqref="C47">
    <cfRule type="cellIs" dxfId="42297" priority="21615" stopIfTrue="1" operator="equal">
      <formula>"Towel"</formula>
    </cfRule>
    <cfRule type="cellIs" dxfId="42296" priority="21616" stopIfTrue="1" operator="equal">
      <formula>"Napkin Hs"</formula>
    </cfRule>
    <cfRule type="cellIs" dxfId="42295" priority="21617" stopIfTrue="1" operator="equal">
      <formula>"Towel"</formula>
    </cfRule>
    <cfRule type="cellIs" dxfId="42294" priority="21618" stopIfTrue="1" operator="equal">
      <formula>"Napkin Hs"</formula>
    </cfRule>
    <cfRule type="cellIs" dxfId="42293" priority="21621" stopIfTrue="1" operator="equal">
      <formula>"Towel"</formula>
    </cfRule>
    <cfRule type="cellIs" dxfId="42292" priority="21622" stopIfTrue="1" operator="equal">
      <formula>"Napkin Hs"</formula>
    </cfRule>
    <cfRule type="cellIs" dxfId="42291" priority="21623" stopIfTrue="1" operator="equal">
      <formula>"Towel"</formula>
    </cfRule>
    <cfRule type="cellIs" dxfId="42290" priority="21624" stopIfTrue="1" operator="equal">
      <formula>"Napkin Hs"</formula>
    </cfRule>
    <cfRule type="cellIs" dxfId="42289" priority="21625" stopIfTrue="1" operator="equal">
      <formula>"Towel"</formula>
    </cfRule>
    <cfRule type="cellIs" dxfId="42288" priority="21626" stopIfTrue="1" operator="equal">
      <formula>"Napkin Hs"</formula>
    </cfRule>
    <cfRule type="cellIs" dxfId="42287" priority="21627" stopIfTrue="1" operator="equal">
      <formula>"Towel"</formula>
    </cfRule>
    <cfRule type="cellIs" dxfId="42286" priority="21628" stopIfTrue="1" operator="equal">
      <formula>"Napkin Hs"</formula>
    </cfRule>
    <cfRule type="cellIs" dxfId="42285" priority="21631" stopIfTrue="1" operator="equal">
      <formula>"Towel"</formula>
    </cfRule>
    <cfRule type="cellIs" dxfId="42284" priority="21632" stopIfTrue="1" operator="equal">
      <formula>"Napkin Hs"</formula>
    </cfRule>
    <cfRule type="cellIs" dxfId="42283" priority="21634" stopIfTrue="1" operator="equal">
      <formula>"Napkin Hs"</formula>
    </cfRule>
  </conditionalFormatting>
  <conditionalFormatting sqref="C47">
    <cfRule type="cellIs" dxfId="42282" priority="21633" stopIfTrue="1" operator="equal">
      <formula>"Towel"</formula>
    </cfRule>
  </conditionalFormatting>
  <conditionalFormatting sqref="C47">
    <cfRule type="cellIs" dxfId="42281" priority="21611" stopIfTrue="1" operator="equal">
      <formula>"Towel"</formula>
    </cfRule>
    <cfRule type="cellIs" dxfId="42280" priority="21612" stopIfTrue="1" operator="equal">
      <formula>"Napkin Hs"</formula>
    </cfRule>
  </conditionalFormatting>
  <conditionalFormatting sqref="C47">
    <cfRule type="cellIs" dxfId="42279" priority="21610" stopIfTrue="1" operator="equal">
      <formula>"Napkin Hs"</formula>
    </cfRule>
  </conditionalFormatting>
  <conditionalFormatting sqref="C47">
    <cfRule type="cellIs" dxfId="42278" priority="21609" stopIfTrue="1" operator="equal">
      <formula>"Towel"</formula>
    </cfRule>
  </conditionalFormatting>
  <conditionalFormatting sqref="C47">
    <cfRule type="cellIs" dxfId="42277" priority="21607" stopIfTrue="1" operator="equal">
      <formula>"Towel"</formula>
    </cfRule>
  </conditionalFormatting>
  <conditionalFormatting sqref="C47">
    <cfRule type="cellIs" dxfId="42276" priority="21608" stopIfTrue="1" operator="equal">
      <formula>"Napkin Hs"</formula>
    </cfRule>
  </conditionalFormatting>
  <conditionalFormatting sqref="C47">
    <cfRule type="cellIs" dxfId="42275" priority="21511" stopIfTrue="1" operator="equal">
      <formula>"Towel"</formula>
    </cfRule>
  </conditionalFormatting>
  <conditionalFormatting sqref="C47">
    <cfRule type="cellIs" dxfId="42274" priority="21521" stopIfTrue="1" operator="equal">
      <formula>"Towel"</formula>
    </cfRule>
    <cfRule type="cellIs" dxfId="42273" priority="21522" stopIfTrue="1" operator="equal">
      <formula>"Napkin Hs"</formula>
    </cfRule>
    <cfRule type="cellIs" dxfId="42272" priority="21527" stopIfTrue="1" operator="equal">
      <formula>"Towel"</formula>
    </cfRule>
    <cfRule type="cellIs" dxfId="42271" priority="21528" stopIfTrue="1" operator="equal">
      <formula>"Napkin Hs"</formula>
    </cfRule>
    <cfRule type="cellIs" dxfId="42270" priority="21533" stopIfTrue="1" operator="equal">
      <formula>"Towel"</formula>
    </cfRule>
    <cfRule type="cellIs" dxfId="42269" priority="21534" stopIfTrue="1" operator="equal">
      <formula>"Napkin Hs"</formula>
    </cfRule>
    <cfRule type="cellIs" dxfId="42268" priority="21535" stopIfTrue="1" operator="equal">
      <formula>"Towel"</formula>
    </cfRule>
    <cfRule type="cellIs" dxfId="42267" priority="21536" stopIfTrue="1" operator="equal">
      <formula>"Napkin Hs"</formula>
    </cfRule>
    <cfRule type="cellIs" dxfId="42266" priority="21541" stopIfTrue="1" operator="equal">
      <formula>"Towel"</formula>
    </cfRule>
    <cfRule type="cellIs" dxfId="42265" priority="21542" stopIfTrue="1" operator="equal">
      <formula>"Napkin Hs"</formula>
    </cfRule>
    <cfRule type="cellIs" dxfId="42264" priority="21551" stopIfTrue="1" operator="equal">
      <formula>"Towel"</formula>
    </cfRule>
    <cfRule type="cellIs" dxfId="42263" priority="21552" stopIfTrue="1" operator="equal">
      <formula>"Napkin Hs"</formula>
    </cfRule>
    <cfRule type="cellIs" dxfId="42262" priority="21557" stopIfTrue="1" operator="equal">
      <formula>"Towel"</formula>
    </cfRule>
    <cfRule type="cellIs" dxfId="42261" priority="21558" stopIfTrue="1" operator="equal">
      <formula>"Napkin Hs"</formula>
    </cfRule>
    <cfRule type="cellIs" dxfId="42260" priority="21559" stopIfTrue="1" operator="equal">
      <formula>"Towel"</formula>
    </cfRule>
    <cfRule type="cellIs" dxfId="42259" priority="21560" stopIfTrue="1" operator="equal">
      <formula>"Napkin Hs"</formula>
    </cfRule>
    <cfRule type="cellIs" dxfId="42258" priority="21565" stopIfTrue="1" operator="equal">
      <formula>"Towel"</formula>
    </cfRule>
    <cfRule type="cellIs" dxfId="42257" priority="21566" stopIfTrue="1" operator="equal">
      <formula>"Napkin Hs"</formula>
    </cfRule>
    <cfRule type="cellIs" dxfId="42256" priority="21575" stopIfTrue="1" operator="equal">
      <formula>"Towel"</formula>
    </cfRule>
    <cfRule type="cellIs" dxfId="42255" priority="21576" stopIfTrue="1" operator="equal">
      <formula>"Napkin Hs"</formula>
    </cfRule>
    <cfRule type="cellIs" dxfId="42254" priority="21577" stopIfTrue="1" operator="equal">
      <formula>"Towel"</formula>
    </cfRule>
    <cfRule type="cellIs" dxfId="42253" priority="21578" stopIfTrue="1" operator="equal">
      <formula>"Napkin Hs"</formula>
    </cfRule>
    <cfRule type="cellIs" dxfId="42252" priority="21583" stopIfTrue="1" operator="equal">
      <formula>"Towel"</formula>
    </cfRule>
    <cfRule type="cellIs" dxfId="42251" priority="21584" stopIfTrue="1" operator="equal">
      <formula>"Napkin Hs"</formula>
    </cfRule>
    <cfRule type="cellIs" dxfId="42250" priority="21593" stopIfTrue="1" operator="equal">
      <formula>"Towel"</formula>
    </cfRule>
    <cfRule type="cellIs" dxfId="42249" priority="21594" stopIfTrue="1" operator="equal">
      <formula>"Napkin Hs"</formula>
    </cfRule>
    <cfRule type="cellIs" dxfId="42248" priority="21595" stopIfTrue="1" operator="equal">
      <formula>"Towel"</formula>
    </cfRule>
    <cfRule type="cellIs" dxfId="42247" priority="21596" stopIfTrue="1" operator="equal">
      <formula>"Napkin Hs"</formula>
    </cfRule>
    <cfRule type="cellIs" dxfId="42246" priority="21602" stopIfTrue="1" operator="equal">
      <formula>"Napkin Hs"</formula>
    </cfRule>
  </conditionalFormatting>
  <conditionalFormatting sqref="C47">
    <cfRule type="cellIs" dxfId="42245" priority="21601" stopIfTrue="1" operator="equal">
      <formula>"Towel"</formula>
    </cfRule>
  </conditionalFormatting>
  <conditionalFormatting sqref="C47">
    <cfRule type="cellIs" dxfId="42244" priority="21512" stopIfTrue="1" operator="equal">
      <formula>"Napkin Hs"</formula>
    </cfRule>
    <cfRule type="cellIs" dxfId="42243" priority="21513" stopIfTrue="1" operator="equal">
      <formula>"Towel"</formula>
    </cfRule>
    <cfRule type="cellIs" dxfId="42242" priority="21514" stopIfTrue="1" operator="equal">
      <formula>"Napkin Hs"</formula>
    </cfRule>
    <cfRule type="cellIs" dxfId="42241" priority="21515" stopIfTrue="1" operator="equal">
      <formula>"Towel"</formula>
    </cfRule>
    <cfRule type="cellIs" dxfId="42240" priority="21516" stopIfTrue="1" operator="equal">
      <formula>"Napkin Hs"</formula>
    </cfRule>
    <cfRule type="cellIs" dxfId="42239" priority="21517" stopIfTrue="1" operator="equal">
      <formula>"Towel"</formula>
    </cfRule>
    <cfRule type="cellIs" dxfId="42238" priority="21518" stopIfTrue="1" operator="equal">
      <formula>"Napkin Hs"</formula>
    </cfRule>
    <cfRule type="cellIs" dxfId="42237" priority="21519" stopIfTrue="1" operator="equal">
      <formula>"Towel"</formula>
    </cfRule>
    <cfRule type="cellIs" dxfId="42236" priority="21520" stopIfTrue="1" operator="equal">
      <formula>"Napkin Hs"</formula>
    </cfRule>
    <cfRule type="cellIs" dxfId="42235" priority="21523" stopIfTrue="1" operator="equal">
      <formula>"Towel"</formula>
    </cfRule>
    <cfRule type="cellIs" dxfId="42234" priority="21524" stopIfTrue="1" operator="equal">
      <formula>"Napkin Hs"</formula>
    </cfRule>
    <cfRule type="cellIs" dxfId="42233" priority="21525" stopIfTrue="1" operator="equal">
      <formula>"Towel"</formula>
    </cfRule>
    <cfRule type="cellIs" dxfId="42232" priority="21526" stopIfTrue="1" operator="equal">
      <formula>"Napkin Hs"</formula>
    </cfRule>
    <cfRule type="cellIs" dxfId="42231" priority="21529" stopIfTrue="1" operator="equal">
      <formula>"Towel"</formula>
    </cfRule>
    <cfRule type="cellIs" dxfId="42230" priority="21530" stopIfTrue="1" operator="equal">
      <formula>"Napkin Hs"</formula>
    </cfRule>
    <cfRule type="cellIs" dxfId="42229" priority="21531" stopIfTrue="1" operator="equal">
      <formula>"Towel"</formula>
    </cfRule>
    <cfRule type="cellIs" dxfId="42228" priority="21532" stopIfTrue="1" operator="equal">
      <formula>"Napkin Hs"</formula>
    </cfRule>
    <cfRule type="cellIs" dxfId="42227" priority="21537" stopIfTrue="1" operator="equal">
      <formula>"Towel"</formula>
    </cfRule>
    <cfRule type="cellIs" dxfId="42226" priority="21538" stopIfTrue="1" operator="equal">
      <formula>"Napkin Hs"</formula>
    </cfRule>
    <cfRule type="cellIs" dxfId="42225" priority="21539" stopIfTrue="1" operator="equal">
      <formula>"Towel"</formula>
    </cfRule>
    <cfRule type="cellIs" dxfId="42224" priority="21540" stopIfTrue="1" operator="equal">
      <formula>"Napkin Hs"</formula>
    </cfRule>
    <cfRule type="cellIs" dxfId="42223" priority="21543" stopIfTrue="1" operator="equal">
      <formula>"Towel"</formula>
    </cfRule>
    <cfRule type="cellIs" dxfId="42222" priority="21544" stopIfTrue="1" operator="equal">
      <formula>"Napkin Hs"</formula>
    </cfRule>
    <cfRule type="cellIs" dxfId="42221" priority="21545" stopIfTrue="1" operator="equal">
      <formula>"Towel"</formula>
    </cfRule>
    <cfRule type="cellIs" dxfId="42220" priority="21546" stopIfTrue="1" operator="equal">
      <formula>"Napkin Hs"</formula>
    </cfRule>
    <cfRule type="cellIs" dxfId="42219" priority="21547" stopIfTrue="1" operator="equal">
      <formula>"Towel"</formula>
    </cfRule>
    <cfRule type="cellIs" dxfId="42218" priority="21548" stopIfTrue="1" operator="equal">
      <formula>"Napkin Hs"</formula>
    </cfRule>
    <cfRule type="cellIs" dxfId="42217" priority="21549" stopIfTrue="1" operator="equal">
      <formula>"Towel"</formula>
    </cfRule>
    <cfRule type="cellIs" dxfId="42216" priority="21550" stopIfTrue="1" operator="equal">
      <formula>"Napkin Hs"</formula>
    </cfRule>
    <cfRule type="cellIs" dxfId="42215" priority="21553" stopIfTrue="1" operator="equal">
      <formula>"Towel"</formula>
    </cfRule>
    <cfRule type="cellIs" dxfId="42214" priority="21554" stopIfTrue="1" operator="equal">
      <formula>"Napkin Hs"</formula>
    </cfRule>
    <cfRule type="cellIs" dxfId="42213" priority="21555" stopIfTrue="1" operator="equal">
      <formula>"Towel"</formula>
    </cfRule>
    <cfRule type="cellIs" dxfId="42212" priority="21556" stopIfTrue="1" operator="equal">
      <formula>"Napkin Hs"</formula>
    </cfRule>
    <cfRule type="cellIs" dxfId="42211" priority="21561" stopIfTrue="1" operator="equal">
      <formula>"Towel"</formula>
    </cfRule>
    <cfRule type="cellIs" dxfId="42210" priority="21562" stopIfTrue="1" operator="equal">
      <formula>"Napkin Hs"</formula>
    </cfRule>
    <cfRule type="cellIs" dxfId="42209" priority="21563" stopIfTrue="1" operator="equal">
      <formula>"Towel"</formula>
    </cfRule>
    <cfRule type="cellIs" dxfId="42208" priority="21564" stopIfTrue="1" operator="equal">
      <formula>"Napkin Hs"</formula>
    </cfRule>
    <cfRule type="cellIs" dxfId="42207" priority="21567" stopIfTrue="1" operator="equal">
      <formula>"Towel"</formula>
    </cfRule>
    <cfRule type="cellIs" dxfId="42206" priority="21568" stopIfTrue="1" operator="equal">
      <formula>"Napkin Hs"</formula>
    </cfRule>
    <cfRule type="cellIs" dxfId="42205" priority="21569" stopIfTrue="1" operator="equal">
      <formula>"Towel"</formula>
    </cfRule>
    <cfRule type="cellIs" dxfId="42204" priority="21570" stopIfTrue="1" operator="equal">
      <formula>"Napkin Hs"</formula>
    </cfRule>
    <cfRule type="cellIs" dxfId="42203" priority="21571" stopIfTrue="1" operator="equal">
      <formula>"Towel"</formula>
    </cfRule>
    <cfRule type="cellIs" dxfId="42202" priority="21572" stopIfTrue="1" operator="equal">
      <formula>"Napkin Hs"</formula>
    </cfRule>
    <cfRule type="cellIs" dxfId="42201" priority="21573" stopIfTrue="1" operator="equal">
      <formula>"Towel"</formula>
    </cfRule>
    <cfRule type="cellIs" dxfId="42200" priority="21574" stopIfTrue="1" operator="equal">
      <formula>"Napkin Hs"</formula>
    </cfRule>
    <cfRule type="cellIs" dxfId="42199" priority="21579" stopIfTrue="1" operator="equal">
      <formula>"Towel"</formula>
    </cfRule>
    <cfRule type="cellIs" dxfId="42198" priority="21580" stopIfTrue="1" operator="equal">
      <formula>"Napkin Hs"</formula>
    </cfRule>
    <cfRule type="cellIs" dxfId="42197" priority="21581" stopIfTrue="1" operator="equal">
      <formula>"Towel"</formula>
    </cfRule>
    <cfRule type="cellIs" dxfId="42196" priority="21582" stopIfTrue="1" operator="equal">
      <formula>"Napkin Hs"</formula>
    </cfRule>
    <cfRule type="cellIs" dxfId="42195" priority="21585" stopIfTrue="1" operator="equal">
      <formula>"Towel"</formula>
    </cfRule>
    <cfRule type="cellIs" dxfId="42194" priority="21586" stopIfTrue="1" operator="equal">
      <formula>"Napkin Hs"</formula>
    </cfRule>
    <cfRule type="cellIs" dxfId="42193" priority="21587" stopIfTrue="1" operator="equal">
      <formula>"Towel"</formula>
    </cfRule>
    <cfRule type="cellIs" dxfId="42192" priority="21588" stopIfTrue="1" operator="equal">
      <formula>"Napkin Hs"</formula>
    </cfRule>
    <cfRule type="cellIs" dxfId="42191" priority="21589" stopIfTrue="1" operator="equal">
      <formula>"Towel"</formula>
    </cfRule>
    <cfRule type="cellIs" dxfId="42190" priority="21590" stopIfTrue="1" operator="equal">
      <formula>"Napkin Hs"</formula>
    </cfRule>
    <cfRule type="cellIs" dxfId="42189" priority="21591" stopIfTrue="1" operator="equal">
      <formula>"Towel"</formula>
    </cfRule>
    <cfRule type="cellIs" dxfId="42188" priority="21592" stopIfTrue="1" operator="equal">
      <formula>"Napkin Hs"</formula>
    </cfRule>
    <cfRule type="cellIs" dxfId="42187" priority="21597" stopIfTrue="1" operator="equal">
      <formula>"Towel"</formula>
    </cfRule>
    <cfRule type="cellIs" dxfId="42186" priority="21598" stopIfTrue="1" operator="equal">
      <formula>"Napkin Hs"</formula>
    </cfRule>
    <cfRule type="cellIs" dxfId="42185" priority="21599" stopIfTrue="1" operator="equal">
      <formula>"Towel"</formula>
    </cfRule>
    <cfRule type="cellIs" dxfId="42184" priority="21600" stopIfTrue="1" operator="equal">
      <formula>"Napkin Hs"</formula>
    </cfRule>
    <cfRule type="cellIs" dxfId="42183" priority="21603" stopIfTrue="1" operator="equal">
      <formula>"Towel"</formula>
    </cfRule>
    <cfRule type="cellIs" dxfId="42182" priority="21604" stopIfTrue="1" operator="equal">
      <formula>"Napkin Hs"</formula>
    </cfRule>
    <cfRule type="cellIs" dxfId="42181" priority="21605" stopIfTrue="1" operator="equal">
      <formula>"Towel"</formula>
    </cfRule>
    <cfRule type="cellIs" dxfId="42180" priority="21606" stopIfTrue="1" operator="equal">
      <formula>"Napkin Hs"</formula>
    </cfRule>
  </conditionalFormatting>
  <conditionalFormatting sqref="C47">
    <cfRule type="cellIs" dxfId="42179" priority="21510" stopIfTrue="1" operator="equal">
      <formula>"Napkin Hs"</formula>
    </cfRule>
  </conditionalFormatting>
  <conditionalFormatting sqref="C47">
    <cfRule type="cellIs" dxfId="42178" priority="21509" stopIfTrue="1" operator="equal">
      <formula>"Napkin Hs"</formula>
    </cfRule>
  </conditionalFormatting>
  <conditionalFormatting sqref="C47">
    <cfRule type="cellIs" dxfId="42177" priority="21508" stopIfTrue="1" operator="equal">
      <formula>"Napkin Hs"</formula>
    </cfRule>
  </conditionalFormatting>
  <conditionalFormatting sqref="C47">
    <cfRule type="cellIs" dxfId="42176" priority="21507" stopIfTrue="1" operator="equal">
      <formula>"Napkin Hs"</formula>
    </cfRule>
  </conditionalFormatting>
  <conditionalFormatting sqref="C47">
    <cfRule type="cellIs" dxfId="42175" priority="21506" stopIfTrue="1" operator="equal">
      <formula>"Napkin Hs"</formula>
    </cfRule>
  </conditionalFormatting>
  <conditionalFormatting sqref="C47">
    <cfRule type="cellIs" dxfId="42174" priority="21505" stopIfTrue="1" operator="equal">
      <formula>"Napkin Hs"</formula>
    </cfRule>
  </conditionalFormatting>
  <conditionalFormatting sqref="C47">
    <cfRule type="cellIs" dxfId="42173" priority="21501" stopIfTrue="1" operator="equal">
      <formula>"Towel"</formula>
    </cfRule>
    <cfRule type="cellIs" dxfId="42172" priority="21502" stopIfTrue="1" operator="equal">
      <formula>"Napkin Hs"</formula>
    </cfRule>
  </conditionalFormatting>
  <conditionalFormatting sqref="C47">
    <cfRule type="cellIs" dxfId="42171" priority="21503" stopIfTrue="1" operator="equal">
      <formula>"Towel"</formula>
    </cfRule>
    <cfRule type="cellIs" dxfId="42170" priority="21504" stopIfTrue="1" operator="equal">
      <formula>"Napkin Hs"</formula>
    </cfRule>
  </conditionalFormatting>
  <conditionalFormatting sqref="C47">
    <cfRule type="cellIs" dxfId="42169" priority="21497" stopIfTrue="1" operator="equal">
      <formula>"Towel"</formula>
    </cfRule>
    <cfRule type="cellIs" dxfId="42168" priority="21498" stopIfTrue="1" operator="equal">
      <formula>"Napkin Hs"</formula>
    </cfRule>
  </conditionalFormatting>
  <conditionalFormatting sqref="C47">
    <cfRule type="cellIs" dxfId="42167" priority="21499" stopIfTrue="1" operator="equal">
      <formula>"Towel"</formula>
    </cfRule>
    <cfRule type="cellIs" dxfId="42166" priority="21500" stopIfTrue="1" operator="equal">
      <formula>"Napkin Hs"</formula>
    </cfRule>
  </conditionalFormatting>
  <conditionalFormatting sqref="B46:C46 B47">
    <cfRule type="cellIs" dxfId="42165" priority="21475" stopIfTrue="1" operator="equal">
      <formula>"Towel"</formula>
    </cfRule>
    <cfRule type="cellIs" dxfId="42164" priority="21476" stopIfTrue="1" operator="equal">
      <formula>"Napkin Hs"</formula>
    </cfRule>
  </conditionalFormatting>
  <conditionalFormatting sqref="C46">
    <cfRule type="cellIs" dxfId="42163" priority="21471" stopIfTrue="1" operator="equal">
      <formula>"Towel"</formula>
    </cfRule>
    <cfRule type="cellIs" dxfId="42162" priority="21472" stopIfTrue="1" operator="equal">
      <formula>"Napkin Hs"</formula>
    </cfRule>
  </conditionalFormatting>
  <conditionalFormatting sqref="C46">
    <cfRule type="cellIs" dxfId="42161" priority="21474" stopIfTrue="1" operator="equal">
      <formula>"Napkin Hs"</formula>
    </cfRule>
  </conditionalFormatting>
  <conditionalFormatting sqref="C46">
    <cfRule type="cellIs" dxfId="42160" priority="21473" stopIfTrue="1" operator="equal">
      <formula>"Towel"</formula>
    </cfRule>
  </conditionalFormatting>
  <conditionalFormatting sqref="B46:B47">
    <cfRule type="cellIs" dxfId="42159" priority="21469" stopIfTrue="1" operator="equal">
      <formula>"Towel"</formula>
    </cfRule>
    <cfRule type="cellIs" dxfId="42158" priority="21470" stopIfTrue="1" operator="equal">
      <formula>"Napkin Hs"</formula>
    </cfRule>
  </conditionalFormatting>
  <conditionalFormatting sqref="B46:B47">
    <cfRule type="cellIs" dxfId="42157" priority="21467" stopIfTrue="1" operator="equal">
      <formula>"Towel"</formula>
    </cfRule>
    <cfRule type="cellIs" dxfId="42156" priority="21468" stopIfTrue="1" operator="equal">
      <formula>"Napkin Hs"</formula>
    </cfRule>
  </conditionalFormatting>
  <conditionalFormatting sqref="B46:B47">
    <cfRule type="cellIs" dxfId="42155" priority="21465" stopIfTrue="1" operator="equal">
      <formula>"Towel"</formula>
    </cfRule>
    <cfRule type="cellIs" dxfId="42154" priority="21466" stopIfTrue="1" operator="equal">
      <formula>"Napkin Hs"</formula>
    </cfRule>
  </conditionalFormatting>
  <conditionalFormatting sqref="B46:B47">
    <cfRule type="cellIs" dxfId="42153" priority="21463" stopIfTrue="1" operator="equal">
      <formula>"Towel"</formula>
    </cfRule>
    <cfRule type="cellIs" dxfId="42152" priority="21464" stopIfTrue="1" operator="equal">
      <formula>"Napkin Hs"</formula>
    </cfRule>
  </conditionalFormatting>
  <conditionalFormatting sqref="B46:B47">
    <cfRule type="cellIs" dxfId="42151" priority="21461" stopIfTrue="1" operator="equal">
      <formula>"Towel"</formula>
    </cfRule>
    <cfRule type="cellIs" dxfId="42150" priority="21462" stopIfTrue="1" operator="equal">
      <formula>"Napkin Hs"</formula>
    </cfRule>
  </conditionalFormatting>
  <conditionalFormatting sqref="B46:B47">
    <cfRule type="cellIs" dxfId="42149" priority="21459" stopIfTrue="1" operator="equal">
      <formula>"Towel"</formula>
    </cfRule>
    <cfRule type="cellIs" dxfId="42148" priority="21460" stopIfTrue="1" operator="equal">
      <formula>"Napkin Hs"</formula>
    </cfRule>
  </conditionalFormatting>
  <conditionalFormatting sqref="B46:B47">
    <cfRule type="cellIs" dxfId="42147" priority="21457" stopIfTrue="1" operator="equal">
      <formula>"Towel"</formula>
    </cfRule>
    <cfRule type="cellIs" dxfId="42146" priority="21458" stopIfTrue="1" operator="equal">
      <formula>"Napkin Hs"</formula>
    </cfRule>
  </conditionalFormatting>
  <conditionalFormatting sqref="B46:B47">
    <cfRule type="cellIs" dxfId="42145" priority="21455" stopIfTrue="1" operator="equal">
      <formula>"Towel"</formula>
    </cfRule>
    <cfRule type="cellIs" dxfId="42144" priority="21456" stopIfTrue="1" operator="equal">
      <formula>"Napkin Hs"</formula>
    </cfRule>
  </conditionalFormatting>
  <conditionalFormatting sqref="B46:B47">
    <cfRule type="cellIs" dxfId="42143" priority="21454" stopIfTrue="1" operator="equal">
      <formula>"Napkin Hs"</formula>
    </cfRule>
  </conditionalFormatting>
  <conditionalFormatting sqref="B46:B47">
    <cfRule type="cellIs" dxfId="42142" priority="21453" stopIfTrue="1" operator="equal">
      <formula>"Napkin Hs"</formula>
    </cfRule>
  </conditionalFormatting>
  <conditionalFormatting sqref="B46:B47">
    <cfRule type="cellIs" dxfId="42141" priority="21452" stopIfTrue="1" operator="equal">
      <formula>"Napkin Hs"</formula>
    </cfRule>
  </conditionalFormatting>
  <conditionalFormatting sqref="C46">
    <cfRule type="cellIs" dxfId="42140" priority="21450" stopIfTrue="1" operator="equal">
      <formula>"Towel"</formula>
    </cfRule>
    <cfRule type="cellIs" dxfId="42139" priority="21451" stopIfTrue="1" operator="equal">
      <formula>"Napkin Hs"</formula>
    </cfRule>
  </conditionalFormatting>
  <conditionalFormatting sqref="C46">
    <cfRule type="cellIs" dxfId="42138" priority="21446" stopIfTrue="1" operator="equal">
      <formula>"Towel"</formula>
    </cfRule>
    <cfRule type="cellIs" dxfId="42137" priority="21447" stopIfTrue="1" operator="equal">
      <formula>"Napkin Hs"</formula>
    </cfRule>
  </conditionalFormatting>
  <conditionalFormatting sqref="C46">
    <cfRule type="cellIs" dxfId="42136" priority="21448" stopIfTrue="1" operator="equal">
      <formula>"Towel"</formula>
    </cfRule>
    <cfRule type="cellIs" dxfId="42135" priority="21449" stopIfTrue="1" operator="equal">
      <formula>"Napkin Hs"</formula>
    </cfRule>
  </conditionalFormatting>
  <conditionalFormatting sqref="C46">
    <cfRule type="cellIs" dxfId="42134" priority="21444" stopIfTrue="1" operator="equal">
      <formula>"Towel"</formula>
    </cfRule>
    <cfRule type="cellIs" dxfId="42133" priority="21445" stopIfTrue="1" operator="equal">
      <formula>"Napkin Hs"</formula>
    </cfRule>
  </conditionalFormatting>
  <conditionalFormatting sqref="C46">
    <cfRule type="cellIs" dxfId="42132" priority="21442" stopIfTrue="1" operator="equal">
      <formula>"Towel"</formula>
    </cfRule>
    <cfRule type="cellIs" dxfId="42131" priority="21443" stopIfTrue="1" operator="equal">
      <formula>"Napkin Hs"</formula>
    </cfRule>
  </conditionalFormatting>
  <conditionalFormatting sqref="C46">
    <cfRule type="cellIs" dxfId="42130" priority="21440" stopIfTrue="1" operator="equal">
      <formula>"Towel"</formula>
    </cfRule>
    <cfRule type="cellIs" dxfId="42129" priority="21441" stopIfTrue="1" operator="equal">
      <formula>"Napkin Hs"</formula>
    </cfRule>
  </conditionalFormatting>
  <conditionalFormatting sqref="C46">
    <cfRule type="cellIs" dxfId="42128" priority="21432" stopIfTrue="1" operator="equal">
      <formula>"Towel"</formula>
    </cfRule>
    <cfRule type="cellIs" dxfId="42127" priority="21433" stopIfTrue="1" operator="equal">
      <formula>"Napkin Hs"</formula>
    </cfRule>
  </conditionalFormatting>
  <conditionalFormatting sqref="C46">
    <cfRule type="cellIs" dxfId="42126" priority="21434" stopIfTrue="1" operator="equal">
      <formula>"Towel"</formula>
    </cfRule>
    <cfRule type="cellIs" dxfId="42125" priority="21435" stopIfTrue="1" operator="equal">
      <formula>"Napkin Hs"</formula>
    </cfRule>
  </conditionalFormatting>
  <conditionalFormatting sqref="C46">
    <cfRule type="cellIs" dxfId="42124" priority="21430" stopIfTrue="1" operator="equal">
      <formula>"Towel"</formula>
    </cfRule>
    <cfRule type="cellIs" dxfId="42123" priority="21431" stopIfTrue="1" operator="equal">
      <formula>"Napkin Hs"</formula>
    </cfRule>
  </conditionalFormatting>
  <conditionalFormatting sqref="C46">
    <cfRule type="cellIs" dxfId="42122" priority="21428" stopIfTrue="1" operator="equal">
      <formula>"Towel"</formula>
    </cfRule>
    <cfRule type="cellIs" dxfId="42121" priority="21429" stopIfTrue="1" operator="equal">
      <formula>"Napkin Hs"</formula>
    </cfRule>
  </conditionalFormatting>
  <conditionalFormatting sqref="C46">
    <cfRule type="cellIs" dxfId="42120" priority="21436" stopIfTrue="1" operator="equal">
      <formula>"Towel"</formula>
    </cfRule>
    <cfRule type="cellIs" dxfId="42119" priority="21437" stopIfTrue="1" operator="equal">
      <formula>"Napkin Hs"</formula>
    </cfRule>
  </conditionalFormatting>
  <conditionalFormatting sqref="C46">
    <cfRule type="cellIs" dxfId="42118" priority="21438" stopIfTrue="1" operator="equal">
      <formula>"Towel"</formula>
    </cfRule>
    <cfRule type="cellIs" dxfId="42117" priority="21439" stopIfTrue="1" operator="equal">
      <formula>"Napkin Hs"</formula>
    </cfRule>
  </conditionalFormatting>
  <conditionalFormatting sqref="C46">
    <cfRule type="cellIs" dxfId="42116" priority="21426" stopIfTrue="1" operator="equal">
      <formula>"Towel"</formula>
    </cfRule>
    <cfRule type="cellIs" dxfId="42115" priority="21427" stopIfTrue="1" operator="equal">
      <formula>"Napkin Hs"</formula>
    </cfRule>
  </conditionalFormatting>
  <conditionalFormatting sqref="C46">
    <cfRule type="cellIs" dxfId="42114" priority="21422" stopIfTrue="1" operator="equal">
      <formula>"Towel"</formula>
    </cfRule>
    <cfRule type="cellIs" dxfId="42113" priority="21423" stopIfTrue="1" operator="equal">
      <formula>"Napkin Hs"</formula>
    </cfRule>
  </conditionalFormatting>
  <conditionalFormatting sqref="C46">
    <cfRule type="cellIs" dxfId="42112" priority="21424" stopIfTrue="1" operator="equal">
      <formula>"Towel"</formula>
    </cfRule>
    <cfRule type="cellIs" dxfId="42111" priority="21425" stopIfTrue="1" operator="equal">
      <formula>"Napkin Hs"</formula>
    </cfRule>
  </conditionalFormatting>
  <conditionalFormatting sqref="C46">
    <cfRule type="cellIs" dxfId="42110" priority="21420" stopIfTrue="1" operator="equal">
      <formula>"Towel"</formula>
    </cfRule>
    <cfRule type="cellIs" dxfId="42109" priority="21421" stopIfTrue="1" operator="equal">
      <formula>"Napkin Hs"</formula>
    </cfRule>
  </conditionalFormatting>
  <conditionalFormatting sqref="C46">
    <cfRule type="cellIs" dxfId="42108" priority="21418" stopIfTrue="1" operator="equal">
      <formula>"Towel"</formula>
    </cfRule>
    <cfRule type="cellIs" dxfId="42107" priority="21419" stopIfTrue="1" operator="equal">
      <formula>"Napkin Hs"</formula>
    </cfRule>
  </conditionalFormatting>
  <conditionalFormatting sqref="C46">
    <cfRule type="cellIs" dxfId="42106" priority="21416" stopIfTrue="1" operator="equal">
      <formula>"Towel"</formula>
    </cfRule>
    <cfRule type="cellIs" dxfId="42105" priority="21417" stopIfTrue="1" operator="equal">
      <formula>"Napkin Hs"</formula>
    </cfRule>
  </conditionalFormatting>
  <conditionalFormatting sqref="C46">
    <cfRule type="cellIs" dxfId="42104" priority="21408" stopIfTrue="1" operator="equal">
      <formula>"Towel"</formula>
    </cfRule>
    <cfRule type="cellIs" dxfId="42103" priority="21409" stopIfTrue="1" operator="equal">
      <formula>"Napkin Hs"</formula>
    </cfRule>
  </conditionalFormatting>
  <conditionalFormatting sqref="C46">
    <cfRule type="cellIs" dxfId="42102" priority="21410" stopIfTrue="1" operator="equal">
      <formula>"Towel"</formula>
    </cfRule>
    <cfRule type="cellIs" dxfId="42101" priority="21411" stopIfTrue="1" operator="equal">
      <formula>"Napkin Hs"</formula>
    </cfRule>
  </conditionalFormatting>
  <conditionalFormatting sqref="C46">
    <cfRule type="cellIs" dxfId="42100" priority="21406" stopIfTrue="1" operator="equal">
      <formula>"Towel"</formula>
    </cfRule>
    <cfRule type="cellIs" dxfId="42099" priority="21407" stopIfTrue="1" operator="equal">
      <formula>"Napkin Hs"</formula>
    </cfRule>
  </conditionalFormatting>
  <conditionalFormatting sqref="C46">
    <cfRule type="cellIs" dxfId="42098" priority="21404" stopIfTrue="1" operator="equal">
      <formula>"Towel"</formula>
    </cfRule>
    <cfRule type="cellIs" dxfId="42097" priority="21405" stopIfTrue="1" operator="equal">
      <formula>"Napkin Hs"</formula>
    </cfRule>
  </conditionalFormatting>
  <conditionalFormatting sqref="C46">
    <cfRule type="cellIs" dxfId="42096" priority="21412" stopIfTrue="1" operator="equal">
      <formula>"Towel"</formula>
    </cfRule>
    <cfRule type="cellIs" dxfId="42095" priority="21413" stopIfTrue="1" operator="equal">
      <formula>"Napkin Hs"</formula>
    </cfRule>
  </conditionalFormatting>
  <conditionalFormatting sqref="C46">
    <cfRule type="cellIs" dxfId="42094" priority="21414" stopIfTrue="1" operator="equal">
      <formula>"Towel"</formula>
    </cfRule>
    <cfRule type="cellIs" dxfId="42093" priority="21415" stopIfTrue="1" operator="equal">
      <formula>"Napkin Hs"</formula>
    </cfRule>
  </conditionalFormatting>
  <conditionalFormatting sqref="C46">
    <cfRule type="cellIs" dxfId="42092" priority="21402" stopIfTrue="1" operator="equal">
      <formula>"Towel"</formula>
    </cfRule>
    <cfRule type="cellIs" dxfId="42091" priority="21403" stopIfTrue="1" operator="equal">
      <formula>"Napkin Hs"</formula>
    </cfRule>
  </conditionalFormatting>
  <conditionalFormatting sqref="C46">
    <cfRule type="cellIs" dxfId="42090" priority="21398" stopIfTrue="1" operator="equal">
      <formula>"Towel"</formula>
    </cfRule>
    <cfRule type="cellIs" dxfId="42089" priority="21399" stopIfTrue="1" operator="equal">
      <formula>"Napkin Hs"</formula>
    </cfRule>
  </conditionalFormatting>
  <conditionalFormatting sqref="C46">
    <cfRule type="cellIs" dxfId="42088" priority="21400" stopIfTrue="1" operator="equal">
      <formula>"Towel"</formula>
    </cfRule>
    <cfRule type="cellIs" dxfId="42087" priority="21401" stopIfTrue="1" operator="equal">
      <formula>"Napkin Hs"</formula>
    </cfRule>
  </conditionalFormatting>
  <conditionalFormatting sqref="C46">
    <cfRule type="cellIs" dxfId="42086" priority="21394" stopIfTrue="1" operator="equal">
      <formula>"Towel"</formula>
    </cfRule>
    <cfRule type="cellIs" dxfId="42085" priority="21395" stopIfTrue="1" operator="equal">
      <formula>"Napkin Hs"</formula>
    </cfRule>
  </conditionalFormatting>
  <conditionalFormatting sqref="C46">
    <cfRule type="cellIs" dxfId="42084" priority="21396" stopIfTrue="1" operator="equal">
      <formula>"Towel"</formula>
    </cfRule>
    <cfRule type="cellIs" dxfId="42083" priority="21397" stopIfTrue="1" operator="equal">
      <formula>"Napkin Hs"</formula>
    </cfRule>
  </conditionalFormatting>
  <conditionalFormatting sqref="C46">
    <cfRule type="cellIs" dxfId="42082" priority="21392" stopIfTrue="1" operator="equal">
      <formula>"Towel"</formula>
    </cfRule>
    <cfRule type="cellIs" dxfId="42081" priority="21393" stopIfTrue="1" operator="equal">
      <formula>"Napkin Hs"</formula>
    </cfRule>
  </conditionalFormatting>
  <conditionalFormatting sqref="C46">
    <cfRule type="cellIs" dxfId="42080" priority="21386" stopIfTrue="1" operator="equal">
      <formula>"Towel"</formula>
    </cfRule>
    <cfRule type="cellIs" dxfId="42079" priority="21387" stopIfTrue="1" operator="equal">
      <formula>"Napkin Hs"</formula>
    </cfRule>
  </conditionalFormatting>
  <conditionalFormatting sqref="C46">
    <cfRule type="cellIs" dxfId="42078" priority="21390" stopIfTrue="1" operator="equal">
      <formula>"Towel"</formula>
    </cfRule>
    <cfRule type="cellIs" dxfId="42077" priority="21391" stopIfTrue="1" operator="equal">
      <formula>"Napkin Hs"</formula>
    </cfRule>
  </conditionalFormatting>
  <conditionalFormatting sqref="C46">
    <cfRule type="cellIs" dxfId="42076" priority="21388" stopIfTrue="1" operator="equal">
      <formula>"Towel"</formula>
    </cfRule>
    <cfRule type="cellIs" dxfId="42075" priority="21389" stopIfTrue="1" operator="equal">
      <formula>"Napkin Hs"</formula>
    </cfRule>
  </conditionalFormatting>
  <conditionalFormatting sqref="C46">
    <cfRule type="cellIs" dxfId="42074" priority="21380" stopIfTrue="1" operator="equal">
      <formula>"Towel"</formula>
    </cfRule>
    <cfRule type="cellIs" dxfId="42073" priority="21381" stopIfTrue="1" operator="equal">
      <formula>"Napkin Hs"</formula>
    </cfRule>
  </conditionalFormatting>
  <conditionalFormatting sqref="C46">
    <cfRule type="cellIs" dxfId="42072" priority="21382" stopIfTrue="1" operator="equal">
      <formula>"Towel"</formula>
    </cfRule>
    <cfRule type="cellIs" dxfId="42071" priority="21383" stopIfTrue="1" operator="equal">
      <formula>"Napkin Hs"</formula>
    </cfRule>
  </conditionalFormatting>
  <conditionalFormatting sqref="C46">
    <cfRule type="cellIs" dxfId="42070" priority="21384" stopIfTrue="1" operator="equal">
      <formula>"Towel"</formula>
    </cfRule>
    <cfRule type="cellIs" dxfId="42069" priority="21385" stopIfTrue="1" operator="equal">
      <formula>"Napkin Hs"</formula>
    </cfRule>
  </conditionalFormatting>
  <conditionalFormatting sqref="C46">
    <cfRule type="cellIs" dxfId="42068" priority="21378" stopIfTrue="1" operator="equal">
      <formula>"Towel"</formula>
    </cfRule>
    <cfRule type="cellIs" dxfId="42067" priority="21379" stopIfTrue="1" operator="equal">
      <formula>"Napkin Hs"</formula>
    </cfRule>
  </conditionalFormatting>
  <conditionalFormatting sqref="C46">
    <cfRule type="cellIs" dxfId="42066" priority="21376" stopIfTrue="1" operator="equal">
      <formula>"Towel"</formula>
    </cfRule>
    <cfRule type="cellIs" dxfId="42065" priority="21377" stopIfTrue="1" operator="equal">
      <formula>"Napkin Hs"</formula>
    </cfRule>
  </conditionalFormatting>
  <conditionalFormatting sqref="C46">
    <cfRule type="cellIs" dxfId="42064" priority="21352" stopIfTrue="1" operator="equal">
      <formula>"Towel"</formula>
    </cfRule>
  </conditionalFormatting>
  <conditionalFormatting sqref="C46">
    <cfRule type="cellIs" dxfId="42063" priority="21353" stopIfTrue="1" operator="equal">
      <formula>"Napkin Hs"</formula>
    </cfRule>
    <cfRule type="cellIs" dxfId="42062" priority="21358" stopIfTrue="1" operator="equal">
      <formula>"Towel"</formula>
    </cfRule>
    <cfRule type="cellIs" dxfId="42061" priority="21359" stopIfTrue="1" operator="equal">
      <formula>"Napkin Hs"</formula>
    </cfRule>
    <cfRule type="cellIs" dxfId="42060" priority="21368" stopIfTrue="1" operator="equal">
      <formula>"Towel"</formula>
    </cfRule>
    <cfRule type="cellIs" dxfId="42059" priority="21369" stopIfTrue="1" operator="equal">
      <formula>"Napkin Hs"</formula>
    </cfRule>
    <cfRule type="cellIs" dxfId="42058" priority="21374" stopIfTrue="1" operator="equal">
      <formula>"Towel"</formula>
    </cfRule>
    <cfRule type="cellIs" dxfId="42057" priority="21375" stopIfTrue="1" operator="equal">
      <formula>"Napkin Hs"</formula>
    </cfRule>
  </conditionalFormatting>
  <conditionalFormatting sqref="C46">
    <cfRule type="cellIs" dxfId="42056" priority="21354" stopIfTrue="1" operator="equal">
      <formula>"Towel"</formula>
    </cfRule>
    <cfRule type="cellIs" dxfId="42055" priority="21355" stopIfTrue="1" operator="equal">
      <formula>"Napkin Hs"</formula>
    </cfRule>
    <cfRule type="cellIs" dxfId="42054" priority="21356" stopIfTrue="1" operator="equal">
      <formula>"Towel"</formula>
    </cfRule>
    <cfRule type="cellIs" dxfId="42053" priority="21357" stopIfTrue="1" operator="equal">
      <formula>"Napkin Hs"</formula>
    </cfRule>
    <cfRule type="cellIs" dxfId="42052" priority="21360" stopIfTrue="1" operator="equal">
      <formula>"Towel"</formula>
    </cfRule>
    <cfRule type="cellIs" dxfId="42051" priority="21361" stopIfTrue="1" operator="equal">
      <formula>"Napkin Hs"</formula>
    </cfRule>
    <cfRule type="cellIs" dxfId="42050" priority="21362" stopIfTrue="1" operator="equal">
      <formula>"Towel"</formula>
    </cfRule>
    <cfRule type="cellIs" dxfId="42049" priority="21363" stopIfTrue="1" operator="equal">
      <formula>"Napkin Hs"</formula>
    </cfRule>
    <cfRule type="cellIs" dxfId="42048" priority="21364" stopIfTrue="1" operator="equal">
      <formula>"Towel"</formula>
    </cfRule>
    <cfRule type="cellIs" dxfId="42047" priority="21365" stopIfTrue="1" operator="equal">
      <formula>"Napkin Hs"</formula>
    </cfRule>
    <cfRule type="cellIs" dxfId="42046" priority="21366" stopIfTrue="1" operator="equal">
      <formula>"Towel"</formula>
    </cfRule>
    <cfRule type="cellIs" dxfId="42045" priority="21367" stopIfTrue="1" operator="equal">
      <formula>"Napkin Hs"</formula>
    </cfRule>
    <cfRule type="cellIs" dxfId="42044" priority="21370" stopIfTrue="1" operator="equal">
      <formula>"Towel"</formula>
    </cfRule>
    <cfRule type="cellIs" dxfId="42043" priority="21371" stopIfTrue="1" operator="equal">
      <formula>"Napkin Hs"</formula>
    </cfRule>
    <cfRule type="cellIs" dxfId="42042" priority="21373" stopIfTrue="1" operator="equal">
      <formula>"Napkin Hs"</formula>
    </cfRule>
  </conditionalFormatting>
  <conditionalFormatting sqref="C46">
    <cfRule type="cellIs" dxfId="42041" priority="21372" stopIfTrue="1" operator="equal">
      <formula>"Towel"</formula>
    </cfRule>
  </conditionalFormatting>
  <conditionalFormatting sqref="C46">
    <cfRule type="cellIs" dxfId="42040" priority="21350" stopIfTrue="1" operator="equal">
      <formula>"Towel"</formula>
    </cfRule>
    <cfRule type="cellIs" dxfId="42039" priority="21351" stopIfTrue="1" operator="equal">
      <formula>"Napkin Hs"</formula>
    </cfRule>
  </conditionalFormatting>
  <conditionalFormatting sqref="C46">
    <cfRule type="cellIs" dxfId="42038" priority="21349" stopIfTrue="1" operator="equal">
      <formula>"Napkin Hs"</formula>
    </cfRule>
  </conditionalFormatting>
  <conditionalFormatting sqref="C46">
    <cfRule type="cellIs" dxfId="42037" priority="21348" stopIfTrue="1" operator="equal">
      <formula>"Towel"</formula>
    </cfRule>
  </conditionalFormatting>
  <conditionalFormatting sqref="C46">
    <cfRule type="cellIs" dxfId="42036" priority="21346" stopIfTrue="1" operator="equal">
      <formula>"Towel"</formula>
    </cfRule>
  </conditionalFormatting>
  <conditionalFormatting sqref="C46">
    <cfRule type="cellIs" dxfId="42035" priority="21347" stopIfTrue="1" operator="equal">
      <formula>"Napkin Hs"</formula>
    </cfRule>
  </conditionalFormatting>
  <conditionalFormatting sqref="C46">
    <cfRule type="cellIs" dxfId="42034" priority="21250" stopIfTrue="1" operator="equal">
      <formula>"Towel"</formula>
    </cfRule>
  </conditionalFormatting>
  <conditionalFormatting sqref="C46">
    <cfRule type="cellIs" dxfId="42033" priority="21260" stopIfTrue="1" operator="equal">
      <formula>"Towel"</formula>
    </cfRule>
    <cfRule type="cellIs" dxfId="42032" priority="21261" stopIfTrue="1" operator="equal">
      <formula>"Napkin Hs"</formula>
    </cfRule>
    <cfRule type="cellIs" dxfId="42031" priority="21266" stopIfTrue="1" operator="equal">
      <formula>"Towel"</formula>
    </cfRule>
    <cfRule type="cellIs" dxfId="42030" priority="21267" stopIfTrue="1" operator="equal">
      <formula>"Napkin Hs"</formula>
    </cfRule>
    <cfRule type="cellIs" dxfId="42029" priority="21272" stopIfTrue="1" operator="equal">
      <formula>"Towel"</formula>
    </cfRule>
    <cfRule type="cellIs" dxfId="42028" priority="21273" stopIfTrue="1" operator="equal">
      <formula>"Napkin Hs"</formula>
    </cfRule>
    <cfRule type="cellIs" dxfId="42027" priority="21274" stopIfTrue="1" operator="equal">
      <formula>"Towel"</formula>
    </cfRule>
    <cfRule type="cellIs" dxfId="42026" priority="21275" stopIfTrue="1" operator="equal">
      <formula>"Napkin Hs"</formula>
    </cfRule>
    <cfRule type="cellIs" dxfId="42025" priority="21280" stopIfTrue="1" operator="equal">
      <formula>"Towel"</formula>
    </cfRule>
    <cfRule type="cellIs" dxfId="42024" priority="21281" stopIfTrue="1" operator="equal">
      <formula>"Napkin Hs"</formula>
    </cfRule>
    <cfRule type="cellIs" dxfId="42023" priority="21290" stopIfTrue="1" operator="equal">
      <formula>"Towel"</formula>
    </cfRule>
    <cfRule type="cellIs" dxfId="42022" priority="21291" stopIfTrue="1" operator="equal">
      <formula>"Napkin Hs"</formula>
    </cfRule>
    <cfRule type="cellIs" dxfId="42021" priority="21296" stopIfTrue="1" operator="equal">
      <formula>"Towel"</formula>
    </cfRule>
    <cfRule type="cellIs" dxfId="42020" priority="21297" stopIfTrue="1" operator="equal">
      <formula>"Napkin Hs"</formula>
    </cfRule>
    <cfRule type="cellIs" dxfId="42019" priority="21298" stopIfTrue="1" operator="equal">
      <formula>"Towel"</formula>
    </cfRule>
    <cfRule type="cellIs" dxfId="42018" priority="21299" stopIfTrue="1" operator="equal">
      <formula>"Napkin Hs"</formula>
    </cfRule>
    <cfRule type="cellIs" dxfId="42017" priority="21304" stopIfTrue="1" operator="equal">
      <formula>"Towel"</formula>
    </cfRule>
    <cfRule type="cellIs" dxfId="42016" priority="21305" stopIfTrue="1" operator="equal">
      <formula>"Napkin Hs"</formula>
    </cfRule>
    <cfRule type="cellIs" dxfId="42015" priority="21314" stopIfTrue="1" operator="equal">
      <formula>"Towel"</formula>
    </cfRule>
    <cfRule type="cellIs" dxfId="42014" priority="21315" stopIfTrue="1" operator="equal">
      <formula>"Napkin Hs"</formula>
    </cfRule>
    <cfRule type="cellIs" dxfId="42013" priority="21316" stopIfTrue="1" operator="equal">
      <formula>"Towel"</formula>
    </cfRule>
    <cfRule type="cellIs" dxfId="42012" priority="21317" stopIfTrue="1" operator="equal">
      <formula>"Napkin Hs"</formula>
    </cfRule>
    <cfRule type="cellIs" dxfId="42011" priority="21322" stopIfTrue="1" operator="equal">
      <formula>"Towel"</formula>
    </cfRule>
    <cfRule type="cellIs" dxfId="42010" priority="21323" stopIfTrue="1" operator="equal">
      <formula>"Napkin Hs"</formula>
    </cfRule>
    <cfRule type="cellIs" dxfId="42009" priority="21332" stopIfTrue="1" operator="equal">
      <formula>"Towel"</formula>
    </cfRule>
    <cfRule type="cellIs" dxfId="42008" priority="21333" stopIfTrue="1" operator="equal">
      <formula>"Napkin Hs"</formula>
    </cfRule>
    <cfRule type="cellIs" dxfId="42007" priority="21334" stopIfTrue="1" operator="equal">
      <formula>"Towel"</formula>
    </cfRule>
    <cfRule type="cellIs" dxfId="42006" priority="21335" stopIfTrue="1" operator="equal">
      <formula>"Napkin Hs"</formula>
    </cfRule>
    <cfRule type="cellIs" dxfId="42005" priority="21341" stopIfTrue="1" operator="equal">
      <formula>"Napkin Hs"</formula>
    </cfRule>
  </conditionalFormatting>
  <conditionalFormatting sqref="C46">
    <cfRule type="cellIs" dxfId="42004" priority="21340" stopIfTrue="1" operator="equal">
      <formula>"Towel"</formula>
    </cfRule>
  </conditionalFormatting>
  <conditionalFormatting sqref="C46">
    <cfRule type="cellIs" dxfId="42003" priority="21251" stopIfTrue="1" operator="equal">
      <formula>"Napkin Hs"</formula>
    </cfRule>
    <cfRule type="cellIs" dxfId="42002" priority="21252" stopIfTrue="1" operator="equal">
      <formula>"Towel"</formula>
    </cfRule>
    <cfRule type="cellIs" dxfId="42001" priority="21253" stopIfTrue="1" operator="equal">
      <formula>"Napkin Hs"</formula>
    </cfRule>
    <cfRule type="cellIs" dxfId="42000" priority="21254" stopIfTrue="1" operator="equal">
      <formula>"Towel"</formula>
    </cfRule>
    <cfRule type="cellIs" dxfId="41999" priority="21255" stopIfTrue="1" operator="equal">
      <formula>"Napkin Hs"</formula>
    </cfRule>
    <cfRule type="cellIs" dxfId="41998" priority="21256" stopIfTrue="1" operator="equal">
      <formula>"Towel"</formula>
    </cfRule>
    <cfRule type="cellIs" dxfId="41997" priority="21257" stopIfTrue="1" operator="equal">
      <formula>"Napkin Hs"</formula>
    </cfRule>
    <cfRule type="cellIs" dxfId="41996" priority="21258" stopIfTrue="1" operator="equal">
      <formula>"Towel"</formula>
    </cfRule>
    <cfRule type="cellIs" dxfId="41995" priority="21259" stopIfTrue="1" operator="equal">
      <formula>"Napkin Hs"</formula>
    </cfRule>
    <cfRule type="cellIs" dxfId="41994" priority="21262" stopIfTrue="1" operator="equal">
      <formula>"Towel"</formula>
    </cfRule>
    <cfRule type="cellIs" dxfId="41993" priority="21263" stopIfTrue="1" operator="equal">
      <formula>"Napkin Hs"</formula>
    </cfRule>
    <cfRule type="cellIs" dxfId="41992" priority="21264" stopIfTrue="1" operator="equal">
      <formula>"Towel"</formula>
    </cfRule>
    <cfRule type="cellIs" dxfId="41991" priority="21265" stopIfTrue="1" operator="equal">
      <formula>"Napkin Hs"</formula>
    </cfRule>
    <cfRule type="cellIs" dxfId="41990" priority="21268" stopIfTrue="1" operator="equal">
      <formula>"Towel"</formula>
    </cfRule>
    <cfRule type="cellIs" dxfId="41989" priority="21269" stopIfTrue="1" operator="equal">
      <formula>"Napkin Hs"</formula>
    </cfRule>
    <cfRule type="cellIs" dxfId="41988" priority="21270" stopIfTrue="1" operator="equal">
      <formula>"Towel"</formula>
    </cfRule>
    <cfRule type="cellIs" dxfId="41987" priority="21271" stopIfTrue="1" operator="equal">
      <formula>"Napkin Hs"</formula>
    </cfRule>
    <cfRule type="cellIs" dxfId="41986" priority="21276" stopIfTrue="1" operator="equal">
      <formula>"Towel"</formula>
    </cfRule>
    <cfRule type="cellIs" dxfId="41985" priority="21277" stopIfTrue="1" operator="equal">
      <formula>"Napkin Hs"</formula>
    </cfRule>
    <cfRule type="cellIs" dxfId="41984" priority="21278" stopIfTrue="1" operator="equal">
      <formula>"Towel"</formula>
    </cfRule>
    <cfRule type="cellIs" dxfId="41983" priority="21279" stopIfTrue="1" operator="equal">
      <formula>"Napkin Hs"</formula>
    </cfRule>
    <cfRule type="cellIs" dxfId="41982" priority="21282" stopIfTrue="1" operator="equal">
      <formula>"Towel"</formula>
    </cfRule>
    <cfRule type="cellIs" dxfId="41981" priority="21283" stopIfTrue="1" operator="equal">
      <formula>"Napkin Hs"</formula>
    </cfRule>
    <cfRule type="cellIs" dxfId="41980" priority="21284" stopIfTrue="1" operator="equal">
      <formula>"Towel"</formula>
    </cfRule>
    <cfRule type="cellIs" dxfId="41979" priority="21285" stopIfTrue="1" operator="equal">
      <formula>"Napkin Hs"</formula>
    </cfRule>
    <cfRule type="cellIs" dxfId="41978" priority="21286" stopIfTrue="1" operator="equal">
      <formula>"Towel"</formula>
    </cfRule>
    <cfRule type="cellIs" dxfId="41977" priority="21287" stopIfTrue="1" operator="equal">
      <formula>"Napkin Hs"</formula>
    </cfRule>
    <cfRule type="cellIs" dxfId="41976" priority="21288" stopIfTrue="1" operator="equal">
      <formula>"Towel"</formula>
    </cfRule>
    <cfRule type="cellIs" dxfId="41975" priority="21289" stopIfTrue="1" operator="equal">
      <formula>"Napkin Hs"</formula>
    </cfRule>
    <cfRule type="cellIs" dxfId="41974" priority="21292" stopIfTrue="1" operator="equal">
      <formula>"Towel"</formula>
    </cfRule>
    <cfRule type="cellIs" dxfId="41973" priority="21293" stopIfTrue="1" operator="equal">
      <formula>"Napkin Hs"</formula>
    </cfRule>
    <cfRule type="cellIs" dxfId="41972" priority="21294" stopIfTrue="1" operator="equal">
      <formula>"Towel"</formula>
    </cfRule>
    <cfRule type="cellIs" dxfId="41971" priority="21295" stopIfTrue="1" operator="equal">
      <formula>"Napkin Hs"</formula>
    </cfRule>
    <cfRule type="cellIs" dxfId="41970" priority="21300" stopIfTrue="1" operator="equal">
      <formula>"Towel"</formula>
    </cfRule>
    <cfRule type="cellIs" dxfId="41969" priority="21301" stopIfTrue="1" operator="equal">
      <formula>"Napkin Hs"</formula>
    </cfRule>
    <cfRule type="cellIs" dxfId="41968" priority="21302" stopIfTrue="1" operator="equal">
      <formula>"Towel"</formula>
    </cfRule>
    <cfRule type="cellIs" dxfId="41967" priority="21303" stopIfTrue="1" operator="equal">
      <formula>"Napkin Hs"</formula>
    </cfRule>
    <cfRule type="cellIs" dxfId="41966" priority="21306" stopIfTrue="1" operator="equal">
      <formula>"Towel"</formula>
    </cfRule>
    <cfRule type="cellIs" dxfId="41965" priority="21307" stopIfTrue="1" operator="equal">
      <formula>"Napkin Hs"</formula>
    </cfRule>
    <cfRule type="cellIs" dxfId="41964" priority="21308" stopIfTrue="1" operator="equal">
      <formula>"Towel"</formula>
    </cfRule>
    <cfRule type="cellIs" dxfId="41963" priority="21309" stopIfTrue="1" operator="equal">
      <formula>"Napkin Hs"</formula>
    </cfRule>
    <cfRule type="cellIs" dxfId="41962" priority="21310" stopIfTrue="1" operator="equal">
      <formula>"Towel"</formula>
    </cfRule>
    <cfRule type="cellIs" dxfId="41961" priority="21311" stopIfTrue="1" operator="equal">
      <formula>"Napkin Hs"</formula>
    </cfRule>
    <cfRule type="cellIs" dxfId="41960" priority="21312" stopIfTrue="1" operator="equal">
      <formula>"Towel"</formula>
    </cfRule>
    <cfRule type="cellIs" dxfId="41959" priority="21313" stopIfTrue="1" operator="equal">
      <formula>"Napkin Hs"</formula>
    </cfRule>
    <cfRule type="cellIs" dxfId="41958" priority="21318" stopIfTrue="1" operator="equal">
      <formula>"Towel"</formula>
    </cfRule>
    <cfRule type="cellIs" dxfId="41957" priority="21319" stopIfTrue="1" operator="equal">
      <formula>"Napkin Hs"</formula>
    </cfRule>
    <cfRule type="cellIs" dxfId="41956" priority="21320" stopIfTrue="1" operator="equal">
      <formula>"Towel"</formula>
    </cfRule>
    <cfRule type="cellIs" dxfId="41955" priority="21321" stopIfTrue="1" operator="equal">
      <formula>"Napkin Hs"</formula>
    </cfRule>
    <cfRule type="cellIs" dxfId="41954" priority="21324" stopIfTrue="1" operator="equal">
      <formula>"Towel"</formula>
    </cfRule>
    <cfRule type="cellIs" dxfId="41953" priority="21325" stopIfTrue="1" operator="equal">
      <formula>"Napkin Hs"</formula>
    </cfRule>
    <cfRule type="cellIs" dxfId="41952" priority="21326" stopIfTrue="1" operator="equal">
      <formula>"Towel"</formula>
    </cfRule>
    <cfRule type="cellIs" dxfId="41951" priority="21327" stopIfTrue="1" operator="equal">
      <formula>"Napkin Hs"</formula>
    </cfRule>
    <cfRule type="cellIs" dxfId="41950" priority="21328" stopIfTrue="1" operator="equal">
      <formula>"Towel"</formula>
    </cfRule>
    <cfRule type="cellIs" dxfId="41949" priority="21329" stopIfTrue="1" operator="equal">
      <formula>"Napkin Hs"</formula>
    </cfRule>
    <cfRule type="cellIs" dxfId="41948" priority="21330" stopIfTrue="1" operator="equal">
      <formula>"Towel"</formula>
    </cfRule>
    <cfRule type="cellIs" dxfId="41947" priority="21331" stopIfTrue="1" operator="equal">
      <formula>"Napkin Hs"</formula>
    </cfRule>
    <cfRule type="cellIs" dxfId="41946" priority="21336" stopIfTrue="1" operator="equal">
      <formula>"Towel"</formula>
    </cfRule>
    <cfRule type="cellIs" dxfId="41945" priority="21337" stopIfTrue="1" operator="equal">
      <formula>"Napkin Hs"</formula>
    </cfRule>
    <cfRule type="cellIs" dxfId="41944" priority="21338" stopIfTrue="1" operator="equal">
      <formula>"Towel"</formula>
    </cfRule>
    <cfRule type="cellIs" dxfId="41943" priority="21339" stopIfTrue="1" operator="equal">
      <formula>"Napkin Hs"</formula>
    </cfRule>
    <cfRule type="cellIs" dxfId="41942" priority="21342" stopIfTrue="1" operator="equal">
      <formula>"Towel"</formula>
    </cfRule>
    <cfRule type="cellIs" dxfId="41941" priority="21343" stopIfTrue="1" operator="equal">
      <formula>"Napkin Hs"</formula>
    </cfRule>
    <cfRule type="cellIs" dxfId="41940" priority="21344" stopIfTrue="1" operator="equal">
      <formula>"Towel"</formula>
    </cfRule>
    <cfRule type="cellIs" dxfId="41939" priority="21345" stopIfTrue="1" operator="equal">
      <formula>"Napkin Hs"</formula>
    </cfRule>
  </conditionalFormatting>
  <conditionalFormatting sqref="C46">
    <cfRule type="cellIs" dxfId="41938" priority="21249" stopIfTrue="1" operator="equal">
      <formula>"Napkin Hs"</formula>
    </cfRule>
  </conditionalFormatting>
  <conditionalFormatting sqref="C46">
    <cfRule type="cellIs" dxfId="41937" priority="21248" stopIfTrue="1" operator="equal">
      <formula>"Napkin Hs"</formula>
    </cfRule>
  </conditionalFormatting>
  <conditionalFormatting sqref="C46">
    <cfRule type="cellIs" dxfId="41936" priority="21247" stopIfTrue="1" operator="equal">
      <formula>"Napkin Hs"</formula>
    </cfRule>
  </conditionalFormatting>
  <conditionalFormatting sqref="C46">
    <cfRule type="cellIs" dxfId="41935" priority="21246" stopIfTrue="1" operator="equal">
      <formula>"Napkin Hs"</formula>
    </cfRule>
  </conditionalFormatting>
  <conditionalFormatting sqref="C46">
    <cfRule type="cellIs" dxfId="41934" priority="21245" stopIfTrue="1" operator="equal">
      <formula>"Napkin Hs"</formula>
    </cfRule>
  </conditionalFormatting>
  <conditionalFormatting sqref="C46">
    <cfRule type="cellIs" dxfId="41933" priority="21244" stopIfTrue="1" operator="equal">
      <formula>"Napkin Hs"</formula>
    </cfRule>
  </conditionalFormatting>
  <conditionalFormatting sqref="C46">
    <cfRule type="cellIs" dxfId="41932" priority="21240" stopIfTrue="1" operator="equal">
      <formula>"Towel"</formula>
    </cfRule>
    <cfRule type="cellIs" dxfId="41931" priority="21241" stopIfTrue="1" operator="equal">
      <formula>"Napkin Hs"</formula>
    </cfRule>
  </conditionalFormatting>
  <conditionalFormatting sqref="C46">
    <cfRule type="cellIs" dxfId="41930" priority="21242" stopIfTrue="1" operator="equal">
      <formula>"Towel"</formula>
    </cfRule>
    <cfRule type="cellIs" dxfId="41929" priority="21243" stopIfTrue="1" operator="equal">
      <formula>"Napkin Hs"</formula>
    </cfRule>
  </conditionalFormatting>
  <conditionalFormatting sqref="C46">
    <cfRule type="cellIs" dxfId="41928" priority="21236" stopIfTrue="1" operator="equal">
      <formula>"Towel"</formula>
    </cfRule>
    <cfRule type="cellIs" dxfId="41927" priority="21237" stopIfTrue="1" operator="equal">
      <formula>"Napkin Hs"</formula>
    </cfRule>
  </conditionalFormatting>
  <conditionalFormatting sqref="C46">
    <cfRule type="cellIs" dxfId="41926" priority="21238" stopIfTrue="1" operator="equal">
      <formula>"Towel"</formula>
    </cfRule>
    <cfRule type="cellIs" dxfId="41925" priority="21239" stopIfTrue="1" operator="equal">
      <formula>"Napkin Hs"</formula>
    </cfRule>
  </conditionalFormatting>
  <conditionalFormatting sqref="C46">
    <cfRule type="cellIs" dxfId="41924" priority="21234" stopIfTrue="1" operator="equal">
      <formula>"Towel"</formula>
    </cfRule>
    <cfRule type="cellIs" dxfId="41923" priority="21235" stopIfTrue="1" operator="equal">
      <formula>"Napkin Hs"</formula>
    </cfRule>
  </conditionalFormatting>
  <conditionalFormatting sqref="C46">
    <cfRule type="cellIs" dxfId="41922" priority="21230" stopIfTrue="1" operator="equal">
      <formula>"Towel"</formula>
    </cfRule>
    <cfRule type="cellIs" dxfId="41921" priority="21231" stopIfTrue="1" operator="equal">
      <formula>"Napkin Hs"</formula>
    </cfRule>
  </conditionalFormatting>
  <conditionalFormatting sqref="C46">
    <cfRule type="cellIs" dxfId="41920" priority="21232" stopIfTrue="1" operator="equal">
      <formula>"Towel"</formula>
    </cfRule>
    <cfRule type="cellIs" dxfId="41919" priority="21233" stopIfTrue="1" operator="equal">
      <formula>"Napkin Hs"</formula>
    </cfRule>
  </conditionalFormatting>
  <conditionalFormatting sqref="C46">
    <cfRule type="cellIs" dxfId="41918" priority="21226" stopIfTrue="1" operator="equal">
      <formula>"Towel"</formula>
    </cfRule>
    <cfRule type="cellIs" dxfId="41917" priority="21227" stopIfTrue="1" operator="equal">
      <formula>"Napkin Hs"</formula>
    </cfRule>
  </conditionalFormatting>
  <conditionalFormatting sqref="C46">
    <cfRule type="cellIs" dxfId="41916" priority="21228" stopIfTrue="1" operator="equal">
      <formula>"Towel"</formula>
    </cfRule>
    <cfRule type="cellIs" dxfId="41915" priority="21229" stopIfTrue="1" operator="equal">
      <formula>"Napkin Hs"</formula>
    </cfRule>
  </conditionalFormatting>
  <conditionalFormatting sqref="C46">
    <cfRule type="cellIs" dxfId="41914" priority="21224" stopIfTrue="1" operator="equal">
      <formula>"Towel"</formula>
    </cfRule>
    <cfRule type="cellIs" dxfId="41913" priority="21225" stopIfTrue="1" operator="equal">
      <formula>"Napkin Hs"</formula>
    </cfRule>
  </conditionalFormatting>
  <conditionalFormatting sqref="C46">
    <cfRule type="cellIs" dxfId="41912" priority="21218" stopIfTrue="1" operator="equal">
      <formula>"Towel"</formula>
    </cfRule>
    <cfRule type="cellIs" dxfId="41911" priority="21219" stopIfTrue="1" operator="equal">
      <formula>"Napkin Hs"</formula>
    </cfRule>
  </conditionalFormatting>
  <conditionalFormatting sqref="C46">
    <cfRule type="cellIs" dxfId="41910" priority="21222" stopIfTrue="1" operator="equal">
      <formula>"Towel"</formula>
    </cfRule>
    <cfRule type="cellIs" dxfId="41909" priority="21223" stopIfTrue="1" operator="equal">
      <formula>"Napkin Hs"</formula>
    </cfRule>
  </conditionalFormatting>
  <conditionalFormatting sqref="C46">
    <cfRule type="cellIs" dxfId="41908" priority="21220" stopIfTrue="1" operator="equal">
      <formula>"Towel"</formula>
    </cfRule>
    <cfRule type="cellIs" dxfId="41907" priority="21221" stopIfTrue="1" operator="equal">
      <formula>"Napkin Hs"</formula>
    </cfRule>
  </conditionalFormatting>
  <conditionalFormatting sqref="C46">
    <cfRule type="cellIs" dxfId="41906" priority="21212" stopIfTrue="1" operator="equal">
      <formula>"Towel"</formula>
    </cfRule>
    <cfRule type="cellIs" dxfId="41905" priority="21213" stopIfTrue="1" operator="equal">
      <formula>"Napkin Hs"</formula>
    </cfRule>
  </conditionalFormatting>
  <conditionalFormatting sqref="C46">
    <cfRule type="cellIs" dxfId="41904" priority="21214" stopIfTrue="1" operator="equal">
      <formula>"Towel"</formula>
    </cfRule>
    <cfRule type="cellIs" dxfId="41903" priority="21215" stopIfTrue="1" operator="equal">
      <formula>"Napkin Hs"</formula>
    </cfRule>
  </conditionalFormatting>
  <conditionalFormatting sqref="C46">
    <cfRule type="cellIs" dxfId="41902" priority="21216" stopIfTrue="1" operator="equal">
      <formula>"Towel"</formula>
    </cfRule>
    <cfRule type="cellIs" dxfId="41901" priority="21217" stopIfTrue="1" operator="equal">
      <formula>"Napkin Hs"</formula>
    </cfRule>
  </conditionalFormatting>
  <conditionalFormatting sqref="C46">
    <cfRule type="cellIs" dxfId="41900" priority="21210" stopIfTrue="1" operator="equal">
      <formula>"Towel"</formula>
    </cfRule>
    <cfRule type="cellIs" dxfId="41899" priority="21211" stopIfTrue="1" operator="equal">
      <formula>"Napkin Hs"</formula>
    </cfRule>
  </conditionalFormatting>
  <conditionalFormatting sqref="C46">
    <cfRule type="cellIs" dxfId="41898" priority="21208" stopIfTrue="1" operator="equal">
      <formula>"Towel"</formula>
    </cfRule>
    <cfRule type="cellIs" dxfId="41897" priority="21209" stopIfTrue="1" operator="equal">
      <formula>"Napkin Hs"</formula>
    </cfRule>
  </conditionalFormatting>
  <conditionalFormatting sqref="C46">
    <cfRule type="cellIs" dxfId="41896" priority="21184" stopIfTrue="1" operator="equal">
      <formula>"Towel"</formula>
    </cfRule>
  </conditionalFormatting>
  <conditionalFormatting sqref="C46">
    <cfRule type="cellIs" dxfId="41895" priority="21185" stopIfTrue="1" operator="equal">
      <formula>"Napkin Hs"</formula>
    </cfRule>
    <cfRule type="cellIs" dxfId="41894" priority="21190" stopIfTrue="1" operator="equal">
      <formula>"Towel"</formula>
    </cfRule>
    <cfRule type="cellIs" dxfId="41893" priority="21191" stopIfTrue="1" operator="equal">
      <formula>"Napkin Hs"</formula>
    </cfRule>
    <cfRule type="cellIs" dxfId="41892" priority="21200" stopIfTrue="1" operator="equal">
      <formula>"Towel"</formula>
    </cfRule>
    <cfRule type="cellIs" dxfId="41891" priority="21201" stopIfTrue="1" operator="equal">
      <formula>"Napkin Hs"</formula>
    </cfRule>
    <cfRule type="cellIs" dxfId="41890" priority="21206" stopIfTrue="1" operator="equal">
      <formula>"Towel"</formula>
    </cfRule>
    <cfRule type="cellIs" dxfId="41889" priority="21207" stopIfTrue="1" operator="equal">
      <formula>"Napkin Hs"</formula>
    </cfRule>
  </conditionalFormatting>
  <conditionalFormatting sqref="C46">
    <cfRule type="cellIs" dxfId="41888" priority="21186" stopIfTrue="1" operator="equal">
      <formula>"Towel"</formula>
    </cfRule>
    <cfRule type="cellIs" dxfId="41887" priority="21187" stopIfTrue="1" operator="equal">
      <formula>"Napkin Hs"</formula>
    </cfRule>
    <cfRule type="cellIs" dxfId="41886" priority="21188" stopIfTrue="1" operator="equal">
      <formula>"Towel"</formula>
    </cfRule>
    <cfRule type="cellIs" dxfId="41885" priority="21189" stopIfTrue="1" operator="equal">
      <formula>"Napkin Hs"</formula>
    </cfRule>
    <cfRule type="cellIs" dxfId="41884" priority="21192" stopIfTrue="1" operator="equal">
      <formula>"Towel"</formula>
    </cfRule>
    <cfRule type="cellIs" dxfId="41883" priority="21193" stopIfTrue="1" operator="equal">
      <formula>"Napkin Hs"</formula>
    </cfRule>
    <cfRule type="cellIs" dxfId="41882" priority="21194" stopIfTrue="1" operator="equal">
      <formula>"Towel"</formula>
    </cfRule>
    <cfRule type="cellIs" dxfId="41881" priority="21195" stopIfTrue="1" operator="equal">
      <formula>"Napkin Hs"</formula>
    </cfRule>
    <cfRule type="cellIs" dxfId="41880" priority="21196" stopIfTrue="1" operator="equal">
      <formula>"Towel"</formula>
    </cfRule>
    <cfRule type="cellIs" dxfId="41879" priority="21197" stopIfTrue="1" operator="equal">
      <formula>"Napkin Hs"</formula>
    </cfRule>
    <cfRule type="cellIs" dxfId="41878" priority="21198" stopIfTrue="1" operator="equal">
      <formula>"Towel"</formula>
    </cfRule>
    <cfRule type="cellIs" dxfId="41877" priority="21199" stopIfTrue="1" operator="equal">
      <formula>"Napkin Hs"</formula>
    </cfRule>
    <cfRule type="cellIs" dxfId="41876" priority="21202" stopIfTrue="1" operator="equal">
      <formula>"Towel"</formula>
    </cfRule>
    <cfRule type="cellIs" dxfId="41875" priority="21203" stopIfTrue="1" operator="equal">
      <formula>"Napkin Hs"</formula>
    </cfRule>
    <cfRule type="cellIs" dxfId="41874" priority="21205" stopIfTrue="1" operator="equal">
      <formula>"Napkin Hs"</formula>
    </cfRule>
  </conditionalFormatting>
  <conditionalFormatting sqref="C46">
    <cfRule type="cellIs" dxfId="41873" priority="21204" stopIfTrue="1" operator="equal">
      <formula>"Towel"</formula>
    </cfRule>
  </conditionalFormatting>
  <conditionalFormatting sqref="C46">
    <cfRule type="cellIs" dxfId="41872" priority="21182" stopIfTrue="1" operator="equal">
      <formula>"Towel"</formula>
    </cfRule>
    <cfRule type="cellIs" dxfId="41871" priority="21183" stopIfTrue="1" operator="equal">
      <formula>"Napkin Hs"</formula>
    </cfRule>
  </conditionalFormatting>
  <conditionalFormatting sqref="C46">
    <cfRule type="cellIs" dxfId="41870" priority="21181" stopIfTrue="1" operator="equal">
      <formula>"Napkin Hs"</formula>
    </cfRule>
  </conditionalFormatting>
  <conditionalFormatting sqref="C46">
    <cfRule type="cellIs" dxfId="41869" priority="21180" stopIfTrue="1" operator="equal">
      <formula>"Towel"</formula>
    </cfRule>
  </conditionalFormatting>
  <conditionalFormatting sqref="C46">
    <cfRule type="cellIs" dxfId="41868" priority="21178" stopIfTrue="1" operator="equal">
      <formula>"Towel"</formula>
    </cfRule>
  </conditionalFormatting>
  <conditionalFormatting sqref="C46">
    <cfRule type="cellIs" dxfId="41867" priority="21179" stopIfTrue="1" operator="equal">
      <formula>"Napkin Hs"</formula>
    </cfRule>
  </conditionalFormatting>
  <conditionalFormatting sqref="C46">
    <cfRule type="cellIs" dxfId="41866" priority="21082" stopIfTrue="1" operator="equal">
      <formula>"Towel"</formula>
    </cfRule>
  </conditionalFormatting>
  <conditionalFormatting sqref="C46">
    <cfRule type="cellIs" dxfId="41865" priority="21092" stopIfTrue="1" operator="equal">
      <formula>"Towel"</formula>
    </cfRule>
    <cfRule type="cellIs" dxfId="41864" priority="21093" stopIfTrue="1" operator="equal">
      <formula>"Napkin Hs"</formula>
    </cfRule>
    <cfRule type="cellIs" dxfId="41863" priority="21098" stopIfTrue="1" operator="equal">
      <formula>"Towel"</formula>
    </cfRule>
    <cfRule type="cellIs" dxfId="41862" priority="21099" stopIfTrue="1" operator="equal">
      <formula>"Napkin Hs"</formula>
    </cfRule>
    <cfRule type="cellIs" dxfId="41861" priority="21104" stopIfTrue="1" operator="equal">
      <formula>"Towel"</formula>
    </cfRule>
    <cfRule type="cellIs" dxfId="41860" priority="21105" stopIfTrue="1" operator="equal">
      <formula>"Napkin Hs"</formula>
    </cfRule>
    <cfRule type="cellIs" dxfId="41859" priority="21106" stopIfTrue="1" operator="equal">
      <formula>"Towel"</formula>
    </cfRule>
    <cfRule type="cellIs" dxfId="41858" priority="21107" stopIfTrue="1" operator="equal">
      <formula>"Napkin Hs"</formula>
    </cfRule>
    <cfRule type="cellIs" dxfId="41857" priority="21112" stopIfTrue="1" operator="equal">
      <formula>"Towel"</formula>
    </cfRule>
    <cfRule type="cellIs" dxfId="41856" priority="21113" stopIfTrue="1" operator="equal">
      <formula>"Napkin Hs"</formula>
    </cfRule>
    <cfRule type="cellIs" dxfId="41855" priority="21122" stopIfTrue="1" operator="equal">
      <formula>"Towel"</formula>
    </cfRule>
    <cfRule type="cellIs" dxfId="41854" priority="21123" stopIfTrue="1" operator="equal">
      <formula>"Napkin Hs"</formula>
    </cfRule>
    <cfRule type="cellIs" dxfId="41853" priority="21128" stopIfTrue="1" operator="equal">
      <formula>"Towel"</formula>
    </cfRule>
    <cfRule type="cellIs" dxfId="41852" priority="21129" stopIfTrue="1" operator="equal">
      <formula>"Napkin Hs"</formula>
    </cfRule>
    <cfRule type="cellIs" dxfId="41851" priority="21130" stopIfTrue="1" operator="equal">
      <formula>"Towel"</formula>
    </cfRule>
    <cfRule type="cellIs" dxfId="41850" priority="21131" stopIfTrue="1" operator="equal">
      <formula>"Napkin Hs"</formula>
    </cfRule>
    <cfRule type="cellIs" dxfId="41849" priority="21136" stopIfTrue="1" operator="equal">
      <formula>"Towel"</formula>
    </cfRule>
    <cfRule type="cellIs" dxfId="41848" priority="21137" stopIfTrue="1" operator="equal">
      <formula>"Napkin Hs"</formula>
    </cfRule>
    <cfRule type="cellIs" dxfId="41847" priority="21146" stopIfTrue="1" operator="equal">
      <formula>"Towel"</formula>
    </cfRule>
    <cfRule type="cellIs" dxfId="41846" priority="21147" stopIfTrue="1" operator="equal">
      <formula>"Napkin Hs"</formula>
    </cfRule>
    <cfRule type="cellIs" dxfId="41845" priority="21148" stopIfTrue="1" operator="equal">
      <formula>"Towel"</formula>
    </cfRule>
    <cfRule type="cellIs" dxfId="41844" priority="21149" stopIfTrue="1" operator="equal">
      <formula>"Napkin Hs"</formula>
    </cfRule>
    <cfRule type="cellIs" dxfId="41843" priority="21154" stopIfTrue="1" operator="equal">
      <formula>"Towel"</formula>
    </cfRule>
    <cfRule type="cellIs" dxfId="41842" priority="21155" stopIfTrue="1" operator="equal">
      <formula>"Napkin Hs"</formula>
    </cfRule>
    <cfRule type="cellIs" dxfId="41841" priority="21164" stopIfTrue="1" operator="equal">
      <formula>"Towel"</formula>
    </cfRule>
    <cfRule type="cellIs" dxfId="41840" priority="21165" stopIfTrue="1" operator="equal">
      <formula>"Napkin Hs"</formula>
    </cfRule>
    <cfRule type="cellIs" dxfId="41839" priority="21166" stopIfTrue="1" operator="equal">
      <formula>"Towel"</formula>
    </cfRule>
    <cfRule type="cellIs" dxfId="41838" priority="21167" stopIfTrue="1" operator="equal">
      <formula>"Napkin Hs"</formula>
    </cfRule>
    <cfRule type="cellIs" dxfId="41837" priority="21173" stopIfTrue="1" operator="equal">
      <formula>"Napkin Hs"</formula>
    </cfRule>
  </conditionalFormatting>
  <conditionalFormatting sqref="C46">
    <cfRule type="cellIs" dxfId="41836" priority="21172" stopIfTrue="1" operator="equal">
      <formula>"Towel"</formula>
    </cfRule>
  </conditionalFormatting>
  <conditionalFormatting sqref="C46">
    <cfRule type="cellIs" dxfId="41835" priority="21083" stopIfTrue="1" operator="equal">
      <formula>"Napkin Hs"</formula>
    </cfRule>
    <cfRule type="cellIs" dxfId="41834" priority="21084" stopIfTrue="1" operator="equal">
      <formula>"Towel"</formula>
    </cfRule>
    <cfRule type="cellIs" dxfId="41833" priority="21085" stopIfTrue="1" operator="equal">
      <formula>"Napkin Hs"</formula>
    </cfRule>
    <cfRule type="cellIs" dxfId="41832" priority="21086" stopIfTrue="1" operator="equal">
      <formula>"Towel"</formula>
    </cfRule>
    <cfRule type="cellIs" dxfId="41831" priority="21087" stopIfTrue="1" operator="equal">
      <formula>"Napkin Hs"</formula>
    </cfRule>
    <cfRule type="cellIs" dxfId="41830" priority="21088" stopIfTrue="1" operator="equal">
      <formula>"Towel"</formula>
    </cfRule>
    <cfRule type="cellIs" dxfId="41829" priority="21089" stopIfTrue="1" operator="equal">
      <formula>"Napkin Hs"</formula>
    </cfRule>
    <cfRule type="cellIs" dxfId="41828" priority="21090" stopIfTrue="1" operator="equal">
      <formula>"Towel"</formula>
    </cfRule>
    <cfRule type="cellIs" dxfId="41827" priority="21091" stopIfTrue="1" operator="equal">
      <formula>"Napkin Hs"</formula>
    </cfRule>
    <cfRule type="cellIs" dxfId="41826" priority="21094" stopIfTrue="1" operator="equal">
      <formula>"Towel"</formula>
    </cfRule>
    <cfRule type="cellIs" dxfId="41825" priority="21095" stopIfTrue="1" operator="equal">
      <formula>"Napkin Hs"</formula>
    </cfRule>
    <cfRule type="cellIs" dxfId="41824" priority="21096" stopIfTrue="1" operator="equal">
      <formula>"Towel"</formula>
    </cfRule>
    <cfRule type="cellIs" dxfId="41823" priority="21097" stopIfTrue="1" operator="equal">
      <formula>"Napkin Hs"</formula>
    </cfRule>
    <cfRule type="cellIs" dxfId="41822" priority="21100" stopIfTrue="1" operator="equal">
      <formula>"Towel"</formula>
    </cfRule>
    <cfRule type="cellIs" dxfId="41821" priority="21101" stopIfTrue="1" operator="equal">
      <formula>"Napkin Hs"</formula>
    </cfRule>
    <cfRule type="cellIs" dxfId="41820" priority="21102" stopIfTrue="1" operator="equal">
      <formula>"Towel"</formula>
    </cfRule>
    <cfRule type="cellIs" dxfId="41819" priority="21103" stopIfTrue="1" operator="equal">
      <formula>"Napkin Hs"</formula>
    </cfRule>
    <cfRule type="cellIs" dxfId="41818" priority="21108" stopIfTrue="1" operator="equal">
      <formula>"Towel"</formula>
    </cfRule>
    <cfRule type="cellIs" dxfId="41817" priority="21109" stopIfTrue="1" operator="equal">
      <formula>"Napkin Hs"</formula>
    </cfRule>
    <cfRule type="cellIs" dxfId="41816" priority="21110" stopIfTrue="1" operator="equal">
      <formula>"Towel"</formula>
    </cfRule>
    <cfRule type="cellIs" dxfId="41815" priority="21111" stopIfTrue="1" operator="equal">
      <formula>"Napkin Hs"</formula>
    </cfRule>
    <cfRule type="cellIs" dxfId="41814" priority="21114" stopIfTrue="1" operator="equal">
      <formula>"Towel"</formula>
    </cfRule>
    <cfRule type="cellIs" dxfId="41813" priority="21115" stopIfTrue="1" operator="equal">
      <formula>"Napkin Hs"</formula>
    </cfRule>
    <cfRule type="cellIs" dxfId="41812" priority="21116" stopIfTrue="1" operator="equal">
      <formula>"Towel"</formula>
    </cfRule>
    <cfRule type="cellIs" dxfId="41811" priority="21117" stopIfTrue="1" operator="equal">
      <formula>"Napkin Hs"</formula>
    </cfRule>
    <cfRule type="cellIs" dxfId="41810" priority="21118" stopIfTrue="1" operator="equal">
      <formula>"Towel"</formula>
    </cfRule>
    <cfRule type="cellIs" dxfId="41809" priority="21119" stopIfTrue="1" operator="equal">
      <formula>"Napkin Hs"</formula>
    </cfRule>
    <cfRule type="cellIs" dxfId="41808" priority="21120" stopIfTrue="1" operator="equal">
      <formula>"Towel"</formula>
    </cfRule>
    <cfRule type="cellIs" dxfId="41807" priority="21121" stopIfTrue="1" operator="equal">
      <formula>"Napkin Hs"</formula>
    </cfRule>
    <cfRule type="cellIs" dxfId="41806" priority="21124" stopIfTrue="1" operator="equal">
      <formula>"Towel"</formula>
    </cfRule>
    <cfRule type="cellIs" dxfId="41805" priority="21125" stopIfTrue="1" operator="equal">
      <formula>"Napkin Hs"</formula>
    </cfRule>
    <cfRule type="cellIs" dxfId="41804" priority="21126" stopIfTrue="1" operator="equal">
      <formula>"Towel"</formula>
    </cfRule>
    <cfRule type="cellIs" dxfId="41803" priority="21127" stopIfTrue="1" operator="equal">
      <formula>"Napkin Hs"</formula>
    </cfRule>
    <cfRule type="cellIs" dxfId="41802" priority="21132" stopIfTrue="1" operator="equal">
      <formula>"Towel"</formula>
    </cfRule>
    <cfRule type="cellIs" dxfId="41801" priority="21133" stopIfTrue="1" operator="equal">
      <formula>"Napkin Hs"</formula>
    </cfRule>
    <cfRule type="cellIs" dxfId="41800" priority="21134" stopIfTrue="1" operator="equal">
      <formula>"Towel"</formula>
    </cfRule>
    <cfRule type="cellIs" dxfId="41799" priority="21135" stopIfTrue="1" operator="equal">
      <formula>"Napkin Hs"</formula>
    </cfRule>
    <cfRule type="cellIs" dxfId="41798" priority="21138" stopIfTrue="1" operator="equal">
      <formula>"Towel"</formula>
    </cfRule>
    <cfRule type="cellIs" dxfId="41797" priority="21139" stopIfTrue="1" operator="equal">
      <formula>"Napkin Hs"</formula>
    </cfRule>
    <cfRule type="cellIs" dxfId="41796" priority="21140" stopIfTrue="1" operator="equal">
      <formula>"Towel"</formula>
    </cfRule>
    <cfRule type="cellIs" dxfId="41795" priority="21141" stopIfTrue="1" operator="equal">
      <formula>"Napkin Hs"</formula>
    </cfRule>
    <cfRule type="cellIs" dxfId="41794" priority="21142" stopIfTrue="1" operator="equal">
      <formula>"Towel"</formula>
    </cfRule>
    <cfRule type="cellIs" dxfId="41793" priority="21143" stopIfTrue="1" operator="equal">
      <formula>"Napkin Hs"</formula>
    </cfRule>
    <cfRule type="cellIs" dxfId="41792" priority="21144" stopIfTrue="1" operator="equal">
      <formula>"Towel"</formula>
    </cfRule>
    <cfRule type="cellIs" dxfId="41791" priority="21145" stopIfTrue="1" operator="equal">
      <formula>"Napkin Hs"</formula>
    </cfRule>
    <cfRule type="cellIs" dxfId="41790" priority="21150" stopIfTrue="1" operator="equal">
      <formula>"Towel"</formula>
    </cfRule>
    <cfRule type="cellIs" dxfId="41789" priority="21151" stopIfTrue="1" operator="equal">
      <formula>"Napkin Hs"</formula>
    </cfRule>
    <cfRule type="cellIs" dxfId="41788" priority="21152" stopIfTrue="1" operator="equal">
      <formula>"Towel"</formula>
    </cfRule>
    <cfRule type="cellIs" dxfId="41787" priority="21153" stopIfTrue="1" operator="equal">
      <formula>"Napkin Hs"</formula>
    </cfRule>
    <cfRule type="cellIs" dxfId="41786" priority="21156" stopIfTrue="1" operator="equal">
      <formula>"Towel"</formula>
    </cfRule>
    <cfRule type="cellIs" dxfId="41785" priority="21157" stopIfTrue="1" operator="equal">
      <formula>"Napkin Hs"</formula>
    </cfRule>
    <cfRule type="cellIs" dxfId="41784" priority="21158" stopIfTrue="1" operator="equal">
      <formula>"Towel"</formula>
    </cfRule>
    <cfRule type="cellIs" dxfId="41783" priority="21159" stopIfTrue="1" operator="equal">
      <formula>"Napkin Hs"</formula>
    </cfRule>
    <cfRule type="cellIs" dxfId="41782" priority="21160" stopIfTrue="1" operator="equal">
      <formula>"Towel"</formula>
    </cfRule>
    <cfRule type="cellIs" dxfId="41781" priority="21161" stopIfTrue="1" operator="equal">
      <formula>"Napkin Hs"</formula>
    </cfRule>
    <cfRule type="cellIs" dxfId="41780" priority="21162" stopIfTrue="1" operator="equal">
      <formula>"Towel"</formula>
    </cfRule>
    <cfRule type="cellIs" dxfId="41779" priority="21163" stopIfTrue="1" operator="equal">
      <formula>"Napkin Hs"</formula>
    </cfRule>
    <cfRule type="cellIs" dxfId="41778" priority="21168" stopIfTrue="1" operator="equal">
      <formula>"Towel"</formula>
    </cfRule>
    <cfRule type="cellIs" dxfId="41777" priority="21169" stopIfTrue="1" operator="equal">
      <formula>"Napkin Hs"</formula>
    </cfRule>
    <cfRule type="cellIs" dxfId="41776" priority="21170" stopIfTrue="1" operator="equal">
      <formula>"Towel"</formula>
    </cfRule>
    <cfRule type="cellIs" dxfId="41775" priority="21171" stopIfTrue="1" operator="equal">
      <formula>"Napkin Hs"</formula>
    </cfRule>
    <cfRule type="cellIs" dxfId="41774" priority="21174" stopIfTrue="1" operator="equal">
      <formula>"Towel"</formula>
    </cfRule>
    <cfRule type="cellIs" dxfId="41773" priority="21175" stopIfTrue="1" operator="equal">
      <formula>"Napkin Hs"</formula>
    </cfRule>
    <cfRule type="cellIs" dxfId="41772" priority="21176" stopIfTrue="1" operator="equal">
      <formula>"Towel"</formula>
    </cfRule>
    <cfRule type="cellIs" dxfId="41771" priority="21177" stopIfTrue="1" operator="equal">
      <formula>"Napkin Hs"</formula>
    </cfRule>
  </conditionalFormatting>
  <conditionalFormatting sqref="C46">
    <cfRule type="cellIs" dxfId="41770" priority="21081" stopIfTrue="1" operator="equal">
      <formula>"Napkin Hs"</formula>
    </cfRule>
  </conditionalFormatting>
  <conditionalFormatting sqref="C46">
    <cfRule type="cellIs" dxfId="41769" priority="21080" stopIfTrue="1" operator="equal">
      <formula>"Napkin Hs"</formula>
    </cfRule>
  </conditionalFormatting>
  <conditionalFormatting sqref="C46">
    <cfRule type="cellIs" dxfId="41768" priority="21079" stopIfTrue="1" operator="equal">
      <formula>"Napkin Hs"</formula>
    </cfRule>
  </conditionalFormatting>
  <conditionalFormatting sqref="C46">
    <cfRule type="cellIs" dxfId="41767" priority="21078" stopIfTrue="1" operator="equal">
      <formula>"Napkin Hs"</formula>
    </cfRule>
  </conditionalFormatting>
  <conditionalFormatting sqref="C46">
    <cfRule type="cellIs" dxfId="41766" priority="21077" stopIfTrue="1" operator="equal">
      <formula>"Napkin Hs"</formula>
    </cfRule>
  </conditionalFormatting>
  <conditionalFormatting sqref="C46">
    <cfRule type="cellIs" dxfId="41765" priority="21076" stopIfTrue="1" operator="equal">
      <formula>"Napkin Hs"</formula>
    </cfRule>
  </conditionalFormatting>
  <conditionalFormatting sqref="C46">
    <cfRule type="cellIs" dxfId="41764" priority="21072" stopIfTrue="1" operator="equal">
      <formula>"Towel"</formula>
    </cfRule>
    <cfRule type="cellIs" dxfId="41763" priority="21073" stopIfTrue="1" operator="equal">
      <formula>"Napkin Hs"</formula>
    </cfRule>
  </conditionalFormatting>
  <conditionalFormatting sqref="C46">
    <cfRule type="cellIs" dxfId="41762" priority="21074" stopIfTrue="1" operator="equal">
      <formula>"Towel"</formula>
    </cfRule>
    <cfRule type="cellIs" dxfId="41761" priority="21075" stopIfTrue="1" operator="equal">
      <formula>"Napkin Hs"</formula>
    </cfRule>
  </conditionalFormatting>
  <conditionalFormatting sqref="C46">
    <cfRule type="cellIs" dxfId="41760" priority="21068" stopIfTrue="1" operator="equal">
      <formula>"Towel"</formula>
    </cfRule>
    <cfRule type="cellIs" dxfId="41759" priority="21069" stopIfTrue="1" operator="equal">
      <formula>"Napkin Hs"</formula>
    </cfRule>
  </conditionalFormatting>
  <conditionalFormatting sqref="C46">
    <cfRule type="cellIs" dxfId="41758" priority="21070" stopIfTrue="1" operator="equal">
      <formula>"Towel"</formula>
    </cfRule>
    <cfRule type="cellIs" dxfId="41757" priority="21071" stopIfTrue="1" operator="equal">
      <formula>"Napkin Hs"</formula>
    </cfRule>
  </conditionalFormatting>
  <conditionalFormatting sqref="B46:C46 B47">
    <cfRule type="cellIs" dxfId="41756" priority="21495" stopIfTrue="1" operator="equal">
      <formula>"Towel"</formula>
    </cfRule>
    <cfRule type="cellIs" dxfId="41755" priority="21496" stopIfTrue="1" operator="equal">
      <formula>"Napkin Hs"</formula>
    </cfRule>
  </conditionalFormatting>
  <conditionalFormatting sqref="C46">
    <cfRule type="cellIs" dxfId="41754" priority="21491" stopIfTrue="1" operator="equal">
      <formula>"Towel"</formula>
    </cfRule>
    <cfRule type="cellIs" dxfId="41753" priority="21492" stopIfTrue="1" operator="equal">
      <formula>"Napkin Hs"</formula>
    </cfRule>
  </conditionalFormatting>
  <conditionalFormatting sqref="C46">
    <cfRule type="cellIs" dxfId="41752" priority="21493" stopIfTrue="1" operator="equal">
      <formula>"Towel"</formula>
    </cfRule>
    <cfRule type="cellIs" dxfId="41751" priority="21494" stopIfTrue="1" operator="equal">
      <formula>"Napkin Hs"</formula>
    </cfRule>
  </conditionalFormatting>
  <conditionalFormatting sqref="C46">
    <cfRule type="cellIs" dxfId="41750" priority="21487" stopIfTrue="1" operator="equal">
      <formula>"Towel"</formula>
    </cfRule>
    <cfRule type="cellIs" dxfId="41749" priority="21488" stopIfTrue="1" operator="equal">
      <formula>"Napkin Hs"</formula>
    </cfRule>
  </conditionalFormatting>
  <conditionalFormatting sqref="C46">
    <cfRule type="cellIs" dxfId="41748" priority="21489" stopIfTrue="1" operator="equal">
      <formula>"Towel"</formula>
    </cfRule>
    <cfRule type="cellIs" dxfId="41747" priority="21490" stopIfTrue="1" operator="equal">
      <formula>"Napkin Hs"</formula>
    </cfRule>
  </conditionalFormatting>
  <conditionalFormatting sqref="C46">
    <cfRule type="cellIs" dxfId="41746" priority="21485" stopIfTrue="1" operator="equal">
      <formula>"Towel"</formula>
    </cfRule>
    <cfRule type="cellIs" dxfId="41745" priority="21486" stopIfTrue="1" operator="equal">
      <formula>"Napkin Hs"</formula>
    </cfRule>
  </conditionalFormatting>
  <conditionalFormatting sqref="B46:B47">
    <cfRule type="cellIs" dxfId="41744" priority="21483" stopIfTrue="1" operator="equal">
      <formula>"Towel"</formula>
    </cfRule>
    <cfRule type="cellIs" dxfId="41743" priority="21484" stopIfTrue="1" operator="equal">
      <formula>"Napkin Hs"</formula>
    </cfRule>
  </conditionalFormatting>
  <conditionalFormatting sqref="B46:C46 B47">
    <cfRule type="cellIs" dxfId="41742" priority="21481" stopIfTrue="1" operator="equal">
      <formula>"Towel"</formula>
    </cfRule>
    <cfRule type="cellIs" dxfId="41741" priority="21482" stopIfTrue="1" operator="equal">
      <formula>"Napkin Hs"</formula>
    </cfRule>
  </conditionalFormatting>
  <conditionalFormatting sqref="C46">
    <cfRule type="cellIs" dxfId="41740" priority="21477" stopIfTrue="1" operator="equal">
      <formula>"Towel"</formula>
    </cfRule>
    <cfRule type="cellIs" dxfId="41739" priority="21478" stopIfTrue="1" operator="equal">
      <formula>"Napkin Hs"</formula>
    </cfRule>
  </conditionalFormatting>
  <conditionalFormatting sqref="C46">
    <cfRule type="cellIs" dxfId="41738" priority="21480" stopIfTrue="1" operator="equal">
      <formula>"Napkin Hs"</formula>
    </cfRule>
  </conditionalFormatting>
  <conditionalFormatting sqref="C46">
    <cfRule type="cellIs" dxfId="41737" priority="21479" stopIfTrue="1" operator="equal">
      <formula>"Towel"</formula>
    </cfRule>
  </conditionalFormatting>
  <conditionalFormatting sqref="B45:C45">
    <cfRule type="cellIs" dxfId="41736" priority="21046" stopIfTrue="1" operator="equal">
      <formula>"Towel"</formula>
    </cfRule>
    <cfRule type="cellIs" dxfId="41735" priority="21047" stopIfTrue="1" operator="equal">
      <formula>"Napkin Hs"</formula>
    </cfRule>
  </conditionalFormatting>
  <conditionalFormatting sqref="C45">
    <cfRule type="cellIs" dxfId="41734" priority="21042" stopIfTrue="1" operator="equal">
      <formula>"Towel"</formula>
    </cfRule>
    <cfRule type="cellIs" dxfId="41733" priority="21043" stopIfTrue="1" operator="equal">
      <formula>"Napkin Hs"</formula>
    </cfRule>
  </conditionalFormatting>
  <conditionalFormatting sqref="C45">
    <cfRule type="cellIs" dxfId="41732" priority="21045" stopIfTrue="1" operator="equal">
      <formula>"Napkin Hs"</formula>
    </cfRule>
  </conditionalFormatting>
  <conditionalFormatting sqref="C45">
    <cfRule type="cellIs" dxfId="41731" priority="21044" stopIfTrue="1" operator="equal">
      <formula>"Towel"</formula>
    </cfRule>
  </conditionalFormatting>
  <conditionalFormatting sqref="B45">
    <cfRule type="cellIs" dxfId="41730" priority="21040" stopIfTrue="1" operator="equal">
      <formula>"Towel"</formula>
    </cfRule>
    <cfRule type="cellIs" dxfId="41729" priority="21041" stopIfTrue="1" operator="equal">
      <formula>"Napkin Hs"</formula>
    </cfRule>
  </conditionalFormatting>
  <conditionalFormatting sqref="B45">
    <cfRule type="cellIs" dxfId="41728" priority="21038" stopIfTrue="1" operator="equal">
      <formula>"Towel"</formula>
    </cfRule>
    <cfRule type="cellIs" dxfId="41727" priority="21039" stopIfTrue="1" operator="equal">
      <formula>"Napkin Hs"</formula>
    </cfRule>
  </conditionalFormatting>
  <conditionalFormatting sqref="B45">
    <cfRule type="cellIs" dxfId="41726" priority="21036" stopIfTrue="1" operator="equal">
      <formula>"Towel"</formula>
    </cfRule>
    <cfRule type="cellIs" dxfId="41725" priority="21037" stopIfTrue="1" operator="equal">
      <formula>"Napkin Hs"</formula>
    </cfRule>
  </conditionalFormatting>
  <conditionalFormatting sqref="B45">
    <cfRule type="cellIs" dxfId="41724" priority="21034" stopIfTrue="1" operator="equal">
      <formula>"Towel"</formula>
    </cfRule>
    <cfRule type="cellIs" dxfId="41723" priority="21035" stopIfTrue="1" operator="equal">
      <formula>"Napkin Hs"</formula>
    </cfRule>
  </conditionalFormatting>
  <conditionalFormatting sqref="B45">
    <cfRule type="cellIs" dxfId="41722" priority="21032" stopIfTrue="1" operator="equal">
      <formula>"Towel"</formula>
    </cfRule>
    <cfRule type="cellIs" dxfId="41721" priority="21033" stopIfTrue="1" operator="equal">
      <formula>"Napkin Hs"</formula>
    </cfRule>
  </conditionalFormatting>
  <conditionalFormatting sqref="B45">
    <cfRule type="cellIs" dxfId="41720" priority="21030" stopIfTrue="1" operator="equal">
      <formula>"Towel"</formula>
    </cfRule>
    <cfRule type="cellIs" dxfId="41719" priority="21031" stopIfTrue="1" operator="equal">
      <formula>"Napkin Hs"</formula>
    </cfRule>
  </conditionalFormatting>
  <conditionalFormatting sqref="B45">
    <cfRule type="cellIs" dxfId="41718" priority="21028" stopIfTrue="1" operator="equal">
      <formula>"Towel"</formula>
    </cfRule>
    <cfRule type="cellIs" dxfId="41717" priority="21029" stopIfTrue="1" operator="equal">
      <formula>"Napkin Hs"</formula>
    </cfRule>
  </conditionalFormatting>
  <conditionalFormatting sqref="B45">
    <cfRule type="cellIs" dxfId="41716" priority="21026" stopIfTrue="1" operator="equal">
      <formula>"Towel"</formula>
    </cfRule>
    <cfRule type="cellIs" dxfId="41715" priority="21027" stopIfTrue="1" operator="equal">
      <formula>"Napkin Hs"</formula>
    </cfRule>
  </conditionalFormatting>
  <conditionalFormatting sqref="B45">
    <cfRule type="cellIs" dxfId="41714" priority="21025" stopIfTrue="1" operator="equal">
      <formula>"Napkin Hs"</formula>
    </cfRule>
  </conditionalFormatting>
  <conditionalFormatting sqref="B45">
    <cfRule type="cellIs" dxfId="41713" priority="21024" stopIfTrue="1" operator="equal">
      <formula>"Napkin Hs"</formula>
    </cfRule>
  </conditionalFormatting>
  <conditionalFormatting sqref="B45">
    <cfRule type="cellIs" dxfId="41712" priority="21023" stopIfTrue="1" operator="equal">
      <formula>"Napkin Hs"</formula>
    </cfRule>
  </conditionalFormatting>
  <conditionalFormatting sqref="C45">
    <cfRule type="cellIs" dxfId="41711" priority="21021" stopIfTrue="1" operator="equal">
      <formula>"Towel"</formula>
    </cfRule>
    <cfRule type="cellIs" dxfId="41710" priority="21022" stopIfTrue="1" operator="equal">
      <formula>"Napkin Hs"</formula>
    </cfRule>
  </conditionalFormatting>
  <conditionalFormatting sqref="C45">
    <cfRule type="cellIs" dxfId="41709" priority="21017" stopIfTrue="1" operator="equal">
      <formula>"Towel"</formula>
    </cfRule>
    <cfRule type="cellIs" dxfId="41708" priority="21018" stopIfTrue="1" operator="equal">
      <formula>"Napkin Hs"</formula>
    </cfRule>
  </conditionalFormatting>
  <conditionalFormatting sqref="C45">
    <cfRule type="cellIs" dxfId="41707" priority="21019" stopIfTrue="1" operator="equal">
      <formula>"Towel"</formula>
    </cfRule>
    <cfRule type="cellIs" dxfId="41706" priority="21020" stopIfTrue="1" operator="equal">
      <formula>"Napkin Hs"</formula>
    </cfRule>
  </conditionalFormatting>
  <conditionalFormatting sqref="C45">
    <cfRule type="cellIs" dxfId="41705" priority="21015" stopIfTrue="1" operator="equal">
      <formula>"Towel"</formula>
    </cfRule>
    <cfRule type="cellIs" dxfId="41704" priority="21016" stopIfTrue="1" operator="equal">
      <formula>"Napkin Hs"</formula>
    </cfRule>
  </conditionalFormatting>
  <conditionalFormatting sqref="C45">
    <cfRule type="cellIs" dxfId="41703" priority="21013" stopIfTrue="1" operator="equal">
      <formula>"Towel"</formula>
    </cfRule>
    <cfRule type="cellIs" dxfId="41702" priority="21014" stopIfTrue="1" operator="equal">
      <formula>"Napkin Hs"</formula>
    </cfRule>
  </conditionalFormatting>
  <conditionalFormatting sqref="C45">
    <cfRule type="cellIs" dxfId="41701" priority="21011" stopIfTrue="1" operator="equal">
      <formula>"Towel"</formula>
    </cfRule>
    <cfRule type="cellIs" dxfId="41700" priority="21012" stopIfTrue="1" operator="equal">
      <formula>"Napkin Hs"</formula>
    </cfRule>
  </conditionalFormatting>
  <conditionalFormatting sqref="C45">
    <cfRule type="cellIs" dxfId="41699" priority="21003" stopIfTrue="1" operator="equal">
      <formula>"Towel"</formula>
    </cfRule>
    <cfRule type="cellIs" dxfId="41698" priority="21004" stopIfTrue="1" operator="equal">
      <formula>"Napkin Hs"</formula>
    </cfRule>
  </conditionalFormatting>
  <conditionalFormatting sqref="C45">
    <cfRule type="cellIs" dxfId="41697" priority="21005" stopIfTrue="1" operator="equal">
      <formula>"Towel"</formula>
    </cfRule>
    <cfRule type="cellIs" dxfId="41696" priority="21006" stopIfTrue="1" operator="equal">
      <formula>"Napkin Hs"</formula>
    </cfRule>
  </conditionalFormatting>
  <conditionalFormatting sqref="C45">
    <cfRule type="cellIs" dxfId="41695" priority="21001" stopIfTrue="1" operator="equal">
      <formula>"Towel"</formula>
    </cfRule>
    <cfRule type="cellIs" dxfId="41694" priority="21002" stopIfTrue="1" operator="equal">
      <formula>"Napkin Hs"</formula>
    </cfRule>
  </conditionalFormatting>
  <conditionalFormatting sqref="C45">
    <cfRule type="cellIs" dxfId="41693" priority="20999" stopIfTrue="1" operator="equal">
      <formula>"Towel"</formula>
    </cfRule>
    <cfRule type="cellIs" dxfId="41692" priority="21000" stopIfTrue="1" operator="equal">
      <formula>"Napkin Hs"</formula>
    </cfRule>
  </conditionalFormatting>
  <conditionalFormatting sqref="C45">
    <cfRule type="cellIs" dxfId="41691" priority="21007" stopIfTrue="1" operator="equal">
      <formula>"Towel"</formula>
    </cfRule>
    <cfRule type="cellIs" dxfId="41690" priority="21008" stopIfTrue="1" operator="equal">
      <formula>"Napkin Hs"</formula>
    </cfRule>
  </conditionalFormatting>
  <conditionalFormatting sqref="C45">
    <cfRule type="cellIs" dxfId="41689" priority="21009" stopIfTrue="1" operator="equal">
      <formula>"Towel"</formula>
    </cfRule>
    <cfRule type="cellIs" dxfId="41688" priority="21010" stopIfTrue="1" operator="equal">
      <formula>"Napkin Hs"</formula>
    </cfRule>
  </conditionalFormatting>
  <conditionalFormatting sqref="C45">
    <cfRule type="cellIs" dxfId="41687" priority="20997" stopIfTrue="1" operator="equal">
      <formula>"Towel"</formula>
    </cfRule>
    <cfRule type="cellIs" dxfId="41686" priority="20998" stopIfTrue="1" operator="equal">
      <formula>"Napkin Hs"</formula>
    </cfRule>
  </conditionalFormatting>
  <conditionalFormatting sqref="C45">
    <cfRule type="cellIs" dxfId="41685" priority="20993" stopIfTrue="1" operator="equal">
      <formula>"Towel"</formula>
    </cfRule>
    <cfRule type="cellIs" dxfId="41684" priority="20994" stopIfTrue="1" operator="equal">
      <formula>"Napkin Hs"</formula>
    </cfRule>
  </conditionalFormatting>
  <conditionalFormatting sqref="C45">
    <cfRule type="cellIs" dxfId="41683" priority="20995" stopIfTrue="1" operator="equal">
      <formula>"Towel"</formula>
    </cfRule>
    <cfRule type="cellIs" dxfId="41682" priority="20996" stopIfTrue="1" operator="equal">
      <formula>"Napkin Hs"</formula>
    </cfRule>
  </conditionalFormatting>
  <conditionalFormatting sqref="C45">
    <cfRule type="cellIs" dxfId="41681" priority="20991" stopIfTrue="1" operator="equal">
      <formula>"Towel"</formula>
    </cfRule>
    <cfRule type="cellIs" dxfId="41680" priority="20992" stopIfTrue="1" operator="equal">
      <formula>"Napkin Hs"</formula>
    </cfRule>
  </conditionalFormatting>
  <conditionalFormatting sqref="C45">
    <cfRule type="cellIs" dxfId="41679" priority="20989" stopIfTrue="1" operator="equal">
      <formula>"Towel"</formula>
    </cfRule>
    <cfRule type="cellIs" dxfId="41678" priority="20990" stopIfTrue="1" operator="equal">
      <formula>"Napkin Hs"</formula>
    </cfRule>
  </conditionalFormatting>
  <conditionalFormatting sqref="C45">
    <cfRule type="cellIs" dxfId="41677" priority="20987" stopIfTrue="1" operator="equal">
      <formula>"Towel"</formula>
    </cfRule>
    <cfRule type="cellIs" dxfId="41676" priority="20988" stopIfTrue="1" operator="equal">
      <formula>"Napkin Hs"</formula>
    </cfRule>
  </conditionalFormatting>
  <conditionalFormatting sqref="C45">
    <cfRule type="cellIs" dxfId="41675" priority="20979" stopIfTrue="1" operator="equal">
      <formula>"Towel"</formula>
    </cfRule>
    <cfRule type="cellIs" dxfId="41674" priority="20980" stopIfTrue="1" operator="equal">
      <formula>"Napkin Hs"</formula>
    </cfRule>
  </conditionalFormatting>
  <conditionalFormatting sqref="C45">
    <cfRule type="cellIs" dxfId="41673" priority="20981" stopIfTrue="1" operator="equal">
      <formula>"Towel"</formula>
    </cfRule>
    <cfRule type="cellIs" dxfId="41672" priority="20982" stopIfTrue="1" operator="equal">
      <formula>"Napkin Hs"</formula>
    </cfRule>
  </conditionalFormatting>
  <conditionalFormatting sqref="C45">
    <cfRule type="cellIs" dxfId="41671" priority="20977" stopIfTrue="1" operator="equal">
      <formula>"Towel"</formula>
    </cfRule>
    <cfRule type="cellIs" dxfId="41670" priority="20978" stopIfTrue="1" operator="equal">
      <formula>"Napkin Hs"</formula>
    </cfRule>
  </conditionalFormatting>
  <conditionalFormatting sqref="C45">
    <cfRule type="cellIs" dxfId="41669" priority="20975" stopIfTrue="1" operator="equal">
      <formula>"Towel"</formula>
    </cfRule>
    <cfRule type="cellIs" dxfId="41668" priority="20976" stopIfTrue="1" operator="equal">
      <formula>"Napkin Hs"</formula>
    </cfRule>
  </conditionalFormatting>
  <conditionalFormatting sqref="C45">
    <cfRule type="cellIs" dxfId="41667" priority="20983" stopIfTrue="1" operator="equal">
      <formula>"Towel"</formula>
    </cfRule>
    <cfRule type="cellIs" dxfId="41666" priority="20984" stopIfTrue="1" operator="equal">
      <formula>"Napkin Hs"</formula>
    </cfRule>
  </conditionalFormatting>
  <conditionalFormatting sqref="C45">
    <cfRule type="cellIs" dxfId="41665" priority="20985" stopIfTrue="1" operator="equal">
      <formula>"Towel"</formula>
    </cfRule>
    <cfRule type="cellIs" dxfId="41664" priority="20986" stopIfTrue="1" operator="equal">
      <formula>"Napkin Hs"</formula>
    </cfRule>
  </conditionalFormatting>
  <conditionalFormatting sqref="C45">
    <cfRule type="cellIs" dxfId="41663" priority="20973" stopIfTrue="1" operator="equal">
      <formula>"Towel"</formula>
    </cfRule>
    <cfRule type="cellIs" dxfId="41662" priority="20974" stopIfTrue="1" operator="equal">
      <formula>"Napkin Hs"</formula>
    </cfRule>
  </conditionalFormatting>
  <conditionalFormatting sqref="C45">
    <cfRule type="cellIs" dxfId="41661" priority="20969" stopIfTrue="1" operator="equal">
      <formula>"Towel"</formula>
    </cfRule>
    <cfRule type="cellIs" dxfId="41660" priority="20970" stopIfTrue="1" operator="equal">
      <formula>"Napkin Hs"</formula>
    </cfRule>
  </conditionalFormatting>
  <conditionalFormatting sqref="C45">
    <cfRule type="cellIs" dxfId="41659" priority="20971" stopIfTrue="1" operator="equal">
      <formula>"Towel"</formula>
    </cfRule>
    <cfRule type="cellIs" dxfId="41658" priority="20972" stopIfTrue="1" operator="equal">
      <formula>"Napkin Hs"</formula>
    </cfRule>
  </conditionalFormatting>
  <conditionalFormatting sqref="C45">
    <cfRule type="cellIs" dxfId="41657" priority="20965" stopIfTrue="1" operator="equal">
      <formula>"Towel"</formula>
    </cfRule>
    <cfRule type="cellIs" dxfId="41656" priority="20966" stopIfTrue="1" operator="equal">
      <formula>"Napkin Hs"</formula>
    </cfRule>
  </conditionalFormatting>
  <conditionalFormatting sqref="C45">
    <cfRule type="cellIs" dxfId="41655" priority="20967" stopIfTrue="1" operator="equal">
      <formula>"Towel"</formula>
    </cfRule>
    <cfRule type="cellIs" dxfId="41654" priority="20968" stopIfTrue="1" operator="equal">
      <formula>"Napkin Hs"</formula>
    </cfRule>
  </conditionalFormatting>
  <conditionalFormatting sqref="C45">
    <cfRule type="cellIs" dxfId="41653" priority="20963" stopIfTrue="1" operator="equal">
      <formula>"Towel"</formula>
    </cfRule>
    <cfRule type="cellIs" dxfId="41652" priority="20964" stopIfTrue="1" operator="equal">
      <formula>"Napkin Hs"</formula>
    </cfRule>
  </conditionalFormatting>
  <conditionalFormatting sqref="C45">
    <cfRule type="cellIs" dxfId="41651" priority="20957" stopIfTrue="1" operator="equal">
      <formula>"Towel"</formula>
    </cfRule>
    <cfRule type="cellIs" dxfId="41650" priority="20958" stopIfTrue="1" operator="equal">
      <formula>"Napkin Hs"</formula>
    </cfRule>
  </conditionalFormatting>
  <conditionalFormatting sqref="C45">
    <cfRule type="cellIs" dxfId="41649" priority="20961" stopIfTrue="1" operator="equal">
      <formula>"Towel"</formula>
    </cfRule>
    <cfRule type="cellIs" dxfId="41648" priority="20962" stopIfTrue="1" operator="equal">
      <formula>"Napkin Hs"</formula>
    </cfRule>
  </conditionalFormatting>
  <conditionalFormatting sqref="C45">
    <cfRule type="cellIs" dxfId="41647" priority="20959" stopIfTrue="1" operator="equal">
      <formula>"Towel"</formula>
    </cfRule>
    <cfRule type="cellIs" dxfId="41646" priority="20960" stopIfTrue="1" operator="equal">
      <formula>"Napkin Hs"</formula>
    </cfRule>
  </conditionalFormatting>
  <conditionalFormatting sqref="C45">
    <cfRule type="cellIs" dxfId="41645" priority="20951" stopIfTrue="1" operator="equal">
      <formula>"Towel"</formula>
    </cfRule>
    <cfRule type="cellIs" dxfId="41644" priority="20952" stopIfTrue="1" operator="equal">
      <formula>"Napkin Hs"</formula>
    </cfRule>
  </conditionalFormatting>
  <conditionalFormatting sqref="C45">
    <cfRule type="cellIs" dxfId="41643" priority="20953" stopIfTrue="1" operator="equal">
      <formula>"Towel"</formula>
    </cfRule>
    <cfRule type="cellIs" dxfId="41642" priority="20954" stopIfTrue="1" operator="equal">
      <formula>"Napkin Hs"</formula>
    </cfRule>
  </conditionalFormatting>
  <conditionalFormatting sqref="C45">
    <cfRule type="cellIs" dxfId="41641" priority="20955" stopIfTrue="1" operator="equal">
      <formula>"Towel"</formula>
    </cfRule>
    <cfRule type="cellIs" dxfId="41640" priority="20956" stopIfTrue="1" operator="equal">
      <formula>"Napkin Hs"</formula>
    </cfRule>
  </conditionalFormatting>
  <conditionalFormatting sqref="C45">
    <cfRule type="cellIs" dxfId="41639" priority="20949" stopIfTrue="1" operator="equal">
      <formula>"Towel"</formula>
    </cfRule>
    <cfRule type="cellIs" dxfId="41638" priority="20950" stopIfTrue="1" operator="equal">
      <formula>"Napkin Hs"</formula>
    </cfRule>
  </conditionalFormatting>
  <conditionalFormatting sqref="C45">
    <cfRule type="cellIs" dxfId="41637" priority="20947" stopIfTrue="1" operator="equal">
      <formula>"Towel"</formula>
    </cfRule>
    <cfRule type="cellIs" dxfId="41636" priority="20948" stopIfTrue="1" operator="equal">
      <formula>"Napkin Hs"</formula>
    </cfRule>
  </conditionalFormatting>
  <conditionalFormatting sqref="C45">
    <cfRule type="cellIs" dxfId="41635" priority="20923" stopIfTrue="1" operator="equal">
      <formula>"Towel"</formula>
    </cfRule>
  </conditionalFormatting>
  <conditionalFormatting sqref="C45">
    <cfRule type="cellIs" dxfId="41634" priority="20924" stopIfTrue="1" operator="equal">
      <formula>"Napkin Hs"</formula>
    </cfRule>
    <cfRule type="cellIs" dxfId="41633" priority="20929" stopIfTrue="1" operator="equal">
      <formula>"Towel"</formula>
    </cfRule>
    <cfRule type="cellIs" dxfId="41632" priority="20930" stopIfTrue="1" operator="equal">
      <formula>"Napkin Hs"</formula>
    </cfRule>
    <cfRule type="cellIs" dxfId="41631" priority="20939" stopIfTrue="1" operator="equal">
      <formula>"Towel"</formula>
    </cfRule>
    <cfRule type="cellIs" dxfId="41630" priority="20940" stopIfTrue="1" operator="equal">
      <formula>"Napkin Hs"</formula>
    </cfRule>
    <cfRule type="cellIs" dxfId="41629" priority="20945" stopIfTrue="1" operator="equal">
      <formula>"Towel"</formula>
    </cfRule>
    <cfRule type="cellIs" dxfId="41628" priority="20946" stopIfTrue="1" operator="equal">
      <formula>"Napkin Hs"</formula>
    </cfRule>
  </conditionalFormatting>
  <conditionalFormatting sqref="C45">
    <cfRule type="cellIs" dxfId="41627" priority="20925" stopIfTrue="1" operator="equal">
      <formula>"Towel"</formula>
    </cfRule>
    <cfRule type="cellIs" dxfId="41626" priority="20926" stopIfTrue="1" operator="equal">
      <formula>"Napkin Hs"</formula>
    </cfRule>
    <cfRule type="cellIs" dxfId="41625" priority="20927" stopIfTrue="1" operator="equal">
      <formula>"Towel"</formula>
    </cfRule>
    <cfRule type="cellIs" dxfId="41624" priority="20928" stopIfTrue="1" operator="equal">
      <formula>"Napkin Hs"</formula>
    </cfRule>
    <cfRule type="cellIs" dxfId="41623" priority="20931" stopIfTrue="1" operator="equal">
      <formula>"Towel"</formula>
    </cfRule>
    <cfRule type="cellIs" dxfId="41622" priority="20932" stopIfTrue="1" operator="equal">
      <formula>"Napkin Hs"</formula>
    </cfRule>
    <cfRule type="cellIs" dxfId="41621" priority="20933" stopIfTrue="1" operator="equal">
      <formula>"Towel"</formula>
    </cfRule>
    <cfRule type="cellIs" dxfId="41620" priority="20934" stopIfTrue="1" operator="equal">
      <formula>"Napkin Hs"</formula>
    </cfRule>
    <cfRule type="cellIs" dxfId="41619" priority="20935" stopIfTrue="1" operator="equal">
      <formula>"Towel"</formula>
    </cfRule>
    <cfRule type="cellIs" dxfId="41618" priority="20936" stopIfTrue="1" operator="equal">
      <formula>"Napkin Hs"</formula>
    </cfRule>
    <cfRule type="cellIs" dxfId="41617" priority="20937" stopIfTrue="1" operator="equal">
      <formula>"Towel"</formula>
    </cfRule>
    <cfRule type="cellIs" dxfId="41616" priority="20938" stopIfTrue="1" operator="equal">
      <formula>"Napkin Hs"</formula>
    </cfRule>
    <cfRule type="cellIs" dxfId="41615" priority="20941" stopIfTrue="1" operator="equal">
      <formula>"Towel"</formula>
    </cfRule>
    <cfRule type="cellIs" dxfId="41614" priority="20942" stopIfTrue="1" operator="equal">
      <formula>"Napkin Hs"</formula>
    </cfRule>
    <cfRule type="cellIs" dxfId="41613" priority="20944" stopIfTrue="1" operator="equal">
      <formula>"Napkin Hs"</formula>
    </cfRule>
  </conditionalFormatting>
  <conditionalFormatting sqref="C45">
    <cfRule type="cellIs" dxfId="41612" priority="20943" stopIfTrue="1" operator="equal">
      <formula>"Towel"</formula>
    </cfRule>
  </conditionalFormatting>
  <conditionalFormatting sqref="C45">
    <cfRule type="cellIs" dxfId="41611" priority="20921" stopIfTrue="1" operator="equal">
      <formula>"Towel"</formula>
    </cfRule>
    <cfRule type="cellIs" dxfId="41610" priority="20922" stopIfTrue="1" operator="equal">
      <formula>"Napkin Hs"</formula>
    </cfRule>
  </conditionalFormatting>
  <conditionalFormatting sqref="C45">
    <cfRule type="cellIs" dxfId="41609" priority="20920" stopIfTrue="1" operator="equal">
      <formula>"Napkin Hs"</formula>
    </cfRule>
  </conditionalFormatting>
  <conditionalFormatting sqref="C45">
    <cfRule type="cellIs" dxfId="41608" priority="20919" stopIfTrue="1" operator="equal">
      <formula>"Towel"</formula>
    </cfRule>
  </conditionalFormatting>
  <conditionalFormatting sqref="C45">
    <cfRule type="cellIs" dxfId="41607" priority="20917" stopIfTrue="1" operator="equal">
      <formula>"Towel"</formula>
    </cfRule>
  </conditionalFormatting>
  <conditionalFormatting sqref="C45">
    <cfRule type="cellIs" dxfId="41606" priority="20918" stopIfTrue="1" operator="equal">
      <formula>"Napkin Hs"</formula>
    </cfRule>
  </conditionalFormatting>
  <conditionalFormatting sqref="C45">
    <cfRule type="cellIs" dxfId="41605" priority="20821" stopIfTrue="1" operator="equal">
      <formula>"Towel"</formula>
    </cfRule>
  </conditionalFormatting>
  <conditionalFormatting sqref="C45">
    <cfRule type="cellIs" dxfId="41604" priority="20831" stopIfTrue="1" operator="equal">
      <formula>"Towel"</formula>
    </cfRule>
    <cfRule type="cellIs" dxfId="41603" priority="20832" stopIfTrue="1" operator="equal">
      <formula>"Napkin Hs"</formula>
    </cfRule>
    <cfRule type="cellIs" dxfId="41602" priority="20837" stopIfTrue="1" operator="equal">
      <formula>"Towel"</formula>
    </cfRule>
    <cfRule type="cellIs" dxfId="41601" priority="20838" stopIfTrue="1" operator="equal">
      <formula>"Napkin Hs"</formula>
    </cfRule>
    <cfRule type="cellIs" dxfId="41600" priority="20843" stopIfTrue="1" operator="equal">
      <formula>"Towel"</formula>
    </cfRule>
    <cfRule type="cellIs" dxfId="41599" priority="20844" stopIfTrue="1" operator="equal">
      <formula>"Napkin Hs"</formula>
    </cfRule>
    <cfRule type="cellIs" dxfId="41598" priority="20845" stopIfTrue="1" operator="equal">
      <formula>"Towel"</formula>
    </cfRule>
    <cfRule type="cellIs" dxfId="41597" priority="20846" stopIfTrue="1" operator="equal">
      <formula>"Napkin Hs"</formula>
    </cfRule>
    <cfRule type="cellIs" dxfId="41596" priority="20851" stopIfTrue="1" operator="equal">
      <formula>"Towel"</formula>
    </cfRule>
    <cfRule type="cellIs" dxfId="41595" priority="20852" stopIfTrue="1" operator="equal">
      <formula>"Napkin Hs"</formula>
    </cfRule>
    <cfRule type="cellIs" dxfId="41594" priority="20861" stopIfTrue="1" operator="equal">
      <formula>"Towel"</formula>
    </cfRule>
    <cfRule type="cellIs" dxfId="41593" priority="20862" stopIfTrue="1" operator="equal">
      <formula>"Napkin Hs"</formula>
    </cfRule>
    <cfRule type="cellIs" dxfId="41592" priority="20867" stopIfTrue="1" operator="equal">
      <formula>"Towel"</formula>
    </cfRule>
    <cfRule type="cellIs" dxfId="41591" priority="20868" stopIfTrue="1" operator="equal">
      <formula>"Napkin Hs"</formula>
    </cfRule>
    <cfRule type="cellIs" dxfId="41590" priority="20869" stopIfTrue="1" operator="equal">
      <formula>"Towel"</formula>
    </cfRule>
    <cfRule type="cellIs" dxfId="41589" priority="20870" stopIfTrue="1" operator="equal">
      <formula>"Napkin Hs"</formula>
    </cfRule>
    <cfRule type="cellIs" dxfId="41588" priority="20875" stopIfTrue="1" operator="equal">
      <formula>"Towel"</formula>
    </cfRule>
    <cfRule type="cellIs" dxfId="41587" priority="20876" stopIfTrue="1" operator="equal">
      <formula>"Napkin Hs"</formula>
    </cfRule>
    <cfRule type="cellIs" dxfId="41586" priority="20885" stopIfTrue="1" operator="equal">
      <formula>"Towel"</formula>
    </cfRule>
    <cfRule type="cellIs" dxfId="41585" priority="20886" stopIfTrue="1" operator="equal">
      <formula>"Napkin Hs"</formula>
    </cfRule>
    <cfRule type="cellIs" dxfId="41584" priority="20887" stopIfTrue="1" operator="equal">
      <formula>"Towel"</formula>
    </cfRule>
    <cfRule type="cellIs" dxfId="41583" priority="20888" stopIfTrue="1" operator="equal">
      <formula>"Napkin Hs"</formula>
    </cfRule>
    <cfRule type="cellIs" dxfId="41582" priority="20893" stopIfTrue="1" operator="equal">
      <formula>"Towel"</formula>
    </cfRule>
    <cfRule type="cellIs" dxfId="41581" priority="20894" stopIfTrue="1" operator="equal">
      <formula>"Napkin Hs"</formula>
    </cfRule>
    <cfRule type="cellIs" dxfId="41580" priority="20903" stopIfTrue="1" operator="equal">
      <formula>"Towel"</formula>
    </cfRule>
    <cfRule type="cellIs" dxfId="41579" priority="20904" stopIfTrue="1" operator="equal">
      <formula>"Napkin Hs"</formula>
    </cfRule>
    <cfRule type="cellIs" dxfId="41578" priority="20905" stopIfTrue="1" operator="equal">
      <formula>"Towel"</formula>
    </cfRule>
    <cfRule type="cellIs" dxfId="41577" priority="20906" stopIfTrue="1" operator="equal">
      <formula>"Napkin Hs"</formula>
    </cfRule>
    <cfRule type="cellIs" dxfId="41576" priority="20912" stopIfTrue="1" operator="equal">
      <formula>"Napkin Hs"</formula>
    </cfRule>
  </conditionalFormatting>
  <conditionalFormatting sqref="C45">
    <cfRule type="cellIs" dxfId="41575" priority="20911" stopIfTrue="1" operator="equal">
      <formula>"Towel"</formula>
    </cfRule>
  </conditionalFormatting>
  <conditionalFormatting sqref="C45">
    <cfRule type="cellIs" dxfId="41574" priority="20822" stopIfTrue="1" operator="equal">
      <formula>"Napkin Hs"</formula>
    </cfRule>
    <cfRule type="cellIs" dxfId="41573" priority="20823" stopIfTrue="1" operator="equal">
      <formula>"Towel"</formula>
    </cfRule>
    <cfRule type="cellIs" dxfId="41572" priority="20824" stopIfTrue="1" operator="equal">
      <formula>"Napkin Hs"</formula>
    </cfRule>
    <cfRule type="cellIs" dxfId="41571" priority="20825" stopIfTrue="1" operator="equal">
      <formula>"Towel"</formula>
    </cfRule>
    <cfRule type="cellIs" dxfId="41570" priority="20826" stopIfTrue="1" operator="equal">
      <formula>"Napkin Hs"</formula>
    </cfRule>
    <cfRule type="cellIs" dxfId="41569" priority="20827" stopIfTrue="1" operator="equal">
      <formula>"Towel"</formula>
    </cfRule>
    <cfRule type="cellIs" dxfId="41568" priority="20828" stopIfTrue="1" operator="equal">
      <formula>"Napkin Hs"</formula>
    </cfRule>
    <cfRule type="cellIs" dxfId="41567" priority="20829" stopIfTrue="1" operator="equal">
      <formula>"Towel"</formula>
    </cfRule>
    <cfRule type="cellIs" dxfId="41566" priority="20830" stopIfTrue="1" operator="equal">
      <formula>"Napkin Hs"</formula>
    </cfRule>
    <cfRule type="cellIs" dxfId="41565" priority="20833" stopIfTrue="1" operator="equal">
      <formula>"Towel"</formula>
    </cfRule>
    <cfRule type="cellIs" dxfId="41564" priority="20834" stopIfTrue="1" operator="equal">
      <formula>"Napkin Hs"</formula>
    </cfRule>
    <cfRule type="cellIs" dxfId="41563" priority="20835" stopIfTrue="1" operator="equal">
      <formula>"Towel"</formula>
    </cfRule>
    <cfRule type="cellIs" dxfId="41562" priority="20836" stopIfTrue="1" operator="equal">
      <formula>"Napkin Hs"</formula>
    </cfRule>
    <cfRule type="cellIs" dxfId="41561" priority="20839" stopIfTrue="1" operator="equal">
      <formula>"Towel"</formula>
    </cfRule>
    <cfRule type="cellIs" dxfId="41560" priority="20840" stopIfTrue="1" operator="equal">
      <formula>"Napkin Hs"</formula>
    </cfRule>
    <cfRule type="cellIs" dxfId="41559" priority="20841" stopIfTrue="1" operator="equal">
      <formula>"Towel"</formula>
    </cfRule>
    <cfRule type="cellIs" dxfId="41558" priority="20842" stopIfTrue="1" operator="equal">
      <formula>"Napkin Hs"</formula>
    </cfRule>
    <cfRule type="cellIs" dxfId="41557" priority="20847" stopIfTrue="1" operator="equal">
      <formula>"Towel"</formula>
    </cfRule>
    <cfRule type="cellIs" dxfId="41556" priority="20848" stopIfTrue="1" operator="equal">
      <formula>"Napkin Hs"</formula>
    </cfRule>
    <cfRule type="cellIs" dxfId="41555" priority="20849" stopIfTrue="1" operator="equal">
      <formula>"Towel"</formula>
    </cfRule>
    <cfRule type="cellIs" dxfId="41554" priority="20850" stopIfTrue="1" operator="equal">
      <formula>"Napkin Hs"</formula>
    </cfRule>
    <cfRule type="cellIs" dxfId="41553" priority="20853" stopIfTrue="1" operator="equal">
      <formula>"Towel"</formula>
    </cfRule>
    <cfRule type="cellIs" dxfId="41552" priority="20854" stopIfTrue="1" operator="equal">
      <formula>"Napkin Hs"</formula>
    </cfRule>
    <cfRule type="cellIs" dxfId="41551" priority="20855" stopIfTrue="1" operator="equal">
      <formula>"Towel"</formula>
    </cfRule>
    <cfRule type="cellIs" dxfId="41550" priority="20856" stopIfTrue="1" operator="equal">
      <formula>"Napkin Hs"</formula>
    </cfRule>
    <cfRule type="cellIs" dxfId="41549" priority="20857" stopIfTrue="1" operator="equal">
      <formula>"Towel"</formula>
    </cfRule>
    <cfRule type="cellIs" dxfId="41548" priority="20858" stopIfTrue="1" operator="equal">
      <formula>"Napkin Hs"</formula>
    </cfRule>
    <cfRule type="cellIs" dxfId="41547" priority="20859" stopIfTrue="1" operator="equal">
      <formula>"Towel"</formula>
    </cfRule>
    <cfRule type="cellIs" dxfId="41546" priority="20860" stopIfTrue="1" operator="equal">
      <formula>"Napkin Hs"</formula>
    </cfRule>
    <cfRule type="cellIs" dxfId="41545" priority="20863" stopIfTrue="1" operator="equal">
      <formula>"Towel"</formula>
    </cfRule>
    <cfRule type="cellIs" dxfId="41544" priority="20864" stopIfTrue="1" operator="equal">
      <formula>"Napkin Hs"</formula>
    </cfRule>
    <cfRule type="cellIs" dxfId="41543" priority="20865" stopIfTrue="1" operator="equal">
      <formula>"Towel"</formula>
    </cfRule>
    <cfRule type="cellIs" dxfId="41542" priority="20866" stopIfTrue="1" operator="equal">
      <formula>"Napkin Hs"</formula>
    </cfRule>
    <cfRule type="cellIs" dxfId="41541" priority="20871" stopIfTrue="1" operator="equal">
      <formula>"Towel"</formula>
    </cfRule>
    <cfRule type="cellIs" dxfId="41540" priority="20872" stopIfTrue="1" operator="equal">
      <formula>"Napkin Hs"</formula>
    </cfRule>
    <cfRule type="cellIs" dxfId="41539" priority="20873" stopIfTrue="1" operator="equal">
      <formula>"Towel"</formula>
    </cfRule>
    <cfRule type="cellIs" dxfId="41538" priority="20874" stopIfTrue="1" operator="equal">
      <formula>"Napkin Hs"</formula>
    </cfRule>
    <cfRule type="cellIs" dxfId="41537" priority="20877" stopIfTrue="1" operator="equal">
      <formula>"Towel"</formula>
    </cfRule>
    <cfRule type="cellIs" dxfId="41536" priority="20878" stopIfTrue="1" operator="equal">
      <formula>"Napkin Hs"</formula>
    </cfRule>
    <cfRule type="cellIs" dxfId="41535" priority="20879" stopIfTrue="1" operator="equal">
      <formula>"Towel"</formula>
    </cfRule>
    <cfRule type="cellIs" dxfId="41534" priority="20880" stopIfTrue="1" operator="equal">
      <formula>"Napkin Hs"</formula>
    </cfRule>
    <cfRule type="cellIs" dxfId="41533" priority="20881" stopIfTrue="1" operator="equal">
      <formula>"Towel"</formula>
    </cfRule>
    <cfRule type="cellIs" dxfId="41532" priority="20882" stopIfTrue="1" operator="equal">
      <formula>"Napkin Hs"</formula>
    </cfRule>
    <cfRule type="cellIs" dxfId="41531" priority="20883" stopIfTrue="1" operator="equal">
      <formula>"Towel"</formula>
    </cfRule>
    <cfRule type="cellIs" dxfId="41530" priority="20884" stopIfTrue="1" operator="equal">
      <formula>"Napkin Hs"</formula>
    </cfRule>
    <cfRule type="cellIs" dxfId="41529" priority="20889" stopIfTrue="1" operator="equal">
      <formula>"Towel"</formula>
    </cfRule>
    <cfRule type="cellIs" dxfId="41528" priority="20890" stopIfTrue="1" operator="equal">
      <formula>"Napkin Hs"</formula>
    </cfRule>
    <cfRule type="cellIs" dxfId="41527" priority="20891" stopIfTrue="1" operator="equal">
      <formula>"Towel"</formula>
    </cfRule>
    <cfRule type="cellIs" dxfId="41526" priority="20892" stopIfTrue="1" operator="equal">
      <formula>"Napkin Hs"</formula>
    </cfRule>
    <cfRule type="cellIs" dxfId="41525" priority="20895" stopIfTrue="1" operator="equal">
      <formula>"Towel"</formula>
    </cfRule>
    <cfRule type="cellIs" dxfId="41524" priority="20896" stopIfTrue="1" operator="equal">
      <formula>"Napkin Hs"</formula>
    </cfRule>
    <cfRule type="cellIs" dxfId="41523" priority="20897" stopIfTrue="1" operator="equal">
      <formula>"Towel"</formula>
    </cfRule>
    <cfRule type="cellIs" dxfId="41522" priority="20898" stopIfTrue="1" operator="equal">
      <formula>"Napkin Hs"</formula>
    </cfRule>
    <cfRule type="cellIs" dxfId="41521" priority="20899" stopIfTrue="1" operator="equal">
      <formula>"Towel"</formula>
    </cfRule>
    <cfRule type="cellIs" dxfId="41520" priority="20900" stopIfTrue="1" operator="equal">
      <formula>"Napkin Hs"</formula>
    </cfRule>
    <cfRule type="cellIs" dxfId="41519" priority="20901" stopIfTrue="1" operator="equal">
      <formula>"Towel"</formula>
    </cfRule>
    <cfRule type="cellIs" dxfId="41518" priority="20902" stopIfTrue="1" operator="equal">
      <formula>"Napkin Hs"</formula>
    </cfRule>
    <cfRule type="cellIs" dxfId="41517" priority="20907" stopIfTrue="1" operator="equal">
      <formula>"Towel"</formula>
    </cfRule>
    <cfRule type="cellIs" dxfId="41516" priority="20908" stopIfTrue="1" operator="equal">
      <formula>"Napkin Hs"</formula>
    </cfRule>
    <cfRule type="cellIs" dxfId="41515" priority="20909" stopIfTrue="1" operator="equal">
      <formula>"Towel"</formula>
    </cfRule>
    <cfRule type="cellIs" dxfId="41514" priority="20910" stopIfTrue="1" operator="equal">
      <formula>"Napkin Hs"</formula>
    </cfRule>
    <cfRule type="cellIs" dxfId="41513" priority="20913" stopIfTrue="1" operator="equal">
      <formula>"Towel"</formula>
    </cfRule>
    <cfRule type="cellIs" dxfId="41512" priority="20914" stopIfTrue="1" operator="equal">
      <formula>"Napkin Hs"</formula>
    </cfRule>
    <cfRule type="cellIs" dxfId="41511" priority="20915" stopIfTrue="1" operator="equal">
      <formula>"Towel"</formula>
    </cfRule>
    <cfRule type="cellIs" dxfId="41510" priority="20916" stopIfTrue="1" operator="equal">
      <formula>"Napkin Hs"</formula>
    </cfRule>
  </conditionalFormatting>
  <conditionalFormatting sqref="C45">
    <cfRule type="cellIs" dxfId="41509" priority="20820" stopIfTrue="1" operator="equal">
      <formula>"Napkin Hs"</formula>
    </cfRule>
  </conditionalFormatting>
  <conditionalFormatting sqref="C45">
    <cfRule type="cellIs" dxfId="41508" priority="20819" stopIfTrue="1" operator="equal">
      <formula>"Napkin Hs"</formula>
    </cfRule>
  </conditionalFormatting>
  <conditionalFormatting sqref="C45">
    <cfRule type="cellIs" dxfId="41507" priority="20818" stopIfTrue="1" operator="equal">
      <formula>"Napkin Hs"</formula>
    </cfRule>
  </conditionalFormatting>
  <conditionalFormatting sqref="C45">
    <cfRule type="cellIs" dxfId="41506" priority="20817" stopIfTrue="1" operator="equal">
      <formula>"Napkin Hs"</formula>
    </cfRule>
  </conditionalFormatting>
  <conditionalFormatting sqref="C45">
    <cfRule type="cellIs" dxfId="41505" priority="20816" stopIfTrue="1" operator="equal">
      <formula>"Napkin Hs"</formula>
    </cfRule>
  </conditionalFormatting>
  <conditionalFormatting sqref="C45">
    <cfRule type="cellIs" dxfId="41504" priority="20815" stopIfTrue="1" operator="equal">
      <formula>"Napkin Hs"</formula>
    </cfRule>
  </conditionalFormatting>
  <conditionalFormatting sqref="C45">
    <cfRule type="cellIs" dxfId="41503" priority="20811" stopIfTrue="1" operator="equal">
      <formula>"Towel"</formula>
    </cfRule>
    <cfRule type="cellIs" dxfId="41502" priority="20812" stopIfTrue="1" operator="equal">
      <formula>"Napkin Hs"</formula>
    </cfRule>
  </conditionalFormatting>
  <conditionalFormatting sqref="C45">
    <cfRule type="cellIs" dxfId="41501" priority="20813" stopIfTrue="1" operator="equal">
      <formula>"Towel"</formula>
    </cfRule>
    <cfRule type="cellIs" dxfId="41500" priority="20814" stopIfTrue="1" operator="equal">
      <formula>"Napkin Hs"</formula>
    </cfRule>
  </conditionalFormatting>
  <conditionalFormatting sqref="C45">
    <cfRule type="cellIs" dxfId="41499" priority="20807" stopIfTrue="1" operator="equal">
      <formula>"Towel"</formula>
    </cfRule>
    <cfRule type="cellIs" dxfId="41498" priority="20808" stopIfTrue="1" operator="equal">
      <formula>"Napkin Hs"</formula>
    </cfRule>
  </conditionalFormatting>
  <conditionalFormatting sqref="C45">
    <cfRule type="cellIs" dxfId="41497" priority="20809" stopIfTrue="1" operator="equal">
      <formula>"Towel"</formula>
    </cfRule>
    <cfRule type="cellIs" dxfId="41496" priority="20810" stopIfTrue="1" operator="equal">
      <formula>"Napkin Hs"</formula>
    </cfRule>
  </conditionalFormatting>
  <conditionalFormatting sqref="C45">
    <cfRule type="cellIs" dxfId="41495" priority="20805" stopIfTrue="1" operator="equal">
      <formula>"Towel"</formula>
    </cfRule>
    <cfRule type="cellIs" dxfId="41494" priority="20806" stopIfTrue="1" operator="equal">
      <formula>"Napkin Hs"</formula>
    </cfRule>
  </conditionalFormatting>
  <conditionalFormatting sqref="C45">
    <cfRule type="cellIs" dxfId="41493" priority="20801" stopIfTrue="1" operator="equal">
      <formula>"Towel"</formula>
    </cfRule>
    <cfRule type="cellIs" dxfId="41492" priority="20802" stopIfTrue="1" operator="equal">
      <formula>"Napkin Hs"</formula>
    </cfRule>
  </conditionalFormatting>
  <conditionalFormatting sqref="C45">
    <cfRule type="cellIs" dxfId="41491" priority="20803" stopIfTrue="1" operator="equal">
      <formula>"Towel"</formula>
    </cfRule>
    <cfRule type="cellIs" dxfId="41490" priority="20804" stopIfTrue="1" operator="equal">
      <formula>"Napkin Hs"</formula>
    </cfRule>
  </conditionalFormatting>
  <conditionalFormatting sqref="C45">
    <cfRule type="cellIs" dxfId="41489" priority="20797" stopIfTrue="1" operator="equal">
      <formula>"Towel"</formula>
    </cfRule>
    <cfRule type="cellIs" dxfId="41488" priority="20798" stopIfTrue="1" operator="equal">
      <formula>"Napkin Hs"</formula>
    </cfRule>
  </conditionalFormatting>
  <conditionalFormatting sqref="C45">
    <cfRule type="cellIs" dxfId="41487" priority="20799" stopIfTrue="1" operator="equal">
      <formula>"Towel"</formula>
    </cfRule>
    <cfRule type="cellIs" dxfId="41486" priority="20800" stopIfTrue="1" operator="equal">
      <formula>"Napkin Hs"</formula>
    </cfRule>
  </conditionalFormatting>
  <conditionalFormatting sqref="C45">
    <cfRule type="cellIs" dxfId="41485" priority="20795" stopIfTrue="1" operator="equal">
      <formula>"Towel"</formula>
    </cfRule>
    <cfRule type="cellIs" dxfId="41484" priority="20796" stopIfTrue="1" operator="equal">
      <formula>"Napkin Hs"</formula>
    </cfRule>
  </conditionalFormatting>
  <conditionalFormatting sqref="C45">
    <cfRule type="cellIs" dxfId="41483" priority="20789" stopIfTrue="1" operator="equal">
      <formula>"Towel"</formula>
    </cfRule>
    <cfRule type="cellIs" dxfId="41482" priority="20790" stopIfTrue="1" operator="equal">
      <formula>"Napkin Hs"</formula>
    </cfRule>
  </conditionalFormatting>
  <conditionalFormatting sqref="C45">
    <cfRule type="cellIs" dxfId="41481" priority="20793" stopIfTrue="1" operator="equal">
      <formula>"Towel"</formula>
    </cfRule>
    <cfRule type="cellIs" dxfId="41480" priority="20794" stopIfTrue="1" operator="equal">
      <formula>"Napkin Hs"</formula>
    </cfRule>
  </conditionalFormatting>
  <conditionalFormatting sqref="C45">
    <cfRule type="cellIs" dxfId="41479" priority="20791" stopIfTrue="1" operator="equal">
      <formula>"Towel"</formula>
    </cfRule>
    <cfRule type="cellIs" dxfId="41478" priority="20792" stopIfTrue="1" operator="equal">
      <formula>"Napkin Hs"</formula>
    </cfRule>
  </conditionalFormatting>
  <conditionalFormatting sqref="C45">
    <cfRule type="cellIs" dxfId="41477" priority="20783" stopIfTrue="1" operator="equal">
      <formula>"Towel"</formula>
    </cfRule>
    <cfRule type="cellIs" dxfId="41476" priority="20784" stopIfTrue="1" operator="equal">
      <formula>"Napkin Hs"</formula>
    </cfRule>
  </conditionalFormatting>
  <conditionalFormatting sqref="C45">
    <cfRule type="cellIs" dxfId="41475" priority="20785" stopIfTrue="1" operator="equal">
      <formula>"Towel"</formula>
    </cfRule>
    <cfRule type="cellIs" dxfId="41474" priority="20786" stopIfTrue="1" operator="equal">
      <formula>"Napkin Hs"</formula>
    </cfRule>
  </conditionalFormatting>
  <conditionalFormatting sqref="C45">
    <cfRule type="cellIs" dxfId="41473" priority="20787" stopIfTrue="1" operator="equal">
      <formula>"Towel"</formula>
    </cfRule>
    <cfRule type="cellIs" dxfId="41472" priority="20788" stopIfTrue="1" operator="equal">
      <formula>"Napkin Hs"</formula>
    </cfRule>
  </conditionalFormatting>
  <conditionalFormatting sqref="C45">
    <cfRule type="cellIs" dxfId="41471" priority="20781" stopIfTrue="1" operator="equal">
      <formula>"Towel"</formula>
    </cfRule>
    <cfRule type="cellIs" dxfId="41470" priority="20782" stopIfTrue="1" operator="equal">
      <formula>"Napkin Hs"</formula>
    </cfRule>
  </conditionalFormatting>
  <conditionalFormatting sqref="C45">
    <cfRule type="cellIs" dxfId="41469" priority="20779" stopIfTrue="1" operator="equal">
      <formula>"Towel"</formula>
    </cfRule>
    <cfRule type="cellIs" dxfId="41468" priority="20780" stopIfTrue="1" operator="equal">
      <formula>"Napkin Hs"</formula>
    </cfRule>
  </conditionalFormatting>
  <conditionalFormatting sqref="C45">
    <cfRule type="cellIs" dxfId="41467" priority="20755" stopIfTrue="1" operator="equal">
      <formula>"Towel"</formula>
    </cfRule>
  </conditionalFormatting>
  <conditionalFormatting sqref="C45">
    <cfRule type="cellIs" dxfId="41466" priority="20756" stopIfTrue="1" operator="equal">
      <formula>"Napkin Hs"</formula>
    </cfRule>
    <cfRule type="cellIs" dxfId="41465" priority="20761" stopIfTrue="1" operator="equal">
      <formula>"Towel"</formula>
    </cfRule>
    <cfRule type="cellIs" dxfId="41464" priority="20762" stopIfTrue="1" operator="equal">
      <formula>"Napkin Hs"</formula>
    </cfRule>
    <cfRule type="cellIs" dxfId="41463" priority="20771" stopIfTrue="1" operator="equal">
      <formula>"Towel"</formula>
    </cfRule>
    <cfRule type="cellIs" dxfId="41462" priority="20772" stopIfTrue="1" operator="equal">
      <formula>"Napkin Hs"</formula>
    </cfRule>
    <cfRule type="cellIs" dxfId="41461" priority="20777" stopIfTrue="1" operator="equal">
      <formula>"Towel"</formula>
    </cfRule>
    <cfRule type="cellIs" dxfId="41460" priority="20778" stopIfTrue="1" operator="equal">
      <formula>"Napkin Hs"</formula>
    </cfRule>
  </conditionalFormatting>
  <conditionalFormatting sqref="C45">
    <cfRule type="cellIs" dxfId="41459" priority="20757" stopIfTrue="1" operator="equal">
      <formula>"Towel"</formula>
    </cfRule>
    <cfRule type="cellIs" dxfId="41458" priority="20758" stopIfTrue="1" operator="equal">
      <formula>"Napkin Hs"</formula>
    </cfRule>
    <cfRule type="cellIs" dxfId="41457" priority="20759" stopIfTrue="1" operator="equal">
      <formula>"Towel"</formula>
    </cfRule>
    <cfRule type="cellIs" dxfId="41456" priority="20760" stopIfTrue="1" operator="equal">
      <formula>"Napkin Hs"</formula>
    </cfRule>
    <cfRule type="cellIs" dxfId="41455" priority="20763" stopIfTrue="1" operator="equal">
      <formula>"Towel"</formula>
    </cfRule>
    <cfRule type="cellIs" dxfId="41454" priority="20764" stopIfTrue="1" operator="equal">
      <formula>"Napkin Hs"</formula>
    </cfRule>
    <cfRule type="cellIs" dxfId="41453" priority="20765" stopIfTrue="1" operator="equal">
      <formula>"Towel"</formula>
    </cfRule>
    <cfRule type="cellIs" dxfId="41452" priority="20766" stopIfTrue="1" operator="equal">
      <formula>"Napkin Hs"</formula>
    </cfRule>
    <cfRule type="cellIs" dxfId="41451" priority="20767" stopIfTrue="1" operator="equal">
      <formula>"Towel"</formula>
    </cfRule>
    <cfRule type="cellIs" dxfId="41450" priority="20768" stopIfTrue="1" operator="equal">
      <formula>"Napkin Hs"</formula>
    </cfRule>
    <cfRule type="cellIs" dxfId="41449" priority="20769" stopIfTrue="1" operator="equal">
      <formula>"Towel"</formula>
    </cfRule>
    <cfRule type="cellIs" dxfId="41448" priority="20770" stopIfTrue="1" operator="equal">
      <formula>"Napkin Hs"</formula>
    </cfRule>
    <cfRule type="cellIs" dxfId="41447" priority="20773" stopIfTrue="1" operator="equal">
      <formula>"Towel"</formula>
    </cfRule>
    <cfRule type="cellIs" dxfId="41446" priority="20774" stopIfTrue="1" operator="equal">
      <formula>"Napkin Hs"</formula>
    </cfRule>
    <cfRule type="cellIs" dxfId="41445" priority="20776" stopIfTrue="1" operator="equal">
      <formula>"Napkin Hs"</formula>
    </cfRule>
  </conditionalFormatting>
  <conditionalFormatting sqref="C45">
    <cfRule type="cellIs" dxfId="41444" priority="20775" stopIfTrue="1" operator="equal">
      <formula>"Towel"</formula>
    </cfRule>
  </conditionalFormatting>
  <conditionalFormatting sqref="C45">
    <cfRule type="cellIs" dxfId="41443" priority="20753" stopIfTrue="1" operator="equal">
      <formula>"Towel"</formula>
    </cfRule>
    <cfRule type="cellIs" dxfId="41442" priority="20754" stopIfTrue="1" operator="equal">
      <formula>"Napkin Hs"</formula>
    </cfRule>
  </conditionalFormatting>
  <conditionalFormatting sqref="C45">
    <cfRule type="cellIs" dxfId="41441" priority="20752" stopIfTrue="1" operator="equal">
      <formula>"Napkin Hs"</formula>
    </cfRule>
  </conditionalFormatting>
  <conditionalFormatting sqref="C45">
    <cfRule type="cellIs" dxfId="41440" priority="20751" stopIfTrue="1" operator="equal">
      <formula>"Towel"</formula>
    </cfRule>
  </conditionalFormatting>
  <conditionalFormatting sqref="C45">
    <cfRule type="cellIs" dxfId="41439" priority="20749" stopIfTrue="1" operator="equal">
      <formula>"Towel"</formula>
    </cfRule>
  </conditionalFormatting>
  <conditionalFormatting sqref="C45">
    <cfRule type="cellIs" dxfId="41438" priority="20750" stopIfTrue="1" operator="equal">
      <formula>"Napkin Hs"</formula>
    </cfRule>
  </conditionalFormatting>
  <conditionalFormatting sqref="C45">
    <cfRule type="cellIs" dxfId="41437" priority="20653" stopIfTrue="1" operator="equal">
      <formula>"Towel"</formula>
    </cfRule>
  </conditionalFormatting>
  <conditionalFormatting sqref="C45">
    <cfRule type="cellIs" dxfId="41436" priority="20663" stopIfTrue="1" operator="equal">
      <formula>"Towel"</formula>
    </cfRule>
    <cfRule type="cellIs" dxfId="41435" priority="20664" stopIfTrue="1" operator="equal">
      <formula>"Napkin Hs"</formula>
    </cfRule>
    <cfRule type="cellIs" dxfId="41434" priority="20669" stopIfTrue="1" operator="equal">
      <formula>"Towel"</formula>
    </cfRule>
    <cfRule type="cellIs" dxfId="41433" priority="20670" stopIfTrue="1" operator="equal">
      <formula>"Napkin Hs"</formula>
    </cfRule>
    <cfRule type="cellIs" dxfId="41432" priority="20675" stopIfTrue="1" operator="equal">
      <formula>"Towel"</formula>
    </cfRule>
    <cfRule type="cellIs" dxfId="41431" priority="20676" stopIfTrue="1" operator="equal">
      <formula>"Napkin Hs"</formula>
    </cfRule>
    <cfRule type="cellIs" dxfId="41430" priority="20677" stopIfTrue="1" operator="equal">
      <formula>"Towel"</formula>
    </cfRule>
    <cfRule type="cellIs" dxfId="41429" priority="20678" stopIfTrue="1" operator="equal">
      <formula>"Napkin Hs"</formula>
    </cfRule>
    <cfRule type="cellIs" dxfId="41428" priority="20683" stopIfTrue="1" operator="equal">
      <formula>"Towel"</formula>
    </cfRule>
    <cfRule type="cellIs" dxfId="41427" priority="20684" stopIfTrue="1" operator="equal">
      <formula>"Napkin Hs"</formula>
    </cfRule>
    <cfRule type="cellIs" dxfId="41426" priority="20693" stopIfTrue="1" operator="equal">
      <formula>"Towel"</formula>
    </cfRule>
    <cfRule type="cellIs" dxfId="41425" priority="20694" stopIfTrue="1" operator="equal">
      <formula>"Napkin Hs"</formula>
    </cfRule>
    <cfRule type="cellIs" dxfId="41424" priority="20699" stopIfTrue="1" operator="equal">
      <formula>"Towel"</formula>
    </cfRule>
    <cfRule type="cellIs" dxfId="41423" priority="20700" stopIfTrue="1" operator="equal">
      <formula>"Napkin Hs"</formula>
    </cfRule>
    <cfRule type="cellIs" dxfId="41422" priority="20701" stopIfTrue="1" operator="equal">
      <formula>"Towel"</formula>
    </cfRule>
    <cfRule type="cellIs" dxfId="41421" priority="20702" stopIfTrue="1" operator="equal">
      <formula>"Napkin Hs"</formula>
    </cfRule>
    <cfRule type="cellIs" dxfId="41420" priority="20707" stopIfTrue="1" operator="equal">
      <formula>"Towel"</formula>
    </cfRule>
    <cfRule type="cellIs" dxfId="41419" priority="20708" stopIfTrue="1" operator="equal">
      <formula>"Napkin Hs"</formula>
    </cfRule>
    <cfRule type="cellIs" dxfId="41418" priority="20717" stopIfTrue="1" operator="equal">
      <formula>"Towel"</formula>
    </cfRule>
    <cfRule type="cellIs" dxfId="41417" priority="20718" stopIfTrue="1" operator="equal">
      <formula>"Napkin Hs"</formula>
    </cfRule>
    <cfRule type="cellIs" dxfId="41416" priority="20719" stopIfTrue="1" operator="equal">
      <formula>"Towel"</formula>
    </cfRule>
    <cfRule type="cellIs" dxfId="41415" priority="20720" stopIfTrue="1" operator="equal">
      <formula>"Napkin Hs"</formula>
    </cfRule>
    <cfRule type="cellIs" dxfId="41414" priority="20725" stopIfTrue="1" operator="equal">
      <formula>"Towel"</formula>
    </cfRule>
    <cfRule type="cellIs" dxfId="41413" priority="20726" stopIfTrue="1" operator="equal">
      <formula>"Napkin Hs"</formula>
    </cfRule>
    <cfRule type="cellIs" dxfId="41412" priority="20735" stopIfTrue="1" operator="equal">
      <formula>"Towel"</formula>
    </cfRule>
    <cfRule type="cellIs" dxfId="41411" priority="20736" stopIfTrue="1" operator="equal">
      <formula>"Napkin Hs"</formula>
    </cfRule>
    <cfRule type="cellIs" dxfId="41410" priority="20737" stopIfTrue="1" operator="equal">
      <formula>"Towel"</formula>
    </cfRule>
    <cfRule type="cellIs" dxfId="41409" priority="20738" stopIfTrue="1" operator="equal">
      <formula>"Napkin Hs"</formula>
    </cfRule>
    <cfRule type="cellIs" dxfId="41408" priority="20744" stopIfTrue="1" operator="equal">
      <formula>"Napkin Hs"</formula>
    </cfRule>
  </conditionalFormatting>
  <conditionalFormatting sqref="C45">
    <cfRule type="cellIs" dxfId="41407" priority="20743" stopIfTrue="1" operator="equal">
      <formula>"Towel"</formula>
    </cfRule>
  </conditionalFormatting>
  <conditionalFormatting sqref="C45">
    <cfRule type="cellIs" dxfId="41406" priority="20654" stopIfTrue="1" operator="equal">
      <formula>"Napkin Hs"</formula>
    </cfRule>
    <cfRule type="cellIs" dxfId="41405" priority="20655" stopIfTrue="1" operator="equal">
      <formula>"Towel"</formula>
    </cfRule>
    <cfRule type="cellIs" dxfId="41404" priority="20656" stopIfTrue="1" operator="equal">
      <formula>"Napkin Hs"</formula>
    </cfRule>
    <cfRule type="cellIs" dxfId="41403" priority="20657" stopIfTrue="1" operator="equal">
      <formula>"Towel"</formula>
    </cfRule>
    <cfRule type="cellIs" dxfId="41402" priority="20658" stopIfTrue="1" operator="equal">
      <formula>"Napkin Hs"</formula>
    </cfRule>
    <cfRule type="cellIs" dxfId="41401" priority="20659" stopIfTrue="1" operator="equal">
      <formula>"Towel"</formula>
    </cfRule>
    <cfRule type="cellIs" dxfId="41400" priority="20660" stopIfTrue="1" operator="equal">
      <formula>"Napkin Hs"</formula>
    </cfRule>
    <cfRule type="cellIs" dxfId="41399" priority="20661" stopIfTrue="1" operator="equal">
      <formula>"Towel"</formula>
    </cfRule>
    <cfRule type="cellIs" dxfId="41398" priority="20662" stopIfTrue="1" operator="equal">
      <formula>"Napkin Hs"</formula>
    </cfRule>
    <cfRule type="cellIs" dxfId="41397" priority="20665" stopIfTrue="1" operator="equal">
      <formula>"Towel"</formula>
    </cfRule>
    <cfRule type="cellIs" dxfId="41396" priority="20666" stopIfTrue="1" operator="equal">
      <formula>"Napkin Hs"</formula>
    </cfRule>
    <cfRule type="cellIs" dxfId="41395" priority="20667" stopIfTrue="1" operator="equal">
      <formula>"Towel"</formula>
    </cfRule>
    <cfRule type="cellIs" dxfId="41394" priority="20668" stopIfTrue="1" operator="equal">
      <formula>"Napkin Hs"</formula>
    </cfRule>
    <cfRule type="cellIs" dxfId="41393" priority="20671" stopIfTrue="1" operator="equal">
      <formula>"Towel"</formula>
    </cfRule>
    <cfRule type="cellIs" dxfId="41392" priority="20672" stopIfTrue="1" operator="equal">
      <formula>"Napkin Hs"</formula>
    </cfRule>
    <cfRule type="cellIs" dxfId="41391" priority="20673" stopIfTrue="1" operator="equal">
      <formula>"Towel"</formula>
    </cfRule>
    <cfRule type="cellIs" dxfId="41390" priority="20674" stopIfTrue="1" operator="equal">
      <formula>"Napkin Hs"</formula>
    </cfRule>
    <cfRule type="cellIs" dxfId="41389" priority="20679" stopIfTrue="1" operator="equal">
      <formula>"Towel"</formula>
    </cfRule>
    <cfRule type="cellIs" dxfId="41388" priority="20680" stopIfTrue="1" operator="equal">
      <formula>"Napkin Hs"</formula>
    </cfRule>
    <cfRule type="cellIs" dxfId="41387" priority="20681" stopIfTrue="1" operator="equal">
      <formula>"Towel"</formula>
    </cfRule>
    <cfRule type="cellIs" dxfId="41386" priority="20682" stopIfTrue="1" operator="equal">
      <formula>"Napkin Hs"</formula>
    </cfRule>
    <cfRule type="cellIs" dxfId="41385" priority="20685" stopIfTrue="1" operator="equal">
      <formula>"Towel"</formula>
    </cfRule>
    <cfRule type="cellIs" dxfId="41384" priority="20686" stopIfTrue="1" operator="equal">
      <formula>"Napkin Hs"</formula>
    </cfRule>
    <cfRule type="cellIs" dxfId="41383" priority="20687" stopIfTrue="1" operator="equal">
      <formula>"Towel"</formula>
    </cfRule>
    <cfRule type="cellIs" dxfId="41382" priority="20688" stopIfTrue="1" operator="equal">
      <formula>"Napkin Hs"</formula>
    </cfRule>
    <cfRule type="cellIs" dxfId="41381" priority="20689" stopIfTrue="1" operator="equal">
      <formula>"Towel"</formula>
    </cfRule>
    <cfRule type="cellIs" dxfId="41380" priority="20690" stopIfTrue="1" operator="equal">
      <formula>"Napkin Hs"</formula>
    </cfRule>
    <cfRule type="cellIs" dxfId="41379" priority="20691" stopIfTrue="1" operator="equal">
      <formula>"Towel"</formula>
    </cfRule>
    <cfRule type="cellIs" dxfId="41378" priority="20692" stopIfTrue="1" operator="equal">
      <formula>"Napkin Hs"</formula>
    </cfRule>
    <cfRule type="cellIs" dxfId="41377" priority="20695" stopIfTrue="1" operator="equal">
      <formula>"Towel"</formula>
    </cfRule>
    <cfRule type="cellIs" dxfId="41376" priority="20696" stopIfTrue="1" operator="equal">
      <formula>"Napkin Hs"</formula>
    </cfRule>
    <cfRule type="cellIs" dxfId="41375" priority="20697" stopIfTrue="1" operator="equal">
      <formula>"Towel"</formula>
    </cfRule>
    <cfRule type="cellIs" dxfId="41374" priority="20698" stopIfTrue="1" operator="equal">
      <formula>"Napkin Hs"</formula>
    </cfRule>
    <cfRule type="cellIs" dxfId="41373" priority="20703" stopIfTrue="1" operator="equal">
      <formula>"Towel"</formula>
    </cfRule>
    <cfRule type="cellIs" dxfId="41372" priority="20704" stopIfTrue="1" operator="equal">
      <formula>"Napkin Hs"</formula>
    </cfRule>
    <cfRule type="cellIs" dxfId="41371" priority="20705" stopIfTrue="1" operator="equal">
      <formula>"Towel"</formula>
    </cfRule>
    <cfRule type="cellIs" dxfId="41370" priority="20706" stopIfTrue="1" operator="equal">
      <formula>"Napkin Hs"</formula>
    </cfRule>
    <cfRule type="cellIs" dxfId="41369" priority="20709" stopIfTrue="1" operator="equal">
      <formula>"Towel"</formula>
    </cfRule>
    <cfRule type="cellIs" dxfId="41368" priority="20710" stopIfTrue="1" operator="equal">
      <formula>"Napkin Hs"</formula>
    </cfRule>
    <cfRule type="cellIs" dxfId="41367" priority="20711" stopIfTrue="1" operator="equal">
      <formula>"Towel"</formula>
    </cfRule>
    <cfRule type="cellIs" dxfId="41366" priority="20712" stopIfTrue="1" operator="equal">
      <formula>"Napkin Hs"</formula>
    </cfRule>
    <cfRule type="cellIs" dxfId="41365" priority="20713" stopIfTrue="1" operator="equal">
      <formula>"Towel"</formula>
    </cfRule>
    <cfRule type="cellIs" dxfId="41364" priority="20714" stopIfTrue="1" operator="equal">
      <formula>"Napkin Hs"</formula>
    </cfRule>
    <cfRule type="cellIs" dxfId="41363" priority="20715" stopIfTrue="1" operator="equal">
      <formula>"Towel"</formula>
    </cfRule>
    <cfRule type="cellIs" dxfId="41362" priority="20716" stopIfTrue="1" operator="equal">
      <formula>"Napkin Hs"</formula>
    </cfRule>
    <cfRule type="cellIs" dxfId="41361" priority="20721" stopIfTrue="1" operator="equal">
      <formula>"Towel"</formula>
    </cfRule>
    <cfRule type="cellIs" dxfId="41360" priority="20722" stopIfTrue="1" operator="equal">
      <formula>"Napkin Hs"</formula>
    </cfRule>
    <cfRule type="cellIs" dxfId="41359" priority="20723" stopIfTrue="1" operator="equal">
      <formula>"Towel"</formula>
    </cfRule>
    <cfRule type="cellIs" dxfId="41358" priority="20724" stopIfTrue="1" operator="equal">
      <formula>"Napkin Hs"</formula>
    </cfRule>
    <cfRule type="cellIs" dxfId="41357" priority="20727" stopIfTrue="1" operator="equal">
      <formula>"Towel"</formula>
    </cfRule>
    <cfRule type="cellIs" dxfId="41356" priority="20728" stopIfTrue="1" operator="equal">
      <formula>"Napkin Hs"</formula>
    </cfRule>
    <cfRule type="cellIs" dxfId="41355" priority="20729" stopIfTrue="1" operator="equal">
      <formula>"Towel"</formula>
    </cfRule>
    <cfRule type="cellIs" dxfId="41354" priority="20730" stopIfTrue="1" operator="equal">
      <formula>"Napkin Hs"</formula>
    </cfRule>
    <cfRule type="cellIs" dxfId="41353" priority="20731" stopIfTrue="1" operator="equal">
      <formula>"Towel"</formula>
    </cfRule>
    <cfRule type="cellIs" dxfId="41352" priority="20732" stopIfTrue="1" operator="equal">
      <formula>"Napkin Hs"</formula>
    </cfRule>
    <cfRule type="cellIs" dxfId="41351" priority="20733" stopIfTrue="1" operator="equal">
      <formula>"Towel"</formula>
    </cfRule>
    <cfRule type="cellIs" dxfId="41350" priority="20734" stopIfTrue="1" operator="equal">
      <formula>"Napkin Hs"</formula>
    </cfRule>
    <cfRule type="cellIs" dxfId="41349" priority="20739" stopIfTrue="1" operator="equal">
      <formula>"Towel"</formula>
    </cfRule>
    <cfRule type="cellIs" dxfId="41348" priority="20740" stopIfTrue="1" operator="equal">
      <formula>"Napkin Hs"</formula>
    </cfRule>
    <cfRule type="cellIs" dxfId="41347" priority="20741" stopIfTrue="1" operator="equal">
      <formula>"Towel"</formula>
    </cfRule>
    <cfRule type="cellIs" dxfId="41346" priority="20742" stopIfTrue="1" operator="equal">
      <formula>"Napkin Hs"</formula>
    </cfRule>
    <cfRule type="cellIs" dxfId="41345" priority="20745" stopIfTrue="1" operator="equal">
      <formula>"Towel"</formula>
    </cfRule>
    <cfRule type="cellIs" dxfId="41344" priority="20746" stopIfTrue="1" operator="equal">
      <formula>"Napkin Hs"</formula>
    </cfRule>
    <cfRule type="cellIs" dxfId="41343" priority="20747" stopIfTrue="1" operator="equal">
      <formula>"Towel"</formula>
    </cfRule>
    <cfRule type="cellIs" dxfId="41342" priority="20748" stopIfTrue="1" operator="equal">
      <formula>"Napkin Hs"</formula>
    </cfRule>
  </conditionalFormatting>
  <conditionalFormatting sqref="C45">
    <cfRule type="cellIs" dxfId="41341" priority="20652" stopIfTrue="1" operator="equal">
      <formula>"Napkin Hs"</formula>
    </cfRule>
  </conditionalFormatting>
  <conditionalFormatting sqref="C45">
    <cfRule type="cellIs" dxfId="41340" priority="20651" stopIfTrue="1" operator="equal">
      <formula>"Napkin Hs"</formula>
    </cfRule>
  </conditionalFormatting>
  <conditionalFormatting sqref="C45">
    <cfRule type="cellIs" dxfId="41339" priority="20650" stopIfTrue="1" operator="equal">
      <formula>"Napkin Hs"</formula>
    </cfRule>
  </conditionalFormatting>
  <conditionalFormatting sqref="C45">
    <cfRule type="cellIs" dxfId="41338" priority="20649" stopIfTrue="1" operator="equal">
      <formula>"Napkin Hs"</formula>
    </cfRule>
  </conditionalFormatting>
  <conditionalFormatting sqref="C45">
    <cfRule type="cellIs" dxfId="41337" priority="20648" stopIfTrue="1" operator="equal">
      <formula>"Napkin Hs"</formula>
    </cfRule>
  </conditionalFormatting>
  <conditionalFormatting sqref="C45">
    <cfRule type="cellIs" dxfId="41336" priority="20647" stopIfTrue="1" operator="equal">
      <formula>"Napkin Hs"</formula>
    </cfRule>
  </conditionalFormatting>
  <conditionalFormatting sqref="C45">
    <cfRule type="cellIs" dxfId="41335" priority="20643" stopIfTrue="1" operator="equal">
      <formula>"Towel"</formula>
    </cfRule>
    <cfRule type="cellIs" dxfId="41334" priority="20644" stopIfTrue="1" operator="equal">
      <formula>"Napkin Hs"</formula>
    </cfRule>
  </conditionalFormatting>
  <conditionalFormatting sqref="C45">
    <cfRule type="cellIs" dxfId="41333" priority="20645" stopIfTrue="1" operator="equal">
      <formula>"Towel"</formula>
    </cfRule>
    <cfRule type="cellIs" dxfId="41332" priority="20646" stopIfTrue="1" operator="equal">
      <formula>"Napkin Hs"</formula>
    </cfRule>
  </conditionalFormatting>
  <conditionalFormatting sqref="C45">
    <cfRule type="cellIs" dxfId="41331" priority="20639" stopIfTrue="1" operator="equal">
      <formula>"Towel"</formula>
    </cfRule>
    <cfRule type="cellIs" dxfId="41330" priority="20640" stopIfTrue="1" operator="equal">
      <formula>"Napkin Hs"</formula>
    </cfRule>
  </conditionalFormatting>
  <conditionalFormatting sqref="C45">
    <cfRule type="cellIs" dxfId="41329" priority="20641" stopIfTrue="1" operator="equal">
      <formula>"Towel"</formula>
    </cfRule>
    <cfRule type="cellIs" dxfId="41328" priority="20642" stopIfTrue="1" operator="equal">
      <formula>"Napkin Hs"</formula>
    </cfRule>
  </conditionalFormatting>
  <conditionalFormatting sqref="B45:C45">
    <cfRule type="cellIs" dxfId="41327" priority="21066" stopIfTrue="1" operator="equal">
      <formula>"Towel"</formula>
    </cfRule>
    <cfRule type="cellIs" dxfId="41326" priority="21067" stopIfTrue="1" operator="equal">
      <formula>"Napkin Hs"</formula>
    </cfRule>
  </conditionalFormatting>
  <conditionalFormatting sqref="C45">
    <cfRule type="cellIs" dxfId="41325" priority="21062" stopIfTrue="1" operator="equal">
      <formula>"Towel"</formula>
    </cfRule>
    <cfRule type="cellIs" dxfId="41324" priority="21063" stopIfTrue="1" operator="equal">
      <formula>"Napkin Hs"</formula>
    </cfRule>
  </conditionalFormatting>
  <conditionalFormatting sqref="C45">
    <cfRule type="cellIs" dxfId="41323" priority="21064" stopIfTrue="1" operator="equal">
      <formula>"Towel"</formula>
    </cfRule>
    <cfRule type="cellIs" dxfId="41322" priority="21065" stopIfTrue="1" operator="equal">
      <formula>"Napkin Hs"</formula>
    </cfRule>
  </conditionalFormatting>
  <conditionalFormatting sqref="C45">
    <cfRule type="cellIs" dxfId="41321" priority="21058" stopIfTrue="1" operator="equal">
      <formula>"Towel"</formula>
    </cfRule>
    <cfRule type="cellIs" dxfId="41320" priority="21059" stopIfTrue="1" operator="equal">
      <formula>"Napkin Hs"</formula>
    </cfRule>
  </conditionalFormatting>
  <conditionalFormatting sqref="C45">
    <cfRule type="cellIs" dxfId="41319" priority="21060" stopIfTrue="1" operator="equal">
      <formula>"Towel"</formula>
    </cfRule>
    <cfRule type="cellIs" dxfId="41318" priority="21061" stopIfTrue="1" operator="equal">
      <formula>"Napkin Hs"</formula>
    </cfRule>
  </conditionalFormatting>
  <conditionalFormatting sqref="C45">
    <cfRule type="cellIs" dxfId="41317" priority="21056" stopIfTrue="1" operator="equal">
      <formula>"Towel"</formula>
    </cfRule>
    <cfRule type="cellIs" dxfId="41316" priority="21057" stopIfTrue="1" operator="equal">
      <formula>"Napkin Hs"</formula>
    </cfRule>
  </conditionalFormatting>
  <conditionalFormatting sqref="B45">
    <cfRule type="cellIs" dxfId="41315" priority="21054" stopIfTrue="1" operator="equal">
      <formula>"Towel"</formula>
    </cfRule>
    <cfRule type="cellIs" dxfId="41314" priority="21055" stopIfTrue="1" operator="equal">
      <formula>"Napkin Hs"</formula>
    </cfRule>
  </conditionalFormatting>
  <conditionalFormatting sqref="B45:C45">
    <cfRule type="cellIs" dxfId="41313" priority="21052" stopIfTrue="1" operator="equal">
      <formula>"Towel"</formula>
    </cfRule>
    <cfRule type="cellIs" dxfId="41312" priority="21053" stopIfTrue="1" operator="equal">
      <formula>"Napkin Hs"</formula>
    </cfRule>
  </conditionalFormatting>
  <conditionalFormatting sqref="C45">
    <cfRule type="cellIs" dxfId="41311" priority="21048" stopIfTrue="1" operator="equal">
      <formula>"Towel"</formula>
    </cfRule>
    <cfRule type="cellIs" dxfId="41310" priority="21049" stopIfTrue="1" operator="equal">
      <formula>"Napkin Hs"</formula>
    </cfRule>
  </conditionalFormatting>
  <conditionalFormatting sqref="C45">
    <cfRule type="cellIs" dxfId="41309" priority="21051" stopIfTrue="1" operator="equal">
      <formula>"Napkin Hs"</formula>
    </cfRule>
  </conditionalFormatting>
  <conditionalFormatting sqref="C45">
    <cfRule type="cellIs" dxfId="41308" priority="21050" stopIfTrue="1" operator="equal">
      <formula>"Towel"</formula>
    </cfRule>
  </conditionalFormatting>
  <conditionalFormatting sqref="C55">
    <cfRule type="cellIs" dxfId="41307" priority="20625" stopIfTrue="1" operator="equal">
      <formula>"Towel"</formula>
    </cfRule>
    <cfRule type="cellIs" dxfId="41306" priority="20626" stopIfTrue="1" operator="equal">
      <formula>"Napkin Hs"</formula>
    </cfRule>
  </conditionalFormatting>
  <conditionalFormatting sqref="C55">
    <cfRule type="cellIs" dxfId="41305" priority="20623" stopIfTrue="1" operator="equal">
      <formula>"Towel"</formula>
    </cfRule>
    <cfRule type="cellIs" dxfId="41304" priority="20624" stopIfTrue="1" operator="equal">
      <formula>"Napkin Hs"</formula>
    </cfRule>
  </conditionalFormatting>
  <conditionalFormatting sqref="C55">
    <cfRule type="cellIs" dxfId="41303" priority="20631" stopIfTrue="1" operator="equal">
      <formula>"Towel"</formula>
    </cfRule>
    <cfRule type="cellIs" dxfId="41302" priority="20632" stopIfTrue="1" operator="equal">
      <formula>"Napkin Hs"</formula>
    </cfRule>
  </conditionalFormatting>
  <conditionalFormatting sqref="B55:C55">
    <cfRule type="cellIs" dxfId="41301" priority="20633" stopIfTrue="1" operator="equal">
      <formula>"Towel"</formula>
    </cfRule>
    <cfRule type="cellIs" dxfId="41300" priority="20634" stopIfTrue="1" operator="equal">
      <formula>"Napkin Hs"</formula>
    </cfRule>
  </conditionalFormatting>
  <conditionalFormatting sqref="C55">
    <cfRule type="cellIs" dxfId="41299" priority="20629" stopIfTrue="1" operator="equal">
      <formula>"Towel"</formula>
    </cfRule>
    <cfRule type="cellIs" dxfId="41298" priority="20630" stopIfTrue="1" operator="equal">
      <formula>"Napkin Hs"</formula>
    </cfRule>
  </conditionalFormatting>
  <conditionalFormatting sqref="B55:C55">
    <cfRule type="cellIs" dxfId="41297" priority="20627" stopIfTrue="1" operator="equal">
      <formula>"Towel"</formula>
    </cfRule>
    <cfRule type="cellIs" dxfId="41296" priority="20628" stopIfTrue="1" operator="equal">
      <formula>"Napkin Hs"</formula>
    </cfRule>
  </conditionalFormatting>
  <conditionalFormatting sqref="C55">
    <cfRule type="cellIs" dxfId="41295" priority="20635" stopIfTrue="1" operator="equal">
      <formula>"Towel"</formula>
    </cfRule>
    <cfRule type="cellIs" dxfId="41294" priority="20636" stopIfTrue="1" operator="equal">
      <formula>"Napkin Hs"</formula>
    </cfRule>
  </conditionalFormatting>
  <conditionalFormatting sqref="C55">
    <cfRule type="cellIs" dxfId="41293" priority="20637" stopIfTrue="1" operator="equal">
      <formula>"Towel"</formula>
    </cfRule>
    <cfRule type="cellIs" dxfId="41292" priority="20638" stopIfTrue="1" operator="equal">
      <formula>"Napkin Hs"</formula>
    </cfRule>
  </conditionalFormatting>
  <conditionalFormatting sqref="C55">
    <cfRule type="cellIs" dxfId="41291" priority="20619" stopIfTrue="1" operator="equal">
      <formula>"Towel"</formula>
    </cfRule>
    <cfRule type="cellIs" dxfId="41290" priority="20620" stopIfTrue="1" operator="equal">
      <formula>"Napkin Hs"</formula>
    </cfRule>
  </conditionalFormatting>
  <conditionalFormatting sqref="B55:C55">
    <cfRule type="cellIs" dxfId="41289" priority="20621" stopIfTrue="1" operator="equal">
      <formula>"Towel"</formula>
    </cfRule>
    <cfRule type="cellIs" dxfId="41288" priority="20622" stopIfTrue="1" operator="equal">
      <formula>"Napkin Hs"</formula>
    </cfRule>
  </conditionalFormatting>
  <conditionalFormatting sqref="C55">
    <cfRule type="cellIs" dxfId="41287" priority="20617" stopIfTrue="1" operator="equal">
      <formula>"Towel"</formula>
    </cfRule>
    <cfRule type="cellIs" dxfId="41286" priority="20618" stopIfTrue="1" operator="equal">
      <formula>"Napkin Hs"</formula>
    </cfRule>
  </conditionalFormatting>
  <conditionalFormatting sqref="B55:C55">
    <cfRule type="cellIs" dxfId="41285" priority="20615" stopIfTrue="1" operator="equal">
      <formula>"Towel"</formula>
    </cfRule>
    <cfRule type="cellIs" dxfId="41284" priority="20616" stopIfTrue="1" operator="equal">
      <formula>"Napkin Hs"</formula>
    </cfRule>
  </conditionalFormatting>
  <conditionalFormatting sqref="B53:C53 C52">
    <cfRule type="cellIs" dxfId="41283" priority="20607" stopIfTrue="1" operator="equal">
      <formula>"Towel"</formula>
    </cfRule>
    <cfRule type="cellIs" dxfId="41282" priority="20608" stopIfTrue="1" operator="equal">
      <formula>"Napkin Hs"</formula>
    </cfRule>
  </conditionalFormatting>
  <conditionalFormatting sqref="C52">
    <cfRule type="cellIs" dxfId="41281" priority="20599" stopIfTrue="1" operator="equal">
      <formula>"Towel"</formula>
    </cfRule>
    <cfRule type="cellIs" dxfId="41280" priority="20600" stopIfTrue="1" operator="equal">
      <formula>"Napkin Hs"</formula>
    </cfRule>
  </conditionalFormatting>
  <conditionalFormatting sqref="C52:C53">
    <cfRule type="cellIs" dxfId="41279" priority="20603" stopIfTrue="1" operator="equal">
      <formula>"Towel"</formula>
    </cfRule>
    <cfRule type="cellIs" dxfId="41278" priority="20604" stopIfTrue="1" operator="equal">
      <formula>"Napkin Hs"</formula>
    </cfRule>
  </conditionalFormatting>
  <conditionalFormatting sqref="C52:C53">
    <cfRule type="cellIs" dxfId="41277" priority="20606" stopIfTrue="1" operator="equal">
      <formula>"Napkin Hs"</formula>
    </cfRule>
  </conditionalFormatting>
  <conditionalFormatting sqref="C52">
    <cfRule type="cellIs" dxfId="41276" priority="20601" stopIfTrue="1" operator="equal">
      <formula>"Towel"</formula>
    </cfRule>
    <cfRule type="cellIs" dxfId="41275" priority="20602" stopIfTrue="1" operator="equal">
      <formula>"Napkin Hs"</formula>
    </cfRule>
  </conditionalFormatting>
  <conditionalFormatting sqref="C52:C53">
    <cfRule type="cellIs" dxfId="41274" priority="20605" stopIfTrue="1" operator="equal">
      <formula>"Towel"</formula>
    </cfRule>
  </conditionalFormatting>
  <conditionalFormatting sqref="C52">
    <cfRule type="cellIs" dxfId="41273" priority="20597" stopIfTrue="1" operator="equal">
      <formula>"Towel"</formula>
    </cfRule>
    <cfRule type="cellIs" dxfId="41272" priority="20598" stopIfTrue="1" operator="equal">
      <formula>"Napkin Hs"</formula>
    </cfRule>
  </conditionalFormatting>
  <conditionalFormatting sqref="C52">
    <cfRule type="cellIs" dxfId="41271" priority="20593" stopIfTrue="1" operator="equal">
      <formula>"Towel"</formula>
    </cfRule>
    <cfRule type="cellIs" dxfId="41270" priority="20594" stopIfTrue="1" operator="equal">
      <formula>"Napkin Hs"</formula>
    </cfRule>
  </conditionalFormatting>
  <conditionalFormatting sqref="C52">
    <cfRule type="cellIs" dxfId="41269" priority="20595" stopIfTrue="1" operator="equal">
      <formula>"Towel"</formula>
    </cfRule>
    <cfRule type="cellIs" dxfId="41268" priority="20596" stopIfTrue="1" operator="equal">
      <formula>"Napkin Hs"</formula>
    </cfRule>
  </conditionalFormatting>
  <conditionalFormatting sqref="C52">
    <cfRule type="cellIs" dxfId="41267" priority="20591" stopIfTrue="1" operator="equal">
      <formula>"Towel"</formula>
    </cfRule>
    <cfRule type="cellIs" dxfId="41266" priority="20592" stopIfTrue="1" operator="equal">
      <formula>"Napkin Hs"</formula>
    </cfRule>
  </conditionalFormatting>
  <conditionalFormatting sqref="B53:C53">
    <cfRule type="cellIs" dxfId="41265" priority="20585" stopIfTrue="1" operator="equal">
      <formula>"Towel"</formula>
    </cfRule>
    <cfRule type="cellIs" dxfId="41264" priority="20586" stopIfTrue="1" operator="equal">
      <formula>"Napkin Hs"</formula>
    </cfRule>
  </conditionalFormatting>
  <conditionalFormatting sqref="B53:C53">
    <cfRule type="cellIs" dxfId="41263" priority="20579" stopIfTrue="1" operator="equal">
      <formula>"Towel"</formula>
    </cfRule>
    <cfRule type="cellIs" dxfId="41262" priority="20580" stopIfTrue="1" operator="equal">
      <formula>"Napkin Hs"</formula>
    </cfRule>
  </conditionalFormatting>
  <conditionalFormatting sqref="C53">
    <cfRule type="cellIs" dxfId="41261" priority="20583" stopIfTrue="1" operator="equal">
      <formula>"Towel"</formula>
    </cfRule>
    <cfRule type="cellIs" dxfId="41260" priority="20584" stopIfTrue="1" operator="equal">
      <formula>"Napkin Hs"</formula>
    </cfRule>
  </conditionalFormatting>
  <conditionalFormatting sqref="C53">
    <cfRule type="cellIs" dxfId="41259" priority="20589" stopIfTrue="1" operator="equal">
      <formula>"Towel"</formula>
    </cfRule>
    <cfRule type="cellIs" dxfId="41258" priority="20590" stopIfTrue="1" operator="equal">
      <formula>"Napkin Hs"</formula>
    </cfRule>
  </conditionalFormatting>
  <conditionalFormatting sqref="C53">
    <cfRule type="cellIs" dxfId="41257" priority="20587" stopIfTrue="1" operator="equal">
      <formula>"Towel"</formula>
    </cfRule>
    <cfRule type="cellIs" dxfId="41256" priority="20588" stopIfTrue="1" operator="equal">
      <formula>"Napkin Hs"</formula>
    </cfRule>
  </conditionalFormatting>
  <conditionalFormatting sqref="C53">
    <cfRule type="cellIs" dxfId="41255" priority="20581" stopIfTrue="1" operator="equal">
      <formula>"Towel"</formula>
    </cfRule>
    <cfRule type="cellIs" dxfId="41254" priority="20582" stopIfTrue="1" operator="equal">
      <formula>"Napkin Hs"</formula>
    </cfRule>
  </conditionalFormatting>
  <conditionalFormatting sqref="C52">
    <cfRule type="cellIs" dxfId="41253" priority="20577" stopIfTrue="1" operator="equal">
      <formula>"Towel"</formula>
    </cfRule>
    <cfRule type="cellIs" dxfId="41252" priority="20578" stopIfTrue="1" operator="equal">
      <formula>"Napkin Hs"</formula>
    </cfRule>
  </conditionalFormatting>
  <conditionalFormatting sqref="C52">
    <cfRule type="cellIs" dxfId="41251" priority="20573" stopIfTrue="1" operator="equal">
      <formula>"Towel"</formula>
    </cfRule>
    <cfRule type="cellIs" dxfId="41250" priority="20574" stopIfTrue="1" operator="equal">
      <formula>"Napkin Hs"</formula>
    </cfRule>
  </conditionalFormatting>
  <conditionalFormatting sqref="C52">
    <cfRule type="cellIs" dxfId="41249" priority="20576" stopIfTrue="1" operator="equal">
      <formula>"Napkin Hs"</formula>
    </cfRule>
  </conditionalFormatting>
  <conditionalFormatting sqref="C52">
    <cfRule type="cellIs" dxfId="41248" priority="20575" stopIfTrue="1" operator="equal">
      <formula>"Towel"</formula>
    </cfRule>
  </conditionalFormatting>
  <conditionalFormatting sqref="B53:C53">
    <cfRule type="cellIs" dxfId="41247" priority="20571" stopIfTrue="1" operator="equal">
      <formula>"Towel"</formula>
    </cfRule>
    <cfRule type="cellIs" dxfId="41246" priority="20572" stopIfTrue="1" operator="equal">
      <formula>"Napkin Hs"</formula>
    </cfRule>
  </conditionalFormatting>
  <conditionalFormatting sqref="C53">
    <cfRule type="cellIs" dxfId="41245" priority="20567" stopIfTrue="1" operator="equal">
      <formula>"Towel"</formula>
    </cfRule>
    <cfRule type="cellIs" dxfId="41244" priority="20568" stopIfTrue="1" operator="equal">
      <formula>"Napkin Hs"</formula>
    </cfRule>
  </conditionalFormatting>
  <conditionalFormatting sqref="C53">
    <cfRule type="cellIs" dxfId="41243" priority="20570" stopIfTrue="1" operator="equal">
      <formula>"Napkin Hs"</formula>
    </cfRule>
  </conditionalFormatting>
  <conditionalFormatting sqref="C53">
    <cfRule type="cellIs" dxfId="41242" priority="20569" stopIfTrue="1" operator="equal">
      <formula>"Towel"</formula>
    </cfRule>
  </conditionalFormatting>
  <conditionalFormatting sqref="C52">
    <cfRule type="cellIs" dxfId="41241" priority="20565" stopIfTrue="1" operator="equal">
      <formula>"Towel"</formula>
    </cfRule>
    <cfRule type="cellIs" dxfId="41240" priority="20566" stopIfTrue="1" operator="equal">
      <formula>"Napkin Hs"</formula>
    </cfRule>
  </conditionalFormatting>
  <conditionalFormatting sqref="C52">
    <cfRule type="cellIs" dxfId="41239" priority="20561" stopIfTrue="1" operator="equal">
      <formula>"Towel"</formula>
    </cfRule>
    <cfRule type="cellIs" dxfId="41238" priority="20562" stopIfTrue="1" operator="equal">
      <formula>"Napkin Hs"</formula>
    </cfRule>
  </conditionalFormatting>
  <conditionalFormatting sqref="C52">
    <cfRule type="cellIs" dxfId="41237" priority="20563" stopIfTrue="1" operator="equal">
      <formula>"Towel"</formula>
    </cfRule>
    <cfRule type="cellIs" dxfId="41236" priority="20564" stopIfTrue="1" operator="equal">
      <formula>"Napkin Hs"</formula>
    </cfRule>
  </conditionalFormatting>
  <conditionalFormatting sqref="C52">
    <cfRule type="cellIs" dxfId="41235" priority="20559" stopIfTrue="1" operator="equal">
      <formula>"Towel"</formula>
    </cfRule>
    <cfRule type="cellIs" dxfId="41234" priority="20560" stopIfTrue="1" operator="equal">
      <formula>"Napkin Hs"</formula>
    </cfRule>
  </conditionalFormatting>
  <conditionalFormatting sqref="C52">
    <cfRule type="cellIs" dxfId="41233" priority="20557" stopIfTrue="1" operator="equal">
      <formula>"Towel"</formula>
    </cfRule>
    <cfRule type="cellIs" dxfId="41232" priority="20558" stopIfTrue="1" operator="equal">
      <formula>"Napkin Hs"</formula>
    </cfRule>
  </conditionalFormatting>
  <conditionalFormatting sqref="C52">
    <cfRule type="cellIs" dxfId="41231" priority="20555" stopIfTrue="1" operator="equal">
      <formula>"Towel"</formula>
    </cfRule>
    <cfRule type="cellIs" dxfId="41230" priority="20556" stopIfTrue="1" operator="equal">
      <formula>"Napkin Hs"</formula>
    </cfRule>
  </conditionalFormatting>
  <conditionalFormatting sqref="C52">
    <cfRule type="cellIs" dxfId="41229" priority="20547" stopIfTrue="1" operator="equal">
      <formula>"Towel"</formula>
    </cfRule>
    <cfRule type="cellIs" dxfId="41228" priority="20548" stopIfTrue="1" operator="equal">
      <formula>"Napkin Hs"</formula>
    </cfRule>
  </conditionalFormatting>
  <conditionalFormatting sqref="C52">
    <cfRule type="cellIs" dxfId="41227" priority="20549" stopIfTrue="1" operator="equal">
      <formula>"Towel"</formula>
    </cfRule>
    <cfRule type="cellIs" dxfId="41226" priority="20550" stopIfTrue="1" operator="equal">
      <formula>"Napkin Hs"</formula>
    </cfRule>
  </conditionalFormatting>
  <conditionalFormatting sqref="C52">
    <cfRule type="cellIs" dxfId="41225" priority="20545" stopIfTrue="1" operator="equal">
      <formula>"Towel"</formula>
    </cfRule>
    <cfRule type="cellIs" dxfId="41224" priority="20546" stopIfTrue="1" operator="equal">
      <formula>"Napkin Hs"</formula>
    </cfRule>
  </conditionalFormatting>
  <conditionalFormatting sqref="C52">
    <cfRule type="cellIs" dxfId="41223" priority="20543" stopIfTrue="1" operator="equal">
      <formula>"Towel"</formula>
    </cfRule>
    <cfRule type="cellIs" dxfId="41222" priority="20544" stopIfTrue="1" operator="equal">
      <formula>"Napkin Hs"</formula>
    </cfRule>
  </conditionalFormatting>
  <conditionalFormatting sqref="C52">
    <cfRule type="cellIs" dxfId="41221" priority="20551" stopIfTrue="1" operator="equal">
      <formula>"Towel"</formula>
    </cfRule>
    <cfRule type="cellIs" dxfId="41220" priority="20552" stopIfTrue="1" operator="equal">
      <formula>"Napkin Hs"</formula>
    </cfRule>
  </conditionalFormatting>
  <conditionalFormatting sqref="C52">
    <cfRule type="cellIs" dxfId="41219" priority="20553" stopIfTrue="1" operator="equal">
      <formula>"Towel"</formula>
    </cfRule>
    <cfRule type="cellIs" dxfId="41218" priority="20554" stopIfTrue="1" operator="equal">
      <formula>"Napkin Hs"</formula>
    </cfRule>
  </conditionalFormatting>
  <conditionalFormatting sqref="C52">
    <cfRule type="cellIs" dxfId="41217" priority="20541" stopIfTrue="1" operator="equal">
      <formula>"Towel"</formula>
    </cfRule>
    <cfRule type="cellIs" dxfId="41216" priority="20542" stopIfTrue="1" operator="equal">
      <formula>"Napkin Hs"</formula>
    </cfRule>
  </conditionalFormatting>
  <conditionalFormatting sqref="C52">
    <cfRule type="cellIs" dxfId="41215" priority="20537" stopIfTrue="1" operator="equal">
      <formula>"Towel"</formula>
    </cfRule>
    <cfRule type="cellIs" dxfId="41214" priority="20538" stopIfTrue="1" operator="equal">
      <formula>"Napkin Hs"</formula>
    </cfRule>
  </conditionalFormatting>
  <conditionalFormatting sqref="C52">
    <cfRule type="cellIs" dxfId="41213" priority="20539" stopIfTrue="1" operator="equal">
      <formula>"Towel"</formula>
    </cfRule>
    <cfRule type="cellIs" dxfId="41212" priority="20540" stopIfTrue="1" operator="equal">
      <formula>"Napkin Hs"</formula>
    </cfRule>
  </conditionalFormatting>
  <conditionalFormatting sqref="C52">
    <cfRule type="cellIs" dxfId="41211" priority="20535" stopIfTrue="1" operator="equal">
      <formula>"Towel"</formula>
    </cfRule>
    <cfRule type="cellIs" dxfId="41210" priority="20536" stopIfTrue="1" operator="equal">
      <formula>"Napkin Hs"</formula>
    </cfRule>
  </conditionalFormatting>
  <conditionalFormatting sqref="C52">
    <cfRule type="cellIs" dxfId="41209" priority="20533" stopIfTrue="1" operator="equal">
      <formula>"Towel"</formula>
    </cfRule>
    <cfRule type="cellIs" dxfId="41208" priority="20534" stopIfTrue="1" operator="equal">
      <formula>"Napkin Hs"</formula>
    </cfRule>
  </conditionalFormatting>
  <conditionalFormatting sqref="C52">
    <cfRule type="cellIs" dxfId="41207" priority="20531" stopIfTrue="1" operator="equal">
      <formula>"Towel"</formula>
    </cfRule>
    <cfRule type="cellIs" dxfId="41206" priority="20532" stopIfTrue="1" operator="equal">
      <formula>"Napkin Hs"</formula>
    </cfRule>
  </conditionalFormatting>
  <conditionalFormatting sqref="C52">
    <cfRule type="cellIs" dxfId="41205" priority="20523" stopIfTrue="1" operator="equal">
      <formula>"Towel"</formula>
    </cfRule>
    <cfRule type="cellIs" dxfId="41204" priority="20524" stopIfTrue="1" operator="equal">
      <formula>"Napkin Hs"</formula>
    </cfRule>
  </conditionalFormatting>
  <conditionalFormatting sqref="C52">
    <cfRule type="cellIs" dxfId="41203" priority="20525" stopIfTrue="1" operator="equal">
      <formula>"Towel"</formula>
    </cfRule>
    <cfRule type="cellIs" dxfId="41202" priority="20526" stopIfTrue="1" operator="equal">
      <formula>"Napkin Hs"</formula>
    </cfRule>
  </conditionalFormatting>
  <conditionalFormatting sqref="C52">
    <cfRule type="cellIs" dxfId="41201" priority="20521" stopIfTrue="1" operator="equal">
      <formula>"Towel"</formula>
    </cfRule>
    <cfRule type="cellIs" dxfId="41200" priority="20522" stopIfTrue="1" operator="equal">
      <formula>"Napkin Hs"</formula>
    </cfRule>
  </conditionalFormatting>
  <conditionalFormatting sqref="C52">
    <cfRule type="cellIs" dxfId="41199" priority="20519" stopIfTrue="1" operator="equal">
      <formula>"Towel"</formula>
    </cfRule>
    <cfRule type="cellIs" dxfId="41198" priority="20520" stopIfTrue="1" operator="equal">
      <formula>"Napkin Hs"</formula>
    </cfRule>
  </conditionalFormatting>
  <conditionalFormatting sqref="C52">
    <cfRule type="cellIs" dxfId="41197" priority="20527" stopIfTrue="1" operator="equal">
      <formula>"Towel"</formula>
    </cfRule>
    <cfRule type="cellIs" dxfId="41196" priority="20528" stopIfTrue="1" operator="equal">
      <formula>"Napkin Hs"</formula>
    </cfRule>
  </conditionalFormatting>
  <conditionalFormatting sqref="C52">
    <cfRule type="cellIs" dxfId="41195" priority="20529" stopIfTrue="1" operator="equal">
      <formula>"Towel"</formula>
    </cfRule>
    <cfRule type="cellIs" dxfId="41194" priority="20530" stopIfTrue="1" operator="equal">
      <formula>"Napkin Hs"</formula>
    </cfRule>
  </conditionalFormatting>
  <conditionalFormatting sqref="C52">
    <cfRule type="cellIs" dxfId="41193" priority="20517" stopIfTrue="1" operator="equal">
      <formula>"Towel"</formula>
    </cfRule>
    <cfRule type="cellIs" dxfId="41192" priority="20518" stopIfTrue="1" operator="equal">
      <formula>"Napkin Hs"</formula>
    </cfRule>
  </conditionalFormatting>
  <conditionalFormatting sqref="C52">
    <cfRule type="cellIs" dxfId="41191" priority="20513" stopIfTrue="1" operator="equal">
      <formula>"Towel"</formula>
    </cfRule>
    <cfRule type="cellIs" dxfId="41190" priority="20514" stopIfTrue="1" operator="equal">
      <formula>"Napkin Hs"</formula>
    </cfRule>
  </conditionalFormatting>
  <conditionalFormatting sqref="C52">
    <cfRule type="cellIs" dxfId="41189" priority="20515" stopIfTrue="1" operator="equal">
      <formula>"Towel"</formula>
    </cfRule>
    <cfRule type="cellIs" dxfId="41188" priority="20516" stopIfTrue="1" operator="equal">
      <formula>"Napkin Hs"</formula>
    </cfRule>
  </conditionalFormatting>
  <conditionalFormatting sqref="C52">
    <cfRule type="cellIs" dxfId="41187" priority="20509" stopIfTrue="1" operator="equal">
      <formula>"Towel"</formula>
    </cfRule>
    <cfRule type="cellIs" dxfId="41186" priority="20510" stopIfTrue="1" operator="equal">
      <formula>"Napkin Hs"</formula>
    </cfRule>
  </conditionalFormatting>
  <conditionalFormatting sqref="C52">
    <cfRule type="cellIs" dxfId="41185" priority="20511" stopIfTrue="1" operator="equal">
      <formula>"Towel"</formula>
    </cfRule>
    <cfRule type="cellIs" dxfId="41184" priority="20512" stopIfTrue="1" operator="equal">
      <formula>"Napkin Hs"</formula>
    </cfRule>
  </conditionalFormatting>
  <conditionalFormatting sqref="C52">
    <cfRule type="cellIs" dxfId="41183" priority="20507" stopIfTrue="1" operator="equal">
      <formula>"Towel"</formula>
    </cfRule>
    <cfRule type="cellIs" dxfId="41182" priority="20508" stopIfTrue="1" operator="equal">
      <formula>"Napkin Hs"</formula>
    </cfRule>
  </conditionalFormatting>
  <conditionalFormatting sqref="C52">
    <cfRule type="cellIs" dxfId="41181" priority="20501" stopIfTrue="1" operator="equal">
      <formula>"Towel"</formula>
    </cfRule>
    <cfRule type="cellIs" dxfId="41180" priority="20502" stopIfTrue="1" operator="equal">
      <formula>"Napkin Hs"</formula>
    </cfRule>
  </conditionalFormatting>
  <conditionalFormatting sqref="C52">
    <cfRule type="cellIs" dxfId="41179" priority="20505" stopIfTrue="1" operator="equal">
      <formula>"Towel"</formula>
    </cfRule>
    <cfRule type="cellIs" dxfId="41178" priority="20506" stopIfTrue="1" operator="equal">
      <formula>"Napkin Hs"</formula>
    </cfRule>
  </conditionalFormatting>
  <conditionalFormatting sqref="C52">
    <cfRule type="cellIs" dxfId="41177" priority="20503" stopIfTrue="1" operator="equal">
      <formula>"Towel"</formula>
    </cfRule>
    <cfRule type="cellIs" dxfId="41176" priority="20504" stopIfTrue="1" operator="equal">
      <formula>"Napkin Hs"</formula>
    </cfRule>
  </conditionalFormatting>
  <conditionalFormatting sqref="C52">
    <cfRule type="cellIs" dxfId="41175" priority="20495" stopIfTrue="1" operator="equal">
      <formula>"Towel"</formula>
    </cfRule>
    <cfRule type="cellIs" dxfId="41174" priority="20496" stopIfTrue="1" operator="equal">
      <formula>"Napkin Hs"</formula>
    </cfRule>
  </conditionalFormatting>
  <conditionalFormatting sqref="C52">
    <cfRule type="cellIs" dxfId="41173" priority="20497" stopIfTrue="1" operator="equal">
      <formula>"Towel"</formula>
    </cfRule>
    <cfRule type="cellIs" dxfId="41172" priority="20498" stopIfTrue="1" operator="equal">
      <formula>"Napkin Hs"</formula>
    </cfRule>
  </conditionalFormatting>
  <conditionalFormatting sqref="C52">
    <cfRule type="cellIs" dxfId="41171" priority="20499" stopIfTrue="1" operator="equal">
      <formula>"Towel"</formula>
    </cfRule>
    <cfRule type="cellIs" dxfId="41170" priority="20500" stopIfTrue="1" operator="equal">
      <formula>"Napkin Hs"</formula>
    </cfRule>
  </conditionalFormatting>
  <conditionalFormatting sqref="C52">
    <cfRule type="cellIs" dxfId="41169" priority="20493" stopIfTrue="1" operator="equal">
      <formula>"Towel"</formula>
    </cfRule>
    <cfRule type="cellIs" dxfId="41168" priority="20494" stopIfTrue="1" operator="equal">
      <formula>"Napkin Hs"</formula>
    </cfRule>
  </conditionalFormatting>
  <conditionalFormatting sqref="C52">
    <cfRule type="cellIs" dxfId="41167" priority="20491" stopIfTrue="1" operator="equal">
      <formula>"Towel"</formula>
    </cfRule>
    <cfRule type="cellIs" dxfId="41166" priority="20492" stopIfTrue="1" operator="equal">
      <formula>"Napkin Hs"</formula>
    </cfRule>
  </conditionalFormatting>
  <conditionalFormatting sqref="C52">
    <cfRule type="cellIs" dxfId="41165" priority="20467" stopIfTrue="1" operator="equal">
      <formula>"Towel"</formula>
    </cfRule>
  </conditionalFormatting>
  <conditionalFormatting sqref="C52">
    <cfRule type="cellIs" dxfId="41164" priority="20468" stopIfTrue="1" operator="equal">
      <formula>"Napkin Hs"</formula>
    </cfRule>
    <cfRule type="cellIs" dxfId="41163" priority="20473" stopIfTrue="1" operator="equal">
      <formula>"Towel"</formula>
    </cfRule>
    <cfRule type="cellIs" dxfId="41162" priority="20474" stopIfTrue="1" operator="equal">
      <formula>"Napkin Hs"</formula>
    </cfRule>
    <cfRule type="cellIs" dxfId="41161" priority="20483" stopIfTrue="1" operator="equal">
      <formula>"Towel"</formula>
    </cfRule>
    <cfRule type="cellIs" dxfId="41160" priority="20484" stopIfTrue="1" operator="equal">
      <formula>"Napkin Hs"</formula>
    </cfRule>
    <cfRule type="cellIs" dxfId="41159" priority="20489" stopIfTrue="1" operator="equal">
      <formula>"Towel"</formula>
    </cfRule>
    <cfRule type="cellIs" dxfId="41158" priority="20490" stopIfTrue="1" operator="equal">
      <formula>"Napkin Hs"</formula>
    </cfRule>
  </conditionalFormatting>
  <conditionalFormatting sqref="C52">
    <cfRule type="cellIs" dxfId="41157" priority="20469" stopIfTrue="1" operator="equal">
      <formula>"Towel"</formula>
    </cfRule>
    <cfRule type="cellIs" dxfId="41156" priority="20470" stopIfTrue="1" operator="equal">
      <formula>"Napkin Hs"</formula>
    </cfRule>
    <cfRule type="cellIs" dxfId="41155" priority="20471" stopIfTrue="1" operator="equal">
      <formula>"Towel"</formula>
    </cfRule>
    <cfRule type="cellIs" dxfId="41154" priority="20472" stopIfTrue="1" operator="equal">
      <formula>"Napkin Hs"</formula>
    </cfRule>
    <cfRule type="cellIs" dxfId="41153" priority="20475" stopIfTrue="1" operator="equal">
      <formula>"Towel"</formula>
    </cfRule>
    <cfRule type="cellIs" dxfId="41152" priority="20476" stopIfTrue="1" operator="equal">
      <formula>"Napkin Hs"</formula>
    </cfRule>
    <cfRule type="cellIs" dxfId="41151" priority="20477" stopIfTrue="1" operator="equal">
      <formula>"Towel"</formula>
    </cfRule>
    <cfRule type="cellIs" dxfId="41150" priority="20478" stopIfTrue="1" operator="equal">
      <formula>"Napkin Hs"</formula>
    </cfRule>
    <cfRule type="cellIs" dxfId="41149" priority="20479" stopIfTrue="1" operator="equal">
      <formula>"Towel"</formula>
    </cfRule>
    <cfRule type="cellIs" dxfId="41148" priority="20480" stopIfTrue="1" operator="equal">
      <formula>"Napkin Hs"</formula>
    </cfRule>
    <cfRule type="cellIs" dxfId="41147" priority="20481" stopIfTrue="1" operator="equal">
      <formula>"Towel"</formula>
    </cfRule>
    <cfRule type="cellIs" dxfId="41146" priority="20482" stopIfTrue="1" operator="equal">
      <formula>"Napkin Hs"</formula>
    </cfRule>
    <cfRule type="cellIs" dxfId="41145" priority="20485" stopIfTrue="1" operator="equal">
      <formula>"Towel"</formula>
    </cfRule>
    <cfRule type="cellIs" dxfId="41144" priority="20486" stopIfTrue="1" operator="equal">
      <formula>"Napkin Hs"</formula>
    </cfRule>
    <cfRule type="cellIs" dxfId="41143" priority="20488" stopIfTrue="1" operator="equal">
      <formula>"Napkin Hs"</formula>
    </cfRule>
  </conditionalFormatting>
  <conditionalFormatting sqref="C52">
    <cfRule type="cellIs" dxfId="41142" priority="20487" stopIfTrue="1" operator="equal">
      <formula>"Towel"</formula>
    </cfRule>
  </conditionalFormatting>
  <conditionalFormatting sqref="C52">
    <cfRule type="cellIs" dxfId="41141" priority="20465" stopIfTrue="1" operator="equal">
      <formula>"Towel"</formula>
    </cfRule>
    <cfRule type="cellIs" dxfId="41140" priority="20466" stopIfTrue="1" operator="equal">
      <formula>"Napkin Hs"</formula>
    </cfRule>
  </conditionalFormatting>
  <conditionalFormatting sqref="C52">
    <cfRule type="cellIs" dxfId="41139" priority="20464" stopIfTrue="1" operator="equal">
      <formula>"Napkin Hs"</formula>
    </cfRule>
  </conditionalFormatting>
  <conditionalFormatting sqref="C52">
    <cfRule type="cellIs" dxfId="41138" priority="20463" stopIfTrue="1" operator="equal">
      <formula>"Towel"</formula>
    </cfRule>
  </conditionalFormatting>
  <conditionalFormatting sqref="C52">
    <cfRule type="cellIs" dxfId="41137" priority="20461" stopIfTrue="1" operator="equal">
      <formula>"Towel"</formula>
    </cfRule>
  </conditionalFormatting>
  <conditionalFormatting sqref="C52">
    <cfRule type="cellIs" dxfId="41136" priority="20462" stopIfTrue="1" operator="equal">
      <formula>"Napkin Hs"</formula>
    </cfRule>
  </conditionalFormatting>
  <conditionalFormatting sqref="C52">
    <cfRule type="cellIs" dxfId="41135" priority="20365" stopIfTrue="1" operator="equal">
      <formula>"Towel"</formula>
    </cfRule>
  </conditionalFormatting>
  <conditionalFormatting sqref="C52">
    <cfRule type="cellIs" dxfId="41134" priority="20375" stopIfTrue="1" operator="equal">
      <formula>"Towel"</formula>
    </cfRule>
    <cfRule type="cellIs" dxfId="41133" priority="20376" stopIfTrue="1" operator="equal">
      <formula>"Napkin Hs"</formula>
    </cfRule>
    <cfRule type="cellIs" dxfId="41132" priority="20381" stopIfTrue="1" operator="equal">
      <formula>"Towel"</formula>
    </cfRule>
    <cfRule type="cellIs" dxfId="41131" priority="20382" stopIfTrue="1" operator="equal">
      <formula>"Napkin Hs"</formula>
    </cfRule>
    <cfRule type="cellIs" dxfId="41130" priority="20387" stopIfTrue="1" operator="equal">
      <formula>"Towel"</formula>
    </cfRule>
    <cfRule type="cellIs" dxfId="41129" priority="20388" stopIfTrue="1" operator="equal">
      <formula>"Napkin Hs"</formula>
    </cfRule>
    <cfRule type="cellIs" dxfId="41128" priority="20389" stopIfTrue="1" operator="equal">
      <formula>"Towel"</formula>
    </cfRule>
    <cfRule type="cellIs" dxfId="41127" priority="20390" stopIfTrue="1" operator="equal">
      <formula>"Napkin Hs"</formula>
    </cfRule>
    <cfRule type="cellIs" dxfId="41126" priority="20395" stopIfTrue="1" operator="equal">
      <formula>"Towel"</formula>
    </cfRule>
    <cfRule type="cellIs" dxfId="41125" priority="20396" stopIfTrue="1" operator="equal">
      <formula>"Napkin Hs"</formula>
    </cfRule>
    <cfRule type="cellIs" dxfId="41124" priority="20405" stopIfTrue="1" operator="equal">
      <formula>"Towel"</formula>
    </cfRule>
    <cfRule type="cellIs" dxfId="41123" priority="20406" stopIfTrue="1" operator="equal">
      <formula>"Napkin Hs"</formula>
    </cfRule>
    <cfRule type="cellIs" dxfId="41122" priority="20411" stopIfTrue="1" operator="equal">
      <formula>"Towel"</formula>
    </cfRule>
    <cfRule type="cellIs" dxfId="41121" priority="20412" stopIfTrue="1" operator="equal">
      <formula>"Napkin Hs"</formula>
    </cfRule>
    <cfRule type="cellIs" dxfId="41120" priority="20413" stopIfTrue="1" operator="equal">
      <formula>"Towel"</formula>
    </cfRule>
    <cfRule type="cellIs" dxfId="41119" priority="20414" stopIfTrue="1" operator="equal">
      <formula>"Napkin Hs"</formula>
    </cfRule>
    <cfRule type="cellIs" dxfId="41118" priority="20419" stopIfTrue="1" operator="equal">
      <formula>"Towel"</formula>
    </cfRule>
    <cfRule type="cellIs" dxfId="41117" priority="20420" stopIfTrue="1" operator="equal">
      <formula>"Napkin Hs"</formula>
    </cfRule>
    <cfRule type="cellIs" dxfId="41116" priority="20429" stopIfTrue="1" operator="equal">
      <formula>"Towel"</formula>
    </cfRule>
    <cfRule type="cellIs" dxfId="41115" priority="20430" stopIfTrue="1" operator="equal">
      <formula>"Napkin Hs"</formula>
    </cfRule>
    <cfRule type="cellIs" dxfId="41114" priority="20431" stopIfTrue="1" operator="equal">
      <formula>"Towel"</formula>
    </cfRule>
    <cfRule type="cellIs" dxfId="41113" priority="20432" stopIfTrue="1" operator="equal">
      <formula>"Napkin Hs"</formula>
    </cfRule>
    <cfRule type="cellIs" dxfId="41112" priority="20437" stopIfTrue="1" operator="equal">
      <formula>"Towel"</formula>
    </cfRule>
    <cfRule type="cellIs" dxfId="41111" priority="20438" stopIfTrue="1" operator="equal">
      <formula>"Napkin Hs"</formula>
    </cfRule>
    <cfRule type="cellIs" dxfId="41110" priority="20447" stopIfTrue="1" operator="equal">
      <formula>"Towel"</formula>
    </cfRule>
    <cfRule type="cellIs" dxfId="41109" priority="20448" stopIfTrue="1" operator="equal">
      <formula>"Napkin Hs"</formula>
    </cfRule>
    <cfRule type="cellIs" dxfId="41108" priority="20449" stopIfTrue="1" operator="equal">
      <formula>"Towel"</formula>
    </cfRule>
    <cfRule type="cellIs" dxfId="41107" priority="20450" stopIfTrue="1" operator="equal">
      <formula>"Napkin Hs"</formula>
    </cfRule>
    <cfRule type="cellIs" dxfId="41106" priority="20456" stopIfTrue="1" operator="equal">
      <formula>"Napkin Hs"</formula>
    </cfRule>
  </conditionalFormatting>
  <conditionalFormatting sqref="C52">
    <cfRule type="cellIs" dxfId="41105" priority="20455" stopIfTrue="1" operator="equal">
      <formula>"Towel"</formula>
    </cfRule>
  </conditionalFormatting>
  <conditionalFormatting sqref="C52">
    <cfRule type="cellIs" dxfId="41104" priority="20366" stopIfTrue="1" operator="equal">
      <formula>"Napkin Hs"</formula>
    </cfRule>
    <cfRule type="cellIs" dxfId="41103" priority="20367" stopIfTrue="1" operator="equal">
      <formula>"Towel"</formula>
    </cfRule>
    <cfRule type="cellIs" dxfId="41102" priority="20368" stopIfTrue="1" operator="equal">
      <formula>"Napkin Hs"</formula>
    </cfRule>
    <cfRule type="cellIs" dxfId="41101" priority="20369" stopIfTrue="1" operator="equal">
      <formula>"Towel"</formula>
    </cfRule>
    <cfRule type="cellIs" dxfId="41100" priority="20370" stopIfTrue="1" operator="equal">
      <formula>"Napkin Hs"</formula>
    </cfRule>
    <cfRule type="cellIs" dxfId="41099" priority="20371" stopIfTrue="1" operator="equal">
      <formula>"Towel"</formula>
    </cfRule>
    <cfRule type="cellIs" dxfId="41098" priority="20372" stopIfTrue="1" operator="equal">
      <formula>"Napkin Hs"</formula>
    </cfRule>
    <cfRule type="cellIs" dxfId="41097" priority="20373" stopIfTrue="1" operator="equal">
      <formula>"Towel"</formula>
    </cfRule>
    <cfRule type="cellIs" dxfId="41096" priority="20374" stopIfTrue="1" operator="equal">
      <formula>"Napkin Hs"</formula>
    </cfRule>
    <cfRule type="cellIs" dxfId="41095" priority="20377" stopIfTrue="1" operator="equal">
      <formula>"Towel"</formula>
    </cfRule>
    <cfRule type="cellIs" dxfId="41094" priority="20378" stopIfTrue="1" operator="equal">
      <formula>"Napkin Hs"</formula>
    </cfRule>
    <cfRule type="cellIs" dxfId="41093" priority="20379" stopIfTrue="1" operator="equal">
      <formula>"Towel"</formula>
    </cfRule>
    <cfRule type="cellIs" dxfId="41092" priority="20380" stopIfTrue="1" operator="equal">
      <formula>"Napkin Hs"</formula>
    </cfRule>
    <cfRule type="cellIs" dxfId="41091" priority="20383" stopIfTrue="1" operator="equal">
      <formula>"Towel"</formula>
    </cfRule>
    <cfRule type="cellIs" dxfId="41090" priority="20384" stopIfTrue="1" operator="equal">
      <formula>"Napkin Hs"</formula>
    </cfRule>
    <cfRule type="cellIs" dxfId="41089" priority="20385" stopIfTrue="1" operator="equal">
      <formula>"Towel"</formula>
    </cfRule>
    <cfRule type="cellIs" dxfId="41088" priority="20386" stopIfTrue="1" operator="equal">
      <formula>"Napkin Hs"</formula>
    </cfRule>
    <cfRule type="cellIs" dxfId="41087" priority="20391" stopIfTrue="1" operator="equal">
      <formula>"Towel"</formula>
    </cfRule>
    <cfRule type="cellIs" dxfId="41086" priority="20392" stopIfTrue="1" operator="equal">
      <formula>"Napkin Hs"</formula>
    </cfRule>
    <cfRule type="cellIs" dxfId="41085" priority="20393" stopIfTrue="1" operator="equal">
      <formula>"Towel"</formula>
    </cfRule>
    <cfRule type="cellIs" dxfId="41084" priority="20394" stopIfTrue="1" operator="equal">
      <formula>"Napkin Hs"</formula>
    </cfRule>
    <cfRule type="cellIs" dxfId="41083" priority="20397" stopIfTrue="1" operator="equal">
      <formula>"Towel"</formula>
    </cfRule>
    <cfRule type="cellIs" dxfId="41082" priority="20398" stopIfTrue="1" operator="equal">
      <formula>"Napkin Hs"</formula>
    </cfRule>
    <cfRule type="cellIs" dxfId="41081" priority="20399" stopIfTrue="1" operator="equal">
      <formula>"Towel"</formula>
    </cfRule>
    <cfRule type="cellIs" dxfId="41080" priority="20400" stopIfTrue="1" operator="equal">
      <formula>"Napkin Hs"</formula>
    </cfRule>
    <cfRule type="cellIs" dxfId="41079" priority="20401" stopIfTrue="1" operator="equal">
      <formula>"Towel"</formula>
    </cfRule>
    <cfRule type="cellIs" dxfId="41078" priority="20402" stopIfTrue="1" operator="equal">
      <formula>"Napkin Hs"</formula>
    </cfRule>
    <cfRule type="cellIs" dxfId="41077" priority="20403" stopIfTrue="1" operator="equal">
      <formula>"Towel"</formula>
    </cfRule>
    <cfRule type="cellIs" dxfId="41076" priority="20404" stopIfTrue="1" operator="equal">
      <formula>"Napkin Hs"</formula>
    </cfRule>
    <cfRule type="cellIs" dxfId="41075" priority="20407" stopIfTrue="1" operator="equal">
      <formula>"Towel"</formula>
    </cfRule>
    <cfRule type="cellIs" dxfId="41074" priority="20408" stopIfTrue="1" operator="equal">
      <formula>"Napkin Hs"</formula>
    </cfRule>
    <cfRule type="cellIs" dxfId="41073" priority="20409" stopIfTrue="1" operator="equal">
      <formula>"Towel"</formula>
    </cfRule>
    <cfRule type="cellIs" dxfId="41072" priority="20410" stopIfTrue="1" operator="equal">
      <formula>"Napkin Hs"</formula>
    </cfRule>
    <cfRule type="cellIs" dxfId="41071" priority="20415" stopIfTrue="1" operator="equal">
      <formula>"Towel"</formula>
    </cfRule>
    <cfRule type="cellIs" dxfId="41070" priority="20416" stopIfTrue="1" operator="equal">
      <formula>"Napkin Hs"</formula>
    </cfRule>
    <cfRule type="cellIs" dxfId="41069" priority="20417" stopIfTrue="1" operator="equal">
      <formula>"Towel"</formula>
    </cfRule>
    <cfRule type="cellIs" dxfId="41068" priority="20418" stopIfTrue="1" operator="equal">
      <formula>"Napkin Hs"</formula>
    </cfRule>
    <cfRule type="cellIs" dxfId="41067" priority="20421" stopIfTrue="1" operator="equal">
      <formula>"Towel"</formula>
    </cfRule>
    <cfRule type="cellIs" dxfId="41066" priority="20422" stopIfTrue="1" operator="equal">
      <formula>"Napkin Hs"</formula>
    </cfRule>
    <cfRule type="cellIs" dxfId="41065" priority="20423" stopIfTrue="1" operator="equal">
      <formula>"Towel"</formula>
    </cfRule>
    <cfRule type="cellIs" dxfId="41064" priority="20424" stopIfTrue="1" operator="equal">
      <formula>"Napkin Hs"</formula>
    </cfRule>
    <cfRule type="cellIs" dxfId="41063" priority="20425" stopIfTrue="1" operator="equal">
      <formula>"Towel"</formula>
    </cfRule>
    <cfRule type="cellIs" dxfId="41062" priority="20426" stopIfTrue="1" operator="equal">
      <formula>"Napkin Hs"</formula>
    </cfRule>
    <cfRule type="cellIs" dxfId="41061" priority="20427" stopIfTrue="1" operator="equal">
      <formula>"Towel"</formula>
    </cfRule>
    <cfRule type="cellIs" dxfId="41060" priority="20428" stopIfTrue="1" operator="equal">
      <formula>"Napkin Hs"</formula>
    </cfRule>
    <cfRule type="cellIs" dxfId="41059" priority="20433" stopIfTrue="1" operator="equal">
      <formula>"Towel"</formula>
    </cfRule>
    <cfRule type="cellIs" dxfId="41058" priority="20434" stopIfTrue="1" operator="equal">
      <formula>"Napkin Hs"</formula>
    </cfRule>
    <cfRule type="cellIs" dxfId="41057" priority="20435" stopIfTrue="1" operator="equal">
      <formula>"Towel"</formula>
    </cfRule>
    <cfRule type="cellIs" dxfId="41056" priority="20436" stopIfTrue="1" operator="equal">
      <formula>"Napkin Hs"</formula>
    </cfRule>
    <cfRule type="cellIs" dxfId="41055" priority="20439" stopIfTrue="1" operator="equal">
      <formula>"Towel"</formula>
    </cfRule>
    <cfRule type="cellIs" dxfId="41054" priority="20440" stopIfTrue="1" operator="equal">
      <formula>"Napkin Hs"</formula>
    </cfRule>
    <cfRule type="cellIs" dxfId="41053" priority="20441" stopIfTrue="1" operator="equal">
      <formula>"Towel"</formula>
    </cfRule>
    <cfRule type="cellIs" dxfId="41052" priority="20442" stopIfTrue="1" operator="equal">
      <formula>"Napkin Hs"</formula>
    </cfRule>
    <cfRule type="cellIs" dxfId="41051" priority="20443" stopIfTrue="1" operator="equal">
      <formula>"Towel"</formula>
    </cfRule>
    <cfRule type="cellIs" dxfId="41050" priority="20444" stopIfTrue="1" operator="equal">
      <formula>"Napkin Hs"</formula>
    </cfRule>
    <cfRule type="cellIs" dxfId="41049" priority="20445" stopIfTrue="1" operator="equal">
      <formula>"Towel"</formula>
    </cfRule>
    <cfRule type="cellIs" dxfId="41048" priority="20446" stopIfTrue="1" operator="equal">
      <formula>"Napkin Hs"</formula>
    </cfRule>
    <cfRule type="cellIs" dxfId="41047" priority="20451" stopIfTrue="1" operator="equal">
      <formula>"Towel"</formula>
    </cfRule>
    <cfRule type="cellIs" dxfId="41046" priority="20452" stopIfTrue="1" operator="equal">
      <formula>"Napkin Hs"</formula>
    </cfRule>
    <cfRule type="cellIs" dxfId="41045" priority="20453" stopIfTrue="1" operator="equal">
      <formula>"Towel"</formula>
    </cfRule>
    <cfRule type="cellIs" dxfId="41044" priority="20454" stopIfTrue="1" operator="equal">
      <formula>"Napkin Hs"</formula>
    </cfRule>
    <cfRule type="cellIs" dxfId="41043" priority="20457" stopIfTrue="1" operator="equal">
      <formula>"Towel"</formula>
    </cfRule>
    <cfRule type="cellIs" dxfId="41042" priority="20458" stopIfTrue="1" operator="equal">
      <formula>"Napkin Hs"</formula>
    </cfRule>
    <cfRule type="cellIs" dxfId="41041" priority="20459" stopIfTrue="1" operator="equal">
      <formula>"Towel"</formula>
    </cfRule>
    <cfRule type="cellIs" dxfId="41040" priority="20460" stopIfTrue="1" operator="equal">
      <formula>"Napkin Hs"</formula>
    </cfRule>
  </conditionalFormatting>
  <conditionalFormatting sqref="C52">
    <cfRule type="cellIs" dxfId="41039" priority="20364" stopIfTrue="1" operator="equal">
      <formula>"Napkin Hs"</formula>
    </cfRule>
  </conditionalFormatting>
  <conditionalFormatting sqref="C52">
    <cfRule type="cellIs" dxfId="41038" priority="20363" stopIfTrue="1" operator="equal">
      <formula>"Napkin Hs"</formula>
    </cfRule>
  </conditionalFormatting>
  <conditionalFormatting sqref="C52">
    <cfRule type="cellIs" dxfId="41037" priority="20362" stopIfTrue="1" operator="equal">
      <formula>"Napkin Hs"</formula>
    </cfRule>
  </conditionalFormatting>
  <conditionalFormatting sqref="C52">
    <cfRule type="cellIs" dxfId="41036" priority="20361" stopIfTrue="1" operator="equal">
      <formula>"Napkin Hs"</formula>
    </cfRule>
  </conditionalFormatting>
  <conditionalFormatting sqref="C52">
    <cfRule type="cellIs" dxfId="41035" priority="20360" stopIfTrue="1" operator="equal">
      <formula>"Napkin Hs"</formula>
    </cfRule>
  </conditionalFormatting>
  <conditionalFormatting sqref="C52">
    <cfRule type="cellIs" dxfId="41034" priority="20359" stopIfTrue="1" operator="equal">
      <formula>"Napkin Hs"</formula>
    </cfRule>
  </conditionalFormatting>
  <conditionalFormatting sqref="C52">
    <cfRule type="cellIs" dxfId="41033" priority="20355" stopIfTrue="1" operator="equal">
      <formula>"Towel"</formula>
    </cfRule>
    <cfRule type="cellIs" dxfId="41032" priority="20356" stopIfTrue="1" operator="equal">
      <formula>"Napkin Hs"</formula>
    </cfRule>
  </conditionalFormatting>
  <conditionalFormatting sqref="C52">
    <cfRule type="cellIs" dxfId="41031" priority="20357" stopIfTrue="1" operator="equal">
      <formula>"Towel"</formula>
    </cfRule>
    <cfRule type="cellIs" dxfId="41030" priority="20358" stopIfTrue="1" operator="equal">
      <formula>"Napkin Hs"</formula>
    </cfRule>
  </conditionalFormatting>
  <conditionalFormatting sqref="C52">
    <cfRule type="cellIs" dxfId="41029" priority="20351" stopIfTrue="1" operator="equal">
      <formula>"Towel"</formula>
    </cfRule>
    <cfRule type="cellIs" dxfId="41028" priority="20352" stopIfTrue="1" operator="equal">
      <formula>"Napkin Hs"</formula>
    </cfRule>
  </conditionalFormatting>
  <conditionalFormatting sqref="C52">
    <cfRule type="cellIs" dxfId="41027" priority="20353" stopIfTrue="1" operator="equal">
      <formula>"Towel"</formula>
    </cfRule>
    <cfRule type="cellIs" dxfId="41026" priority="20354" stopIfTrue="1" operator="equal">
      <formula>"Napkin Hs"</formula>
    </cfRule>
  </conditionalFormatting>
  <conditionalFormatting sqref="C52">
    <cfRule type="cellIs" dxfId="41025" priority="20349" stopIfTrue="1" operator="equal">
      <formula>"Towel"</formula>
    </cfRule>
    <cfRule type="cellIs" dxfId="41024" priority="20350" stopIfTrue="1" operator="equal">
      <formula>"Napkin Hs"</formula>
    </cfRule>
  </conditionalFormatting>
  <conditionalFormatting sqref="C52">
    <cfRule type="cellIs" dxfId="41023" priority="20345" stopIfTrue="1" operator="equal">
      <formula>"Towel"</formula>
    </cfRule>
    <cfRule type="cellIs" dxfId="41022" priority="20346" stopIfTrue="1" operator="equal">
      <formula>"Napkin Hs"</formula>
    </cfRule>
  </conditionalFormatting>
  <conditionalFormatting sqref="C52">
    <cfRule type="cellIs" dxfId="41021" priority="20347" stopIfTrue="1" operator="equal">
      <formula>"Towel"</formula>
    </cfRule>
    <cfRule type="cellIs" dxfId="41020" priority="20348" stopIfTrue="1" operator="equal">
      <formula>"Napkin Hs"</formula>
    </cfRule>
  </conditionalFormatting>
  <conditionalFormatting sqref="C52">
    <cfRule type="cellIs" dxfId="41019" priority="20341" stopIfTrue="1" operator="equal">
      <formula>"Towel"</formula>
    </cfRule>
    <cfRule type="cellIs" dxfId="41018" priority="20342" stopIfTrue="1" operator="equal">
      <formula>"Napkin Hs"</formula>
    </cfRule>
  </conditionalFormatting>
  <conditionalFormatting sqref="C52">
    <cfRule type="cellIs" dxfId="41017" priority="20343" stopIfTrue="1" operator="equal">
      <formula>"Towel"</formula>
    </cfRule>
    <cfRule type="cellIs" dxfId="41016" priority="20344" stopIfTrue="1" operator="equal">
      <formula>"Napkin Hs"</formula>
    </cfRule>
  </conditionalFormatting>
  <conditionalFormatting sqref="C52">
    <cfRule type="cellIs" dxfId="41015" priority="20339" stopIfTrue="1" operator="equal">
      <formula>"Towel"</formula>
    </cfRule>
    <cfRule type="cellIs" dxfId="41014" priority="20340" stopIfTrue="1" operator="equal">
      <formula>"Napkin Hs"</formula>
    </cfRule>
  </conditionalFormatting>
  <conditionalFormatting sqref="C52">
    <cfRule type="cellIs" dxfId="41013" priority="20333" stopIfTrue="1" operator="equal">
      <formula>"Towel"</formula>
    </cfRule>
    <cfRule type="cellIs" dxfId="41012" priority="20334" stopIfTrue="1" operator="equal">
      <formula>"Napkin Hs"</formula>
    </cfRule>
  </conditionalFormatting>
  <conditionalFormatting sqref="C52">
    <cfRule type="cellIs" dxfId="41011" priority="20337" stopIfTrue="1" operator="equal">
      <formula>"Towel"</formula>
    </cfRule>
    <cfRule type="cellIs" dxfId="41010" priority="20338" stopIfTrue="1" operator="equal">
      <formula>"Napkin Hs"</formula>
    </cfRule>
  </conditionalFormatting>
  <conditionalFormatting sqref="C52">
    <cfRule type="cellIs" dxfId="41009" priority="20335" stopIfTrue="1" operator="equal">
      <formula>"Towel"</formula>
    </cfRule>
    <cfRule type="cellIs" dxfId="41008" priority="20336" stopIfTrue="1" operator="equal">
      <formula>"Napkin Hs"</formula>
    </cfRule>
  </conditionalFormatting>
  <conditionalFormatting sqref="C52">
    <cfRule type="cellIs" dxfId="41007" priority="20327" stopIfTrue="1" operator="equal">
      <formula>"Towel"</formula>
    </cfRule>
    <cfRule type="cellIs" dxfId="41006" priority="20328" stopIfTrue="1" operator="equal">
      <formula>"Napkin Hs"</formula>
    </cfRule>
  </conditionalFormatting>
  <conditionalFormatting sqref="C52">
    <cfRule type="cellIs" dxfId="41005" priority="20329" stopIfTrue="1" operator="equal">
      <formula>"Towel"</formula>
    </cfRule>
    <cfRule type="cellIs" dxfId="41004" priority="20330" stopIfTrue="1" operator="equal">
      <formula>"Napkin Hs"</formula>
    </cfRule>
  </conditionalFormatting>
  <conditionalFormatting sqref="C52">
    <cfRule type="cellIs" dxfId="41003" priority="20331" stopIfTrue="1" operator="equal">
      <formula>"Towel"</formula>
    </cfRule>
    <cfRule type="cellIs" dxfId="41002" priority="20332" stopIfTrue="1" operator="equal">
      <formula>"Napkin Hs"</formula>
    </cfRule>
  </conditionalFormatting>
  <conditionalFormatting sqref="C52">
    <cfRule type="cellIs" dxfId="41001" priority="20325" stopIfTrue="1" operator="equal">
      <formula>"Towel"</formula>
    </cfRule>
    <cfRule type="cellIs" dxfId="41000" priority="20326" stopIfTrue="1" operator="equal">
      <formula>"Napkin Hs"</formula>
    </cfRule>
  </conditionalFormatting>
  <conditionalFormatting sqref="C52">
    <cfRule type="cellIs" dxfId="40999" priority="20323" stopIfTrue="1" operator="equal">
      <formula>"Towel"</formula>
    </cfRule>
    <cfRule type="cellIs" dxfId="40998" priority="20324" stopIfTrue="1" operator="equal">
      <formula>"Napkin Hs"</formula>
    </cfRule>
  </conditionalFormatting>
  <conditionalFormatting sqref="C52">
    <cfRule type="cellIs" dxfId="40997" priority="20299" stopIfTrue="1" operator="equal">
      <formula>"Towel"</formula>
    </cfRule>
  </conditionalFormatting>
  <conditionalFormatting sqref="C52">
    <cfRule type="cellIs" dxfId="40996" priority="20300" stopIfTrue="1" operator="equal">
      <formula>"Napkin Hs"</formula>
    </cfRule>
    <cfRule type="cellIs" dxfId="40995" priority="20305" stopIfTrue="1" operator="equal">
      <formula>"Towel"</formula>
    </cfRule>
    <cfRule type="cellIs" dxfId="40994" priority="20306" stopIfTrue="1" operator="equal">
      <formula>"Napkin Hs"</formula>
    </cfRule>
    <cfRule type="cellIs" dxfId="40993" priority="20315" stopIfTrue="1" operator="equal">
      <formula>"Towel"</formula>
    </cfRule>
    <cfRule type="cellIs" dxfId="40992" priority="20316" stopIfTrue="1" operator="equal">
      <formula>"Napkin Hs"</formula>
    </cfRule>
    <cfRule type="cellIs" dxfId="40991" priority="20321" stopIfTrue="1" operator="equal">
      <formula>"Towel"</formula>
    </cfRule>
    <cfRule type="cellIs" dxfId="40990" priority="20322" stopIfTrue="1" operator="equal">
      <formula>"Napkin Hs"</formula>
    </cfRule>
  </conditionalFormatting>
  <conditionalFormatting sqref="C52">
    <cfRule type="cellIs" dxfId="40989" priority="20301" stopIfTrue="1" operator="equal">
      <formula>"Towel"</formula>
    </cfRule>
    <cfRule type="cellIs" dxfId="40988" priority="20302" stopIfTrue="1" operator="equal">
      <formula>"Napkin Hs"</formula>
    </cfRule>
    <cfRule type="cellIs" dxfId="40987" priority="20303" stopIfTrue="1" operator="equal">
      <formula>"Towel"</formula>
    </cfRule>
    <cfRule type="cellIs" dxfId="40986" priority="20304" stopIfTrue="1" operator="equal">
      <formula>"Napkin Hs"</formula>
    </cfRule>
    <cfRule type="cellIs" dxfId="40985" priority="20307" stopIfTrue="1" operator="equal">
      <formula>"Towel"</formula>
    </cfRule>
    <cfRule type="cellIs" dxfId="40984" priority="20308" stopIfTrue="1" operator="equal">
      <formula>"Napkin Hs"</formula>
    </cfRule>
    <cfRule type="cellIs" dxfId="40983" priority="20309" stopIfTrue="1" operator="equal">
      <formula>"Towel"</formula>
    </cfRule>
    <cfRule type="cellIs" dxfId="40982" priority="20310" stopIfTrue="1" operator="equal">
      <formula>"Napkin Hs"</formula>
    </cfRule>
    <cfRule type="cellIs" dxfId="40981" priority="20311" stopIfTrue="1" operator="equal">
      <formula>"Towel"</formula>
    </cfRule>
    <cfRule type="cellIs" dxfId="40980" priority="20312" stopIfTrue="1" operator="equal">
      <formula>"Napkin Hs"</formula>
    </cfRule>
    <cfRule type="cellIs" dxfId="40979" priority="20313" stopIfTrue="1" operator="equal">
      <formula>"Towel"</formula>
    </cfRule>
    <cfRule type="cellIs" dxfId="40978" priority="20314" stopIfTrue="1" operator="equal">
      <formula>"Napkin Hs"</formula>
    </cfRule>
    <cfRule type="cellIs" dxfId="40977" priority="20317" stopIfTrue="1" operator="equal">
      <formula>"Towel"</formula>
    </cfRule>
    <cfRule type="cellIs" dxfId="40976" priority="20318" stopIfTrue="1" operator="equal">
      <formula>"Napkin Hs"</formula>
    </cfRule>
    <cfRule type="cellIs" dxfId="40975" priority="20320" stopIfTrue="1" operator="equal">
      <formula>"Napkin Hs"</formula>
    </cfRule>
  </conditionalFormatting>
  <conditionalFormatting sqref="C52">
    <cfRule type="cellIs" dxfId="40974" priority="20319" stopIfTrue="1" operator="equal">
      <formula>"Towel"</formula>
    </cfRule>
  </conditionalFormatting>
  <conditionalFormatting sqref="C52">
    <cfRule type="cellIs" dxfId="40973" priority="20297" stopIfTrue="1" operator="equal">
      <formula>"Towel"</formula>
    </cfRule>
    <cfRule type="cellIs" dxfId="40972" priority="20298" stopIfTrue="1" operator="equal">
      <formula>"Napkin Hs"</formula>
    </cfRule>
  </conditionalFormatting>
  <conditionalFormatting sqref="C52">
    <cfRule type="cellIs" dxfId="40971" priority="20296" stopIfTrue="1" operator="equal">
      <formula>"Napkin Hs"</formula>
    </cfRule>
  </conditionalFormatting>
  <conditionalFormatting sqref="C52">
    <cfRule type="cellIs" dxfId="40970" priority="20295" stopIfTrue="1" operator="equal">
      <formula>"Towel"</formula>
    </cfRule>
  </conditionalFormatting>
  <conditionalFormatting sqref="C52">
    <cfRule type="cellIs" dxfId="40969" priority="20293" stopIfTrue="1" operator="equal">
      <formula>"Towel"</formula>
    </cfRule>
  </conditionalFormatting>
  <conditionalFormatting sqref="C52">
    <cfRule type="cellIs" dxfId="40968" priority="20294" stopIfTrue="1" operator="equal">
      <formula>"Napkin Hs"</formula>
    </cfRule>
  </conditionalFormatting>
  <conditionalFormatting sqref="C52">
    <cfRule type="cellIs" dxfId="40967" priority="20197" stopIfTrue="1" operator="equal">
      <formula>"Towel"</formula>
    </cfRule>
  </conditionalFormatting>
  <conditionalFormatting sqref="C52">
    <cfRule type="cellIs" dxfId="40966" priority="20207" stopIfTrue="1" operator="equal">
      <formula>"Towel"</formula>
    </cfRule>
    <cfRule type="cellIs" dxfId="40965" priority="20208" stopIfTrue="1" operator="equal">
      <formula>"Napkin Hs"</formula>
    </cfRule>
    <cfRule type="cellIs" dxfId="40964" priority="20213" stopIfTrue="1" operator="equal">
      <formula>"Towel"</formula>
    </cfRule>
    <cfRule type="cellIs" dxfId="40963" priority="20214" stopIfTrue="1" operator="equal">
      <formula>"Napkin Hs"</formula>
    </cfRule>
    <cfRule type="cellIs" dxfId="40962" priority="20219" stopIfTrue="1" operator="equal">
      <formula>"Towel"</formula>
    </cfRule>
    <cfRule type="cellIs" dxfId="40961" priority="20220" stopIfTrue="1" operator="equal">
      <formula>"Napkin Hs"</formula>
    </cfRule>
    <cfRule type="cellIs" dxfId="40960" priority="20221" stopIfTrue="1" operator="equal">
      <formula>"Towel"</formula>
    </cfRule>
    <cfRule type="cellIs" dxfId="40959" priority="20222" stopIfTrue="1" operator="equal">
      <formula>"Napkin Hs"</formula>
    </cfRule>
    <cfRule type="cellIs" dxfId="40958" priority="20227" stopIfTrue="1" operator="equal">
      <formula>"Towel"</formula>
    </cfRule>
    <cfRule type="cellIs" dxfId="40957" priority="20228" stopIfTrue="1" operator="equal">
      <formula>"Napkin Hs"</formula>
    </cfRule>
    <cfRule type="cellIs" dxfId="40956" priority="20237" stopIfTrue="1" operator="equal">
      <formula>"Towel"</formula>
    </cfRule>
    <cfRule type="cellIs" dxfId="40955" priority="20238" stopIfTrue="1" operator="equal">
      <formula>"Napkin Hs"</formula>
    </cfRule>
    <cfRule type="cellIs" dxfId="40954" priority="20243" stopIfTrue="1" operator="equal">
      <formula>"Towel"</formula>
    </cfRule>
    <cfRule type="cellIs" dxfId="40953" priority="20244" stopIfTrue="1" operator="equal">
      <formula>"Napkin Hs"</formula>
    </cfRule>
    <cfRule type="cellIs" dxfId="40952" priority="20245" stopIfTrue="1" operator="equal">
      <formula>"Towel"</formula>
    </cfRule>
    <cfRule type="cellIs" dxfId="40951" priority="20246" stopIfTrue="1" operator="equal">
      <formula>"Napkin Hs"</formula>
    </cfRule>
    <cfRule type="cellIs" dxfId="40950" priority="20251" stopIfTrue="1" operator="equal">
      <formula>"Towel"</formula>
    </cfRule>
    <cfRule type="cellIs" dxfId="40949" priority="20252" stopIfTrue="1" operator="equal">
      <formula>"Napkin Hs"</formula>
    </cfRule>
    <cfRule type="cellIs" dxfId="40948" priority="20261" stopIfTrue="1" operator="equal">
      <formula>"Towel"</formula>
    </cfRule>
    <cfRule type="cellIs" dxfId="40947" priority="20262" stopIfTrue="1" operator="equal">
      <formula>"Napkin Hs"</formula>
    </cfRule>
    <cfRule type="cellIs" dxfId="40946" priority="20263" stopIfTrue="1" operator="equal">
      <formula>"Towel"</formula>
    </cfRule>
    <cfRule type="cellIs" dxfId="40945" priority="20264" stopIfTrue="1" operator="equal">
      <formula>"Napkin Hs"</formula>
    </cfRule>
    <cfRule type="cellIs" dxfId="40944" priority="20269" stopIfTrue="1" operator="equal">
      <formula>"Towel"</formula>
    </cfRule>
    <cfRule type="cellIs" dxfId="40943" priority="20270" stopIfTrue="1" operator="equal">
      <formula>"Napkin Hs"</formula>
    </cfRule>
    <cfRule type="cellIs" dxfId="40942" priority="20279" stopIfTrue="1" operator="equal">
      <formula>"Towel"</formula>
    </cfRule>
    <cfRule type="cellIs" dxfId="40941" priority="20280" stopIfTrue="1" operator="equal">
      <formula>"Napkin Hs"</formula>
    </cfRule>
    <cfRule type="cellIs" dxfId="40940" priority="20281" stopIfTrue="1" operator="equal">
      <formula>"Towel"</formula>
    </cfRule>
    <cfRule type="cellIs" dxfId="40939" priority="20282" stopIfTrue="1" operator="equal">
      <formula>"Napkin Hs"</formula>
    </cfRule>
    <cfRule type="cellIs" dxfId="40938" priority="20288" stopIfTrue="1" operator="equal">
      <formula>"Napkin Hs"</formula>
    </cfRule>
  </conditionalFormatting>
  <conditionalFormatting sqref="C52">
    <cfRule type="cellIs" dxfId="40937" priority="20287" stopIfTrue="1" operator="equal">
      <formula>"Towel"</formula>
    </cfRule>
  </conditionalFormatting>
  <conditionalFormatting sqref="C52">
    <cfRule type="cellIs" dxfId="40936" priority="20198" stopIfTrue="1" operator="equal">
      <formula>"Napkin Hs"</formula>
    </cfRule>
    <cfRule type="cellIs" dxfId="40935" priority="20199" stopIfTrue="1" operator="equal">
      <formula>"Towel"</formula>
    </cfRule>
    <cfRule type="cellIs" dxfId="40934" priority="20200" stopIfTrue="1" operator="equal">
      <formula>"Napkin Hs"</formula>
    </cfRule>
    <cfRule type="cellIs" dxfId="40933" priority="20201" stopIfTrue="1" operator="equal">
      <formula>"Towel"</formula>
    </cfRule>
    <cfRule type="cellIs" dxfId="40932" priority="20202" stopIfTrue="1" operator="equal">
      <formula>"Napkin Hs"</formula>
    </cfRule>
    <cfRule type="cellIs" dxfId="40931" priority="20203" stopIfTrue="1" operator="equal">
      <formula>"Towel"</formula>
    </cfRule>
    <cfRule type="cellIs" dxfId="40930" priority="20204" stopIfTrue="1" operator="equal">
      <formula>"Napkin Hs"</formula>
    </cfRule>
    <cfRule type="cellIs" dxfId="40929" priority="20205" stopIfTrue="1" operator="equal">
      <formula>"Towel"</formula>
    </cfRule>
    <cfRule type="cellIs" dxfId="40928" priority="20206" stopIfTrue="1" operator="equal">
      <formula>"Napkin Hs"</formula>
    </cfRule>
    <cfRule type="cellIs" dxfId="40927" priority="20209" stopIfTrue="1" operator="equal">
      <formula>"Towel"</formula>
    </cfRule>
    <cfRule type="cellIs" dxfId="40926" priority="20210" stopIfTrue="1" operator="equal">
      <formula>"Napkin Hs"</formula>
    </cfRule>
    <cfRule type="cellIs" dxfId="40925" priority="20211" stopIfTrue="1" operator="equal">
      <formula>"Towel"</formula>
    </cfRule>
    <cfRule type="cellIs" dxfId="40924" priority="20212" stopIfTrue="1" operator="equal">
      <formula>"Napkin Hs"</formula>
    </cfRule>
    <cfRule type="cellIs" dxfId="40923" priority="20215" stopIfTrue="1" operator="equal">
      <formula>"Towel"</formula>
    </cfRule>
    <cfRule type="cellIs" dxfId="40922" priority="20216" stopIfTrue="1" operator="equal">
      <formula>"Napkin Hs"</formula>
    </cfRule>
    <cfRule type="cellIs" dxfId="40921" priority="20217" stopIfTrue="1" operator="equal">
      <formula>"Towel"</formula>
    </cfRule>
    <cfRule type="cellIs" dxfId="40920" priority="20218" stopIfTrue="1" operator="equal">
      <formula>"Napkin Hs"</formula>
    </cfRule>
    <cfRule type="cellIs" dxfId="40919" priority="20223" stopIfTrue="1" operator="equal">
      <formula>"Towel"</formula>
    </cfRule>
    <cfRule type="cellIs" dxfId="40918" priority="20224" stopIfTrue="1" operator="equal">
      <formula>"Napkin Hs"</formula>
    </cfRule>
    <cfRule type="cellIs" dxfId="40917" priority="20225" stopIfTrue="1" operator="equal">
      <formula>"Towel"</formula>
    </cfRule>
    <cfRule type="cellIs" dxfId="40916" priority="20226" stopIfTrue="1" operator="equal">
      <formula>"Napkin Hs"</formula>
    </cfRule>
    <cfRule type="cellIs" dxfId="40915" priority="20229" stopIfTrue="1" operator="equal">
      <formula>"Towel"</formula>
    </cfRule>
    <cfRule type="cellIs" dxfId="40914" priority="20230" stopIfTrue="1" operator="equal">
      <formula>"Napkin Hs"</formula>
    </cfRule>
    <cfRule type="cellIs" dxfId="40913" priority="20231" stopIfTrue="1" operator="equal">
      <formula>"Towel"</formula>
    </cfRule>
    <cfRule type="cellIs" dxfId="40912" priority="20232" stopIfTrue="1" operator="equal">
      <formula>"Napkin Hs"</formula>
    </cfRule>
    <cfRule type="cellIs" dxfId="40911" priority="20233" stopIfTrue="1" operator="equal">
      <formula>"Towel"</formula>
    </cfRule>
    <cfRule type="cellIs" dxfId="40910" priority="20234" stopIfTrue="1" operator="equal">
      <formula>"Napkin Hs"</formula>
    </cfRule>
    <cfRule type="cellIs" dxfId="40909" priority="20235" stopIfTrue="1" operator="equal">
      <formula>"Towel"</formula>
    </cfRule>
    <cfRule type="cellIs" dxfId="40908" priority="20236" stopIfTrue="1" operator="equal">
      <formula>"Napkin Hs"</formula>
    </cfRule>
    <cfRule type="cellIs" dxfId="40907" priority="20239" stopIfTrue="1" operator="equal">
      <formula>"Towel"</formula>
    </cfRule>
    <cfRule type="cellIs" dxfId="40906" priority="20240" stopIfTrue="1" operator="equal">
      <formula>"Napkin Hs"</formula>
    </cfRule>
    <cfRule type="cellIs" dxfId="40905" priority="20241" stopIfTrue="1" operator="equal">
      <formula>"Towel"</formula>
    </cfRule>
    <cfRule type="cellIs" dxfId="40904" priority="20242" stopIfTrue="1" operator="equal">
      <formula>"Napkin Hs"</formula>
    </cfRule>
    <cfRule type="cellIs" dxfId="40903" priority="20247" stopIfTrue="1" operator="equal">
      <formula>"Towel"</formula>
    </cfRule>
    <cfRule type="cellIs" dxfId="40902" priority="20248" stopIfTrue="1" operator="equal">
      <formula>"Napkin Hs"</formula>
    </cfRule>
    <cfRule type="cellIs" dxfId="40901" priority="20249" stopIfTrue="1" operator="equal">
      <formula>"Towel"</formula>
    </cfRule>
    <cfRule type="cellIs" dxfId="40900" priority="20250" stopIfTrue="1" operator="equal">
      <formula>"Napkin Hs"</formula>
    </cfRule>
    <cfRule type="cellIs" dxfId="40899" priority="20253" stopIfTrue="1" operator="equal">
      <formula>"Towel"</formula>
    </cfRule>
    <cfRule type="cellIs" dxfId="40898" priority="20254" stopIfTrue="1" operator="equal">
      <formula>"Napkin Hs"</formula>
    </cfRule>
    <cfRule type="cellIs" dxfId="40897" priority="20255" stopIfTrue="1" operator="equal">
      <formula>"Towel"</formula>
    </cfRule>
    <cfRule type="cellIs" dxfId="40896" priority="20256" stopIfTrue="1" operator="equal">
      <formula>"Napkin Hs"</formula>
    </cfRule>
    <cfRule type="cellIs" dxfId="40895" priority="20257" stopIfTrue="1" operator="equal">
      <formula>"Towel"</formula>
    </cfRule>
    <cfRule type="cellIs" dxfId="40894" priority="20258" stopIfTrue="1" operator="equal">
      <formula>"Napkin Hs"</formula>
    </cfRule>
    <cfRule type="cellIs" dxfId="40893" priority="20259" stopIfTrue="1" operator="equal">
      <formula>"Towel"</formula>
    </cfRule>
    <cfRule type="cellIs" dxfId="40892" priority="20260" stopIfTrue="1" operator="equal">
      <formula>"Napkin Hs"</formula>
    </cfRule>
    <cfRule type="cellIs" dxfId="40891" priority="20265" stopIfTrue="1" operator="equal">
      <formula>"Towel"</formula>
    </cfRule>
    <cfRule type="cellIs" dxfId="40890" priority="20266" stopIfTrue="1" operator="equal">
      <formula>"Napkin Hs"</formula>
    </cfRule>
    <cfRule type="cellIs" dxfId="40889" priority="20267" stopIfTrue="1" operator="equal">
      <formula>"Towel"</formula>
    </cfRule>
    <cfRule type="cellIs" dxfId="40888" priority="20268" stopIfTrue="1" operator="equal">
      <formula>"Napkin Hs"</formula>
    </cfRule>
    <cfRule type="cellIs" dxfId="40887" priority="20271" stopIfTrue="1" operator="equal">
      <formula>"Towel"</formula>
    </cfRule>
    <cfRule type="cellIs" dxfId="40886" priority="20272" stopIfTrue="1" operator="equal">
      <formula>"Napkin Hs"</formula>
    </cfRule>
    <cfRule type="cellIs" dxfId="40885" priority="20273" stopIfTrue="1" operator="equal">
      <formula>"Towel"</formula>
    </cfRule>
    <cfRule type="cellIs" dxfId="40884" priority="20274" stopIfTrue="1" operator="equal">
      <formula>"Napkin Hs"</formula>
    </cfRule>
    <cfRule type="cellIs" dxfId="40883" priority="20275" stopIfTrue="1" operator="equal">
      <formula>"Towel"</formula>
    </cfRule>
    <cfRule type="cellIs" dxfId="40882" priority="20276" stopIfTrue="1" operator="equal">
      <formula>"Napkin Hs"</formula>
    </cfRule>
    <cfRule type="cellIs" dxfId="40881" priority="20277" stopIfTrue="1" operator="equal">
      <formula>"Towel"</formula>
    </cfRule>
    <cfRule type="cellIs" dxfId="40880" priority="20278" stopIfTrue="1" operator="equal">
      <formula>"Napkin Hs"</formula>
    </cfRule>
    <cfRule type="cellIs" dxfId="40879" priority="20283" stopIfTrue="1" operator="equal">
      <formula>"Towel"</formula>
    </cfRule>
    <cfRule type="cellIs" dxfId="40878" priority="20284" stopIfTrue="1" operator="equal">
      <formula>"Napkin Hs"</formula>
    </cfRule>
    <cfRule type="cellIs" dxfId="40877" priority="20285" stopIfTrue="1" operator="equal">
      <formula>"Towel"</formula>
    </cfRule>
    <cfRule type="cellIs" dxfId="40876" priority="20286" stopIfTrue="1" operator="equal">
      <formula>"Napkin Hs"</formula>
    </cfRule>
    <cfRule type="cellIs" dxfId="40875" priority="20289" stopIfTrue="1" operator="equal">
      <formula>"Towel"</formula>
    </cfRule>
    <cfRule type="cellIs" dxfId="40874" priority="20290" stopIfTrue="1" operator="equal">
      <formula>"Napkin Hs"</formula>
    </cfRule>
    <cfRule type="cellIs" dxfId="40873" priority="20291" stopIfTrue="1" operator="equal">
      <formula>"Towel"</formula>
    </cfRule>
    <cfRule type="cellIs" dxfId="40872" priority="20292" stopIfTrue="1" operator="equal">
      <formula>"Napkin Hs"</formula>
    </cfRule>
  </conditionalFormatting>
  <conditionalFormatting sqref="C52">
    <cfRule type="cellIs" dxfId="40871" priority="20196" stopIfTrue="1" operator="equal">
      <formula>"Napkin Hs"</formula>
    </cfRule>
  </conditionalFormatting>
  <conditionalFormatting sqref="C52">
    <cfRule type="cellIs" dxfId="40870" priority="20195" stopIfTrue="1" operator="equal">
      <formula>"Napkin Hs"</formula>
    </cfRule>
  </conditionalFormatting>
  <conditionalFormatting sqref="C52">
    <cfRule type="cellIs" dxfId="40869" priority="20194" stopIfTrue="1" operator="equal">
      <formula>"Napkin Hs"</formula>
    </cfRule>
  </conditionalFormatting>
  <conditionalFormatting sqref="C52">
    <cfRule type="cellIs" dxfId="40868" priority="20193" stopIfTrue="1" operator="equal">
      <formula>"Napkin Hs"</formula>
    </cfRule>
  </conditionalFormatting>
  <conditionalFormatting sqref="C52">
    <cfRule type="cellIs" dxfId="40867" priority="20192" stopIfTrue="1" operator="equal">
      <formula>"Napkin Hs"</formula>
    </cfRule>
  </conditionalFormatting>
  <conditionalFormatting sqref="C52">
    <cfRule type="cellIs" dxfId="40866" priority="20191" stopIfTrue="1" operator="equal">
      <formula>"Napkin Hs"</formula>
    </cfRule>
  </conditionalFormatting>
  <conditionalFormatting sqref="C52">
    <cfRule type="cellIs" dxfId="40865" priority="20187" stopIfTrue="1" operator="equal">
      <formula>"Towel"</formula>
    </cfRule>
    <cfRule type="cellIs" dxfId="40864" priority="20188" stopIfTrue="1" operator="equal">
      <formula>"Napkin Hs"</formula>
    </cfRule>
  </conditionalFormatting>
  <conditionalFormatting sqref="C52">
    <cfRule type="cellIs" dxfId="40863" priority="20189" stopIfTrue="1" operator="equal">
      <formula>"Towel"</formula>
    </cfRule>
    <cfRule type="cellIs" dxfId="40862" priority="20190" stopIfTrue="1" operator="equal">
      <formula>"Napkin Hs"</formula>
    </cfRule>
  </conditionalFormatting>
  <conditionalFormatting sqref="C52">
    <cfRule type="cellIs" dxfId="40861" priority="20183" stopIfTrue="1" operator="equal">
      <formula>"Towel"</formula>
    </cfRule>
    <cfRule type="cellIs" dxfId="40860" priority="20184" stopIfTrue="1" operator="equal">
      <formula>"Napkin Hs"</formula>
    </cfRule>
  </conditionalFormatting>
  <conditionalFormatting sqref="C52">
    <cfRule type="cellIs" dxfId="40859" priority="20185" stopIfTrue="1" operator="equal">
      <formula>"Towel"</formula>
    </cfRule>
    <cfRule type="cellIs" dxfId="40858" priority="20186" stopIfTrue="1" operator="equal">
      <formula>"Napkin Hs"</formula>
    </cfRule>
  </conditionalFormatting>
  <conditionalFormatting sqref="B52">
    <cfRule type="cellIs" dxfId="40857" priority="20161" stopIfTrue="1" operator="equal">
      <formula>"Towel"</formula>
    </cfRule>
    <cfRule type="cellIs" dxfId="40856" priority="20162" stopIfTrue="1" operator="equal">
      <formula>"Napkin Hs"</formula>
    </cfRule>
  </conditionalFormatting>
  <conditionalFormatting sqref="B52">
    <cfRule type="cellIs" dxfId="40855" priority="20155" stopIfTrue="1" operator="equal">
      <formula>"Towel"</formula>
    </cfRule>
    <cfRule type="cellIs" dxfId="40854" priority="20156" stopIfTrue="1" operator="equal">
      <formula>"Napkin Hs"</formula>
    </cfRule>
  </conditionalFormatting>
  <conditionalFormatting sqref="B52">
    <cfRule type="cellIs" dxfId="40853" priority="20153" stopIfTrue="1" operator="equal">
      <formula>"Towel"</formula>
    </cfRule>
    <cfRule type="cellIs" dxfId="40852" priority="20154" stopIfTrue="1" operator="equal">
      <formula>"Napkin Hs"</formula>
    </cfRule>
  </conditionalFormatting>
  <conditionalFormatting sqref="B52">
    <cfRule type="cellIs" dxfId="40851" priority="20151" stopIfTrue="1" operator="equal">
      <formula>"Towel"</formula>
    </cfRule>
    <cfRule type="cellIs" dxfId="40850" priority="20152" stopIfTrue="1" operator="equal">
      <formula>"Napkin Hs"</formula>
    </cfRule>
  </conditionalFormatting>
  <conditionalFormatting sqref="B52">
    <cfRule type="cellIs" dxfId="40849" priority="20149" stopIfTrue="1" operator="equal">
      <formula>"Towel"</formula>
    </cfRule>
    <cfRule type="cellIs" dxfId="40848" priority="20150" stopIfTrue="1" operator="equal">
      <formula>"Napkin Hs"</formula>
    </cfRule>
  </conditionalFormatting>
  <conditionalFormatting sqref="B52">
    <cfRule type="cellIs" dxfId="40847" priority="20147" stopIfTrue="1" operator="equal">
      <formula>"Towel"</formula>
    </cfRule>
    <cfRule type="cellIs" dxfId="40846" priority="20148" stopIfTrue="1" operator="equal">
      <formula>"Napkin Hs"</formula>
    </cfRule>
  </conditionalFormatting>
  <conditionalFormatting sqref="B52">
    <cfRule type="cellIs" dxfId="40845" priority="20145" stopIfTrue="1" operator="equal">
      <formula>"Towel"</formula>
    </cfRule>
    <cfRule type="cellIs" dxfId="40844" priority="20146" stopIfTrue="1" operator="equal">
      <formula>"Napkin Hs"</formula>
    </cfRule>
  </conditionalFormatting>
  <conditionalFormatting sqref="B52">
    <cfRule type="cellIs" dxfId="40843" priority="20143" stopIfTrue="1" operator="equal">
      <formula>"Towel"</formula>
    </cfRule>
    <cfRule type="cellIs" dxfId="40842" priority="20144" stopIfTrue="1" operator="equal">
      <formula>"Napkin Hs"</formula>
    </cfRule>
  </conditionalFormatting>
  <conditionalFormatting sqref="B52">
    <cfRule type="cellIs" dxfId="40841" priority="20141" stopIfTrue="1" operator="equal">
      <formula>"Towel"</formula>
    </cfRule>
    <cfRule type="cellIs" dxfId="40840" priority="20142" stopIfTrue="1" operator="equal">
      <formula>"Napkin Hs"</formula>
    </cfRule>
  </conditionalFormatting>
  <conditionalFormatting sqref="B52">
    <cfRule type="cellIs" dxfId="40839" priority="20140" stopIfTrue="1" operator="equal">
      <formula>"Napkin Hs"</formula>
    </cfRule>
  </conditionalFormatting>
  <conditionalFormatting sqref="B52">
    <cfRule type="cellIs" dxfId="40838" priority="20139" stopIfTrue="1" operator="equal">
      <formula>"Napkin Hs"</formula>
    </cfRule>
  </conditionalFormatting>
  <conditionalFormatting sqref="B52">
    <cfRule type="cellIs" dxfId="40837" priority="20138" stopIfTrue="1" operator="equal">
      <formula>"Napkin Hs"</formula>
    </cfRule>
  </conditionalFormatting>
  <conditionalFormatting sqref="B52">
    <cfRule type="cellIs" dxfId="40836" priority="20181" stopIfTrue="1" operator="equal">
      <formula>"Towel"</formula>
    </cfRule>
    <cfRule type="cellIs" dxfId="40835" priority="20182" stopIfTrue="1" operator="equal">
      <formula>"Napkin Hs"</formula>
    </cfRule>
  </conditionalFormatting>
  <conditionalFormatting sqref="B52">
    <cfRule type="cellIs" dxfId="40834" priority="20169" stopIfTrue="1" operator="equal">
      <formula>"Towel"</formula>
    </cfRule>
    <cfRule type="cellIs" dxfId="40833" priority="20170" stopIfTrue="1" operator="equal">
      <formula>"Napkin Hs"</formula>
    </cfRule>
  </conditionalFormatting>
  <conditionalFormatting sqref="B52">
    <cfRule type="cellIs" dxfId="40832" priority="20167" stopIfTrue="1" operator="equal">
      <formula>"Towel"</formula>
    </cfRule>
    <cfRule type="cellIs" dxfId="40831" priority="20168" stopIfTrue="1" operator="equal">
      <formula>"Napkin Hs"</formula>
    </cfRule>
  </conditionalFormatting>
  <conditionalFormatting sqref="B50:C51">
    <cfRule type="cellIs" dxfId="40830" priority="19732" stopIfTrue="1" operator="equal">
      <formula>"Towel"</formula>
    </cfRule>
    <cfRule type="cellIs" dxfId="40829" priority="19733" stopIfTrue="1" operator="equal">
      <formula>"Napkin Hs"</formula>
    </cfRule>
  </conditionalFormatting>
  <conditionalFormatting sqref="C50:C51">
    <cfRule type="cellIs" dxfId="40828" priority="19728" stopIfTrue="1" operator="equal">
      <formula>"Towel"</formula>
    </cfRule>
    <cfRule type="cellIs" dxfId="40827" priority="19729" stopIfTrue="1" operator="equal">
      <formula>"Napkin Hs"</formula>
    </cfRule>
  </conditionalFormatting>
  <conditionalFormatting sqref="C50:C51">
    <cfRule type="cellIs" dxfId="40826" priority="19731" stopIfTrue="1" operator="equal">
      <formula>"Napkin Hs"</formula>
    </cfRule>
  </conditionalFormatting>
  <conditionalFormatting sqref="C50:C51">
    <cfRule type="cellIs" dxfId="40825" priority="19730" stopIfTrue="1" operator="equal">
      <formula>"Towel"</formula>
    </cfRule>
  </conditionalFormatting>
  <conditionalFormatting sqref="B50:B51">
    <cfRule type="cellIs" dxfId="40824" priority="19726" stopIfTrue="1" operator="equal">
      <formula>"Towel"</formula>
    </cfRule>
    <cfRule type="cellIs" dxfId="40823" priority="19727" stopIfTrue="1" operator="equal">
      <formula>"Napkin Hs"</formula>
    </cfRule>
  </conditionalFormatting>
  <conditionalFormatting sqref="B50:B51">
    <cfRule type="cellIs" dxfId="40822" priority="19724" stopIfTrue="1" operator="equal">
      <formula>"Towel"</formula>
    </cfRule>
    <cfRule type="cellIs" dxfId="40821" priority="19725" stopIfTrue="1" operator="equal">
      <formula>"Napkin Hs"</formula>
    </cfRule>
  </conditionalFormatting>
  <conditionalFormatting sqref="B50:B51">
    <cfRule type="cellIs" dxfId="40820" priority="19722" stopIfTrue="1" operator="equal">
      <formula>"Towel"</formula>
    </cfRule>
    <cfRule type="cellIs" dxfId="40819" priority="19723" stopIfTrue="1" operator="equal">
      <formula>"Napkin Hs"</formula>
    </cfRule>
  </conditionalFormatting>
  <conditionalFormatting sqref="B50:B51">
    <cfRule type="cellIs" dxfId="40818" priority="19720" stopIfTrue="1" operator="equal">
      <formula>"Towel"</formula>
    </cfRule>
    <cfRule type="cellIs" dxfId="40817" priority="19721" stopIfTrue="1" operator="equal">
      <formula>"Napkin Hs"</formula>
    </cfRule>
  </conditionalFormatting>
  <conditionalFormatting sqref="B50:B51">
    <cfRule type="cellIs" dxfId="40816" priority="19718" stopIfTrue="1" operator="equal">
      <formula>"Towel"</formula>
    </cfRule>
    <cfRule type="cellIs" dxfId="40815" priority="19719" stopIfTrue="1" operator="equal">
      <formula>"Napkin Hs"</formula>
    </cfRule>
  </conditionalFormatting>
  <conditionalFormatting sqref="B50:B51">
    <cfRule type="cellIs" dxfId="40814" priority="19716" stopIfTrue="1" operator="equal">
      <formula>"Towel"</formula>
    </cfRule>
    <cfRule type="cellIs" dxfId="40813" priority="19717" stopIfTrue="1" operator="equal">
      <formula>"Napkin Hs"</formula>
    </cfRule>
  </conditionalFormatting>
  <conditionalFormatting sqref="B50:B51">
    <cfRule type="cellIs" dxfId="40812" priority="19714" stopIfTrue="1" operator="equal">
      <formula>"Towel"</formula>
    </cfRule>
    <cfRule type="cellIs" dxfId="40811" priority="19715" stopIfTrue="1" operator="equal">
      <formula>"Napkin Hs"</formula>
    </cfRule>
  </conditionalFormatting>
  <conditionalFormatting sqref="B50:B51">
    <cfRule type="cellIs" dxfId="40810" priority="19712" stopIfTrue="1" operator="equal">
      <formula>"Towel"</formula>
    </cfRule>
    <cfRule type="cellIs" dxfId="40809" priority="19713" stopIfTrue="1" operator="equal">
      <formula>"Napkin Hs"</formula>
    </cfRule>
  </conditionalFormatting>
  <conditionalFormatting sqref="B50:B51">
    <cfRule type="cellIs" dxfId="40808" priority="19711" stopIfTrue="1" operator="equal">
      <formula>"Napkin Hs"</formula>
    </cfRule>
  </conditionalFormatting>
  <conditionalFormatting sqref="B50:B51">
    <cfRule type="cellIs" dxfId="40807" priority="19710" stopIfTrue="1" operator="equal">
      <formula>"Napkin Hs"</formula>
    </cfRule>
  </conditionalFormatting>
  <conditionalFormatting sqref="B50:B51">
    <cfRule type="cellIs" dxfId="40806" priority="19709" stopIfTrue="1" operator="equal">
      <formula>"Napkin Hs"</formula>
    </cfRule>
  </conditionalFormatting>
  <conditionalFormatting sqref="C50:C51">
    <cfRule type="cellIs" dxfId="40805" priority="19707" stopIfTrue="1" operator="equal">
      <formula>"Towel"</formula>
    </cfRule>
    <cfRule type="cellIs" dxfId="40804" priority="19708" stopIfTrue="1" operator="equal">
      <formula>"Napkin Hs"</formula>
    </cfRule>
  </conditionalFormatting>
  <conditionalFormatting sqref="C50:C51">
    <cfRule type="cellIs" dxfId="40803" priority="19703" stopIfTrue="1" operator="equal">
      <formula>"Towel"</formula>
    </cfRule>
    <cfRule type="cellIs" dxfId="40802" priority="19704" stopIfTrue="1" operator="equal">
      <formula>"Napkin Hs"</formula>
    </cfRule>
  </conditionalFormatting>
  <conditionalFormatting sqref="C50:C51">
    <cfRule type="cellIs" dxfId="40801" priority="19705" stopIfTrue="1" operator="equal">
      <formula>"Towel"</formula>
    </cfRule>
    <cfRule type="cellIs" dxfId="40800" priority="19706" stopIfTrue="1" operator="equal">
      <formula>"Napkin Hs"</formula>
    </cfRule>
  </conditionalFormatting>
  <conditionalFormatting sqref="C50:C51">
    <cfRule type="cellIs" dxfId="40799" priority="19701" stopIfTrue="1" operator="equal">
      <formula>"Towel"</formula>
    </cfRule>
    <cfRule type="cellIs" dxfId="40798" priority="19702" stopIfTrue="1" operator="equal">
      <formula>"Napkin Hs"</formula>
    </cfRule>
  </conditionalFormatting>
  <conditionalFormatting sqref="C50:C51">
    <cfRule type="cellIs" dxfId="40797" priority="19699" stopIfTrue="1" operator="equal">
      <formula>"Towel"</formula>
    </cfRule>
    <cfRule type="cellIs" dxfId="40796" priority="19700" stopIfTrue="1" operator="equal">
      <formula>"Napkin Hs"</formula>
    </cfRule>
  </conditionalFormatting>
  <conditionalFormatting sqref="C50:C51">
    <cfRule type="cellIs" dxfId="40795" priority="19697" stopIfTrue="1" operator="equal">
      <formula>"Towel"</formula>
    </cfRule>
    <cfRule type="cellIs" dxfId="40794" priority="19698" stopIfTrue="1" operator="equal">
      <formula>"Napkin Hs"</formula>
    </cfRule>
  </conditionalFormatting>
  <conditionalFormatting sqref="C50:C51">
    <cfRule type="cellIs" dxfId="40793" priority="19689" stopIfTrue="1" operator="equal">
      <formula>"Towel"</formula>
    </cfRule>
    <cfRule type="cellIs" dxfId="40792" priority="19690" stopIfTrue="1" operator="equal">
      <formula>"Napkin Hs"</formula>
    </cfRule>
  </conditionalFormatting>
  <conditionalFormatting sqref="C50:C51">
    <cfRule type="cellIs" dxfId="40791" priority="19691" stopIfTrue="1" operator="equal">
      <formula>"Towel"</formula>
    </cfRule>
    <cfRule type="cellIs" dxfId="40790" priority="19692" stopIfTrue="1" operator="equal">
      <formula>"Napkin Hs"</formula>
    </cfRule>
  </conditionalFormatting>
  <conditionalFormatting sqref="C50:C51">
    <cfRule type="cellIs" dxfId="40789" priority="19687" stopIfTrue="1" operator="equal">
      <formula>"Towel"</formula>
    </cfRule>
    <cfRule type="cellIs" dxfId="40788" priority="19688" stopIfTrue="1" operator="equal">
      <formula>"Napkin Hs"</formula>
    </cfRule>
  </conditionalFormatting>
  <conditionalFormatting sqref="C50:C51">
    <cfRule type="cellIs" dxfId="40787" priority="19685" stopIfTrue="1" operator="equal">
      <formula>"Towel"</formula>
    </cfRule>
    <cfRule type="cellIs" dxfId="40786" priority="19686" stopIfTrue="1" operator="equal">
      <formula>"Napkin Hs"</formula>
    </cfRule>
  </conditionalFormatting>
  <conditionalFormatting sqref="C50:C51">
    <cfRule type="cellIs" dxfId="40785" priority="19693" stopIfTrue="1" operator="equal">
      <formula>"Towel"</formula>
    </cfRule>
    <cfRule type="cellIs" dxfId="40784" priority="19694" stopIfTrue="1" operator="equal">
      <formula>"Napkin Hs"</formula>
    </cfRule>
  </conditionalFormatting>
  <conditionalFormatting sqref="C50:C51">
    <cfRule type="cellIs" dxfId="40783" priority="19695" stopIfTrue="1" operator="equal">
      <formula>"Towel"</formula>
    </cfRule>
    <cfRule type="cellIs" dxfId="40782" priority="19696" stopIfTrue="1" operator="equal">
      <formula>"Napkin Hs"</formula>
    </cfRule>
  </conditionalFormatting>
  <conditionalFormatting sqref="C50:C51">
    <cfRule type="cellIs" dxfId="40781" priority="19683" stopIfTrue="1" operator="equal">
      <formula>"Towel"</formula>
    </cfRule>
    <cfRule type="cellIs" dxfId="40780" priority="19684" stopIfTrue="1" operator="equal">
      <formula>"Napkin Hs"</formula>
    </cfRule>
  </conditionalFormatting>
  <conditionalFormatting sqref="C50:C51">
    <cfRule type="cellIs" dxfId="40779" priority="19679" stopIfTrue="1" operator="equal">
      <formula>"Towel"</formula>
    </cfRule>
    <cfRule type="cellIs" dxfId="40778" priority="19680" stopIfTrue="1" operator="equal">
      <formula>"Napkin Hs"</formula>
    </cfRule>
  </conditionalFormatting>
  <conditionalFormatting sqref="C50:C51">
    <cfRule type="cellIs" dxfId="40777" priority="19681" stopIfTrue="1" operator="equal">
      <formula>"Towel"</formula>
    </cfRule>
    <cfRule type="cellIs" dxfId="40776" priority="19682" stopIfTrue="1" operator="equal">
      <formula>"Napkin Hs"</formula>
    </cfRule>
  </conditionalFormatting>
  <conditionalFormatting sqref="C50:C51">
    <cfRule type="cellIs" dxfId="40775" priority="19677" stopIfTrue="1" operator="equal">
      <formula>"Towel"</formula>
    </cfRule>
    <cfRule type="cellIs" dxfId="40774" priority="19678" stopIfTrue="1" operator="equal">
      <formula>"Napkin Hs"</formula>
    </cfRule>
  </conditionalFormatting>
  <conditionalFormatting sqref="C50:C51">
    <cfRule type="cellIs" dxfId="40773" priority="19675" stopIfTrue="1" operator="equal">
      <formula>"Towel"</formula>
    </cfRule>
    <cfRule type="cellIs" dxfId="40772" priority="19676" stopIfTrue="1" operator="equal">
      <formula>"Napkin Hs"</formula>
    </cfRule>
  </conditionalFormatting>
  <conditionalFormatting sqref="C50:C51">
    <cfRule type="cellIs" dxfId="40771" priority="19673" stopIfTrue="1" operator="equal">
      <formula>"Towel"</formula>
    </cfRule>
    <cfRule type="cellIs" dxfId="40770" priority="19674" stopIfTrue="1" operator="equal">
      <formula>"Napkin Hs"</formula>
    </cfRule>
  </conditionalFormatting>
  <conditionalFormatting sqref="C50:C51">
    <cfRule type="cellIs" dxfId="40769" priority="19665" stopIfTrue="1" operator="equal">
      <formula>"Towel"</formula>
    </cfRule>
    <cfRule type="cellIs" dxfId="40768" priority="19666" stopIfTrue="1" operator="equal">
      <formula>"Napkin Hs"</formula>
    </cfRule>
  </conditionalFormatting>
  <conditionalFormatting sqref="C50:C51">
    <cfRule type="cellIs" dxfId="40767" priority="19667" stopIfTrue="1" operator="equal">
      <formula>"Towel"</formula>
    </cfRule>
    <cfRule type="cellIs" dxfId="40766" priority="19668" stopIfTrue="1" operator="equal">
      <formula>"Napkin Hs"</formula>
    </cfRule>
  </conditionalFormatting>
  <conditionalFormatting sqref="C50:C51">
    <cfRule type="cellIs" dxfId="40765" priority="19663" stopIfTrue="1" operator="equal">
      <formula>"Towel"</formula>
    </cfRule>
    <cfRule type="cellIs" dxfId="40764" priority="19664" stopIfTrue="1" operator="equal">
      <formula>"Napkin Hs"</formula>
    </cfRule>
  </conditionalFormatting>
  <conditionalFormatting sqref="C50:C51">
    <cfRule type="cellIs" dxfId="40763" priority="19661" stopIfTrue="1" operator="equal">
      <formula>"Towel"</formula>
    </cfRule>
    <cfRule type="cellIs" dxfId="40762" priority="19662" stopIfTrue="1" operator="equal">
      <formula>"Napkin Hs"</formula>
    </cfRule>
  </conditionalFormatting>
  <conditionalFormatting sqref="C50:C51">
    <cfRule type="cellIs" dxfId="40761" priority="19669" stopIfTrue="1" operator="equal">
      <formula>"Towel"</formula>
    </cfRule>
    <cfRule type="cellIs" dxfId="40760" priority="19670" stopIfTrue="1" operator="equal">
      <formula>"Napkin Hs"</formula>
    </cfRule>
  </conditionalFormatting>
  <conditionalFormatting sqref="C50:C51">
    <cfRule type="cellIs" dxfId="40759" priority="19671" stopIfTrue="1" operator="equal">
      <formula>"Towel"</formula>
    </cfRule>
    <cfRule type="cellIs" dxfId="40758" priority="19672" stopIfTrue="1" operator="equal">
      <formula>"Napkin Hs"</formula>
    </cfRule>
  </conditionalFormatting>
  <conditionalFormatting sqref="C50:C51">
    <cfRule type="cellIs" dxfId="40757" priority="19659" stopIfTrue="1" operator="equal">
      <formula>"Towel"</formula>
    </cfRule>
    <cfRule type="cellIs" dxfId="40756" priority="19660" stopIfTrue="1" operator="equal">
      <formula>"Napkin Hs"</formula>
    </cfRule>
  </conditionalFormatting>
  <conditionalFormatting sqref="C50:C51">
    <cfRule type="cellIs" dxfId="40755" priority="19655" stopIfTrue="1" operator="equal">
      <formula>"Towel"</formula>
    </cfRule>
    <cfRule type="cellIs" dxfId="40754" priority="19656" stopIfTrue="1" operator="equal">
      <formula>"Napkin Hs"</formula>
    </cfRule>
  </conditionalFormatting>
  <conditionalFormatting sqref="C50:C51">
    <cfRule type="cellIs" dxfId="40753" priority="19657" stopIfTrue="1" operator="equal">
      <formula>"Towel"</formula>
    </cfRule>
    <cfRule type="cellIs" dxfId="40752" priority="19658" stopIfTrue="1" operator="equal">
      <formula>"Napkin Hs"</formula>
    </cfRule>
  </conditionalFormatting>
  <conditionalFormatting sqref="C50:C51">
    <cfRule type="cellIs" dxfId="40751" priority="19651" stopIfTrue="1" operator="equal">
      <formula>"Towel"</formula>
    </cfRule>
    <cfRule type="cellIs" dxfId="40750" priority="19652" stopIfTrue="1" operator="equal">
      <formula>"Napkin Hs"</formula>
    </cfRule>
  </conditionalFormatting>
  <conditionalFormatting sqref="C50:C51">
    <cfRule type="cellIs" dxfId="40749" priority="19653" stopIfTrue="1" operator="equal">
      <formula>"Towel"</formula>
    </cfRule>
    <cfRule type="cellIs" dxfId="40748" priority="19654" stopIfTrue="1" operator="equal">
      <formula>"Napkin Hs"</formula>
    </cfRule>
  </conditionalFormatting>
  <conditionalFormatting sqref="C50:C51">
    <cfRule type="cellIs" dxfId="40747" priority="19649" stopIfTrue="1" operator="equal">
      <formula>"Towel"</formula>
    </cfRule>
    <cfRule type="cellIs" dxfId="40746" priority="19650" stopIfTrue="1" operator="equal">
      <formula>"Napkin Hs"</formula>
    </cfRule>
  </conditionalFormatting>
  <conditionalFormatting sqref="C50:C51">
    <cfRule type="cellIs" dxfId="40745" priority="19643" stopIfTrue="1" operator="equal">
      <formula>"Towel"</formula>
    </cfRule>
    <cfRule type="cellIs" dxfId="40744" priority="19644" stopIfTrue="1" operator="equal">
      <formula>"Napkin Hs"</formula>
    </cfRule>
  </conditionalFormatting>
  <conditionalFormatting sqref="C50:C51">
    <cfRule type="cellIs" dxfId="40743" priority="19647" stopIfTrue="1" operator="equal">
      <formula>"Towel"</formula>
    </cfRule>
    <cfRule type="cellIs" dxfId="40742" priority="19648" stopIfTrue="1" operator="equal">
      <formula>"Napkin Hs"</formula>
    </cfRule>
  </conditionalFormatting>
  <conditionalFormatting sqref="C50:C51">
    <cfRule type="cellIs" dxfId="40741" priority="19645" stopIfTrue="1" operator="equal">
      <formula>"Towel"</formula>
    </cfRule>
    <cfRule type="cellIs" dxfId="40740" priority="19646" stopIfTrue="1" operator="equal">
      <formula>"Napkin Hs"</formula>
    </cfRule>
  </conditionalFormatting>
  <conditionalFormatting sqref="C50:C51">
    <cfRule type="cellIs" dxfId="40739" priority="19637" stopIfTrue="1" operator="equal">
      <formula>"Towel"</formula>
    </cfRule>
    <cfRule type="cellIs" dxfId="40738" priority="19638" stopIfTrue="1" operator="equal">
      <formula>"Napkin Hs"</formula>
    </cfRule>
  </conditionalFormatting>
  <conditionalFormatting sqref="C50:C51">
    <cfRule type="cellIs" dxfId="40737" priority="19639" stopIfTrue="1" operator="equal">
      <formula>"Towel"</formula>
    </cfRule>
    <cfRule type="cellIs" dxfId="40736" priority="19640" stopIfTrue="1" operator="equal">
      <formula>"Napkin Hs"</formula>
    </cfRule>
  </conditionalFormatting>
  <conditionalFormatting sqref="C50:C51">
    <cfRule type="cellIs" dxfId="40735" priority="19641" stopIfTrue="1" operator="equal">
      <formula>"Towel"</formula>
    </cfRule>
    <cfRule type="cellIs" dxfId="40734" priority="19642" stopIfTrue="1" operator="equal">
      <formula>"Napkin Hs"</formula>
    </cfRule>
  </conditionalFormatting>
  <conditionalFormatting sqref="C50:C51">
    <cfRule type="cellIs" dxfId="40733" priority="19635" stopIfTrue="1" operator="equal">
      <formula>"Towel"</formula>
    </cfRule>
    <cfRule type="cellIs" dxfId="40732" priority="19636" stopIfTrue="1" operator="equal">
      <formula>"Napkin Hs"</formula>
    </cfRule>
  </conditionalFormatting>
  <conditionalFormatting sqref="C50:C51">
    <cfRule type="cellIs" dxfId="40731" priority="19633" stopIfTrue="1" operator="equal">
      <formula>"Towel"</formula>
    </cfRule>
    <cfRule type="cellIs" dxfId="40730" priority="19634" stopIfTrue="1" operator="equal">
      <formula>"Napkin Hs"</formula>
    </cfRule>
  </conditionalFormatting>
  <conditionalFormatting sqref="C50:C51">
    <cfRule type="cellIs" dxfId="40729" priority="19609" stopIfTrue="1" operator="equal">
      <formula>"Towel"</formula>
    </cfRule>
  </conditionalFormatting>
  <conditionalFormatting sqref="C50:C51">
    <cfRule type="cellIs" dxfId="40728" priority="19610" stopIfTrue="1" operator="equal">
      <formula>"Napkin Hs"</formula>
    </cfRule>
    <cfRule type="cellIs" dxfId="40727" priority="19615" stopIfTrue="1" operator="equal">
      <formula>"Towel"</formula>
    </cfRule>
    <cfRule type="cellIs" dxfId="40726" priority="19616" stopIfTrue="1" operator="equal">
      <formula>"Napkin Hs"</formula>
    </cfRule>
    <cfRule type="cellIs" dxfId="40725" priority="19625" stopIfTrue="1" operator="equal">
      <formula>"Towel"</formula>
    </cfRule>
    <cfRule type="cellIs" dxfId="40724" priority="19626" stopIfTrue="1" operator="equal">
      <formula>"Napkin Hs"</formula>
    </cfRule>
    <cfRule type="cellIs" dxfId="40723" priority="19631" stopIfTrue="1" operator="equal">
      <formula>"Towel"</formula>
    </cfRule>
    <cfRule type="cellIs" dxfId="40722" priority="19632" stopIfTrue="1" operator="equal">
      <formula>"Napkin Hs"</formula>
    </cfRule>
  </conditionalFormatting>
  <conditionalFormatting sqref="C50:C51">
    <cfRule type="cellIs" dxfId="40721" priority="19611" stopIfTrue="1" operator="equal">
      <formula>"Towel"</formula>
    </cfRule>
    <cfRule type="cellIs" dxfId="40720" priority="19612" stopIfTrue="1" operator="equal">
      <formula>"Napkin Hs"</formula>
    </cfRule>
    <cfRule type="cellIs" dxfId="40719" priority="19613" stopIfTrue="1" operator="equal">
      <formula>"Towel"</formula>
    </cfRule>
    <cfRule type="cellIs" dxfId="40718" priority="19614" stopIfTrue="1" operator="equal">
      <formula>"Napkin Hs"</formula>
    </cfRule>
    <cfRule type="cellIs" dxfId="40717" priority="19617" stopIfTrue="1" operator="equal">
      <formula>"Towel"</formula>
    </cfRule>
    <cfRule type="cellIs" dxfId="40716" priority="19618" stopIfTrue="1" operator="equal">
      <formula>"Napkin Hs"</formula>
    </cfRule>
    <cfRule type="cellIs" dxfId="40715" priority="19619" stopIfTrue="1" operator="equal">
      <formula>"Towel"</formula>
    </cfRule>
    <cfRule type="cellIs" dxfId="40714" priority="19620" stopIfTrue="1" operator="equal">
      <formula>"Napkin Hs"</formula>
    </cfRule>
    <cfRule type="cellIs" dxfId="40713" priority="19621" stopIfTrue="1" operator="equal">
      <formula>"Towel"</formula>
    </cfRule>
    <cfRule type="cellIs" dxfId="40712" priority="19622" stopIfTrue="1" operator="equal">
      <formula>"Napkin Hs"</formula>
    </cfRule>
    <cfRule type="cellIs" dxfId="40711" priority="19623" stopIfTrue="1" operator="equal">
      <formula>"Towel"</formula>
    </cfRule>
    <cfRule type="cellIs" dxfId="40710" priority="19624" stopIfTrue="1" operator="equal">
      <formula>"Napkin Hs"</formula>
    </cfRule>
    <cfRule type="cellIs" dxfId="40709" priority="19627" stopIfTrue="1" operator="equal">
      <formula>"Towel"</formula>
    </cfRule>
    <cfRule type="cellIs" dxfId="40708" priority="19628" stopIfTrue="1" operator="equal">
      <formula>"Napkin Hs"</formula>
    </cfRule>
    <cfRule type="cellIs" dxfId="40707" priority="19630" stopIfTrue="1" operator="equal">
      <formula>"Napkin Hs"</formula>
    </cfRule>
  </conditionalFormatting>
  <conditionalFormatting sqref="C50:C51">
    <cfRule type="cellIs" dxfId="40706" priority="19629" stopIfTrue="1" operator="equal">
      <formula>"Towel"</formula>
    </cfRule>
  </conditionalFormatting>
  <conditionalFormatting sqref="C50:C51">
    <cfRule type="cellIs" dxfId="40705" priority="19607" stopIfTrue="1" operator="equal">
      <formula>"Towel"</formula>
    </cfRule>
    <cfRule type="cellIs" dxfId="40704" priority="19608" stopIfTrue="1" operator="equal">
      <formula>"Napkin Hs"</formula>
    </cfRule>
  </conditionalFormatting>
  <conditionalFormatting sqref="C50:C51">
    <cfRule type="cellIs" dxfId="40703" priority="19606" stopIfTrue="1" operator="equal">
      <formula>"Napkin Hs"</formula>
    </cfRule>
  </conditionalFormatting>
  <conditionalFormatting sqref="C50:C51">
    <cfRule type="cellIs" dxfId="40702" priority="19605" stopIfTrue="1" operator="equal">
      <formula>"Towel"</formula>
    </cfRule>
  </conditionalFormatting>
  <conditionalFormatting sqref="C50:C51">
    <cfRule type="cellIs" dxfId="40701" priority="19603" stopIfTrue="1" operator="equal">
      <formula>"Towel"</formula>
    </cfRule>
  </conditionalFormatting>
  <conditionalFormatting sqref="C50:C51">
    <cfRule type="cellIs" dxfId="40700" priority="19604" stopIfTrue="1" operator="equal">
      <formula>"Napkin Hs"</formula>
    </cfRule>
  </conditionalFormatting>
  <conditionalFormatting sqref="C50:C51">
    <cfRule type="cellIs" dxfId="40699" priority="19507" stopIfTrue="1" operator="equal">
      <formula>"Towel"</formula>
    </cfRule>
  </conditionalFormatting>
  <conditionalFormatting sqref="C50:C51">
    <cfRule type="cellIs" dxfId="40698" priority="19517" stopIfTrue="1" operator="equal">
      <formula>"Towel"</formula>
    </cfRule>
    <cfRule type="cellIs" dxfId="40697" priority="19518" stopIfTrue="1" operator="equal">
      <formula>"Napkin Hs"</formula>
    </cfRule>
    <cfRule type="cellIs" dxfId="40696" priority="19523" stopIfTrue="1" operator="equal">
      <formula>"Towel"</formula>
    </cfRule>
    <cfRule type="cellIs" dxfId="40695" priority="19524" stopIfTrue="1" operator="equal">
      <formula>"Napkin Hs"</formula>
    </cfRule>
    <cfRule type="cellIs" dxfId="40694" priority="19529" stopIfTrue="1" operator="equal">
      <formula>"Towel"</formula>
    </cfRule>
    <cfRule type="cellIs" dxfId="40693" priority="19530" stopIfTrue="1" operator="equal">
      <formula>"Napkin Hs"</formula>
    </cfRule>
    <cfRule type="cellIs" dxfId="40692" priority="19531" stopIfTrue="1" operator="equal">
      <formula>"Towel"</formula>
    </cfRule>
    <cfRule type="cellIs" dxfId="40691" priority="19532" stopIfTrue="1" operator="equal">
      <formula>"Napkin Hs"</formula>
    </cfRule>
    <cfRule type="cellIs" dxfId="40690" priority="19537" stopIfTrue="1" operator="equal">
      <formula>"Towel"</formula>
    </cfRule>
    <cfRule type="cellIs" dxfId="40689" priority="19538" stopIfTrue="1" operator="equal">
      <formula>"Napkin Hs"</formula>
    </cfRule>
    <cfRule type="cellIs" dxfId="40688" priority="19547" stopIfTrue="1" operator="equal">
      <formula>"Towel"</formula>
    </cfRule>
    <cfRule type="cellIs" dxfId="40687" priority="19548" stopIfTrue="1" operator="equal">
      <formula>"Napkin Hs"</formula>
    </cfRule>
    <cfRule type="cellIs" dxfId="40686" priority="19553" stopIfTrue="1" operator="equal">
      <formula>"Towel"</formula>
    </cfRule>
    <cfRule type="cellIs" dxfId="40685" priority="19554" stopIfTrue="1" operator="equal">
      <formula>"Napkin Hs"</formula>
    </cfRule>
    <cfRule type="cellIs" dxfId="40684" priority="19555" stopIfTrue="1" operator="equal">
      <formula>"Towel"</formula>
    </cfRule>
    <cfRule type="cellIs" dxfId="40683" priority="19556" stopIfTrue="1" operator="equal">
      <formula>"Napkin Hs"</formula>
    </cfRule>
    <cfRule type="cellIs" dxfId="40682" priority="19561" stopIfTrue="1" operator="equal">
      <formula>"Towel"</formula>
    </cfRule>
    <cfRule type="cellIs" dxfId="40681" priority="19562" stopIfTrue="1" operator="equal">
      <formula>"Napkin Hs"</formula>
    </cfRule>
    <cfRule type="cellIs" dxfId="40680" priority="19571" stopIfTrue="1" operator="equal">
      <formula>"Towel"</formula>
    </cfRule>
    <cfRule type="cellIs" dxfId="40679" priority="19572" stopIfTrue="1" operator="equal">
      <formula>"Napkin Hs"</formula>
    </cfRule>
    <cfRule type="cellIs" dxfId="40678" priority="19573" stopIfTrue="1" operator="equal">
      <formula>"Towel"</formula>
    </cfRule>
    <cfRule type="cellIs" dxfId="40677" priority="19574" stopIfTrue="1" operator="equal">
      <formula>"Napkin Hs"</formula>
    </cfRule>
    <cfRule type="cellIs" dxfId="40676" priority="19579" stopIfTrue="1" operator="equal">
      <formula>"Towel"</formula>
    </cfRule>
    <cfRule type="cellIs" dxfId="40675" priority="19580" stopIfTrue="1" operator="equal">
      <formula>"Napkin Hs"</formula>
    </cfRule>
    <cfRule type="cellIs" dxfId="40674" priority="19589" stopIfTrue="1" operator="equal">
      <formula>"Towel"</formula>
    </cfRule>
    <cfRule type="cellIs" dxfId="40673" priority="19590" stopIfTrue="1" operator="equal">
      <formula>"Napkin Hs"</formula>
    </cfRule>
    <cfRule type="cellIs" dxfId="40672" priority="19591" stopIfTrue="1" operator="equal">
      <formula>"Towel"</formula>
    </cfRule>
    <cfRule type="cellIs" dxfId="40671" priority="19592" stopIfTrue="1" operator="equal">
      <formula>"Napkin Hs"</formula>
    </cfRule>
    <cfRule type="cellIs" dxfId="40670" priority="19598" stopIfTrue="1" operator="equal">
      <formula>"Napkin Hs"</formula>
    </cfRule>
  </conditionalFormatting>
  <conditionalFormatting sqref="C50:C51">
    <cfRule type="cellIs" dxfId="40669" priority="19597" stopIfTrue="1" operator="equal">
      <formula>"Towel"</formula>
    </cfRule>
  </conditionalFormatting>
  <conditionalFormatting sqref="C50:C51">
    <cfRule type="cellIs" dxfId="40668" priority="19508" stopIfTrue="1" operator="equal">
      <formula>"Napkin Hs"</formula>
    </cfRule>
    <cfRule type="cellIs" dxfId="40667" priority="19509" stopIfTrue="1" operator="equal">
      <formula>"Towel"</formula>
    </cfRule>
    <cfRule type="cellIs" dxfId="40666" priority="19510" stopIfTrue="1" operator="equal">
      <formula>"Napkin Hs"</formula>
    </cfRule>
    <cfRule type="cellIs" dxfId="40665" priority="19511" stopIfTrue="1" operator="equal">
      <formula>"Towel"</formula>
    </cfRule>
    <cfRule type="cellIs" dxfId="40664" priority="19512" stopIfTrue="1" operator="equal">
      <formula>"Napkin Hs"</formula>
    </cfRule>
    <cfRule type="cellIs" dxfId="40663" priority="19513" stopIfTrue="1" operator="equal">
      <formula>"Towel"</formula>
    </cfRule>
    <cfRule type="cellIs" dxfId="40662" priority="19514" stopIfTrue="1" operator="equal">
      <formula>"Napkin Hs"</formula>
    </cfRule>
    <cfRule type="cellIs" dxfId="40661" priority="19515" stopIfTrue="1" operator="equal">
      <formula>"Towel"</formula>
    </cfRule>
    <cfRule type="cellIs" dxfId="40660" priority="19516" stopIfTrue="1" operator="equal">
      <formula>"Napkin Hs"</formula>
    </cfRule>
    <cfRule type="cellIs" dxfId="40659" priority="19519" stopIfTrue="1" operator="equal">
      <formula>"Towel"</formula>
    </cfRule>
    <cfRule type="cellIs" dxfId="40658" priority="19520" stopIfTrue="1" operator="equal">
      <formula>"Napkin Hs"</formula>
    </cfRule>
    <cfRule type="cellIs" dxfId="40657" priority="19521" stopIfTrue="1" operator="equal">
      <formula>"Towel"</formula>
    </cfRule>
    <cfRule type="cellIs" dxfId="40656" priority="19522" stopIfTrue="1" operator="equal">
      <formula>"Napkin Hs"</formula>
    </cfRule>
    <cfRule type="cellIs" dxfId="40655" priority="19525" stopIfTrue="1" operator="equal">
      <formula>"Towel"</formula>
    </cfRule>
    <cfRule type="cellIs" dxfId="40654" priority="19526" stopIfTrue="1" operator="equal">
      <formula>"Napkin Hs"</formula>
    </cfRule>
    <cfRule type="cellIs" dxfId="40653" priority="19527" stopIfTrue="1" operator="equal">
      <formula>"Towel"</formula>
    </cfRule>
    <cfRule type="cellIs" dxfId="40652" priority="19528" stopIfTrue="1" operator="equal">
      <formula>"Napkin Hs"</formula>
    </cfRule>
    <cfRule type="cellIs" dxfId="40651" priority="19533" stopIfTrue="1" operator="equal">
      <formula>"Towel"</formula>
    </cfRule>
    <cfRule type="cellIs" dxfId="40650" priority="19534" stopIfTrue="1" operator="equal">
      <formula>"Napkin Hs"</formula>
    </cfRule>
    <cfRule type="cellIs" dxfId="40649" priority="19535" stopIfTrue="1" operator="equal">
      <formula>"Towel"</formula>
    </cfRule>
    <cfRule type="cellIs" dxfId="40648" priority="19536" stopIfTrue="1" operator="equal">
      <formula>"Napkin Hs"</formula>
    </cfRule>
    <cfRule type="cellIs" dxfId="40647" priority="19539" stopIfTrue="1" operator="equal">
      <formula>"Towel"</formula>
    </cfRule>
    <cfRule type="cellIs" dxfId="40646" priority="19540" stopIfTrue="1" operator="equal">
      <formula>"Napkin Hs"</formula>
    </cfRule>
    <cfRule type="cellIs" dxfId="40645" priority="19541" stopIfTrue="1" operator="equal">
      <formula>"Towel"</formula>
    </cfRule>
    <cfRule type="cellIs" dxfId="40644" priority="19542" stopIfTrue="1" operator="equal">
      <formula>"Napkin Hs"</formula>
    </cfRule>
    <cfRule type="cellIs" dxfId="40643" priority="19543" stopIfTrue="1" operator="equal">
      <formula>"Towel"</formula>
    </cfRule>
    <cfRule type="cellIs" dxfId="40642" priority="19544" stopIfTrue="1" operator="equal">
      <formula>"Napkin Hs"</formula>
    </cfRule>
    <cfRule type="cellIs" dxfId="40641" priority="19545" stopIfTrue="1" operator="equal">
      <formula>"Towel"</formula>
    </cfRule>
    <cfRule type="cellIs" dxfId="40640" priority="19546" stopIfTrue="1" operator="equal">
      <formula>"Napkin Hs"</formula>
    </cfRule>
    <cfRule type="cellIs" dxfId="40639" priority="19549" stopIfTrue="1" operator="equal">
      <formula>"Towel"</formula>
    </cfRule>
    <cfRule type="cellIs" dxfId="40638" priority="19550" stopIfTrue="1" operator="equal">
      <formula>"Napkin Hs"</formula>
    </cfRule>
    <cfRule type="cellIs" dxfId="40637" priority="19551" stopIfTrue="1" operator="equal">
      <formula>"Towel"</formula>
    </cfRule>
    <cfRule type="cellIs" dxfId="40636" priority="19552" stopIfTrue="1" operator="equal">
      <formula>"Napkin Hs"</formula>
    </cfRule>
    <cfRule type="cellIs" dxfId="40635" priority="19557" stopIfTrue="1" operator="equal">
      <formula>"Towel"</formula>
    </cfRule>
    <cfRule type="cellIs" dxfId="40634" priority="19558" stopIfTrue="1" operator="equal">
      <formula>"Napkin Hs"</formula>
    </cfRule>
    <cfRule type="cellIs" dxfId="40633" priority="19559" stopIfTrue="1" operator="equal">
      <formula>"Towel"</formula>
    </cfRule>
    <cfRule type="cellIs" dxfId="40632" priority="19560" stopIfTrue="1" operator="equal">
      <formula>"Napkin Hs"</formula>
    </cfRule>
    <cfRule type="cellIs" dxfId="40631" priority="19563" stopIfTrue="1" operator="equal">
      <formula>"Towel"</formula>
    </cfRule>
    <cfRule type="cellIs" dxfId="40630" priority="19564" stopIfTrue="1" operator="equal">
      <formula>"Napkin Hs"</formula>
    </cfRule>
    <cfRule type="cellIs" dxfId="40629" priority="19565" stopIfTrue="1" operator="equal">
      <formula>"Towel"</formula>
    </cfRule>
    <cfRule type="cellIs" dxfId="40628" priority="19566" stopIfTrue="1" operator="equal">
      <formula>"Napkin Hs"</formula>
    </cfRule>
    <cfRule type="cellIs" dxfId="40627" priority="19567" stopIfTrue="1" operator="equal">
      <formula>"Towel"</formula>
    </cfRule>
    <cfRule type="cellIs" dxfId="40626" priority="19568" stopIfTrue="1" operator="equal">
      <formula>"Napkin Hs"</formula>
    </cfRule>
    <cfRule type="cellIs" dxfId="40625" priority="19569" stopIfTrue="1" operator="equal">
      <formula>"Towel"</formula>
    </cfRule>
    <cfRule type="cellIs" dxfId="40624" priority="19570" stopIfTrue="1" operator="equal">
      <formula>"Napkin Hs"</formula>
    </cfRule>
    <cfRule type="cellIs" dxfId="40623" priority="19575" stopIfTrue="1" operator="equal">
      <formula>"Towel"</formula>
    </cfRule>
    <cfRule type="cellIs" dxfId="40622" priority="19576" stopIfTrue="1" operator="equal">
      <formula>"Napkin Hs"</formula>
    </cfRule>
    <cfRule type="cellIs" dxfId="40621" priority="19577" stopIfTrue="1" operator="equal">
      <formula>"Towel"</formula>
    </cfRule>
    <cfRule type="cellIs" dxfId="40620" priority="19578" stopIfTrue="1" operator="equal">
      <formula>"Napkin Hs"</formula>
    </cfRule>
    <cfRule type="cellIs" dxfId="40619" priority="19581" stopIfTrue="1" operator="equal">
      <formula>"Towel"</formula>
    </cfRule>
    <cfRule type="cellIs" dxfId="40618" priority="19582" stopIfTrue="1" operator="equal">
      <formula>"Napkin Hs"</formula>
    </cfRule>
    <cfRule type="cellIs" dxfId="40617" priority="19583" stopIfTrue="1" operator="equal">
      <formula>"Towel"</formula>
    </cfRule>
    <cfRule type="cellIs" dxfId="40616" priority="19584" stopIfTrue="1" operator="equal">
      <formula>"Napkin Hs"</formula>
    </cfRule>
    <cfRule type="cellIs" dxfId="40615" priority="19585" stopIfTrue="1" operator="equal">
      <formula>"Towel"</formula>
    </cfRule>
    <cfRule type="cellIs" dxfId="40614" priority="19586" stopIfTrue="1" operator="equal">
      <formula>"Napkin Hs"</formula>
    </cfRule>
    <cfRule type="cellIs" dxfId="40613" priority="19587" stopIfTrue="1" operator="equal">
      <formula>"Towel"</formula>
    </cfRule>
    <cfRule type="cellIs" dxfId="40612" priority="19588" stopIfTrue="1" operator="equal">
      <formula>"Napkin Hs"</formula>
    </cfRule>
    <cfRule type="cellIs" dxfId="40611" priority="19593" stopIfTrue="1" operator="equal">
      <formula>"Towel"</formula>
    </cfRule>
    <cfRule type="cellIs" dxfId="40610" priority="19594" stopIfTrue="1" operator="equal">
      <formula>"Napkin Hs"</formula>
    </cfRule>
    <cfRule type="cellIs" dxfId="40609" priority="19595" stopIfTrue="1" operator="equal">
      <formula>"Towel"</formula>
    </cfRule>
    <cfRule type="cellIs" dxfId="40608" priority="19596" stopIfTrue="1" operator="equal">
      <formula>"Napkin Hs"</formula>
    </cfRule>
    <cfRule type="cellIs" dxfId="40607" priority="19599" stopIfTrue="1" operator="equal">
      <formula>"Towel"</formula>
    </cfRule>
    <cfRule type="cellIs" dxfId="40606" priority="19600" stopIfTrue="1" operator="equal">
      <formula>"Napkin Hs"</formula>
    </cfRule>
    <cfRule type="cellIs" dxfId="40605" priority="19601" stopIfTrue="1" operator="equal">
      <formula>"Towel"</formula>
    </cfRule>
    <cfRule type="cellIs" dxfId="40604" priority="19602" stopIfTrue="1" operator="equal">
      <formula>"Napkin Hs"</formula>
    </cfRule>
  </conditionalFormatting>
  <conditionalFormatting sqref="C50:C51">
    <cfRule type="cellIs" dxfId="40603" priority="19506" stopIfTrue="1" operator="equal">
      <formula>"Napkin Hs"</formula>
    </cfRule>
  </conditionalFormatting>
  <conditionalFormatting sqref="C50:C51">
    <cfRule type="cellIs" dxfId="40602" priority="19505" stopIfTrue="1" operator="equal">
      <formula>"Napkin Hs"</formula>
    </cfRule>
  </conditionalFormatting>
  <conditionalFormatting sqref="C50:C51">
    <cfRule type="cellIs" dxfId="40601" priority="19504" stopIfTrue="1" operator="equal">
      <formula>"Napkin Hs"</formula>
    </cfRule>
  </conditionalFormatting>
  <conditionalFormatting sqref="C50:C51">
    <cfRule type="cellIs" dxfId="40600" priority="19503" stopIfTrue="1" operator="equal">
      <formula>"Napkin Hs"</formula>
    </cfRule>
  </conditionalFormatting>
  <conditionalFormatting sqref="C50:C51">
    <cfRule type="cellIs" dxfId="40599" priority="19502" stopIfTrue="1" operator="equal">
      <formula>"Napkin Hs"</formula>
    </cfRule>
  </conditionalFormatting>
  <conditionalFormatting sqref="C50:C51">
    <cfRule type="cellIs" dxfId="40598" priority="19501" stopIfTrue="1" operator="equal">
      <formula>"Napkin Hs"</formula>
    </cfRule>
  </conditionalFormatting>
  <conditionalFormatting sqref="C50:C51">
    <cfRule type="cellIs" dxfId="40597" priority="19497" stopIfTrue="1" operator="equal">
      <formula>"Towel"</formula>
    </cfRule>
    <cfRule type="cellIs" dxfId="40596" priority="19498" stopIfTrue="1" operator="equal">
      <formula>"Napkin Hs"</formula>
    </cfRule>
  </conditionalFormatting>
  <conditionalFormatting sqref="C50:C51">
    <cfRule type="cellIs" dxfId="40595" priority="19499" stopIfTrue="1" operator="equal">
      <formula>"Towel"</formula>
    </cfRule>
    <cfRule type="cellIs" dxfId="40594" priority="19500" stopIfTrue="1" operator="equal">
      <formula>"Napkin Hs"</formula>
    </cfRule>
  </conditionalFormatting>
  <conditionalFormatting sqref="C50:C51">
    <cfRule type="cellIs" dxfId="40593" priority="19493" stopIfTrue="1" operator="equal">
      <formula>"Towel"</formula>
    </cfRule>
    <cfRule type="cellIs" dxfId="40592" priority="19494" stopIfTrue="1" operator="equal">
      <formula>"Napkin Hs"</formula>
    </cfRule>
  </conditionalFormatting>
  <conditionalFormatting sqref="C50:C51">
    <cfRule type="cellIs" dxfId="40591" priority="19495" stopIfTrue="1" operator="equal">
      <formula>"Towel"</formula>
    </cfRule>
    <cfRule type="cellIs" dxfId="40590" priority="19496" stopIfTrue="1" operator="equal">
      <formula>"Napkin Hs"</formula>
    </cfRule>
  </conditionalFormatting>
  <conditionalFormatting sqref="C50:C51">
    <cfRule type="cellIs" dxfId="40589" priority="19491" stopIfTrue="1" operator="equal">
      <formula>"Towel"</formula>
    </cfRule>
    <cfRule type="cellIs" dxfId="40588" priority="19492" stopIfTrue="1" operator="equal">
      <formula>"Napkin Hs"</formula>
    </cfRule>
  </conditionalFormatting>
  <conditionalFormatting sqref="C50:C51">
    <cfRule type="cellIs" dxfId="40587" priority="19487" stopIfTrue="1" operator="equal">
      <formula>"Towel"</formula>
    </cfRule>
    <cfRule type="cellIs" dxfId="40586" priority="19488" stopIfTrue="1" operator="equal">
      <formula>"Napkin Hs"</formula>
    </cfRule>
  </conditionalFormatting>
  <conditionalFormatting sqref="C50:C51">
    <cfRule type="cellIs" dxfId="40585" priority="19489" stopIfTrue="1" operator="equal">
      <formula>"Towel"</formula>
    </cfRule>
    <cfRule type="cellIs" dxfId="40584" priority="19490" stopIfTrue="1" operator="equal">
      <formula>"Napkin Hs"</formula>
    </cfRule>
  </conditionalFormatting>
  <conditionalFormatting sqref="C50:C51">
    <cfRule type="cellIs" dxfId="40583" priority="19483" stopIfTrue="1" operator="equal">
      <formula>"Towel"</formula>
    </cfRule>
    <cfRule type="cellIs" dxfId="40582" priority="19484" stopIfTrue="1" operator="equal">
      <formula>"Napkin Hs"</formula>
    </cfRule>
  </conditionalFormatting>
  <conditionalFormatting sqref="C50:C51">
    <cfRule type="cellIs" dxfId="40581" priority="19485" stopIfTrue="1" operator="equal">
      <formula>"Towel"</formula>
    </cfRule>
    <cfRule type="cellIs" dxfId="40580" priority="19486" stopIfTrue="1" operator="equal">
      <formula>"Napkin Hs"</formula>
    </cfRule>
  </conditionalFormatting>
  <conditionalFormatting sqref="C50:C51">
    <cfRule type="cellIs" dxfId="40579" priority="19481" stopIfTrue="1" operator="equal">
      <formula>"Towel"</formula>
    </cfRule>
    <cfRule type="cellIs" dxfId="40578" priority="19482" stopIfTrue="1" operator="equal">
      <formula>"Napkin Hs"</formula>
    </cfRule>
  </conditionalFormatting>
  <conditionalFormatting sqref="C50:C51">
    <cfRule type="cellIs" dxfId="40577" priority="19475" stopIfTrue="1" operator="equal">
      <formula>"Towel"</formula>
    </cfRule>
    <cfRule type="cellIs" dxfId="40576" priority="19476" stopIfTrue="1" operator="equal">
      <formula>"Napkin Hs"</formula>
    </cfRule>
  </conditionalFormatting>
  <conditionalFormatting sqref="C50:C51">
    <cfRule type="cellIs" dxfId="40575" priority="19479" stopIfTrue="1" operator="equal">
      <formula>"Towel"</formula>
    </cfRule>
    <cfRule type="cellIs" dxfId="40574" priority="19480" stopIfTrue="1" operator="equal">
      <formula>"Napkin Hs"</formula>
    </cfRule>
  </conditionalFormatting>
  <conditionalFormatting sqref="C50:C51">
    <cfRule type="cellIs" dxfId="40573" priority="19477" stopIfTrue="1" operator="equal">
      <formula>"Towel"</formula>
    </cfRule>
    <cfRule type="cellIs" dxfId="40572" priority="19478" stopIfTrue="1" operator="equal">
      <formula>"Napkin Hs"</formula>
    </cfRule>
  </conditionalFormatting>
  <conditionalFormatting sqref="C50:C51">
    <cfRule type="cellIs" dxfId="40571" priority="19469" stopIfTrue="1" operator="equal">
      <formula>"Towel"</formula>
    </cfRule>
    <cfRule type="cellIs" dxfId="40570" priority="19470" stopIfTrue="1" operator="equal">
      <formula>"Napkin Hs"</formula>
    </cfRule>
  </conditionalFormatting>
  <conditionalFormatting sqref="C50:C51">
    <cfRule type="cellIs" dxfId="40569" priority="19471" stopIfTrue="1" operator="equal">
      <formula>"Towel"</formula>
    </cfRule>
    <cfRule type="cellIs" dxfId="40568" priority="19472" stopIfTrue="1" operator="equal">
      <formula>"Napkin Hs"</formula>
    </cfRule>
  </conditionalFormatting>
  <conditionalFormatting sqref="C50:C51">
    <cfRule type="cellIs" dxfId="40567" priority="19473" stopIfTrue="1" operator="equal">
      <formula>"Towel"</formula>
    </cfRule>
    <cfRule type="cellIs" dxfId="40566" priority="19474" stopIfTrue="1" operator="equal">
      <formula>"Napkin Hs"</formula>
    </cfRule>
  </conditionalFormatting>
  <conditionalFormatting sqref="C50:C51">
    <cfRule type="cellIs" dxfId="40565" priority="19467" stopIfTrue="1" operator="equal">
      <formula>"Towel"</formula>
    </cfRule>
    <cfRule type="cellIs" dxfId="40564" priority="19468" stopIfTrue="1" operator="equal">
      <formula>"Napkin Hs"</formula>
    </cfRule>
  </conditionalFormatting>
  <conditionalFormatting sqref="C50:C51">
    <cfRule type="cellIs" dxfId="40563" priority="19465" stopIfTrue="1" operator="equal">
      <formula>"Towel"</formula>
    </cfRule>
    <cfRule type="cellIs" dxfId="40562" priority="19466" stopIfTrue="1" operator="equal">
      <formula>"Napkin Hs"</formula>
    </cfRule>
  </conditionalFormatting>
  <conditionalFormatting sqref="C50:C51">
    <cfRule type="cellIs" dxfId="40561" priority="19441" stopIfTrue="1" operator="equal">
      <formula>"Towel"</formula>
    </cfRule>
  </conditionalFormatting>
  <conditionalFormatting sqref="C50:C51">
    <cfRule type="cellIs" dxfId="40560" priority="19442" stopIfTrue="1" operator="equal">
      <formula>"Napkin Hs"</formula>
    </cfRule>
    <cfRule type="cellIs" dxfId="40559" priority="19447" stopIfTrue="1" operator="equal">
      <formula>"Towel"</formula>
    </cfRule>
    <cfRule type="cellIs" dxfId="40558" priority="19448" stopIfTrue="1" operator="equal">
      <formula>"Napkin Hs"</formula>
    </cfRule>
    <cfRule type="cellIs" dxfId="40557" priority="19457" stopIfTrue="1" operator="equal">
      <formula>"Towel"</formula>
    </cfRule>
    <cfRule type="cellIs" dxfId="40556" priority="19458" stopIfTrue="1" operator="equal">
      <formula>"Napkin Hs"</formula>
    </cfRule>
    <cfRule type="cellIs" dxfId="40555" priority="19463" stopIfTrue="1" operator="equal">
      <formula>"Towel"</formula>
    </cfRule>
    <cfRule type="cellIs" dxfId="40554" priority="19464" stopIfTrue="1" operator="equal">
      <formula>"Napkin Hs"</formula>
    </cfRule>
  </conditionalFormatting>
  <conditionalFormatting sqref="C50:C51">
    <cfRule type="cellIs" dxfId="40553" priority="19443" stopIfTrue="1" operator="equal">
      <formula>"Towel"</formula>
    </cfRule>
    <cfRule type="cellIs" dxfId="40552" priority="19444" stopIfTrue="1" operator="equal">
      <formula>"Napkin Hs"</formula>
    </cfRule>
    <cfRule type="cellIs" dxfId="40551" priority="19445" stopIfTrue="1" operator="equal">
      <formula>"Towel"</formula>
    </cfRule>
    <cfRule type="cellIs" dxfId="40550" priority="19446" stopIfTrue="1" operator="equal">
      <formula>"Napkin Hs"</formula>
    </cfRule>
    <cfRule type="cellIs" dxfId="40549" priority="19449" stopIfTrue="1" operator="equal">
      <formula>"Towel"</formula>
    </cfRule>
    <cfRule type="cellIs" dxfId="40548" priority="19450" stopIfTrue="1" operator="equal">
      <formula>"Napkin Hs"</formula>
    </cfRule>
    <cfRule type="cellIs" dxfId="40547" priority="19451" stopIfTrue="1" operator="equal">
      <formula>"Towel"</formula>
    </cfRule>
    <cfRule type="cellIs" dxfId="40546" priority="19452" stopIfTrue="1" operator="equal">
      <formula>"Napkin Hs"</formula>
    </cfRule>
    <cfRule type="cellIs" dxfId="40545" priority="19453" stopIfTrue="1" operator="equal">
      <formula>"Towel"</formula>
    </cfRule>
    <cfRule type="cellIs" dxfId="40544" priority="19454" stopIfTrue="1" operator="equal">
      <formula>"Napkin Hs"</formula>
    </cfRule>
    <cfRule type="cellIs" dxfId="40543" priority="19455" stopIfTrue="1" operator="equal">
      <formula>"Towel"</formula>
    </cfRule>
    <cfRule type="cellIs" dxfId="40542" priority="19456" stopIfTrue="1" operator="equal">
      <formula>"Napkin Hs"</formula>
    </cfRule>
    <cfRule type="cellIs" dxfId="40541" priority="19459" stopIfTrue="1" operator="equal">
      <formula>"Towel"</formula>
    </cfRule>
    <cfRule type="cellIs" dxfId="40540" priority="19460" stopIfTrue="1" operator="equal">
      <formula>"Napkin Hs"</formula>
    </cfRule>
    <cfRule type="cellIs" dxfId="40539" priority="19462" stopIfTrue="1" operator="equal">
      <formula>"Napkin Hs"</formula>
    </cfRule>
  </conditionalFormatting>
  <conditionalFormatting sqref="C50:C51">
    <cfRule type="cellIs" dxfId="40538" priority="19461" stopIfTrue="1" operator="equal">
      <formula>"Towel"</formula>
    </cfRule>
  </conditionalFormatting>
  <conditionalFormatting sqref="C50:C51">
    <cfRule type="cellIs" dxfId="40537" priority="19439" stopIfTrue="1" operator="equal">
      <formula>"Towel"</formula>
    </cfRule>
    <cfRule type="cellIs" dxfId="40536" priority="19440" stopIfTrue="1" operator="equal">
      <formula>"Napkin Hs"</formula>
    </cfRule>
  </conditionalFormatting>
  <conditionalFormatting sqref="C50:C51">
    <cfRule type="cellIs" dxfId="40535" priority="19438" stopIfTrue="1" operator="equal">
      <formula>"Napkin Hs"</formula>
    </cfRule>
  </conditionalFormatting>
  <conditionalFormatting sqref="C50:C51">
    <cfRule type="cellIs" dxfId="40534" priority="19437" stopIfTrue="1" operator="equal">
      <formula>"Towel"</formula>
    </cfRule>
  </conditionalFormatting>
  <conditionalFormatting sqref="C50:C51">
    <cfRule type="cellIs" dxfId="40533" priority="19435" stopIfTrue="1" operator="equal">
      <formula>"Towel"</formula>
    </cfRule>
  </conditionalFormatting>
  <conditionalFormatting sqref="C50:C51">
    <cfRule type="cellIs" dxfId="40532" priority="19436" stopIfTrue="1" operator="equal">
      <formula>"Napkin Hs"</formula>
    </cfRule>
  </conditionalFormatting>
  <conditionalFormatting sqref="C50:C51">
    <cfRule type="cellIs" dxfId="40531" priority="19339" stopIfTrue="1" operator="equal">
      <formula>"Towel"</formula>
    </cfRule>
  </conditionalFormatting>
  <conditionalFormatting sqref="C50:C51">
    <cfRule type="cellIs" dxfId="40530" priority="19349" stopIfTrue="1" operator="equal">
      <formula>"Towel"</formula>
    </cfRule>
    <cfRule type="cellIs" dxfId="40529" priority="19350" stopIfTrue="1" operator="equal">
      <formula>"Napkin Hs"</formula>
    </cfRule>
    <cfRule type="cellIs" dxfId="40528" priority="19355" stopIfTrue="1" operator="equal">
      <formula>"Towel"</formula>
    </cfRule>
    <cfRule type="cellIs" dxfId="40527" priority="19356" stopIfTrue="1" operator="equal">
      <formula>"Napkin Hs"</formula>
    </cfRule>
    <cfRule type="cellIs" dxfId="40526" priority="19361" stopIfTrue="1" operator="equal">
      <formula>"Towel"</formula>
    </cfRule>
    <cfRule type="cellIs" dxfId="40525" priority="19362" stopIfTrue="1" operator="equal">
      <formula>"Napkin Hs"</formula>
    </cfRule>
    <cfRule type="cellIs" dxfId="40524" priority="19363" stopIfTrue="1" operator="equal">
      <formula>"Towel"</formula>
    </cfRule>
    <cfRule type="cellIs" dxfId="40523" priority="19364" stopIfTrue="1" operator="equal">
      <formula>"Napkin Hs"</formula>
    </cfRule>
    <cfRule type="cellIs" dxfId="40522" priority="19369" stopIfTrue="1" operator="equal">
      <formula>"Towel"</formula>
    </cfRule>
    <cfRule type="cellIs" dxfId="40521" priority="19370" stopIfTrue="1" operator="equal">
      <formula>"Napkin Hs"</formula>
    </cfRule>
    <cfRule type="cellIs" dxfId="40520" priority="19379" stopIfTrue="1" operator="equal">
      <formula>"Towel"</formula>
    </cfRule>
    <cfRule type="cellIs" dxfId="40519" priority="19380" stopIfTrue="1" operator="equal">
      <formula>"Napkin Hs"</formula>
    </cfRule>
    <cfRule type="cellIs" dxfId="40518" priority="19385" stopIfTrue="1" operator="equal">
      <formula>"Towel"</formula>
    </cfRule>
    <cfRule type="cellIs" dxfId="40517" priority="19386" stopIfTrue="1" operator="equal">
      <formula>"Napkin Hs"</formula>
    </cfRule>
    <cfRule type="cellIs" dxfId="40516" priority="19387" stopIfTrue="1" operator="equal">
      <formula>"Towel"</formula>
    </cfRule>
    <cfRule type="cellIs" dxfId="40515" priority="19388" stopIfTrue="1" operator="equal">
      <formula>"Napkin Hs"</formula>
    </cfRule>
    <cfRule type="cellIs" dxfId="40514" priority="19393" stopIfTrue="1" operator="equal">
      <formula>"Towel"</formula>
    </cfRule>
    <cfRule type="cellIs" dxfId="40513" priority="19394" stopIfTrue="1" operator="equal">
      <formula>"Napkin Hs"</formula>
    </cfRule>
    <cfRule type="cellIs" dxfId="40512" priority="19403" stopIfTrue="1" operator="equal">
      <formula>"Towel"</formula>
    </cfRule>
    <cfRule type="cellIs" dxfId="40511" priority="19404" stopIfTrue="1" operator="equal">
      <formula>"Napkin Hs"</formula>
    </cfRule>
    <cfRule type="cellIs" dxfId="40510" priority="19405" stopIfTrue="1" operator="equal">
      <formula>"Towel"</formula>
    </cfRule>
    <cfRule type="cellIs" dxfId="40509" priority="19406" stopIfTrue="1" operator="equal">
      <formula>"Napkin Hs"</formula>
    </cfRule>
    <cfRule type="cellIs" dxfId="40508" priority="19411" stopIfTrue="1" operator="equal">
      <formula>"Towel"</formula>
    </cfRule>
    <cfRule type="cellIs" dxfId="40507" priority="19412" stopIfTrue="1" operator="equal">
      <formula>"Napkin Hs"</formula>
    </cfRule>
    <cfRule type="cellIs" dxfId="40506" priority="19421" stopIfTrue="1" operator="equal">
      <formula>"Towel"</formula>
    </cfRule>
    <cfRule type="cellIs" dxfId="40505" priority="19422" stopIfTrue="1" operator="equal">
      <formula>"Napkin Hs"</formula>
    </cfRule>
    <cfRule type="cellIs" dxfId="40504" priority="19423" stopIfTrue="1" operator="equal">
      <formula>"Towel"</formula>
    </cfRule>
    <cfRule type="cellIs" dxfId="40503" priority="19424" stopIfTrue="1" operator="equal">
      <formula>"Napkin Hs"</formula>
    </cfRule>
    <cfRule type="cellIs" dxfId="40502" priority="19430" stopIfTrue="1" operator="equal">
      <formula>"Napkin Hs"</formula>
    </cfRule>
  </conditionalFormatting>
  <conditionalFormatting sqref="C50:C51">
    <cfRule type="cellIs" dxfId="40501" priority="19429" stopIfTrue="1" operator="equal">
      <formula>"Towel"</formula>
    </cfRule>
  </conditionalFormatting>
  <conditionalFormatting sqref="C50:C51">
    <cfRule type="cellIs" dxfId="40500" priority="19340" stopIfTrue="1" operator="equal">
      <formula>"Napkin Hs"</formula>
    </cfRule>
    <cfRule type="cellIs" dxfId="40499" priority="19341" stopIfTrue="1" operator="equal">
      <formula>"Towel"</formula>
    </cfRule>
    <cfRule type="cellIs" dxfId="40498" priority="19342" stopIfTrue="1" operator="equal">
      <formula>"Napkin Hs"</formula>
    </cfRule>
    <cfRule type="cellIs" dxfId="40497" priority="19343" stopIfTrue="1" operator="equal">
      <formula>"Towel"</formula>
    </cfRule>
    <cfRule type="cellIs" dxfId="40496" priority="19344" stopIfTrue="1" operator="equal">
      <formula>"Napkin Hs"</formula>
    </cfRule>
    <cfRule type="cellIs" dxfId="40495" priority="19345" stopIfTrue="1" operator="equal">
      <formula>"Towel"</formula>
    </cfRule>
    <cfRule type="cellIs" dxfId="40494" priority="19346" stopIfTrue="1" operator="equal">
      <formula>"Napkin Hs"</formula>
    </cfRule>
    <cfRule type="cellIs" dxfId="40493" priority="19347" stopIfTrue="1" operator="equal">
      <formula>"Towel"</formula>
    </cfRule>
    <cfRule type="cellIs" dxfId="40492" priority="19348" stopIfTrue="1" operator="equal">
      <formula>"Napkin Hs"</formula>
    </cfRule>
    <cfRule type="cellIs" dxfId="40491" priority="19351" stopIfTrue="1" operator="equal">
      <formula>"Towel"</formula>
    </cfRule>
    <cfRule type="cellIs" dxfId="40490" priority="19352" stopIfTrue="1" operator="equal">
      <formula>"Napkin Hs"</formula>
    </cfRule>
    <cfRule type="cellIs" dxfId="40489" priority="19353" stopIfTrue="1" operator="equal">
      <formula>"Towel"</formula>
    </cfRule>
    <cfRule type="cellIs" dxfId="40488" priority="19354" stopIfTrue="1" operator="equal">
      <formula>"Napkin Hs"</formula>
    </cfRule>
    <cfRule type="cellIs" dxfId="40487" priority="19357" stopIfTrue="1" operator="equal">
      <formula>"Towel"</formula>
    </cfRule>
    <cfRule type="cellIs" dxfId="40486" priority="19358" stopIfTrue="1" operator="equal">
      <formula>"Napkin Hs"</formula>
    </cfRule>
    <cfRule type="cellIs" dxfId="40485" priority="19359" stopIfTrue="1" operator="equal">
      <formula>"Towel"</formula>
    </cfRule>
    <cfRule type="cellIs" dxfId="40484" priority="19360" stopIfTrue="1" operator="equal">
      <formula>"Napkin Hs"</formula>
    </cfRule>
    <cfRule type="cellIs" dxfId="40483" priority="19365" stopIfTrue="1" operator="equal">
      <formula>"Towel"</formula>
    </cfRule>
    <cfRule type="cellIs" dxfId="40482" priority="19366" stopIfTrue="1" operator="equal">
      <formula>"Napkin Hs"</formula>
    </cfRule>
    <cfRule type="cellIs" dxfId="40481" priority="19367" stopIfTrue="1" operator="equal">
      <formula>"Towel"</formula>
    </cfRule>
    <cfRule type="cellIs" dxfId="40480" priority="19368" stopIfTrue="1" operator="equal">
      <formula>"Napkin Hs"</formula>
    </cfRule>
    <cfRule type="cellIs" dxfId="40479" priority="19371" stopIfTrue="1" operator="equal">
      <formula>"Towel"</formula>
    </cfRule>
    <cfRule type="cellIs" dxfId="40478" priority="19372" stopIfTrue="1" operator="equal">
      <formula>"Napkin Hs"</formula>
    </cfRule>
    <cfRule type="cellIs" dxfId="40477" priority="19373" stopIfTrue="1" operator="equal">
      <formula>"Towel"</formula>
    </cfRule>
    <cfRule type="cellIs" dxfId="40476" priority="19374" stopIfTrue="1" operator="equal">
      <formula>"Napkin Hs"</formula>
    </cfRule>
    <cfRule type="cellIs" dxfId="40475" priority="19375" stopIfTrue="1" operator="equal">
      <formula>"Towel"</formula>
    </cfRule>
    <cfRule type="cellIs" dxfId="40474" priority="19376" stopIfTrue="1" operator="equal">
      <formula>"Napkin Hs"</formula>
    </cfRule>
    <cfRule type="cellIs" dxfId="40473" priority="19377" stopIfTrue="1" operator="equal">
      <formula>"Towel"</formula>
    </cfRule>
    <cfRule type="cellIs" dxfId="40472" priority="19378" stopIfTrue="1" operator="equal">
      <formula>"Napkin Hs"</formula>
    </cfRule>
    <cfRule type="cellIs" dxfId="40471" priority="19381" stopIfTrue="1" operator="equal">
      <formula>"Towel"</formula>
    </cfRule>
    <cfRule type="cellIs" dxfId="40470" priority="19382" stopIfTrue="1" operator="equal">
      <formula>"Napkin Hs"</formula>
    </cfRule>
    <cfRule type="cellIs" dxfId="40469" priority="19383" stopIfTrue="1" operator="equal">
      <formula>"Towel"</formula>
    </cfRule>
    <cfRule type="cellIs" dxfId="40468" priority="19384" stopIfTrue="1" operator="equal">
      <formula>"Napkin Hs"</formula>
    </cfRule>
    <cfRule type="cellIs" dxfId="40467" priority="19389" stopIfTrue="1" operator="equal">
      <formula>"Towel"</formula>
    </cfRule>
    <cfRule type="cellIs" dxfId="40466" priority="19390" stopIfTrue="1" operator="equal">
      <formula>"Napkin Hs"</formula>
    </cfRule>
    <cfRule type="cellIs" dxfId="40465" priority="19391" stopIfTrue="1" operator="equal">
      <formula>"Towel"</formula>
    </cfRule>
    <cfRule type="cellIs" dxfId="40464" priority="19392" stopIfTrue="1" operator="equal">
      <formula>"Napkin Hs"</formula>
    </cfRule>
    <cfRule type="cellIs" dxfId="40463" priority="19395" stopIfTrue="1" operator="equal">
      <formula>"Towel"</formula>
    </cfRule>
    <cfRule type="cellIs" dxfId="40462" priority="19396" stopIfTrue="1" operator="equal">
      <formula>"Napkin Hs"</formula>
    </cfRule>
    <cfRule type="cellIs" dxfId="40461" priority="19397" stopIfTrue="1" operator="equal">
      <formula>"Towel"</formula>
    </cfRule>
    <cfRule type="cellIs" dxfId="40460" priority="19398" stopIfTrue="1" operator="equal">
      <formula>"Napkin Hs"</formula>
    </cfRule>
    <cfRule type="cellIs" dxfId="40459" priority="19399" stopIfTrue="1" operator="equal">
      <formula>"Towel"</formula>
    </cfRule>
    <cfRule type="cellIs" dxfId="40458" priority="19400" stopIfTrue="1" operator="equal">
      <formula>"Napkin Hs"</formula>
    </cfRule>
    <cfRule type="cellIs" dxfId="40457" priority="19401" stopIfTrue="1" operator="equal">
      <formula>"Towel"</formula>
    </cfRule>
    <cfRule type="cellIs" dxfId="40456" priority="19402" stopIfTrue="1" operator="equal">
      <formula>"Napkin Hs"</formula>
    </cfRule>
    <cfRule type="cellIs" dxfId="40455" priority="19407" stopIfTrue="1" operator="equal">
      <formula>"Towel"</formula>
    </cfRule>
    <cfRule type="cellIs" dxfId="40454" priority="19408" stopIfTrue="1" operator="equal">
      <formula>"Napkin Hs"</formula>
    </cfRule>
    <cfRule type="cellIs" dxfId="40453" priority="19409" stopIfTrue="1" operator="equal">
      <formula>"Towel"</formula>
    </cfRule>
    <cfRule type="cellIs" dxfId="40452" priority="19410" stopIfTrue="1" operator="equal">
      <formula>"Napkin Hs"</formula>
    </cfRule>
    <cfRule type="cellIs" dxfId="40451" priority="19413" stopIfTrue="1" operator="equal">
      <formula>"Towel"</formula>
    </cfRule>
    <cfRule type="cellIs" dxfId="40450" priority="19414" stopIfTrue="1" operator="equal">
      <formula>"Napkin Hs"</formula>
    </cfRule>
    <cfRule type="cellIs" dxfId="40449" priority="19415" stopIfTrue="1" operator="equal">
      <formula>"Towel"</formula>
    </cfRule>
    <cfRule type="cellIs" dxfId="40448" priority="19416" stopIfTrue="1" operator="equal">
      <formula>"Napkin Hs"</formula>
    </cfRule>
    <cfRule type="cellIs" dxfId="40447" priority="19417" stopIfTrue="1" operator="equal">
      <formula>"Towel"</formula>
    </cfRule>
    <cfRule type="cellIs" dxfId="40446" priority="19418" stopIfTrue="1" operator="equal">
      <formula>"Napkin Hs"</formula>
    </cfRule>
    <cfRule type="cellIs" dxfId="40445" priority="19419" stopIfTrue="1" operator="equal">
      <formula>"Towel"</formula>
    </cfRule>
    <cfRule type="cellIs" dxfId="40444" priority="19420" stopIfTrue="1" operator="equal">
      <formula>"Napkin Hs"</formula>
    </cfRule>
    <cfRule type="cellIs" dxfId="40443" priority="19425" stopIfTrue="1" operator="equal">
      <formula>"Towel"</formula>
    </cfRule>
    <cfRule type="cellIs" dxfId="40442" priority="19426" stopIfTrue="1" operator="equal">
      <formula>"Napkin Hs"</formula>
    </cfRule>
    <cfRule type="cellIs" dxfId="40441" priority="19427" stopIfTrue="1" operator="equal">
      <formula>"Towel"</formula>
    </cfRule>
    <cfRule type="cellIs" dxfId="40440" priority="19428" stopIfTrue="1" operator="equal">
      <formula>"Napkin Hs"</formula>
    </cfRule>
    <cfRule type="cellIs" dxfId="40439" priority="19431" stopIfTrue="1" operator="equal">
      <formula>"Towel"</formula>
    </cfRule>
    <cfRule type="cellIs" dxfId="40438" priority="19432" stopIfTrue="1" operator="equal">
      <formula>"Napkin Hs"</formula>
    </cfRule>
    <cfRule type="cellIs" dxfId="40437" priority="19433" stopIfTrue="1" operator="equal">
      <formula>"Towel"</formula>
    </cfRule>
    <cfRule type="cellIs" dxfId="40436" priority="19434" stopIfTrue="1" operator="equal">
      <formula>"Napkin Hs"</formula>
    </cfRule>
  </conditionalFormatting>
  <conditionalFormatting sqref="C50:C51">
    <cfRule type="cellIs" dxfId="40435" priority="19338" stopIfTrue="1" operator="equal">
      <formula>"Napkin Hs"</formula>
    </cfRule>
  </conditionalFormatting>
  <conditionalFormatting sqref="C50:C51">
    <cfRule type="cellIs" dxfId="40434" priority="19337" stopIfTrue="1" operator="equal">
      <formula>"Napkin Hs"</formula>
    </cfRule>
  </conditionalFormatting>
  <conditionalFormatting sqref="C50:C51">
    <cfRule type="cellIs" dxfId="40433" priority="19336" stopIfTrue="1" operator="equal">
      <formula>"Napkin Hs"</formula>
    </cfRule>
  </conditionalFormatting>
  <conditionalFormatting sqref="C50:C51">
    <cfRule type="cellIs" dxfId="40432" priority="19335" stopIfTrue="1" operator="equal">
      <formula>"Napkin Hs"</formula>
    </cfRule>
  </conditionalFormatting>
  <conditionalFormatting sqref="C50:C51">
    <cfRule type="cellIs" dxfId="40431" priority="19334" stopIfTrue="1" operator="equal">
      <formula>"Napkin Hs"</formula>
    </cfRule>
  </conditionalFormatting>
  <conditionalFormatting sqref="C50:C51">
    <cfRule type="cellIs" dxfId="40430" priority="19333" stopIfTrue="1" operator="equal">
      <formula>"Napkin Hs"</formula>
    </cfRule>
  </conditionalFormatting>
  <conditionalFormatting sqref="C50:C51">
    <cfRule type="cellIs" dxfId="40429" priority="19329" stopIfTrue="1" operator="equal">
      <formula>"Towel"</formula>
    </cfRule>
    <cfRule type="cellIs" dxfId="40428" priority="19330" stopIfTrue="1" operator="equal">
      <formula>"Napkin Hs"</formula>
    </cfRule>
  </conditionalFormatting>
  <conditionalFormatting sqref="C50:C51">
    <cfRule type="cellIs" dxfId="40427" priority="19331" stopIfTrue="1" operator="equal">
      <formula>"Towel"</formula>
    </cfRule>
    <cfRule type="cellIs" dxfId="40426" priority="19332" stopIfTrue="1" operator="equal">
      <formula>"Napkin Hs"</formula>
    </cfRule>
  </conditionalFormatting>
  <conditionalFormatting sqref="C50:C51">
    <cfRule type="cellIs" dxfId="40425" priority="19325" stopIfTrue="1" operator="equal">
      <formula>"Towel"</formula>
    </cfRule>
    <cfRule type="cellIs" dxfId="40424" priority="19326" stopIfTrue="1" operator="equal">
      <formula>"Napkin Hs"</formula>
    </cfRule>
  </conditionalFormatting>
  <conditionalFormatting sqref="C50:C51">
    <cfRule type="cellIs" dxfId="40423" priority="19327" stopIfTrue="1" operator="equal">
      <formula>"Towel"</formula>
    </cfRule>
    <cfRule type="cellIs" dxfId="40422" priority="19328" stopIfTrue="1" operator="equal">
      <formula>"Napkin Hs"</formula>
    </cfRule>
  </conditionalFormatting>
  <conditionalFormatting sqref="B50:C51">
    <cfRule type="cellIs" dxfId="40421" priority="19752" stopIfTrue="1" operator="equal">
      <formula>"Towel"</formula>
    </cfRule>
    <cfRule type="cellIs" dxfId="40420" priority="19753" stopIfTrue="1" operator="equal">
      <formula>"Napkin Hs"</formula>
    </cfRule>
  </conditionalFormatting>
  <conditionalFormatting sqref="C50:C51">
    <cfRule type="cellIs" dxfId="40419" priority="19748" stopIfTrue="1" operator="equal">
      <formula>"Towel"</formula>
    </cfRule>
    <cfRule type="cellIs" dxfId="40418" priority="19749" stopIfTrue="1" operator="equal">
      <formula>"Napkin Hs"</formula>
    </cfRule>
  </conditionalFormatting>
  <conditionalFormatting sqref="C50:C51">
    <cfRule type="cellIs" dxfId="40417" priority="19750" stopIfTrue="1" operator="equal">
      <formula>"Towel"</formula>
    </cfRule>
    <cfRule type="cellIs" dxfId="40416" priority="19751" stopIfTrue="1" operator="equal">
      <formula>"Napkin Hs"</formula>
    </cfRule>
  </conditionalFormatting>
  <conditionalFormatting sqref="C50:C51">
    <cfRule type="cellIs" dxfId="40415" priority="19744" stopIfTrue="1" operator="equal">
      <formula>"Towel"</formula>
    </cfRule>
    <cfRule type="cellIs" dxfId="40414" priority="19745" stopIfTrue="1" operator="equal">
      <formula>"Napkin Hs"</formula>
    </cfRule>
  </conditionalFormatting>
  <conditionalFormatting sqref="C50:C51">
    <cfRule type="cellIs" dxfId="40413" priority="19746" stopIfTrue="1" operator="equal">
      <formula>"Towel"</formula>
    </cfRule>
    <cfRule type="cellIs" dxfId="40412" priority="19747" stopIfTrue="1" operator="equal">
      <formula>"Napkin Hs"</formula>
    </cfRule>
  </conditionalFormatting>
  <conditionalFormatting sqref="C50:C51">
    <cfRule type="cellIs" dxfId="40411" priority="19742" stopIfTrue="1" operator="equal">
      <formula>"Towel"</formula>
    </cfRule>
    <cfRule type="cellIs" dxfId="40410" priority="19743" stopIfTrue="1" operator="equal">
      <formula>"Napkin Hs"</formula>
    </cfRule>
  </conditionalFormatting>
  <conditionalFormatting sqref="B50:B51">
    <cfRule type="cellIs" dxfId="40409" priority="19740" stopIfTrue="1" operator="equal">
      <formula>"Towel"</formula>
    </cfRule>
    <cfRule type="cellIs" dxfId="40408" priority="19741" stopIfTrue="1" operator="equal">
      <formula>"Napkin Hs"</formula>
    </cfRule>
  </conditionalFormatting>
  <conditionalFormatting sqref="B50:C51">
    <cfRule type="cellIs" dxfId="40407" priority="19738" stopIfTrue="1" operator="equal">
      <formula>"Towel"</formula>
    </cfRule>
    <cfRule type="cellIs" dxfId="40406" priority="19739" stopIfTrue="1" operator="equal">
      <formula>"Napkin Hs"</formula>
    </cfRule>
  </conditionalFormatting>
  <conditionalFormatting sqref="C50:C51">
    <cfRule type="cellIs" dxfId="40405" priority="19734" stopIfTrue="1" operator="equal">
      <formula>"Towel"</formula>
    </cfRule>
    <cfRule type="cellIs" dxfId="40404" priority="19735" stopIfTrue="1" operator="equal">
      <formula>"Napkin Hs"</formula>
    </cfRule>
  </conditionalFormatting>
  <conditionalFormatting sqref="C50:C51">
    <cfRule type="cellIs" dxfId="40403" priority="19737" stopIfTrue="1" operator="equal">
      <formula>"Napkin Hs"</formula>
    </cfRule>
  </conditionalFormatting>
  <conditionalFormatting sqref="C50:C51">
    <cfRule type="cellIs" dxfId="40402" priority="19736" stopIfTrue="1" operator="equal">
      <formula>"Towel"</formula>
    </cfRule>
  </conditionalFormatting>
  <conditionalFormatting sqref="C55">
    <cfRule type="cellIs" dxfId="40401" priority="19303" stopIfTrue="1" operator="equal">
      <formula>"Towel"</formula>
    </cfRule>
    <cfRule type="cellIs" dxfId="40400" priority="19304" stopIfTrue="1" operator="equal">
      <formula>"Napkin Hs"</formula>
    </cfRule>
  </conditionalFormatting>
  <conditionalFormatting sqref="B58:C58">
    <cfRule type="cellIs" dxfId="40399" priority="19321" stopIfTrue="1" operator="equal">
      <formula>"Towel"</formula>
    </cfRule>
    <cfRule type="cellIs" dxfId="40398" priority="19322" stopIfTrue="1" operator="equal">
      <formula>"Napkin Hs"</formula>
    </cfRule>
  </conditionalFormatting>
  <conditionalFormatting sqref="C55">
    <cfRule type="cellIs" dxfId="40397" priority="19301" stopIfTrue="1" operator="equal">
      <formula>"Towel"</formula>
    </cfRule>
    <cfRule type="cellIs" dxfId="40396" priority="19302" stopIfTrue="1" operator="equal">
      <formula>"Napkin Hs"</formula>
    </cfRule>
  </conditionalFormatting>
  <conditionalFormatting sqref="C57">
    <cfRule type="cellIs" dxfId="40395" priority="19323" stopIfTrue="1" operator="equal">
      <formula>"Towel"</formula>
    </cfRule>
    <cfRule type="cellIs" dxfId="40394" priority="19324" stopIfTrue="1" operator="equal">
      <formula>"Napkin Hs"</formula>
    </cfRule>
  </conditionalFormatting>
  <conditionalFormatting sqref="C58">
    <cfRule type="cellIs" dxfId="40393" priority="19319" stopIfTrue="1" operator="equal">
      <formula>"Towel"</formula>
    </cfRule>
    <cfRule type="cellIs" dxfId="40392" priority="19320" stopIfTrue="1" operator="equal">
      <formula>"Napkin Hs"</formula>
    </cfRule>
  </conditionalFormatting>
  <conditionalFormatting sqref="C58">
    <cfRule type="cellIs" dxfId="40391" priority="19317" stopIfTrue="1" operator="equal">
      <formula>"Towel"</formula>
    </cfRule>
    <cfRule type="cellIs" dxfId="40390" priority="19318" stopIfTrue="1" operator="equal">
      <formula>"Napkin Hs"</formula>
    </cfRule>
  </conditionalFormatting>
  <conditionalFormatting sqref="B56:C56">
    <cfRule type="cellIs" dxfId="40389" priority="19287" stopIfTrue="1" operator="equal">
      <formula>"Towel"</formula>
    </cfRule>
    <cfRule type="cellIs" dxfId="40388" priority="19288" stopIfTrue="1" operator="equal">
      <formula>"Napkin Hs"</formula>
    </cfRule>
  </conditionalFormatting>
  <conditionalFormatting sqref="C55">
    <cfRule type="cellIs" dxfId="40387" priority="19309" stopIfTrue="1" operator="equal">
      <formula>"Towel"</formula>
    </cfRule>
    <cfRule type="cellIs" dxfId="40386" priority="19310" stopIfTrue="1" operator="equal">
      <formula>"Napkin Hs"</formula>
    </cfRule>
  </conditionalFormatting>
  <conditionalFormatting sqref="B55:C55">
    <cfRule type="cellIs" dxfId="40385" priority="19311" stopIfTrue="1" operator="equal">
      <formula>"Towel"</formula>
    </cfRule>
    <cfRule type="cellIs" dxfId="40384" priority="19312" stopIfTrue="1" operator="equal">
      <formula>"Napkin Hs"</formula>
    </cfRule>
  </conditionalFormatting>
  <conditionalFormatting sqref="C55">
    <cfRule type="cellIs" dxfId="40383" priority="19307" stopIfTrue="1" operator="equal">
      <formula>"Towel"</formula>
    </cfRule>
    <cfRule type="cellIs" dxfId="40382" priority="19308" stopIfTrue="1" operator="equal">
      <formula>"Napkin Hs"</formula>
    </cfRule>
  </conditionalFormatting>
  <conditionalFormatting sqref="B55:C55">
    <cfRule type="cellIs" dxfId="40381" priority="19305" stopIfTrue="1" operator="equal">
      <formula>"Towel"</formula>
    </cfRule>
    <cfRule type="cellIs" dxfId="40380" priority="19306" stopIfTrue="1" operator="equal">
      <formula>"Napkin Hs"</formula>
    </cfRule>
  </conditionalFormatting>
  <conditionalFormatting sqref="C55">
    <cfRule type="cellIs" dxfId="40379" priority="19313" stopIfTrue="1" operator="equal">
      <formula>"Towel"</formula>
    </cfRule>
    <cfRule type="cellIs" dxfId="40378" priority="19314" stopIfTrue="1" operator="equal">
      <formula>"Napkin Hs"</formula>
    </cfRule>
  </conditionalFormatting>
  <conditionalFormatting sqref="C55">
    <cfRule type="cellIs" dxfId="40377" priority="19315" stopIfTrue="1" operator="equal">
      <formula>"Towel"</formula>
    </cfRule>
    <cfRule type="cellIs" dxfId="40376" priority="19316" stopIfTrue="1" operator="equal">
      <formula>"Napkin Hs"</formula>
    </cfRule>
  </conditionalFormatting>
  <conditionalFormatting sqref="C55">
    <cfRule type="cellIs" dxfId="40375" priority="19297" stopIfTrue="1" operator="equal">
      <formula>"Towel"</formula>
    </cfRule>
    <cfRule type="cellIs" dxfId="40374" priority="19298" stopIfTrue="1" operator="equal">
      <formula>"Napkin Hs"</formula>
    </cfRule>
  </conditionalFormatting>
  <conditionalFormatting sqref="B55:C55">
    <cfRule type="cellIs" dxfId="40373" priority="19299" stopIfTrue="1" operator="equal">
      <formula>"Towel"</formula>
    </cfRule>
    <cfRule type="cellIs" dxfId="40372" priority="19300" stopIfTrue="1" operator="equal">
      <formula>"Napkin Hs"</formula>
    </cfRule>
  </conditionalFormatting>
  <conditionalFormatting sqref="C55">
    <cfRule type="cellIs" dxfId="40371" priority="19295" stopIfTrue="1" operator="equal">
      <formula>"Towel"</formula>
    </cfRule>
    <cfRule type="cellIs" dxfId="40370" priority="19296" stopIfTrue="1" operator="equal">
      <formula>"Napkin Hs"</formula>
    </cfRule>
  </conditionalFormatting>
  <conditionalFormatting sqref="B55:C55">
    <cfRule type="cellIs" dxfId="40369" priority="19293" stopIfTrue="1" operator="equal">
      <formula>"Towel"</formula>
    </cfRule>
    <cfRule type="cellIs" dxfId="40368" priority="19294" stopIfTrue="1" operator="equal">
      <formula>"Napkin Hs"</formula>
    </cfRule>
  </conditionalFormatting>
  <conditionalFormatting sqref="C56">
    <cfRule type="cellIs" dxfId="40367" priority="19285" stopIfTrue="1" operator="equal">
      <formula>"Towel"</formula>
    </cfRule>
    <cfRule type="cellIs" dxfId="40366" priority="19286" stopIfTrue="1" operator="equal">
      <formula>"Napkin Hs"</formula>
    </cfRule>
  </conditionalFormatting>
  <conditionalFormatting sqref="C56">
    <cfRule type="cellIs" dxfId="40365" priority="19283" stopIfTrue="1" operator="equal">
      <formula>"Towel"</formula>
    </cfRule>
    <cfRule type="cellIs" dxfId="40364" priority="19284" stopIfTrue="1" operator="equal">
      <formula>"Napkin Hs"</formula>
    </cfRule>
  </conditionalFormatting>
  <conditionalFormatting sqref="B56:C56">
    <cfRule type="cellIs" dxfId="40363" priority="19281" stopIfTrue="1" operator="equal">
      <formula>"Towel"</formula>
    </cfRule>
    <cfRule type="cellIs" dxfId="40362" priority="19282" stopIfTrue="1" operator="equal">
      <formula>"Napkin Hs"</formula>
    </cfRule>
  </conditionalFormatting>
  <conditionalFormatting sqref="C56">
    <cfRule type="cellIs" dxfId="40361" priority="19289" stopIfTrue="1" operator="equal">
      <formula>"Towel"</formula>
    </cfRule>
    <cfRule type="cellIs" dxfId="40360" priority="19290" stopIfTrue="1" operator="equal">
      <formula>"Napkin Hs"</formula>
    </cfRule>
  </conditionalFormatting>
  <conditionalFormatting sqref="C56">
    <cfRule type="cellIs" dxfId="40359" priority="19291" stopIfTrue="1" operator="equal">
      <formula>"Towel"</formula>
    </cfRule>
    <cfRule type="cellIs" dxfId="40358" priority="19292" stopIfTrue="1" operator="equal">
      <formula>"Napkin Hs"</formula>
    </cfRule>
  </conditionalFormatting>
  <conditionalFormatting sqref="B58:C58">
    <cfRule type="cellIs" dxfId="40357" priority="19279" stopIfTrue="1" operator="equal">
      <formula>"Towel"</formula>
    </cfRule>
    <cfRule type="cellIs" dxfId="40356" priority="19280" stopIfTrue="1" operator="equal">
      <formula>"Napkin Hs"</formula>
    </cfRule>
  </conditionalFormatting>
  <conditionalFormatting sqref="C58">
    <cfRule type="cellIs" dxfId="40355" priority="19275" stopIfTrue="1" operator="equal">
      <formula>"Towel"</formula>
    </cfRule>
    <cfRule type="cellIs" dxfId="40354" priority="19276" stopIfTrue="1" operator="equal">
      <formula>"Napkin Hs"</formula>
    </cfRule>
  </conditionalFormatting>
  <conditionalFormatting sqref="C58">
    <cfRule type="cellIs" dxfId="40353" priority="19277" stopIfTrue="1" operator="equal">
      <formula>"Towel"</formula>
    </cfRule>
    <cfRule type="cellIs" dxfId="40352" priority="19278" stopIfTrue="1" operator="equal">
      <formula>"Napkin Hs"</formula>
    </cfRule>
  </conditionalFormatting>
  <conditionalFormatting sqref="B57:C57 C56">
    <cfRule type="cellIs" dxfId="40351" priority="19273" stopIfTrue="1" operator="equal">
      <formula>"Towel"</formula>
    </cfRule>
    <cfRule type="cellIs" dxfId="40350" priority="19274" stopIfTrue="1" operator="equal">
      <formula>"Napkin Hs"</formula>
    </cfRule>
  </conditionalFormatting>
  <conditionalFormatting sqref="C56">
    <cfRule type="cellIs" dxfId="40349" priority="19265" stopIfTrue="1" operator="equal">
      <formula>"Towel"</formula>
    </cfRule>
    <cfRule type="cellIs" dxfId="40348" priority="19266" stopIfTrue="1" operator="equal">
      <formula>"Napkin Hs"</formula>
    </cfRule>
  </conditionalFormatting>
  <conditionalFormatting sqref="C56:C57">
    <cfRule type="cellIs" dxfId="40347" priority="19269" stopIfTrue="1" operator="equal">
      <formula>"Towel"</formula>
    </cfRule>
    <cfRule type="cellIs" dxfId="40346" priority="19270" stopIfTrue="1" operator="equal">
      <formula>"Napkin Hs"</formula>
    </cfRule>
  </conditionalFormatting>
  <conditionalFormatting sqref="C56:C57">
    <cfRule type="cellIs" dxfId="40345" priority="19272" stopIfTrue="1" operator="equal">
      <formula>"Napkin Hs"</formula>
    </cfRule>
  </conditionalFormatting>
  <conditionalFormatting sqref="C56">
    <cfRule type="cellIs" dxfId="40344" priority="19267" stopIfTrue="1" operator="equal">
      <formula>"Towel"</formula>
    </cfRule>
    <cfRule type="cellIs" dxfId="40343" priority="19268" stopIfTrue="1" operator="equal">
      <formula>"Napkin Hs"</formula>
    </cfRule>
  </conditionalFormatting>
  <conditionalFormatting sqref="C56:C57">
    <cfRule type="cellIs" dxfId="40342" priority="19271" stopIfTrue="1" operator="equal">
      <formula>"Towel"</formula>
    </cfRule>
  </conditionalFormatting>
  <conditionalFormatting sqref="C56">
    <cfRule type="cellIs" dxfId="40341" priority="19263" stopIfTrue="1" operator="equal">
      <formula>"Towel"</formula>
    </cfRule>
    <cfRule type="cellIs" dxfId="40340" priority="19264" stopIfTrue="1" operator="equal">
      <formula>"Napkin Hs"</formula>
    </cfRule>
  </conditionalFormatting>
  <conditionalFormatting sqref="C56">
    <cfRule type="cellIs" dxfId="40339" priority="19259" stopIfTrue="1" operator="equal">
      <formula>"Towel"</formula>
    </cfRule>
    <cfRule type="cellIs" dxfId="40338" priority="19260" stopIfTrue="1" operator="equal">
      <formula>"Napkin Hs"</formula>
    </cfRule>
  </conditionalFormatting>
  <conditionalFormatting sqref="C56">
    <cfRule type="cellIs" dxfId="40337" priority="19261" stopIfTrue="1" operator="equal">
      <formula>"Towel"</formula>
    </cfRule>
    <cfRule type="cellIs" dxfId="40336" priority="19262" stopIfTrue="1" operator="equal">
      <formula>"Napkin Hs"</formula>
    </cfRule>
  </conditionalFormatting>
  <conditionalFormatting sqref="C56">
    <cfRule type="cellIs" dxfId="40335" priority="19257" stopIfTrue="1" operator="equal">
      <formula>"Towel"</formula>
    </cfRule>
    <cfRule type="cellIs" dxfId="40334" priority="19258" stopIfTrue="1" operator="equal">
      <formula>"Napkin Hs"</formula>
    </cfRule>
  </conditionalFormatting>
  <conditionalFormatting sqref="B57:C57">
    <cfRule type="cellIs" dxfId="40333" priority="19251" stopIfTrue="1" operator="equal">
      <formula>"Towel"</formula>
    </cfRule>
    <cfRule type="cellIs" dxfId="40332" priority="19252" stopIfTrue="1" operator="equal">
      <formula>"Napkin Hs"</formula>
    </cfRule>
  </conditionalFormatting>
  <conditionalFormatting sqref="B57:C57">
    <cfRule type="cellIs" dxfId="40331" priority="19245" stopIfTrue="1" operator="equal">
      <formula>"Towel"</formula>
    </cfRule>
    <cfRule type="cellIs" dxfId="40330" priority="19246" stopIfTrue="1" operator="equal">
      <formula>"Napkin Hs"</formula>
    </cfRule>
  </conditionalFormatting>
  <conditionalFormatting sqref="C57">
    <cfRule type="cellIs" dxfId="40329" priority="19249" stopIfTrue="1" operator="equal">
      <formula>"Towel"</formula>
    </cfRule>
    <cfRule type="cellIs" dxfId="40328" priority="19250" stopIfTrue="1" operator="equal">
      <formula>"Napkin Hs"</formula>
    </cfRule>
  </conditionalFormatting>
  <conditionalFormatting sqref="C57">
    <cfRule type="cellIs" dxfId="40327" priority="19255" stopIfTrue="1" operator="equal">
      <formula>"Towel"</formula>
    </cfRule>
    <cfRule type="cellIs" dxfId="40326" priority="19256" stopIfTrue="1" operator="equal">
      <formula>"Napkin Hs"</formula>
    </cfRule>
  </conditionalFormatting>
  <conditionalFormatting sqref="C57">
    <cfRule type="cellIs" dxfId="40325" priority="19253" stopIfTrue="1" operator="equal">
      <formula>"Towel"</formula>
    </cfRule>
    <cfRule type="cellIs" dxfId="40324" priority="19254" stopIfTrue="1" operator="equal">
      <formula>"Napkin Hs"</formula>
    </cfRule>
  </conditionalFormatting>
  <conditionalFormatting sqref="C57">
    <cfRule type="cellIs" dxfId="40323" priority="19247" stopIfTrue="1" operator="equal">
      <formula>"Towel"</formula>
    </cfRule>
    <cfRule type="cellIs" dxfId="40322" priority="19248" stopIfTrue="1" operator="equal">
      <formula>"Napkin Hs"</formula>
    </cfRule>
  </conditionalFormatting>
  <conditionalFormatting sqref="C56">
    <cfRule type="cellIs" dxfId="40321" priority="19243" stopIfTrue="1" operator="equal">
      <formula>"Towel"</formula>
    </cfRule>
    <cfRule type="cellIs" dxfId="40320" priority="19244" stopIfTrue="1" operator="equal">
      <formula>"Napkin Hs"</formula>
    </cfRule>
  </conditionalFormatting>
  <conditionalFormatting sqref="C56">
    <cfRule type="cellIs" dxfId="40319" priority="19239" stopIfTrue="1" operator="equal">
      <formula>"Towel"</formula>
    </cfRule>
    <cfRule type="cellIs" dxfId="40318" priority="19240" stopIfTrue="1" operator="equal">
      <formula>"Napkin Hs"</formula>
    </cfRule>
  </conditionalFormatting>
  <conditionalFormatting sqref="C56">
    <cfRule type="cellIs" dxfId="40317" priority="19242" stopIfTrue="1" operator="equal">
      <formula>"Napkin Hs"</formula>
    </cfRule>
  </conditionalFormatting>
  <conditionalFormatting sqref="C56">
    <cfRule type="cellIs" dxfId="40316" priority="19241" stopIfTrue="1" operator="equal">
      <formula>"Towel"</formula>
    </cfRule>
  </conditionalFormatting>
  <conditionalFormatting sqref="B57:C57">
    <cfRule type="cellIs" dxfId="40315" priority="19237" stopIfTrue="1" operator="equal">
      <formula>"Towel"</formula>
    </cfRule>
    <cfRule type="cellIs" dxfId="40314" priority="19238" stopIfTrue="1" operator="equal">
      <formula>"Napkin Hs"</formula>
    </cfRule>
  </conditionalFormatting>
  <conditionalFormatting sqref="C57">
    <cfRule type="cellIs" dxfId="40313" priority="19233" stopIfTrue="1" operator="equal">
      <formula>"Towel"</formula>
    </cfRule>
    <cfRule type="cellIs" dxfId="40312" priority="19234" stopIfTrue="1" operator="equal">
      <formula>"Napkin Hs"</formula>
    </cfRule>
  </conditionalFormatting>
  <conditionalFormatting sqref="C57">
    <cfRule type="cellIs" dxfId="40311" priority="19236" stopIfTrue="1" operator="equal">
      <formula>"Napkin Hs"</formula>
    </cfRule>
  </conditionalFormatting>
  <conditionalFormatting sqref="C57">
    <cfRule type="cellIs" dxfId="40310" priority="19235" stopIfTrue="1" operator="equal">
      <formula>"Towel"</formula>
    </cfRule>
  </conditionalFormatting>
  <conditionalFormatting sqref="C56">
    <cfRule type="cellIs" dxfId="40309" priority="19231" stopIfTrue="1" operator="equal">
      <formula>"Towel"</formula>
    </cfRule>
    <cfRule type="cellIs" dxfId="40308" priority="19232" stopIfTrue="1" operator="equal">
      <formula>"Napkin Hs"</formula>
    </cfRule>
  </conditionalFormatting>
  <conditionalFormatting sqref="C56">
    <cfRule type="cellIs" dxfId="40307" priority="19227" stopIfTrue="1" operator="equal">
      <formula>"Towel"</formula>
    </cfRule>
    <cfRule type="cellIs" dxfId="40306" priority="19228" stopIfTrue="1" operator="equal">
      <formula>"Napkin Hs"</formula>
    </cfRule>
  </conditionalFormatting>
  <conditionalFormatting sqref="C56">
    <cfRule type="cellIs" dxfId="40305" priority="19229" stopIfTrue="1" operator="equal">
      <formula>"Towel"</formula>
    </cfRule>
    <cfRule type="cellIs" dxfId="40304" priority="19230" stopIfTrue="1" operator="equal">
      <formula>"Napkin Hs"</formula>
    </cfRule>
  </conditionalFormatting>
  <conditionalFormatting sqref="C56">
    <cfRule type="cellIs" dxfId="40303" priority="19225" stopIfTrue="1" operator="equal">
      <formula>"Towel"</formula>
    </cfRule>
    <cfRule type="cellIs" dxfId="40302" priority="19226" stopIfTrue="1" operator="equal">
      <formula>"Napkin Hs"</formula>
    </cfRule>
  </conditionalFormatting>
  <conditionalFormatting sqref="C56">
    <cfRule type="cellIs" dxfId="40301" priority="19223" stopIfTrue="1" operator="equal">
      <formula>"Towel"</formula>
    </cfRule>
    <cfRule type="cellIs" dxfId="40300" priority="19224" stopIfTrue="1" operator="equal">
      <formula>"Napkin Hs"</formula>
    </cfRule>
  </conditionalFormatting>
  <conditionalFormatting sqref="C56">
    <cfRule type="cellIs" dxfId="40299" priority="19221" stopIfTrue="1" operator="equal">
      <formula>"Towel"</formula>
    </cfRule>
    <cfRule type="cellIs" dxfId="40298" priority="19222" stopIfTrue="1" operator="equal">
      <formula>"Napkin Hs"</formula>
    </cfRule>
  </conditionalFormatting>
  <conditionalFormatting sqref="C56">
    <cfRule type="cellIs" dxfId="40297" priority="19213" stopIfTrue="1" operator="equal">
      <formula>"Towel"</formula>
    </cfRule>
    <cfRule type="cellIs" dxfId="40296" priority="19214" stopIfTrue="1" operator="equal">
      <formula>"Napkin Hs"</formula>
    </cfRule>
  </conditionalFormatting>
  <conditionalFormatting sqref="C56">
    <cfRule type="cellIs" dxfId="40295" priority="19215" stopIfTrue="1" operator="equal">
      <formula>"Towel"</formula>
    </cfRule>
    <cfRule type="cellIs" dxfId="40294" priority="19216" stopIfTrue="1" operator="equal">
      <formula>"Napkin Hs"</formula>
    </cfRule>
  </conditionalFormatting>
  <conditionalFormatting sqref="C56">
    <cfRule type="cellIs" dxfId="40293" priority="19211" stopIfTrue="1" operator="equal">
      <formula>"Towel"</formula>
    </cfRule>
    <cfRule type="cellIs" dxfId="40292" priority="19212" stopIfTrue="1" operator="equal">
      <formula>"Napkin Hs"</formula>
    </cfRule>
  </conditionalFormatting>
  <conditionalFormatting sqref="C56">
    <cfRule type="cellIs" dxfId="40291" priority="19209" stopIfTrue="1" operator="equal">
      <formula>"Towel"</formula>
    </cfRule>
    <cfRule type="cellIs" dxfId="40290" priority="19210" stopIfTrue="1" operator="equal">
      <formula>"Napkin Hs"</formula>
    </cfRule>
  </conditionalFormatting>
  <conditionalFormatting sqref="C56">
    <cfRule type="cellIs" dxfId="40289" priority="19217" stopIfTrue="1" operator="equal">
      <formula>"Towel"</formula>
    </cfRule>
    <cfRule type="cellIs" dxfId="40288" priority="19218" stopIfTrue="1" operator="equal">
      <formula>"Napkin Hs"</formula>
    </cfRule>
  </conditionalFormatting>
  <conditionalFormatting sqref="C56">
    <cfRule type="cellIs" dxfId="40287" priority="19219" stopIfTrue="1" operator="equal">
      <formula>"Towel"</formula>
    </cfRule>
    <cfRule type="cellIs" dxfId="40286" priority="19220" stopIfTrue="1" operator="equal">
      <formula>"Napkin Hs"</formula>
    </cfRule>
  </conditionalFormatting>
  <conditionalFormatting sqref="C56">
    <cfRule type="cellIs" dxfId="40285" priority="19207" stopIfTrue="1" operator="equal">
      <formula>"Towel"</formula>
    </cfRule>
    <cfRule type="cellIs" dxfId="40284" priority="19208" stopIfTrue="1" operator="equal">
      <formula>"Napkin Hs"</formula>
    </cfRule>
  </conditionalFormatting>
  <conditionalFormatting sqref="C56">
    <cfRule type="cellIs" dxfId="40283" priority="19203" stopIfTrue="1" operator="equal">
      <formula>"Towel"</formula>
    </cfRule>
    <cfRule type="cellIs" dxfId="40282" priority="19204" stopIfTrue="1" operator="equal">
      <formula>"Napkin Hs"</formula>
    </cfRule>
  </conditionalFormatting>
  <conditionalFormatting sqref="C56">
    <cfRule type="cellIs" dxfId="40281" priority="19205" stopIfTrue="1" operator="equal">
      <formula>"Towel"</formula>
    </cfRule>
    <cfRule type="cellIs" dxfId="40280" priority="19206" stopIfTrue="1" operator="equal">
      <formula>"Napkin Hs"</formula>
    </cfRule>
  </conditionalFormatting>
  <conditionalFormatting sqref="C56">
    <cfRule type="cellIs" dxfId="40279" priority="19201" stopIfTrue="1" operator="equal">
      <formula>"Towel"</formula>
    </cfRule>
    <cfRule type="cellIs" dxfId="40278" priority="19202" stopIfTrue="1" operator="equal">
      <formula>"Napkin Hs"</formula>
    </cfRule>
  </conditionalFormatting>
  <conditionalFormatting sqref="C56">
    <cfRule type="cellIs" dxfId="40277" priority="19199" stopIfTrue="1" operator="equal">
      <formula>"Towel"</formula>
    </cfRule>
    <cfRule type="cellIs" dxfId="40276" priority="19200" stopIfTrue="1" operator="equal">
      <formula>"Napkin Hs"</formula>
    </cfRule>
  </conditionalFormatting>
  <conditionalFormatting sqref="C56">
    <cfRule type="cellIs" dxfId="40275" priority="19197" stopIfTrue="1" operator="equal">
      <formula>"Towel"</formula>
    </cfRule>
    <cfRule type="cellIs" dxfId="40274" priority="19198" stopIfTrue="1" operator="equal">
      <formula>"Napkin Hs"</formula>
    </cfRule>
  </conditionalFormatting>
  <conditionalFormatting sqref="C56">
    <cfRule type="cellIs" dxfId="40273" priority="19189" stopIfTrue="1" operator="equal">
      <formula>"Towel"</formula>
    </cfRule>
    <cfRule type="cellIs" dxfId="40272" priority="19190" stopIfTrue="1" operator="equal">
      <formula>"Napkin Hs"</formula>
    </cfRule>
  </conditionalFormatting>
  <conditionalFormatting sqref="C56">
    <cfRule type="cellIs" dxfId="40271" priority="19191" stopIfTrue="1" operator="equal">
      <formula>"Towel"</formula>
    </cfRule>
    <cfRule type="cellIs" dxfId="40270" priority="19192" stopIfTrue="1" operator="equal">
      <formula>"Napkin Hs"</formula>
    </cfRule>
  </conditionalFormatting>
  <conditionalFormatting sqref="C56">
    <cfRule type="cellIs" dxfId="40269" priority="19187" stopIfTrue="1" operator="equal">
      <formula>"Towel"</formula>
    </cfRule>
    <cfRule type="cellIs" dxfId="40268" priority="19188" stopIfTrue="1" operator="equal">
      <formula>"Napkin Hs"</formula>
    </cfRule>
  </conditionalFormatting>
  <conditionalFormatting sqref="C56">
    <cfRule type="cellIs" dxfId="40267" priority="19185" stopIfTrue="1" operator="equal">
      <formula>"Towel"</formula>
    </cfRule>
    <cfRule type="cellIs" dxfId="40266" priority="19186" stopIfTrue="1" operator="equal">
      <formula>"Napkin Hs"</formula>
    </cfRule>
  </conditionalFormatting>
  <conditionalFormatting sqref="C56">
    <cfRule type="cellIs" dxfId="40265" priority="19193" stopIfTrue="1" operator="equal">
      <formula>"Towel"</formula>
    </cfRule>
    <cfRule type="cellIs" dxfId="40264" priority="19194" stopIfTrue="1" operator="equal">
      <formula>"Napkin Hs"</formula>
    </cfRule>
  </conditionalFormatting>
  <conditionalFormatting sqref="C56">
    <cfRule type="cellIs" dxfId="40263" priority="19195" stopIfTrue="1" operator="equal">
      <formula>"Towel"</formula>
    </cfRule>
    <cfRule type="cellIs" dxfId="40262" priority="19196" stopIfTrue="1" operator="equal">
      <formula>"Napkin Hs"</formula>
    </cfRule>
  </conditionalFormatting>
  <conditionalFormatting sqref="C56">
    <cfRule type="cellIs" dxfId="40261" priority="19183" stopIfTrue="1" operator="equal">
      <formula>"Towel"</formula>
    </cfRule>
    <cfRule type="cellIs" dxfId="40260" priority="19184" stopIfTrue="1" operator="equal">
      <formula>"Napkin Hs"</formula>
    </cfRule>
  </conditionalFormatting>
  <conditionalFormatting sqref="C56">
    <cfRule type="cellIs" dxfId="40259" priority="19179" stopIfTrue="1" operator="equal">
      <formula>"Towel"</formula>
    </cfRule>
    <cfRule type="cellIs" dxfId="40258" priority="19180" stopIfTrue="1" operator="equal">
      <formula>"Napkin Hs"</formula>
    </cfRule>
  </conditionalFormatting>
  <conditionalFormatting sqref="C56">
    <cfRule type="cellIs" dxfId="40257" priority="19181" stopIfTrue="1" operator="equal">
      <formula>"Towel"</formula>
    </cfRule>
    <cfRule type="cellIs" dxfId="40256" priority="19182" stopIfTrue="1" operator="equal">
      <formula>"Napkin Hs"</formula>
    </cfRule>
  </conditionalFormatting>
  <conditionalFormatting sqref="C56">
    <cfRule type="cellIs" dxfId="40255" priority="19175" stopIfTrue="1" operator="equal">
      <formula>"Towel"</formula>
    </cfRule>
    <cfRule type="cellIs" dxfId="40254" priority="19176" stopIfTrue="1" operator="equal">
      <formula>"Napkin Hs"</formula>
    </cfRule>
  </conditionalFormatting>
  <conditionalFormatting sqref="C56">
    <cfRule type="cellIs" dxfId="40253" priority="19177" stopIfTrue="1" operator="equal">
      <formula>"Towel"</formula>
    </cfRule>
    <cfRule type="cellIs" dxfId="40252" priority="19178" stopIfTrue="1" operator="equal">
      <formula>"Napkin Hs"</formula>
    </cfRule>
  </conditionalFormatting>
  <conditionalFormatting sqref="C56">
    <cfRule type="cellIs" dxfId="40251" priority="19173" stopIfTrue="1" operator="equal">
      <formula>"Towel"</formula>
    </cfRule>
    <cfRule type="cellIs" dxfId="40250" priority="19174" stopIfTrue="1" operator="equal">
      <formula>"Napkin Hs"</formula>
    </cfRule>
  </conditionalFormatting>
  <conditionalFormatting sqref="C56">
    <cfRule type="cellIs" dxfId="40249" priority="19167" stopIfTrue="1" operator="equal">
      <formula>"Towel"</formula>
    </cfRule>
    <cfRule type="cellIs" dxfId="40248" priority="19168" stopIfTrue="1" operator="equal">
      <formula>"Napkin Hs"</formula>
    </cfRule>
  </conditionalFormatting>
  <conditionalFormatting sqref="C56">
    <cfRule type="cellIs" dxfId="40247" priority="19171" stopIfTrue="1" operator="equal">
      <formula>"Towel"</formula>
    </cfRule>
    <cfRule type="cellIs" dxfId="40246" priority="19172" stopIfTrue="1" operator="equal">
      <formula>"Napkin Hs"</formula>
    </cfRule>
  </conditionalFormatting>
  <conditionalFormatting sqref="C56">
    <cfRule type="cellIs" dxfId="40245" priority="19169" stopIfTrue="1" operator="equal">
      <formula>"Towel"</formula>
    </cfRule>
    <cfRule type="cellIs" dxfId="40244" priority="19170" stopIfTrue="1" operator="equal">
      <formula>"Napkin Hs"</formula>
    </cfRule>
  </conditionalFormatting>
  <conditionalFormatting sqref="C56">
    <cfRule type="cellIs" dxfId="40243" priority="19161" stopIfTrue="1" operator="equal">
      <formula>"Towel"</formula>
    </cfRule>
    <cfRule type="cellIs" dxfId="40242" priority="19162" stopIfTrue="1" operator="equal">
      <formula>"Napkin Hs"</formula>
    </cfRule>
  </conditionalFormatting>
  <conditionalFormatting sqref="C56">
    <cfRule type="cellIs" dxfId="40241" priority="19163" stopIfTrue="1" operator="equal">
      <formula>"Towel"</formula>
    </cfRule>
    <cfRule type="cellIs" dxfId="40240" priority="19164" stopIfTrue="1" operator="equal">
      <formula>"Napkin Hs"</formula>
    </cfRule>
  </conditionalFormatting>
  <conditionalFormatting sqref="C56">
    <cfRule type="cellIs" dxfId="40239" priority="19165" stopIfTrue="1" operator="equal">
      <formula>"Towel"</formula>
    </cfRule>
    <cfRule type="cellIs" dxfId="40238" priority="19166" stopIfTrue="1" operator="equal">
      <formula>"Napkin Hs"</formula>
    </cfRule>
  </conditionalFormatting>
  <conditionalFormatting sqref="C56">
    <cfRule type="cellIs" dxfId="40237" priority="19159" stopIfTrue="1" operator="equal">
      <formula>"Towel"</formula>
    </cfRule>
    <cfRule type="cellIs" dxfId="40236" priority="19160" stopIfTrue="1" operator="equal">
      <formula>"Napkin Hs"</formula>
    </cfRule>
  </conditionalFormatting>
  <conditionalFormatting sqref="C56">
    <cfRule type="cellIs" dxfId="40235" priority="19157" stopIfTrue="1" operator="equal">
      <formula>"Towel"</formula>
    </cfRule>
    <cfRule type="cellIs" dxfId="40234" priority="19158" stopIfTrue="1" operator="equal">
      <formula>"Napkin Hs"</formula>
    </cfRule>
  </conditionalFormatting>
  <conditionalFormatting sqref="C56">
    <cfRule type="cellIs" dxfId="40233" priority="19133" stopIfTrue="1" operator="equal">
      <formula>"Towel"</formula>
    </cfRule>
  </conditionalFormatting>
  <conditionalFormatting sqref="C56">
    <cfRule type="cellIs" dxfId="40232" priority="19134" stopIfTrue="1" operator="equal">
      <formula>"Napkin Hs"</formula>
    </cfRule>
    <cfRule type="cellIs" dxfId="40231" priority="19139" stopIfTrue="1" operator="equal">
      <formula>"Towel"</formula>
    </cfRule>
    <cfRule type="cellIs" dxfId="40230" priority="19140" stopIfTrue="1" operator="equal">
      <formula>"Napkin Hs"</formula>
    </cfRule>
    <cfRule type="cellIs" dxfId="40229" priority="19149" stopIfTrue="1" operator="equal">
      <formula>"Towel"</formula>
    </cfRule>
    <cfRule type="cellIs" dxfId="40228" priority="19150" stopIfTrue="1" operator="equal">
      <formula>"Napkin Hs"</formula>
    </cfRule>
    <cfRule type="cellIs" dxfId="40227" priority="19155" stopIfTrue="1" operator="equal">
      <formula>"Towel"</formula>
    </cfRule>
    <cfRule type="cellIs" dxfId="40226" priority="19156" stopIfTrue="1" operator="equal">
      <formula>"Napkin Hs"</formula>
    </cfRule>
  </conditionalFormatting>
  <conditionalFormatting sqref="C56">
    <cfRule type="cellIs" dxfId="40225" priority="19135" stopIfTrue="1" operator="equal">
      <formula>"Towel"</formula>
    </cfRule>
    <cfRule type="cellIs" dxfId="40224" priority="19136" stopIfTrue="1" operator="equal">
      <formula>"Napkin Hs"</formula>
    </cfRule>
    <cfRule type="cellIs" dxfId="40223" priority="19137" stopIfTrue="1" operator="equal">
      <formula>"Towel"</formula>
    </cfRule>
    <cfRule type="cellIs" dxfId="40222" priority="19138" stopIfTrue="1" operator="equal">
      <formula>"Napkin Hs"</formula>
    </cfRule>
    <cfRule type="cellIs" dxfId="40221" priority="19141" stopIfTrue="1" operator="equal">
      <formula>"Towel"</formula>
    </cfRule>
    <cfRule type="cellIs" dxfId="40220" priority="19142" stopIfTrue="1" operator="equal">
      <formula>"Napkin Hs"</formula>
    </cfRule>
    <cfRule type="cellIs" dxfId="40219" priority="19143" stopIfTrue="1" operator="equal">
      <formula>"Towel"</formula>
    </cfRule>
    <cfRule type="cellIs" dxfId="40218" priority="19144" stopIfTrue="1" operator="equal">
      <formula>"Napkin Hs"</formula>
    </cfRule>
    <cfRule type="cellIs" dxfId="40217" priority="19145" stopIfTrue="1" operator="equal">
      <formula>"Towel"</formula>
    </cfRule>
    <cfRule type="cellIs" dxfId="40216" priority="19146" stopIfTrue="1" operator="equal">
      <formula>"Napkin Hs"</formula>
    </cfRule>
    <cfRule type="cellIs" dxfId="40215" priority="19147" stopIfTrue="1" operator="equal">
      <formula>"Towel"</formula>
    </cfRule>
    <cfRule type="cellIs" dxfId="40214" priority="19148" stopIfTrue="1" operator="equal">
      <formula>"Napkin Hs"</formula>
    </cfRule>
    <cfRule type="cellIs" dxfId="40213" priority="19151" stopIfTrue="1" operator="equal">
      <formula>"Towel"</formula>
    </cfRule>
    <cfRule type="cellIs" dxfId="40212" priority="19152" stopIfTrue="1" operator="equal">
      <formula>"Napkin Hs"</formula>
    </cfRule>
    <cfRule type="cellIs" dxfId="40211" priority="19154" stopIfTrue="1" operator="equal">
      <formula>"Napkin Hs"</formula>
    </cfRule>
  </conditionalFormatting>
  <conditionalFormatting sqref="C56">
    <cfRule type="cellIs" dxfId="40210" priority="19153" stopIfTrue="1" operator="equal">
      <formula>"Towel"</formula>
    </cfRule>
  </conditionalFormatting>
  <conditionalFormatting sqref="C56">
    <cfRule type="cellIs" dxfId="40209" priority="19131" stopIfTrue="1" operator="equal">
      <formula>"Towel"</formula>
    </cfRule>
    <cfRule type="cellIs" dxfId="40208" priority="19132" stopIfTrue="1" operator="equal">
      <formula>"Napkin Hs"</formula>
    </cfRule>
  </conditionalFormatting>
  <conditionalFormatting sqref="C56">
    <cfRule type="cellIs" dxfId="40207" priority="19130" stopIfTrue="1" operator="equal">
      <formula>"Napkin Hs"</formula>
    </cfRule>
  </conditionalFormatting>
  <conditionalFormatting sqref="C56">
    <cfRule type="cellIs" dxfId="40206" priority="19129" stopIfTrue="1" operator="equal">
      <formula>"Towel"</formula>
    </cfRule>
  </conditionalFormatting>
  <conditionalFormatting sqref="C56">
    <cfRule type="cellIs" dxfId="40205" priority="19127" stopIfTrue="1" operator="equal">
      <formula>"Towel"</formula>
    </cfRule>
  </conditionalFormatting>
  <conditionalFormatting sqref="C56">
    <cfRule type="cellIs" dxfId="40204" priority="19128" stopIfTrue="1" operator="equal">
      <formula>"Napkin Hs"</formula>
    </cfRule>
  </conditionalFormatting>
  <conditionalFormatting sqref="C56">
    <cfRule type="cellIs" dxfId="40203" priority="19031" stopIfTrue="1" operator="equal">
      <formula>"Towel"</formula>
    </cfRule>
  </conditionalFormatting>
  <conditionalFormatting sqref="C56">
    <cfRule type="cellIs" dxfId="40202" priority="19041" stopIfTrue="1" operator="equal">
      <formula>"Towel"</formula>
    </cfRule>
    <cfRule type="cellIs" dxfId="40201" priority="19042" stopIfTrue="1" operator="equal">
      <formula>"Napkin Hs"</formula>
    </cfRule>
    <cfRule type="cellIs" dxfId="40200" priority="19047" stopIfTrue="1" operator="equal">
      <formula>"Towel"</formula>
    </cfRule>
    <cfRule type="cellIs" dxfId="40199" priority="19048" stopIfTrue="1" operator="equal">
      <formula>"Napkin Hs"</formula>
    </cfRule>
    <cfRule type="cellIs" dxfId="40198" priority="19053" stopIfTrue="1" operator="equal">
      <formula>"Towel"</formula>
    </cfRule>
    <cfRule type="cellIs" dxfId="40197" priority="19054" stopIfTrue="1" operator="equal">
      <formula>"Napkin Hs"</formula>
    </cfRule>
    <cfRule type="cellIs" dxfId="40196" priority="19055" stopIfTrue="1" operator="equal">
      <formula>"Towel"</formula>
    </cfRule>
    <cfRule type="cellIs" dxfId="40195" priority="19056" stopIfTrue="1" operator="equal">
      <formula>"Napkin Hs"</formula>
    </cfRule>
    <cfRule type="cellIs" dxfId="40194" priority="19061" stopIfTrue="1" operator="equal">
      <formula>"Towel"</formula>
    </cfRule>
    <cfRule type="cellIs" dxfId="40193" priority="19062" stopIfTrue="1" operator="equal">
      <formula>"Napkin Hs"</formula>
    </cfRule>
    <cfRule type="cellIs" dxfId="40192" priority="19071" stopIfTrue="1" operator="equal">
      <formula>"Towel"</formula>
    </cfRule>
    <cfRule type="cellIs" dxfId="40191" priority="19072" stopIfTrue="1" operator="equal">
      <formula>"Napkin Hs"</formula>
    </cfRule>
    <cfRule type="cellIs" dxfId="40190" priority="19077" stopIfTrue="1" operator="equal">
      <formula>"Towel"</formula>
    </cfRule>
    <cfRule type="cellIs" dxfId="40189" priority="19078" stopIfTrue="1" operator="equal">
      <formula>"Napkin Hs"</formula>
    </cfRule>
    <cfRule type="cellIs" dxfId="40188" priority="19079" stopIfTrue="1" operator="equal">
      <formula>"Towel"</formula>
    </cfRule>
    <cfRule type="cellIs" dxfId="40187" priority="19080" stopIfTrue="1" operator="equal">
      <formula>"Napkin Hs"</formula>
    </cfRule>
    <cfRule type="cellIs" dxfId="40186" priority="19085" stopIfTrue="1" operator="equal">
      <formula>"Towel"</formula>
    </cfRule>
    <cfRule type="cellIs" dxfId="40185" priority="19086" stopIfTrue="1" operator="equal">
      <formula>"Napkin Hs"</formula>
    </cfRule>
    <cfRule type="cellIs" dxfId="40184" priority="19095" stopIfTrue="1" operator="equal">
      <formula>"Towel"</formula>
    </cfRule>
    <cfRule type="cellIs" dxfId="40183" priority="19096" stopIfTrue="1" operator="equal">
      <formula>"Napkin Hs"</formula>
    </cfRule>
    <cfRule type="cellIs" dxfId="40182" priority="19097" stopIfTrue="1" operator="equal">
      <formula>"Towel"</formula>
    </cfRule>
    <cfRule type="cellIs" dxfId="40181" priority="19098" stopIfTrue="1" operator="equal">
      <formula>"Napkin Hs"</formula>
    </cfRule>
    <cfRule type="cellIs" dxfId="40180" priority="19103" stopIfTrue="1" operator="equal">
      <formula>"Towel"</formula>
    </cfRule>
    <cfRule type="cellIs" dxfId="40179" priority="19104" stopIfTrue="1" operator="equal">
      <formula>"Napkin Hs"</formula>
    </cfRule>
    <cfRule type="cellIs" dxfId="40178" priority="19113" stopIfTrue="1" operator="equal">
      <formula>"Towel"</formula>
    </cfRule>
    <cfRule type="cellIs" dxfId="40177" priority="19114" stopIfTrue="1" operator="equal">
      <formula>"Napkin Hs"</formula>
    </cfRule>
    <cfRule type="cellIs" dxfId="40176" priority="19115" stopIfTrue="1" operator="equal">
      <formula>"Towel"</formula>
    </cfRule>
    <cfRule type="cellIs" dxfId="40175" priority="19116" stopIfTrue="1" operator="equal">
      <formula>"Napkin Hs"</formula>
    </cfRule>
    <cfRule type="cellIs" dxfId="40174" priority="19122" stopIfTrue="1" operator="equal">
      <formula>"Napkin Hs"</formula>
    </cfRule>
  </conditionalFormatting>
  <conditionalFormatting sqref="C56">
    <cfRule type="cellIs" dxfId="40173" priority="19121" stopIfTrue="1" operator="equal">
      <formula>"Towel"</formula>
    </cfRule>
  </conditionalFormatting>
  <conditionalFormatting sqref="C56">
    <cfRule type="cellIs" dxfId="40172" priority="19032" stopIfTrue="1" operator="equal">
      <formula>"Napkin Hs"</formula>
    </cfRule>
    <cfRule type="cellIs" dxfId="40171" priority="19033" stopIfTrue="1" operator="equal">
      <formula>"Towel"</formula>
    </cfRule>
    <cfRule type="cellIs" dxfId="40170" priority="19034" stopIfTrue="1" operator="equal">
      <formula>"Napkin Hs"</formula>
    </cfRule>
    <cfRule type="cellIs" dxfId="40169" priority="19035" stopIfTrue="1" operator="equal">
      <formula>"Towel"</formula>
    </cfRule>
    <cfRule type="cellIs" dxfId="40168" priority="19036" stopIfTrue="1" operator="equal">
      <formula>"Napkin Hs"</formula>
    </cfRule>
    <cfRule type="cellIs" dxfId="40167" priority="19037" stopIfTrue="1" operator="equal">
      <formula>"Towel"</formula>
    </cfRule>
    <cfRule type="cellIs" dxfId="40166" priority="19038" stopIfTrue="1" operator="equal">
      <formula>"Napkin Hs"</formula>
    </cfRule>
    <cfRule type="cellIs" dxfId="40165" priority="19039" stopIfTrue="1" operator="equal">
      <formula>"Towel"</formula>
    </cfRule>
    <cfRule type="cellIs" dxfId="40164" priority="19040" stopIfTrue="1" operator="equal">
      <formula>"Napkin Hs"</formula>
    </cfRule>
    <cfRule type="cellIs" dxfId="40163" priority="19043" stopIfTrue="1" operator="equal">
      <formula>"Towel"</formula>
    </cfRule>
    <cfRule type="cellIs" dxfId="40162" priority="19044" stopIfTrue="1" operator="equal">
      <formula>"Napkin Hs"</formula>
    </cfRule>
    <cfRule type="cellIs" dxfId="40161" priority="19045" stopIfTrue="1" operator="equal">
      <formula>"Towel"</formula>
    </cfRule>
    <cfRule type="cellIs" dxfId="40160" priority="19046" stopIfTrue="1" operator="equal">
      <formula>"Napkin Hs"</formula>
    </cfRule>
    <cfRule type="cellIs" dxfId="40159" priority="19049" stopIfTrue="1" operator="equal">
      <formula>"Towel"</formula>
    </cfRule>
    <cfRule type="cellIs" dxfId="40158" priority="19050" stopIfTrue="1" operator="equal">
      <formula>"Napkin Hs"</formula>
    </cfRule>
    <cfRule type="cellIs" dxfId="40157" priority="19051" stopIfTrue="1" operator="equal">
      <formula>"Towel"</formula>
    </cfRule>
    <cfRule type="cellIs" dxfId="40156" priority="19052" stopIfTrue="1" operator="equal">
      <formula>"Napkin Hs"</formula>
    </cfRule>
    <cfRule type="cellIs" dxfId="40155" priority="19057" stopIfTrue="1" operator="equal">
      <formula>"Towel"</formula>
    </cfRule>
    <cfRule type="cellIs" dxfId="40154" priority="19058" stopIfTrue="1" operator="equal">
      <formula>"Napkin Hs"</formula>
    </cfRule>
    <cfRule type="cellIs" dxfId="40153" priority="19059" stopIfTrue="1" operator="equal">
      <formula>"Towel"</formula>
    </cfRule>
    <cfRule type="cellIs" dxfId="40152" priority="19060" stopIfTrue="1" operator="equal">
      <formula>"Napkin Hs"</formula>
    </cfRule>
    <cfRule type="cellIs" dxfId="40151" priority="19063" stopIfTrue="1" operator="equal">
      <formula>"Towel"</formula>
    </cfRule>
    <cfRule type="cellIs" dxfId="40150" priority="19064" stopIfTrue="1" operator="equal">
      <formula>"Napkin Hs"</formula>
    </cfRule>
    <cfRule type="cellIs" dxfId="40149" priority="19065" stopIfTrue="1" operator="equal">
      <formula>"Towel"</formula>
    </cfRule>
    <cfRule type="cellIs" dxfId="40148" priority="19066" stopIfTrue="1" operator="equal">
      <formula>"Napkin Hs"</formula>
    </cfRule>
    <cfRule type="cellIs" dxfId="40147" priority="19067" stopIfTrue="1" operator="equal">
      <formula>"Towel"</formula>
    </cfRule>
    <cfRule type="cellIs" dxfId="40146" priority="19068" stopIfTrue="1" operator="equal">
      <formula>"Napkin Hs"</formula>
    </cfRule>
    <cfRule type="cellIs" dxfId="40145" priority="19069" stopIfTrue="1" operator="equal">
      <formula>"Towel"</formula>
    </cfRule>
    <cfRule type="cellIs" dxfId="40144" priority="19070" stopIfTrue="1" operator="equal">
      <formula>"Napkin Hs"</formula>
    </cfRule>
    <cfRule type="cellIs" dxfId="40143" priority="19073" stopIfTrue="1" operator="equal">
      <formula>"Towel"</formula>
    </cfRule>
    <cfRule type="cellIs" dxfId="40142" priority="19074" stopIfTrue="1" operator="equal">
      <formula>"Napkin Hs"</formula>
    </cfRule>
    <cfRule type="cellIs" dxfId="40141" priority="19075" stopIfTrue="1" operator="equal">
      <formula>"Towel"</formula>
    </cfRule>
    <cfRule type="cellIs" dxfId="40140" priority="19076" stopIfTrue="1" operator="equal">
      <formula>"Napkin Hs"</formula>
    </cfRule>
    <cfRule type="cellIs" dxfId="40139" priority="19081" stopIfTrue="1" operator="equal">
      <formula>"Towel"</formula>
    </cfRule>
    <cfRule type="cellIs" dxfId="40138" priority="19082" stopIfTrue="1" operator="equal">
      <formula>"Napkin Hs"</formula>
    </cfRule>
    <cfRule type="cellIs" dxfId="40137" priority="19083" stopIfTrue="1" operator="equal">
      <formula>"Towel"</formula>
    </cfRule>
    <cfRule type="cellIs" dxfId="40136" priority="19084" stopIfTrue="1" operator="equal">
      <formula>"Napkin Hs"</formula>
    </cfRule>
    <cfRule type="cellIs" dxfId="40135" priority="19087" stopIfTrue="1" operator="equal">
      <formula>"Towel"</formula>
    </cfRule>
    <cfRule type="cellIs" dxfId="40134" priority="19088" stopIfTrue="1" operator="equal">
      <formula>"Napkin Hs"</formula>
    </cfRule>
    <cfRule type="cellIs" dxfId="40133" priority="19089" stopIfTrue="1" operator="equal">
      <formula>"Towel"</formula>
    </cfRule>
    <cfRule type="cellIs" dxfId="40132" priority="19090" stopIfTrue="1" operator="equal">
      <formula>"Napkin Hs"</formula>
    </cfRule>
    <cfRule type="cellIs" dxfId="40131" priority="19091" stopIfTrue="1" operator="equal">
      <formula>"Towel"</formula>
    </cfRule>
    <cfRule type="cellIs" dxfId="40130" priority="19092" stopIfTrue="1" operator="equal">
      <formula>"Napkin Hs"</formula>
    </cfRule>
    <cfRule type="cellIs" dxfId="40129" priority="19093" stopIfTrue="1" operator="equal">
      <formula>"Towel"</formula>
    </cfRule>
    <cfRule type="cellIs" dxfId="40128" priority="19094" stopIfTrue="1" operator="equal">
      <formula>"Napkin Hs"</formula>
    </cfRule>
    <cfRule type="cellIs" dxfId="40127" priority="19099" stopIfTrue="1" operator="equal">
      <formula>"Towel"</formula>
    </cfRule>
    <cfRule type="cellIs" dxfId="40126" priority="19100" stopIfTrue="1" operator="equal">
      <formula>"Napkin Hs"</formula>
    </cfRule>
    <cfRule type="cellIs" dxfId="40125" priority="19101" stopIfTrue="1" operator="equal">
      <formula>"Towel"</formula>
    </cfRule>
    <cfRule type="cellIs" dxfId="40124" priority="19102" stopIfTrue="1" operator="equal">
      <formula>"Napkin Hs"</formula>
    </cfRule>
    <cfRule type="cellIs" dxfId="40123" priority="19105" stopIfTrue="1" operator="equal">
      <formula>"Towel"</formula>
    </cfRule>
    <cfRule type="cellIs" dxfId="40122" priority="19106" stopIfTrue="1" operator="equal">
      <formula>"Napkin Hs"</formula>
    </cfRule>
    <cfRule type="cellIs" dxfId="40121" priority="19107" stopIfTrue="1" operator="equal">
      <formula>"Towel"</formula>
    </cfRule>
    <cfRule type="cellIs" dxfId="40120" priority="19108" stopIfTrue="1" operator="equal">
      <formula>"Napkin Hs"</formula>
    </cfRule>
    <cfRule type="cellIs" dxfId="40119" priority="19109" stopIfTrue="1" operator="equal">
      <formula>"Towel"</formula>
    </cfRule>
    <cfRule type="cellIs" dxfId="40118" priority="19110" stopIfTrue="1" operator="equal">
      <formula>"Napkin Hs"</formula>
    </cfRule>
    <cfRule type="cellIs" dxfId="40117" priority="19111" stopIfTrue="1" operator="equal">
      <formula>"Towel"</formula>
    </cfRule>
    <cfRule type="cellIs" dxfId="40116" priority="19112" stopIfTrue="1" operator="equal">
      <formula>"Napkin Hs"</formula>
    </cfRule>
    <cfRule type="cellIs" dxfId="40115" priority="19117" stopIfTrue="1" operator="equal">
      <formula>"Towel"</formula>
    </cfRule>
    <cfRule type="cellIs" dxfId="40114" priority="19118" stopIfTrue="1" operator="equal">
      <formula>"Napkin Hs"</formula>
    </cfRule>
    <cfRule type="cellIs" dxfId="40113" priority="19119" stopIfTrue="1" operator="equal">
      <formula>"Towel"</formula>
    </cfRule>
    <cfRule type="cellIs" dxfId="40112" priority="19120" stopIfTrue="1" operator="equal">
      <formula>"Napkin Hs"</formula>
    </cfRule>
    <cfRule type="cellIs" dxfId="40111" priority="19123" stopIfTrue="1" operator="equal">
      <formula>"Towel"</formula>
    </cfRule>
    <cfRule type="cellIs" dxfId="40110" priority="19124" stopIfTrue="1" operator="equal">
      <formula>"Napkin Hs"</formula>
    </cfRule>
    <cfRule type="cellIs" dxfId="40109" priority="19125" stopIfTrue="1" operator="equal">
      <formula>"Towel"</formula>
    </cfRule>
    <cfRule type="cellIs" dxfId="40108" priority="19126" stopIfTrue="1" operator="equal">
      <formula>"Napkin Hs"</formula>
    </cfRule>
  </conditionalFormatting>
  <conditionalFormatting sqref="C56">
    <cfRule type="cellIs" dxfId="40107" priority="19030" stopIfTrue="1" operator="equal">
      <formula>"Napkin Hs"</formula>
    </cfRule>
  </conditionalFormatting>
  <conditionalFormatting sqref="C56">
    <cfRule type="cellIs" dxfId="40106" priority="19029" stopIfTrue="1" operator="equal">
      <formula>"Napkin Hs"</formula>
    </cfRule>
  </conditionalFormatting>
  <conditionalFormatting sqref="C56">
    <cfRule type="cellIs" dxfId="40105" priority="19028" stopIfTrue="1" operator="equal">
      <formula>"Napkin Hs"</formula>
    </cfRule>
  </conditionalFormatting>
  <conditionalFormatting sqref="C56">
    <cfRule type="cellIs" dxfId="40104" priority="19027" stopIfTrue="1" operator="equal">
      <formula>"Napkin Hs"</formula>
    </cfRule>
  </conditionalFormatting>
  <conditionalFormatting sqref="C56">
    <cfRule type="cellIs" dxfId="40103" priority="19026" stopIfTrue="1" operator="equal">
      <formula>"Napkin Hs"</formula>
    </cfRule>
  </conditionalFormatting>
  <conditionalFormatting sqref="C56">
    <cfRule type="cellIs" dxfId="40102" priority="19025" stopIfTrue="1" operator="equal">
      <formula>"Napkin Hs"</formula>
    </cfRule>
  </conditionalFormatting>
  <conditionalFormatting sqref="C56">
    <cfRule type="cellIs" dxfId="40101" priority="19021" stopIfTrue="1" operator="equal">
      <formula>"Towel"</formula>
    </cfRule>
    <cfRule type="cellIs" dxfId="40100" priority="19022" stopIfTrue="1" operator="equal">
      <formula>"Napkin Hs"</formula>
    </cfRule>
  </conditionalFormatting>
  <conditionalFormatting sqref="C56">
    <cfRule type="cellIs" dxfId="40099" priority="19023" stopIfTrue="1" operator="equal">
      <formula>"Towel"</formula>
    </cfRule>
    <cfRule type="cellIs" dxfId="40098" priority="19024" stopIfTrue="1" operator="equal">
      <formula>"Napkin Hs"</formula>
    </cfRule>
  </conditionalFormatting>
  <conditionalFormatting sqref="C56">
    <cfRule type="cellIs" dxfId="40097" priority="19017" stopIfTrue="1" operator="equal">
      <formula>"Towel"</formula>
    </cfRule>
    <cfRule type="cellIs" dxfId="40096" priority="19018" stopIfTrue="1" operator="equal">
      <formula>"Napkin Hs"</formula>
    </cfRule>
  </conditionalFormatting>
  <conditionalFormatting sqref="C56">
    <cfRule type="cellIs" dxfId="40095" priority="19019" stopIfTrue="1" operator="equal">
      <formula>"Towel"</formula>
    </cfRule>
    <cfRule type="cellIs" dxfId="40094" priority="19020" stopIfTrue="1" operator="equal">
      <formula>"Napkin Hs"</formula>
    </cfRule>
  </conditionalFormatting>
  <conditionalFormatting sqref="C56">
    <cfRule type="cellIs" dxfId="40093" priority="19015" stopIfTrue="1" operator="equal">
      <formula>"Towel"</formula>
    </cfRule>
    <cfRule type="cellIs" dxfId="40092" priority="19016" stopIfTrue="1" operator="equal">
      <formula>"Napkin Hs"</formula>
    </cfRule>
  </conditionalFormatting>
  <conditionalFormatting sqref="C56">
    <cfRule type="cellIs" dxfId="40091" priority="19011" stopIfTrue="1" operator="equal">
      <formula>"Towel"</formula>
    </cfRule>
    <cfRule type="cellIs" dxfId="40090" priority="19012" stopIfTrue="1" operator="equal">
      <formula>"Napkin Hs"</formula>
    </cfRule>
  </conditionalFormatting>
  <conditionalFormatting sqref="C56">
    <cfRule type="cellIs" dxfId="40089" priority="19013" stopIfTrue="1" operator="equal">
      <formula>"Towel"</formula>
    </cfRule>
    <cfRule type="cellIs" dxfId="40088" priority="19014" stopIfTrue="1" operator="equal">
      <formula>"Napkin Hs"</formula>
    </cfRule>
  </conditionalFormatting>
  <conditionalFormatting sqref="C56">
    <cfRule type="cellIs" dxfId="40087" priority="19007" stopIfTrue="1" operator="equal">
      <formula>"Towel"</formula>
    </cfRule>
    <cfRule type="cellIs" dxfId="40086" priority="19008" stopIfTrue="1" operator="equal">
      <formula>"Napkin Hs"</formula>
    </cfRule>
  </conditionalFormatting>
  <conditionalFormatting sqref="C56">
    <cfRule type="cellIs" dxfId="40085" priority="19009" stopIfTrue="1" operator="equal">
      <formula>"Towel"</formula>
    </cfRule>
    <cfRule type="cellIs" dxfId="40084" priority="19010" stopIfTrue="1" operator="equal">
      <formula>"Napkin Hs"</formula>
    </cfRule>
  </conditionalFormatting>
  <conditionalFormatting sqref="C56">
    <cfRule type="cellIs" dxfId="40083" priority="19005" stopIfTrue="1" operator="equal">
      <formula>"Towel"</formula>
    </cfRule>
    <cfRule type="cellIs" dxfId="40082" priority="19006" stopIfTrue="1" operator="equal">
      <formula>"Napkin Hs"</formula>
    </cfRule>
  </conditionalFormatting>
  <conditionalFormatting sqref="C56">
    <cfRule type="cellIs" dxfId="40081" priority="18999" stopIfTrue="1" operator="equal">
      <formula>"Towel"</formula>
    </cfRule>
    <cfRule type="cellIs" dxfId="40080" priority="19000" stopIfTrue="1" operator="equal">
      <formula>"Napkin Hs"</formula>
    </cfRule>
  </conditionalFormatting>
  <conditionalFormatting sqref="C56">
    <cfRule type="cellIs" dxfId="40079" priority="19003" stopIfTrue="1" operator="equal">
      <formula>"Towel"</formula>
    </cfRule>
    <cfRule type="cellIs" dxfId="40078" priority="19004" stopIfTrue="1" operator="equal">
      <formula>"Napkin Hs"</formula>
    </cfRule>
  </conditionalFormatting>
  <conditionalFormatting sqref="C56">
    <cfRule type="cellIs" dxfId="40077" priority="19001" stopIfTrue="1" operator="equal">
      <formula>"Towel"</formula>
    </cfRule>
    <cfRule type="cellIs" dxfId="40076" priority="19002" stopIfTrue="1" operator="equal">
      <formula>"Napkin Hs"</formula>
    </cfRule>
  </conditionalFormatting>
  <conditionalFormatting sqref="C56">
    <cfRule type="cellIs" dxfId="40075" priority="18993" stopIfTrue="1" operator="equal">
      <formula>"Towel"</formula>
    </cfRule>
    <cfRule type="cellIs" dxfId="40074" priority="18994" stopIfTrue="1" operator="equal">
      <formula>"Napkin Hs"</formula>
    </cfRule>
  </conditionalFormatting>
  <conditionalFormatting sqref="C56">
    <cfRule type="cellIs" dxfId="40073" priority="18995" stopIfTrue="1" operator="equal">
      <formula>"Towel"</formula>
    </cfRule>
    <cfRule type="cellIs" dxfId="40072" priority="18996" stopIfTrue="1" operator="equal">
      <formula>"Napkin Hs"</formula>
    </cfRule>
  </conditionalFormatting>
  <conditionalFormatting sqref="C56">
    <cfRule type="cellIs" dxfId="40071" priority="18997" stopIfTrue="1" operator="equal">
      <formula>"Towel"</formula>
    </cfRule>
    <cfRule type="cellIs" dxfId="40070" priority="18998" stopIfTrue="1" operator="equal">
      <formula>"Napkin Hs"</formula>
    </cfRule>
  </conditionalFormatting>
  <conditionalFormatting sqref="C56">
    <cfRule type="cellIs" dxfId="40069" priority="18991" stopIfTrue="1" operator="equal">
      <formula>"Towel"</formula>
    </cfRule>
    <cfRule type="cellIs" dxfId="40068" priority="18992" stopIfTrue="1" operator="equal">
      <formula>"Napkin Hs"</formula>
    </cfRule>
  </conditionalFormatting>
  <conditionalFormatting sqref="C56">
    <cfRule type="cellIs" dxfId="40067" priority="18989" stopIfTrue="1" operator="equal">
      <formula>"Towel"</formula>
    </cfRule>
    <cfRule type="cellIs" dxfId="40066" priority="18990" stopIfTrue="1" operator="equal">
      <formula>"Napkin Hs"</formula>
    </cfRule>
  </conditionalFormatting>
  <conditionalFormatting sqref="C56">
    <cfRule type="cellIs" dxfId="40065" priority="18965" stopIfTrue="1" operator="equal">
      <formula>"Towel"</formula>
    </cfRule>
  </conditionalFormatting>
  <conditionalFormatting sqref="C56">
    <cfRule type="cellIs" dxfId="40064" priority="18966" stopIfTrue="1" operator="equal">
      <formula>"Napkin Hs"</formula>
    </cfRule>
    <cfRule type="cellIs" dxfId="40063" priority="18971" stopIfTrue="1" operator="equal">
      <formula>"Towel"</formula>
    </cfRule>
    <cfRule type="cellIs" dxfId="40062" priority="18972" stopIfTrue="1" operator="equal">
      <formula>"Napkin Hs"</formula>
    </cfRule>
    <cfRule type="cellIs" dxfId="40061" priority="18981" stopIfTrue="1" operator="equal">
      <formula>"Towel"</formula>
    </cfRule>
    <cfRule type="cellIs" dxfId="40060" priority="18982" stopIfTrue="1" operator="equal">
      <formula>"Napkin Hs"</formula>
    </cfRule>
    <cfRule type="cellIs" dxfId="40059" priority="18987" stopIfTrue="1" operator="equal">
      <formula>"Towel"</formula>
    </cfRule>
    <cfRule type="cellIs" dxfId="40058" priority="18988" stopIfTrue="1" operator="equal">
      <formula>"Napkin Hs"</formula>
    </cfRule>
  </conditionalFormatting>
  <conditionalFormatting sqref="C56">
    <cfRule type="cellIs" dxfId="40057" priority="18967" stopIfTrue="1" operator="equal">
      <formula>"Towel"</formula>
    </cfRule>
    <cfRule type="cellIs" dxfId="40056" priority="18968" stopIfTrue="1" operator="equal">
      <formula>"Napkin Hs"</formula>
    </cfRule>
    <cfRule type="cellIs" dxfId="40055" priority="18969" stopIfTrue="1" operator="equal">
      <formula>"Towel"</formula>
    </cfRule>
    <cfRule type="cellIs" dxfId="40054" priority="18970" stopIfTrue="1" operator="equal">
      <formula>"Napkin Hs"</formula>
    </cfRule>
    <cfRule type="cellIs" dxfId="40053" priority="18973" stopIfTrue="1" operator="equal">
      <formula>"Towel"</formula>
    </cfRule>
    <cfRule type="cellIs" dxfId="40052" priority="18974" stopIfTrue="1" operator="equal">
      <formula>"Napkin Hs"</formula>
    </cfRule>
    <cfRule type="cellIs" dxfId="40051" priority="18975" stopIfTrue="1" operator="equal">
      <formula>"Towel"</formula>
    </cfRule>
    <cfRule type="cellIs" dxfId="40050" priority="18976" stopIfTrue="1" operator="equal">
      <formula>"Napkin Hs"</formula>
    </cfRule>
    <cfRule type="cellIs" dxfId="40049" priority="18977" stopIfTrue="1" operator="equal">
      <formula>"Towel"</formula>
    </cfRule>
    <cfRule type="cellIs" dxfId="40048" priority="18978" stopIfTrue="1" operator="equal">
      <formula>"Napkin Hs"</formula>
    </cfRule>
    <cfRule type="cellIs" dxfId="40047" priority="18979" stopIfTrue="1" operator="equal">
      <formula>"Towel"</formula>
    </cfRule>
    <cfRule type="cellIs" dxfId="40046" priority="18980" stopIfTrue="1" operator="equal">
      <formula>"Napkin Hs"</formula>
    </cfRule>
    <cfRule type="cellIs" dxfId="40045" priority="18983" stopIfTrue="1" operator="equal">
      <formula>"Towel"</formula>
    </cfRule>
    <cfRule type="cellIs" dxfId="40044" priority="18984" stopIfTrue="1" operator="equal">
      <formula>"Napkin Hs"</formula>
    </cfRule>
    <cfRule type="cellIs" dxfId="40043" priority="18986" stopIfTrue="1" operator="equal">
      <formula>"Napkin Hs"</formula>
    </cfRule>
  </conditionalFormatting>
  <conditionalFormatting sqref="C56">
    <cfRule type="cellIs" dxfId="40042" priority="18985" stopIfTrue="1" operator="equal">
      <formula>"Towel"</formula>
    </cfRule>
  </conditionalFormatting>
  <conditionalFormatting sqref="C56">
    <cfRule type="cellIs" dxfId="40041" priority="18963" stopIfTrue="1" operator="equal">
      <formula>"Towel"</formula>
    </cfRule>
    <cfRule type="cellIs" dxfId="40040" priority="18964" stopIfTrue="1" operator="equal">
      <formula>"Napkin Hs"</formula>
    </cfRule>
  </conditionalFormatting>
  <conditionalFormatting sqref="C56">
    <cfRule type="cellIs" dxfId="40039" priority="18962" stopIfTrue="1" operator="equal">
      <formula>"Napkin Hs"</formula>
    </cfRule>
  </conditionalFormatting>
  <conditionalFormatting sqref="C56">
    <cfRule type="cellIs" dxfId="40038" priority="18961" stopIfTrue="1" operator="equal">
      <formula>"Towel"</formula>
    </cfRule>
  </conditionalFormatting>
  <conditionalFormatting sqref="C56">
    <cfRule type="cellIs" dxfId="40037" priority="18959" stopIfTrue="1" operator="equal">
      <formula>"Towel"</formula>
    </cfRule>
  </conditionalFormatting>
  <conditionalFormatting sqref="C56">
    <cfRule type="cellIs" dxfId="40036" priority="18960" stopIfTrue="1" operator="equal">
      <formula>"Napkin Hs"</formula>
    </cfRule>
  </conditionalFormatting>
  <conditionalFormatting sqref="C56">
    <cfRule type="cellIs" dxfId="40035" priority="18863" stopIfTrue="1" operator="equal">
      <formula>"Towel"</formula>
    </cfRule>
  </conditionalFormatting>
  <conditionalFormatting sqref="C56">
    <cfRule type="cellIs" dxfId="40034" priority="18873" stopIfTrue="1" operator="equal">
      <formula>"Towel"</formula>
    </cfRule>
    <cfRule type="cellIs" dxfId="40033" priority="18874" stopIfTrue="1" operator="equal">
      <formula>"Napkin Hs"</formula>
    </cfRule>
    <cfRule type="cellIs" dxfId="40032" priority="18879" stopIfTrue="1" operator="equal">
      <formula>"Towel"</formula>
    </cfRule>
    <cfRule type="cellIs" dxfId="40031" priority="18880" stopIfTrue="1" operator="equal">
      <formula>"Napkin Hs"</formula>
    </cfRule>
    <cfRule type="cellIs" dxfId="40030" priority="18885" stopIfTrue="1" operator="equal">
      <formula>"Towel"</formula>
    </cfRule>
    <cfRule type="cellIs" dxfId="40029" priority="18886" stopIfTrue="1" operator="equal">
      <formula>"Napkin Hs"</formula>
    </cfRule>
    <cfRule type="cellIs" dxfId="40028" priority="18887" stopIfTrue="1" operator="equal">
      <formula>"Towel"</formula>
    </cfRule>
    <cfRule type="cellIs" dxfId="40027" priority="18888" stopIfTrue="1" operator="equal">
      <formula>"Napkin Hs"</formula>
    </cfRule>
    <cfRule type="cellIs" dxfId="40026" priority="18893" stopIfTrue="1" operator="equal">
      <formula>"Towel"</formula>
    </cfRule>
    <cfRule type="cellIs" dxfId="40025" priority="18894" stopIfTrue="1" operator="equal">
      <formula>"Napkin Hs"</formula>
    </cfRule>
    <cfRule type="cellIs" dxfId="40024" priority="18903" stopIfTrue="1" operator="equal">
      <formula>"Towel"</formula>
    </cfRule>
    <cfRule type="cellIs" dxfId="40023" priority="18904" stopIfTrue="1" operator="equal">
      <formula>"Napkin Hs"</formula>
    </cfRule>
    <cfRule type="cellIs" dxfId="40022" priority="18909" stopIfTrue="1" operator="equal">
      <formula>"Towel"</formula>
    </cfRule>
    <cfRule type="cellIs" dxfId="40021" priority="18910" stopIfTrue="1" operator="equal">
      <formula>"Napkin Hs"</formula>
    </cfRule>
    <cfRule type="cellIs" dxfId="40020" priority="18911" stopIfTrue="1" operator="equal">
      <formula>"Towel"</formula>
    </cfRule>
    <cfRule type="cellIs" dxfId="40019" priority="18912" stopIfTrue="1" operator="equal">
      <formula>"Napkin Hs"</formula>
    </cfRule>
    <cfRule type="cellIs" dxfId="40018" priority="18917" stopIfTrue="1" operator="equal">
      <formula>"Towel"</formula>
    </cfRule>
    <cfRule type="cellIs" dxfId="40017" priority="18918" stopIfTrue="1" operator="equal">
      <formula>"Napkin Hs"</formula>
    </cfRule>
    <cfRule type="cellIs" dxfId="40016" priority="18927" stopIfTrue="1" operator="equal">
      <formula>"Towel"</formula>
    </cfRule>
    <cfRule type="cellIs" dxfId="40015" priority="18928" stopIfTrue="1" operator="equal">
      <formula>"Napkin Hs"</formula>
    </cfRule>
    <cfRule type="cellIs" dxfId="40014" priority="18929" stopIfTrue="1" operator="equal">
      <formula>"Towel"</formula>
    </cfRule>
    <cfRule type="cellIs" dxfId="40013" priority="18930" stopIfTrue="1" operator="equal">
      <formula>"Napkin Hs"</formula>
    </cfRule>
    <cfRule type="cellIs" dxfId="40012" priority="18935" stopIfTrue="1" operator="equal">
      <formula>"Towel"</formula>
    </cfRule>
    <cfRule type="cellIs" dxfId="40011" priority="18936" stopIfTrue="1" operator="equal">
      <formula>"Napkin Hs"</formula>
    </cfRule>
    <cfRule type="cellIs" dxfId="40010" priority="18945" stopIfTrue="1" operator="equal">
      <formula>"Towel"</formula>
    </cfRule>
    <cfRule type="cellIs" dxfId="40009" priority="18946" stopIfTrue="1" operator="equal">
      <formula>"Napkin Hs"</formula>
    </cfRule>
    <cfRule type="cellIs" dxfId="40008" priority="18947" stopIfTrue="1" operator="equal">
      <formula>"Towel"</formula>
    </cfRule>
    <cfRule type="cellIs" dxfId="40007" priority="18948" stopIfTrue="1" operator="equal">
      <formula>"Napkin Hs"</formula>
    </cfRule>
    <cfRule type="cellIs" dxfId="40006" priority="18954" stopIfTrue="1" operator="equal">
      <formula>"Napkin Hs"</formula>
    </cfRule>
  </conditionalFormatting>
  <conditionalFormatting sqref="C56">
    <cfRule type="cellIs" dxfId="40005" priority="18953" stopIfTrue="1" operator="equal">
      <formula>"Towel"</formula>
    </cfRule>
  </conditionalFormatting>
  <conditionalFormatting sqref="C56">
    <cfRule type="cellIs" dxfId="40004" priority="18864" stopIfTrue="1" operator="equal">
      <formula>"Napkin Hs"</formula>
    </cfRule>
    <cfRule type="cellIs" dxfId="40003" priority="18865" stopIfTrue="1" operator="equal">
      <formula>"Towel"</formula>
    </cfRule>
    <cfRule type="cellIs" dxfId="40002" priority="18866" stopIfTrue="1" operator="equal">
      <formula>"Napkin Hs"</formula>
    </cfRule>
    <cfRule type="cellIs" dxfId="40001" priority="18867" stopIfTrue="1" operator="equal">
      <formula>"Towel"</formula>
    </cfRule>
    <cfRule type="cellIs" dxfId="40000" priority="18868" stopIfTrue="1" operator="equal">
      <formula>"Napkin Hs"</formula>
    </cfRule>
    <cfRule type="cellIs" dxfId="39999" priority="18869" stopIfTrue="1" operator="equal">
      <formula>"Towel"</formula>
    </cfRule>
    <cfRule type="cellIs" dxfId="39998" priority="18870" stopIfTrue="1" operator="equal">
      <formula>"Napkin Hs"</formula>
    </cfRule>
    <cfRule type="cellIs" dxfId="39997" priority="18871" stopIfTrue="1" operator="equal">
      <formula>"Towel"</formula>
    </cfRule>
    <cfRule type="cellIs" dxfId="39996" priority="18872" stopIfTrue="1" operator="equal">
      <formula>"Napkin Hs"</formula>
    </cfRule>
    <cfRule type="cellIs" dxfId="39995" priority="18875" stopIfTrue="1" operator="equal">
      <formula>"Towel"</formula>
    </cfRule>
    <cfRule type="cellIs" dxfId="39994" priority="18876" stopIfTrue="1" operator="equal">
      <formula>"Napkin Hs"</formula>
    </cfRule>
    <cfRule type="cellIs" dxfId="39993" priority="18877" stopIfTrue="1" operator="equal">
      <formula>"Towel"</formula>
    </cfRule>
    <cfRule type="cellIs" dxfId="39992" priority="18878" stopIfTrue="1" operator="equal">
      <formula>"Napkin Hs"</formula>
    </cfRule>
    <cfRule type="cellIs" dxfId="39991" priority="18881" stopIfTrue="1" operator="equal">
      <formula>"Towel"</formula>
    </cfRule>
    <cfRule type="cellIs" dxfId="39990" priority="18882" stopIfTrue="1" operator="equal">
      <formula>"Napkin Hs"</formula>
    </cfRule>
    <cfRule type="cellIs" dxfId="39989" priority="18883" stopIfTrue="1" operator="equal">
      <formula>"Towel"</formula>
    </cfRule>
    <cfRule type="cellIs" dxfId="39988" priority="18884" stopIfTrue="1" operator="equal">
      <formula>"Napkin Hs"</formula>
    </cfRule>
    <cfRule type="cellIs" dxfId="39987" priority="18889" stopIfTrue="1" operator="equal">
      <formula>"Towel"</formula>
    </cfRule>
    <cfRule type="cellIs" dxfId="39986" priority="18890" stopIfTrue="1" operator="equal">
      <formula>"Napkin Hs"</formula>
    </cfRule>
    <cfRule type="cellIs" dxfId="39985" priority="18891" stopIfTrue="1" operator="equal">
      <formula>"Towel"</formula>
    </cfRule>
    <cfRule type="cellIs" dxfId="39984" priority="18892" stopIfTrue="1" operator="equal">
      <formula>"Napkin Hs"</formula>
    </cfRule>
    <cfRule type="cellIs" dxfId="39983" priority="18895" stopIfTrue="1" operator="equal">
      <formula>"Towel"</formula>
    </cfRule>
    <cfRule type="cellIs" dxfId="39982" priority="18896" stopIfTrue="1" operator="equal">
      <formula>"Napkin Hs"</formula>
    </cfRule>
    <cfRule type="cellIs" dxfId="39981" priority="18897" stopIfTrue="1" operator="equal">
      <formula>"Towel"</formula>
    </cfRule>
    <cfRule type="cellIs" dxfId="39980" priority="18898" stopIfTrue="1" operator="equal">
      <formula>"Napkin Hs"</formula>
    </cfRule>
    <cfRule type="cellIs" dxfId="39979" priority="18899" stopIfTrue="1" operator="equal">
      <formula>"Towel"</formula>
    </cfRule>
    <cfRule type="cellIs" dxfId="39978" priority="18900" stopIfTrue="1" operator="equal">
      <formula>"Napkin Hs"</formula>
    </cfRule>
    <cfRule type="cellIs" dxfId="39977" priority="18901" stopIfTrue="1" operator="equal">
      <formula>"Towel"</formula>
    </cfRule>
    <cfRule type="cellIs" dxfId="39976" priority="18902" stopIfTrue="1" operator="equal">
      <formula>"Napkin Hs"</formula>
    </cfRule>
    <cfRule type="cellIs" dxfId="39975" priority="18905" stopIfTrue="1" operator="equal">
      <formula>"Towel"</formula>
    </cfRule>
    <cfRule type="cellIs" dxfId="39974" priority="18906" stopIfTrue="1" operator="equal">
      <formula>"Napkin Hs"</formula>
    </cfRule>
    <cfRule type="cellIs" dxfId="39973" priority="18907" stopIfTrue="1" operator="equal">
      <formula>"Towel"</formula>
    </cfRule>
    <cfRule type="cellIs" dxfId="39972" priority="18908" stopIfTrue="1" operator="equal">
      <formula>"Napkin Hs"</formula>
    </cfRule>
    <cfRule type="cellIs" dxfId="39971" priority="18913" stopIfTrue="1" operator="equal">
      <formula>"Towel"</formula>
    </cfRule>
    <cfRule type="cellIs" dxfId="39970" priority="18914" stopIfTrue="1" operator="equal">
      <formula>"Napkin Hs"</formula>
    </cfRule>
    <cfRule type="cellIs" dxfId="39969" priority="18915" stopIfTrue="1" operator="equal">
      <formula>"Towel"</formula>
    </cfRule>
    <cfRule type="cellIs" dxfId="39968" priority="18916" stopIfTrue="1" operator="equal">
      <formula>"Napkin Hs"</formula>
    </cfRule>
    <cfRule type="cellIs" dxfId="39967" priority="18919" stopIfTrue="1" operator="equal">
      <formula>"Towel"</formula>
    </cfRule>
    <cfRule type="cellIs" dxfId="39966" priority="18920" stopIfTrue="1" operator="equal">
      <formula>"Napkin Hs"</formula>
    </cfRule>
    <cfRule type="cellIs" dxfId="39965" priority="18921" stopIfTrue="1" operator="equal">
      <formula>"Towel"</formula>
    </cfRule>
    <cfRule type="cellIs" dxfId="39964" priority="18922" stopIfTrue="1" operator="equal">
      <formula>"Napkin Hs"</formula>
    </cfRule>
    <cfRule type="cellIs" dxfId="39963" priority="18923" stopIfTrue="1" operator="equal">
      <formula>"Towel"</formula>
    </cfRule>
    <cfRule type="cellIs" dxfId="39962" priority="18924" stopIfTrue="1" operator="equal">
      <formula>"Napkin Hs"</formula>
    </cfRule>
    <cfRule type="cellIs" dxfId="39961" priority="18925" stopIfTrue="1" operator="equal">
      <formula>"Towel"</formula>
    </cfRule>
    <cfRule type="cellIs" dxfId="39960" priority="18926" stopIfTrue="1" operator="equal">
      <formula>"Napkin Hs"</formula>
    </cfRule>
    <cfRule type="cellIs" dxfId="39959" priority="18931" stopIfTrue="1" operator="equal">
      <formula>"Towel"</formula>
    </cfRule>
    <cfRule type="cellIs" dxfId="39958" priority="18932" stopIfTrue="1" operator="equal">
      <formula>"Napkin Hs"</formula>
    </cfRule>
    <cfRule type="cellIs" dxfId="39957" priority="18933" stopIfTrue="1" operator="equal">
      <formula>"Towel"</formula>
    </cfRule>
    <cfRule type="cellIs" dxfId="39956" priority="18934" stopIfTrue="1" operator="equal">
      <formula>"Napkin Hs"</formula>
    </cfRule>
    <cfRule type="cellIs" dxfId="39955" priority="18937" stopIfTrue="1" operator="equal">
      <formula>"Towel"</formula>
    </cfRule>
    <cfRule type="cellIs" dxfId="39954" priority="18938" stopIfTrue="1" operator="equal">
      <formula>"Napkin Hs"</formula>
    </cfRule>
    <cfRule type="cellIs" dxfId="39953" priority="18939" stopIfTrue="1" operator="equal">
      <formula>"Towel"</formula>
    </cfRule>
    <cfRule type="cellIs" dxfId="39952" priority="18940" stopIfTrue="1" operator="equal">
      <formula>"Napkin Hs"</formula>
    </cfRule>
    <cfRule type="cellIs" dxfId="39951" priority="18941" stopIfTrue="1" operator="equal">
      <formula>"Towel"</formula>
    </cfRule>
    <cfRule type="cellIs" dxfId="39950" priority="18942" stopIfTrue="1" operator="equal">
      <formula>"Napkin Hs"</formula>
    </cfRule>
    <cfRule type="cellIs" dxfId="39949" priority="18943" stopIfTrue="1" operator="equal">
      <formula>"Towel"</formula>
    </cfRule>
    <cfRule type="cellIs" dxfId="39948" priority="18944" stopIfTrue="1" operator="equal">
      <formula>"Napkin Hs"</formula>
    </cfRule>
    <cfRule type="cellIs" dxfId="39947" priority="18949" stopIfTrue="1" operator="equal">
      <formula>"Towel"</formula>
    </cfRule>
    <cfRule type="cellIs" dxfId="39946" priority="18950" stopIfTrue="1" operator="equal">
      <formula>"Napkin Hs"</formula>
    </cfRule>
    <cfRule type="cellIs" dxfId="39945" priority="18951" stopIfTrue="1" operator="equal">
      <formula>"Towel"</formula>
    </cfRule>
    <cfRule type="cellIs" dxfId="39944" priority="18952" stopIfTrue="1" operator="equal">
      <formula>"Napkin Hs"</formula>
    </cfRule>
    <cfRule type="cellIs" dxfId="39943" priority="18955" stopIfTrue="1" operator="equal">
      <formula>"Towel"</formula>
    </cfRule>
    <cfRule type="cellIs" dxfId="39942" priority="18956" stopIfTrue="1" operator="equal">
      <formula>"Napkin Hs"</formula>
    </cfRule>
    <cfRule type="cellIs" dxfId="39941" priority="18957" stopIfTrue="1" operator="equal">
      <formula>"Towel"</formula>
    </cfRule>
    <cfRule type="cellIs" dxfId="39940" priority="18958" stopIfTrue="1" operator="equal">
      <formula>"Napkin Hs"</formula>
    </cfRule>
  </conditionalFormatting>
  <conditionalFormatting sqref="C56">
    <cfRule type="cellIs" dxfId="39939" priority="18862" stopIfTrue="1" operator="equal">
      <formula>"Napkin Hs"</formula>
    </cfRule>
  </conditionalFormatting>
  <conditionalFormatting sqref="C56">
    <cfRule type="cellIs" dxfId="39938" priority="18861" stopIfTrue="1" operator="equal">
      <formula>"Napkin Hs"</formula>
    </cfRule>
  </conditionalFormatting>
  <conditionalFormatting sqref="C56">
    <cfRule type="cellIs" dxfId="39937" priority="18860" stopIfTrue="1" operator="equal">
      <formula>"Napkin Hs"</formula>
    </cfRule>
  </conditionalFormatting>
  <conditionalFormatting sqref="C56">
    <cfRule type="cellIs" dxfId="39936" priority="18859" stopIfTrue="1" operator="equal">
      <formula>"Napkin Hs"</formula>
    </cfRule>
  </conditionalFormatting>
  <conditionalFormatting sqref="C56">
    <cfRule type="cellIs" dxfId="39935" priority="18858" stopIfTrue="1" operator="equal">
      <formula>"Napkin Hs"</formula>
    </cfRule>
  </conditionalFormatting>
  <conditionalFormatting sqref="C56">
    <cfRule type="cellIs" dxfId="39934" priority="18857" stopIfTrue="1" operator="equal">
      <formula>"Napkin Hs"</formula>
    </cfRule>
  </conditionalFormatting>
  <conditionalFormatting sqref="C56">
    <cfRule type="cellIs" dxfId="39933" priority="18853" stopIfTrue="1" operator="equal">
      <formula>"Towel"</formula>
    </cfRule>
    <cfRule type="cellIs" dxfId="39932" priority="18854" stopIfTrue="1" operator="equal">
      <formula>"Napkin Hs"</formula>
    </cfRule>
  </conditionalFormatting>
  <conditionalFormatting sqref="C56">
    <cfRule type="cellIs" dxfId="39931" priority="18855" stopIfTrue="1" operator="equal">
      <formula>"Towel"</formula>
    </cfRule>
    <cfRule type="cellIs" dxfId="39930" priority="18856" stopIfTrue="1" operator="equal">
      <formula>"Napkin Hs"</formula>
    </cfRule>
  </conditionalFormatting>
  <conditionalFormatting sqref="C56">
    <cfRule type="cellIs" dxfId="39929" priority="18849" stopIfTrue="1" operator="equal">
      <formula>"Towel"</formula>
    </cfRule>
    <cfRule type="cellIs" dxfId="39928" priority="18850" stopIfTrue="1" operator="equal">
      <formula>"Napkin Hs"</formula>
    </cfRule>
  </conditionalFormatting>
  <conditionalFormatting sqref="C56">
    <cfRule type="cellIs" dxfId="39927" priority="18851" stopIfTrue="1" operator="equal">
      <formula>"Towel"</formula>
    </cfRule>
    <cfRule type="cellIs" dxfId="39926" priority="18852" stopIfTrue="1" operator="equal">
      <formula>"Napkin Hs"</formula>
    </cfRule>
  </conditionalFormatting>
  <conditionalFormatting sqref="B56">
    <cfRule type="cellIs" dxfId="39925" priority="18841" stopIfTrue="1" operator="equal">
      <formula>"Towel"</formula>
    </cfRule>
    <cfRule type="cellIs" dxfId="39924" priority="18842" stopIfTrue="1" operator="equal">
      <formula>"Napkin Hs"</formula>
    </cfRule>
  </conditionalFormatting>
  <conditionalFormatting sqref="B56">
    <cfRule type="cellIs" dxfId="39923" priority="18839" stopIfTrue="1" operator="equal">
      <formula>"Towel"</formula>
    </cfRule>
    <cfRule type="cellIs" dxfId="39922" priority="18840" stopIfTrue="1" operator="equal">
      <formula>"Napkin Hs"</formula>
    </cfRule>
  </conditionalFormatting>
  <conditionalFormatting sqref="B56">
    <cfRule type="cellIs" dxfId="39921" priority="18837" stopIfTrue="1" operator="equal">
      <formula>"Towel"</formula>
    </cfRule>
    <cfRule type="cellIs" dxfId="39920" priority="18838" stopIfTrue="1" operator="equal">
      <formula>"Napkin Hs"</formula>
    </cfRule>
  </conditionalFormatting>
  <conditionalFormatting sqref="B56">
    <cfRule type="cellIs" dxfId="39919" priority="18835" stopIfTrue="1" operator="equal">
      <formula>"Towel"</formula>
    </cfRule>
    <cfRule type="cellIs" dxfId="39918" priority="18836" stopIfTrue="1" operator="equal">
      <formula>"Napkin Hs"</formula>
    </cfRule>
  </conditionalFormatting>
  <conditionalFormatting sqref="B56">
    <cfRule type="cellIs" dxfId="39917" priority="18833" stopIfTrue="1" operator="equal">
      <formula>"Towel"</formula>
    </cfRule>
    <cfRule type="cellIs" dxfId="39916" priority="18834" stopIfTrue="1" operator="equal">
      <formula>"Napkin Hs"</formula>
    </cfRule>
  </conditionalFormatting>
  <conditionalFormatting sqref="B56">
    <cfRule type="cellIs" dxfId="39915" priority="18831" stopIfTrue="1" operator="equal">
      <formula>"Towel"</formula>
    </cfRule>
    <cfRule type="cellIs" dxfId="39914" priority="18832" stopIfTrue="1" operator="equal">
      <formula>"Napkin Hs"</formula>
    </cfRule>
  </conditionalFormatting>
  <conditionalFormatting sqref="B56">
    <cfRule type="cellIs" dxfId="39913" priority="18829" stopIfTrue="1" operator="equal">
      <formula>"Towel"</formula>
    </cfRule>
    <cfRule type="cellIs" dxfId="39912" priority="18830" stopIfTrue="1" operator="equal">
      <formula>"Napkin Hs"</formula>
    </cfRule>
  </conditionalFormatting>
  <conditionalFormatting sqref="B56">
    <cfRule type="cellIs" dxfId="39911" priority="18827" stopIfTrue="1" operator="equal">
      <formula>"Towel"</formula>
    </cfRule>
    <cfRule type="cellIs" dxfId="39910" priority="18828" stopIfTrue="1" operator="equal">
      <formula>"Napkin Hs"</formula>
    </cfRule>
  </conditionalFormatting>
  <conditionalFormatting sqref="B56">
    <cfRule type="cellIs" dxfId="39909" priority="18825" stopIfTrue="1" operator="equal">
      <formula>"Towel"</formula>
    </cfRule>
    <cfRule type="cellIs" dxfId="39908" priority="18826" stopIfTrue="1" operator="equal">
      <formula>"Napkin Hs"</formula>
    </cfRule>
  </conditionalFormatting>
  <conditionalFormatting sqref="B56">
    <cfRule type="cellIs" dxfId="39907" priority="18824" stopIfTrue="1" operator="equal">
      <formula>"Napkin Hs"</formula>
    </cfRule>
  </conditionalFormatting>
  <conditionalFormatting sqref="B56">
    <cfRule type="cellIs" dxfId="39906" priority="18823" stopIfTrue="1" operator="equal">
      <formula>"Napkin Hs"</formula>
    </cfRule>
  </conditionalFormatting>
  <conditionalFormatting sqref="B56">
    <cfRule type="cellIs" dxfId="39905" priority="18822" stopIfTrue="1" operator="equal">
      <formula>"Napkin Hs"</formula>
    </cfRule>
  </conditionalFormatting>
  <conditionalFormatting sqref="B56">
    <cfRule type="cellIs" dxfId="39904" priority="18847" stopIfTrue="1" operator="equal">
      <formula>"Towel"</formula>
    </cfRule>
    <cfRule type="cellIs" dxfId="39903" priority="18848" stopIfTrue="1" operator="equal">
      <formula>"Napkin Hs"</formula>
    </cfRule>
  </conditionalFormatting>
  <conditionalFormatting sqref="B56">
    <cfRule type="cellIs" dxfId="39902" priority="18845" stopIfTrue="1" operator="equal">
      <formula>"Towel"</formula>
    </cfRule>
    <cfRule type="cellIs" dxfId="39901" priority="18846" stopIfTrue="1" operator="equal">
      <formula>"Napkin Hs"</formula>
    </cfRule>
  </conditionalFormatting>
  <conditionalFormatting sqref="B56">
    <cfRule type="cellIs" dxfId="39900" priority="18843" stopIfTrue="1" operator="equal">
      <formula>"Towel"</formula>
    </cfRule>
    <cfRule type="cellIs" dxfId="39899" priority="18844" stopIfTrue="1" operator="equal">
      <formula>"Napkin Hs"</formula>
    </cfRule>
  </conditionalFormatting>
  <conditionalFormatting sqref="B55:C55">
    <cfRule type="cellIs" dxfId="39898" priority="18800" stopIfTrue="1" operator="equal">
      <formula>"Towel"</formula>
    </cfRule>
    <cfRule type="cellIs" dxfId="39897" priority="18801" stopIfTrue="1" operator="equal">
      <formula>"Napkin Hs"</formula>
    </cfRule>
  </conditionalFormatting>
  <conditionalFormatting sqref="C55">
    <cfRule type="cellIs" dxfId="39896" priority="18796" stopIfTrue="1" operator="equal">
      <formula>"Towel"</formula>
    </cfRule>
    <cfRule type="cellIs" dxfId="39895" priority="18797" stopIfTrue="1" operator="equal">
      <formula>"Napkin Hs"</formula>
    </cfRule>
  </conditionalFormatting>
  <conditionalFormatting sqref="C55">
    <cfRule type="cellIs" dxfId="39894" priority="18799" stopIfTrue="1" operator="equal">
      <formula>"Napkin Hs"</formula>
    </cfRule>
  </conditionalFormatting>
  <conditionalFormatting sqref="C55">
    <cfRule type="cellIs" dxfId="39893" priority="18798" stopIfTrue="1" operator="equal">
      <formula>"Towel"</formula>
    </cfRule>
  </conditionalFormatting>
  <conditionalFormatting sqref="B55">
    <cfRule type="cellIs" dxfId="39892" priority="18794" stopIfTrue="1" operator="equal">
      <formula>"Towel"</formula>
    </cfRule>
    <cfRule type="cellIs" dxfId="39891" priority="18795" stopIfTrue="1" operator="equal">
      <formula>"Napkin Hs"</formula>
    </cfRule>
  </conditionalFormatting>
  <conditionalFormatting sqref="B55">
    <cfRule type="cellIs" dxfId="39890" priority="18792" stopIfTrue="1" operator="equal">
      <formula>"Towel"</formula>
    </cfRule>
    <cfRule type="cellIs" dxfId="39889" priority="18793" stopIfTrue="1" operator="equal">
      <formula>"Napkin Hs"</formula>
    </cfRule>
  </conditionalFormatting>
  <conditionalFormatting sqref="B55">
    <cfRule type="cellIs" dxfId="39888" priority="18790" stopIfTrue="1" operator="equal">
      <formula>"Towel"</formula>
    </cfRule>
    <cfRule type="cellIs" dxfId="39887" priority="18791" stopIfTrue="1" operator="equal">
      <formula>"Napkin Hs"</formula>
    </cfRule>
  </conditionalFormatting>
  <conditionalFormatting sqref="B55">
    <cfRule type="cellIs" dxfId="39886" priority="18788" stopIfTrue="1" operator="equal">
      <formula>"Towel"</formula>
    </cfRule>
    <cfRule type="cellIs" dxfId="39885" priority="18789" stopIfTrue="1" operator="equal">
      <formula>"Napkin Hs"</formula>
    </cfRule>
  </conditionalFormatting>
  <conditionalFormatting sqref="B55">
    <cfRule type="cellIs" dxfId="39884" priority="18786" stopIfTrue="1" operator="equal">
      <formula>"Towel"</formula>
    </cfRule>
    <cfRule type="cellIs" dxfId="39883" priority="18787" stopIfTrue="1" operator="equal">
      <formula>"Napkin Hs"</formula>
    </cfRule>
  </conditionalFormatting>
  <conditionalFormatting sqref="B55">
    <cfRule type="cellIs" dxfId="39882" priority="18784" stopIfTrue="1" operator="equal">
      <formula>"Towel"</formula>
    </cfRule>
    <cfRule type="cellIs" dxfId="39881" priority="18785" stopIfTrue="1" operator="equal">
      <formula>"Napkin Hs"</formula>
    </cfRule>
  </conditionalFormatting>
  <conditionalFormatting sqref="B55">
    <cfRule type="cellIs" dxfId="39880" priority="18782" stopIfTrue="1" operator="equal">
      <formula>"Towel"</formula>
    </cfRule>
    <cfRule type="cellIs" dxfId="39879" priority="18783" stopIfTrue="1" operator="equal">
      <formula>"Napkin Hs"</formula>
    </cfRule>
  </conditionalFormatting>
  <conditionalFormatting sqref="B55">
    <cfRule type="cellIs" dxfId="39878" priority="18780" stopIfTrue="1" operator="equal">
      <formula>"Towel"</formula>
    </cfRule>
    <cfRule type="cellIs" dxfId="39877" priority="18781" stopIfTrue="1" operator="equal">
      <formula>"Napkin Hs"</formula>
    </cfRule>
  </conditionalFormatting>
  <conditionalFormatting sqref="B55">
    <cfRule type="cellIs" dxfId="39876" priority="18779" stopIfTrue="1" operator="equal">
      <formula>"Napkin Hs"</formula>
    </cfRule>
  </conditionalFormatting>
  <conditionalFormatting sqref="B55">
    <cfRule type="cellIs" dxfId="39875" priority="18778" stopIfTrue="1" operator="equal">
      <formula>"Napkin Hs"</formula>
    </cfRule>
  </conditionalFormatting>
  <conditionalFormatting sqref="B55">
    <cfRule type="cellIs" dxfId="39874" priority="18777" stopIfTrue="1" operator="equal">
      <formula>"Napkin Hs"</formula>
    </cfRule>
  </conditionalFormatting>
  <conditionalFormatting sqref="C55">
    <cfRule type="cellIs" dxfId="39873" priority="18775" stopIfTrue="1" operator="equal">
      <formula>"Towel"</formula>
    </cfRule>
    <cfRule type="cellIs" dxfId="39872" priority="18776" stopIfTrue="1" operator="equal">
      <formula>"Napkin Hs"</formula>
    </cfRule>
  </conditionalFormatting>
  <conditionalFormatting sqref="C55">
    <cfRule type="cellIs" dxfId="39871" priority="18771" stopIfTrue="1" operator="equal">
      <formula>"Towel"</formula>
    </cfRule>
    <cfRule type="cellIs" dxfId="39870" priority="18772" stopIfTrue="1" operator="equal">
      <formula>"Napkin Hs"</formula>
    </cfRule>
  </conditionalFormatting>
  <conditionalFormatting sqref="C55">
    <cfRule type="cellIs" dxfId="39869" priority="18773" stopIfTrue="1" operator="equal">
      <formula>"Towel"</formula>
    </cfRule>
    <cfRule type="cellIs" dxfId="39868" priority="18774" stopIfTrue="1" operator="equal">
      <formula>"Napkin Hs"</formula>
    </cfRule>
  </conditionalFormatting>
  <conditionalFormatting sqref="C55">
    <cfRule type="cellIs" dxfId="39867" priority="18769" stopIfTrue="1" operator="equal">
      <formula>"Towel"</formula>
    </cfRule>
    <cfRule type="cellIs" dxfId="39866" priority="18770" stopIfTrue="1" operator="equal">
      <formula>"Napkin Hs"</formula>
    </cfRule>
  </conditionalFormatting>
  <conditionalFormatting sqref="C55">
    <cfRule type="cellIs" dxfId="39865" priority="18767" stopIfTrue="1" operator="equal">
      <formula>"Towel"</formula>
    </cfRule>
    <cfRule type="cellIs" dxfId="39864" priority="18768" stopIfTrue="1" operator="equal">
      <formula>"Napkin Hs"</formula>
    </cfRule>
  </conditionalFormatting>
  <conditionalFormatting sqref="C55">
    <cfRule type="cellIs" dxfId="39863" priority="18765" stopIfTrue="1" operator="equal">
      <formula>"Towel"</formula>
    </cfRule>
    <cfRule type="cellIs" dxfId="39862" priority="18766" stopIfTrue="1" operator="equal">
      <formula>"Napkin Hs"</formula>
    </cfRule>
  </conditionalFormatting>
  <conditionalFormatting sqref="C55">
    <cfRule type="cellIs" dxfId="39861" priority="18757" stopIfTrue="1" operator="equal">
      <formula>"Towel"</formula>
    </cfRule>
    <cfRule type="cellIs" dxfId="39860" priority="18758" stopIfTrue="1" operator="equal">
      <formula>"Napkin Hs"</formula>
    </cfRule>
  </conditionalFormatting>
  <conditionalFormatting sqref="C55">
    <cfRule type="cellIs" dxfId="39859" priority="18759" stopIfTrue="1" operator="equal">
      <formula>"Towel"</formula>
    </cfRule>
    <cfRule type="cellIs" dxfId="39858" priority="18760" stopIfTrue="1" operator="equal">
      <formula>"Napkin Hs"</formula>
    </cfRule>
  </conditionalFormatting>
  <conditionalFormatting sqref="C55">
    <cfRule type="cellIs" dxfId="39857" priority="18755" stopIfTrue="1" operator="equal">
      <formula>"Towel"</formula>
    </cfRule>
    <cfRule type="cellIs" dxfId="39856" priority="18756" stopIfTrue="1" operator="equal">
      <formula>"Napkin Hs"</formula>
    </cfRule>
  </conditionalFormatting>
  <conditionalFormatting sqref="C55">
    <cfRule type="cellIs" dxfId="39855" priority="18753" stopIfTrue="1" operator="equal">
      <formula>"Towel"</formula>
    </cfRule>
    <cfRule type="cellIs" dxfId="39854" priority="18754" stopIfTrue="1" operator="equal">
      <formula>"Napkin Hs"</formula>
    </cfRule>
  </conditionalFormatting>
  <conditionalFormatting sqref="C55">
    <cfRule type="cellIs" dxfId="39853" priority="18761" stopIfTrue="1" operator="equal">
      <formula>"Towel"</formula>
    </cfRule>
    <cfRule type="cellIs" dxfId="39852" priority="18762" stopIfTrue="1" operator="equal">
      <formula>"Napkin Hs"</formula>
    </cfRule>
  </conditionalFormatting>
  <conditionalFormatting sqref="C55">
    <cfRule type="cellIs" dxfId="39851" priority="18763" stopIfTrue="1" operator="equal">
      <formula>"Towel"</formula>
    </cfRule>
    <cfRule type="cellIs" dxfId="39850" priority="18764" stopIfTrue="1" operator="equal">
      <formula>"Napkin Hs"</formula>
    </cfRule>
  </conditionalFormatting>
  <conditionalFormatting sqref="C55">
    <cfRule type="cellIs" dxfId="39849" priority="18751" stopIfTrue="1" operator="equal">
      <formula>"Towel"</formula>
    </cfRule>
    <cfRule type="cellIs" dxfId="39848" priority="18752" stopIfTrue="1" operator="equal">
      <formula>"Napkin Hs"</formula>
    </cfRule>
  </conditionalFormatting>
  <conditionalFormatting sqref="C55">
    <cfRule type="cellIs" dxfId="39847" priority="18747" stopIfTrue="1" operator="equal">
      <formula>"Towel"</formula>
    </cfRule>
    <cfRule type="cellIs" dxfId="39846" priority="18748" stopIfTrue="1" operator="equal">
      <formula>"Napkin Hs"</formula>
    </cfRule>
  </conditionalFormatting>
  <conditionalFormatting sqref="C55">
    <cfRule type="cellIs" dxfId="39845" priority="18749" stopIfTrue="1" operator="equal">
      <formula>"Towel"</formula>
    </cfRule>
    <cfRule type="cellIs" dxfId="39844" priority="18750" stopIfTrue="1" operator="equal">
      <formula>"Napkin Hs"</formula>
    </cfRule>
  </conditionalFormatting>
  <conditionalFormatting sqref="C55">
    <cfRule type="cellIs" dxfId="39843" priority="18745" stopIfTrue="1" operator="equal">
      <formula>"Towel"</formula>
    </cfRule>
    <cfRule type="cellIs" dxfId="39842" priority="18746" stopIfTrue="1" operator="equal">
      <formula>"Napkin Hs"</formula>
    </cfRule>
  </conditionalFormatting>
  <conditionalFormatting sqref="C55">
    <cfRule type="cellIs" dxfId="39841" priority="18743" stopIfTrue="1" operator="equal">
      <formula>"Towel"</formula>
    </cfRule>
    <cfRule type="cellIs" dxfId="39840" priority="18744" stopIfTrue="1" operator="equal">
      <formula>"Napkin Hs"</formula>
    </cfRule>
  </conditionalFormatting>
  <conditionalFormatting sqref="C55">
    <cfRule type="cellIs" dxfId="39839" priority="18741" stopIfTrue="1" operator="equal">
      <formula>"Towel"</formula>
    </cfRule>
    <cfRule type="cellIs" dxfId="39838" priority="18742" stopIfTrue="1" operator="equal">
      <formula>"Napkin Hs"</formula>
    </cfRule>
  </conditionalFormatting>
  <conditionalFormatting sqref="C55">
    <cfRule type="cellIs" dxfId="39837" priority="18733" stopIfTrue="1" operator="equal">
      <formula>"Towel"</formula>
    </cfRule>
    <cfRule type="cellIs" dxfId="39836" priority="18734" stopIfTrue="1" operator="equal">
      <formula>"Napkin Hs"</formula>
    </cfRule>
  </conditionalFormatting>
  <conditionalFormatting sqref="C55">
    <cfRule type="cellIs" dxfId="39835" priority="18735" stopIfTrue="1" operator="equal">
      <formula>"Towel"</formula>
    </cfRule>
    <cfRule type="cellIs" dxfId="39834" priority="18736" stopIfTrue="1" operator="equal">
      <formula>"Napkin Hs"</formula>
    </cfRule>
  </conditionalFormatting>
  <conditionalFormatting sqref="C55">
    <cfRule type="cellIs" dxfId="39833" priority="18731" stopIfTrue="1" operator="equal">
      <formula>"Towel"</formula>
    </cfRule>
    <cfRule type="cellIs" dxfId="39832" priority="18732" stopIfTrue="1" operator="equal">
      <formula>"Napkin Hs"</formula>
    </cfRule>
  </conditionalFormatting>
  <conditionalFormatting sqref="C55">
    <cfRule type="cellIs" dxfId="39831" priority="18729" stopIfTrue="1" operator="equal">
      <formula>"Towel"</formula>
    </cfRule>
    <cfRule type="cellIs" dxfId="39830" priority="18730" stopIfTrue="1" operator="equal">
      <formula>"Napkin Hs"</formula>
    </cfRule>
  </conditionalFormatting>
  <conditionalFormatting sqref="C55">
    <cfRule type="cellIs" dxfId="39829" priority="18737" stopIfTrue="1" operator="equal">
      <formula>"Towel"</formula>
    </cfRule>
    <cfRule type="cellIs" dxfId="39828" priority="18738" stopIfTrue="1" operator="equal">
      <formula>"Napkin Hs"</formula>
    </cfRule>
  </conditionalFormatting>
  <conditionalFormatting sqref="C55">
    <cfRule type="cellIs" dxfId="39827" priority="18739" stopIfTrue="1" operator="equal">
      <formula>"Towel"</formula>
    </cfRule>
    <cfRule type="cellIs" dxfId="39826" priority="18740" stopIfTrue="1" operator="equal">
      <formula>"Napkin Hs"</formula>
    </cfRule>
  </conditionalFormatting>
  <conditionalFormatting sqref="C55">
    <cfRule type="cellIs" dxfId="39825" priority="18727" stopIfTrue="1" operator="equal">
      <formula>"Towel"</formula>
    </cfRule>
    <cfRule type="cellIs" dxfId="39824" priority="18728" stopIfTrue="1" operator="equal">
      <formula>"Napkin Hs"</formula>
    </cfRule>
  </conditionalFormatting>
  <conditionalFormatting sqref="C55">
    <cfRule type="cellIs" dxfId="39823" priority="18723" stopIfTrue="1" operator="equal">
      <formula>"Towel"</formula>
    </cfRule>
    <cfRule type="cellIs" dxfId="39822" priority="18724" stopIfTrue="1" operator="equal">
      <formula>"Napkin Hs"</formula>
    </cfRule>
  </conditionalFormatting>
  <conditionalFormatting sqref="C55">
    <cfRule type="cellIs" dxfId="39821" priority="18725" stopIfTrue="1" operator="equal">
      <formula>"Towel"</formula>
    </cfRule>
    <cfRule type="cellIs" dxfId="39820" priority="18726" stopIfTrue="1" operator="equal">
      <formula>"Napkin Hs"</formula>
    </cfRule>
  </conditionalFormatting>
  <conditionalFormatting sqref="C55">
    <cfRule type="cellIs" dxfId="39819" priority="18719" stopIfTrue="1" operator="equal">
      <formula>"Towel"</formula>
    </cfRule>
    <cfRule type="cellIs" dxfId="39818" priority="18720" stopIfTrue="1" operator="equal">
      <formula>"Napkin Hs"</formula>
    </cfRule>
  </conditionalFormatting>
  <conditionalFormatting sqref="C55">
    <cfRule type="cellIs" dxfId="39817" priority="18721" stopIfTrue="1" operator="equal">
      <formula>"Towel"</formula>
    </cfRule>
    <cfRule type="cellIs" dxfId="39816" priority="18722" stopIfTrue="1" operator="equal">
      <formula>"Napkin Hs"</formula>
    </cfRule>
  </conditionalFormatting>
  <conditionalFormatting sqref="C55">
    <cfRule type="cellIs" dxfId="39815" priority="18717" stopIfTrue="1" operator="equal">
      <formula>"Towel"</formula>
    </cfRule>
    <cfRule type="cellIs" dxfId="39814" priority="18718" stopIfTrue="1" operator="equal">
      <formula>"Napkin Hs"</formula>
    </cfRule>
  </conditionalFormatting>
  <conditionalFormatting sqref="C55">
    <cfRule type="cellIs" dxfId="39813" priority="18711" stopIfTrue="1" operator="equal">
      <formula>"Towel"</formula>
    </cfRule>
    <cfRule type="cellIs" dxfId="39812" priority="18712" stopIfTrue="1" operator="equal">
      <formula>"Napkin Hs"</formula>
    </cfRule>
  </conditionalFormatting>
  <conditionalFormatting sqref="C55">
    <cfRule type="cellIs" dxfId="39811" priority="18715" stopIfTrue="1" operator="equal">
      <formula>"Towel"</formula>
    </cfRule>
    <cfRule type="cellIs" dxfId="39810" priority="18716" stopIfTrue="1" operator="equal">
      <formula>"Napkin Hs"</formula>
    </cfRule>
  </conditionalFormatting>
  <conditionalFormatting sqref="C55">
    <cfRule type="cellIs" dxfId="39809" priority="18713" stopIfTrue="1" operator="equal">
      <formula>"Towel"</formula>
    </cfRule>
    <cfRule type="cellIs" dxfId="39808" priority="18714" stopIfTrue="1" operator="equal">
      <formula>"Napkin Hs"</formula>
    </cfRule>
  </conditionalFormatting>
  <conditionalFormatting sqref="C55">
    <cfRule type="cellIs" dxfId="39807" priority="18705" stopIfTrue="1" operator="equal">
      <formula>"Towel"</formula>
    </cfRule>
    <cfRule type="cellIs" dxfId="39806" priority="18706" stopIfTrue="1" operator="equal">
      <formula>"Napkin Hs"</formula>
    </cfRule>
  </conditionalFormatting>
  <conditionalFormatting sqref="C55">
    <cfRule type="cellIs" dxfId="39805" priority="18707" stopIfTrue="1" operator="equal">
      <formula>"Towel"</formula>
    </cfRule>
    <cfRule type="cellIs" dxfId="39804" priority="18708" stopIfTrue="1" operator="equal">
      <formula>"Napkin Hs"</formula>
    </cfRule>
  </conditionalFormatting>
  <conditionalFormatting sqref="C55">
    <cfRule type="cellIs" dxfId="39803" priority="18709" stopIfTrue="1" operator="equal">
      <formula>"Towel"</formula>
    </cfRule>
    <cfRule type="cellIs" dxfId="39802" priority="18710" stopIfTrue="1" operator="equal">
      <formula>"Napkin Hs"</formula>
    </cfRule>
  </conditionalFormatting>
  <conditionalFormatting sqref="C55">
    <cfRule type="cellIs" dxfId="39801" priority="18703" stopIfTrue="1" operator="equal">
      <formula>"Towel"</formula>
    </cfRule>
    <cfRule type="cellIs" dxfId="39800" priority="18704" stopIfTrue="1" operator="equal">
      <formula>"Napkin Hs"</formula>
    </cfRule>
  </conditionalFormatting>
  <conditionalFormatting sqref="C55">
    <cfRule type="cellIs" dxfId="39799" priority="18701" stopIfTrue="1" operator="equal">
      <formula>"Towel"</formula>
    </cfRule>
    <cfRule type="cellIs" dxfId="39798" priority="18702" stopIfTrue="1" operator="equal">
      <formula>"Napkin Hs"</formula>
    </cfRule>
  </conditionalFormatting>
  <conditionalFormatting sqref="C55">
    <cfRule type="cellIs" dxfId="39797" priority="18677" stopIfTrue="1" operator="equal">
      <formula>"Towel"</formula>
    </cfRule>
  </conditionalFormatting>
  <conditionalFormatting sqref="C55">
    <cfRule type="cellIs" dxfId="39796" priority="18678" stopIfTrue="1" operator="equal">
      <formula>"Napkin Hs"</formula>
    </cfRule>
    <cfRule type="cellIs" dxfId="39795" priority="18683" stopIfTrue="1" operator="equal">
      <formula>"Towel"</formula>
    </cfRule>
    <cfRule type="cellIs" dxfId="39794" priority="18684" stopIfTrue="1" operator="equal">
      <formula>"Napkin Hs"</formula>
    </cfRule>
    <cfRule type="cellIs" dxfId="39793" priority="18693" stopIfTrue="1" operator="equal">
      <formula>"Towel"</formula>
    </cfRule>
    <cfRule type="cellIs" dxfId="39792" priority="18694" stopIfTrue="1" operator="equal">
      <formula>"Napkin Hs"</formula>
    </cfRule>
    <cfRule type="cellIs" dxfId="39791" priority="18699" stopIfTrue="1" operator="equal">
      <formula>"Towel"</formula>
    </cfRule>
    <cfRule type="cellIs" dxfId="39790" priority="18700" stopIfTrue="1" operator="equal">
      <formula>"Napkin Hs"</formula>
    </cfRule>
  </conditionalFormatting>
  <conditionalFormatting sqref="C55">
    <cfRule type="cellIs" dxfId="39789" priority="18679" stopIfTrue="1" operator="equal">
      <formula>"Towel"</formula>
    </cfRule>
    <cfRule type="cellIs" dxfId="39788" priority="18680" stopIfTrue="1" operator="equal">
      <formula>"Napkin Hs"</formula>
    </cfRule>
    <cfRule type="cellIs" dxfId="39787" priority="18681" stopIfTrue="1" operator="equal">
      <formula>"Towel"</formula>
    </cfRule>
    <cfRule type="cellIs" dxfId="39786" priority="18682" stopIfTrue="1" operator="equal">
      <formula>"Napkin Hs"</formula>
    </cfRule>
    <cfRule type="cellIs" dxfId="39785" priority="18685" stopIfTrue="1" operator="equal">
      <formula>"Towel"</formula>
    </cfRule>
    <cfRule type="cellIs" dxfId="39784" priority="18686" stopIfTrue="1" operator="equal">
      <formula>"Napkin Hs"</formula>
    </cfRule>
    <cfRule type="cellIs" dxfId="39783" priority="18687" stopIfTrue="1" operator="equal">
      <formula>"Towel"</formula>
    </cfRule>
    <cfRule type="cellIs" dxfId="39782" priority="18688" stopIfTrue="1" operator="equal">
      <formula>"Napkin Hs"</formula>
    </cfRule>
    <cfRule type="cellIs" dxfId="39781" priority="18689" stopIfTrue="1" operator="equal">
      <formula>"Towel"</formula>
    </cfRule>
    <cfRule type="cellIs" dxfId="39780" priority="18690" stopIfTrue="1" operator="equal">
      <formula>"Napkin Hs"</formula>
    </cfRule>
    <cfRule type="cellIs" dxfId="39779" priority="18691" stopIfTrue="1" operator="equal">
      <formula>"Towel"</formula>
    </cfRule>
    <cfRule type="cellIs" dxfId="39778" priority="18692" stopIfTrue="1" operator="equal">
      <formula>"Napkin Hs"</formula>
    </cfRule>
    <cfRule type="cellIs" dxfId="39777" priority="18695" stopIfTrue="1" operator="equal">
      <formula>"Towel"</formula>
    </cfRule>
    <cfRule type="cellIs" dxfId="39776" priority="18696" stopIfTrue="1" operator="equal">
      <formula>"Napkin Hs"</formula>
    </cfRule>
    <cfRule type="cellIs" dxfId="39775" priority="18698" stopIfTrue="1" operator="equal">
      <formula>"Napkin Hs"</formula>
    </cfRule>
  </conditionalFormatting>
  <conditionalFormatting sqref="C55">
    <cfRule type="cellIs" dxfId="39774" priority="18697" stopIfTrue="1" operator="equal">
      <formula>"Towel"</formula>
    </cfRule>
  </conditionalFormatting>
  <conditionalFormatting sqref="C55">
    <cfRule type="cellIs" dxfId="39773" priority="18675" stopIfTrue="1" operator="equal">
      <formula>"Towel"</formula>
    </cfRule>
    <cfRule type="cellIs" dxfId="39772" priority="18676" stopIfTrue="1" operator="equal">
      <formula>"Napkin Hs"</formula>
    </cfRule>
  </conditionalFormatting>
  <conditionalFormatting sqref="C55">
    <cfRule type="cellIs" dxfId="39771" priority="18674" stopIfTrue="1" operator="equal">
      <formula>"Napkin Hs"</formula>
    </cfRule>
  </conditionalFormatting>
  <conditionalFormatting sqref="C55">
    <cfRule type="cellIs" dxfId="39770" priority="18673" stopIfTrue="1" operator="equal">
      <formula>"Towel"</formula>
    </cfRule>
  </conditionalFormatting>
  <conditionalFormatting sqref="C55">
    <cfRule type="cellIs" dxfId="39769" priority="18671" stopIfTrue="1" operator="equal">
      <formula>"Towel"</formula>
    </cfRule>
  </conditionalFormatting>
  <conditionalFormatting sqref="C55">
    <cfRule type="cellIs" dxfId="39768" priority="18672" stopIfTrue="1" operator="equal">
      <formula>"Napkin Hs"</formula>
    </cfRule>
  </conditionalFormatting>
  <conditionalFormatting sqref="C55">
    <cfRule type="cellIs" dxfId="39767" priority="18575" stopIfTrue="1" operator="equal">
      <formula>"Towel"</formula>
    </cfRule>
  </conditionalFormatting>
  <conditionalFormatting sqref="C55">
    <cfRule type="cellIs" dxfId="39766" priority="18585" stopIfTrue="1" operator="equal">
      <formula>"Towel"</formula>
    </cfRule>
    <cfRule type="cellIs" dxfId="39765" priority="18586" stopIfTrue="1" operator="equal">
      <formula>"Napkin Hs"</formula>
    </cfRule>
    <cfRule type="cellIs" dxfId="39764" priority="18591" stopIfTrue="1" operator="equal">
      <formula>"Towel"</formula>
    </cfRule>
    <cfRule type="cellIs" dxfId="39763" priority="18592" stopIfTrue="1" operator="equal">
      <formula>"Napkin Hs"</formula>
    </cfRule>
    <cfRule type="cellIs" dxfId="39762" priority="18597" stopIfTrue="1" operator="equal">
      <formula>"Towel"</formula>
    </cfRule>
    <cfRule type="cellIs" dxfId="39761" priority="18598" stopIfTrue="1" operator="equal">
      <formula>"Napkin Hs"</formula>
    </cfRule>
    <cfRule type="cellIs" dxfId="39760" priority="18599" stopIfTrue="1" operator="equal">
      <formula>"Towel"</formula>
    </cfRule>
    <cfRule type="cellIs" dxfId="39759" priority="18600" stopIfTrue="1" operator="equal">
      <formula>"Napkin Hs"</formula>
    </cfRule>
    <cfRule type="cellIs" dxfId="39758" priority="18605" stopIfTrue="1" operator="equal">
      <formula>"Towel"</formula>
    </cfRule>
    <cfRule type="cellIs" dxfId="39757" priority="18606" stopIfTrue="1" operator="equal">
      <formula>"Napkin Hs"</formula>
    </cfRule>
    <cfRule type="cellIs" dxfId="39756" priority="18615" stopIfTrue="1" operator="equal">
      <formula>"Towel"</formula>
    </cfRule>
    <cfRule type="cellIs" dxfId="39755" priority="18616" stopIfTrue="1" operator="equal">
      <formula>"Napkin Hs"</formula>
    </cfRule>
    <cfRule type="cellIs" dxfId="39754" priority="18621" stopIfTrue="1" operator="equal">
      <formula>"Towel"</formula>
    </cfRule>
    <cfRule type="cellIs" dxfId="39753" priority="18622" stopIfTrue="1" operator="equal">
      <formula>"Napkin Hs"</formula>
    </cfRule>
    <cfRule type="cellIs" dxfId="39752" priority="18623" stopIfTrue="1" operator="equal">
      <formula>"Towel"</formula>
    </cfRule>
    <cfRule type="cellIs" dxfId="39751" priority="18624" stopIfTrue="1" operator="equal">
      <formula>"Napkin Hs"</formula>
    </cfRule>
    <cfRule type="cellIs" dxfId="39750" priority="18629" stopIfTrue="1" operator="equal">
      <formula>"Towel"</formula>
    </cfRule>
    <cfRule type="cellIs" dxfId="39749" priority="18630" stopIfTrue="1" operator="equal">
      <formula>"Napkin Hs"</formula>
    </cfRule>
    <cfRule type="cellIs" dxfId="39748" priority="18639" stopIfTrue="1" operator="equal">
      <formula>"Towel"</formula>
    </cfRule>
    <cfRule type="cellIs" dxfId="39747" priority="18640" stopIfTrue="1" operator="equal">
      <formula>"Napkin Hs"</formula>
    </cfRule>
    <cfRule type="cellIs" dxfId="39746" priority="18641" stopIfTrue="1" operator="equal">
      <formula>"Towel"</formula>
    </cfRule>
    <cfRule type="cellIs" dxfId="39745" priority="18642" stopIfTrue="1" operator="equal">
      <formula>"Napkin Hs"</formula>
    </cfRule>
    <cfRule type="cellIs" dxfId="39744" priority="18647" stopIfTrue="1" operator="equal">
      <formula>"Towel"</formula>
    </cfRule>
    <cfRule type="cellIs" dxfId="39743" priority="18648" stopIfTrue="1" operator="equal">
      <formula>"Napkin Hs"</formula>
    </cfRule>
    <cfRule type="cellIs" dxfId="39742" priority="18657" stopIfTrue="1" operator="equal">
      <formula>"Towel"</formula>
    </cfRule>
    <cfRule type="cellIs" dxfId="39741" priority="18658" stopIfTrue="1" operator="equal">
      <formula>"Napkin Hs"</formula>
    </cfRule>
    <cfRule type="cellIs" dxfId="39740" priority="18659" stopIfTrue="1" operator="equal">
      <formula>"Towel"</formula>
    </cfRule>
    <cfRule type="cellIs" dxfId="39739" priority="18660" stopIfTrue="1" operator="equal">
      <formula>"Napkin Hs"</formula>
    </cfRule>
    <cfRule type="cellIs" dxfId="39738" priority="18666" stopIfTrue="1" operator="equal">
      <formula>"Napkin Hs"</formula>
    </cfRule>
  </conditionalFormatting>
  <conditionalFormatting sqref="C55">
    <cfRule type="cellIs" dxfId="39737" priority="18665" stopIfTrue="1" operator="equal">
      <formula>"Towel"</formula>
    </cfRule>
  </conditionalFormatting>
  <conditionalFormatting sqref="C55">
    <cfRule type="cellIs" dxfId="39736" priority="18576" stopIfTrue="1" operator="equal">
      <formula>"Napkin Hs"</formula>
    </cfRule>
    <cfRule type="cellIs" dxfId="39735" priority="18577" stopIfTrue="1" operator="equal">
      <formula>"Towel"</formula>
    </cfRule>
    <cfRule type="cellIs" dxfId="39734" priority="18578" stopIfTrue="1" operator="equal">
      <formula>"Napkin Hs"</formula>
    </cfRule>
    <cfRule type="cellIs" dxfId="39733" priority="18579" stopIfTrue="1" operator="equal">
      <formula>"Towel"</formula>
    </cfRule>
    <cfRule type="cellIs" dxfId="39732" priority="18580" stopIfTrue="1" operator="equal">
      <formula>"Napkin Hs"</formula>
    </cfRule>
    <cfRule type="cellIs" dxfId="39731" priority="18581" stopIfTrue="1" operator="equal">
      <formula>"Towel"</formula>
    </cfRule>
    <cfRule type="cellIs" dxfId="39730" priority="18582" stopIfTrue="1" operator="equal">
      <formula>"Napkin Hs"</formula>
    </cfRule>
    <cfRule type="cellIs" dxfId="39729" priority="18583" stopIfTrue="1" operator="equal">
      <formula>"Towel"</formula>
    </cfRule>
    <cfRule type="cellIs" dxfId="39728" priority="18584" stopIfTrue="1" operator="equal">
      <formula>"Napkin Hs"</formula>
    </cfRule>
    <cfRule type="cellIs" dxfId="39727" priority="18587" stopIfTrue="1" operator="equal">
      <formula>"Towel"</formula>
    </cfRule>
    <cfRule type="cellIs" dxfId="39726" priority="18588" stopIfTrue="1" operator="equal">
      <formula>"Napkin Hs"</formula>
    </cfRule>
    <cfRule type="cellIs" dxfId="39725" priority="18589" stopIfTrue="1" operator="equal">
      <formula>"Towel"</formula>
    </cfRule>
    <cfRule type="cellIs" dxfId="39724" priority="18590" stopIfTrue="1" operator="equal">
      <formula>"Napkin Hs"</formula>
    </cfRule>
    <cfRule type="cellIs" dxfId="39723" priority="18593" stopIfTrue="1" operator="equal">
      <formula>"Towel"</formula>
    </cfRule>
    <cfRule type="cellIs" dxfId="39722" priority="18594" stopIfTrue="1" operator="equal">
      <formula>"Napkin Hs"</formula>
    </cfRule>
    <cfRule type="cellIs" dxfId="39721" priority="18595" stopIfTrue="1" operator="equal">
      <formula>"Towel"</formula>
    </cfRule>
    <cfRule type="cellIs" dxfId="39720" priority="18596" stopIfTrue="1" operator="equal">
      <formula>"Napkin Hs"</formula>
    </cfRule>
    <cfRule type="cellIs" dxfId="39719" priority="18601" stopIfTrue="1" operator="equal">
      <formula>"Towel"</formula>
    </cfRule>
    <cfRule type="cellIs" dxfId="39718" priority="18602" stopIfTrue="1" operator="equal">
      <formula>"Napkin Hs"</formula>
    </cfRule>
    <cfRule type="cellIs" dxfId="39717" priority="18603" stopIfTrue="1" operator="equal">
      <formula>"Towel"</formula>
    </cfRule>
    <cfRule type="cellIs" dxfId="39716" priority="18604" stopIfTrue="1" operator="equal">
      <formula>"Napkin Hs"</formula>
    </cfRule>
    <cfRule type="cellIs" dxfId="39715" priority="18607" stopIfTrue="1" operator="equal">
      <formula>"Towel"</formula>
    </cfRule>
    <cfRule type="cellIs" dxfId="39714" priority="18608" stopIfTrue="1" operator="equal">
      <formula>"Napkin Hs"</formula>
    </cfRule>
    <cfRule type="cellIs" dxfId="39713" priority="18609" stopIfTrue="1" operator="equal">
      <formula>"Towel"</formula>
    </cfRule>
    <cfRule type="cellIs" dxfId="39712" priority="18610" stopIfTrue="1" operator="equal">
      <formula>"Napkin Hs"</formula>
    </cfRule>
    <cfRule type="cellIs" dxfId="39711" priority="18611" stopIfTrue="1" operator="equal">
      <formula>"Towel"</formula>
    </cfRule>
    <cfRule type="cellIs" dxfId="39710" priority="18612" stopIfTrue="1" operator="equal">
      <formula>"Napkin Hs"</formula>
    </cfRule>
    <cfRule type="cellIs" dxfId="39709" priority="18613" stopIfTrue="1" operator="equal">
      <formula>"Towel"</formula>
    </cfRule>
    <cfRule type="cellIs" dxfId="39708" priority="18614" stopIfTrue="1" operator="equal">
      <formula>"Napkin Hs"</formula>
    </cfRule>
    <cfRule type="cellIs" dxfId="39707" priority="18617" stopIfTrue="1" operator="equal">
      <formula>"Towel"</formula>
    </cfRule>
    <cfRule type="cellIs" dxfId="39706" priority="18618" stopIfTrue="1" operator="equal">
      <formula>"Napkin Hs"</formula>
    </cfRule>
    <cfRule type="cellIs" dxfId="39705" priority="18619" stopIfTrue="1" operator="equal">
      <formula>"Towel"</formula>
    </cfRule>
    <cfRule type="cellIs" dxfId="39704" priority="18620" stopIfTrue="1" operator="equal">
      <formula>"Napkin Hs"</formula>
    </cfRule>
    <cfRule type="cellIs" dxfId="39703" priority="18625" stopIfTrue="1" operator="equal">
      <formula>"Towel"</formula>
    </cfRule>
    <cfRule type="cellIs" dxfId="39702" priority="18626" stopIfTrue="1" operator="equal">
      <formula>"Napkin Hs"</formula>
    </cfRule>
    <cfRule type="cellIs" dxfId="39701" priority="18627" stopIfTrue="1" operator="equal">
      <formula>"Towel"</formula>
    </cfRule>
    <cfRule type="cellIs" dxfId="39700" priority="18628" stopIfTrue="1" operator="equal">
      <formula>"Napkin Hs"</formula>
    </cfRule>
    <cfRule type="cellIs" dxfId="39699" priority="18631" stopIfTrue="1" operator="equal">
      <formula>"Towel"</formula>
    </cfRule>
    <cfRule type="cellIs" dxfId="39698" priority="18632" stopIfTrue="1" operator="equal">
      <formula>"Napkin Hs"</formula>
    </cfRule>
    <cfRule type="cellIs" dxfId="39697" priority="18633" stopIfTrue="1" operator="equal">
      <formula>"Towel"</formula>
    </cfRule>
    <cfRule type="cellIs" dxfId="39696" priority="18634" stopIfTrue="1" operator="equal">
      <formula>"Napkin Hs"</formula>
    </cfRule>
    <cfRule type="cellIs" dxfId="39695" priority="18635" stopIfTrue="1" operator="equal">
      <formula>"Towel"</formula>
    </cfRule>
    <cfRule type="cellIs" dxfId="39694" priority="18636" stopIfTrue="1" operator="equal">
      <formula>"Napkin Hs"</formula>
    </cfRule>
    <cfRule type="cellIs" dxfId="39693" priority="18637" stopIfTrue="1" operator="equal">
      <formula>"Towel"</formula>
    </cfRule>
    <cfRule type="cellIs" dxfId="39692" priority="18638" stopIfTrue="1" operator="equal">
      <formula>"Napkin Hs"</formula>
    </cfRule>
    <cfRule type="cellIs" dxfId="39691" priority="18643" stopIfTrue="1" operator="equal">
      <formula>"Towel"</formula>
    </cfRule>
    <cfRule type="cellIs" dxfId="39690" priority="18644" stopIfTrue="1" operator="equal">
      <formula>"Napkin Hs"</formula>
    </cfRule>
    <cfRule type="cellIs" dxfId="39689" priority="18645" stopIfTrue="1" operator="equal">
      <formula>"Towel"</formula>
    </cfRule>
    <cfRule type="cellIs" dxfId="39688" priority="18646" stopIfTrue="1" operator="equal">
      <formula>"Napkin Hs"</formula>
    </cfRule>
    <cfRule type="cellIs" dxfId="39687" priority="18649" stopIfTrue="1" operator="equal">
      <formula>"Towel"</formula>
    </cfRule>
    <cfRule type="cellIs" dxfId="39686" priority="18650" stopIfTrue="1" operator="equal">
      <formula>"Napkin Hs"</formula>
    </cfRule>
    <cfRule type="cellIs" dxfId="39685" priority="18651" stopIfTrue="1" operator="equal">
      <formula>"Towel"</formula>
    </cfRule>
    <cfRule type="cellIs" dxfId="39684" priority="18652" stopIfTrue="1" operator="equal">
      <formula>"Napkin Hs"</formula>
    </cfRule>
    <cfRule type="cellIs" dxfId="39683" priority="18653" stopIfTrue="1" operator="equal">
      <formula>"Towel"</formula>
    </cfRule>
    <cfRule type="cellIs" dxfId="39682" priority="18654" stopIfTrue="1" operator="equal">
      <formula>"Napkin Hs"</formula>
    </cfRule>
    <cfRule type="cellIs" dxfId="39681" priority="18655" stopIfTrue="1" operator="equal">
      <formula>"Towel"</formula>
    </cfRule>
    <cfRule type="cellIs" dxfId="39680" priority="18656" stopIfTrue="1" operator="equal">
      <formula>"Napkin Hs"</formula>
    </cfRule>
    <cfRule type="cellIs" dxfId="39679" priority="18661" stopIfTrue="1" operator="equal">
      <formula>"Towel"</formula>
    </cfRule>
    <cfRule type="cellIs" dxfId="39678" priority="18662" stopIfTrue="1" operator="equal">
      <formula>"Napkin Hs"</formula>
    </cfRule>
    <cfRule type="cellIs" dxfId="39677" priority="18663" stopIfTrue="1" operator="equal">
      <formula>"Towel"</formula>
    </cfRule>
    <cfRule type="cellIs" dxfId="39676" priority="18664" stopIfTrue="1" operator="equal">
      <formula>"Napkin Hs"</formula>
    </cfRule>
    <cfRule type="cellIs" dxfId="39675" priority="18667" stopIfTrue="1" operator="equal">
      <formula>"Towel"</formula>
    </cfRule>
    <cfRule type="cellIs" dxfId="39674" priority="18668" stopIfTrue="1" operator="equal">
      <formula>"Napkin Hs"</formula>
    </cfRule>
    <cfRule type="cellIs" dxfId="39673" priority="18669" stopIfTrue="1" operator="equal">
      <formula>"Towel"</formula>
    </cfRule>
    <cfRule type="cellIs" dxfId="39672" priority="18670" stopIfTrue="1" operator="equal">
      <formula>"Napkin Hs"</formula>
    </cfRule>
  </conditionalFormatting>
  <conditionalFormatting sqref="C55">
    <cfRule type="cellIs" dxfId="39671" priority="18574" stopIfTrue="1" operator="equal">
      <formula>"Napkin Hs"</formula>
    </cfRule>
  </conditionalFormatting>
  <conditionalFormatting sqref="C55">
    <cfRule type="cellIs" dxfId="39670" priority="18573" stopIfTrue="1" operator="equal">
      <formula>"Napkin Hs"</formula>
    </cfRule>
  </conditionalFormatting>
  <conditionalFormatting sqref="C55">
    <cfRule type="cellIs" dxfId="39669" priority="18572" stopIfTrue="1" operator="equal">
      <formula>"Napkin Hs"</formula>
    </cfRule>
  </conditionalFormatting>
  <conditionalFormatting sqref="C55">
    <cfRule type="cellIs" dxfId="39668" priority="18571" stopIfTrue="1" operator="equal">
      <formula>"Napkin Hs"</formula>
    </cfRule>
  </conditionalFormatting>
  <conditionalFormatting sqref="C55">
    <cfRule type="cellIs" dxfId="39667" priority="18570" stopIfTrue="1" operator="equal">
      <formula>"Napkin Hs"</formula>
    </cfRule>
  </conditionalFormatting>
  <conditionalFormatting sqref="C55">
    <cfRule type="cellIs" dxfId="39666" priority="18569" stopIfTrue="1" operator="equal">
      <formula>"Napkin Hs"</formula>
    </cfRule>
  </conditionalFormatting>
  <conditionalFormatting sqref="C55">
    <cfRule type="cellIs" dxfId="39665" priority="18565" stopIfTrue="1" operator="equal">
      <formula>"Towel"</formula>
    </cfRule>
    <cfRule type="cellIs" dxfId="39664" priority="18566" stopIfTrue="1" operator="equal">
      <formula>"Napkin Hs"</formula>
    </cfRule>
  </conditionalFormatting>
  <conditionalFormatting sqref="C55">
    <cfRule type="cellIs" dxfId="39663" priority="18567" stopIfTrue="1" operator="equal">
      <formula>"Towel"</formula>
    </cfRule>
    <cfRule type="cellIs" dxfId="39662" priority="18568" stopIfTrue="1" operator="equal">
      <formula>"Napkin Hs"</formula>
    </cfRule>
  </conditionalFormatting>
  <conditionalFormatting sqref="C55">
    <cfRule type="cellIs" dxfId="39661" priority="18561" stopIfTrue="1" operator="equal">
      <formula>"Towel"</formula>
    </cfRule>
    <cfRule type="cellIs" dxfId="39660" priority="18562" stopIfTrue="1" operator="equal">
      <formula>"Napkin Hs"</formula>
    </cfRule>
  </conditionalFormatting>
  <conditionalFormatting sqref="C55">
    <cfRule type="cellIs" dxfId="39659" priority="18563" stopIfTrue="1" operator="equal">
      <formula>"Towel"</formula>
    </cfRule>
    <cfRule type="cellIs" dxfId="39658" priority="18564" stopIfTrue="1" operator="equal">
      <formula>"Napkin Hs"</formula>
    </cfRule>
  </conditionalFormatting>
  <conditionalFormatting sqref="C55">
    <cfRule type="cellIs" dxfId="39657" priority="18559" stopIfTrue="1" operator="equal">
      <formula>"Towel"</formula>
    </cfRule>
    <cfRule type="cellIs" dxfId="39656" priority="18560" stopIfTrue="1" operator="equal">
      <formula>"Napkin Hs"</formula>
    </cfRule>
  </conditionalFormatting>
  <conditionalFormatting sqref="C55">
    <cfRule type="cellIs" dxfId="39655" priority="18555" stopIfTrue="1" operator="equal">
      <formula>"Towel"</formula>
    </cfRule>
    <cfRule type="cellIs" dxfId="39654" priority="18556" stopIfTrue="1" operator="equal">
      <formula>"Napkin Hs"</formula>
    </cfRule>
  </conditionalFormatting>
  <conditionalFormatting sqref="C55">
    <cfRule type="cellIs" dxfId="39653" priority="18557" stopIfTrue="1" operator="equal">
      <formula>"Towel"</formula>
    </cfRule>
    <cfRule type="cellIs" dxfId="39652" priority="18558" stopIfTrue="1" operator="equal">
      <formula>"Napkin Hs"</formula>
    </cfRule>
  </conditionalFormatting>
  <conditionalFormatting sqref="C55">
    <cfRule type="cellIs" dxfId="39651" priority="18551" stopIfTrue="1" operator="equal">
      <formula>"Towel"</formula>
    </cfRule>
    <cfRule type="cellIs" dxfId="39650" priority="18552" stopIfTrue="1" operator="equal">
      <formula>"Napkin Hs"</formula>
    </cfRule>
  </conditionalFormatting>
  <conditionalFormatting sqref="C55">
    <cfRule type="cellIs" dxfId="39649" priority="18553" stopIfTrue="1" operator="equal">
      <formula>"Towel"</formula>
    </cfRule>
    <cfRule type="cellIs" dxfId="39648" priority="18554" stopIfTrue="1" operator="equal">
      <formula>"Napkin Hs"</formula>
    </cfRule>
  </conditionalFormatting>
  <conditionalFormatting sqref="C55">
    <cfRule type="cellIs" dxfId="39647" priority="18549" stopIfTrue="1" operator="equal">
      <formula>"Towel"</formula>
    </cfRule>
    <cfRule type="cellIs" dxfId="39646" priority="18550" stopIfTrue="1" operator="equal">
      <formula>"Napkin Hs"</formula>
    </cfRule>
  </conditionalFormatting>
  <conditionalFormatting sqref="C55">
    <cfRule type="cellIs" dxfId="39645" priority="18543" stopIfTrue="1" operator="equal">
      <formula>"Towel"</formula>
    </cfRule>
    <cfRule type="cellIs" dxfId="39644" priority="18544" stopIfTrue="1" operator="equal">
      <formula>"Napkin Hs"</formula>
    </cfRule>
  </conditionalFormatting>
  <conditionalFormatting sqref="C55">
    <cfRule type="cellIs" dxfId="39643" priority="18547" stopIfTrue="1" operator="equal">
      <formula>"Towel"</formula>
    </cfRule>
    <cfRule type="cellIs" dxfId="39642" priority="18548" stopIfTrue="1" operator="equal">
      <formula>"Napkin Hs"</formula>
    </cfRule>
  </conditionalFormatting>
  <conditionalFormatting sqref="C55">
    <cfRule type="cellIs" dxfId="39641" priority="18545" stopIfTrue="1" operator="equal">
      <formula>"Towel"</formula>
    </cfRule>
    <cfRule type="cellIs" dxfId="39640" priority="18546" stopIfTrue="1" operator="equal">
      <formula>"Napkin Hs"</formula>
    </cfRule>
  </conditionalFormatting>
  <conditionalFormatting sqref="C55">
    <cfRule type="cellIs" dxfId="39639" priority="18537" stopIfTrue="1" operator="equal">
      <formula>"Towel"</formula>
    </cfRule>
    <cfRule type="cellIs" dxfId="39638" priority="18538" stopIfTrue="1" operator="equal">
      <formula>"Napkin Hs"</formula>
    </cfRule>
  </conditionalFormatting>
  <conditionalFormatting sqref="C55">
    <cfRule type="cellIs" dxfId="39637" priority="18539" stopIfTrue="1" operator="equal">
      <formula>"Towel"</formula>
    </cfRule>
    <cfRule type="cellIs" dxfId="39636" priority="18540" stopIfTrue="1" operator="equal">
      <formula>"Napkin Hs"</formula>
    </cfRule>
  </conditionalFormatting>
  <conditionalFormatting sqref="C55">
    <cfRule type="cellIs" dxfId="39635" priority="18541" stopIfTrue="1" operator="equal">
      <formula>"Towel"</formula>
    </cfRule>
    <cfRule type="cellIs" dxfId="39634" priority="18542" stopIfTrue="1" operator="equal">
      <formula>"Napkin Hs"</formula>
    </cfRule>
  </conditionalFormatting>
  <conditionalFormatting sqref="C55">
    <cfRule type="cellIs" dxfId="39633" priority="18535" stopIfTrue="1" operator="equal">
      <formula>"Towel"</formula>
    </cfRule>
    <cfRule type="cellIs" dxfId="39632" priority="18536" stopIfTrue="1" operator="equal">
      <formula>"Napkin Hs"</formula>
    </cfRule>
  </conditionalFormatting>
  <conditionalFormatting sqref="C55">
    <cfRule type="cellIs" dxfId="39631" priority="18533" stopIfTrue="1" operator="equal">
      <formula>"Towel"</formula>
    </cfRule>
    <cfRule type="cellIs" dxfId="39630" priority="18534" stopIfTrue="1" operator="equal">
      <formula>"Napkin Hs"</formula>
    </cfRule>
  </conditionalFormatting>
  <conditionalFormatting sqref="C55">
    <cfRule type="cellIs" dxfId="39629" priority="18509" stopIfTrue="1" operator="equal">
      <formula>"Towel"</formula>
    </cfRule>
  </conditionalFormatting>
  <conditionalFormatting sqref="C55">
    <cfRule type="cellIs" dxfId="39628" priority="18510" stopIfTrue="1" operator="equal">
      <formula>"Napkin Hs"</formula>
    </cfRule>
    <cfRule type="cellIs" dxfId="39627" priority="18515" stopIfTrue="1" operator="equal">
      <formula>"Towel"</formula>
    </cfRule>
    <cfRule type="cellIs" dxfId="39626" priority="18516" stopIfTrue="1" operator="equal">
      <formula>"Napkin Hs"</formula>
    </cfRule>
    <cfRule type="cellIs" dxfId="39625" priority="18525" stopIfTrue="1" operator="equal">
      <formula>"Towel"</formula>
    </cfRule>
    <cfRule type="cellIs" dxfId="39624" priority="18526" stopIfTrue="1" operator="equal">
      <formula>"Napkin Hs"</formula>
    </cfRule>
    <cfRule type="cellIs" dxfId="39623" priority="18531" stopIfTrue="1" operator="equal">
      <formula>"Towel"</formula>
    </cfRule>
    <cfRule type="cellIs" dxfId="39622" priority="18532" stopIfTrue="1" operator="equal">
      <formula>"Napkin Hs"</formula>
    </cfRule>
  </conditionalFormatting>
  <conditionalFormatting sqref="C55">
    <cfRule type="cellIs" dxfId="39621" priority="18511" stopIfTrue="1" operator="equal">
      <formula>"Towel"</formula>
    </cfRule>
    <cfRule type="cellIs" dxfId="39620" priority="18512" stopIfTrue="1" operator="equal">
      <formula>"Napkin Hs"</formula>
    </cfRule>
    <cfRule type="cellIs" dxfId="39619" priority="18513" stopIfTrue="1" operator="equal">
      <formula>"Towel"</formula>
    </cfRule>
    <cfRule type="cellIs" dxfId="39618" priority="18514" stopIfTrue="1" operator="equal">
      <formula>"Napkin Hs"</formula>
    </cfRule>
    <cfRule type="cellIs" dxfId="39617" priority="18517" stopIfTrue="1" operator="equal">
      <formula>"Towel"</formula>
    </cfRule>
    <cfRule type="cellIs" dxfId="39616" priority="18518" stopIfTrue="1" operator="equal">
      <formula>"Napkin Hs"</formula>
    </cfRule>
    <cfRule type="cellIs" dxfId="39615" priority="18519" stopIfTrue="1" operator="equal">
      <formula>"Towel"</formula>
    </cfRule>
    <cfRule type="cellIs" dxfId="39614" priority="18520" stopIfTrue="1" operator="equal">
      <formula>"Napkin Hs"</formula>
    </cfRule>
    <cfRule type="cellIs" dxfId="39613" priority="18521" stopIfTrue="1" operator="equal">
      <formula>"Towel"</formula>
    </cfRule>
    <cfRule type="cellIs" dxfId="39612" priority="18522" stopIfTrue="1" operator="equal">
      <formula>"Napkin Hs"</formula>
    </cfRule>
    <cfRule type="cellIs" dxfId="39611" priority="18523" stopIfTrue="1" operator="equal">
      <formula>"Towel"</formula>
    </cfRule>
    <cfRule type="cellIs" dxfId="39610" priority="18524" stopIfTrue="1" operator="equal">
      <formula>"Napkin Hs"</formula>
    </cfRule>
    <cfRule type="cellIs" dxfId="39609" priority="18527" stopIfTrue="1" operator="equal">
      <formula>"Towel"</formula>
    </cfRule>
    <cfRule type="cellIs" dxfId="39608" priority="18528" stopIfTrue="1" operator="equal">
      <formula>"Napkin Hs"</formula>
    </cfRule>
    <cfRule type="cellIs" dxfId="39607" priority="18530" stopIfTrue="1" operator="equal">
      <formula>"Napkin Hs"</formula>
    </cfRule>
  </conditionalFormatting>
  <conditionalFormatting sqref="C55">
    <cfRule type="cellIs" dxfId="39606" priority="18529" stopIfTrue="1" operator="equal">
      <formula>"Towel"</formula>
    </cfRule>
  </conditionalFormatting>
  <conditionalFormatting sqref="C55">
    <cfRule type="cellIs" dxfId="39605" priority="18507" stopIfTrue="1" operator="equal">
      <formula>"Towel"</formula>
    </cfRule>
    <cfRule type="cellIs" dxfId="39604" priority="18508" stopIfTrue="1" operator="equal">
      <formula>"Napkin Hs"</formula>
    </cfRule>
  </conditionalFormatting>
  <conditionalFormatting sqref="C55">
    <cfRule type="cellIs" dxfId="39603" priority="18506" stopIfTrue="1" operator="equal">
      <formula>"Napkin Hs"</formula>
    </cfRule>
  </conditionalFormatting>
  <conditionalFormatting sqref="C55">
    <cfRule type="cellIs" dxfId="39602" priority="18505" stopIfTrue="1" operator="equal">
      <formula>"Towel"</formula>
    </cfRule>
  </conditionalFormatting>
  <conditionalFormatting sqref="C55">
    <cfRule type="cellIs" dxfId="39601" priority="18503" stopIfTrue="1" operator="equal">
      <formula>"Towel"</formula>
    </cfRule>
  </conditionalFormatting>
  <conditionalFormatting sqref="C55">
    <cfRule type="cellIs" dxfId="39600" priority="18504" stopIfTrue="1" operator="equal">
      <formula>"Napkin Hs"</formula>
    </cfRule>
  </conditionalFormatting>
  <conditionalFormatting sqref="C55">
    <cfRule type="cellIs" dxfId="39599" priority="18407" stopIfTrue="1" operator="equal">
      <formula>"Towel"</formula>
    </cfRule>
  </conditionalFormatting>
  <conditionalFormatting sqref="C55">
    <cfRule type="cellIs" dxfId="39598" priority="18417" stopIfTrue="1" operator="equal">
      <formula>"Towel"</formula>
    </cfRule>
    <cfRule type="cellIs" dxfId="39597" priority="18418" stopIfTrue="1" operator="equal">
      <formula>"Napkin Hs"</formula>
    </cfRule>
    <cfRule type="cellIs" dxfId="39596" priority="18423" stopIfTrue="1" operator="equal">
      <formula>"Towel"</formula>
    </cfRule>
    <cfRule type="cellIs" dxfId="39595" priority="18424" stopIfTrue="1" operator="equal">
      <formula>"Napkin Hs"</formula>
    </cfRule>
    <cfRule type="cellIs" dxfId="39594" priority="18429" stopIfTrue="1" operator="equal">
      <formula>"Towel"</formula>
    </cfRule>
    <cfRule type="cellIs" dxfId="39593" priority="18430" stopIfTrue="1" operator="equal">
      <formula>"Napkin Hs"</formula>
    </cfRule>
    <cfRule type="cellIs" dxfId="39592" priority="18431" stopIfTrue="1" operator="equal">
      <formula>"Towel"</formula>
    </cfRule>
    <cfRule type="cellIs" dxfId="39591" priority="18432" stopIfTrue="1" operator="equal">
      <formula>"Napkin Hs"</formula>
    </cfRule>
    <cfRule type="cellIs" dxfId="39590" priority="18437" stopIfTrue="1" operator="equal">
      <formula>"Towel"</formula>
    </cfRule>
    <cfRule type="cellIs" dxfId="39589" priority="18438" stopIfTrue="1" operator="equal">
      <formula>"Napkin Hs"</formula>
    </cfRule>
    <cfRule type="cellIs" dxfId="39588" priority="18447" stopIfTrue="1" operator="equal">
      <formula>"Towel"</formula>
    </cfRule>
    <cfRule type="cellIs" dxfId="39587" priority="18448" stopIfTrue="1" operator="equal">
      <formula>"Napkin Hs"</formula>
    </cfRule>
    <cfRule type="cellIs" dxfId="39586" priority="18453" stopIfTrue="1" operator="equal">
      <formula>"Towel"</formula>
    </cfRule>
    <cfRule type="cellIs" dxfId="39585" priority="18454" stopIfTrue="1" operator="equal">
      <formula>"Napkin Hs"</formula>
    </cfRule>
    <cfRule type="cellIs" dxfId="39584" priority="18455" stopIfTrue="1" operator="equal">
      <formula>"Towel"</formula>
    </cfRule>
    <cfRule type="cellIs" dxfId="39583" priority="18456" stopIfTrue="1" operator="equal">
      <formula>"Napkin Hs"</formula>
    </cfRule>
    <cfRule type="cellIs" dxfId="39582" priority="18461" stopIfTrue="1" operator="equal">
      <formula>"Towel"</formula>
    </cfRule>
    <cfRule type="cellIs" dxfId="39581" priority="18462" stopIfTrue="1" operator="equal">
      <formula>"Napkin Hs"</formula>
    </cfRule>
    <cfRule type="cellIs" dxfId="39580" priority="18471" stopIfTrue="1" operator="equal">
      <formula>"Towel"</formula>
    </cfRule>
    <cfRule type="cellIs" dxfId="39579" priority="18472" stopIfTrue="1" operator="equal">
      <formula>"Napkin Hs"</formula>
    </cfRule>
    <cfRule type="cellIs" dxfId="39578" priority="18473" stopIfTrue="1" operator="equal">
      <formula>"Towel"</formula>
    </cfRule>
    <cfRule type="cellIs" dxfId="39577" priority="18474" stopIfTrue="1" operator="equal">
      <formula>"Napkin Hs"</formula>
    </cfRule>
    <cfRule type="cellIs" dxfId="39576" priority="18479" stopIfTrue="1" operator="equal">
      <formula>"Towel"</formula>
    </cfRule>
    <cfRule type="cellIs" dxfId="39575" priority="18480" stopIfTrue="1" operator="equal">
      <formula>"Napkin Hs"</formula>
    </cfRule>
    <cfRule type="cellIs" dxfId="39574" priority="18489" stopIfTrue="1" operator="equal">
      <formula>"Towel"</formula>
    </cfRule>
    <cfRule type="cellIs" dxfId="39573" priority="18490" stopIfTrue="1" operator="equal">
      <formula>"Napkin Hs"</formula>
    </cfRule>
    <cfRule type="cellIs" dxfId="39572" priority="18491" stopIfTrue="1" operator="equal">
      <formula>"Towel"</formula>
    </cfRule>
    <cfRule type="cellIs" dxfId="39571" priority="18492" stopIfTrue="1" operator="equal">
      <formula>"Napkin Hs"</formula>
    </cfRule>
    <cfRule type="cellIs" dxfId="39570" priority="18498" stopIfTrue="1" operator="equal">
      <formula>"Napkin Hs"</formula>
    </cfRule>
  </conditionalFormatting>
  <conditionalFormatting sqref="C55">
    <cfRule type="cellIs" dxfId="39569" priority="18497" stopIfTrue="1" operator="equal">
      <formula>"Towel"</formula>
    </cfRule>
  </conditionalFormatting>
  <conditionalFormatting sqref="C55">
    <cfRule type="cellIs" dxfId="39568" priority="18408" stopIfTrue="1" operator="equal">
      <formula>"Napkin Hs"</formula>
    </cfRule>
    <cfRule type="cellIs" dxfId="39567" priority="18409" stopIfTrue="1" operator="equal">
      <formula>"Towel"</formula>
    </cfRule>
    <cfRule type="cellIs" dxfId="39566" priority="18410" stopIfTrue="1" operator="equal">
      <formula>"Napkin Hs"</formula>
    </cfRule>
    <cfRule type="cellIs" dxfId="39565" priority="18411" stopIfTrue="1" operator="equal">
      <formula>"Towel"</formula>
    </cfRule>
    <cfRule type="cellIs" dxfId="39564" priority="18412" stopIfTrue="1" operator="equal">
      <formula>"Napkin Hs"</formula>
    </cfRule>
    <cfRule type="cellIs" dxfId="39563" priority="18413" stopIfTrue="1" operator="equal">
      <formula>"Towel"</formula>
    </cfRule>
    <cfRule type="cellIs" dxfId="39562" priority="18414" stopIfTrue="1" operator="equal">
      <formula>"Napkin Hs"</formula>
    </cfRule>
    <cfRule type="cellIs" dxfId="39561" priority="18415" stopIfTrue="1" operator="equal">
      <formula>"Towel"</formula>
    </cfRule>
    <cfRule type="cellIs" dxfId="39560" priority="18416" stopIfTrue="1" operator="equal">
      <formula>"Napkin Hs"</formula>
    </cfRule>
    <cfRule type="cellIs" dxfId="39559" priority="18419" stopIfTrue="1" operator="equal">
      <formula>"Towel"</formula>
    </cfRule>
    <cfRule type="cellIs" dxfId="39558" priority="18420" stopIfTrue="1" operator="equal">
      <formula>"Napkin Hs"</formula>
    </cfRule>
    <cfRule type="cellIs" dxfId="39557" priority="18421" stopIfTrue="1" operator="equal">
      <formula>"Towel"</formula>
    </cfRule>
    <cfRule type="cellIs" dxfId="39556" priority="18422" stopIfTrue="1" operator="equal">
      <formula>"Napkin Hs"</formula>
    </cfRule>
    <cfRule type="cellIs" dxfId="39555" priority="18425" stopIfTrue="1" operator="equal">
      <formula>"Towel"</formula>
    </cfRule>
    <cfRule type="cellIs" dxfId="39554" priority="18426" stopIfTrue="1" operator="equal">
      <formula>"Napkin Hs"</formula>
    </cfRule>
    <cfRule type="cellIs" dxfId="39553" priority="18427" stopIfTrue="1" operator="equal">
      <formula>"Towel"</formula>
    </cfRule>
    <cfRule type="cellIs" dxfId="39552" priority="18428" stopIfTrue="1" operator="equal">
      <formula>"Napkin Hs"</formula>
    </cfRule>
    <cfRule type="cellIs" dxfId="39551" priority="18433" stopIfTrue="1" operator="equal">
      <formula>"Towel"</formula>
    </cfRule>
    <cfRule type="cellIs" dxfId="39550" priority="18434" stopIfTrue="1" operator="equal">
      <formula>"Napkin Hs"</formula>
    </cfRule>
    <cfRule type="cellIs" dxfId="39549" priority="18435" stopIfTrue="1" operator="equal">
      <formula>"Towel"</formula>
    </cfRule>
    <cfRule type="cellIs" dxfId="39548" priority="18436" stopIfTrue="1" operator="equal">
      <formula>"Napkin Hs"</formula>
    </cfRule>
    <cfRule type="cellIs" dxfId="39547" priority="18439" stopIfTrue="1" operator="equal">
      <formula>"Towel"</formula>
    </cfRule>
    <cfRule type="cellIs" dxfId="39546" priority="18440" stopIfTrue="1" operator="equal">
      <formula>"Napkin Hs"</formula>
    </cfRule>
    <cfRule type="cellIs" dxfId="39545" priority="18441" stopIfTrue="1" operator="equal">
      <formula>"Towel"</formula>
    </cfRule>
    <cfRule type="cellIs" dxfId="39544" priority="18442" stopIfTrue="1" operator="equal">
      <formula>"Napkin Hs"</formula>
    </cfRule>
    <cfRule type="cellIs" dxfId="39543" priority="18443" stopIfTrue="1" operator="equal">
      <formula>"Towel"</formula>
    </cfRule>
    <cfRule type="cellIs" dxfId="39542" priority="18444" stopIfTrue="1" operator="equal">
      <formula>"Napkin Hs"</formula>
    </cfRule>
    <cfRule type="cellIs" dxfId="39541" priority="18445" stopIfTrue="1" operator="equal">
      <formula>"Towel"</formula>
    </cfRule>
    <cfRule type="cellIs" dxfId="39540" priority="18446" stopIfTrue="1" operator="equal">
      <formula>"Napkin Hs"</formula>
    </cfRule>
    <cfRule type="cellIs" dxfId="39539" priority="18449" stopIfTrue="1" operator="equal">
      <formula>"Towel"</formula>
    </cfRule>
    <cfRule type="cellIs" dxfId="39538" priority="18450" stopIfTrue="1" operator="equal">
      <formula>"Napkin Hs"</formula>
    </cfRule>
    <cfRule type="cellIs" dxfId="39537" priority="18451" stopIfTrue="1" operator="equal">
      <formula>"Towel"</formula>
    </cfRule>
    <cfRule type="cellIs" dxfId="39536" priority="18452" stopIfTrue="1" operator="equal">
      <formula>"Napkin Hs"</formula>
    </cfRule>
    <cfRule type="cellIs" dxfId="39535" priority="18457" stopIfTrue="1" operator="equal">
      <formula>"Towel"</formula>
    </cfRule>
    <cfRule type="cellIs" dxfId="39534" priority="18458" stopIfTrue="1" operator="equal">
      <formula>"Napkin Hs"</formula>
    </cfRule>
    <cfRule type="cellIs" dxfId="39533" priority="18459" stopIfTrue="1" operator="equal">
      <formula>"Towel"</formula>
    </cfRule>
    <cfRule type="cellIs" dxfId="39532" priority="18460" stopIfTrue="1" operator="equal">
      <formula>"Napkin Hs"</formula>
    </cfRule>
    <cfRule type="cellIs" dxfId="39531" priority="18463" stopIfTrue="1" operator="equal">
      <formula>"Towel"</formula>
    </cfRule>
    <cfRule type="cellIs" dxfId="39530" priority="18464" stopIfTrue="1" operator="equal">
      <formula>"Napkin Hs"</formula>
    </cfRule>
    <cfRule type="cellIs" dxfId="39529" priority="18465" stopIfTrue="1" operator="equal">
      <formula>"Towel"</formula>
    </cfRule>
    <cfRule type="cellIs" dxfId="39528" priority="18466" stopIfTrue="1" operator="equal">
      <formula>"Napkin Hs"</formula>
    </cfRule>
    <cfRule type="cellIs" dxfId="39527" priority="18467" stopIfTrue="1" operator="equal">
      <formula>"Towel"</formula>
    </cfRule>
    <cfRule type="cellIs" dxfId="39526" priority="18468" stopIfTrue="1" operator="equal">
      <formula>"Napkin Hs"</formula>
    </cfRule>
    <cfRule type="cellIs" dxfId="39525" priority="18469" stopIfTrue="1" operator="equal">
      <formula>"Towel"</formula>
    </cfRule>
    <cfRule type="cellIs" dxfId="39524" priority="18470" stopIfTrue="1" operator="equal">
      <formula>"Napkin Hs"</formula>
    </cfRule>
    <cfRule type="cellIs" dxfId="39523" priority="18475" stopIfTrue="1" operator="equal">
      <formula>"Towel"</formula>
    </cfRule>
    <cfRule type="cellIs" dxfId="39522" priority="18476" stopIfTrue="1" operator="equal">
      <formula>"Napkin Hs"</formula>
    </cfRule>
    <cfRule type="cellIs" dxfId="39521" priority="18477" stopIfTrue="1" operator="equal">
      <formula>"Towel"</formula>
    </cfRule>
    <cfRule type="cellIs" dxfId="39520" priority="18478" stopIfTrue="1" operator="equal">
      <formula>"Napkin Hs"</formula>
    </cfRule>
    <cfRule type="cellIs" dxfId="39519" priority="18481" stopIfTrue="1" operator="equal">
      <formula>"Towel"</formula>
    </cfRule>
    <cfRule type="cellIs" dxfId="39518" priority="18482" stopIfTrue="1" operator="equal">
      <formula>"Napkin Hs"</formula>
    </cfRule>
    <cfRule type="cellIs" dxfId="39517" priority="18483" stopIfTrue="1" operator="equal">
      <formula>"Towel"</formula>
    </cfRule>
    <cfRule type="cellIs" dxfId="39516" priority="18484" stopIfTrue="1" operator="equal">
      <formula>"Napkin Hs"</formula>
    </cfRule>
    <cfRule type="cellIs" dxfId="39515" priority="18485" stopIfTrue="1" operator="equal">
      <formula>"Towel"</formula>
    </cfRule>
    <cfRule type="cellIs" dxfId="39514" priority="18486" stopIfTrue="1" operator="equal">
      <formula>"Napkin Hs"</formula>
    </cfRule>
    <cfRule type="cellIs" dxfId="39513" priority="18487" stopIfTrue="1" operator="equal">
      <formula>"Towel"</formula>
    </cfRule>
    <cfRule type="cellIs" dxfId="39512" priority="18488" stopIfTrue="1" operator="equal">
      <formula>"Napkin Hs"</formula>
    </cfRule>
    <cfRule type="cellIs" dxfId="39511" priority="18493" stopIfTrue="1" operator="equal">
      <formula>"Towel"</formula>
    </cfRule>
    <cfRule type="cellIs" dxfId="39510" priority="18494" stopIfTrue="1" operator="equal">
      <formula>"Napkin Hs"</formula>
    </cfRule>
    <cfRule type="cellIs" dxfId="39509" priority="18495" stopIfTrue="1" operator="equal">
      <formula>"Towel"</formula>
    </cfRule>
    <cfRule type="cellIs" dxfId="39508" priority="18496" stopIfTrue="1" operator="equal">
      <formula>"Napkin Hs"</formula>
    </cfRule>
    <cfRule type="cellIs" dxfId="39507" priority="18499" stopIfTrue="1" operator="equal">
      <formula>"Towel"</formula>
    </cfRule>
    <cfRule type="cellIs" dxfId="39506" priority="18500" stopIfTrue="1" operator="equal">
      <formula>"Napkin Hs"</formula>
    </cfRule>
    <cfRule type="cellIs" dxfId="39505" priority="18501" stopIfTrue="1" operator="equal">
      <formula>"Towel"</formula>
    </cfRule>
    <cfRule type="cellIs" dxfId="39504" priority="18502" stopIfTrue="1" operator="equal">
      <formula>"Napkin Hs"</formula>
    </cfRule>
  </conditionalFormatting>
  <conditionalFormatting sqref="C55">
    <cfRule type="cellIs" dxfId="39503" priority="18406" stopIfTrue="1" operator="equal">
      <formula>"Napkin Hs"</formula>
    </cfRule>
  </conditionalFormatting>
  <conditionalFormatting sqref="C55">
    <cfRule type="cellIs" dxfId="39502" priority="18405" stopIfTrue="1" operator="equal">
      <formula>"Napkin Hs"</formula>
    </cfRule>
  </conditionalFormatting>
  <conditionalFormatting sqref="C55">
    <cfRule type="cellIs" dxfId="39501" priority="18404" stopIfTrue="1" operator="equal">
      <formula>"Napkin Hs"</formula>
    </cfRule>
  </conditionalFormatting>
  <conditionalFormatting sqref="C55">
    <cfRule type="cellIs" dxfId="39500" priority="18403" stopIfTrue="1" operator="equal">
      <formula>"Napkin Hs"</formula>
    </cfRule>
  </conditionalFormatting>
  <conditionalFormatting sqref="C55">
    <cfRule type="cellIs" dxfId="39499" priority="18402" stopIfTrue="1" operator="equal">
      <formula>"Napkin Hs"</formula>
    </cfRule>
  </conditionalFormatting>
  <conditionalFormatting sqref="C55">
    <cfRule type="cellIs" dxfId="39498" priority="18401" stopIfTrue="1" operator="equal">
      <formula>"Napkin Hs"</formula>
    </cfRule>
  </conditionalFormatting>
  <conditionalFormatting sqref="C55">
    <cfRule type="cellIs" dxfId="39497" priority="18397" stopIfTrue="1" operator="equal">
      <formula>"Towel"</formula>
    </cfRule>
    <cfRule type="cellIs" dxfId="39496" priority="18398" stopIfTrue="1" operator="equal">
      <formula>"Napkin Hs"</formula>
    </cfRule>
  </conditionalFormatting>
  <conditionalFormatting sqref="C55">
    <cfRule type="cellIs" dxfId="39495" priority="18399" stopIfTrue="1" operator="equal">
      <formula>"Towel"</formula>
    </cfRule>
    <cfRule type="cellIs" dxfId="39494" priority="18400" stopIfTrue="1" operator="equal">
      <formula>"Napkin Hs"</formula>
    </cfRule>
  </conditionalFormatting>
  <conditionalFormatting sqref="C55">
    <cfRule type="cellIs" dxfId="39493" priority="18393" stopIfTrue="1" operator="equal">
      <formula>"Towel"</formula>
    </cfRule>
    <cfRule type="cellIs" dxfId="39492" priority="18394" stopIfTrue="1" operator="equal">
      <formula>"Napkin Hs"</formula>
    </cfRule>
  </conditionalFormatting>
  <conditionalFormatting sqref="C55">
    <cfRule type="cellIs" dxfId="39491" priority="18395" stopIfTrue="1" operator="equal">
      <formula>"Towel"</formula>
    </cfRule>
    <cfRule type="cellIs" dxfId="39490" priority="18396" stopIfTrue="1" operator="equal">
      <formula>"Napkin Hs"</formula>
    </cfRule>
  </conditionalFormatting>
  <conditionalFormatting sqref="B55:C55">
    <cfRule type="cellIs" dxfId="39489" priority="18820" stopIfTrue="1" operator="equal">
      <formula>"Towel"</formula>
    </cfRule>
    <cfRule type="cellIs" dxfId="39488" priority="18821" stopIfTrue="1" operator="equal">
      <formula>"Napkin Hs"</formula>
    </cfRule>
  </conditionalFormatting>
  <conditionalFormatting sqref="C55">
    <cfRule type="cellIs" dxfId="39487" priority="18816" stopIfTrue="1" operator="equal">
      <formula>"Towel"</formula>
    </cfRule>
    <cfRule type="cellIs" dxfId="39486" priority="18817" stopIfTrue="1" operator="equal">
      <formula>"Napkin Hs"</formula>
    </cfRule>
  </conditionalFormatting>
  <conditionalFormatting sqref="C55">
    <cfRule type="cellIs" dxfId="39485" priority="18818" stopIfTrue="1" operator="equal">
      <formula>"Towel"</formula>
    </cfRule>
    <cfRule type="cellIs" dxfId="39484" priority="18819" stopIfTrue="1" operator="equal">
      <formula>"Napkin Hs"</formula>
    </cfRule>
  </conditionalFormatting>
  <conditionalFormatting sqref="C55">
    <cfRule type="cellIs" dxfId="39483" priority="18812" stopIfTrue="1" operator="equal">
      <formula>"Towel"</formula>
    </cfRule>
    <cfRule type="cellIs" dxfId="39482" priority="18813" stopIfTrue="1" operator="equal">
      <formula>"Napkin Hs"</formula>
    </cfRule>
  </conditionalFormatting>
  <conditionalFormatting sqref="C55">
    <cfRule type="cellIs" dxfId="39481" priority="18814" stopIfTrue="1" operator="equal">
      <formula>"Towel"</formula>
    </cfRule>
    <cfRule type="cellIs" dxfId="39480" priority="18815" stopIfTrue="1" operator="equal">
      <formula>"Napkin Hs"</formula>
    </cfRule>
  </conditionalFormatting>
  <conditionalFormatting sqref="C55">
    <cfRule type="cellIs" dxfId="39479" priority="18810" stopIfTrue="1" operator="equal">
      <formula>"Towel"</formula>
    </cfRule>
    <cfRule type="cellIs" dxfId="39478" priority="18811" stopIfTrue="1" operator="equal">
      <formula>"Napkin Hs"</formula>
    </cfRule>
  </conditionalFormatting>
  <conditionalFormatting sqref="B55">
    <cfRule type="cellIs" dxfId="39477" priority="18808" stopIfTrue="1" operator="equal">
      <formula>"Towel"</formula>
    </cfRule>
    <cfRule type="cellIs" dxfId="39476" priority="18809" stopIfTrue="1" operator="equal">
      <formula>"Napkin Hs"</formula>
    </cfRule>
  </conditionalFormatting>
  <conditionalFormatting sqref="B55:C55">
    <cfRule type="cellIs" dxfId="39475" priority="18806" stopIfTrue="1" operator="equal">
      <formula>"Towel"</formula>
    </cfRule>
    <cfRule type="cellIs" dxfId="39474" priority="18807" stopIfTrue="1" operator="equal">
      <formula>"Napkin Hs"</formula>
    </cfRule>
  </conditionalFormatting>
  <conditionalFormatting sqref="C55">
    <cfRule type="cellIs" dxfId="39473" priority="18802" stopIfTrue="1" operator="equal">
      <formula>"Towel"</formula>
    </cfRule>
    <cfRule type="cellIs" dxfId="39472" priority="18803" stopIfTrue="1" operator="equal">
      <formula>"Napkin Hs"</formula>
    </cfRule>
  </conditionalFormatting>
  <conditionalFormatting sqref="C55">
    <cfRule type="cellIs" dxfId="39471" priority="18805" stopIfTrue="1" operator="equal">
      <formula>"Napkin Hs"</formula>
    </cfRule>
  </conditionalFormatting>
  <conditionalFormatting sqref="C55">
    <cfRule type="cellIs" dxfId="39470" priority="18804" stopIfTrue="1" operator="equal">
      <formula>"Towel"</formula>
    </cfRule>
  </conditionalFormatting>
  <conditionalFormatting sqref="B54:C54">
    <cfRule type="cellIs" dxfId="39469" priority="18391" stopIfTrue="1" operator="equal">
      <formula>"Towel"</formula>
    </cfRule>
    <cfRule type="cellIs" dxfId="39468" priority="18392" stopIfTrue="1" operator="equal">
      <formula>"Napkin Hs"</formula>
    </cfRule>
  </conditionalFormatting>
  <conditionalFormatting sqref="C54">
    <cfRule type="cellIs" dxfId="39467" priority="18389" stopIfTrue="1" operator="equal">
      <formula>"Towel"</formula>
    </cfRule>
    <cfRule type="cellIs" dxfId="39466" priority="18390" stopIfTrue="1" operator="equal">
      <formula>"Napkin Hs"</formula>
    </cfRule>
  </conditionalFormatting>
  <conditionalFormatting sqref="C54">
    <cfRule type="cellIs" dxfId="39465" priority="18387" stopIfTrue="1" operator="equal">
      <formula>"Towel"</formula>
    </cfRule>
    <cfRule type="cellIs" dxfId="39464" priority="18388" stopIfTrue="1" operator="equal">
      <formula>"Napkin Hs"</formula>
    </cfRule>
  </conditionalFormatting>
  <conditionalFormatting sqref="C54">
    <cfRule type="cellIs" dxfId="39463" priority="18373" stopIfTrue="1" operator="equal">
      <formula>"Towel"</formula>
    </cfRule>
    <cfRule type="cellIs" dxfId="39462" priority="18374" stopIfTrue="1" operator="equal">
      <formula>"Napkin Hs"</formula>
    </cfRule>
  </conditionalFormatting>
  <conditionalFormatting sqref="C54">
    <cfRule type="cellIs" dxfId="39461" priority="18371" stopIfTrue="1" operator="equal">
      <formula>"Towel"</formula>
    </cfRule>
    <cfRule type="cellIs" dxfId="39460" priority="18372" stopIfTrue="1" operator="equal">
      <formula>"Napkin Hs"</formula>
    </cfRule>
  </conditionalFormatting>
  <conditionalFormatting sqref="C54">
    <cfRule type="cellIs" dxfId="39459" priority="18379" stopIfTrue="1" operator="equal">
      <formula>"Towel"</formula>
    </cfRule>
    <cfRule type="cellIs" dxfId="39458" priority="18380" stopIfTrue="1" operator="equal">
      <formula>"Napkin Hs"</formula>
    </cfRule>
  </conditionalFormatting>
  <conditionalFormatting sqref="B54:C54">
    <cfRule type="cellIs" dxfId="39457" priority="18381" stopIfTrue="1" operator="equal">
      <formula>"Towel"</formula>
    </cfRule>
    <cfRule type="cellIs" dxfId="39456" priority="18382" stopIfTrue="1" operator="equal">
      <formula>"Napkin Hs"</formula>
    </cfRule>
  </conditionalFormatting>
  <conditionalFormatting sqref="C54">
    <cfRule type="cellIs" dxfId="39455" priority="18377" stopIfTrue="1" operator="equal">
      <formula>"Towel"</formula>
    </cfRule>
    <cfRule type="cellIs" dxfId="39454" priority="18378" stopIfTrue="1" operator="equal">
      <formula>"Napkin Hs"</formula>
    </cfRule>
  </conditionalFormatting>
  <conditionalFormatting sqref="B54:C54">
    <cfRule type="cellIs" dxfId="39453" priority="18375" stopIfTrue="1" operator="equal">
      <formula>"Towel"</formula>
    </cfRule>
    <cfRule type="cellIs" dxfId="39452" priority="18376" stopIfTrue="1" operator="equal">
      <formula>"Napkin Hs"</formula>
    </cfRule>
  </conditionalFormatting>
  <conditionalFormatting sqref="C54">
    <cfRule type="cellIs" dxfId="39451" priority="18383" stopIfTrue="1" operator="equal">
      <formula>"Towel"</formula>
    </cfRule>
    <cfRule type="cellIs" dxfId="39450" priority="18384" stopIfTrue="1" operator="equal">
      <formula>"Napkin Hs"</formula>
    </cfRule>
  </conditionalFormatting>
  <conditionalFormatting sqref="C54">
    <cfRule type="cellIs" dxfId="39449" priority="18385" stopIfTrue="1" operator="equal">
      <formula>"Towel"</formula>
    </cfRule>
    <cfRule type="cellIs" dxfId="39448" priority="18386" stopIfTrue="1" operator="equal">
      <formula>"Napkin Hs"</formula>
    </cfRule>
  </conditionalFormatting>
  <conditionalFormatting sqref="C54">
    <cfRule type="cellIs" dxfId="39447" priority="18367" stopIfTrue="1" operator="equal">
      <formula>"Towel"</formula>
    </cfRule>
    <cfRule type="cellIs" dxfId="39446" priority="18368" stopIfTrue="1" operator="equal">
      <formula>"Napkin Hs"</formula>
    </cfRule>
  </conditionalFormatting>
  <conditionalFormatting sqref="B54:C54">
    <cfRule type="cellIs" dxfId="39445" priority="18369" stopIfTrue="1" operator="equal">
      <formula>"Towel"</formula>
    </cfRule>
    <cfRule type="cellIs" dxfId="39444" priority="18370" stopIfTrue="1" operator="equal">
      <formula>"Napkin Hs"</formula>
    </cfRule>
  </conditionalFormatting>
  <conditionalFormatting sqref="C54">
    <cfRule type="cellIs" dxfId="39443" priority="18365" stopIfTrue="1" operator="equal">
      <formula>"Towel"</formula>
    </cfRule>
    <cfRule type="cellIs" dxfId="39442" priority="18366" stopIfTrue="1" operator="equal">
      <formula>"Napkin Hs"</formula>
    </cfRule>
  </conditionalFormatting>
  <conditionalFormatting sqref="B54:C54">
    <cfRule type="cellIs" dxfId="39441" priority="18363" stopIfTrue="1" operator="equal">
      <formula>"Towel"</formula>
    </cfRule>
    <cfRule type="cellIs" dxfId="39440" priority="18364" stopIfTrue="1" operator="equal">
      <formula>"Napkin Hs"</formula>
    </cfRule>
  </conditionalFormatting>
  <conditionalFormatting sqref="C54">
    <cfRule type="cellIs" dxfId="39439" priority="18349" stopIfTrue="1" operator="equal">
      <formula>"Towel"</formula>
    </cfRule>
    <cfRule type="cellIs" dxfId="39438" priority="18350" stopIfTrue="1" operator="equal">
      <formula>"Napkin Hs"</formula>
    </cfRule>
  </conditionalFormatting>
  <conditionalFormatting sqref="C54">
    <cfRule type="cellIs" dxfId="39437" priority="18347" stopIfTrue="1" operator="equal">
      <formula>"Towel"</formula>
    </cfRule>
    <cfRule type="cellIs" dxfId="39436" priority="18348" stopIfTrue="1" operator="equal">
      <formula>"Napkin Hs"</formula>
    </cfRule>
  </conditionalFormatting>
  <conditionalFormatting sqref="C54">
    <cfRule type="cellIs" dxfId="39435" priority="18355" stopIfTrue="1" operator="equal">
      <formula>"Towel"</formula>
    </cfRule>
    <cfRule type="cellIs" dxfId="39434" priority="18356" stopIfTrue="1" operator="equal">
      <formula>"Napkin Hs"</formula>
    </cfRule>
  </conditionalFormatting>
  <conditionalFormatting sqref="B54:C54">
    <cfRule type="cellIs" dxfId="39433" priority="18357" stopIfTrue="1" operator="equal">
      <formula>"Towel"</formula>
    </cfRule>
    <cfRule type="cellIs" dxfId="39432" priority="18358" stopIfTrue="1" operator="equal">
      <formula>"Napkin Hs"</formula>
    </cfRule>
  </conditionalFormatting>
  <conditionalFormatting sqref="C54">
    <cfRule type="cellIs" dxfId="39431" priority="18353" stopIfTrue="1" operator="equal">
      <formula>"Towel"</formula>
    </cfRule>
    <cfRule type="cellIs" dxfId="39430" priority="18354" stopIfTrue="1" operator="equal">
      <formula>"Napkin Hs"</formula>
    </cfRule>
  </conditionalFormatting>
  <conditionalFormatting sqref="B54:C54">
    <cfRule type="cellIs" dxfId="39429" priority="18351" stopIfTrue="1" operator="equal">
      <formula>"Towel"</formula>
    </cfRule>
    <cfRule type="cellIs" dxfId="39428" priority="18352" stopIfTrue="1" operator="equal">
      <formula>"Napkin Hs"</formula>
    </cfRule>
  </conditionalFormatting>
  <conditionalFormatting sqref="C54">
    <cfRule type="cellIs" dxfId="39427" priority="18359" stopIfTrue="1" operator="equal">
      <formula>"Towel"</formula>
    </cfRule>
    <cfRule type="cellIs" dxfId="39426" priority="18360" stopIfTrue="1" operator="equal">
      <formula>"Napkin Hs"</formula>
    </cfRule>
  </conditionalFormatting>
  <conditionalFormatting sqref="C54">
    <cfRule type="cellIs" dxfId="39425" priority="18361" stopIfTrue="1" operator="equal">
      <formula>"Towel"</formula>
    </cfRule>
    <cfRule type="cellIs" dxfId="39424" priority="18362" stopIfTrue="1" operator="equal">
      <formula>"Napkin Hs"</formula>
    </cfRule>
  </conditionalFormatting>
  <conditionalFormatting sqref="C54">
    <cfRule type="cellIs" dxfId="39423" priority="18343" stopIfTrue="1" operator="equal">
      <formula>"Towel"</formula>
    </cfRule>
    <cfRule type="cellIs" dxfId="39422" priority="18344" stopIfTrue="1" operator="equal">
      <formula>"Napkin Hs"</formula>
    </cfRule>
  </conditionalFormatting>
  <conditionalFormatting sqref="B54:C54">
    <cfRule type="cellIs" dxfId="39421" priority="18345" stopIfTrue="1" operator="equal">
      <formula>"Towel"</formula>
    </cfRule>
    <cfRule type="cellIs" dxfId="39420" priority="18346" stopIfTrue="1" operator="equal">
      <formula>"Napkin Hs"</formula>
    </cfRule>
  </conditionalFormatting>
  <conditionalFormatting sqref="C54">
    <cfRule type="cellIs" dxfId="39419" priority="18341" stopIfTrue="1" operator="equal">
      <formula>"Towel"</formula>
    </cfRule>
    <cfRule type="cellIs" dxfId="39418" priority="18342" stopIfTrue="1" operator="equal">
      <formula>"Napkin Hs"</formula>
    </cfRule>
  </conditionalFormatting>
  <conditionalFormatting sqref="B54:C54">
    <cfRule type="cellIs" dxfId="39417" priority="18339" stopIfTrue="1" operator="equal">
      <formula>"Towel"</formula>
    </cfRule>
    <cfRule type="cellIs" dxfId="39416" priority="18340" stopIfTrue="1" operator="equal">
      <formula>"Napkin Hs"</formula>
    </cfRule>
  </conditionalFormatting>
  <conditionalFormatting sqref="B54:C54">
    <cfRule type="cellIs" dxfId="39415" priority="18317" stopIfTrue="1" operator="equal">
      <formula>"Towel"</formula>
    </cfRule>
    <cfRule type="cellIs" dxfId="39414" priority="18318" stopIfTrue="1" operator="equal">
      <formula>"Napkin Hs"</formula>
    </cfRule>
  </conditionalFormatting>
  <conditionalFormatting sqref="C54">
    <cfRule type="cellIs" dxfId="39413" priority="18313" stopIfTrue="1" operator="equal">
      <formula>"Towel"</formula>
    </cfRule>
    <cfRule type="cellIs" dxfId="39412" priority="18314" stopIfTrue="1" operator="equal">
      <formula>"Napkin Hs"</formula>
    </cfRule>
  </conditionalFormatting>
  <conditionalFormatting sqref="C54">
    <cfRule type="cellIs" dxfId="39411" priority="18316" stopIfTrue="1" operator="equal">
      <formula>"Napkin Hs"</formula>
    </cfRule>
  </conditionalFormatting>
  <conditionalFormatting sqref="C54">
    <cfRule type="cellIs" dxfId="39410" priority="18315" stopIfTrue="1" operator="equal">
      <formula>"Towel"</formula>
    </cfRule>
  </conditionalFormatting>
  <conditionalFormatting sqref="B54">
    <cfRule type="cellIs" dxfId="39409" priority="18311" stopIfTrue="1" operator="equal">
      <formula>"Towel"</formula>
    </cfRule>
    <cfRule type="cellIs" dxfId="39408" priority="18312" stopIfTrue="1" operator="equal">
      <formula>"Napkin Hs"</formula>
    </cfRule>
  </conditionalFormatting>
  <conditionalFormatting sqref="B54">
    <cfRule type="cellIs" dxfId="39407" priority="18309" stopIfTrue="1" operator="equal">
      <formula>"Towel"</formula>
    </cfRule>
    <cfRule type="cellIs" dxfId="39406" priority="18310" stopIfTrue="1" operator="equal">
      <formula>"Napkin Hs"</formula>
    </cfRule>
  </conditionalFormatting>
  <conditionalFormatting sqref="B54">
    <cfRule type="cellIs" dxfId="39405" priority="18307" stopIfTrue="1" operator="equal">
      <formula>"Towel"</formula>
    </cfRule>
    <cfRule type="cellIs" dxfId="39404" priority="18308" stopIfTrue="1" operator="equal">
      <formula>"Napkin Hs"</formula>
    </cfRule>
  </conditionalFormatting>
  <conditionalFormatting sqref="B54">
    <cfRule type="cellIs" dxfId="39403" priority="18305" stopIfTrue="1" operator="equal">
      <formula>"Towel"</formula>
    </cfRule>
    <cfRule type="cellIs" dxfId="39402" priority="18306" stopIfTrue="1" operator="equal">
      <formula>"Napkin Hs"</formula>
    </cfRule>
  </conditionalFormatting>
  <conditionalFormatting sqref="B54">
    <cfRule type="cellIs" dxfId="39401" priority="18303" stopIfTrue="1" operator="equal">
      <formula>"Towel"</formula>
    </cfRule>
    <cfRule type="cellIs" dxfId="39400" priority="18304" stopIfTrue="1" operator="equal">
      <formula>"Napkin Hs"</formula>
    </cfRule>
  </conditionalFormatting>
  <conditionalFormatting sqref="B54">
    <cfRule type="cellIs" dxfId="39399" priority="18301" stopIfTrue="1" operator="equal">
      <formula>"Towel"</formula>
    </cfRule>
    <cfRule type="cellIs" dxfId="39398" priority="18302" stopIfTrue="1" operator="equal">
      <formula>"Napkin Hs"</formula>
    </cfRule>
  </conditionalFormatting>
  <conditionalFormatting sqref="B54">
    <cfRule type="cellIs" dxfId="39397" priority="18299" stopIfTrue="1" operator="equal">
      <formula>"Towel"</formula>
    </cfRule>
    <cfRule type="cellIs" dxfId="39396" priority="18300" stopIfTrue="1" operator="equal">
      <formula>"Napkin Hs"</formula>
    </cfRule>
  </conditionalFormatting>
  <conditionalFormatting sqref="B54">
    <cfRule type="cellIs" dxfId="39395" priority="18297" stopIfTrue="1" operator="equal">
      <formula>"Towel"</formula>
    </cfRule>
    <cfRule type="cellIs" dxfId="39394" priority="18298" stopIfTrue="1" operator="equal">
      <formula>"Napkin Hs"</formula>
    </cfRule>
  </conditionalFormatting>
  <conditionalFormatting sqref="B54">
    <cfRule type="cellIs" dxfId="39393" priority="18296" stopIfTrue="1" operator="equal">
      <formula>"Napkin Hs"</formula>
    </cfRule>
  </conditionalFormatting>
  <conditionalFormatting sqref="B54">
    <cfRule type="cellIs" dxfId="39392" priority="18295" stopIfTrue="1" operator="equal">
      <formula>"Napkin Hs"</formula>
    </cfRule>
  </conditionalFormatting>
  <conditionalFormatting sqref="B54">
    <cfRule type="cellIs" dxfId="39391" priority="18294" stopIfTrue="1" operator="equal">
      <formula>"Napkin Hs"</formula>
    </cfRule>
  </conditionalFormatting>
  <conditionalFormatting sqref="C54">
    <cfRule type="cellIs" dxfId="39390" priority="18292" stopIfTrue="1" operator="equal">
      <formula>"Towel"</formula>
    </cfRule>
    <cfRule type="cellIs" dxfId="39389" priority="18293" stopIfTrue="1" operator="equal">
      <formula>"Napkin Hs"</formula>
    </cfRule>
  </conditionalFormatting>
  <conditionalFormatting sqref="C54">
    <cfRule type="cellIs" dxfId="39388" priority="18288" stopIfTrue="1" operator="equal">
      <formula>"Towel"</formula>
    </cfRule>
    <cfRule type="cellIs" dxfId="39387" priority="18289" stopIfTrue="1" operator="equal">
      <formula>"Napkin Hs"</formula>
    </cfRule>
  </conditionalFormatting>
  <conditionalFormatting sqref="C54">
    <cfRule type="cellIs" dxfId="39386" priority="18290" stopIfTrue="1" operator="equal">
      <formula>"Towel"</formula>
    </cfRule>
    <cfRule type="cellIs" dxfId="39385" priority="18291" stopIfTrue="1" operator="equal">
      <formula>"Napkin Hs"</formula>
    </cfRule>
  </conditionalFormatting>
  <conditionalFormatting sqref="C54">
    <cfRule type="cellIs" dxfId="39384" priority="18286" stopIfTrue="1" operator="equal">
      <formula>"Towel"</formula>
    </cfRule>
    <cfRule type="cellIs" dxfId="39383" priority="18287" stopIfTrue="1" operator="equal">
      <formula>"Napkin Hs"</formula>
    </cfRule>
  </conditionalFormatting>
  <conditionalFormatting sqref="C54">
    <cfRule type="cellIs" dxfId="39382" priority="18284" stopIfTrue="1" operator="equal">
      <formula>"Towel"</formula>
    </cfRule>
    <cfRule type="cellIs" dxfId="39381" priority="18285" stopIfTrue="1" operator="equal">
      <formula>"Napkin Hs"</formula>
    </cfRule>
  </conditionalFormatting>
  <conditionalFormatting sqref="C54">
    <cfRule type="cellIs" dxfId="39380" priority="18282" stopIfTrue="1" operator="equal">
      <formula>"Towel"</formula>
    </cfRule>
    <cfRule type="cellIs" dxfId="39379" priority="18283" stopIfTrue="1" operator="equal">
      <formula>"Napkin Hs"</formula>
    </cfRule>
  </conditionalFormatting>
  <conditionalFormatting sqref="C54">
    <cfRule type="cellIs" dxfId="39378" priority="18274" stopIfTrue="1" operator="equal">
      <formula>"Towel"</formula>
    </cfRule>
    <cfRule type="cellIs" dxfId="39377" priority="18275" stopIfTrue="1" operator="equal">
      <formula>"Napkin Hs"</formula>
    </cfRule>
  </conditionalFormatting>
  <conditionalFormatting sqref="C54">
    <cfRule type="cellIs" dxfId="39376" priority="18276" stopIfTrue="1" operator="equal">
      <formula>"Towel"</formula>
    </cfRule>
    <cfRule type="cellIs" dxfId="39375" priority="18277" stopIfTrue="1" operator="equal">
      <formula>"Napkin Hs"</formula>
    </cfRule>
  </conditionalFormatting>
  <conditionalFormatting sqref="C54">
    <cfRule type="cellIs" dxfId="39374" priority="18272" stopIfTrue="1" operator="equal">
      <formula>"Towel"</formula>
    </cfRule>
    <cfRule type="cellIs" dxfId="39373" priority="18273" stopIfTrue="1" operator="equal">
      <formula>"Napkin Hs"</formula>
    </cfRule>
  </conditionalFormatting>
  <conditionalFormatting sqref="C54">
    <cfRule type="cellIs" dxfId="39372" priority="18270" stopIfTrue="1" operator="equal">
      <formula>"Towel"</formula>
    </cfRule>
    <cfRule type="cellIs" dxfId="39371" priority="18271" stopIfTrue="1" operator="equal">
      <formula>"Napkin Hs"</formula>
    </cfRule>
  </conditionalFormatting>
  <conditionalFormatting sqref="C54">
    <cfRule type="cellIs" dxfId="39370" priority="18278" stopIfTrue="1" operator="equal">
      <formula>"Towel"</formula>
    </cfRule>
    <cfRule type="cellIs" dxfId="39369" priority="18279" stopIfTrue="1" operator="equal">
      <formula>"Napkin Hs"</formula>
    </cfRule>
  </conditionalFormatting>
  <conditionalFormatting sqref="C54">
    <cfRule type="cellIs" dxfId="39368" priority="18280" stopIfTrue="1" operator="equal">
      <formula>"Towel"</formula>
    </cfRule>
    <cfRule type="cellIs" dxfId="39367" priority="18281" stopIfTrue="1" operator="equal">
      <formula>"Napkin Hs"</formula>
    </cfRule>
  </conditionalFormatting>
  <conditionalFormatting sqref="C54">
    <cfRule type="cellIs" dxfId="39366" priority="18268" stopIfTrue="1" operator="equal">
      <formula>"Towel"</formula>
    </cfRule>
    <cfRule type="cellIs" dxfId="39365" priority="18269" stopIfTrue="1" operator="equal">
      <formula>"Napkin Hs"</formula>
    </cfRule>
  </conditionalFormatting>
  <conditionalFormatting sqref="C54">
    <cfRule type="cellIs" dxfId="39364" priority="18264" stopIfTrue="1" operator="equal">
      <formula>"Towel"</formula>
    </cfRule>
    <cfRule type="cellIs" dxfId="39363" priority="18265" stopIfTrue="1" operator="equal">
      <formula>"Napkin Hs"</formula>
    </cfRule>
  </conditionalFormatting>
  <conditionalFormatting sqref="C54">
    <cfRule type="cellIs" dxfId="39362" priority="18266" stopIfTrue="1" operator="equal">
      <formula>"Towel"</formula>
    </cfRule>
    <cfRule type="cellIs" dxfId="39361" priority="18267" stopIfTrue="1" operator="equal">
      <formula>"Napkin Hs"</formula>
    </cfRule>
  </conditionalFormatting>
  <conditionalFormatting sqref="C54">
    <cfRule type="cellIs" dxfId="39360" priority="18262" stopIfTrue="1" operator="equal">
      <formula>"Towel"</formula>
    </cfRule>
    <cfRule type="cellIs" dxfId="39359" priority="18263" stopIfTrue="1" operator="equal">
      <formula>"Napkin Hs"</formula>
    </cfRule>
  </conditionalFormatting>
  <conditionalFormatting sqref="C54">
    <cfRule type="cellIs" dxfId="39358" priority="18260" stopIfTrue="1" operator="equal">
      <formula>"Towel"</formula>
    </cfRule>
    <cfRule type="cellIs" dxfId="39357" priority="18261" stopIfTrue="1" operator="equal">
      <formula>"Napkin Hs"</formula>
    </cfRule>
  </conditionalFormatting>
  <conditionalFormatting sqref="C54">
    <cfRule type="cellIs" dxfId="39356" priority="18258" stopIfTrue="1" operator="equal">
      <formula>"Towel"</formula>
    </cfRule>
    <cfRule type="cellIs" dxfId="39355" priority="18259" stopIfTrue="1" operator="equal">
      <formula>"Napkin Hs"</formula>
    </cfRule>
  </conditionalFormatting>
  <conditionalFormatting sqref="C54">
    <cfRule type="cellIs" dxfId="39354" priority="18250" stopIfTrue="1" operator="equal">
      <formula>"Towel"</formula>
    </cfRule>
    <cfRule type="cellIs" dxfId="39353" priority="18251" stopIfTrue="1" operator="equal">
      <formula>"Napkin Hs"</formula>
    </cfRule>
  </conditionalFormatting>
  <conditionalFormatting sqref="C54">
    <cfRule type="cellIs" dxfId="39352" priority="18252" stopIfTrue="1" operator="equal">
      <formula>"Towel"</formula>
    </cfRule>
    <cfRule type="cellIs" dxfId="39351" priority="18253" stopIfTrue="1" operator="equal">
      <formula>"Napkin Hs"</formula>
    </cfRule>
  </conditionalFormatting>
  <conditionalFormatting sqref="C54">
    <cfRule type="cellIs" dxfId="39350" priority="18248" stopIfTrue="1" operator="equal">
      <formula>"Towel"</formula>
    </cfRule>
    <cfRule type="cellIs" dxfId="39349" priority="18249" stopIfTrue="1" operator="equal">
      <formula>"Napkin Hs"</formula>
    </cfRule>
  </conditionalFormatting>
  <conditionalFormatting sqref="C54">
    <cfRule type="cellIs" dxfId="39348" priority="18246" stopIfTrue="1" operator="equal">
      <formula>"Towel"</formula>
    </cfRule>
    <cfRule type="cellIs" dxfId="39347" priority="18247" stopIfTrue="1" operator="equal">
      <formula>"Napkin Hs"</formula>
    </cfRule>
  </conditionalFormatting>
  <conditionalFormatting sqref="C54">
    <cfRule type="cellIs" dxfId="39346" priority="18254" stopIfTrue="1" operator="equal">
      <formula>"Towel"</formula>
    </cfRule>
    <cfRule type="cellIs" dxfId="39345" priority="18255" stopIfTrue="1" operator="equal">
      <formula>"Napkin Hs"</formula>
    </cfRule>
  </conditionalFormatting>
  <conditionalFormatting sqref="C54">
    <cfRule type="cellIs" dxfId="39344" priority="18256" stopIfTrue="1" operator="equal">
      <formula>"Towel"</formula>
    </cfRule>
    <cfRule type="cellIs" dxfId="39343" priority="18257" stopIfTrue="1" operator="equal">
      <formula>"Napkin Hs"</formula>
    </cfRule>
  </conditionalFormatting>
  <conditionalFormatting sqref="C54">
    <cfRule type="cellIs" dxfId="39342" priority="18244" stopIfTrue="1" operator="equal">
      <formula>"Towel"</formula>
    </cfRule>
    <cfRule type="cellIs" dxfId="39341" priority="18245" stopIfTrue="1" operator="equal">
      <formula>"Napkin Hs"</formula>
    </cfRule>
  </conditionalFormatting>
  <conditionalFormatting sqref="C54">
    <cfRule type="cellIs" dxfId="39340" priority="18240" stopIfTrue="1" operator="equal">
      <formula>"Towel"</formula>
    </cfRule>
    <cfRule type="cellIs" dxfId="39339" priority="18241" stopIfTrue="1" operator="equal">
      <formula>"Napkin Hs"</formula>
    </cfRule>
  </conditionalFormatting>
  <conditionalFormatting sqref="C54">
    <cfRule type="cellIs" dxfId="39338" priority="18242" stopIfTrue="1" operator="equal">
      <formula>"Towel"</formula>
    </cfRule>
    <cfRule type="cellIs" dxfId="39337" priority="18243" stopIfTrue="1" operator="equal">
      <formula>"Napkin Hs"</formula>
    </cfRule>
  </conditionalFormatting>
  <conditionalFormatting sqref="C54">
    <cfRule type="cellIs" dxfId="39336" priority="18236" stopIfTrue="1" operator="equal">
      <formula>"Towel"</formula>
    </cfRule>
    <cfRule type="cellIs" dxfId="39335" priority="18237" stopIfTrue="1" operator="equal">
      <formula>"Napkin Hs"</formula>
    </cfRule>
  </conditionalFormatting>
  <conditionalFormatting sqref="C54">
    <cfRule type="cellIs" dxfId="39334" priority="18238" stopIfTrue="1" operator="equal">
      <formula>"Towel"</formula>
    </cfRule>
    <cfRule type="cellIs" dxfId="39333" priority="18239" stopIfTrue="1" operator="equal">
      <formula>"Napkin Hs"</formula>
    </cfRule>
  </conditionalFormatting>
  <conditionalFormatting sqref="C54">
    <cfRule type="cellIs" dxfId="39332" priority="18234" stopIfTrue="1" operator="equal">
      <formula>"Towel"</formula>
    </cfRule>
    <cfRule type="cellIs" dxfId="39331" priority="18235" stopIfTrue="1" operator="equal">
      <formula>"Napkin Hs"</formula>
    </cfRule>
  </conditionalFormatting>
  <conditionalFormatting sqref="C54">
    <cfRule type="cellIs" dxfId="39330" priority="18228" stopIfTrue="1" operator="equal">
      <formula>"Towel"</formula>
    </cfRule>
    <cfRule type="cellIs" dxfId="39329" priority="18229" stopIfTrue="1" operator="equal">
      <formula>"Napkin Hs"</formula>
    </cfRule>
  </conditionalFormatting>
  <conditionalFormatting sqref="C54">
    <cfRule type="cellIs" dxfId="39328" priority="18232" stopIfTrue="1" operator="equal">
      <formula>"Towel"</formula>
    </cfRule>
    <cfRule type="cellIs" dxfId="39327" priority="18233" stopIfTrue="1" operator="equal">
      <formula>"Napkin Hs"</formula>
    </cfRule>
  </conditionalFormatting>
  <conditionalFormatting sqref="C54">
    <cfRule type="cellIs" dxfId="39326" priority="18230" stopIfTrue="1" operator="equal">
      <formula>"Towel"</formula>
    </cfRule>
    <cfRule type="cellIs" dxfId="39325" priority="18231" stopIfTrue="1" operator="equal">
      <formula>"Napkin Hs"</formula>
    </cfRule>
  </conditionalFormatting>
  <conditionalFormatting sqref="C54">
    <cfRule type="cellIs" dxfId="39324" priority="18222" stopIfTrue="1" operator="equal">
      <formula>"Towel"</formula>
    </cfRule>
    <cfRule type="cellIs" dxfId="39323" priority="18223" stopIfTrue="1" operator="equal">
      <formula>"Napkin Hs"</formula>
    </cfRule>
  </conditionalFormatting>
  <conditionalFormatting sqref="C54">
    <cfRule type="cellIs" dxfId="39322" priority="18224" stopIfTrue="1" operator="equal">
      <formula>"Towel"</formula>
    </cfRule>
    <cfRule type="cellIs" dxfId="39321" priority="18225" stopIfTrue="1" operator="equal">
      <formula>"Napkin Hs"</formula>
    </cfRule>
  </conditionalFormatting>
  <conditionalFormatting sqref="C54">
    <cfRule type="cellIs" dxfId="39320" priority="18226" stopIfTrue="1" operator="equal">
      <formula>"Towel"</formula>
    </cfRule>
    <cfRule type="cellIs" dxfId="39319" priority="18227" stopIfTrue="1" operator="equal">
      <formula>"Napkin Hs"</formula>
    </cfRule>
  </conditionalFormatting>
  <conditionalFormatting sqref="C54">
    <cfRule type="cellIs" dxfId="39318" priority="18220" stopIfTrue="1" operator="equal">
      <formula>"Towel"</formula>
    </cfRule>
    <cfRule type="cellIs" dxfId="39317" priority="18221" stopIfTrue="1" operator="equal">
      <formula>"Napkin Hs"</formula>
    </cfRule>
  </conditionalFormatting>
  <conditionalFormatting sqref="C54">
    <cfRule type="cellIs" dxfId="39316" priority="18218" stopIfTrue="1" operator="equal">
      <formula>"Towel"</formula>
    </cfRule>
    <cfRule type="cellIs" dxfId="39315" priority="18219" stopIfTrue="1" operator="equal">
      <formula>"Napkin Hs"</formula>
    </cfRule>
  </conditionalFormatting>
  <conditionalFormatting sqref="C54">
    <cfRule type="cellIs" dxfId="39314" priority="18194" stopIfTrue="1" operator="equal">
      <formula>"Towel"</formula>
    </cfRule>
  </conditionalFormatting>
  <conditionalFormatting sqref="C54">
    <cfRule type="cellIs" dxfId="39313" priority="18195" stopIfTrue="1" operator="equal">
      <formula>"Napkin Hs"</formula>
    </cfRule>
    <cfRule type="cellIs" dxfId="39312" priority="18200" stopIfTrue="1" operator="equal">
      <formula>"Towel"</formula>
    </cfRule>
    <cfRule type="cellIs" dxfId="39311" priority="18201" stopIfTrue="1" operator="equal">
      <formula>"Napkin Hs"</formula>
    </cfRule>
    <cfRule type="cellIs" dxfId="39310" priority="18210" stopIfTrue="1" operator="equal">
      <formula>"Towel"</formula>
    </cfRule>
    <cfRule type="cellIs" dxfId="39309" priority="18211" stopIfTrue="1" operator="equal">
      <formula>"Napkin Hs"</formula>
    </cfRule>
    <cfRule type="cellIs" dxfId="39308" priority="18216" stopIfTrue="1" operator="equal">
      <formula>"Towel"</formula>
    </cfRule>
    <cfRule type="cellIs" dxfId="39307" priority="18217" stopIfTrue="1" operator="equal">
      <formula>"Napkin Hs"</formula>
    </cfRule>
  </conditionalFormatting>
  <conditionalFormatting sqref="C54">
    <cfRule type="cellIs" dxfId="39306" priority="18196" stopIfTrue="1" operator="equal">
      <formula>"Towel"</formula>
    </cfRule>
    <cfRule type="cellIs" dxfId="39305" priority="18197" stopIfTrue="1" operator="equal">
      <formula>"Napkin Hs"</formula>
    </cfRule>
    <cfRule type="cellIs" dxfId="39304" priority="18198" stopIfTrue="1" operator="equal">
      <formula>"Towel"</formula>
    </cfRule>
    <cfRule type="cellIs" dxfId="39303" priority="18199" stopIfTrue="1" operator="equal">
      <formula>"Napkin Hs"</formula>
    </cfRule>
    <cfRule type="cellIs" dxfId="39302" priority="18202" stopIfTrue="1" operator="equal">
      <formula>"Towel"</formula>
    </cfRule>
    <cfRule type="cellIs" dxfId="39301" priority="18203" stopIfTrue="1" operator="equal">
      <formula>"Napkin Hs"</formula>
    </cfRule>
    <cfRule type="cellIs" dxfId="39300" priority="18204" stopIfTrue="1" operator="equal">
      <formula>"Towel"</formula>
    </cfRule>
    <cfRule type="cellIs" dxfId="39299" priority="18205" stopIfTrue="1" operator="equal">
      <formula>"Napkin Hs"</formula>
    </cfRule>
    <cfRule type="cellIs" dxfId="39298" priority="18206" stopIfTrue="1" operator="equal">
      <formula>"Towel"</formula>
    </cfRule>
    <cfRule type="cellIs" dxfId="39297" priority="18207" stopIfTrue="1" operator="equal">
      <formula>"Napkin Hs"</formula>
    </cfRule>
    <cfRule type="cellIs" dxfId="39296" priority="18208" stopIfTrue="1" operator="equal">
      <formula>"Towel"</formula>
    </cfRule>
    <cfRule type="cellIs" dxfId="39295" priority="18209" stopIfTrue="1" operator="equal">
      <formula>"Napkin Hs"</formula>
    </cfRule>
    <cfRule type="cellIs" dxfId="39294" priority="18212" stopIfTrue="1" operator="equal">
      <formula>"Towel"</formula>
    </cfRule>
    <cfRule type="cellIs" dxfId="39293" priority="18213" stopIfTrue="1" operator="equal">
      <formula>"Napkin Hs"</formula>
    </cfRule>
    <cfRule type="cellIs" dxfId="39292" priority="18215" stopIfTrue="1" operator="equal">
      <formula>"Napkin Hs"</formula>
    </cfRule>
  </conditionalFormatting>
  <conditionalFormatting sqref="C54">
    <cfRule type="cellIs" dxfId="39291" priority="18214" stopIfTrue="1" operator="equal">
      <formula>"Towel"</formula>
    </cfRule>
  </conditionalFormatting>
  <conditionalFormatting sqref="C54">
    <cfRule type="cellIs" dxfId="39290" priority="18192" stopIfTrue="1" operator="equal">
      <formula>"Towel"</formula>
    </cfRule>
    <cfRule type="cellIs" dxfId="39289" priority="18193" stopIfTrue="1" operator="equal">
      <formula>"Napkin Hs"</formula>
    </cfRule>
  </conditionalFormatting>
  <conditionalFormatting sqref="C54">
    <cfRule type="cellIs" dxfId="39288" priority="18191" stopIfTrue="1" operator="equal">
      <formula>"Napkin Hs"</formula>
    </cfRule>
  </conditionalFormatting>
  <conditionalFormatting sqref="C54">
    <cfRule type="cellIs" dxfId="39287" priority="18190" stopIfTrue="1" operator="equal">
      <formula>"Towel"</formula>
    </cfRule>
  </conditionalFormatting>
  <conditionalFormatting sqref="C54">
    <cfRule type="cellIs" dxfId="39286" priority="18188" stopIfTrue="1" operator="equal">
      <formula>"Towel"</formula>
    </cfRule>
  </conditionalFormatting>
  <conditionalFormatting sqref="C54">
    <cfRule type="cellIs" dxfId="39285" priority="18189" stopIfTrue="1" operator="equal">
      <formula>"Napkin Hs"</formula>
    </cfRule>
  </conditionalFormatting>
  <conditionalFormatting sqref="C54">
    <cfRule type="cellIs" dxfId="39284" priority="18092" stopIfTrue="1" operator="equal">
      <formula>"Towel"</formula>
    </cfRule>
  </conditionalFormatting>
  <conditionalFormatting sqref="C54">
    <cfRule type="cellIs" dxfId="39283" priority="18102" stopIfTrue="1" operator="equal">
      <formula>"Towel"</formula>
    </cfRule>
    <cfRule type="cellIs" dxfId="39282" priority="18103" stopIfTrue="1" operator="equal">
      <formula>"Napkin Hs"</formula>
    </cfRule>
    <cfRule type="cellIs" dxfId="39281" priority="18108" stopIfTrue="1" operator="equal">
      <formula>"Towel"</formula>
    </cfRule>
    <cfRule type="cellIs" dxfId="39280" priority="18109" stopIfTrue="1" operator="equal">
      <formula>"Napkin Hs"</formula>
    </cfRule>
    <cfRule type="cellIs" dxfId="39279" priority="18114" stopIfTrue="1" operator="equal">
      <formula>"Towel"</formula>
    </cfRule>
    <cfRule type="cellIs" dxfId="39278" priority="18115" stopIfTrue="1" operator="equal">
      <formula>"Napkin Hs"</formula>
    </cfRule>
    <cfRule type="cellIs" dxfId="39277" priority="18116" stopIfTrue="1" operator="equal">
      <formula>"Towel"</formula>
    </cfRule>
    <cfRule type="cellIs" dxfId="39276" priority="18117" stopIfTrue="1" operator="equal">
      <formula>"Napkin Hs"</formula>
    </cfRule>
    <cfRule type="cellIs" dxfId="39275" priority="18122" stopIfTrue="1" operator="equal">
      <formula>"Towel"</formula>
    </cfRule>
    <cfRule type="cellIs" dxfId="39274" priority="18123" stopIfTrue="1" operator="equal">
      <formula>"Napkin Hs"</formula>
    </cfRule>
    <cfRule type="cellIs" dxfId="39273" priority="18132" stopIfTrue="1" operator="equal">
      <formula>"Towel"</formula>
    </cfRule>
    <cfRule type="cellIs" dxfId="39272" priority="18133" stopIfTrue="1" operator="equal">
      <formula>"Napkin Hs"</formula>
    </cfRule>
    <cfRule type="cellIs" dxfId="39271" priority="18138" stopIfTrue="1" operator="equal">
      <formula>"Towel"</formula>
    </cfRule>
    <cfRule type="cellIs" dxfId="39270" priority="18139" stopIfTrue="1" operator="equal">
      <formula>"Napkin Hs"</formula>
    </cfRule>
    <cfRule type="cellIs" dxfId="39269" priority="18140" stopIfTrue="1" operator="equal">
      <formula>"Towel"</formula>
    </cfRule>
    <cfRule type="cellIs" dxfId="39268" priority="18141" stopIfTrue="1" operator="equal">
      <formula>"Napkin Hs"</formula>
    </cfRule>
    <cfRule type="cellIs" dxfId="39267" priority="18146" stopIfTrue="1" operator="equal">
      <formula>"Towel"</formula>
    </cfRule>
    <cfRule type="cellIs" dxfId="39266" priority="18147" stopIfTrue="1" operator="equal">
      <formula>"Napkin Hs"</formula>
    </cfRule>
    <cfRule type="cellIs" dxfId="39265" priority="18156" stopIfTrue="1" operator="equal">
      <formula>"Towel"</formula>
    </cfRule>
    <cfRule type="cellIs" dxfId="39264" priority="18157" stopIfTrue="1" operator="equal">
      <formula>"Napkin Hs"</formula>
    </cfRule>
    <cfRule type="cellIs" dxfId="39263" priority="18158" stopIfTrue="1" operator="equal">
      <formula>"Towel"</formula>
    </cfRule>
    <cfRule type="cellIs" dxfId="39262" priority="18159" stopIfTrue="1" operator="equal">
      <formula>"Napkin Hs"</formula>
    </cfRule>
    <cfRule type="cellIs" dxfId="39261" priority="18164" stopIfTrue="1" operator="equal">
      <formula>"Towel"</formula>
    </cfRule>
    <cfRule type="cellIs" dxfId="39260" priority="18165" stopIfTrue="1" operator="equal">
      <formula>"Napkin Hs"</formula>
    </cfRule>
    <cfRule type="cellIs" dxfId="39259" priority="18174" stopIfTrue="1" operator="equal">
      <formula>"Towel"</formula>
    </cfRule>
    <cfRule type="cellIs" dxfId="39258" priority="18175" stopIfTrue="1" operator="equal">
      <formula>"Napkin Hs"</formula>
    </cfRule>
    <cfRule type="cellIs" dxfId="39257" priority="18176" stopIfTrue="1" operator="equal">
      <formula>"Towel"</formula>
    </cfRule>
    <cfRule type="cellIs" dxfId="39256" priority="18177" stopIfTrue="1" operator="equal">
      <formula>"Napkin Hs"</formula>
    </cfRule>
    <cfRule type="cellIs" dxfId="39255" priority="18183" stopIfTrue="1" operator="equal">
      <formula>"Napkin Hs"</formula>
    </cfRule>
  </conditionalFormatting>
  <conditionalFormatting sqref="C54">
    <cfRule type="cellIs" dxfId="39254" priority="18182" stopIfTrue="1" operator="equal">
      <formula>"Towel"</formula>
    </cfRule>
  </conditionalFormatting>
  <conditionalFormatting sqref="C54">
    <cfRule type="cellIs" dxfId="39253" priority="18093" stopIfTrue="1" operator="equal">
      <formula>"Napkin Hs"</formula>
    </cfRule>
    <cfRule type="cellIs" dxfId="39252" priority="18094" stopIfTrue="1" operator="equal">
      <formula>"Towel"</formula>
    </cfRule>
    <cfRule type="cellIs" dxfId="39251" priority="18095" stopIfTrue="1" operator="equal">
      <formula>"Napkin Hs"</formula>
    </cfRule>
    <cfRule type="cellIs" dxfId="39250" priority="18096" stopIfTrue="1" operator="equal">
      <formula>"Towel"</formula>
    </cfRule>
    <cfRule type="cellIs" dxfId="39249" priority="18097" stopIfTrue="1" operator="equal">
      <formula>"Napkin Hs"</formula>
    </cfRule>
    <cfRule type="cellIs" dxfId="39248" priority="18098" stopIfTrue="1" operator="equal">
      <formula>"Towel"</formula>
    </cfRule>
    <cfRule type="cellIs" dxfId="39247" priority="18099" stopIfTrue="1" operator="equal">
      <formula>"Napkin Hs"</formula>
    </cfRule>
    <cfRule type="cellIs" dxfId="39246" priority="18100" stopIfTrue="1" operator="equal">
      <formula>"Towel"</formula>
    </cfRule>
    <cfRule type="cellIs" dxfId="39245" priority="18101" stopIfTrue="1" operator="equal">
      <formula>"Napkin Hs"</formula>
    </cfRule>
    <cfRule type="cellIs" dxfId="39244" priority="18104" stopIfTrue="1" operator="equal">
      <formula>"Towel"</formula>
    </cfRule>
    <cfRule type="cellIs" dxfId="39243" priority="18105" stopIfTrue="1" operator="equal">
      <formula>"Napkin Hs"</formula>
    </cfRule>
    <cfRule type="cellIs" dxfId="39242" priority="18106" stopIfTrue="1" operator="equal">
      <formula>"Towel"</formula>
    </cfRule>
    <cfRule type="cellIs" dxfId="39241" priority="18107" stopIfTrue="1" operator="equal">
      <formula>"Napkin Hs"</formula>
    </cfRule>
    <cfRule type="cellIs" dxfId="39240" priority="18110" stopIfTrue="1" operator="equal">
      <formula>"Towel"</formula>
    </cfRule>
    <cfRule type="cellIs" dxfId="39239" priority="18111" stopIfTrue="1" operator="equal">
      <formula>"Napkin Hs"</formula>
    </cfRule>
    <cfRule type="cellIs" dxfId="39238" priority="18112" stopIfTrue="1" operator="equal">
      <formula>"Towel"</formula>
    </cfRule>
    <cfRule type="cellIs" dxfId="39237" priority="18113" stopIfTrue="1" operator="equal">
      <formula>"Napkin Hs"</formula>
    </cfRule>
    <cfRule type="cellIs" dxfId="39236" priority="18118" stopIfTrue="1" operator="equal">
      <formula>"Towel"</formula>
    </cfRule>
    <cfRule type="cellIs" dxfId="39235" priority="18119" stopIfTrue="1" operator="equal">
      <formula>"Napkin Hs"</formula>
    </cfRule>
    <cfRule type="cellIs" dxfId="39234" priority="18120" stopIfTrue="1" operator="equal">
      <formula>"Towel"</formula>
    </cfRule>
    <cfRule type="cellIs" dxfId="39233" priority="18121" stopIfTrue="1" operator="equal">
      <formula>"Napkin Hs"</formula>
    </cfRule>
    <cfRule type="cellIs" dxfId="39232" priority="18124" stopIfTrue="1" operator="equal">
      <formula>"Towel"</formula>
    </cfRule>
    <cfRule type="cellIs" dxfId="39231" priority="18125" stopIfTrue="1" operator="equal">
      <formula>"Napkin Hs"</formula>
    </cfRule>
    <cfRule type="cellIs" dxfId="39230" priority="18126" stopIfTrue="1" operator="equal">
      <formula>"Towel"</formula>
    </cfRule>
    <cfRule type="cellIs" dxfId="39229" priority="18127" stopIfTrue="1" operator="equal">
      <formula>"Napkin Hs"</formula>
    </cfRule>
    <cfRule type="cellIs" dxfId="39228" priority="18128" stopIfTrue="1" operator="equal">
      <formula>"Towel"</formula>
    </cfRule>
    <cfRule type="cellIs" dxfId="39227" priority="18129" stopIfTrue="1" operator="equal">
      <formula>"Napkin Hs"</formula>
    </cfRule>
    <cfRule type="cellIs" dxfId="39226" priority="18130" stopIfTrue="1" operator="equal">
      <formula>"Towel"</formula>
    </cfRule>
    <cfRule type="cellIs" dxfId="39225" priority="18131" stopIfTrue="1" operator="equal">
      <formula>"Napkin Hs"</formula>
    </cfRule>
    <cfRule type="cellIs" dxfId="39224" priority="18134" stopIfTrue="1" operator="equal">
      <formula>"Towel"</formula>
    </cfRule>
    <cfRule type="cellIs" dxfId="39223" priority="18135" stopIfTrue="1" operator="equal">
      <formula>"Napkin Hs"</formula>
    </cfRule>
    <cfRule type="cellIs" dxfId="39222" priority="18136" stopIfTrue="1" operator="equal">
      <formula>"Towel"</formula>
    </cfRule>
    <cfRule type="cellIs" dxfId="39221" priority="18137" stopIfTrue="1" operator="equal">
      <formula>"Napkin Hs"</formula>
    </cfRule>
    <cfRule type="cellIs" dxfId="39220" priority="18142" stopIfTrue="1" operator="equal">
      <formula>"Towel"</formula>
    </cfRule>
    <cfRule type="cellIs" dxfId="39219" priority="18143" stopIfTrue="1" operator="equal">
      <formula>"Napkin Hs"</formula>
    </cfRule>
    <cfRule type="cellIs" dxfId="39218" priority="18144" stopIfTrue="1" operator="equal">
      <formula>"Towel"</formula>
    </cfRule>
    <cfRule type="cellIs" dxfId="39217" priority="18145" stopIfTrue="1" operator="equal">
      <formula>"Napkin Hs"</formula>
    </cfRule>
    <cfRule type="cellIs" dxfId="39216" priority="18148" stopIfTrue="1" operator="equal">
      <formula>"Towel"</formula>
    </cfRule>
    <cfRule type="cellIs" dxfId="39215" priority="18149" stopIfTrue="1" operator="equal">
      <formula>"Napkin Hs"</formula>
    </cfRule>
    <cfRule type="cellIs" dxfId="39214" priority="18150" stopIfTrue="1" operator="equal">
      <formula>"Towel"</formula>
    </cfRule>
    <cfRule type="cellIs" dxfId="39213" priority="18151" stopIfTrue="1" operator="equal">
      <formula>"Napkin Hs"</formula>
    </cfRule>
    <cfRule type="cellIs" dxfId="39212" priority="18152" stopIfTrue="1" operator="equal">
      <formula>"Towel"</formula>
    </cfRule>
    <cfRule type="cellIs" dxfId="39211" priority="18153" stopIfTrue="1" operator="equal">
      <formula>"Napkin Hs"</formula>
    </cfRule>
    <cfRule type="cellIs" dxfId="39210" priority="18154" stopIfTrue="1" operator="equal">
      <formula>"Towel"</formula>
    </cfRule>
    <cfRule type="cellIs" dxfId="39209" priority="18155" stopIfTrue="1" operator="equal">
      <formula>"Napkin Hs"</formula>
    </cfRule>
    <cfRule type="cellIs" dxfId="39208" priority="18160" stopIfTrue="1" operator="equal">
      <formula>"Towel"</formula>
    </cfRule>
    <cfRule type="cellIs" dxfId="39207" priority="18161" stopIfTrue="1" operator="equal">
      <formula>"Napkin Hs"</formula>
    </cfRule>
    <cfRule type="cellIs" dxfId="39206" priority="18162" stopIfTrue="1" operator="equal">
      <formula>"Towel"</formula>
    </cfRule>
    <cfRule type="cellIs" dxfId="39205" priority="18163" stopIfTrue="1" operator="equal">
      <formula>"Napkin Hs"</formula>
    </cfRule>
    <cfRule type="cellIs" dxfId="39204" priority="18166" stopIfTrue="1" operator="equal">
      <formula>"Towel"</formula>
    </cfRule>
    <cfRule type="cellIs" dxfId="39203" priority="18167" stopIfTrue="1" operator="equal">
      <formula>"Napkin Hs"</formula>
    </cfRule>
    <cfRule type="cellIs" dxfId="39202" priority="18168" stopIfTrue="1" operator="equal">
      <formula>"Towel"</formula>
    </cfRule>
    <cfRule type="cellIs" dxfId="39201" priority="18169" stopIfTrue="1" operator="equal">
      <formula>"Napkin Hs"</formula>
    </cfRule>
    <cfRule type="cellIs" dxfId="39200" priority="18170" stopIfTrue="1" operator="equal">
      <formula>"Towel"</formula>
    </cfRule>
    <cfRule type="cellIs" dxfId="39199" priority="18171" stopIfTrue="1" operator="equal">
      <formula>"Napkin Hs"</formula>
    </cfRule>
    <cfRule type="cellIs" dxfId="39198" priority="18172" stopIfTrue="1" operator="equal">
      <formula>"Towel"</formula>
    </cfRule>
    <cfRule type="cellIs" dxfId="39197" priority="18173" stopIfTrue="1" operator="equal">
      <formula>"Napkin Hs"</formula>
    </cfRule>
    <cfRule type="cellIs" dxfId="39196" priority="18178" stopIfTrue="1" operator="equal">
      <formula>"Towel"</formula>
    </cfRule>
    <cfRule type="cellIs" dxfId="39195" priority="18179" stopIfTrue="1" operator="equal">
      <formula>"Napkin Hs"</formula>
    </cfRule>
    <cfRule type="cellIs" dxfId="39194" priority="18180" stopIfTrue="1" operator="equal">
      <formula>"Towel"</formula>
    </cfRule>
    <cfRule type="cellIs" dxfId="39193" priority="18181" stopIfTrue="1" operator="equal">
      <formula>"Napkin Hs"</formula>
    </cfRule>
    <cfRule type="cellIs" dxfId="39192" priority="18184" stopIfTrue="1" operator="equal">
      <formula>"Towel"</formula>
    </cfRule>
    <cfRule type="cellIs" dxfId="39191" priority="18185" stopIfTrue="1" operator="equal">
      <formula>"Napkin Hs"</formula>
    </cfRule>
    <cfRule type="cellIs" dxfId="39190" priority="18186" stopIfTrue="1" operator="equal">
      <formula>"Towel"</formula>
    </cfRule>
    <cfRule type="cellIs" dxfId="39189" priority="18187" stopIfTrue="1" operator="equal">
      <formula>"Napkin Hs"</formula>
    </cfRule>
  </conditionalFormatting>
  <conditionalFormatting sqref="C54">
    <cfRule type="cellIs" dxfId="39188" priority="18091" stopIfTrue="1" operator="equal">
      <formula>"Napkin Hs"</formula>
    </cfRule>
  </conditionalFormatting>
  <conditionalFormatting sqref="C54">
    <cfRule type="cellIs" dxfId="39187" priority="18090" stopIfTrue="1" operator="equal">
      <formula>"Napkin Hs"</formula>
    </cfRule>
  </conditionalFormatting>
  <conditionalFormatting sqref="C54">
    <cfRule type="cellIs" dxfId="39186" priority="18089" stopIfTrue="1" operator="equal">
      <formula>"Napkin Hs"</formula>
    </cfRule>
  </conditionalFormatting>
  <conditionalFormatting sqref="C54">
    <cfRule type="cellIs" dxfId="39185" priority="18088" stopIfTrue="1" operator="equal">
      <formula>"Napkin Hs"</formula>
    </cfRule>
  </conditionalFormatting>
  <conditionalFormatting sqref="C54">
    <cfRule type="cellIs" dxfId="39184" priority="18087" stopIfTrue="1" operator="equal">
      <formula>"Napkin Hs"</formula>
    </cfRule>
  </conditionalFormatting>
  <conditionalFormatting sqref="C54">
    <cfRule type="cellIs" dxfId="39183" priority="18086" stopIfTrue="1" operator="equal">
      <formula>"Napkin Hs"</formula>
    </cfRule>
  </conditionalFormatting>
  <conditionalFormatting sqref="C54">
    <cfRule type="cellIs" dxfId="39182" priority="18082" stopIfTrue="1" operator="equal">
      <formula>"Towel"</formula>
    </cfRule>
    <cfRule type="cellIs" dxfId="39181" priority="18083" stopIfTrue="1" operator="equal">
      <formula>"Napkin Hs"</formula>
    </cfRule>
  </conditionalFormatting>
  <conditionalFormatting sqref="C54">
    <cfRule type="cellIs" dxfId="39180" priority="18084" stopIfTrue="1" operator="equal">
      <formula>"Towel"</formula>
    </cfRule>
    <cfRule type="cellIs" dxfId="39179" priority="18085" stopIfTrue="1" operator="equal">
      <formula>"Napkin Hs"</formula>
    </cfRule>
  </conditionalFormatting>
  <conditionalFormatting sqref="C54">
    <cfRule type="cellIs" dxfId="39178" priority="18078" stopIfTrue="1" operator="equal">
      <formula>"Towel"</formula>
    </cfRule>
    <cfRule type="cellIs" dxfId="39177" priority="18079" stopIfTrue="1" operator="equal">
      <formula>"Napkin Hs"</formula>
    </cfRule>
  </conditionalFormatting>
  <conditionalFormatting sqref="C54">
    <cfRule type="cellIs" dxfId="39176" priority="18080" stopIfTrue="1" operator="equal">
      <formula>"Towel"</formula>
    </cfRule>
    <cfRule type="cellIs" dxfId="39175" priority="18081" stopIfTrue="1" operator="equal">
      <formula>"Napkin Hs"</formula>
    </cfRule>
  </conditionalFormatting>
  <conditionalFormatting sqref="C54">
    <cfRule type="cellIs" dxfId="39174" priority="18076" stopIfTrue="1" operator="equal">
      <formula>"Towel"</formula>
    </cfRule>
    <cfRule type="cellIs" dxfId="39173" priority="18077" stopIfTrue="1" operator="equal">
      <formula>"Napkin Hs"</formula>
    </cfRule>
  </conditionalFormatting>
  <conditionalFormatting sqref="C54">
    <cfRule type="cellIs" dxfId="39172" priority="18072" stopIfTrue="1" operator="equal">
      <formula>"Towel"</formula>
    </cfRule>
    <cfRule type="cellIs" dxfId="39171" priority="18073" stopIfTrue="1" operator="equal">
      <formula>"Napkin Hs"</formula>
    </cfRule>
  </conditionalFormatting>
  <conditionalFormatting sqref="C54">
    <cfRule type="cellIs" dxfId="39170" priority="18074" stopIfTrue="1" operator="equal">
      <formula>"Towel"</formula>
    </cfRule>
    <cfRule type="cellIs" dxfId="39169" priority="18075" stopIfTrue="1" operator="equal">
      <formula>"Napkin Hs"</formula>
    </cfRule>
  </conditionalFormatting>
  <conditionalFormatting sqref="C54">
    <cfRule type="cellIs" dxfId="39168" priority="18068" stopIfTrue="1" operator="equal">
      <formula>"Towel"</formula>
    </cfRule>
    <cfRule type="cellIs" dxfId="39167" priority="18069" stopIfTrue="1" operator="equal">
      <formula>"Napkin Hs"</formula>
    </cfRule>
  </conditionalFormatting>
  <conditionalFormatting sqref="C54">
    <cfRule type="cellIs" dxfId="39166" priority="18070" stopIfTrue="1" operator="equal">
      <formula>"Towel"</formula>
    </cfRule>
    <cfRule type="cellIs" dxfId="39165" priority="18071" stopIfTrue="1" operator="equal">
      <formula>"Napkin Hs"</formula>
    </cfRule>
  </conditionalFormatting>
  <conditionalFormatting sqref="C54">
    <cfRule type="cellIs" dxfId="39164" priority="18066" stopIfTrue="1" operator="equal">
      <formula>"Towel"</formula>
    </cfRule>
    <cfRule type="cellIs" dxfId="39163" priority="18067" stopIfTrue="1" operator="equal">
      <formula>"Napkin Hs"</formula>
    </cfRule>
  </conditionalFormatting>
  <conditionalFormatting sqref="C54">
    <cfRule type="cellIs" dxfId="39162" priority="18060" stopIfTrue="1" operator="equal">
      <formula>"Towel"</formula>
    </cfRule>
    <cfRule type="cellIs" dxfId="39161" priority="18061" stopIfTrue="1" operator="equal">
      <formula>"Napkin Hs"</formula>
    </cfRule>
  </conditionalFormatting>
  <conditionalFormatting sqref="C54">
    <cfRule type="cellIs" dxfId="39160" priority="18064" stopIfTrue="1" operator="equal">
      <formula>"Towel"</formula>
    </cfRule>
    <cfRule type="cellIs" dxfId="39159" priority="18065" stopIfTrue="1" operator="equal">
      <formula>"Napkin Hs"</formula>
    </cfRule>
  </conditionalFormatting>
  <conditionalFormatting sqref="C54">
    <cfRule type="cellIs" dxfId="39158" priority="18062" stopIfTrue="1" operator="equal">
      <formula>"Towel"</formula>
    </cfRule>
    <cfRule type="cellIs" dxfId="39157" priority="18063" stopIfTrue="1" operator="equal">
      <formula>"Napkin Hs"</formula>
    </cfRule>
  </conditionalFormatting>
  <conditionalFormatting sqref="C54">
    <cfRule type="cellIs" dxfId="39156" priority="18054" stopIfTrue="1" operator="equal">
      <formula>"Towel"</formula>
    </cfRule>
    <cfRule type="cellIs" dxfId="39155" priority="18055" stopIfTrue="1" operator="equal">
      <formula>"Napkin Hs"</formula>
    </cfRule>
  </conditionalFormatting>
  <conditionalFormatting sqref="C54">
    <cfRule type="cellIs" dxfId="39154" priority="18056" stopIfTrue="1" operator="equal">
      <formula>"Towel"</formula>
    </cfRule>
    <cfRule type="cellIs" dxfId="39153" priority="18057" stopIfTrue="1" operator="equal">
      <formula>"Napkin Hs"</formula>
    </cfRule>
  </conditionalFormatting>
  <conditionalFormatting sqref="C54">
    <cfRule type="cellIs" dxfId="39152" priority="18058" stopIfTrue="1" operator="equal">
      <formula>"Towel"</formula>
    </cfRule>
    <cfRule type="cellIs" dxfId="39151" priority="18059" stopIfTrue="1" operator="equal">
      <formula>"Napkin Hs"</formula>
    </cfRule>
  </conditionalFormatting>
  <conditionalFormatting sqref="C54">
    <cfRule type="cellIs" dxfId="39150" priority="18052" stopIfTrue="1" operator="equal">
      <formula>"Towel"</formula>
    </cfRule>
    <cfRule type="cellIs" dxfId="39149" priority="18053" stopIfTrue="1" operator="equal">
      <formula>"Napkin Hs"</formula>
    </cfRule>
  </conditionalFormatting>
  <conditionalFormatting sqref="C54">
    <cfRule type="cellIs" dxfId="39148" priority="18050" stopIfTrue="1" operator="equal">
      <formula>"Towel"</formula>
    </cfRule>
    <cfRule type="cellIs" dxfId="39147" priority="18051" stopIfTrue="1" operator="equal">
      <formula>"Napkin Hs"</formula>
    </cfRule>
  </conditionalFormatting>
  <conditionalFormatting sqref="C54">
    <cfRule type="cellIs" dxfId="39146" priority="18026" stopIfTrue="1" operator="equal">
      <formula>"Towel"</formula>
    </cfRule>
  </conditionalFormatting>
  <conditionalFormatting sqref="C54">
    <cfRule type="cellIs" dxfId="39145" priority="18027" stopIfTrue="1" operator="equal">
      <formula>"Napkin Hs"</formula>
    </cfRule>
    <cfRule type="cellIs" dxfId="39144" priority="18032" stopIfTrue="1" operator="equal">
      <formula>"Towel"</formula>
    </cfRule>
    <cfRule type="cellIs" dxfId="39143" priority="18033" stopIfTrue="1" operator="equal">
      <formula>"Napkin Hs"</formula>
    </cfRule>
    <cfRule type="cellIs" dxfId="39142" priority="18042" stopIfTrue="1" operator="equal">
      <formula>"Towel"</formula>
    </cfRule>
    <cfRule type="cellIs" dxfId="39141" priority="18043" stopIfTrue="1" operator="equal">
      <formula>"Napkin Hs"</formula>
    </cfRule>
    <cfRule type="cellIs" dxfId="39140" priority="18048" stopIfTrue="1" operator="equal">
      <formula>"Towel"</formula>
    </cfRule>
    <cfRule type="cellIs" dxfId="39139" priority="18049" stopIfTrue="1" operator="equal">
      <formula>"Napkin Hs"</formula>
    </cfRule>
  </conditionalFormatting>
  <conditionalFormatting sqref="C54">
    <cfRule type="cellIs" dxfId="39138" priority="18028" stopIfTrue="1" operator="equal">
      <formula>"Towel"</formula>
    </cfRule>
    <cfRule type="cellIs" dxfId="39137" priority="18029" stopIfTrue="1" operator="equal">
      <formula>"Napkin Hs"</formula>
    </cfRule>
    <cfRule type="cellIs" dxfId="39136" priority="18030" stopIfTrue="1" operator="equal">
      <formula>"Towel"</formula>
    </cfRule>
    <cfRule type="cellIs" dxfId="39135" priority="18031" stopIfTrue="1" operator="equal">
      <formula>"Napkin Hs"</formula>
    </cfRule>
    <cfRule type="cellIs" dxfId="39134" priority="18034" stopIfTrue="1" operator="equal">
      <formula>"Towel"</formula>
    </cfRule>
    <cfRule type="cellIs" dxfId="39133" priority="18035" stopIfTrue="1" operator="equal">
      <formula>"Napkin Hs"</formula>
    </cfRule>
    <cfRule type="cellIs" dxfId="39132" priority="18036" stopIfTrue="1" operator="equal">
      <formula>"Towel"</formula>
    </cfRule>
    <cfRule type="cellIs" dxfId="39131" priority="18037" stopIfTrue="1" operator="equal">
      <formula>"Napkin Hs"</formula>
    </cfRule>
    <cfRule type="cellIs" dxfId="39130" priority="18038" stopIfTrue="1" operator="equal">
      <formula>"Towel"</formula>
    </cfRule>
    <cfRule type="cellIs" dxfId="39129" priority="18039" stopIfTrue="1" operator="equal">
      <formula>"Napkin Hs"</formula>
    </cfRule>
    <cfRule type="cellIs" dxfId="39128" priority="18040" stopIfTrue="1" operator="equal">
      <formula>"Towel"</formula>
    </cfRule>
    <cfRule type="cellIs" dxfId="39127" priority="18041" stopIfTrue="1" operator="equal">
      <formula>"Napkin Hs"</formula>
    </cfRule>
    <cfRule type="cellIs" dxfId="39126" priority="18044" stopIfTrue="1" operator="equal">
      <formula>"Towel"</formula>
    </cfRule>
    <cfRule type="cellIs" dxfId="39125" priority="18045" stopIfTrue="1" operator="equal">
      <formula>"Napkin Hs"</formula>
    </cfRule>
    <cfRule type="cellIs" dxfId="39124" priority="18047" stopIfTrue="1" operator="equal">
      <formula>"Napkin Hs"</formula>
    </cfRule>
  </conditionalFormatting>
  <conditionalFormatting sqref="C54">
    <cfRule type="cellIs" dxfId="39123" priority="18046" stopIfTrue="1" operator="equal">
      <formula>"Towel"</formula>
    </cfRule>
  </conditionalFormatting>
  <conditionalFormatting sqref="C54">
    <cfRule type="cellIs" dxfId="39122" priority="18024" stopIfTrue="1" operator="equal">
      <formula>"Towel"</formula>
    </cfRule>
    <cfRule type="cellIs" dxfId="39121" priority="18025" stopIfTrue="1" operator="equal">
      <formula>"Napkin Hs"</formula>
    </cfRule>
  </conditionalFormatting>
  <conditionalFormatting sqref="C54">
    <cfRule type="cellIs" dxfId="39120" priority="18023" stopIfTrue="1" operator="equal">
      <formula>"Napkin Hs"</formula>
    </cfRule>
  </conditionalFormatting>
  <conditionalFormatting sqref="C54">
    <cfRule type="cellIs" dxfId="39119" priority="18022" stopIfTrue="1" operator="equal">
      <formula>"Towel"</formula>
    </cfRule>
  </conditionalFormatting>
  <conditionalFormatting sqref="C54">
    <cfRule type="cellIs" dxfId="39118" priority="18020" stopIfTrue="1" operator="equal">
      <formula>"Towel"</formula>
    </cfRule>
  </conditionalFormatting>
  <conditionalFormatting sqref="C54">
    <cfRule type="cellIs" dxfId="39117" priority="18021" stopIfTrue="1" operator="equal">
      <formula>"Napkin Hs"</formula>
    </cfRule>
  </conditionalFormatting>
  <conditionalFormatting sqref="C54">
    <cfRule type="cellIs" dxfId="39116" priority="17924" stopIfTrue="1" operator="equal">
      <formula>"Towel"</formula>
    </cfRule>
  </conditionalFormatting>
  <conditionalFormatting sqref="C54">
    <cfRule type="cellIs" dxfId="39115" priority="17934" stopIfTrue="1" operator="equal">
      <formula>"Towel"</formula>
    </cfRule>
    <cfRule type="cellIs" dxfId="39114" priority="17935" stopIfTrue="1" operator="equal">
      <formula>"Napkin Hs"</formula>
    </cfRule>
    <cfRule type="cellIs" dxfId="39113" priority="17940" stopIfTrue="1" operator="equal">
      <formula>"Towel"</formula>
    </cfRule>
    <cfRule type="cellIs" dxfId="39112" priority="17941" stopIfTrue="1" operator="equal">
      <formula>"Napkin Hs"</formula>
    </cfRule>
    <cfRule type="cellIs" dxfId="39111" priority="17946" stopIfTrue="1" operator="equal">
      <formula>"Towel"</formula>
    </cfRule>
    <cfRule type="cellIs" dxfId="39110" priority="17947" stopIfTrue="1" operator="equal">
      <formula>"Napkin Hs"</formula>
    </cfRule>
    <cfRule type="cellIs" dxfId="39109" priority="17948" stopIfTrue="1" operator="equal">
      <formula>"Towel"</formula>
    </cfRule>
    <cfRule type="cellIs" dxfId="39108" priority="17949" stopIfTrue="1" operator="equal">
      <formula>"Napkin Hs"</formula>
    </cfRule>
    <cfRule type="cellIs" dxfId="39107" priority="17954" stopIfTrue="1" operator="equal">
      <formula>"Towel"</formula>
    </cfRule>
    <cfRule type="cellIs" dxfId="39106" priority="17955" stopIfTrue="1" operator="equal">
      <formula>"Napkin Hs"</formula>
    </cfRule>
    <cfRule type="cellIs" dxfId="39105" priority="17964" stopIfTrue="1" operator="equal">
      <formula>"Towel"</formula>
    </cfRule>
    <cfRule type="cellIs" dxfId="39104" priority="17965" stopIfTrue="1" operator="equal">
      <formula>"Napkin Hs"</formula>
    </cfRule>
    <cfRule type="cellIs" dxfId="39103" priority="17970" stopIfTrue="1" operator="equal">
      <formula>"Towel"</formula>
    </cfRule>
    <cfRule type="cellIs" dxfId="39102" priority="17971" stopIfTrue="1" operator="equal">
      <formula>"Napkin Hs"</formula>
    </cfRule>
    <cfRule type="cellIs" dxfId="39101" priority="17972" stopIfTrue="1" operator="equal">
      <formula>"Towel"</formula>
    </cfRule>
    <cfRule type="cellIs" dxfId="39100" priority="17973" stopIfTrue="1" operator="equal">
      <formula>"Napkin Hs"</formula>
    </cfRule>
    <cfRule type="cellIs" dxfId="39099" priority="17978" stopIfTrue="1" operator="equal">
      <formula>"Towel"</formula>
    </cfRule>
    <cfRule type="cellIs" dxfId="39098" priority="17979" stopIfTrue="1" operator="equal">
      <formula>"Napkin Hs"</formula>
    </cfRule>
    <cfRule type="cellIs" dxfId="39097" priority="17988" stopIfTrue="1" operator="equal">
      <formula>"Towel"</formula>
    </cfRule>
    <cfRule type="cellIs" dxfId="39096" priority="17989" stopIfTrue="1" operator="equal">
      <formula>"Napkin Hs"</formula>
    </cfRule>
    <cfRule type="cellIs" dxfId="39095" priority="17990" stopIfTrue="1" operator="equal">
      <formula>"Towel"</formula>
    </cfRule>
    <cfRule type="cellIs" dxfId="39094" priority="17991" stopIfTrue="1" operator="equal">
      <formula>"Napkin Hs"</formula>
    </cfRule>
    <cfRule type="cellIs" dxfId="39093" priority="17996" stopIfTrue="1" operator="equal">
      <formula>"Towel"</formula>
    </cfRule>
    <cfRule type="cellIs" dxfId="39092" priority="17997" stopIfTrue="1" operator="equal">
      <formula>"Napkin Hs"</formula>
    </cfRule>
    <cfRule type="cellIs" dxfId="39091" priority="18006" stopIfTrue="1" operator="equal">
      <formula>"Towel"</formula>
    </cfRule>
    <cfRule type="cellIs" dxfId="39090" priority="18007" stopIfTrue="1" operator="equal">
      <formula>"Napkin Hs"</formula>
    </cfRule>
    <cfRule type="cellIs" dxfId="39089" priority="18008" stopIfTrue="1" operator="equal">
      <formula>"Towel"</formula>
    </cfRule>
    <cfRule type="cellIs" dxfId="39088" priority="18009" stopIfTrue="1" operator="equal">
      <formula>"Napkin Hs"</formula>
    </cfRule>
    <cfRule type="cellIs" dxfId="39087" priority="18015" stopIfTrue="1" operator="equal">
      <formula>"Napkin Hs"</formula>
    </cfRule>
  </conditionalFormatting>
  <conditionalFormatting sqref="C54">
    <cfRule type="cellIs" dxfId="39086" priority="18014" stopIfTrue="1" operator="equal">
      <formula>"Towel"</formula>
    </cfRule>
  </conditionalFormatting>
  <conditionalFormatting sqref="C54">
    <cfRule type="cellIs" dxfId="39085" priority="17925" stopIfTrue="1" operator="equal">
      <formula>"Napkin Hs"</formula>
    </cfRule>
    <cfRule type="cellIs" dxfId="39084" priority="17926" stopIfTrue="1" operator="equal">
      <formula>"Towel"</formula>
    </cfRule>
    <cfRule type="cellIs" dxfId="39083" priority="17927" stopIfTrue="1" operator="equal">
      <formula>"Napkin Hs"</formula>
    </cfRule>
    <cfRule type="cellIs" dxfId="39082" priority="17928" stopIfTrue="1" operator="equal">
      <formula>"Towel"</formula>
    </cfRule>
    <cfRule type="cellIs" dxfId="39081" priority="17929" stopIfTrue="1" operator="equal">
      <formula>"Napkin Hs"</formula>
    </cfRule>
    <cfRule type="cellIs" dxfId="39080" priority="17930" stopIfTrue="1" operator="equal">
      <formula>"Towel"</formula>
    </cfRule>
    <cfRule type="cellIs" dxfId="39079" priority="17931" stopIfTrue="1" operator="equal">
      <formula>"Napkin Hs"</formula>
    </cfRule>
    <cfRule type="cellIs" dxfId="39078" priority="17932" stopIfTrue="1" operator="equal">
      <formula>"Towel"</formula>
    </cfRule>
    <cfRule type="cellIs" dxfId="39077" priority="17933" stopIfTrue="1" operator="equal">
      <formula>"Napkin Hs"</formula>
    </cfRule>
    <cfRule type="cellIs" dxfId="39076" priority="17936" stopIfTrue="1" operator="equal">
      <formula>"Towel"</formula>
    </cfRule>
    <cfRule type="cellIs" dxfId="39075" priority="17937" stopIfTrue="1" operator="equal">
      <formula>"Napkin Hs"</formula>
    </cfRule>
    <cfRule type="cellIs" dxfId="39074" priority="17938" stopIfTrue="1" operator="equal">
      <formula>"Towel"</formula>
    </cfRule>
    <cfRule type="cellIs" dxfId="39073" priority="17939" stopIfTrue="1" operator="equal">
      <formula>"Napkin Hs"</formula>
    </cfRule>
    <cfRule type="cellIs" dxfId="39072" priority="17942" stopIfTrue="1" operator="equal">
      <formula>"Towel"</formula>
    </cfRule>
    <cfRule type="cellIs" dxfId="39071" priority="17943" stopIfTrue="1" operator="equal">
      <formula>"Napkin Hs"</formula>
    </cfRule>
    <cfRule type="cellIs" dxfId="39070" priority="17944" stopIfTrue="1" operator="equal">
      <formula>"Towel"</formula>
    </cfRule>
    <cfRule type="cellIs" dxfId="39069" priority="17945" stopIfTrue="1" operator="equal">
      <formula>"Napkin Hs"</formula>
    </cfRule>
    <cfRule type="cellIs" dxfId="39068" priority="17950" stopIfTrue="1" operator="equal">
      <formula>"Towel"</formula>
    </cfRule>
    <cfRule type="cellIs" dxfId="39067" priority="17951" stopIfTrue="1" operator="equal">
      <formula>"Napkin Hs"</formula>
    </cfRule>
    <cfRule type="cellIs" dxfId="39066" priority="17952" stopIfTrue="1" operator="equal">
      <formula>"Towel"</formula>
    </cfRule>
    <cfRule type="cellIs" dxfId="39065" priority="17953" stopIfTrue="1" operator="equal">
      <formula>"Napkin Hs"</formula>
    </cfRule>
    <cfRule type="cellIs" dxfId="39064" priority="17956" stopIfTrue="1" operator="equal">
      <formula>"Towel"</formula>
    </cfRule>
    <cfRule type="cellIs" dxfId="39063" priority="17957" stopIfTrue="1" operator="equal">
      <formula>"Napkin Hs"</formula>
    </cfRule>
    <cfRule type="cellIs" dxfId="39062" priority="17958" stopIfTrue="1" operator="equal">
      <formula>"Towel"</formula>
    </cfRule>
    <cfRule type="cellIs" dxfId="39061" priority="17959" stopIfTrue="1" operator="equal">
      <formula>"Napkin Hs"</formula>
    </cfRule>
    <cfRule type="cellIs" dxfId="39060" priority="17960" stopIfTrue="1" operator="equal">
      <formula>"Towel"</formula>
    </cfRule>
    <cfRule type="cellIs" dxfId="39059" priority="17961" stopIfTrue="1" operator="equal">
      <formula>"Napkin Hs"</formula>
    </cfRule>
    <cfRule type="cellIs" dxfId="39058" priority="17962" stopIfTrue="1" operator="equal">
      <formula>"Towel"</formula>
    </cfRule>
    <cfRule type="cellIs" dxfId="39057" priority="17963" stopIfTrue="1" operator="equal">
      <formula>"Napkin Hs"</formula>
    </cfRule>
    <cfRule type="cellIs" dxfId="39056" priority="17966" stopIfTrue="1" operator="equal">
      <formula>"Towel"</formula>
    </cfRule>
    <cfRule type="cellIs" dxfId="39055" priority="17967" stopIfTrue="1" operator="equal">
      <formula>"Napkin Hs"</formula>
    </cfRule>
    <cfRule type="cellIs" dxfId="39054" priority="17968" stopIfTrue="1" operator="equal">
      <formula>"Towel"</formula>
    </cfRule>
    <cfRule type="cellIs" dxfId="39053" priority="17969" stopIfTrue="1" operator="equal">
      <formula>"Napkin Hs"</formula>
    </cfRule>
    <cfRule type="cellIs" dxfId="39052" priority="17974" stopIfTrue="1" operator="equal">
      <formula>"Towel"</formula>
    </cfRule>
    <cfRule type="cellIs" dxfId="39051" priority="17975" stopIfTrue="1" operator="equal">
      <formula>"Napkin Hs"</formula>
    </cfRule>
    <cfRule type="cellIs" dxfId="39050" priority="17976" stopIfTrue="1" operator="equal">
      <formula>"Towel"</formula>
    </cfRule>
    <cfRule type="cellIs" dxfId="39049" priority="17977" stopIfTrue="1" operator="equal">
      <formula>"Napkin Hs"</formula>
    </cfRule>
    <cfRule type="cellIs" dxfId="39048" priority="17980" stopIfTrue="1" operator="equal">
      <formula>"Towel"</formula>
    </cfRule>
    <cfRule type="cellIs" dxfId="39047" priority="17981" stopIfTrue="1" operator="equal">
      <formula>"Napkin Hs"</formula>
    </cfRule>
    <cfRule type="cellIs" dxfId="39046" priority="17982" stopIfTrue="1" operator="equal">
      <formula>"Towel"</formula>
    </cfRule>
    <cfRule type="cellIs" dxfId="39045" priority="17983" stopIfTrue="1" operator="equal">
      <formula>"Napkin Hs"</formula>
    </cfRule>
    <cfRule type="cellIs" dxfId="39044" priority="17984" stopIfTrue="1" operator="equal">
      <formula>"Towel"</formula>
    </cfRule>
    <cfRule type="cellIs" dxfId="39043" priority="17985" stopIfTrue="1" operator="equal">
      <formula>"Napkin Hs"</formula>
    </cfRule>
    <cfRule type="cellIs" dxfId="39042" priority="17986" stopIfTrue="1" operator="equal">
      <formula>"Towel"</formula>
    </cfRule>
    <cfRule type="cellIs" dxfId="39041" priority="17987" stopIfTrue="1" operator="equal">
      <formula>"Napkin Hs"</formula>
    </cfRule>
    <cfRule type="cellIs" dxfId="39040" priority="17992" stopIfTrue="1" operator="equal">
      <formula>"Towel"</formula>
    </cfRule>
    <cfRule type="cellIs" dxfId="39039" priority="17993" stopIfTrue="1" operator="equal">
      <formula>"Napkin Hs"</formula>
    </cfRule>
    <cfRule type="cellIs" dxfId="39038" priority="17994" stopIfTrue="1" operator="equal">
      <formula>"Towel"</formula>
    </cfRule>
    <cfRule type="cellIs" dxfId="39037" priority="17995" stopIfTrue="1" operator="equal">
      <formula>"Napkin Hs"</formula>
    </cfRule>
    <cfRule type="cellIs" dxfId="39036" priority="17998" stopIfTrue="1" operator="equal">
      <formula>"Towel"</formula>
    </cfRule>
    <cfRule type="cellIs" dxfId="39035" priority="17999" stopIfTrue="1" operator="equal">
      <formula>"Napkin Hs"</formula>
    </cfRule>
    <cfRule type="cellIs" dxfId="39034" priority="18000" stopIfTrue="1" operator="equal">
      <formula>"Towel"</formula>
    </cfRule>
    <cfRule type="cellIs" dxfId="39033" priority="18001" stopIfTrue="1" operator="equal">
      <formula>"Napkin Hs"</formula>
    </cfRule>
    <cfRule type="cellIs" dxfId="39032" priority="18002" stopIfTrue="1" operator="equal">
      <formula>"Towel"</formula>
    </cfRule>
    <cfRule type="cellIs" dxfId="39031" priority="18003" stopIfTrue="1" operator="equal">
      <formula>"Napkin Hs"</formula>
    </cfRule>
    <cfRule type="cellIs" dxfId="39030" priority="18004" stopIfTrue="1" operator="equal">
      <formula>"Towel"</formula>
    </cfRule>
    <cfRule type="cellIs" dxfId="39029" priority="18005" stopIfTrue="1" operator="equal">
      <formula>"Napkin Hs"</formula>
    </cfRule>
    <cfRule type="cellIs" dxfId="39028" priority="18010" stopIfTrue="1" operator="equal">
      <formula>"Towel"</formula>
    </cfRule>
    <cfRule type="cellIs" dxfId="39027" priority="18011" stopIfTrue="1" operator="equal">
      <formula>"Napkin Hs"</formula>
    </cfRule>
    <cfRule type="cellIs" dxfId="39026" priority="18012" stopIfTrue="1" operator="equal">
      <formula>"Towel"</formula>
    </cfRule>
    <cfRule type="cellIs" dxfId="39025" priority="18013" stopIfTrue="1" operator="equal">
      <formula>"Napkin Hs"</formula>
    </cfRule>
    <cfRule type="cellIs" dxfId="39024" priority="18016" stopIfTrue="1" operator="equal">
      <formula>"Towel"</formula>
    </cfRule>
    <cfRule type="cellIs" dxfId="39023" priority="18017" stopIfTrue="1" operator="equal">
      <formula>"Napkin Hs"</formula>
    </cfRule>
    <cfRule type="cellIs" dxfId="39022" priority="18018" stopIfTrue="1" operator="equal">
      <formula>"Towel"</formula>
    </cfRule>
    <cfRule type="cellIs" dxfId="39021" priority="18019" stopIfTrue="1" operator="equal">
      <formula>"Napkin Hs"</formula>
    </cfRule>
  </conditionalFormatting>
  <conditionalFormatting sqref="C54">
    <cfRule type="cellIs" dxfId="39020" priority="17923" stopIfTrue="1" operator="equal">
      <formula>"Napkin Hs"</formula>
    </cfRule>
  </conditionalFormatting>
  <conditionalFormatting sqref="C54">
    <cfRule type="cellIs" dxfId="39019" priority="17922" stopIfTrue="1" operator="equal">
      <formula>"Napkin Hs"</formula>
    </cfRule>
  </conditionalFormatting>
  <conditionalFormatting sqref="C54">
    <cfRule type="cellIs" dxfId="39018" priority="17921" stopIfTrue="1" operator="equal">
      <formula>"Napkin Hs"</formula>
    </cfRule>
  </conditionalFormatting>
  <conditionalFormatting sqref="C54">
    <cfRule type="cellIs" dxfId="39017" priority="17920" stopIfTrue="1" operator="equal">
      <formula>"Napkin Hs"</formula>
    </cfRule>
  </conditionalFormatting>
  <conditionalFormatting sqref="C54">
    <cfRule type="cellIs" dxfId="39016" priority="17919" stopIfTrue="1" operator="equal">
      <formula>"Napkin Hs"</formula>
    </cfRule>
  </conditionalFormatting>
  <conditionalFormatting sqref="C54">
    <cfRule type="cellIs" dxfId="39015" priority="17918" stopIfTrue="1" operator="equal">
      <formula>"Napkin Hs"</formula>
    </cfRule>
  </conditionalFormatting>
  <conditionalFormatting sqref="C54">
    <cfRule type="cellIs" dxfId="39014" priority="17914" stopIfTrue="1" operator="equal">
      <formula>"Towel"</formula>
    </cfRule>
    <cfRule type="cellIs" dxfId="39013" priority="17915" stopIfTrue="1" operator="equal">
      <formula>"Napkin Hs"</formula>
    </cfRule>
  </conditionalFormatting>
  <conditionalFormatting sqref="C54">
    <cfRule type="cellIs" dxfId="39012" priority="17916" stopIfTrue="1" operator="equal">
      <formula>"Towel"</formula>
    </cfRule>
    <cfRule type="cellIs" dxfId="39011" priority="17917" stopIfTrue="1" operator="equal">
      <formula>"Napkin Hs"</formula>
    </cfRule>
  </conditionalFormatting>
  <conditionalFormatting sqref="C54">
    <cfRule type="cellIs" dxfId="39010" priority="17910" stopIfTrue="1" operator="equal">
      <formula>"Towel"</formula>
    </cfRule>
    <cfRule type="cellIs" dxfId="39009" priority="17911" stopIfTrue="1" operator="equal">
      <formula>"Napkin Hs"</formula>
    </cfRule>
  </conditionalFormatting>
  <conditionalFormatting sqref="C54">
    <cfRule type="cellIs" dxfId="39008" priority="17912" stopIfTrue="1" operator="equal">
      <formula>"Towel"</formula>
    </cfRule>
    <cfRule type="cellIs" dxfId="39007" priority="17913" stopIfTrue="1" operator="equal">
      <formula>"Napkin Hs"</formula>
    </cfRule>
  </conditionalFormatting>
  <conditionalFormatting sqref="B54:C54">
    <cfRule type="cellIs" dxfId="39006" priority="18337" stopIfTrue="1" operator="equal">
      <formula>"Towel"</formula>
    </cfRule>
    <cfRule type="cellIs" dxfId="39005" priority="18338" stopIfTrue="1" operator="equal">
      <formula>"Napkin Hs"</formula>
    </cfRule>
  </conditionalFormatting>
  <conditionalFormatting sqref="C54">
    <cfRule type="cellIs" dxfId="39004" priority="18333" stopIfTrue="1" operator="equal">
      <formula>"Towel"</formula>
    </cfRule>
    <cfRule type="cellIs" dxfId="39003" priority="18334" stopIfTrue="1" operator="equal">
      <formula>"Napkin Hs"</formula>
    </cfRule>
  </conditionalFormatting>
  <conditionalFormatting sqref="C54">
    <cfRule type="cellIs" dxfId="39002" priority="18335" stopIfTrue="1" operator="equal">
      <formula>"Towel"</formula>
    </cfRule>
    <cfRule type="cellIs" dxfId="39001" priority="18336" stopIfTrue="1" operator="equal">
      <formula>"Napkin Hs"</formula>
    </cfRule>
  </conditionalFormatting>
  <conditionalFormatting sqref="C54">
    <cfRule type="cellIs" dxfId="39000" priority="18329" stopIfTrue="1" operator="equal">
      <formula>"Towel"</formula>
    </cfRule>
    <cfRule type="cellIs" dxfId="38999" priority="18330" stopIfTrue="1" operator="equal">
      <formula>"Napkin Hs"</formula>
    </cfRule>
  </conditionalFormatting>
  <conditionalFormatting sqref="C54">
    <cfRule type="cellIs" dxfId="38998" priority="18331" stopIfTrue="1" operator="equal">
      <formula>"Towel"</formula>
    </cfRule>
    <cfRule type="cellIs" dxfId="38997" priority="18332" stopIfTrue="1" operator="equal">
      <formula>"Napkin Hs"</formula>
    </cfRule>
  </conditionalFormatting>
  <conditionalFormatting sqref="C54">
    <cfRule type="cellIs" dxfId="38996" priority="18327" stopIfTrue="1" operator="equal">
      <formula>"Towel"</formula>
    </cfRule>
    <cfRule type="cellIs" dxfId="38995" priority="18328" stopIfTrue="1" operator="equal">
      <formula>"Napkin Hs"</formula>
    </cfRule>
  </conditionalFormatting>
  <conditionalFormatting sqref="B54">
    <cfRule type="cellIs" dxfId="38994" priority="18325" stopIfTrue="1" operator="equal">
      <formula>"Towel"</formula>
    </cfRule>
    <cfRule type="cellIs" dxfId="38993" priority="18326" stopIfTrue="1" operator="equal">
      <formula>"Napkin Hs"</formula>
    </cfRule>
  </conditionalFormatting>
  <conditionalFormatting sqref="B54:C54">
    <cfRule type="cellIs" dxfId="38992" priority="18323" stopIfTrue="1" operator="equal">
      <formula>"Towel"</formula>
    </cfRule>
    <cfRule type="cellIs" dxfId="38991" priority="18324" stopIfTrue="1" operator="equal">
      <formula>"Napkin Hs"</formula>
    </cfRule>
  </conditionalFormatting>
  <conditionalFormatting sqref="C54">
    <cfRule type="cellIs" dxfId="38990" priority="18319" stopIfTrue="1" operator="equal">
      <formula>"Towel"</formula>
    </cfRule>
    <cfRule type="cellIs" dxfId="38989" priority="18320" stopIfTrue="1" operator="equal">
      <formula>"Napkin Hs"</formula>
    </cfRule>
  </conditionalFormatting>
  <conditionalFormatting sqref="C54">
    <cfRule type="cellIs" dxfId="38988" priority="18322" stopIfTrue="1" operator="equal">
      <formula>"Napkin Hs"</formula>
    </cfRule>
  </conditionalFormatting>
  <conditionalFormatting sqref="C54">
    <cfRule type="cellIs" dxfId="38987" priority="18321" stopIfTrue="1" operator="equal">
      <formula>"Towel"</formula>
    </cfRule>
  </conditionalFormatting>
  <conditionalFormatting sqref="B60:C60">
    <cfRule type="cellIs" dxfId="38986" priority="17908" stopIfTrue="1" operator="equal">
      <formula>"Towel"</formula>
    </cfRule>
    <cfRule type="cellIs" dxfId="38985" priority="17909" stopIfTrue="1" operator="equal">
      <formula>"Napkin Hs"</formula>
    </cfRule>
  </conditionalFormatting>
  <conditionalFormatting sqref="B61:C61">
    <cfRule type="cellIs" dxfId="38984" priority="17904" stopIfTrue="1" operator="equal">
      <formula>"Towel"</formula>
    </cfRule>
    <cfRule type="cellIs" dxfId="38983" priority="17905" stopIfTrue="1" operator="equal">
      <formula>"Napkin Hs"</formula>
    </cfRule>
  </conditionalFormatting>
  <conditionalFormatting sqref="C60">
    <cfRule type="cellIs" dxfId="38982" priority="17906" stopIfTrue="1" operator="equal">
      <formula>"Towel"</formula>
    </cfRule>
    <cfRule type="cellIs" dxfId="38981" priority="17907" stopIfTrue="1" operator="equal">
      <formula>"Napkin Hs"</formula>
    </cfRule>
  </conditionalFormatting>
  <conditionalFormatting sqref="C60:C62">
    <cfRule type="cellIs" dxfId="38980" priority="17902" stopIfTrue="1" operator="equal">
      <formula>"Towel"</formula>
    </cfRule>
    <cfRule type="cellIs" dxfId="38979" priority="17903" stopIfTrue="1" operator="equal">
      <formula>"Napkin Hs"</formula>
    </cfRule>
  </conditionalFormatting>
  <conditionalFormatting sqref="C61">
    <cfRule type="cellIs" dxfId="38978" priority="17900" stopIfTrue="1" operator="equal">
      <formula>"Towel"</formula>
    </cfRule>
    <cfRule type="cellIs" dxfId="38977" priority="17901" stopIfTrue="1" operator="equal">
      <formula>"Napkin Hs"</formula>
    </cfRule>
  </conditionalFormatting>
  <conditionalFormatting sqref="C63">
    <cfRule type="cellIs" dxfId="38976" priority="17892" stopIfTrue="1" operator="equal">
      <formula>"Towel"</formula>
    </cfRule>
    <cfRule type="cellIs" dxfId="38975" priority="17893" stopIfTrue="1" operator="equal">
      <formula>"Napkin Hs"</formula>
    </cfRule>
  </conditionalFormatting>
  <conditionalFormatting sqref="B63:C63">
    <cfRule type="cellIs" dxfId="38974" priority="17894" stopIfTrue="1" operator="equal">
      <formula>"Towel"</formula>
    </cfRule>
    <cfRule type="cellIs" dxfId="38973" priority="17895" stopIfTrue="1" operator="equal">
      <formula>"Napkin Hs"</formula>
    </cfRule>
  </conditionalFormatting>
  <conditionalFormatting sqref="C63">
    <cfRule type="cellIs" dxfId="38972" priority="17890" stopIfTrue="1" operator="equal">
      <formula>"Towel"</formula>
    </cfRule>
    <cfRule type="cellIs" dxfId="38971" priority="17891" stopIfTrue="1" operator="equal">
      <formula>"Napkin Hs"</formula>
    </cfRule>
  </conditionalFormatting>
  <conditionalFormatting sqref="B63:C63">
    <cfRule type="cellIs" dxfId="38970" priority="17888" stopIfTrue="1" operator="equal">
      <formula>"Towel"</formula>
    </cfRule>
    <cfRule type="cellIs" dxfId="38969" priority="17889" stopIfTrue="1" operator="equal">
      <formula>"Napkin Hs"</formula>
    </cfRule>
  </conditionalFormatting>
  <conditionalFormatting sqref="C63">
    <cfRule type="cellIs" dxfId="38968" priority="17896" stopIfTrue="1" operator="equal">
      <formula>"Towel"</formula>
    </cfRule>
    <cfRule type="cellIs" dxfId="38967" priority="17897" stopIfTrue="1" operator="equal">
      <formula>"Napkin Hs"</formula>
    </cfRule>
  </conditionalFormatting>
  <conditionalFormatting sqref="C63">
    <cfRule type="cellIs" dxfId="38966" priority="17898" stopIfTrue="1" operator="equal">
      <formula>"Towel"</formula>
    </cfRule>
    <cfRule type="cellIs" dxfId="38965" priority="17899" stopIfTrue="1" operator="equal">
      <formula>"Napkin Hs"</formula>
    </cfRule>
  </conditionalFormatting>
  <conditionalFormatting sqref="C60">
    <cfRule type="cellIs" dxfId="38964" priority="17874" stopIfTrue="1" operator="equal">
      <formula>"Towel"</formula>
    </cfRule>
    <cfRule type="cellIs" dxfId="38963" priority="17875" stopIfTrue="1" operator="equal">
      <formula>"Napkin Hs"</formula>
    </cfRule>
  </conditionalFormatting>
  <conditionalFormatting sqref="C60">
    <cfRule type="cellIs" dxfId="38962" priority="17872" stopIfTrue="1" operator="equal">
      <formula>"Towel"</formula>
    </cfRule>
    <cfRule type="cellIs" dxfId="38961" priority="17873" stopIfTrue="1" operator="equal">
      <formula>"Napkin Hs"</formula>
    </cfRule>
  </conditionalFormatting>
  <conditionalFormatting sqref="C60">
    <cfRule type="cellIs" dxfId="38960" priority="17880" stopIfTrue="1" operator="equal">
      <formula>"Towel"</formula>
    </cfRule>
    <cfRule type="cellIs" dxfId="38959" priority="17881" stopIfTrue="1" operator="equal">
      <formula>"Napkin Hs"</formula>
    </cfRule>
  </conditionalFormatting>
  <conditionalFormatting sqref="B60:C60">
    <cfRule type="cellIs" dxfId="38958" priority="17882" stopIfTrue="1" operator="equal">
      <formula>"Towel"</formula>
    </cfRule>
    <cfRule type="cellIs" dxfId="38957" priority="17883" stopIfTrue="1" operator="equal">
      <formula>"Napkin Hs"</formula>
    </cfRule>
  </conditionalFormatting>
  <conditionalFormatting sqref="C60">
    <cfRule type="cellIs" dxfId="38956" priority="17878" stopIfTrue="1" operator="equal">
      <formula>"Towel"</formula>
    </cfRule>
    <cfRule type="cellIs" dxfId="38955" priority="17879" stopIfTrue="1" operator="equal">
      <formula>"Napkin Hs"</formula>
    </cfRule>
  </conditionalFormatting>
  <conditionalFormatting sqref="B60:C60">
    <cfRule type="cellIs" dxfId="38954" priority="17876" stopIfTrue="1" operator="equal">
      <formula>"Towel"</formula>
    </cfRule>
    <cfRule type="cellIs" dxfId="38953" priority="17877" stopIfTrue="1" operator="equal">
      <formula>"Napkin Hs"</formula>
    </cfRule>
  </conditionalFormatting>
  <conditionalFormatting sqref="C60">
    <cfRule type="cellIs" dxfId="38952" priority="17884" stopIfTrue="1" operator="equal">
      <formula>"Towel"</formula>
    </cfRule>
    <cfRule type="cellIs" dxfId="38951" priority="17885" stopIfTrue="1" operator="equal">
      <formula>"Napkin Hs"</formula>
    </cfRule>
  </conditionalFormatting>
  <conditionalFormatting sqref="C60">
    <cfRule type="cellIs" dxfId="38950" priority="17886" stopIfTrue="1" operator="equal">
      <formula>"Towel"</formula>
    </cfRule>
    <cfRule type="cellIs" dxfId="38949" priority="17887" stopIfTrue="1" operator="equal">
      <formula>"Napkin Hs"</formula>
    </cfRule>
  </conditionalFormatting>
  <conditionalFormatting sqref="C60">
    <cfRule type="cellIs" dxfId="38948" priority="17868" stopIfTrue="1" operator="equal">
      <formula>"Towel"</formula>
    </cfRule>
    <cfRule type="cellIs" dxfId="38947" priority="17869" stopIfTrue="1" operator="equal">
      <formula>"Napkin Hs"</formula>
    </cfRule>
  </conditionalFormatting>
  <conditionalFormatting sqref="B60:C60">
    <cfRule type="cellIs" dxfId="38946" priority="17870" stopIfTrue="1" operator="equal">
      <formula>"Towel"</formula>
    </cfRule>
    <cfRule type="cellIs" dxfId="38945" priority="17871" stopIfTrue="1" operator="equal">
      <formula>"Napkin Hs"</formula>
    </cfRule>
  </conditionalFormatting>
  <conditionalFormatting sqref="C60">
    <cfRule type="cellIs" dxfId="38944" priority="17866" stopIfTrue="1" operator="equal">
      <formula>"Towel"</formula>
    </cfRule>
    <cfRule type="cellIs" dxfId="38943" priority="17867" stopIfTrue="1" operator="equal">
      <formula>"Napkin Hs"</formula>
    </cfRule>
  </conditionalFormatting>
  <conditionalFormatting sqref="B60:C60">
    <cfRule type="cellIs" dxfId="38942" priority="17864" stopIfTrue="1" operator="equal">
      <formula>"Towel"</formula>
    </cfRule>
    <cfRule type="cellIs" dxfId="38941" priority="17865" stopIfTrue="1" operator="equal">
      <formula>"Napkin Hs"</formula>
    </cfRule>
  </conditionalFormatting>
  <conditionalFormatting sqref="C60">
    <cfRule type="cellIs" dxfId="38940" priority="17842" stopIfTrue="1" operator="equal">
      <formula>"Towel"</formula>
    </cfRule>
    <cfRule type="cellIs" dxfId="38939" priority="17843" stopIfTrue="1" operator="equal">
      <formula>"Napkin Hs"</formula>
    </cfRule>
  </conditionalFormatting>
  <conditionalFormatting sqref="B63:C63">
    <cfRule type="cellIs" dxfId="38938" priority="17860" stopIfTrue="1" operator="equal">
      <formula>"Towel"</formula>
    </cfRule>
    <cfRule type="cellIs" dxfId="38937" priority="17861" stopIfTrue="1" operator="equal">
      <formula>"Napkin Hs"</formula>
    </cfRule>
  </conditionalFormatting>
  <conditionalFormatting sqref="C60">
    <cfRule type="cellIs" dxfId="38936" priority="17840" stopIfTrue="1" operator="equal">
      <formula>"Towel"</formula>
    </cfRule>
    <cfRule type="cellIs" dxfId="38935" priority="17841" stopIfTrue="1" operator="equal">
      <formula>"Napkin Hs"</formula>
    </cfRule>
  </conditionalFormatting>
  <conditionalFormatting sqref="C62">
    <cfRule type="cellIs" dxfId="38934" priority="17862" stopIfTrue="1" operator="equal">
      <formula>"Towel"</formula>
    </cfRule>
    <cfRule type="cellIs" dxfId="38933" priority="17863" stopIfTrue="1" operator="equal">
      <formula>"Napkin Hs"</formula>
    </cfRule>
  </conditionalFormatting>
  <conditionalFormatting sqref="C63">
    <cfRule type="cellIs" dxfId="38932" priority="17858" stopIfTrue="1" operator="equal">
      <formula>"Towel"</formula>
    </cfRule>
    <cfRule type="cellIs" dxfId="38931" priority="17859" stopIfTrue="1" operator="equal">
      <formula>"Napkin Hs"</formula>
    </cfRule>
  </conditionalFormatting>
  <conditionalFormatting sqref="C63">
    <cfRule type="cellIs" dxfId="38930" priority="17856" stopIfTrue="1" operator="equal">
      <formula>"Towel"</formula>
    </cfRule>
    <cfRule type="cellIs" dxfId="38929" priority="17857" stopIfTrue="1" operator="equal">
      <formula>"Napkin Hs"</formula>
    </cfRule>
  </conditionalFormatting>
  <conditionalFormatting sqref="B61:C61">
    <cfRule type="cellIs" dxfId="38928" priority="17826" stopIfTrue="1" operator="equal">
      <formula>"Towel"</formula>
    </cfRule>
    <cfRule type="cellIs" dxfId="38927" priority="17827" stopIfTrue="1" operator="equal">
      <formula>"Napkin Hs"</formula>
    </cfRule>
  </conditionalFormatting>
  <conditionalFormatting sqref="C60">
    <cfRule type="cellIs" dxfId="38926" priority="17848" stopIfTrue="1" operator="equal">
      <formula>"Towel"</formula>
    </cfRule>
    <cfRule type="cellIs" dxfId="38925" priority="17849" stopIfTrue="1" operator="equal">
      <formula>"Napkin Hs"</formula>
    </cfRule>
  </conditionalFormatting>
  <conditionalFormatting sqref="B60:C60">
    <cfRule type="cellIs" dxfId="38924" priority="17850" stopIfTrue="1" operator="equal">
      <formula>"Towel"</formula>
    </cfRule>
    <cfRule type="cellIs" dxfId="38923" priority="17851" stopIfTrue="1" operator="equal">
      <formula>"Napkin Hs"</formula>
    </cfRule>
  </conditionalFormatting>
  <conditionalFormatting sqref="C60">
    <cfRule type="cellIs" dxfId="38922" priority="17846" stopIfTrue="1" operator="equal">
      <formula>"Towel"</formula>
    </cfRule>
    <cfRule type="cellIs" dxfId="38921" priority="17847" stopIfTrue="1" operator="equal">
      <formula>"Napkin Hs"</formula>
    </cfRule>
  </conditionalFormatting>
  <conditionalFormatting sqref="B60:C60">
    <cfRule type="cellIs" dxfId="38920" priority="17844" stopIfTrue="1" operator="equal">
      <formula>"Towel"</formula>
    </cfRule>
    <cfRule type="cellIs" dxfId="38919" priority="17845" stopIfTrue="1" operator="equal">
      <formula>"Napkin Hs"</formula>
    </cfRule>
  </conditionalFormatting>
  <conditionalFormatting sqref="C60">
    <cfRule type="cellIs" dxfId="38918" priority="17852" stopIfTrue="1" operator="equal">
      <formula>"Towel"</formula>
    </cfRule>
    <cfRule type="cellIs" dxfId="38917" priority="17853" stopIfTrue="1" operator="equal">
      <formula>"Napkin Hs"</formula>
    </cfRule>
  </conditionalFormatting>
  <conditionalFormatting sqref="C60">
    <cfRule type="cellIs" dxfId="38916" priority="17854" stopIfTrue="1" operator="equal">
      <formula>"Towel"</formula>
    </cfRule>
    <cfRule type="cellIs" dxfId="38915" priority="17855" stopIfTrue="1" operator="equal">
      <formula>"Napkin Hs"</formula>
    </cfRule>
  </conditionalFormatting>
  <conditionalFormatting sqref="C60">
    <cfRule type="cellIs" dxfId="38914" priority="17836" stopIfTrue="1" operator="equal">
      <formula>"Towel"</formula>
    </cfRule>
    <cfRule type="cellIs" dxfId="38913" priority="17837" stopIfTrue="1" operator="equal">
      <formula>"Napkin Hs"</formula>
    </cfRule>
  </conditionalFormatting>
  <conditionalFormatting sqref="B60:C60">
    <cfRule type="cellIs" dxfId="38912" priority="17838" stopIfTrue="1" operator="equal">
      <formula>"Towel"</formula>
    </cfRule>
    <cfRule type="cellIs" dxfId="38911" priority="17839" stopIfTrue="1" operator="equal">
      <formula>"Napkin Hs"</formula>
    </cfRule>
  </conditionalFormatting>
  <conditionalFormatting sqref="C60">
    <cfRule type="cellIs" dxfId="38910" priority="17834" stopIfTrue="1" operator="equal">
      <formula>"Towel"</formula>
    </cfRule>
    <cfRule type="cellIs" dxfId="38909" priority="17835" stopIfTrue="1" operator="equal">
      <formula>"Napkin Hs"</formula>
    </cfRule>
  </conditionalFormatting>
  <conditionalFormatting sqref="B60:C60">
    <cfRule type="cellIs" dxfId="38908" priority="17832" stopIfTrue="1" operator="equal">
      <formula>"Towel"</formula>
    </cfRule>
    <cfRule type="cellIs" dxfId="38907" priority="17833" stopIfTrue="1" operator="equal">
      <formula>"Napkin Hs"</formula>
    </cfRule>
  </conditionalFormatting>
  <conditionalFormatting sqref="C61">
    <cfRule type="cellIs" dxfId="38906" priority="17824" stopIfTrue="1" operator="equal">
      <formula>"Towel"</formula>
    </cfRule>
    <cfRule type="cellIs" dxfId="38905" priority="17825" stopIfTrue="1" operator="equal">
      <formula>"Napkin Hs"</formula>
    </cfRule>
  </conditionalFormatting>
  <conditionalFormatting sqref="C61">
    <cfRule type="cellIs" dxfId="38904" priority="17822" stopIfTrue="1" operator="equal">
      <formula>"Towel"</formula>
    </cfRule>
    <cfRule type="cellIs" dxfId="38903" priority="17823" stopIfTrue="1" operator="equal">
      <formula>"Napkin Hs"</formula>
    </cfRule>
  </conditionalFormatting>
  <conditionalFormatting sqref="B61:C61">
    <cfRule type="cellIs" dxfId="38902" priority="17820" stopIfTrue="1" operator="equal">
      <formula>"Towel"</formula>
    </cfRule>
    <cfRule type="cellIs" dxfId="38901" priority="17821" stopIfTrue="1" operator="equal">
      <formula>"Napkin Hs"</formula>
    </cfRule>
  </conditionalFormatting>
  <conditionalFormatting sqref="C61">
    <cfRule type="cellIs" dxfId="38900" priority="17828" stopIfTrue="1" operator="equal">
      <formula>"Towel"</formula>
    </cfRule>
    <cfRule type="cellIs" dxfId="38899" priority="17829" stopIfTrue="1" operator="equal">
      <formula>"Napkin Hs"</formula>
    </cfRule>
  </conditionalFormatting>
  <conditionalFormatting sqref="C61">
    <cfRule type="cellIs" dxfId="38898" priority="17830" stopIfTrue="1" operator="equal">
      <formula>"Towel"</formula>
    </cfRule>
    <cfRule type="cellIs" dxfId="38897" priority="17831" stopIfTrue="1" operator="equal">
      <formula>"Napkin Hs"</formula>
    </cfRule>
  </conditionalFormatting>
  <conditionalFormatting sqref="B63:C63">
    <cfRule type="cellIs" dxfId="38896" priority="17818" stopIfTrue="1" operator="equal">
      <formula>"Towel"</formula>
    </cfRule>
    <cfRule type="cellIs" dxfId="38895" priority="17819" stopIfTrue="1" operator="equal">
      <formula>"Napkin Hs"</formula>
    </cfRule>
  </conditionalFormatting>
  <conditionalFormatting sqref="C63">
    <cfRule type="cellIs" dxfId="38894" priority="17814" stopIfTrue="1" operator="equal">
      <formula>"Towel"</formula>
    </cfRule>
    <cfRule type="cellIs" dxfId="38893" priority="17815" stopIfTrue="1" operator="equal">
      <formula>"Napkin Hs"</formula>
    </cfRule>
  </conditionalFormatting>
  <conditionalFormatting sqref="C63">
    <cfRule type="cellIs" dxfId="38892" priority="17816" stopIfTrue="1" operator="equal">
      <formula>"Towel"</formula>
    </cfRule>
    <cfRule type="cellIs" dxfId="38891" priority="17817" stopIfTrue="1" operator="equal">
      <formula>"Napkin Hs"</formula>
    </cfRule>
  </conditionalFormatting>
  <conditionalFormatting sqref="B62:C62 C61">
    <cfRule type="cellIs" dxfId="38890" priority="17812" stopIfTrue="1" operator="equal">
      <formula>"Towel"</formula>
    </cfRule>
    <cfRule type="cellIs" dxfId="38889" priority="17813" stopIfTrue="1" operator="equal">
      <formula>"Napkin Hs"</formula>
    </cfRule>
  </conditionalFormatting>
  <conditionalFormatting sqref="C61">
    <cfRule type="cellIs" dxfId="38888" priority="17804" stopIfTrue="1" operator="equal">
      <formula>"Towel"</formula>
    </cfRule>
    <cfRule type="cellIs" dxfId="38887" priority="17805" stopIfTrue="1" operator="equal">
      <formula>"Napkin Hs"</formula>
    </cfRule>
  </conditionalFormatting>
  <conditionalFormatting sqref="C61:C62">
    <cfRule type="cellIs" dxfId="38886" priority="17808" stopIfTrue="1" operator="equal">
      <formula>"Towel"</formula>
    </cfRule>
    <cfRule type="cellIs" dxfId="38885" priority="17809" stopIfTrue="1" operator="equal">
      <formula>"Napkin Hs"</formula>
    </cfRule>
  </conditionalFormatting>
  <conditionalFormatting sqref="C61:C62">
    <cfRule type="cellIs" dxfId="38884" priority="17811" stopIfTrue="1" operator="equal">
      <formula>"Napkin Hs"</formula>
    </cfRule>
  </conditionalFormatting>
  <conditionalFormatting sqref="C61">
    <cfRule type="cellIs" dxfId="38883" priority="17806" stopIfTrue="1" operator="equal">
      <formula>"Towel"</formula>
    </cfRule>
    <cfRule type="cellIs" dxfId="38882" priority="17807" stopIfTrue="1" operator="equal">
      <formula>"Napkin Hs"</formula>
    </cfRule>
  </conditionalFormatting>
  <conditionalFormatting sqref="C61:C62">
    <cfRule type="cellIs" dxfId="38881" priority="17810" stopIfTrue="1" operator="equal">
      <formula>"Towel"</formula>
    </cfRule>
  </conditionalFormatting>
  <conditionalFormatting sqref="C61">
    <cfRule type="cellIs" dxfId="38880" priority="17802" stopIfTrue="1" operator="equal">
      <formula>"Towel"</formula>
    </cfRule>
    <cfRule type="cellIs" dxfId="38879" priority="17803" stopIfTrue="1" operator="equal">
      <formula>"Napkin Hs"</formula>
    </cfRule>
  </conditionalFormatting>
  <conditionalFormatting sqref="C61">
    <cfRule type="cellIs" dxfId="38878" priority="17798" stopIfTrue="1" operator="equal">
      <formula>"Towel"</formula>
    </cfRule>
    <cfRule type="cellIs" dxfId="38877" priority="17799" stopIfTrue="1" operator="equal">
      <formula>"Napkin Hs"</formula>
    </cfRule>
  </conditionalFormatting>
  <conditionalFormatting sqref="C61">
    <cfRule type="cellIs" dxfId="38876" priority="17800" stopIfTrue="1" operator="equal">
      <formula>"Towel"</formula>
    </cfRule>
    <cfRule type="cellIs" dxfId="38875" priority="17801" stopIfTrue="1" operator="equal">
      <formula>"Napkin Hs"</formula>
    </cfRule>
  </conditionalFormatting>
  <conditionalFormatting sqref="C61">
    <cfRule type="cellIs" dxfId="38874" priority="17796" stopIfTrue="1" operator="equal">
      <formula>"Towel"</formula>
    </cfRule>
    <cfRule type="cellIs" dxfId="38873" priority="17797" stopIfTrue="1" operator="equal">
      <formula>"Napkin Hs"</formula>
    </cfRule>
  </conditionalFormatting>
  <conditionalFormatting sqref="B62:C62">
    <cfRule type="cellIs" dxfId="38872" priority="17790" stopIfTrue="1" operator="equal">
      <formula>"Towel"</formula>
    </cfRule>
    <cfRule type="cellIs" dxfId="38871" priority="17791" stopIfTrue="1" operator="equal">
      <formula>"Napkin Hs"</formula>
    </cfRule>
  </conditionalFormatting>
  <conditionalFormatting sqref="B62:C62">
    <cfRule type="cellIs" dxfId="38870" priority="17784" stopIfTrue="1" operator="equal">
      <formula>"Towel"</formula>
    </cfRule>
    <cfRule type="cellIs" dxfId="38869" priority="17785" stopIfTrue="1" operator="equal">
      <formula>"Napkin Hs"</formula>
    </cfRule>
  </conditionalFormatting>
  <conditionalFormatting sqref="C62">
    <cfRule type="cellIs" dxfId="38868" priority="17788" stopIfTrue="1" operator="equal">
      <formula>"Towel"</formula>
    </cfRule>
    <cfRule type="cellIs" dxfId="38867" priority="17789" stopIfTrue="1" operator="equal">
      <formula>"Napkin Hs"</formula>
    </cfRule>
  </conditionalFormatting>
  <conditionalFormatting sqref="C62">
    <cfRule type="cellIs" dxfId="38866" priority="17794" stopIfTrue="1" operator="equal">
      <formula>"Towel"</formula>
    </cfRule>
    <cfRule type="cellIs" dxfId="38865" priority="17795" stopIfTrue="1" operator="equal">
      <formula>"Napkin Hs"</formula>
    </cfRule>
  </conditionalFormatting>
  <conditionalFormatting sqref="C62">
    <cfRule type="cellIs" dxfId="38864" priority="17792" stopIfTrue="1" operator="equal">
      <formula>"Towel"</formula>
    </cfRule>
    <cfRule type="cellIs" dxfId="38863" priority="17793" stopIfTrue="1" operator="equal">
      <formula>"Napkin Hs"</formula>
    </cfRule>
  </conditionalFormatting>
  <conditionalFormatting sqref="C62">
    <cfRule type="cellIs" dxfId="38862" priority="17786" stopIfTrue="1" operator="equal">
      <formula>"Towel"</formula>
    </cfRule>
    <cfRule type="cellIs" dxfId="38861" priority="17787" stopIfTrue="1" operator="equal">
      <formula>"Napkin Hs"</formula>
    </cfRule>
  </conditionalFormatting>
  <conditionalFormatting sqref="C61">
    <cfRule type="cellIs" dxfId="38860" priority="17782" stopIfTrue="1" operator="equal">
      <formula>"Towel"</formula>
    </cfRule>
    <cfRule type="cellIs" dxfId="38859" priority="17783" stopIfTrue="1" operator="equal">
      <formula>"Napkin Hs"</formula>
    </cfRule>
  </conditionalFormatting>
  <conditionalFormatting sqref="C61">
    <cfRule type="cellIs" dxfId="38858" priority="17778" stopIfTrue="1" operator="equal">
      <formula>"Towel"</formula>
    </cfRule>
    <cfRule type="cellIs" dxfId="38857" priority="17779" stopIfTrue="1" operator="equal">
      <formula>"Napkin Hs"</formula>
    </cfRule>
  </conditionalFormatting>
  <conditionalFormatting sqref="C61">
    <cfRule type="cellIs" dxfId="38856" priority="17781" stopIfTrue="1" operator="equal">
      <formula>"Napkin Hs"</formula>
    </cfRule>
  </conditionalFormatting>
  <conditionalFormatting sqref="C61">
    <cfRule type="cellIs" dxfId="38855" priority="17780" stopIfTrue="1" operator="equal">
      <formula>"Towel"</formula>
    </cfRule>
  </conditionalFormatting>
  <conditionalFormatting sqref="B62:C62">
    <cfRule type="cellIs" dxfId="38854" priority="17776" stopIfTrue="1" operator="equal">
      <formula>"Towel"</formula>
    </cfRule>
    <cfRule type="cellIs" dxfId="38853" priority="17777" stopIfTrue="1" operator="equal">
      <formula>"Napkin Hs"</formula>
    </cfRule>
  </conditionalFormatting>
  <conditionalFormatting sqref="C62">
    <cfRule type="cellIs" dxfId="38852" priority="17772" stopIfTrue="1" operator="equal">
      <formula>"Towel"</formula>
    </cfRule>
    <cfRule type="cellIs" dxfId="38851" priority="17773" stopIfTrue="1" operator="equal">
      <formula>"Napkin Hs"</formula>
    </cfRule>
  </conditionalFormatting>
  <conditionalFormatting sqref="C62">
    <cfRule type="cellIs" dxfId="38850" priority="17775" stopIfTrue="1" operator="equal">
      <formula>"Napkin Hs"</formula>
    </cfRule>
  </conditionalFormatting>
  <conditionalFormatting sqref="C62">
    <cfRule type="cellIs" dxfId="38849" priority="17774" stopIfTrue="1" operator="equal">
      <formula>"Towel"</formula>
    </cfRule>
  </conditionalFormatting>
  <conditionalFormatting sqref="C61">
    <cfRule type="cellIs" dxfId="38848" priority="17770" stopIfTrue="1" operator="equal">
      <formula>"Towel"</formula>
    </cfRule>
    <cfRule type="cellIs" dxfId="38847" priority="17771" stopIfTrue="1" operator="equal">
      <formula>"Napkin Hs"</formula>
    </cfRule>
  </conditionalFormatting>
  <conditionalFormatting sqref="C61">
    <cfRule type="cellIs" dxfId="38846" priority="17766" stopIfTrue="1" operator="equal">
      <formula>"Towel"</formula>
    </cfRule>
    <cfRule type="cellIs" dxfId="38845" priority="17767" stopIfTrue="1" operator="equal">
      <formula>"Napkin Hs"</formula>
    </cfRule>
  </conditionalFormatting>
  <conditionalFormatting sqref="C61">
    <cfRule type="cellIs" dxfId="38844" priority="17768" stopIfTrue="1" operator="equal">
      <formula>"Towel"</formula>
    </cfRule>
    <cfRule type="cellIs" dxfId="38843" priority="17769" stopIfTrue="1" operator="equal">
      <formula>"Napkin Hs"</formula>
    </cfRule>
  </conditionalFormatting>
  <conditionalFormatting sqref="C61">
    <cfRule type="cellIs" dxfId="38842" priority="17764" stopIfTrue="1" operator="equal">
      <formula>"Towel"</formula>
    </cfRule>
    <cfRule type="cellIs" dxfId="38841" priority="17765" stopIfTrue="1" operator="equal">
      <formula>"Napkin Hs"</formula>
    </cfRule>
  </conditionalFormatting>
  <conditionalFormatting sqref="C61">
    <cfRule type="cellIs" dxfId="38840" priority="17762" stopIfTrue="1" operator="equal">
      <formula>"Towel"</formula>
    </cfRule>
    <cfRule type="cellIs" dxfId="38839" priority="17763" stopIfTrue="1" operator="equal">
      <formula>"Napkin Hs"</formula>
    </cfRule>
  </conditionalFormatting>
  <conditionalFormatting sqref="C61">
    <cfRule type="cellIs" dxfId="38838" priority="17760" stopIfTrue="1" operator="equal">
      <formula>"Towel"</formula>
    </cfRule>
    <cfRule type="cellIs" dxfId="38837" priority="17761" stopIfTrue="1" operator="equal">
      <formula>"Napkin Hs"</formula>
    </cfRule>
  </conditionalFormatting>
  <conditionalFormatting sqref="C61">
    <cfRule type="cellIs" dxfId="38836" priority="17752" stopIfTrue="1" operator="equal">
      <formula>"Towel"</formula>
    </cfRule>
    <cfRule type="cellIs" dxfId="38835" priority="17753" stopIfTrue="1" operator="equal">
      <formula>"Napkin Hs"</formula>
    </cfRule>
  </conditionalFormatting>
  <conditionalFormatting sqref="C61">
    <cfRule type="cellIs" dxfId="38834" priority="17754" stopIfTrue="1" operator="equal">
      <formula>"Towel"</formula>
    </cfRule>
    <cfRule type="cellIs" dxfId="38833" priority="17755" stopIfTrue="1" operator="equal">
      <formula>"Napkin Hs"</formula>
    </cfRule>
  </conditionalFormatting>
  <conditionalFormatting sqref="C61">
    <cfRule type="cellIs" dxfId="38832" priority="17750" stopIfTrue="1" operator="equal">
      <formula>"Towel"</formula>
    </cfRule>
    <cfRule type="cellIs" dxfId="38831" priority="17751" stopIfTrue="1" operator="equal">
      <formula>"Napkin Hs"</formula>
    </cfRule>
  </conditionalFormatting>
  <conditionalFormatting sqref="C61">
    <cfRule type="cellIs" dxfId="38830" priority="17748" stopIfTrue="1" operator="equal">
      <formula>"Towel"</formula>
    </cfRule>
    <cfRule type="cellIs" dxfId="38829" priority="17749" stopIfTrue="1" operator="equal">
      <formula>"Napkin Hs"</formula>
    </cfRule>
  </conditionalFormatting>
  <conditionalFormatting sqref="C61">
    <cfRule type="cellIs" dxfId="38828" priority="17756" stopIfTrue="1" operator="equal">
      <formula>"Towel"</formula>
    </cfRule>
    <cfRule type="cellIs" dxfId="38827" priority="17757" stopIfTrue="1" operator="equal">
      <formula>"Napkin Hs"</formula>
    </cfRule>
  </conditionalFormatting>
  <conditionalFormatting sqref="C61">
    <cfRule type="cellIs" dxfId="38826" priority="17758" stopIfTrue="1" operator="equal">
      <formula>"Towel"</formula>
    </cfRule>
    <cfRule type="cellIs" dxfId="38825" priority="17759" stopIfTrue="1" operator="equal">
      <formula>"Napkin Hs"</formula>
    </cfRule>
  </conditionalFormatting>
  <conditionalFormatting sqref="C61">
    <cfRule type="cellIs" dxfId="38824" priority="17746" stopIfTrue="1" operator="equal">
      <formula>"Towel"</formula>
    </cfRule>
    <cfRule type="cellIs" dxfId="38823" priority="17747" stopIfTrue="1" operator="equal">
      <formula>"Napkin Hs"</formula>
    </cfRule>
  </conditionalFormatting>
  <conditionalFormatting sqref="C61">
    <cfRule type="cellIs" dxfId="38822" priority="17742" stopIfTrue="1" operator="equal">
      <formula>"Towel"</formula>
    </cfRule>
    <cfRule type="cellIs" dxfId="38821" priority="17743" stopIfTrue="1" operator="equal">
      <formula>"Napkin Hs"</formula>
    </cfRule>
  </conditionalFormatting>
  <conditionalFormatting sqref="C61">
    <cfRule type="cellIs" dxfId="38820" priority="17744" stopIfTrue="1" operator="equal">
      <formula>"Towel"</formula>
    </cfRule>
    <cfRule type="cellIs" dxfId="38819" priority="17745" stopIfTrue="1" operator="equal">
      <formula>"Napkin Hs"</formula>
    </cfRule>
  </conditionalFormatting>
  <conditionalFormatting sqref="C61">
    <cfRule type="cellIs" dxfId="38818" priority="17740" stopIfTrue="1" operator="equal">
      <formula>"Towel"</formula>
    </cfRule>
    <cfRule type="cellIs" dxfId="38817" priority="17741" stopIfTrue="1" operator="equal">
      <formula>"Napkin Hs"</formula>
    </cfRule>
  </conditionalFormatting>
  <conditionalFormatting sqref="C61">
    <cfRule type="cellIs" dxfId="38816" priority="17738" stopIfTrue="1" operator="equal">
      <formula>"Towel"</formula>
    </cfRule>
    <cfRule type="cellIs" dxfId="38815" priority="17739" stopIfTrue="1" operator="equal">
      <formula>"Napkin Hs"</formula>
    </cfRule>
  </conditionalFormatting>
  <conditionalFormatting sqref="C61">
    <cfRule type="cellIs" dxfId="38814" priority="17736" stopIfTrue="1" operator="equal">
      <formula>"Towel"</formula>
    </cfRule>
    <cfRule type="cellIs" dxfId="38813" priority="17737" stopIfTrue="1" operator="equal">
      <formula>"Napkin Hs"</formula>
    </cfRule>
  </conditionalFormatting>
  <conditionalFormatting sqref="C61">
    <cfRule type="cellIs" dxfId="38812" priority="17728" stopIfTrue="1" operator="equal">
      <formula>"Towel"</formula>
    </cfRule>
    <cfRule type="cellIs" dxfId="38811" priority="17729" stopIfTrue="1" operator="equal">
      <formula>"Napkin Hs"</formula>
    </cfRule>
  </conditionalFormatting>
  <conditionalFormatting sqref="C61">
    <cfRule type="cellIs" dxfId="38810" priority="17730" stopIfTrue="1" operator="equal">
      <formula>"Towel"</formula>
    </cfRule>
    <cfRule type="cellIs" dxfId="38809" priority="17731" stopIfTrue="1" operator="equal">
      <formula>"Napkin Hs"</formula>
    </cfRule>
  </conditionalFormatting>
  <conditionalFormatting sqref="C61">
    <cfRule type="cellIs" dxfId="38808" priority="17726" stopIfTrue="1" operator="equal">
      <formula>"Towel"</formula>
    </cfRule>
    <cfRule type="cellIs" dxfId="38807" priority="17727" stopIfTrue="1" operator="equal">
      <formula>"Napkin Hs"</formula>
    </cfRule>
  </conditionalFormatting>
  <conditionalFormatting sqref="C61">
    <cfRule type="cellIs" dxfId="38806" priority="17724" stopIfTrue="1" operator="equal">
      <formula>"Towel"</formula>
    </cfRule>
    <cfRule type="cellIs" dxfId="38805" priority="17725" stopIfTrue="1" operator="equal">
      <formula>"Napkin Hs"</formula>
    </cfRule>
  </conditionalFormatting>
  <conditionalFormatting sqref="C61">
    <cfRule type="cellIs" dxfId="38804" priority="17732" stopIfTrue="1" operator="equal">
      <formula>"Towel"</formula>
    </cfRule>
    <cfRule type="cellIs" dxfId="38803" priority="17733" stopIfTrue="1" operator="equal">
      <formula>"Napkin Hs"</formula>
    </cfRule>
  </conditionalFormatting>
  <conditionalFormatting sqref="C61">
    <cfRule type="cellIs" dxfId="38802" priority="17734" stopIfTrue="1" operator="equal">
      <formula>"Towel"</formula>
    </cfRule>
    <cfRule type="cellIs" dxfId="38801" priority="17735" stopIfTrue="1" operator="equal">
      <formula>"Napkin Hs"</formula>
    </cfRule>
  </conditionalFormatting>
  <conditionalFormatting sqref="C61">
    <cfRule type="cellIs" dxfId="38800" priority="17722" stopIfTrue="1" operator="equal">
      <formula>"Towel"</formula>
    </cfRule>
    <cfRule type="cellIs" dxfId="38799" priority="17723" stopIfTrue="1" operator="equal">
      <formula>"Napkin Hs"</formula>
    </cfRule>
  </conditionalFormatting>
  <conditionalFormatting sqref="C61">
    <cfRule type="cellIs" dxfId="38798" priority="17718" stopIfTrue="1" operator="equal">
      <formula>"Towel"</formula>
    </cfRule>
    <cfRule type="cellIs" dxfId="38797" priority="17719" stopIfTrue="1" operator="equal">
      <formula>"Napkin Hs"</formula>
    </cfRule>
  </conditionalFormatting>
  <conditionalFormatting sqref="C61">
    <cfRule type="cellIs" dxfId="38796" priority="17720" stopIfTrue="1" operator="equal">
      <formula>"Towel"</formula>
    </cfRule>
    <cfRule type="cellIs" dxfId="38795" priority="17721" stopIfTrue="1" operator="equal">
      <formula>"Napkin Hs"</formula>
    </cfRule>
  </conditionalFormatting>
  <conditionalFormatting sqref="C61">
    <cfRule type="cellIs" dxfId="38794" priority="17714" stopIfTrue="1" operator="equal">
      <formula>"Towel"</formula>
    </cfRule>
    <cfRule type="cellIs" dxfId="38793" priority="17715" stopIfTrue="1" operator="equal">
      <formula>"Napkin Hs"</formula>
    </cfRule>
  </conditionalFormatting>
  <conditionalFormatting sqref="C61">
    <cfRule type="cellIs" dxfId="38792" priority="17716" stopIfTrue="1" operator="equal">
      <formula>"Towel"</formula>
    </cfRule>
    <cfRule type="cellIs" dxfId="38791" priority="17717" stopIfTrue="1" operator="equal">
      <formula>"Napkin Hs"</formula>
    </cfRule>
  </conditionalFormatting>
  <conditionalFormatting sqref="C61">
    <cfRule type="cellIs" dxfId="38790" priority="17712" stopIfTrue="1" operator="equal">
      <formula>"Towel"</formula>
    </cfRule>
    <cfRule type="cellIs" dxfId="38789" priority="17713" stopIfTrue="1" operator="equal">
      <formula>"Napkin Hs"</formula>
    </cfRule>
  </conditionalFormatting>
  <conditionalFormatting sqref="C61">
    <cfRule type="cellIs" dxfId="38788" priority="17706" stopIfTrue="1" operator="equal">
      <formula>"Towel"</formula>
    </cfRule>
    <cfRule type="cellIs" dxfId="38787" priority="17707" stopIfTrue="1" operator="equal">
      <formula>"Napkin Hs"</formula>
    </cfRule>
  </conditionalFormatting>
  <conditionalFormatting sqref="C61">
    <cfRule type="cellIs" dxfId="38786" priority="17710" stopIfTrue="1" operator="equal">
      <formula>"Towel"</formula>
    </cfRule>
    <cfRule type="cellIs" dxfId="38785" priority="17711" stopIfTrue="1" operator="equal">
      <formula>"Napkin Hs"</formula>
    </cfRule>
  </conditionalFormatting>
  <conditionalFormatting sqref="C61">
    <cfRule type="cellIs" dxfId="38784" priority="17708" stopIfTrue="1" operator="equal">
      <formula>"Towel"</formula>
    </cfRule>
    <cfRule type="cellIs" dxfId="38783" priority="17709" stopIfTrue="1" operator="equal">
      <formula>"Napkin Hs"</formula>
    </cfRule>
  </conditionalFormatting>
  <conditionalFormatting sqref="C61">
    <cfRule type="cellIs" dxfId="38782" priority="17700" stopIfTrue="1" operator="equal">
      <formula>"Towel"</formula>
    </cfRule>
    <cfRule type="cellIs" dxfId="38781" priority="17701" stopIfTrue="1" operator="equal">
      <formula>"Napkin Hs"</formula>
    </cfRule>
  </conditionalFormatting>
  <conditionalFormatting sqref="C61">
    <cfRule type="cellIs" dxfId="38780" priority="17702" stopIfTrue="1" operator="equal">
      <formula>"Towel"</formula>
    </cfRule>
    <cfRule type="cellIs" dxfId="38779" priority="17703" stopIfTrue="1" operator="equal">
      <formula>"Napkin Hs"</formula>
    </cfRule>
  </conditionalFormatting>
  <conditionalFormatting sqref="C61">
    <cfRule type="cellIs" dxfId="38778" priority="17704" stopIfTrue="1" operator="equal">
      <formula>"Towel"</formula>
    </cfRule>
    <cfRule type="cellIs" dxfId="38777" priority="17705" stopIfTrue="1" operator="equal">
      <formula>"Napkin Hs"</formula>
    </cfRule>
  </conditionalFormatting>
  <conditionalFormatting sqref="C61">
    <cfRule type="cellIs" dxfId="38776" priority="17698" stopIfTrue="1" operator="equal">
      <formula>"Towel"</formula>
    </cfRule>
    <cfRule type="cellIs" dxfId="38775" priority="17699" stopIfTrue="1" operator="equal">
      <formula>"Napkin Hs"</formula>
    </cfRule>
  </conditionalFormatting>
  <conditionalFormatting sqref="C61">
    <cfRule type="cellIs" dxfId="38774" priority="17696" stopIfTrue="1" operator="equal">
      <formula>"Towel"</formula>
    </cfRule>
    <cfRule type="cellIs" dxfId="38773" priority="17697" stopIfTrue="1" operator="equal">
      <formula>"Napkin Hs"</formula>
    </cfRule>
  </conditionalFormatting>
  <conditionalFormatting sqref="C61">
    <cfRule type="cellIs" dxfId="38772" priority="17672" stopIfTrue="1" operator="equal">
      <formula>"Towel"</formula>
    </cfRule>
  </conditionalFormatting>
  <conditionalFormatting sqref="C61">
    <cfRule type="cellIs" dxfId="38771" priority="17673" stopIfTrue="1" operator="equal">
      <formula>"Napkin Hs"</formula>
    </cfRule>
    <cfRule type="cellIs" dxfId="38770" priority="17678" stopIfTrue="1" operator="equal">
      <formula>"Towel"</formula>
    </cfRule>
    <cfRule type="cellIs" dxfId="38769" priority="17679" stopIfTrue="1" operator="equal">
      <formula>"Napkin Hs"</formula>
    </cfRule>
    <cfRule type="cellIs" dxfId="38768" priority="17688" stopIfTrue="1" operator="equal">
      <formula>"Towel"</formula>
    </cfRule>
    <cfRule type="cellIs" dxfId="38767" priority="17689" stopIfTrue="1" operator="equal">
      <formula>"Napkin Hs"</formula>
    </cfRule>
    <cfRule type="cellIs" dxfId="38766" priority="17694" stopIfTrue="1" operator="equal">
      <formula>"Towel"</formula>
    </cfRule>
    <cfRule type="cellIs" dxfId="38765" priority="17695" stopIfTrue="1" operator="equal">
      <formula>"Napkin Hs"</formula>
    </cfRule>
  </conditionalFormatting>
  <conditionalFormatting sqref="C61">
    <cfRule type="cellIs" dxfId="38764" priority="17674" stopIfTrue="1" operator="equal">
      <formula>"Towel"</formula>
    </cfRule>
    <cfRule type="cellIs" dxfId="38763" priority="17675" stopIfTrue="1" operator="equal">
      <formula>"Napkin Hs"</formula>
    </cfRule>
    <cfRule type="cellIs" dxfId="38762" priority="17676" stopIfTrue="1" operator="equal">
      <formula>"Towel"</formula>
    </cfRule>
    <cfRule type="cellIs" dxfId="38761" priority="17677" stopIfTrue="1" operator="equal">
      <formula>"Napkin Hs"</formula>
    </cfRule>
    <cfRule type="cellIs" dxfId="38760" priority="17680" stopIfTrue="1" operator="equal">
      <formula>"Towel"</formula>
    </cfRule>
    <cfRule type="cellIs" dxfId="38759" priority="17681" stopIfTrue="1" operator="equal">
      <formula>"Napkin Hs"</formula>
    </cfRule>
    <cfRule type="cellIs" dxfId="38758" priority="17682" stopIfTrue="1" operator="equal">
      <formula>"Towel"</formula>
    </cfRule>
    <cfRule type="cellIs" dxfId="38757" priority="17683" stopIfTrue="1" operator="equal">
      <formula>"Napkin Hs"</formula>
    </cfRule>
    <cfRule type="cellIs" dxfId="38756" priority="17684" stopIfTrue="1" operator="equal">
      <formula>"Towel"</formula>
    </cfRule>
    <cfRule type="cellIs" dxfId="38755" priority="17685" stopIfTrue="1" operator="equal">
      <formula>"Napkin Hs"</formula>
    </cfRule>
    <cfRule type="cellIs" dxfId="38754" priority="17686" stopIfTrue="1" operator="equal">
      <formula>"Towel"</formula>
    </cfRule>
    <cfRule type="cellIs" dxfId="38753" priority="17687" stopIfTrue="1" operator="equal">
      <formula>"Napkin Hs"</formula>
    </cfRule>
    <cfRule type="cellIs" dxfId="38752" priority="17690" stopIfTrue="1" operator="equal">
      <formula>"Towel"</formula>
    </cfRule>
    <cfRule type="cellIs" dxfId="38751" priority="17691" stopIfTrue="1" operator="equal">
      <formula>"Napkin Hs"</formula>
    </cfRule>
    <cfRule type="cellIs" dxfId="38750" priority="17693" stopIfTrue="1" operator="equal">
      <formula>"Napkin Hs"</formula>
    </cfRule>
  </conditionalFormatting>
  <conditionalFormatting sqref="C61">
    <cfRule type="cellIs" dxfId="38749" priority="17692" stopIfTrue="1" operator="equal">
      <formula>"Towel"</formula>
    </cfRule>
  </conditionalFormatting>
  <conditionalFormatting sqref="C61">
    <cfRule type="cellIs" dxfId="38748" priority="17670" stopIfTrue="1" operator="equal">
      <formula>"Towel"</formula>
    </cfRule>
    <cfRule type="cellIs" dxfId="38747" priority="17671" stopIfTrue="1" operator="equal">
      <formula>"Napkin Hs"</formula>
    </cfRule>
  </conditionalFormatting>
  <conditionalFormatting sqref="C61">
    <cfRule type="cellIs" dxfId="38746" priority="17669" stopIfTrue="1" operator="equal">
      <formula>"Napkin Hs"</formula>
    </cfRule>
  </conditionalFormatting>
  <conditionalFormatting sqref="C61">
    <cfRule type="cellIs" dxfId="38745" priority="17668" stopIfTrue="1" operator="equal">
      <formula>"Towel"</formula>
    </cfRule>
  </conditionalFormatting>
  <conditionalFormatting sqref="C61">
    <cfRule type="cellIs" dxfId="38744" priority="17666" stopIfTrue="1" operator="equal">
      <formula>"Towel"</formula>
    </cfRule>
  </conditionalFormatting>
  <conditionalFormatting sqref="C61">
    <cfRule type="cellIs" dxfId="38743" priority="17667" stopIfTrue="1" operator="equal">
      <formula>"Napkin Hs"</formula>
    </cfRule>
  </conditionalFormatting>
  <conditionalFormatting sqref="C61">
    <cfRule type="cellIs" dxfId="38742" priority="17570" stopIfTrue="1" operator="equal">
      <formula>"Towel"</formula>
    </cfRule>
  </conditionalFormatting>
  <conditionalFormatting sqref="C61">
    <cfRule type="cellIs" dxfId="38741" priority="17580" stopIfTrue="1" operator="equal">
      <formula>"Towel"</formula>
    </cfRule>
    <cfRule type="cellIs" dxfId="38740" priority="17581" stopIfTrue="1" operator="equal">
      <formula>"Napkin Hs"</formula>
    </cfRule>
    <cfRule type="cellIs" dxfId="38739" priority="17586" stopIfTrue="1" operator="equal">
      <formula>"Towel"</formula>
    </cfRule>
    <cfRule type="cellIs" dxfId="38738" priority="17587" stopIfTrue="1" operator="equal">
      <formula>"Napkin Hs"</formula>
    </cfRule>
    <cfRule type="cellIs" dxfId="38737" priority="17592" stopIfTrue="1" operator="equal">
      <formula>"Towel"</formula>
    </cfRule>
    <cfRule type="cellIs" dxfId="38736" priority="17593" stopIfTrue="1" operator="equal">
      <formula>"Napkin Hs"</formula>
    </cfRule>
    <cfRule type="cellIs" dxfId="38735" priority="17594" stopIfTrue="1" operator="equal">
      <formula>"Towel"</formula>
    </cfRule>
    <cfRule type="cellIs" dxfId="38734" priority="17595" stopIfTrue="1" operator="equal">
      <formula>"Napkin Hs"</formula>
    </cfRule>
    <cfRule type="cellIs" dxfId="38733" priority="17600" stopIfTrue="1" operator="equal">
      <formula>"Towel"</formula>
    </cfRule>
    <cfRule type="cellIs" dxfId="38732" priority="17601" stopIfTrue="1" operator="equal">
      <formula>"Napkin Hs"</formula>
    </cfRule>
    <cfRule type="cellIs" dxfId="38731" priority="17610" stopIfTrue="1" operator="equal">
      <formula>"Towel"</formula>
    </cfRule>
    <cfRule type="cellIs" dxfId="38730" priority="17611" stopIfTrue="1" operator="equal">
      <formula>"Napkin Hs"</formula>
    </cfRule>
    <cfRule type="cellIs" dxfId="38729" priority="17616" stopIfTrue="1" operator="equal">
      <formula>"Towel"</formula>
    </cfRule>
    <cfRule type="cellIs" dxfId="38728" priority="17617" stopIfTrue="1" operator="equal">
      <formula>"Napkin Hs"</formula>
    </cfRule>
    <cfRule type="cellIs" dxfId="38727" priority="17618" stopIfTrue="1" operator="equal">
      <formula>"Towel"</formula>
    </cfRule>
    <cfRule type="cellIs" dxfId="38726" priority="17619" stopIfTrue="1" operator="equal">
      <formula>"Napkin Hs"</formula>
    </cfRule>
    <cfRule type="cellIs" dxfId="38725" priority="17624" stopIfTrue="1" operator="equal">
      <formula>"Towel"</formula>
    </cfRule>
    <cfRule type="cellIs" dxfId="38724" priority="17625" stopIfTrue="1" operator="equal">
      <formula>"Napkin Hs"</formula>
    </cfRule>
    <cfRule type="cellIs" dxfId="38723" priority="17634" stopIfTrue="1" operator="equal">
      <formula>"Towel"</formula>
    </cfRule>
    <cfRule type="cellIs" dxfId="38722" priority="17635" stopIfTrue="1" operator="equal">
      <formula>"Napkin Hs"</formula>
    </cfRule>
    <cfRule type="cellIs" dxfId="38721" priority="17636" stopIfTrue="1" operator="equal">
      <formula>"Towel"</formula>
    </cfRule>
    <cfRule type="cellIs" dxfId="38720" priority="17637" stopIfTrue="1" operator="equal">
      <formula>"Napkin Hs"</formula>
    </cfRule>
    <cfRule type="cellIs" dxfId="38719" priority="17642" stopIfTrue="1" operator="equal">
      <formula>"Towel"</formula>
    </cfRule>
    <cfRule type="cellIs" dxfId="38718" priority="17643" stopIfTrue="1" operator="equal">
      <formula>"Napkin Hs"</formula>
    </cfRule>
    <cfRule type="cellIs" dxfId="38717" priority="17652" stopIfTrue="1" operator="equal">
      <formula>"Towel"</formula>
    </cfRule>
    <cfRule type="cellIs" dxfId="38716" priority="17653" stopIfTrue="1" operator="equal">
      <formula>"Napkin Hs"</formula>
    </cfRule>
    <cfRule type="cellIs" dxfId="38715" priority="17654" stopIfTrue="1" operator="equal">
      <formula>"Towel"</formula>
    </cfRule>
    <cfRule type="cellIs" dxfId="38714" priority="17655" stopIfTrue="1" operator="equal">
      <formula>"Napkin Hs"</formula>
    </cfRule>
    <cfRule type="cellIs" dxfId="38713" priority="17661" stopIfTrue="1" operator="equal">
      <formula>"Napkin Hs"</formula>
    </cfRule>
  </conditionalFormatting>
  <conditionalFormatting sqref="C61">
    <cfRule type="cellIs" dxfId="38712" priority="17660" stopIfTrue="1" operator="equal">
      <formula>"Towel"</formula>
    </cfRule>
  </conditionalFormatting>
  <conditionalFormatting sqref="C61">
    <cfRule type="cellIs" dxfId="38711" priority="17571" stopIfTrue="1" operator="equal">
      <formula>"Napkin Hs"</formula>
    </cfRule>
    <cfRule type="cellIs" dxfId="38710" priority="17572" stopIfTrue="1" operator="equal">
      <formula>"Towel"</formula>
    </cfRule>
    <cfRule type="cellIs" dxfId="38709" priority="17573" stopIfTrue="1" operator="equal">
      <formula>"Napkin Hs"</formula>
    </cfRule>
    <cfRule type="cellIs" dxfId="38708" priority="17574" stopIfTrue="1" operator="equal">
      <formula>"Towel"</formula>
    </cfRule>
    <cfRule type="cellIs" dxfId="38707" priority="17575" stopIfTrue="1" operator="equal">
      <formula>"Napkin Hs"</formula>
    </cfRule>
    <cfRule type="cellIs" dxfId="38706" priority="17576" stopIfTrue="1" operator="equal">
      <formula>"Towel"</formula>
    </cfRule>
    <cfRule type="cellIs" dxfId="38705" priority="17577" stopIfTrue="1" operator="equal">
      <formula>"Napkin Hs"</formula>
    </cfRule>
    <cfRule type="cellIs" dxfId="38704" priority="17578" stopIfTrue="1" operator="equal">
      <formula>"Towel"</formula>
    </cfRule>
    <cfRule type="cellIs" dxfId="38703" priority="17579" stopIfTrue="1" operator="equal">
      <formula>"Napkin Hs"</formula>
    </cfRule>
    <cfRule type="cellIs" dxfId="38702" priority="17582" stopIfTrue="1" operator="equal">
      <formula>"Towel"</formula>
    </cfRule>
    <cfRule type="cellIs" dxfId="38701" priority="17583" stopIfTrue="1" operator="equal">
      <formula>"Napkin Hs"</formula>
    </cfRule>
    <cfRule type="cellIs" dxfId="38700" priority="17584" stopIfTrue="1" operator="equal">
      <formula>"Towel"</formula>
    </cfRule>
    <cfRule type="cellIs" dxfId="38699" priority="17585" stopIfTrue="1" operator="equal">
      <formula>"Napkin Hs"</formula>
    </cfRule>
    <cfRule type="cellIs" dxfId="38698" priority="17588" stopIfTrue="1" operator="equal">
      <formula>"Towel"</formula>
    </cfRule>
    <cfRule type="cellIs" dxfId="38697" priority="17589" stopIfTrue="1" operator="equal">
      <formula>"Napkin Hs"</formula>
    </cfRule>
    <cfRule type="cellIs" dxfId="38696" priority="17590" stopIfTrue="1" operator="equal">
      <formula>"Towel"</formula>
    </cfRule>
    <cfRule type="cellIs" dxfId="38695" priority="17591" stopIfTrue="1" operator="equal">
      <formula>"Napkin Hs"</formula>
    </cfRule>
    <cfRule type="cellIs" dxfId="38694" priority="17596" stopIfTrue="1" operator="equal">
      <formula>"Towel"</formula>
    </cfRule>
    <cfRule type="cellIs" dxfId="38693" priority="17597" stopIfTrue="1" operator="equal">
      <formula>"Napkin Hs"</formula>
    </cfRule>
    <cfRule type="cellIs" dxfId="38692" priority="17598" stopIfTrue="1" operator="equal">
      <formula>"Towel"</formula>
    </cfRule>
    <cfRule type="cellIs" dxfId="38691" priority="17599" stopIfTrue="1" operator="equal">
      <formula>"Napkin Hs"</formula>
    </cfRule>
    <cfRule type="cellIs" dxfId="38690" priority="17602" stopIfTrue="1" operator="equal">
      <formula>"Towel"</formula>
    </cfRule>
    <cfRule type="cellIs" dxfId="38689" priority="17603" stopIfTrue="1" operator="equal">
      <formula>"Napkin Hs"</formula>
    </cfRule>
    <cfRule type="cellIs" dxfId="38688" priority="17604" stopIfTrue="1" operator="equal">
      <formula>"Towel"</formula>
    </cfRule>
    <cfRule type="cellIs" dxfId="38687" priority="17605" stopIfTrue="1" operator="equal">
      <formula>"Napkin Hs"</formula>
    </cfRule>
    <cfRule type="cellIs" dxfId="38686" priority="17606" stopIfTrue="1" operator="equal">
      <formula>"Towel"</formula>
    </cfRule>
    <cfRule type="cellIs" dxfId="38685" priority="17607" stopIfTrue="1" operator="equal">
      <formula>"Napkin Hs"</formula>
    </cfRule>
    <cfRule type="cellIs" dxfId="38684" priority="17608" stopIfTrue="1" operator="equal">
      <formula>"Towel"</formula>
    </cfRule>
    <cfRule type="cellIs" dxfId="38683" priority="17609" stopIfTrue="1" operator="equal">
      <formula>"Napkin Hs"</formula>
    </cfRule>
    <cfRule type="cellIs" dxfId="38682" priority="17612" stopIfTrue="1" operator="equal">
      <formula>"Towel"</formula>
    </cfRule>
    <cfRule type="cellIs" dxfId="38681" priority="17613" stopIfTrue="1" operator="equal">
      <formula>"Napkin Hs"</formula>
    </cfRule>
    <cfRule type="cellIs" dxfId="38680" priority="17614" stopIfTrue="1" operator="equal">
      <formula>"Towel"</formula>
    </cfRule>
    <cfRule type="cellIs" dxfId="38679" priority="17615" stopIfTrue="1" operator="equal">
      <formula>"Napkin Hs"</formula>
    </cfRule>
    <cfRule type="cellIs" dxfId="38678" priority="17620" stopIfTrue="1" operator="equal">
      <formula>"Towel"</formula>
    </cfRule>
    <cfRule type="cellIs" dxfId="38677" priority="17621" stopIfTrue="1" operator="equal">
      <formula>"Napkin Hs"</formula>
    </cfRule>
    <cfRule type="cellIs" dxfId="38676" priority="17622" stopIfTrue="1" operator="equal">
      <formula>"Towel"</formula>
    </cfRule>
    <cfRule type="cellIs" dxfId="38675" priority="17623" stopIfTrue="1" operator="equal">
      <formula>"Napkin Hs"</formula>
    </cfRule>
    <cfRule type="cellIs" dxfId="38674" priority="17626" stopIfTrue="1" operator="equal">
      <formula>"Towel"</formula>
    </cfRule>
    <cfRule type="cellIs" dxfId="38673" priority="17627" stopIfTrue="1" operator="equal">
      <formula>"Napkin Hs"</formula>
    </cfRule>
    <cfRule type="cellIs" dxfId="38672" priority="17628" stopIfTrue="1" operator="equal">
      <formula>"Towel"</formula>
    </cfRule>
    <cfRule type="cellIs" dxfId="38671" priority="17629" stopIfTrue="1" operator="equal">
      <formula>"Napkin Hs"</formula>
    </cfRule>
    <cfRule type="cellIs" dxfId="38670" priority="17630" stopIfTrue="1" operator="equal">
      <formula>"Towel"</formula>
    </cfRule>
    <cfRule type="cellIs" dxfId="38669" priority="17631" stopIfTrue="1" operator="equal">
      <formula>"Napkin Hs"</formula>
    </cfRule>
    <cfRule type="cellIs" dxfId="38668" priority="17632" stopIfTrue="1" operator="equal">
      <formula>"Towel"</formula>
    </cfRule>
    <cfRule type="cellIs" dxfId="38667" priority="17633" stopIfTrue="1" operator="equal">
      <formula>"Napkin Hs"</formula>
    </cfRule>
    <cfRule type="cellIs" dxfId="38666" priority="17638" stopIfTrue="1" operator="equal">
      <formula>"Towel"</formula>
    </cfRule>
    <cfRule type="cellIs" dxfId="38665" priority="17639" stopIfTrue="1" operator="equal">
      <formula>"Napkin Hs"</formula>
    </cfRule>
    <cfRule type="cellIs" dxfId="38664" priority="17640" stopIfTrue="1" operator="equal">
      <formula>"Towel"</formula>
    </cfRule>
    <cfRule type="cellIs" dxfId="38663" priority="17641" stopIfTrue="1" operator="equal">
      <formula>"Napkin Hs"</formula>
    </cfRule>
    <cfRule type="cellIs" dxfId="38662" priority="17644" stopIfTrue="1" operator="equal">
      <formula>"Towel"</formula>
    </cfRule>
    <cfRule type="cellIs" dxfId="38661" priority="17645" stopIfTrue="1" operator="equal">
      <formula>"Napkin Hs"</formula>
    </cfRule>
    <cfRule type="cellIs" dxfId="38660" priority="17646" stopIfTrue="1" operator="equal">
      <formula>"Towel"</formula>
    </cfRule>
    <cfRule type="cellIs" dxfId="38659" priority="17647" stopIfTrue="1" operator="equal">
      <formula>"Napkin Hs"</formula>
    </cfRule>
    <cfRule type="cellIs" dxfId="38658" priority="17648" stopIfTrue="1" operator="equal">
      <formula>"Towel"</formula>
    </cfRule>
    <cfRule type="cellIs" dxfId="38657" priority="17649" stopIfTrue="1" operator="equal">
      <formula>"Napkin Hs"</formula>
    </cfRule>
    <cfRule type="cellIs" dxfId="38656" priority="17650" stopIfTrue="1" operator="equal">
      <formula>"Towel"</formula>
    </cfRule>
    <cfRule type="cellIs" dxfId="38655" priority="17651" stopIfTrue="1" operator="equal">
      <formula>"Napkin Hs"</formula>
    </cfRule>
    <cfRule type="cellIs" dxfId="38654" priority="17656" stopIfTrue="1" operator="equal">
      <formula>"Towel"</formula>
    </cfRule>
    <cfRule type="cellIs" dxfId="38653" priority="17657" stopIfTrue="1" operator="equal">
      <formula>"Napkin Hs"</formula>
    </cfRule>
    <cfRule type="cellIs" dxfId="38652" priority="17658" stopIfTrue="1" operator="equal">
      <formula>"Towel"</formula>
    </cfRule>
    <cfRule type="cellIs" dxfId="38651" priority="17659" stopIfTrue="1" operator="equal">
      <formula>"Napkin Hs"</formula>
    </cfRule>
    <cfRule type="cellIs" dxfId="38650" priority="17662" stopIfTrue="1" operator="equal">
      <formula>"Towel"</formula>
    </cfRule>
    <cfRule type="cellIs" dxfId="38649" priority="17663" stopIfTrue="1" operator="equal">
      <formula>"Napkin Hs"</formula>
    </cfRule>
    <cfRule type="cellIs" dxfId="38648" priority="17664" stopIfTrue="1" operator="equal">
      <formula>"Towel"</formula>
    </cfRule>
    <cfRule type="cellIs" dxfId="38647" priority="17665" stopIfTrue="1" operator="equal">
      <formula>"Napkin Hs"</formula>
    </cfRule>
  </conditionalFormatting>
  <conditionalFormatting sqref="C61">
    <cfRule type="cellIs" dxfId="38646" priority="17569" stopIfTrue="1" operator="equal">
      <formula>"Napkin Hs"</formula>
    </cfRule>
  </conditionalFormatting>
  <conditionalFormatting sqref="C61">
    <cfRule type="cellIs" dxfId="38645" priority="17568" stopIfTrue="1" operator="equal">
      <formula>"Napkin Hs"</formula>
    </cfRule>
  </conditionalFormatting>
  <conditionalFormatting sqref="C61">
    <cfRule type="cellIs" dxfId="38644" priority="17567" stopIfTrue="1" operator="equal">
      <formula>"Napkin Hs"</formula>
    </cfRule>
  </conditionalFormatting>
  <conditionalFormatting sqref="C61">
    <cfRule type="cellIs" dxfId="38643" priority="17566" stopIfTrue="1" operator="equal">
      <formula>"Napkin Hs"</formula>
    </cfRule>
  </conditionalFormatting>
  <conditionalFormatting sqref="C61">
    <cfRule type="cellIs" dxfId="38642" priority="17565" stopIfTrue="1" operator="equal">
      <formula>"Napkin Hs"</formula>
    </cfRule>
  </conditionalFormatting>
  <conditionalFormatting sqref="C61">
    <cfRule type="cellIs" dxfId="38641" priority="17564" stopIfTrue="1" operator="equal">
      <formula>"Napkin Hs"</formula>
    </cfRule>
  </conditionalFormatting>
  <conditionalFormatting sqref="C61">
    <cfRule type="cellIs" dxfId="38640" priority="17560" stopIfTrue="1" operator="equal">
      <formula>"Towel"</formula>
    </cfRule>
    <cfRule type="cellIs" dxfId="38639" priority="17561" stopIfTrue="1" operator="equal">
      <formula>"Napkin Hs"</formula>
    </cfRule>
  </conditionalFormatting>
  <conditionalFormatting sqref="C61">
    <cfRule type="cellIs" dxfId="38638" priority="17562" stopIfTrue="1" operator="equal">
      <formula>"Towel"</formula>
    </cfRule>
    <cfRule type="cellIs" dxfId="38637" priority="17563" stopIfTrue="1" operator="equal">
      <formula>"Napkin Hs"</formula>
    </cfRule>
  </conditionalFormatting>
  <conditionalFormatting sqref="C61">
    <cfRule type="cellIs" dxfId="38636" priority="17556" stopIfTrue="1" operator="equal">
      <formula>"Towel"</formula>
    </cfRule>
    <cfRule type="cellIs" dxfId="38635" priority="17557" stopIfTrue="1" operator="equal">
      <formula>"Napkin Hs"</formula>
    </cfRule>
  </conditionalFormatting>
  <conditionalFormatting sqref="C61">
    <cfRule type="cellIs" dxfId="38634" priority="17558" stopIfTrue="1" operator="equal">
      <formula>"Towel"</formula>
    </cfRule>
    <cfRule type="cellIs" dxfId="38633" priority="17559" stopIfTrue="1" operator="equal">
      <formula>"Napkin Hs"</formula>
    </cfRule>
  </conditionalFormatting>
  <conditionalFormatting sqref="C61">
    <cfRule type="cellIs" dxfId="38632" priority="17554" stopIfTrue="1" operator="equal">
      <formula>"Towel"</formula>
    </cfRule>
    <cfRule type="cellIs" dxfId="38631" priority="17555" stopIfTrue="1" operator="equal">
      <formula>"Napkin Hs"</formula>
    </cfRule>
  </conditionalFormatting>
  <conditionalFormatting sqref="C61">
    <cfRule type="cellIs" dxfId="38630" priority="17550" stopIfTrue="1" operator="equal">
      <formula>"Towel"</formula>
    </cfRule>
    <cfRule type="cellIs" dxfId="38629" priority="17551" stopIfTrue="1" operator="equal">
      <formula>"Napkin Hs"</formula>
    </cfRule>
  </conditionalFormatting>
  <conditionalFormatting sqref="C61">
    <cfRule type="cellIs" dxfId="38628" priority="17552" stopIfTrue="1" operator="equal">
      <formula>"Towel"</formula>
    </cfRule>
    <cfRule type="cellIs" dxfId="38627" priority="17553" stopIfTrue="1" operator="equal">
      <formula>"Napkin Hs"</formula>
    </cfRule>
  </conditionalFormatting>
  <conditionalFormatting sqref="C61">
    <cfRule type="cellIs" dxfId="38626" priority="17546" stopIfTrue="1" operator="equal">
      <formula>"Towel"</formula>
    </cfRule>
    <cfRule type="cellIs" dxfId="38625" priority="17547" stopIfTrue="1" operator="equal">
      <formula>"Napkin Hs"</formula>
    </cfRule>
  </conditionalFormatting>
  <conditionalFormatting sqref="C61">
    <cfRule type="cellIs" dxfId="38624" priority="17548" stopIfTrue="1" operator="equal">
      <formula>"Towel"</formula>
    </cfRule>
    <cfRule type="cellIs" dxfId="38623" priority="17549" stopIfTrue="1" operator="equal">
      <formula>"Napkin Hs"</formula>
    </cfRule>
  </conditionalFormatting>
  <conditionalFormatting sqref="C61">
    <cfRule type="cellIs" dxfId="38622" priority="17544" stopIfTrue="1" operator="equal">
      <formula>"Towel"</formula>
    </cfRule>
    <cfRule type="cellIs" dxfId="38621" priority="17545" stopIfTrue="1" operator="equal">
      <formula>"Napkin Hs"</formula>
    </cfRule>
  </conditionalFormatting>
  <conditionalFormatting sqref="C61">
    <cfRule type="cellIs" dxfId="38620" priority="17538" stopIfTrue="1" operator="equal">
      <formula>"Towel"</formula>
    </cfRule>
    <cfRule type="cellIs" dxfId="38619" priority="17539" stopIfTrue="1" operator="equal">
      <formula>"Napkin Hs"</formula>
    </cfRule>
  </conditionalFormatting>
  <conditionalFormatting sqref="C61">
    <cfRule type="cellIs" dxfId="38618" priority="17542" stopIfTrue="1" operator="equal">
      <formula>"Towel"</formula>
    </cfRule>
    <cfRule type="cellIs" dxfId="38617" priority="17543" stopIfTrue="1" operator="equal">
      <formula>"Napkin Hs"</formula>
    </cfRule>
  </conditionalFormatting>
  <conditionalFormatting sqref="C61">
    <cfRule type="cellIs" dxfId="38616" priority="17540" stopIfTrue="1" operator="equal">
      <formula>"Towel"</formula>
    </cfRule>
    <cfRule type="cellIs" dxfId="38615" priority="17541" stopIfTrue="1" operator="equal">
      <formula>"Napkin Hs"</formula>
    </cfRule>
  </conditionalFormatting>
  <conditionalFormatting sqref="C61">
    <cfRule type="cellIs" dxfId="38614" priority="17532" stopIfTrue="1" operator="equal">
      <formula>"Towel"</formula>
    </cfRule>
    <cfRule type="cellIs" dxfId="38613" priority="17533" stopIfTrue="1" operator="equal">
      <formula>"Napkin Hs"</formula>
    </cfRule>
  </conditionalFormatting>
  <conditionalFormatting sqref="C61">
    <cfRule type="cellIs" dxfId="38612" priority="17534" stopIfTrue="1" operator="equal">
      <formula>"Towel"</formula>
    </cfRule>
    <cfRule type="cellIs" dxfId="38611" priority="17535" stopIfTrue="1" operator="equal">
      <formula>"Napkin Hs"</formula>
    </cfRule>
  </conditionalFormatting>
  <conditionalFormatting sqref="C61">
    <cfRule type="cellIs" dxfId="38610" priority="17536" stopIfTrue="1" operator="equal">
      <formula>"Towel"</formula>
    </cfRule>
    <cfRule type="cellIs" dxfId="38609" priority="17537" stopIfTrue="1" operator="equal">
      <formula>"Napkin Hs"</formula>
    </cfRule>
  </conditionalFormatting>
  <conditionalFormatting sqref="C61">
    <cfRule type="cellIs" dxfId="38608" priority="17530" stopIfTrue="1" operator="equal">
      <formula>"Towel"</formula>
    </cfRule>
    <cfRule type="cellIs" dxfId="38607" priority="17531" stopIfTrue="1" operator="equal">
      <formula>"Napkin Hs"</formula>
    </cfRule>
  </conditionalFormatting>
  <conditionalFormatting sqref="C61">
    <cfRule type="cellIs" dxfId="38606" priority="17528" stopIfTrue="1" operator="equal">
      <formula>"Towel"</formula>
    </cfRule>
    <cfRule type="cellIs" dxfId="38605" priority="17529" stopIfTrue="1" operator="equal">
      <formula>"Napkin Hs"</formula>
    </cfRule>
  </conditionalFormatting>
  <conditionalFormatting sqref="C61">
    <cfRule type="cellIs" dxfId="38604" priority="17504" stopIfTrue="1" operator="equal">
      <formula>"Towel"</formula>
    </cfRule>
  </conditionalFormatting>
  <conditionalFormatting sqref="C61">
    <cfRule type="cellIs" dxfId="38603" priority="17505" stopIfTrue="1" operator="equal">
      <formula>"Napkin Hs"</formula>
    </cfRule>
    <cfRule type="cellIs" dxfId="38602" priority="17510" stopIfTrue="1" operator="equal">
      <formula>"Towel"</formula>
    </cfRule>
    <cfRule type="cellIs" dxfId="38601" priority="17511" stopIfTrue="1" operator="equal">
      <formula>"Napkin Hs"</formula>
    </cfRule>
    <cfRule type="cellIs" dxfId="38600" priority="17520" stopIfTrue="1" operator="equal">
      <formula>"Towel"</formula>
    </cfRule>
    <cfRule type="cellIs" dxfId="38599" priority="17521" stopIfTrue="1" operator="equal">
      <formula>"Napkin Hs"</formula>
    </cfRule>
    <cfRule type="cellIs" dxfId="38598" priority="17526" stopIfTrue="1" operator="equal">
      <formula>"Towel"</formula>
    </cfRule>
    <cfRule type="cellIs" dxfId="38597" priority="17527" stopIfTrue="1" operator="equal">
      <formula>"Napkin Hs"</formula>
    </cfRule>
  </conditionalFormatting>
  <conditionalFormatting sqref="C61">
    <cfRule type="cellIs" dxfId="38596" priority="17506" stopIfTrue="1" operator="equal">
      <formula>"Towel"</formula>
    </cfRule>
    <cfRule type="cellIs" dxfId="38595" priority="17507" stopIfTrue="1" operator="equal">
      <formula>"Napkin Hs"</formula>
    </cfRule>
    <cfRule type="cellIs" dxfId="38594" priority="17508" stopIfTrue="1" operator="equal">
      <formula>"Towel"</formula>
    </cfRule>
    <cfRule type="cellIs" dxfId="38593" priority="17509" stopIfTrue="1" operator="equal">
      <formula>"Napkin Hs"</formula>
    </cfRule>
    <cfRule type="cellIs" dxfId="38592" priority="17512" stopIfTrue="1" operator="equal">
      <formula>"Towel"</formula>
    </cfRule>
    <cfRule type="cellIs" dxfId="38591" priority="17513" stopIfTrue="1" operator="equal">
      <formula>"Napkin Hs"</formula>
    </cfRule>
    <cfRule type="cellIs" dxfId="38590" priority="17514" stopIfTrue="1" operator="equal">
      <formula>"Towel"</formula>
    </cfRule>
    <cfRule type="cellIs" dxfId="38589" priority="17515" stopIfTrue="1" operator="equal">
      <formula>"Napkin Hs"</formula>
    </cfRule>
    <cfRule type="cellIs" dxfId="38588" priority="17516" stopIfTrue="1" operator="equal">
      <formula>"Towel"</formula>
    </cfRule>
    <cfRule type="cellIs" dxfId="38587" priority="17517" stopIfTrue="1" operator="equal">
      <formula>"Napkin Hs"</formula>
    </cfRule>
    <cfRule type="cellIs" dxfId="38586" priority="17518" stopIfTrue="1" operator="equal">
      <formula>"Towel"</formula>
    </cfRule>
    <cfRule type="cellIs" dxfId="38585" priority="17519" stopIfTrue="1" operator="equal">
      <formula>"Napkin Hs"</formula>
    </cfRule>
    <cfRule type="cellIs" dxfId="38584" priority="17522" stopIfTrue="1" operator="equal">
      <formula>"Towel"</formula>
    </cfRule>
    <cfRule type="cellIs" dxfId="38583" priority="17523" stopIfTrue="1" operator="equal">
      <formula>"Napkin Hs"</formula>
    </cfRule>
    <cfRule type="cellIs" dxfId="38582" priority="17525" stopIfTrue="1" operator="equal">
      <formula>"Napkin Hs"</formula>
    </cfRule>
  </conditionalFormatting>
  <conditionalFormatting sqref="C61">
    <cfRule type="cellIs" dxfId="38581" priority="17524" stopIfTrue="1" operator="equal">
      <formula>"Towel"</formula>
    </cfRule>
  </conditionalFormatting>
  <conditionalFormatting sqref="C61">
    <cfRule type="cellIs" dxfId="38580" priority="17502" stopIfTrue="1" operator="equal">
      <formula>"Towel"</formula>
    </cfRule>
    <cfRule type="cellIs" dxfId="38579" priority="17503" stopIfTrue="1" operator="equal">
      <formula>"Napkin Hs"</formula>
    </cfRule>
  </conditionalFormatting>
  <conditionalFormatting sqref="C61">
    <cfRule type="cellIs" dxfId="38578" priority="17501" stopIfTrue="1" operator="equal">
      <formula>"Napkin Hs"</formula>
    </cfRule>
  </conditionalFormatting>
  <conditionalFormatting sqref="C61">
    <cfRule type="cellIs" dxfId="38577" priority="17500" stopIfTrue="1" operator="equal">
      <formula>"Towel"</formula>
    </cfRule>
  </conditionalFormatting>
  <conditionalFormatting sqref="C61">
    <cfRule type="cellIs" dxfId="38576" priority="17498" stopIfTrue="1" operator="equal">
      <formula>"Towel"</formula>
    </cfRule>
  </conditionalFormatting>
  <conditionalFormatting sqref="C61">
    <cfRule type="cellIs" dxfId="38575" priority="17499" stopIfTrue="1" operator="equal">
      <formula>"Napkin Hs"</formula>
    </cfRule>
  </conditionalFormatting>
  <conditionalFormatting sqref="C61">
    <cfRule type="cellIs" dxfId="38574" priority="17402" stopIfTrue="1" operator="equal">
      <formula>"Towel"</formula>
    </cfRule>
  </conditionalFormatting>
  <conditionalFormatting sqref="C61">
    <cfRule type="cellIs" dxfId="38573" priority="17412" stopIfTrue="1" operator="equal">
      <formula>"Towel"</formula>
    </cfRule>
    <cfRule type="cellIs" dxfId="38572" priority="17413" stopIfTrue="1" operator="equal">
      <formula>"Napkin Hs"</formula>
    </cfRule>
    <cfRule type="cellIs" dxfId="38571" priority="17418" stopIfTrue="1" operator="equal">
      <formula>"Towel"</formula>
    </cfRule>
    <cfRule type="cellIs" dxfId="38570" priority="17419" stopIfTrue="1" operator="equal">
      <formula>"Napkin Hs"</formula>
    </cfRule>
    <cfRule type="cellIs" dxfId="38569" priority="17424" stopIfTrue="1" operator="equal">
      <formula>"Towel"</formula>
    </cfRule>
    <cfRule type="cellIs" dxfId="38568" priority="17425" stopIfTrue="1" operator="equal">
      <formula>"Napkin Hs"</formula>
    </cfRule>
    <cfRule type="cellIs" dxfId="38567" priority="17426" stopIfTrue="1" operator="equal">
      <formula>"Towel"</formula>
    </cfRule>
    <cfRule type="cellIs" dxfId="38566" priority="17427" stopIfTrue="1" operator="equal">
      <formula>"Napkin Hs"</formula>
    </cfRule>
    <cfRule type="cellIs" dxfId="38565" priority="17432" stopIfTrue="1" operator="equal">
      <formula>"Towel"</formula>
    </cfRule>
    <cfRule type="cellIs" dxfId="38564" priority="17433" stopIfTrue="1" operator="equal">
      <formula>"Napkin Hs"</formula>
    </cfRule>
    <cfRule type="cellIs" dxfId="38563" priority="17442" stopIfTrue="1" operator="equal">
      <formula>"Towel"</formula>
    </cfRule>
    <cfRule type="cellIs" dxfId="38562" priority="17443" stopIfTrue="1" operator="equal">
      <formula>"Napkin Hs"</formula>
    </cfRule>
    <cfRule type="cellIs" dxfId="38561" priority="17448" stopIfTrue="1" operator="equal">
      <formula>"Towel"</formula>
    </cfRule>
    <cfRule type="cellIs" dxfId="38560" priority="17449" stopIfTrue="1" operator="equal">
      <formula>"Napkin Hs"</formula>
    </cfRule>
    <cfRule type="cellIs" dxfId="38559" priority="17450" stopIfTrue="1" operator="equal">
      <formula>"Towel"</formula>
    </cfRule>
    <cfRule type="cellIs" dxfId="38558" priority="17451" stopIfTrue="1" operator="equal">
      <formula>"Napkin Hs"</formula>
    </cfRule>
    <cfRule type="cellIs" dxfId="38557" priority="17456" stopIfTrue="1" operator="equal">
      <formula>"Towel"</formula>
    </cfRule>
    <cfRule type="cellIs" dxfId="38556" priority="17457" stopIfTrue="1" operator="equal">
      <formula>"Napkin Hs"</formula>
    </cfRule>
    <cfRule type="cellIs" dxfId="38555" priority="17466" stopIfTrue="1" operator="equal">
      <formula>"Towel"</formula>
    </cfRule>
    <cfRule type="cellIs" dxfId="38554" priority="17467" stopIfTrue="1" operator="equal">
      <formula>"Napkin Hs"</formula>
    </cfRule>
    <cfRule type="cellIs" dxfId="38553" priority="17468" stopIfTrue="1" operator="equal">
      <formula>"Towel"</formula>
    </cfRule>
    <cfRule type="cellIs" dxfId="38552" priority="17469" stopIfTrue="1" operator="equal">
      <formula>"Napkin Hs"</formula>
    </cfRule>
    <cfRule type="cellIs" dxfId="38551" priority="17474" stopIfTrue="1" operator="equal">
      <formula>"Towel"</formula>
    </cfRule>
    <cfRule type="cellIs" dxfId="38550" priority="17475" stopIfTrue="1" operator="equal">
      <formula>"Napkin Hs"</formula>
    </cfRule>
    <cfRule type="cellIs" dxfId="38549" priority="17484" stopIfTrue="1" operator="equal">
      <formula>"Towel"</formula>
    </cfRule>
    <cfRule type="cellIs" dxfId="38548" priority="17485" stopIfTrue="1" operator="equal">
      <formula>"Napkin Hs"</formula>
    </cfRule>
    <cfRule type="cellIs" dxfId="38547" priority="17486" stopIfTrue="1" operator="equal">
      <formula>"Towel"</formula>
    </cfRule>
    <cfRule type="cellIs" dxfId="38546" priority="17487" stopIfTrue="1" operator="equal">
      <formula>"Napkin Hs"</formula>
    </cfRule>
    <cfRule type="cellIs" dxfId="38545" priority="17493" stopIfTrue="1" operator="equal">
      <formula>"Napkin Hs"</formula>
    </cfRule>
  </conditionalFormatting>
  <conditionalFormatting sqref="C61">
    <cfRule type="cellIs" dxfId="38544" priority="17492" stopIfTrue="1" operator="equal">
      <formula>"Towel"</formula>
    </cfRule>
  </conditionalFormatting>
  <conditionalFormatting sqref="C61">
    <cfRule type="cellIs" dxfId="38543" priority="17403" stopIfTrue="1" operator="equal">
      <formula>"Napkin Hs"</formula>
    </cfRule>
    <cfRule type="cellIs" dxfId="38542" priority="17404" stopIfTrue="1" operator="equal">
      <formula>"Towel"</formula>
    </cfRule>
    <cfRule type="cellIs" dxfId="38541" priority="17405" stopIfTrue="1" operator="equal">
      <formula>"Napkin Hs"</formula>
    </cfRule>
    <cfRule type="cellIs" dxfId="38540" priority="17406" stopIfTrue="1" operator="equal">
      <formula>"Towel"</formula>
    </cfRule>
    <cfRule type="cellIs" dxfId="38539" priority="17407" stopIfTrue="1" operator="equal">
      <formula>"Napkin Hs"</formula>
    </cfRule>
    <cfRule type="cellIs" dxfId="38538" priority="17408" stopIfTrue="1" operator="equal">
      <formula>"Towel"</formula>
    </cfRule>
    <cfRule type="cellIs" dxfId="38537" priority="17409" stopIfTrue="1" operator="equal">
      <formula>"Napkin Hs"</formula>
    </cfRule>
    <cfRule type="cellIs" dxfId="38536" priority="17410" stopIfTrue="1" operator="equal">
      <formula>"Towel"</formula>
    </cfRule>
    <cfRule type="cellIs" dxfId="38535" priority="17411" stopIfTrue="1" operator="equal">
      <formula>"Napkin Hs"</formula>
    </cfRule>
    <cfRule type="cellIs" dxfId="38534" priority="17414" stopIfTrue="1" operator="equal">
      <formula>"Towel"</formula>
    </cfRule>
    <cfRule type="cellIs" dxfId="38533" priority="17415" stopIfTrue="1" operator="equal">
      <formula>"Napkin Hs"</formula>
    </cfRule>
    <cfRule type="cellIs" dxfId="38532" priority="17416" stopIfTrue="1" operator="equal">
      <formula>"Towel"</formula>
    </cfRule>
    <cfRule type="cellIs" dxfId="38531" priority="17417" stopIfTrue="1" operator="equal">
      <formula>"Napkin Hs"</formula>
    </cfRule>
    <cfRule type="cellIs" dxfId="38530" priority="17420" stopIfTrue="1" operator="equal">
      <formula>"Towel"</formula>
    </cfRule>
    <cfRule type="cellIs" dxfId="38529" priority="17421" stopIfTrue="1" operator="equal">
      <formula>"Napkin Hs"</formula>
    </cfRule>
    <cfRule type="cellIs" dxfId="38528" priority="17422" stopIfTrue="1" operator="equal">
      <formula>"Towel"</formula>
    </cfRule>
    <cfRule type="cellIs" dxfId="38527" priority="17423" stopIfTrue="1" operator="equal">
      <formula>"Napkin Hs"</formula>
    </cfRule>
    <cfRule type="cellIs" dxfId="38526" priority="17428" stopIfTrue="1" operator="equal">
      <formula>"Towel"</formula>
    </cfRule>
    <cfRule type="cellIs" dxfId="38525" priority="17429" stopIfTrue="1" operator="equal">
      <formula>"Napkin Hs"</formula>
    </cfRule>
    <cfRule type="cellIs" dxfId="38524" priority="17430" stopIfTrue="1" operator="equal">
      <formula>"Towel"</formula>
    </cfRule>
    <cfRule type="cellIs" dxfId="38523" priority="17431" stopIfTrue="1" operator="equal">
      <formula>"Napkin Hs"</formula>
    </cfRule>
    <cfRule type="cellIs" dxfId="38522" priority="17434" stopIfTrue="1" operator="equal">
      <formula>"Towel"</formula>
    </cfRule>
    <cfRule type="cellIs" dxfId="38521" priority="17435" stopIfTrue="1" operator="equal">
      <formula>"Napkin Hs"</formula>
    </cfRule>
    <cfRule type="cellIs" dxfId="38520" priority="17436" stopIfTrue="1" operator="equal">
      <formula>"Towel"</formula>
    </cfRule>
    <cfRule type="cellIs" dxfId="38519" priority="17437" stopIfTrue="1" operator="equal">
      <formula>"Napkin Hs"</formula>
    </cfRule>
    <cfRule type="cellIs" dxfId="38518" priority="17438" stopIfTrue="1" operator="equal">
      <formula>"Towel"</formula>
    </cfRule>
    <cfRule type="cellIs" dxfId="38517" priority="17439" stopIfTrue="1" operator="equal">
      <formula>"Napkin Hs"</formula>
    </cfRule>
    <cfRule type="cellIs" dxfId="38516" priority="17440" stopIfTrue="1" operator="equal">
      <formula>"Towel"</formula>
    </cfRule>
    <cfRule type="cellIs" dxfId="38515" priority="17441" stopIfTrue="1" operator="equal">
      <formula>"Napkin Hs"</formula>
    </cfRule>
    <cfRule type="cellIs" dxfId="38514" priority="17444" stopIfTrue="1" operator="equal">
      <formula>"Towel"</formula>
    </cfRule>
    <cfRule type="cellIs" dxfId="38513" priority="17445" stopIfTrue="1" operator="equal">
      <formula>"Napkin Hs"</formula>
    </cfRule>
    <cfRule type="cellIs" dxfId="38512" priority="17446" stopIfTrue="1" operator="equal">
      <formula>"Towel"</formula>
    </cfRule>
    <cfRule type="cellIs" dxfId="38511" priority="17447" stopIfTrue="1" operator="equal">
      <formula>"Napkin Hs"</formula>
    </cfRule>
    <cfRule type="cellIs" dxfId="38510" priority="17452" stopIfTrue="1" operator="equal">
      <formula>"Towel"</formula>
    </cfRule>
    <cfRule type="cellIs" dxfId="38509" priority="17453" stopIfTrue="1" operator="equal">
      <formula>"Napkin Hs"</formula>
    </cfRule>
    <cfRule type="cellIs" dxfId="38508" priority="17454" stopIfTrue="1" operator="equal">
      <formula>"Towel"</formula>
    </cfRule>
    <cfRule type="cellIs" dxfId="38507" priority="17455" stopIfTrue="1" operator="equal">
      <formula>"Napkin Hs"</formula>
    </cfRule>
    <cfRule type="cellIs" dxfId="38506" priority="17458" stopIfTrue="1" operator="equal">
      <formula>"Towel"</formula>
    </cfRule>
    <cfRule type="cellIs" dxfId="38505" priority="17459" stopIfTrue="1" operator="equal">
      <formula>"Napkin Hs"</formula>
    </cfRule>
    <cfRule type="cellIs" dxfId="38504" priority="17460" stopIfTrue="1" operator="equal">
      <formula>"Towel"</formula>
    </cfRule>
    <cfRule type="cellIs" dxfId="38503" priority="17461" stopIfTrue="1" operator="equal">
      <formula>"Napkin Hs"</formula>
    </cfRule>
    <cfRule type="cellIs" dxfId="38502" priority="17462" stopIfTrue="1" operator="equal">
      <formula>"Towel"</formula>
    </cfRule>
    <cfRule type="cellIs" dxfId="38501" priority="17463" stopIfTrue="1" operator="equal">
      <formula>"Napkin Hs"</formula>
    </cfRule>
    <cfRule type="cellIs" dxfId="38500" priority="17464" stopIfTrue="1" operator="equal">
      <formula>"Towel"</formula>
    </cfRule>
    <cfRule type="cellIs" dxfId="38499" priority="17465" stopIfTrue="1" operator="equal">
      <formula>"Napkin Hs"</formula>
    </cfRule>
    <cfRule type="cellIs" dxfId="38498" priority="17470" stopIfTrue="1" operator="equal">
      <formula>"Towel"</formula>
    </cfRule>
    <cfRule type="cellIs" dxfId="38497" priority="17471" stopIfTrue="1" operator="equal">
      <formula>"Napkin Hs"</formula>
    </cfRule>
    <cfRule type="cellIs" dxfId="38496" priority="17472" stopIfTrue="1" operator="equal">
      <formula>"Towel"</formula>
    </cfRule>
    <cfRule type="cellIs" dxfId="38495" priority="17473" stopIfTrue="1" operator="equal">
      <formula>"Napkin Hs"</formula>
    </cfRule>
    <cfRule type="cellIs" dxfId="38494" priority="17476" stopIfTrue="1" operator="equal">
      <formula>"Towel"</formula>
    </cfRule>
    <cfRule type="cellIs" dxfId="38493" priority="17477" stopIfTrue="1" operator="equal">
      <formula>"Napkin Hs"</formula>
    </cfRule>
    <cfRule type="cellIs" dxfId="38492" priority="17478" stopIfTrue="1" operator="equal">
      <formula>"Towel"</formula>
    </cfRule>
    <cfRule type="cellIs" dxfId="38491" priority="17479" stopIfTrue="1" operator="equal">
      <formula>"Napkin Hs"</formula>
    </cfRule>
    <cfRule type="cellIs" dxfId="38490" priority="17480" stopIfTrue="1" operator="equal">
      <formula>"Towel"</formula>
    </cfRule>
    <cfRule type="cellIs" dxfId="38489" priority="17481" stopIfTrue="1" operator="equal">
      <formula>"Napkin Hs"</formula>
    </cfRule>
    <cfRule type="cellIs" dxfId="38488" priority="17482" stopIfTrue="1" operator="equal">
      <formula>"Towel"</formula>
    </cfRule>
    <cfRule type="cellIs" dxfId="38487" priority="17483" stopIfTrue="1" operator="equal">
      <formula>"Napkin Hs"</formula>
    </cfRule>
    <cfRule type="cellIs" dxfId="38486" priority="17488" stopIfTrue="1" operator="equal">
      <formula>"Towel"</formula>
    </cfRule>
    <cfRule type="cellIs" dxfId="38485" priority="17489" stopIfTrue="1" operator="equal">
      <formula>"Napkin Hs"</formula>
    </cfRule>
    <cfRule type="cellIs" dxfId="38484" priority="17490" stopIfTrue="1" operator="equal">
      <formula>"Towel"</formula>
    </cfRule>
    <cfRule type="cellIs" dxfId="38483" priority="17491" stopIfTrue="1" operator="equal">
      <formula>"Napkin Hs"</formula>
    </cfRule>
    <cfRule type="cellIs" dxfId="38482" priority="17494" stopIfTrue="1" operator="equal">
      <formula>"Towel"</formula>
    </cfRule>
    <cfRule type="cellIs" dxfId="38481" priority="17495" stopIfTrue="1" operator="equal">
      <formula>"Napkin Hs"</formula>
    </cfRule>
    <cfRule type="cellIs" dxfId="38480" priority="17496" stopIfTrue="1" operator="equal">
      <formula>"Towel"</formula>
    </cfRule>
    <cfRule type="cellIs" dxfId="38479" priority="17497" stopIfTrue="1" operator="equal">
      <formula>"Napkin Hs"</formula>
    </cfRule>
  </conditionalFormatting>
  <conditionalFormatting sqref="C61">
    <cfRule type="cellIs" dxfId="38478" priority="17401" stopIfTrue="1" operator="equal">
      <formula>"Napkin Hs"</formula>
    </cfRule>
  </conditionalFormatting>
  <conditionalFormatting sqref="C61">
    <cfRule type="cellIs" dxfId="38477" priority="17400" stopIfTrue="1" operator="equal">
      <formula>"Napkin Hs"</formula>
    </cfRule>
  </conditionalFormatting>
  <conditionalFormatting sqref="C61">
    <cfRule type="cellIs" dxfId="38476" priority="17399" stopIfTrue="1" operator="equal">
      <formula>"Napkin Hs"</formula>
    </cfRule>
  </conditionalFormatting>
  <conditionalFormatting sqref="C61">
    <cfRule type="cellIs" dxfId="38475" priority="17398" stopIfTrue="1" operator="equal">
      <formula>"Napkin Hs"</formula>
    </cfRule>
  </conditionalFormatting>
  <conditionalFormatting sqref="C61">
    <cfRule type="cellIs" dxfId="38474" priority="17397" stopIfTrue="1" operator="equal">
      <formula>"Napkin Hs"</formula>
    </cfRule>
  </conditionalFormatting>
  <conditionalFormatting sqref="C61">
    <cfRule type="cellIs" dxfId="38473" priority="17396" stopIfTrue="1" operator="equal">
      <formula>"Napkin Hs"</formula>
    </cfRule>
  </conditionalFormatting>
  <conditionalFormatting sqref="C61">
    <cfRule type="cellIs" dxfId="38472" priority="17392" stopIfTrue="1" operator="equal">
      <formula>"Towel"</formula>
    </cfRule>
    <cfRule type="cellIs" dxfId="38471" priority="17393" stopIfTrue="1" operator="equal">
      <formula>"Napkin Hs"</formula>
    </cfRule>
  </conditionalFormatting>
  <conditionalFormatting sqref="C61">
    <cfRule type="cellIs" dxfId="38470" priority="17394" stopIfTrue="1" operator="equal">
      <formula>"Towel"</formula>
    </cfRule>
    <cfRule type="cellIs" dxfId="38469" priority="17395" stopIfTrue="1" operator="equal">
      <formula>"Napkin Hs"</formula>
    </cfRule>
  </conditionalFormatting>
  <conditionalFormatting sqref="C61">
    <cfRule type="cellIs" dxfId="38468" priority="17388" stopIfTrue="1" operator="equal">
      <formula>"Towel"</formula>
    </cfRule>
    <cfRule type="cellIs" dxfId="38467" priority="17389" stopIfTrue="1" operator="equal">
      <formula>"Napkin Hs"</formula>
    </cfRule>
  </conditionalFormatting>
  <conditionalFormatting sqref="C61">
    <cfRule type="cellIs" dxfId="38466" priority="17390" stopIfTrue="1" operator="equal">
      <formula>"Towel"</formula>
    </cfRule>
    <cfRule type="cellIs" dxfId="38465" priority="17391" stopIfTrue="1" operator="equal">
      <formula>"Napkin Hs"</formula>
    </cfRule>
  </conditionalFormatting>
  <conditionalFormatting sqref="B61">
    <cfRule type="cellIs" dxfId="38464" priority="17380" stopIfTrue="1" operator="equal">
      <formula>"Towel"</formula>
    </cfRule>
    <cfRule type="cellIs" dxfId="38463" priority="17381" stopIfTrue="1" operator="equal">
      <formula>"Napkin Hs"</formula>
    </cfRule>
  </conditionalFormatting>
  <conditionalFormatting sqref="B61">
    <cfRule type="cellIs" dxfId="38462" priority="17378" stopIfTrue="1" operator="equal">
      <formula>"Towel"</formula>
    </cfRule>
    <cfRule type="cellIs" dxfId="38461" priority="17379" stopIfTrue="1" operator="equal">
      <formula>"Napkin Hs"</formula>
    </cfRule>
  </conditionalFormatting>
  <conditionalFormatting sqref="B61">
    <cfRule type="cellIs" dxfId="38460" priority="17376" stopIfTrue="1" operator="equal">
      <formula>"Towel"</formula>
    </cfRule>
    <cfRule type="cellIs" dxfId="38459" priority="17377" stopIfTrue="1" operator="equal">
      <formula>"Napkin Hs"</formula>
    </cfRule>
  </conditionalFormatting>
  <conditionalFormatting sqref="B61">
    <cfRule type="cellIs" dxfId="38458" priority="17374" stopIfTrue="1" operator="equal">
      <formula>"Towel"</formula>
    </cfRule>
    <cfRule type="cellIs" dxfId="38457" priority="17375" stopIfTrue="1" operator="equal">
      <formula>"Napkin Hs"</formula>
    </cfRule>
  </conditionalFormatting>
  <conditionalFormatting sqref="B61">
    <cfRule type="cellIs" dxfId="38456" priority="17372" stopIfTrue="1" operator="equal">
      <formula>"Towel"</formula>
    </cfRule>
    <cfRule type="cellIs" dxfId="38455" priority="17373" stopIfTrue="1" operator="equal">
      <formula>"Napkin Hs"</formula>
    </cfRule>
  </conditionalFormatting>
  <conditionalFormatting sqref="B61">
    <cfRule type="cellIs" dxfId="38454" priority="17370" stopIfTrue="1" operator="equal">
      <formula>"Towel"</formula>
    </cfRule>
    <cfRule type="cellIs" dxfId="38453" priority="17371" stopIfTrue="1" operator="equal">
      <formula>"Napkin Hs"</formula>
    </cfRule>
  </conditionalFormatting>
  <conditionalFormatting sqref="B61">
    <cfRule type="cellIs" dxfId="38452" priority="17368" stopIfTrue="1" operator="equal">
      <formula>"Towel"</formula>
    </cfRule>
    <cfRule type="cellIs" dxfId="38451" priority="17369" stopIfTrue="1" operator="equal">
      <formula>"Napkin Hs"</formula>
    </cfRule>
  </conditionalFormatting>
  <conditionalFormatting sqref="B61">
    <cfRule type="cellIs" dxfId="38450" priority="17366" stopIfTrue="1" operator="equal">
      <formula>"Towel"</formula>
    </cfRule>
    <cfRule type="cellIs" dxfId="38449" priority="17367" stopIfTrue="1" operator="equal">
      <formula>"Napkin Hs"</formula>
    </cfRule>
  </conditionalFormatting>
  <conditionalFormatting sqref="B61">
    <cfRule type="cellIs" dxfId="38448" priority="17364" stopIfTrue="1" operator="equal">
      <formula>"Towel"</formula>
    </cfRule>
    <cfRule type="cellIs" dxfId="38447" priority="17365" stopIfTrue="1" operator="equal">
      <formula>"Napkin Hs"</formula>
    </cfRule>
  </conditionalFormatting>
  <conditionalFormatting sqref="B61">
    <cfRule type="cellIs" dxfId="38446" priority="17363" stopIfTrue="1" operator="equal">
      <formula>"Napkin Hs"</formula>
    </cfRule>
  </conditionalFormatting>
  <conditionalFormatting sqref="B61">
    <cfRule type="cellIs" dxfId="38445" priority="17362" stopIfTrue="1" operator="equal">
      <formula>"Napkin Hs"</formula>
    </cfRule>
  </conditionalFormatting>
  <conditionalFormatting sqref="B61">
    <cfRule type="cellIs" dxfId="38444" priority="17361" stopIfTrue="1" operator="equal">
      <formula>"Napkin Hs"</formula>
    </cfRule>
  </conditionalFormatting>
  <conditionalFormatting sqref="B61">
    <cfRule type="cellIs" dxfId="38443" priority="17386" stopIfTrue="1" operator="equal">
      <formula>"Towel"</formula>
    </cfRule>
    <cfRule type="cellIs" dxfId="38442" priority="17387" stopIfTrue="1" operator="equal">
      <formula>"Napkin Hs"</formula>
    </cfRule>
  </conditionalFormatting>
  <conditionalFormatting sqref="B61">
    <cfRule type="cellIs" dxfId="38441" priority="17384" stopIfTrue="1" operator="equal">
      <formula>"Towel"</formula>
    </cfRule>
    <cfRule type="cellIs" dxfId="38440" priority="17385" stopIfTrue="1" operator="equal">
      <formula>"Napkin Hs"</formula>
    </cfRule>
  </conditionalFormatting>
  <conditionalFormatting sqref="B61">
    <cfRule type="cellIs" dxfId="38439" priority="17382" stopIfTrue="1" operator="equal">
      <formula>"Towel"</formula>
    </cfRule>
    <cfRule type="cellIs" dxfId="38438" priority="17383" stopIfTrue="1" operator="equal">
      <formula>"Napkin Hs"</formula>
    </cfRule>
  </conditionalFormatting>
  <conditionalFormatting sqref="B60:C60">
    <cfRule type="cellIs" dxfId="38437" priority="17339" stopIfTrue="1" operator="equal">
      <formula>"Towel"</formula>
    </cfRule>
    <cfRule type="cellIs" dxfId="38436" priority="17340" stopIfTrue="1" operator="equal">
      <formula>"Napkin Hs"</formula>
    </cfRule>
  </conditionalFormatting>
  <conditionalFormatting sqref="C60">
    <cfRule type="cellIs" dxfId="38435" priority="17335" stopIfTrue="1" operator="equal">
      <formula>"Towel"</formula>
    </cfRule>
    <cfRule type="cellIs" dxfId="38434" priority="17336" stopIfTrue="1" operator="equal">
      <formula>"Napkin Hs"</formula>
    </cfRule>
  </conditionalFormatting>
  <conditionalFormatting sqref="C60">
    <cfRule type="cellIs" dxfId="38433" priority="17338" stopIfTrue="1" operator="equal">
      <formula>"Napkin Hs"</formula>
    </cfRule>
  </conditionalFormatting>
  <conditionalFormatting sqref="C60">
    <cfRule type="cellIs" dxfId="38432" priority="17337" stopIfTrue="1" operator="equal">
      <formula>"Towel"</formula>
    </cfRule>
  </conditionalFormatting>
  <conditionalFormatting sqref="B60">
    <cfRule type="cellIs" dxfId="38431" priority="17333" stopIfTrue="1" operator="equal">
      <formula>"Towel"</formula>
    </cfRule>
    <cfRule type="cellIs" dxfId="38430" priority="17334" stopIfTrue="1" operator="equal">
      <formula>"Napkin Hs"</formula>
    </cfRule>
  </conditionalFormatting>
  <conditionalFormatting sqref="B60">
    <cfRule type="cellIs" dxfId="38429" priority="17331" stopIfTrue="1" operator="equal">
      <formula>"Towel"</formula>
    </cfRule>
    <cfRule type="cellIs" dxfId="38428" priority="17332" stopIfTrue="1" operator="equal">
      <formula>"Napkin Hs"</formula>
    </cfRule>
  </conditionalFormatting>
  <conditionalFormatting sqref="B60">
    <cfRule type="cellIs" dxfId="38427" priority="17329" stopIfTrue="1" operator="equal">
      <formula>"Towel"</formula>
    </cfRule>
    <cfRule type="cellIs" dxfId="38426" priority="17330" stopIfTrue="1" operator="equal">
      <formula>"Napkin Hs"</formula>
    </cfRule>
  </conditionalFormatting>
  <conditionalFormatting sqref="B60">
    <cfRule type="cellIs" dxfId="38425" priority="17327" stopIfTrue="1" operator="equal">
      <formula>"Towel"</formula>
    </cfRule>
    <cfRule type="cellIs" dxfId="38424" priority="17328" stopIfTrue="1" operator="equal">
      <formula>"Napkin Hs"</formula>
    </cfRule>
  </conditionalFormatting>
  <conditionalFormatting sqref="B60">
    <cfRule type="cellIs" dxfId="38423" priority="17325" stopIfTrue="1" operator="equal">
      <formula>"Towel"</formula>
    </cfRule>
    <cfRule type="cellIs" dxfId="38422" priority="17326" stopIfTrue="1" operator="equal">
      <formula>"Napkin Hs"</formula>
    </cfRule>
  </conditionalFormatting>
  <conditionalFormatting sqref="B60">
    <cfRule type="cellIs" dxfId="38421" priority="17323" stopIfTrue="1" operator="equal">
      <formula>"Towel"</formula>
    </cfRule>
    <cfRule type="cellIs" dxfId="38420" priority="17324" stopIfTrue="1" operator="equal">
      <formula>"Napkin Hs"</formula>
    </cfRule>
  </conditionalFormatting>
  <conditionalFormatting sqref="B60">
    <cfRule type="cellIs" dxfId="38419" priority="17321" stopIfTrue="1" operator="equal">
      <formula>"Towel"</formula>
    </cfRule>
    <cfRule type="cellIs" dxfId="38418" priority="17322" stopIfTrue="1" operator="equal">
      <formula>"Napkin Hs"</formula>
    </cfRule>
  </conditionalFormatting>
  <conditionalFormatting sqref="B60">
    <cfRule type="cellIs" dxfId="38417" priority="17319" stopIfTrue="1" operator="equal">
      <formula>"Towel"</formula>
    </cfRule>
    <cfRule type="cellIs" dxfId="38416" priority="17320" stopIfTrue="1" operator="equal">
      <formula>"Napkin Hs"</formula>
    </cfRule>
  </conditionalFormatting>
  <conditionalFormatting sqref="B60">
    <cfRule type="cellIs" dxfId="38415" priority="17318" stopIfTrue="1" operator="equal">
      <formula>"Napkin Hs"</formula>
    </cfRule>
  </conditionalFormatting>
  <conditionalFormatting sqref="B60">
    <cfRule type="cellIs" dxfId="38414" priority="17317" stopIfTrue="1" operator="equal">
      <formula>"Napkin Hs"</formula>
    </cfRule>
  </conditionalFormatting>
  <conditionalFormatting sqref="B60">
    <cfRule type="cellIs" dxfId="38413" priority="17316" stopIfTrue="1" operator="equal">
      <formula>"Napkin Hs"</formula>
    </cfRule>
  </conditionalFormatting>
  <conditionalFormatting sqref="C60">
    <cfRule type="cellIs" dxfId="38412" priority="17314" stopIfTrue="1" operator="equal">
      <formula>"Towel"</formula>
    </cfRule>
    <cfRule type="cellIs" dxfId="38411" priority="17315" stopIfTrue="1" operator="equal">
      <formula>"Napkin Hs"</formula>
    </cfRule>
  </conditionalFormatting>
  <conditionalFormatting sqref="C60">
    <cfRule type="cellIs" dxfId="38410" priority="17310" stopIfTrue="1" operator="equal">
      <formula>"Towel"</formula>
    </cfRule>
    <cfRule type="cellIs" dxfId="38409" priority="17311" stopIfTrue="1" operator="equal">
      <formula>"Napkin Hs"</formula>
    </cfRule>
  </conditionalFormatting>
  <conditionalFormatting sqref="C60">
    <cfRule type="cellIs" dxfId="38408" priority="17312" stopIfTrue="1" operator="equal">
      <formula>"Towel"</formula>
    </cfRule>
    <cfRule type="cellIs" dxfId="38407" priority="17313" stopIfTrue="1" operator="equal">
      <formula>"Napkin Hs"</formula>
    </cfRule>
  </conditionalFormatting>
  <conditionalFormatting sqref="C60">
    <cfRule type="cellIs" dxfId="38406" priority="17308" stopIfTrue="1" operator="equal">
      <formula>"Towel"</formula>
    </cfRule>
    <cfRule type="cellIs" dxfId="38405" priority="17309" stopIfTrue="1" operator="equal">
      <formula>"Napkin Hs"</formula>
    </cfRule>
  </conditionalFormatting>
  <conditionalFormatting sqref="C60">
    <cfRule type="cellIs" dxfId="38404" priority="17306" stopIfTrue="1" operator="equal">
      <formula>"Towel"</formula>
    </cfRule>
    <cfRule type="cellIs" dxfId="38403" priority="17307" stopIfTrue="1" operator="equal">
      <formula>"Napkin Hs"</formula>
    </cfRule>
  </conditionalFormatting>
  <conditionalFormatting sqref="C60">
    <cfRule type="cellIs" dxfId="38402" priority="17304" stopIfTrue="1" operator="equal">
      <formula>"Towel"</formula>
    </cfRule>
    <cfRule type="cellIs" dxfId="38401" priority="17305" stopIfTrue="1" operator="equal">
      <formula>"Napkin Hs"</formula>
    </cfRule>
  </conditionalFormatting>
  <conditionalFormatting sqref="C60">
    <cfRule type="cellIs" dxfId="38400" priority="17296" stopIfTrue="1" operator="equal">
      <formula>"Towel"</formula>
    </cfRule>
    <cfRule type="cellIs" dxfId="38399" priority="17297" stopIfTrue="1" operator="equal">
      <formula>"Napkin Hs"</formula>
    </cfRule>
  </conditionalFormatting>
  <conditionalFormatting sqref="C60">
    <cfRule type="cellIs" dxfId="38398" priority="17298" stopIfTrue="1" operator="equal">
      <formula>"Towel"</formula>
    </cfRule>
    <cfRule type="cellIs" dxfId="38397" priority="17299" stopIfTrue="1" operator="equal">
      <formula>"Napkin Hs"</formula>
    </cfRule>
  </conditionalFormatting>
  <conditionalFormatting sqref="C60">
    <cfRule type="cellIs" dxfId="38396" priority="17294" stopIfTrue="1" operator="equal">
      <formula>"Towel"</formula>
    </cfRule>
    <cfRule type="cellIs" dxfId="38395" priority="17295" stopIfTrue="1" operator="equal">
      <formula>"Napkin Hs"</formula>
    </cfRule>
  </conditionalFormatting>
  <conditionalFormatting sqref="C60">
    <cfRule type="cellIs" dxfId="38394" priority="17292" stopIfTrue="1" operator="equal">
      <formula>"Towel"</formula>
    </cfRule>
    <cfRule type="cellIs" dxfId="38393" priority="17293" stopIfTrue="1" operator="equal">
      <formula>"Napkin Hs"</formula>
    </cfRule>
  </conditionalFormatting>
  <conditionalFormatting sqref="C60">
    <cfRule type="cellIs" dxfId="38392" priority="17300" stopIfTrue="1" operator="equal">
      <formula>"Towel"</formula>
    </cfRule>
    <cfRule type="cellIs" dxfId="38391" priority="17301" stopIfTrue="1" operator="equal">
      <formula>"Napkin Hs"</formula>
    </cfRule>
  </conditionalFormatting>
  <conditionalFormatting sqref="C60">
    <cfRule type="cellIs" dxfId="38390" priority="17302" stopIfTrue="1" operator="equal">
      <formula>"Towel"</formula>
    </cfRule>
    <cfRule type="cellIs" dxfId="38389" priority="17303" stopIfTrue="1" operator="equal">
      <formula>"Napkin Hs"</formula>
    </cfRule>
  </conditionalFormatting>
  <conditionalFormatting sqref="C60">
    <cfRule type="cellIs" dxfId="38388" priority="17290" stopIfTrue="1" operator="equal">
      <formula>"Towel"</formula>
    </cfRule>
    <cfRule type="cellIs" dxfId="38387" priority="17291" stopIfTrue="1" operator="equal">
      <formula>"Napkin Hs"</formula>
    </cfRule>
  </conditionalFormatting>
  <conditionalFormatting sqref="C60">
    <cfRule type="cellIs" dxfId="38386" priority="17286" stopIfTrue="1" operator="equal">
      <formula>"Towel"</formula>
    </cfRule>
    <cfRule type="cellIs" dxfId="38385" priority="17287" stopIfTrue="1" operator="equal">
      <formula>"Napkin Hs"</formula>
    </cfRule>
  </conditionalFormatting>
  <conditionalFormatting sqref="C60">
    <cfRule type="cellIs" dxfId="38384" priority="17288" stopIfTrue="1" operator="equal">
      <formula>"Towel"</formula>
    </cfRule>
    <cfRule type="cellIs" dxfId="38383" priority="17289" stopIfTrue="1" operator="equal">
      <formula>"Napkin Hs"</formula>
    </cfRule>
  </conditionalFormatting>
  <conditionalFormatting sqref="C60">
    <cfRule type="cellIs" dxfId="38382" priority="17284" stopIfTrue="1" operator="equal">
      <formula>"Towel"</formula>
    </cfRule>
    <cfRule type="cellIs" dxfId="38381" priority="17285" stopIfTrue="1" operator="equal">
      <formula>"Napkin Hs"</formula>
    </cfRule>
  </conditionalFormatting>
  <conditionalFormatting sqref="C60">
    <cfRule type="cellIs" dxfId="38380" priority="17282" stopIfTrue="1" operator="equal">
      <formula>"Towel"</formula>
    </cfRule>
    <cfRule type="cellIs" dxfId="38379" priority="17283" stopIfTrue="1" operator="equal">
      <formula>"Napkin Hs"</formula>
    </cfRule>
  </conditionalFormatting>
  <conditionalFormatting sqref="C60">
    <cfRule type="cellIs" dxfId="38378" priority="17280" stopIfTrue="1" operator="equal">
      <formula>"Towel"</formula>
    </cfRule>
    <cfRule type="cellIs" dxfId="38377" priority="17281" stopIfTrue="1" operator="equal">
      <formula>"Napkin Hs"</formula>
    </cfRule>
  </conditionalFormatting>
  <conditionalFormatting sqref="C60">
    <cfRule type="cellIs" dxfId="38376" priority="17272" stopIfTrue="1" operator="equal">
      <formula>"Towel"</formula>
    </cfRule>
    <cfRule type="cellIs" dxfId="38375" priority="17273" stopIfTrue="1" operator="equal">
      <formula>"Napkin Hs"</formula>
    </cfRule>
  </conditionalFormatting>
  <conditionalFormatting sqref="C60">
    <cfRule type="cellIs" dxfId="38374" priority="17274" stopIfTrue="1" operator="equal">
      <formula>"Towel"</formula>
    </cfRule>
    <cfRule type="cellIs" dxfId="38373" priority="17275" stopIfTrue="1" operator="equal">
      <formula>"Napkin Hs"</formula>
    </cfRule>
  </conditionalFormatting>
  <conditionalFormatting sqref="C60">
    <cfRule type="cellIs" dxfId="38372" priority="17270" stopIfTrue="1" operator="equal">
      <formula>"Towel"</formula>
    </cfRule>
    <cfRule type="cellIs" dxfId="38371" priority="17271" stopIfTrue="1" operator="equal">
      <formula>"Napkin Hs"</formula>
    </cfRule>
  </conditionalFormatting>
  <conditionalFormatting sqref="C60">
    <cfRule type="cellIs" dxfId="38370" priority="17268" stopIfTrue="1" operator="equal">
      <formula>"Towel"</formula>
    </cfRule>
    <cfRule type="cellIs" dxfId="38369" priority="17269" stopIfTrue="1" operator="equal">
      <formula>"Napkin Hs"</formula>
    </cfRule>
  </conditionalFormatting>
  <conditionalFormatting sqref="C60">
    <cfRule type="cellIs" dxfId="38368" priority="17276" stopIfTrue="1" operator="equal">
      <formula>"Towel"</formula>
    </cfRule>
    <cfRule type="cellIs" dxfId="38367" priority="17277" stopIfTrue="1" operator="equal">
      <formula>"Napkin Hs"</formula>
    </cfRule>
  </conditionalFormatting>
  <conditionalFormatting sqref="C60">
    <cfRule type="cellIs" dxfId="38366" priority="17278" stopIfTrue="1" operator="equal">
      <formula>"Towel"</formula>
    </cfRule>
    <cfRule type="cellIs" dxfId="38365" priority="17279" stopIfTrue="1" operator="equal">
      <formula>"Napkin Hs"</formula>
    </cfRule>
  </conditionalFormatting>
  <conditionalFormatting sqref="C60">
    <cfRule type="cellIs" dxfId="38364" priority="17266" stopIfTrue="1" operator="equal">
      <formula>"Towel"</formula>
    </cfRule>
    <cfRule type="cellIs" dxfId="38363" priority="17267" stopIfTrue="1" operator="equal">
      <formula>"Napkin Hs"</formula>
    </cfRule>
  </conditionalFormatting>
  <conditionalFormatting sqref="C60">
    <cfRule type="cellIs" dxfId="38362" priority="17262" stopIfTrue="1" operator="equal">
      <formula>"Towel"</formula>
    </cfRule>
    <cfRule type="cellIs" dxfId="38361" priority="17263" stopIfTrue="1" operator="equal">
      <formula>"Napkin Hs"</formula>
    </cfRule>
  </conditionalFormatting>
  <conditionalFormatting sqref="C60">
    <cfRule type="cellIs" dxfId="38360" priority="17264" stopIfTrue="1" operator="equal">
      <formula>"Towel"</formula>
    </cfRule>
    <cfRule type="cellIs" dxfId="38359" priority="17265" stopIfTrue="1" operator="equal">
      <formula>"Napkin Hs"</formula>
    </cfRule>
  </conditionalFormatting>
  <conditionalFormatting sqref="C60">
    <cfRule type="cellIs" dxfId="38358" priority="17258" stopIfTrue="1" operator="equal">
      <formula>"Towel"</formula>
    </cfRule>
    <cfRule type="cellIs" dxfId="38357" priority="17259" stopIfTrue="1" operator="equal">
      <formula>"Napkin Hs"</formula>
    </cfRule>
  </conditionalFormatting>
  <conditionalFormatting sqref="C60">
    <cfRule type="cellIs" dxfId="38356" priority="17260" stopIfTrue="1" operator="equal">
      <formula>"Towel"</formula>
    </cfRule>
    <cfRule type="cellIs" dxfId="38355" priority="17261" stopIfTrue="1" operator="equal">
      <formula>"Napkin Hs"</formula>
    </cfRule>
  </conditionalFormatting>
  <conditionalFormatting sqref="C60">
    <cfRule type="cellIs" dxfId="38354" priority="17256" stopIfTrue="1" operator="equal">
      <formula>"Towel"</formula>
    </cfRule>
    <cfRule type="cellIs" dxfId="38353" priority="17257" stopIfTrue="1" operator="equal">
      <formula>"Napkin Hs"</formula>
    </cfRule>
  </conditionalFormatting>
  <conditionalFormatting sqref="C60">
    <cfRule type="cellIs" dxfId="38352" priority="17250" stopIfTrue="1" operator="equal">
      <formula>"Towel"</formula>
    </cfRule>
    <cfRule type="cellIs" dxfId="38351" priority="17251" stopIfTrue="1" operator="equal">
      <formula>"Napkin Hs"</formula>
    </cfRule>
  </conditionalFormatting>
  <conditionalFormatting sqref="C60">
    <cfRule type="cellIs" dxfId="38350" priority="17254" stopIfTrue="1" operator="equal">
      <formula>"Towel"</formula>
    </cfRule>
    <cfRule type="cellIs" dxfId="38349" priority="17255" stopIfTrue="1" operator="equal">
      <formula>"Napkin Hs"</formula>
    </cfRule>
  </conditionalFormatting>
  <conditionalFormatting sqref="C60">
    <cfRule type="cellIs" dxfId="38348" priority="17252" stopIfTrue="1" operator="equal">
      <formula>"Towel"</formula>
    </cfRule>
    <cfRule type="cellIs" dxfId="38347" priority="17253" stopIfTrue="1" operator="equal">
      <formula>"Napkin Hs"</formula>
    </cfRule>
  </conditionalFormatting>
  <conditionalFormatting sqref="C60">
    <cfRule type="cellIs" dxfId="38346" priority="17244" stopIfTrue="1" operator="equal">
      <formula>"Towel"</formula>
    </cfRule>
    <cfRule type="cellIs" dxfId="38345" priority="17245" stopIfTrue="1" operator="equal">
      <formula>"Napkin Hs"</formula>
    </cfRule>
  </conditionalFormatting>
  <conditionalFormatting sqref="C60">
    <cfRule type="cellIs" dxfId="38344" priority="17246" stopIfTrue="1" operator="equal">
      <formula>"Towel"</formula>
    </cfRule>
    <cfRule type="cellIs" dxfId="38343" priority="17247" stopIfTrue="1" operator="equal">
      <formula>"Napkin Hs"</formula>
    </cfRule>
  </conditionalFormatting>
  <conditionalFormatting sqref="C60">
    <cfRule type="cellIs" dxfId="38342" priority="17248" stopIfTrue="1" operator="equal">
      <formula>"Towel"</formula>
    </cfRule>
    <cfRule type="cellIs" dxfId="38341" priority="17249" stopIfTrue="1" operator="equal">
      <formula>"Napkin Hs"</formula>
    </cfRule>
  </conditionalFormatting>
  <conditionalFormatting sqref="C60">
    <cfRule type="cellIs" dxfId="38340" priority="17242" stopIfTrue="1" operator="equal">
      <formula>"Towel"</formula>
    </cfRule>
    <cfRule type="cellIs" dxfId="38339" priority="17243" stopIfTrue="1" operator="equal">
      <formula>"Napkin Hs"</formula>
    </cfRule>
  </conditionalFormatting>
  <conditionalFormatting sqref="C60">
    <cfRule type="cellIs" dxfId="38338" priority="17240" stopIfTrue="1" operator="equal">
      <formula>"Towel"</formula>
    </cfRule>
    <cfRule type="cellIs" dxfId="38337" priority="17241" stopIfTrue="1" operator="equal">
      <formula>"Napkin Hs"</formula>
    </cfRule>
  </conditionalFormatting>
  <conditionalFormatting sqref="C60">
    <cfRule type="cellIs" dxfId="38336" priority="17216" stopIfTrue="1" operator="equal">
      <formula>"Towel"</formula>
    </cfRule>
  </conditionalFormatting>
  <conditionalFormatting sqref="C60">
    <cfRule type="cellIs" dxfId="38335" priority="17217" stopIfTrue="1" operator="equal">
      <formula>"Napkin Hs"</formula>
    </cfRule>
    <cfRule type="cellIs" dxfId="38334" priority="17222" stopIfTrue="1" operator="equal">
      <formula>"Towel"</formula>
    </cfRule>
    <cfRule type="cellIs" dxfId="38333" priority="17223" stopIfTrue="1" operator="equal">
      <formula>"Napkin Hs"</formula>
    </cfRule>
    <cfRule type="cellIs" dxfId="38332" priority="17232" stopIfTrue="1" operator="equal">
      <formula>"Towel"</formula>
    </cfRule>
    <cfRule type="cellIs" dxfId="38331" priority="17233" stopIfTrue="1" operator="equal">
      <formula>"Napkin Hs"</formula>
    </cfRule>
    <cfRule type="cellIs" dxfId="38330" priority="17238" stopIfTrue="1" operator="equal">
      <formula>"Towel"</formula>
    </cfRule>
    <cfRule type="cellIs" dxfId="38329" priority="17239" stopIfTrue="1" operator="equal">
      <formula>"Napkin Hs"</formula>
    </cfRule>
  </conditionalFormatting>
  <conditionalFormatting sqref="C60">
    <cfRule type="cellIs" dxfId="38328" priority="17218" stopIfTrue="1" operator="equal">
      <formula>"Towel"</formula>
    </cfRule>
    <cfRule type="cellIs" dxfId="38327" priority="17219" stopIfTrue="1" operator="equal">
      <formula>"Napkin Hs"</formula>
    </cfRule>
    <cfRule type="cellIs" dxfId="38326" priority="17220" stopIfTrue="1" operator="equal">
      <formula>"Towel"</formula>
    </cfRule>
    <cfRule type="cellIs" dxfId="38325" priority="17221" stopIfTrue="1" operator="equal">
      <formula>"Napkin Hs"</formula>
    </cfRule>
    <cfRule type="cellIs" dxfId="38324" priority="17224" stopIfTrue="1" operator="equal">
      <formula>"Towel"</formula>
    </cfRule>
    <cfRule type="cellIs" dxfId="38323" priority="17225" stopIfTrue="1" operator="equal">
      <formula>"Napkin Hs"</formula>
    </cfRule>
    <cfRule type="cellIs" dxfId="38322" priority="17226" stopIfTrue="1" operator="equal">
      <formula>"Towel"</formula>
    </cfRule>
    <cfRule type="cellIs" dxfId="38321" priority="17227" stopIfTrue="1" operator="equal">
      <formula>"Napkin Hs"</formula>
    </cfRule>
    <cfRule type="cellIs" dxfId="38320" priority="17228" stopIfTrue="1" operator="equal">
      <formula>"Towel"</formula>
    </cfRule>
    <cfRule type="cellIs" dxfId="38319" priority="17229" stopIfTrue="1" operator="equal">
      <formula>"Napkin Hs"</formula>
    </cfRule>
    <cfRule type="cellIs" dxfId="38318" priority="17230" stopIfTrue="1" operator="equal">
      <formula>"Towel"</formula>
    </cfRule>
    <cfRule type="cellIs" dxfId="38317" priority="17231" stopIfTrue="1" operator="equal">
      <formula>"Napkin Hs"</formula>
    </cfRule>
    <cfRule type="cellIs" dxfId="38316" priority="17234" stopIfTrue="1" operator="equal">
      <formula>"Towel"</formula>
    </cfRule>
    <cfRule type="cellIs" dxfId="38315" priority="17235" stopIfTrue="1" operator="equal">
      <formula>"Napkin Hs"</formula>
    </cfRule>
    <cfRule type="cellIs" dxfId="38314" priority="17237" stopIfTrue="1" operator="equal">
      <formula>"Napkin Hs"</formula>
    </cfRule>
  </conditionalFormatting>
  <conditionalFormatting sqref="C60">
    <cfRule type="cellIs" dxfId="38313" priority="17236" stopIfTrue="1" operator="equal">
      <formula>"Towel"</formula>
    </cfRule>
  </conditionalFormatting>
  <conditionalFormatting sqref="C60">
    <cfRule type="cellIs" dxfId="38312" priority="17214" stopIfTrue="1" operator="equal">
      <formula>"Towel"</formula>
    </cfRule>
    <cfRule type="cellIs" dxfId="38311" priority="17215" stopIfTrue="1" operator="equal">
      <formula>"Napkin Hs"</formula>
    </cfRule>
  </conditionalFormatting>
  <conditionalFormatting sqref="C60">
    <cfRule type="cellIs" dxfId="38310" priority="17213" stopIfTrue="1" operator="equal">
      <formula>"Napkin Hs"</formula>
    </cfRule>
  </conditionalFormatting>
  <conditionalFormatting sqref="C60">
    <cfRule type="cellIs" dxfId="38309" priority="17212" stopIfTrue="1" operator="equal">
      <formula>"Towel"</formula>
    </cfRule>
  </conditionalFormatting>
  <conditionalFormatting sqref="C60">
    <cfRule type="cellIs" dxfId="38308" priority="17210" stopIfTrue="1" operator="equal">
      <formula>"Towel"</formula>
    </cfRule>
  </conditionalFormatting>
  <conditionalFormatting sqref="C60">
    <cfRule type="cellIs" dxfId="38307" priority="17211" stopIfTrue="1" operator="equal">
      <formula>"Napkin Hs"</formula>
    </cfRule>
  </conditionalFormatting>
  <conditionalFormatting sqref="C60">
    <cfRule type="cellIs" dxfId="38306" priority="17114" stopIfTrue="1" operator="equal">
      <formula>"Towel"</formula>
    </cfRule>
  </conditionalFormatting>
  <conditionalFormatting sqref="C60">
    <cfRule type="cellIs" dxfId="38305" priority="17124" stopIfTrue="1" operator="equal">
      <formula>"Towel"</formula>
    </cfRule>
    <cfRule type="cellIs" dxfId="38304" priority="17125" stopIfTrue="1" operator="equal">
      <formula>"Napkin Hs"</formula>
    </cfRule>
    <cfRule type="cellIs" dxfId="38303" priority="17130" stopIfTrue="1" operator="equal">
      <formula>"Towel"</formula>
    </cfRule>
    <cfRule type="cellIs" dxfId="38302" priority="17131" stopIfTrue="1" operator="equal">
      <formula>"Napkin Hs"</formula>
    </cfRule>
    <cfRule type="cellIs" dxfId="38301" priority="17136" stopIfTrue="1" operator="equal">
      <formula>"Towel"</formula>
    </cfRule>
    <cfRule type="cellIs" dxfId="38300" priority="17137" stopIfTrue="1" operator="equal">
      <formula>"Napkin Hs"</formula>
    </cfRule>
    <cfRule type="cellIs" dxfId="38299" priority="17138" stopIfTrue="1" operator="equal">
      <formula>"Towel"</formula>
    </cfRule>
    <cfRule type="cellIs" dxfId="38298" priority="17139" stopIfTrue="1" operator="equal">
      <formula>"Napkin Hs"</formula>
    </cfRule>
    <cfRule type="cellIs" dxfId="38297" priority="17144" stopIfTrue="1" operator="equal">
      <formula>"Towel"</formula>
    </cfRule>
    <cfRule type="cellIs" dxfId="38296" priority="17145" stopIfTrue="1" operator="equal">
      <formula>"Napkin Hs"</formula>
    </cfRule>
    <cfRule type="cellIs" dxfId="38295" priority="17154" stopIfTrue="1" operator="equal">
      <formula>"Towel"</formula>
    </cfRule>
    <cfRule type="cellIs" dxfId="38294" priority="17155" stopIfTrue="1" operator="equal">
      <formula>"Napkin Hs"</formula>
    </cfRule>
    <cfRule type="cellIs" dxfId="38293" priority="17160" stopIfTrue="1" operator="equal">
      <formula>"Towel"</formula>
    </cfRule>
    <cfRule type="cellIs" dxfId="38292" priority="17161" stopIfTrue="1" operator="equal">
      <formula>"Napkin Hs"</formula>
    </cfRule>
    <cfRule type="cellIs" dxfId="38291" priority="17162" stopIfTrue="1" operator="equal">
      <formula>"Towel"</formula>
    </cfRule>
    <cfRule type="cellIs" dxfId="38290" priority="17163" stopIfTrue="1" operator="equal">
      <formula>"Napkin Hs"</formula>
    </cfRule>
    <cfRule type="cellIs" dxfId="38289" priority="17168" stopIfTrue="1" operator="equal">
      <formula>"Towel"</formula>
    </cfRule>
    <cfRule type="cellIs" dxfId="38288" priority="17169" stopIfTrue="1" operator="equal">
      <formula>"Napkin Hs"</formula>
    </cfRule>
    <cfRule type="cellIs" dxfId="38287" priority="17178" stopIfTrue="1" operator="equal">
      <formula>"Towel"</formula>
    </cfRule>
    <cfRule type="cellIs" dxfId="38286" priority="17179" stopIfTrue="1" operator="equal">
      <formula>"Napkin Hs"</formula>
    </cfRule>
    <cfRule type="cellIs" dxfId="38285" priority="17180" stopIfTrue="1" operator="equal">
      <formula>"Towel"</formula>
    </cfRule>
    <cfRule type="cellIs" dxfId="38284" priority="17181" stopIfTrue="1" operator="equal">
      <formula>"Napkin Hs"</formula>
    </cfRule>
    <cfRule type="cellIs" dxfId="38283" priority="17186" stopIfTrue="1" operator="equal">
      <formula>"Towel"</formula>
    </cfRule>
    <cfRule type="cellIs" dxfId="38282" priority="17187" stopIfTrue="1" operator="equal">
      <formula>"Napkin Hs"</formula>
    </cfRule>
    <cfRule type="cellIs" dxfId="38281" priority="17196" stopIfTrue="1" operator="equal">
      <formula>"Towel"</formula>
    </cfRule>
    <cfRule type="cellIs" dxfId="38280" priority="17197" stopIfTrue="1" operator="equal">
      <formula>"Napkin Hs"</formula>
    </cfRule>
    <cfRule type="cellIs" dxfId="38279" priority="17198" stopIfTrue="1" operator="equal">
      <formula>"Towel"</formula>
    </cfRule>
    <cfRule type="cellIs" dxfId="38278" priority="17199" stopIfTrue="1" operator="equal">
      <formula>"Napkin Hs"</formula>
    </cfRule>
    <cfRule type="cellIs" dxfId="38277" priority="17205" stopIfTrue="1" operator="equal">
      <formula>"Napkin Hs"</formula>
    </cfRule>
  </conditionalFormatting>
  <conditionalFormatting sqref="C60">
    <cfRule type="cellIs" dxfId="38276" priority="17204" stopIfTrue="1" operator="equal">
      <formula>"Towel"</formula>
    </cfRule>
  </conditionalFormatting>
  <conditionalFormatting sqref="C60">
    <cfRule type="cellIs" dxfId="38275" priority="17115" stopIfTrue="1" operator="equal">
      <formula>"Napkin Hs"</formula>
    </cfRule>
    <cfRule type="cellIs" dxfId="38274" priority="17116" stopIfTrue="1" operator="equal">
      <formula>"Towel"</formula>
    </cfRule>
    <cfRule type="cellIs" dxfId="38273" priority="17117" stopIfTrue="1" operator="equal">
      <formula>"Napkin Hs"</formula>
    </cfRule>
    <cfRule type="cellIs" dxfId="38272" priority="17118" stopIfTrue="1" operator="equal">
      <formula>"Towel"</formula>
    </cfRule>
    <cfRule type="cellIs" dxfId="38271" priority="17119" stopIfTrue="1" operator="equal">
      <formula>"Napkin Hs"</formula>
    </cfRule>
    <cfRule type="cellIs" dxfId="38270" priority="17120" stopIfTrue="1" operator="equal">
      <formula>"Towel"</formula>
    </cfRule>
    <cfRule type="cellIs" dxfId="38269" priority="17121" stopIfTrue="1" operator="equal">
      <formula>"Napkin Hs"</formula>
    </cfRule>
    <cfRule type="cellIs" dxfId="38268" priority="17122" stopIfTrue="1" operator="equal">
      <formula>"Towel"</formula>
    </cfRule>
    <cfRule type="cellIs" dxfId="38267" priority="17123" stopIfTrue="1" operator="equal">
      <formula>"Napkin Hs"</formula>
    </cfRule>
    <cfRule type="cellIs" dxfId="38266" priority="17126" stopIfTrue="1" operator="equal">
      <formula>"Towel"</formula>
    </cfRule>
    <cfRule type="cellIs" dxfId="38265" priority="17127" stopIfTrue="1" operator="equal">
      <formula>"Napkin Hs"</formula>
    </cfRule>
    <cfRule type="cellIs" dxfId="38264" priority="17128" stopIfTrue="1" operator="equal">
      <formula>"Towel"</formula>
    </cfRule>
    <cfRule type="cellIs" dxfId="38263" priority="17129" stopIfTrue="1" operator="equal">
      <formula>"Napkin Hs"</formula>
    </cfRule>
    <cfRule type="cellIs" dxfId="38262" priority="17132" stopIfTrue="1" operator="equal">
      <formula>"Towel"</formula>
    </cfRule>
    <cfRule type="cellIs" dxfId="38261" priority="17133" stopIfTrue="1" operator="equal">
      <formula>"Napkin Hs"</formula>
    </cfRule>
    <cfRule type="cellIs" dxfId="38260" priority="17134" stopIfTrue="1" operator="equal">
      <formula>"Towel"</formula>
    </cfRule>
    <cfRule type="cellIs" dxfId="38259" priority="17135" stopIfTrue="1" operator="equal">
      <formula>"Napkin Hs"</formula>
    </cfRule>
    <cfRule type="cellIs" dxfId="38258" priority="17140" stopIfTrue="1" operator="equal">
      <formula>"Towel"</formula>
    </cfRule>
    <cfRule type="cellIs" dxfId="38257" priority="17141" stopIfTrue="1" operator="equal">
      <formula>"Napkin Hs"</formula>
    </cfRule>
    <cfRule type="cellIs" dxfId="38256" priority="17142" stopIfTrue="1" operator="equal">
      <formula>"Towel"</formula>
    </cfRule>
    <cfRule type="cellIs" dxfId="38255" priority="17143" stopIfTrue="1" operator="equal">
      <formula>"Napkin Hs"</formula>
    </cfRule>
    <cfRule type="cellIs" dxfId="38254" priority="17146" stopIfTrue="1" operator="equal">
      <formula>"Towel"</formula>
    </cfRule>
    <cfRule type="cellIs" dxfId="38253" priority="17147" stopIfTrue="1" operator="equal">
      <formula>"Napkin Hs"</formula>
    </cfRule>
    <cfRule type="cellIs" dxfId="38252" priority="17148" stopIfTrue="1" operator="equal">
      <formula>"Towel"</formula>
    </cfRule>
    <cfRule type="cellIs" dxfId="38251" priority="17149" stopIfTrue="1" operator="equal">
      <formula>"Napkin Hs"</formula>
    </cfRule>
    <cfRule type="cellIs" dxfId="38250" priority="17150" stopIfTrue="1" operator="equal">
      <formula>"Towel"</formula>
    </cfRule>
    <cfRule type="cellIs" dxfId="38249" priority="17151" stopIfTrue="1" operator="equal">
      <formula>"Napkin Hs"</formula>
    </cfRule>
    <cfRule type="cellIs" dxfId="38248" priority="17152" stopIfTrue="1" operator="equal">
      <formula>"Towel"</formula>
    </cfRule>
    <cfRule type="cellIs" dxfId="38247" priority="17153" stopIfTrue="1" operator="equal">
      <formula>"Napkin Hs"</formula>
    </cfRule>
    <cfRule type="cellIs" dxfId="38246" priority="17156" stopIfTrue="1" operator="equal">
      <formula>"Towel"</formula>
    </cfRule>
    <cfRule type="cellIs" dxfId="38245" priority="17157" stopIfTrue="1" operator="equal">
      <formula>"Napkin Hs"</formula>
    </cfRule>
    <cfRule type="cellIs" dxfId="38244" priority="17158" stopIfTrue="1" operator="equal">
      <formula>"Towel"</formula>
    </cfRule>
    <cfRule type="cellIs" dxfId="38243" priority="17159" stopIfTrue="1" operator="equal">
      <formula>"Napkin Hs"</formula>
    </cfRule>
    <cfRule type="cellIs" dxfId="38242" priority="17164" stopIfTrue="1" operator="equal">
      <formula>"Towel"</formula>
    </cfRule>
    <cfRule type="cellIs" dxfId="38241" priority="17165" stopIfTrue="1" operator="equal">
      <formula>"Napkin Hs"</formula>
    </cfRule>
    <cfRule type="cellIs" dxfId="38240" priority="17166" stopIfTrue="1" operator="equal">
      <formula>"Towel"</formula>
    </cfRule>
    <cfRule type="cellIs" dxfId="38239" priority="17167" stopIfTrue="1" operator="equal">
      <formula>"Napkin Hs"</formula>
    </cfRule>
    <cfRule type="cellIs" dxfId="38238" priority="17170" stopIfTrue="1" operator="equal">
      <formula>"Towel"</formula>
    </cfRule>
    <cfRule type="cellIs" dxfId="38237" priority="17171" stopIfTrue="1" operator="equal">
      <formula>"Napkin Hs"</formula>
    </cfRule>
    <cfRule type="cellIs" dxfId="38236" priority="17172" stopIfTrue="1" operator="equal">
      <formula>"Towel"</formula>
    </cfRule>
    <cfRule type="cellIs" dxfId="38235" priority="17173" stopIfTrue="1" operator="equal">
      <formula>"Napkin Hs"</formula>
    </cfRule>
    <cfRule type="cellIs" dxfId="38234" priority="17174" stopIfTrue="1" operator="equal">
      <formula>"Towel"</formula>
    </cfRule>
    <cfRule type="cellIs" dxfId="38233" priority="17175" stopIfTrue="1" operator="equal">
      <formula>"Napkin Hs"</formula>
    </cfRule>
    <cfRule type="cellIs" dxfId="38232" priority="17176" stopIfTrue="1" operator="equal">
      <formula>"Towel"</formula>
    </cfRule>
    <cfRule type="cellIs" dxfId="38231" priority="17177" stopIfTrue="1" operator="equal">
      <formula>"Napkin Hs"</formula>
    </cfRule>
    <cfRule type="cellIs" dxfId="38230" priority="17182" stopIfTrue="1" operator="equal">
      <formula>"Towel"</formula>
    </cfRule>
    <cfRule type="cellIs" dxfId="38229" priority="17183" stopIfTrue="1" operator="equal">
      <formula>"Napkin Hs"</formula>
    </cfRule>
    <cfRule type="cellIs" dxfId="38228" priority="17184" stopIfTrue="1" operator="equal">
      <formula>"Towel"</formula>
    </cfRule>
    <cfRule type="cellIs" dxfId="38227" priority="17185" stopIfTrue="1" operator="equal">
      <formula>"Napkin Hs"</formula>
    </cfRule>
    <cfRule type="cellIs" dxfId="38226" priority="17188" stopIfTrue="1" operator="equal">
      <formula>"Towel"</formula>
    </cfRule>
    <cfRule type="cellIs" dxfId="38225" priority="17189" stopIfTrue="1" operator="equal">
      <formula>"Napkin Hs"</formula>
    </cfRule>
    <cfRule type="cellIs" dxfId="38224" priority="17190" stopIfTrue="1" operator="equal">
      <formula>"Towel"</formula>
    </cfRule>
    <cfRule type="cellIs" dxfId="38223" priority="17191" stopIfTrue="1" operator="equal">
      <formula>"Napkin Hs"</formula>
    </cfRule>
    <cfRule type="cellIs" dxfId="38222" priority="17192" stopIfTrue="1" operator="equal">
      <formula>"Towel"</formula>
    </cfRule>
    <cfRule type="cellIs" dxfId="38221" priority="17193" stopIfTrue="1" operator="equal">
      <formula>"Napkin Hs"</formula>
    </cfRule>
    <cfRule type="cellIs" dxfId="38220" priority="17194" stopIfTrue="1" operator="equal">
      <formula>"Towel"</formula>
    </cfRule>
    <cfRule type="cellIs" dxfId="38219" priority="17195" stopIfTrue="1" operator="equal">
      <formula>"Napkin Hs"</formula>
    </cfRule>
    <cfRule type="cellIs" dxfId="38218" priority="17200" stopIfTrue="1" operator="equal">
      <formula>"Towel"</formula>
    </cfRule>
    <cfRule type="cellIs" dxfId="38217" priority="17201" stopIfTrue="1" operator="equal">
      <formula>"Napkin Hs"</formula>
    </cfRule>
    <cfRule type="cellIs" dxfId="38216" priority="17202" stopIfTrue="1" operator="equal">
      <formula>"Towel"</formula>
    </cfRule>
    <cfRule type="cellIs" dxfId="38215" priority="17203" stopIfTrue="1" operator="equal">
      <formula>"Napkin Hs"</formula>
    </cfRule>
    <cfRule type="cellIs" dxfId="38214" priority="17206" stopIfTrue="1" operator="equal">
      <formula>"Towel"</formula>
    </cfRule>
    <cfRule type="cellIs" dxfId="38213" priority="17207" stopIfTrue="1" operator="equal">
      <formula>"Napkin Hs"</formula>
    </cfRule>
    <cfRule type="cellIs" dxfId="38212" priority="17208" stopIfTrue="1" operator="equal">
      <formula>"Towel"</formula>
    </cfRule>
    <cfRule type="cellIs" dxfId="38211" priority="17209" stopIfTrue="1" operator="equal">
      <formula>"Napkin Hs"</formula>
    </cfRule>
  </conditionalFormatting>
  <conditionalFormatting sqref="C60">
    <cfRule type="cellIs" dxfId="38210" priority="17113" stopIfTrue="1" operator="equal">
      <formula>"Napkin Hs"</formula>
    </cfRule>
  </conditionalFormatting>
  <conditionalFormatting sqref="C60">
    <cfRule type="cellIs" dxfId="38209" priority="17112" stopIfTrue="1" operator="equal">
      <formula>"Napkin Hs"</formula>
    </cfRule>
  </conditionalFormatting>
  <conditionalFormatting sqref="C60">
    <cfRule type="cellIs" dxfId="38208" priority="17111" stopIfTrue="1" operator="equal">
      <formula>"Napkin Hs"</formula>
    </cfRule>
  </conditionalFormatting>
  <conditionalFormatting sqref="C60">
    <cfRule type="cellIs" dxfId="38207" priority="17110" stopIfTrue="1" operator="equal">
      <formula>"Napkin Hs"</formula>
    </cfRule>
  </conditionalFormatting>
  <conditionalFormatting sqref="C60">
    <cfRule type="cellIs" dxfId="38206" priority="17109" stopIfTrue="1" operator="equal">
      <formula>"Napkin Hs"</formula>
    </cfRule>
  </conditionalFormatting>
  <conditionalFormatting sqref="C60">
    <cfRule type="cellIs" dxfId="38205" priority="17108" stopIfTrue="1" operator="equal">
      <formula>"Napkin Hs"</formula>
    </cfRule>
  </conditionalFormatting>
  <conditionalFormatting sqref="C60">
    <cfRule type="cellIs" dxfId="38204" priority="17104" stopIfTrue="1" operator="equal">
      <formula>"Towel"</formula>
    </cfRule>
    <cfRule type="cellIs" dxfId="38203" priority="17105" stopIfTrue="1" operator="equal">
      <formula>"Napkin Hs"</formula>
    </cfRule>
  </conditionalFormatting>
  <conditionalFormatting sqref="C60">
    <cfRule type="cellIs" dxfId="38202" priority="17106" stopIfTrue="1" operator="equal">
      <formula>"Towel"</formula>
    </cfRule>
    <cfRule type="cellIs" dxfId="38201" priority="17107" stopIfTrue="1" operator="equal">
      <formula>"Napkin Hs"</formula>
    </cfRule>
  </conditionalFormatting>
  <conditionalFormatting sqref="C60">
    <cfRule type="cellIs" dxfId="38200" priority="17100" stopIfTrue="1" operator="equal">
      <formula>"Towel"</formula>
    </cfRule>
    <cfRule type="cellIs" dxfId="38199" priority="17101" stopIfTrue="1" operator="equal">
      <formula>"Napkin Hs"</formula>
    </cfRule>
  </conditionalFormatting>
  <conditionalFormatting sqref="C60">
    <cfRule type="cellIs" dxfId="38198" priority="17102" stopIfTrue="1" operator="equal">
      <formula>"Towel"</formula>
    </cfRule>
    <cfRule type="cellIs" dxfId="38197" priority="17103" stopIfTrue="1" operator="equal">
      <formula>"Napkin Hs"</formula>
    </cfRule>
  </conditionalFormatting>
  <conditionalFormatting sqref="C60">
    <cfRule type="cellIs" dxfId="38196" priority="17098" stopIfTrue="1" operator="equal">
      <formula>"Towel"</formula>
    </cfRule>
    <cfRule type="cellIs" dxfId="38195" priority="17099" stopIfTrue="1" operator="equal">
      <formula>"Napkin Hs"</formula>
    </cfRule>
  </conditionalFormatting>
  <conditionalFormatting sqref="C60">
    <cfRule type="cellIs" dxfId="38194" priority="17094" stopIfTrue="1" operator="equal">
      <formula>"Towel"</formula>
    </cfRule>
    <cfRule type="cellIs" dxfId="38193" priority="17095" stopIfTrue="1" operator="equal">
      <formula>"Napkin Hs"</formula>
    </cfRule>
  </conditionalFormatting>
  <conditionalFormatting sqref="C60">
    <cfRule type="cellIs" dxfId="38192" priority="17096" stopIfTrue="1" operator="equal">
      <formula>"Towel"</formula>
    </cfRule>
    <cfRule type="cellIs" dxfId="38191" priority="17097" stopIfTrue="1" operator="equal">
      <formula>"Napkin Hs"</formula>
    </cfRule>
  </conditionalFormatting>
  <conditionalFormatting sqref="C60">
    <cfRule type="cellIs" dxfId="38190" priority="17090" stopIfTrue="1" operator="equal">
      <formula>"Towel"</formula>
    </cfRule>
    <cfRule type="cellIs" dxfId="38189" priority="17091" stopIfTrue="1" operator="equal">
      <formula>"Napkin Hs"</formula>
    </cfRule>
  </conditionalFormatting>
  <conditionalFormatting sqref="C60">
    <cfRule type="cellIs" dxfId="38188" priority="17092" stopIfTrue="1" operator="equal">
      <formula>"Towel"</formula>
    </cfRule>
    <cfRule type="cellIs" dxfId="38187" priority="17093" stopIfTrue="1" operator="equal">
      <formula>"Napkin Hs"</formula>
    </cfRule>
  </conditionalFormatting>
  <conditionalFormatting sqref="C60">
    <cfRule type="cellIs" dxfId="38186" priority="17088" stopIfTrue="1" operator="equal">
      <formula>"Towel"</formula>
    </cfRule>
    <cfRule type="cellIs" dxfId="38185" priority="17089" stopIfTrue="1" operator="equal">
      <formula>"Napkin Hs"</formula>
    </cfRule>
  </conditionalFormatting>
  <conditionalFormatting sqref="C60">
    <cfRule type="cellIs" dxfId="38184" priority="17082" stopIfTrue="1" operator="equal">
      <formula>"Towel"</formula>
    </cfRule>
    <cfRule type="cellIs" dxfId="38183" priority="17083" stopIfTrue="1" operator="equal">
      <formula>"Napkin Hs"</formula>
    </cfRule>
  </conditionalFormatting>
  <conditionalFormatting sqref="C60">
    <cfRule type="cellIs" dxfId="38182" priority="17086" stopIfTrue="1" operator="equal">
      <formula>"Towel"</formula>
    </cfRule>
    <cfRule type="cellIs" dxfId="38181" priority="17087" stopIfTrue="1" operator="equal">
      <formula>"Napkin Hs"</formula>
    </cfRule>
  </conditionalFormatting>
  <conditionalFormatting sqref="C60">
    <cfRule type="cellIs" dxfId="38180" priority="17084" stopIfTrue="1" operator="equal">
      <formula>"Towel"</formula>
    </cfRule>
    <cfRule type="cellIs" dxfId="38179" priority="17085" stopIfTrue="1" operator="equal">
      <formula>"Napkin Hs"</formula>
    </cfRule>
  </conditionalFormatting>
  <conditionalFormatting sqref="C60">
    <cfRule type="cellIs" dxfId="38178" priority="17076" stopIfTrue="1" operator="equal">
      <formula>"Towel"</formula>
    </cfRule>
    <cfRule type="cellIs" dxfId="38177" priority="17077" stopIfTrue="1" operator="equal">
      <formula>"Napkin Hs"</formula>
    </cfRule>
  </conditionalFormatting>
  <conditionalFormatting sqref="C60">
    <cfRule type="cellIs" dxfId="38176" priority="17078" stopIfTrue="1" operator="equal">
      <formula>"Towel"</formula>
    </cfRule>
    <cfRule type="cellIs" dxfId="38175" priority="17079" stopIfTrue="1" operator="equal">
      <formula>"Napkin Hs"</formula>
    </cfRule>
  </conditionalFormatting>
  <conditionalFormatting sqref="C60">
    <cfRule type="cellIs" dxfId="38174" priority="17080" stopIfTrue="1" operator="equal">
      <formula>"Towel"</formula>
    </cfRule>
    <cfRule type="cellIs" dxfId="38173" priority="17081" stopIfTrue="1" operator="equal">
      <formula>"Napkin Hs"</formula>
    </cfRule>
  </conditionalFormatting>
  <conditionalFormatting sqref="C60">
    <cfRule type="cellIs" dxfId="38172" priority="17074" stopIfTrue="1" operator="equal">
      <formula>"Towel"</formula>
    </cfRule>
    <cfRule type="cellIs" dxfId="38171" priority="17075" stopIfTrue="1" operator="equal">
      <formula>"Napkin Hs"</formula>
    </cfRule>
  </conditionalFormatting>
  <conditionalFormatting sqref="C60">
    <cfRule type="cellIs" dxfId="38170" priority="17072" stopIfTrue="1" operator="equal">
      <formula>"Towel"</formula>
    </cfRule>
    <cfRule type="cellIs" dxfId="38169" priority="17073" stopIfTrue="1" operator="equal">
      <formula>"Napkin Hs"</formula>
    </cfRule>
  </conditionalFormatting>
  <conditionalFormatting sqref="C60">
    <cfRule type="cellIs" dxfId="38168" priority="17048" stopIfTrue="1" operator="equal">
      <formula>"Towel"</formula>
    </cfRule>
  </conditionalFormatting>
  <conditionalFormatting sqref="C60">
    <cfRule type="cellIs" dxfId="38167" priority="17049" stopIfTrue="1" operator="equal">
      <formula>"Napkin Hs"</formula>
    </cfRule>
    <cfRule type="cellIs" dxfId="38166" priority="17054" stopIfTrue="1" operator="equal">
      <formula>"Towel"</formula>
    </cfRule>
    <cfRule type="cellIs" dxfId="38165" priority="17055" stopIfTrue="1" operator="equal">
      <formula>"Napkin Hs"</formula>
    </cfRule>
    <cfRule type="cellIs" dxfId="38164" priority="17064" stopIfTrue="1" operator="equal">
      <formula>"Towel"</formula>
    </cfRule>
    <cfRule type="cellIs" dxfId="38163" priority="17065" stopIfTrue="1" operator="equal">
      <formula>"Napkin Hs"</formula>
    </cfRule>
    <cfRule type="cellIs" dxfId="38162" priority="17070" stopIfTrue="1" operator="equal">
      <formula>"Towel"</formula>
    </cfRule>
    <cfRule type="cellIs" dxfId="38161" priority="17071" stopIfTrue="1" operator="equal">
      <formula>"Napkin Hs"</formula>
    </cfRule>
  </conditionalFormatting>
  <conditionalFormatting sqref="C60">
    <cfRule type="cellIs" dxfId="38160" priority="17050" stopIfTrue="1" operator="equal">
      <formula>"Towel"</formula>
    </cfRule>
    <cfRule type="cellIs" dxfId="38159" priority="17051" stopIfTrue="1" operator="equal">
      <formula>"Napkin Hs"</formula>
    </cfRule>
    <cfRule type="cellIs" dxfId="38158" priority="17052" stopIfTrue="1" operator="equal">
      <formula>"Towel"</formula>
    </cfRule>
    <cfRule type="cellIs" dxfId="38157" priority="17053" stopIfTrue="1" operator="equal">
      <formula>"Napkin Hs"</formula>
    </cfRule>
    <cfRule type="cellIs" dxfId="38156" priority="17056" stopIfTrue="1" operator="equal">
      <formula>"Towel"</formula>
    </cfRule>
    <cfRule type="cellIs" dxfId="38155" priority="17057" stopIfTrue="1" operator="equal">
      <formula>"Napkin Hs"</formula>
    </cfRule>
    <cfRule type="cellIs" dxfId="38154" priority="17058" stopIfTrue="1" operator="equal">
      <formula>"Towel"</formula>
    </cfRule>
    <cfRule type="cellIs" dxfId="38153" priority="17059" stopIfTrue="1" operator="equal">
      <formula>"Napkin Hs"</formula>
    </cfRule>
    <cfRule type="cellIs" dxfId="38152" priority="17060" stopIfTrue="1" operator="equal">
      <formula>"Towel"</formula>
    </cfRule>
    <cfRule type="cellIs" dxfId="38151" priority="17061" stopIfTrue="1" operator="equal">
      <formula>"Napkin Hs"</formula>
    </cfRule>
    <cfRule type="cellIs" dxfId="38150" priority="17062" stopIfTrue="1" operator="equal">
      <formula>"Towel"</formula>
    </cfRule>
    <cfRule type="cellIs" dxfId="38149" priority="17063" stopIfTrue="1" operator="equal">
      <formula>"Napkin Hs"</formula>
    </cfRule>
    <cfRule type="cellIs" dxfId="38148" priority="17066" stopIfTrue="1" operator="equal">
      <formula>"Towel"</formula>
    </cfRule>
    <cfRule type="cellIs" dxfId="38147" priority="17067" stopIfTrue="1" operator="equal">
      <formula>"Napkin Hs"</formula>
    </cfRule>
    <cfRule type="cellIs" dxfId="38146" priority="17069" stopIfTrue="1" operator="equal">
      <formula>"Napkin Hs"</formula>
    </cfRule>
  </conditionalFormatting>
  <conditionalFormatting sqref="C60">
    <cfRule type="cellIs" dxfId="38145" priority="17068" stopIfTrue="1" operator="equal">
      <formula>"Towel"</formula>
    </cfRule>
  </conditionalFormatting>
  <conditionalFormatting sqref="C60">
    <cfRule type="cellIs" dxfId="38144" priority="17046" stopIfTrue="1" operator="equal">
      <formula>"Towel"</formula>
    </cfRule>
    <cfRule type="cellIs" dxfId="38143" priority="17047" stopIfTrue="1" operator="equal">
      <formula>"Napkin Hs"</formula>
    </cfRule>
  </conditionalFormatting>
  <conditionalFormatting sqref="C60">
    <cfRule type="cellIs" dxfId="38142" priority="17045" stopIfTrue="1" operator="equal">
      <formula>"Napkin Hs"</formula>
    </cfRule>
  </conditionalFormatting>
  <conditionalFormatting sqref="C60">
    <cfRule type="cellIs" dxfId="38141" priority="17044" stopIfTrue="1" operator="equal">
      <formula>"Towel"</formula>
    </cfRule>
  </conditionalFormatting>
  <conditionalFormatting sqref="C60">
    <cfRule type="cellIs" dxfId="38140" priority="17042" stopIfTrue="1" operator="equal">
      <formula>"Towel"</formula>
    </cfRule>
  </conditionalFormatting>
  <conditionalFormatting sqref="C60">
    <cfRule type="cellIs" dxfId="38139" priority="17043" stopIfTrue="1" operator="equal">
      <formula>"Napkin Hs"</formula>
    </cfRule>
  </conditionalFormatting>
  <conditionalFormatting sqref="C60">
    <cfRule type="cellIs" dxfId="38138" priority="16946" stopIfTrue="1" operator="equal">
      <formula>"Towel"</formula>
    </cfRule>
  </conditionalFormatting>
  <conditionalFormatting sqref="C60">
    <cfRule type="cellIs" dxfId="38137" priority="16956" stopIfTrue="1" operator="equal">
      <formula>"Towel"</formula>
    </cfRule>
    <cfRule type="cellIs" dxfId="38136" priority="16957" stopIfTrue="1" operator="equal">
      <formula>"Napkin Hs"</formula>
    </cfRule>
    <cfRule type="cellIs" dxfId="38135" priority="16962" stopIfTrue="1" operator="equal">
      <formula>"Towel"</formula>
    </cfRule>
    <cfRule type="cellIs" dxfId="38134" priority="16963" stopIfTrue="1" operator="equal">
      <formula>"Napkin Hs"</formula>
    </cfRule>
    <cfRule type="cellIs" dxfId="38133" priority="16968" stopIfTrue="1" operator="equal">
      <formula>"Towel"</formula>
    </cfRule>
    <cfRule type="cellIs" dxfId="38132" priority="16969" stopIfTrue="1" operator="equal">
      <formula>"Napkin Hs"</formula>
    </cfRule>
    <cfRule type="cellIs" dxfId="38131" priority="16970" stopIfTrue="1" operator="equal">
      <formula>"Towel"</formula>
    </cfRule>
    <cfRule type="cellIs" dxfId="38130" priority="16971" stopIfTrue="1" operator="equal">
      <formula>"Napkin Hs"</formula>
    </cfRule>
    <cfRule type="cellIs" dxfId="38129" priority="16976" stopIfTrue="1" operator="equal">
      <formula>"Towel"</formula>
    </cfRule>
    <cfRule type="cellIs" dxfId="38128" priority="16977" stopIfTrue="1" operator="equal">
      <formula>"Napkin Hs"</formula>
    </cfRule>
    <cfRule type="cellIs" dxfId="38127" priority="16986" stopIfTrue="1" operator="equal">
      <formula>"Towel"</formula>
    </cfRule>
    <cfRule type="cellIs" dxfId="38126" priority="16987" stopIfTrue="1" operator="equal">
      <formula>"Napkin Hs"</formula>
    </cfRule>
    <cfRule type="cellIs" dxfId="38125" priority="16992" stopIfTrue="1" operator="equal">
      <formula>"Towel"</formula>
    </cfRule>
    <cfRule type="cellIs" dxfId="38124" priority="16993" stopIfTrue="1" operator="equal">
      <formula>"Napkin Hs"</formula>
    </cfRule>
    <cfRule type="cellIs" dxfId="38123" priority="16994" stopIfTrue="1" operator="equal">
      <formula>"Towel"</formula>
    </cfRule>
    <cfRule type="cellIs" dxfId="38122" priority="16995" stopIfTrue="1" operator="equal">
      <formula>"Napkin Hs"</formula>
    </cfRule>
    <cfRule type="cellIs" dxfId="38121" priority="17000" stopIfTrue="1" operator="equal">
      <formula>"Towel"</formula>
    </cfRule>
    <cfRule type="cellIs" dxfId="38120" priority="17001" stopIfTrue="1" operator="equal">
      <formula>"Napkin Hs"</formula>
    </cfRule>
    <cfRule type="cellIs" dxfId="38119" priority="17010" stopIfTrue="1" operator="equal">
      <formula>"Towel"</formula>
    </cfRule>
    <cfRule type="cellIs" dxfId="38118" priority="17011" stopIfTrue="1" operator="equal">
      <formula>"Napkin Hs"</formula>
    </cfRule>
    <cfRule type="cellIs" dxfId="38117" priority="17012" stopIfTrue="1" operator="equal">
      <formula>"Towel"</formula>
    </cfRule>
    <cfRule type="cellIs" dxfId="38116" priority="17013" stopIfTrue="1" operator="equal">
      <formula>"Napkin Hs"</formula>
    </cfRule>
    <cfRule type="cellIs" dxfId="38115" priority="17018" stopIfTrue="1" operator="equal">
      <formula>"Towel"</formula>
    </cfRule>
    <cfRule type="cellIs" dxfId="38114" priority="17019" stopIfTrue="1" operator="equal">
      <formula>"Napkin Hs"</formula>
    </cfRule>
    <cfRule type="cellIs" dxfId="38113" priority="17028" stopIfTrue="1" operator="equal">
      <formula>"Towel"</formula>
    </cfRule>
    <cfRule type="cellIs" dxfId="38112" priority="17029" stopIfTrue="1" operator="equal">
      <formula>"Napkin Hs"</formula>
    </cfRule>
    <cfRule type="cellIs" dxfId="38111" priority="17030" stopIfTrue="1" operator="equal">
      <formula>"Towel"</formula>
    </cfRule>
    <cfRule type="cellIs" dxfId="38110" priority="17031" stopIfTrue="1" operator="equal">
      <formula>"Napkin Hs"</formula>
    </cfRule>
    <cfRule type="cellIs" dxfId="38109" priority="17037" stopIfTrue="1" operator="equal">
      <formula>"Napkin Hs"</formula>
    </cfRule>
  </conditionalFormatting>
  <conditionalFormatting sqref="C60">
    <cfRule type="cellIs" dxfId="38108" priority="17036" stopIfTrue="1" operator="equal">
      <formula>"Towel"</formula>
    </cfRule>
  </conditionalFormatting>
  <conditionalFormatting sqref="C60">
    <cfRule type="cellIs" dxfId="38107" priority="16947" stopIfTrue="1" operator="equal">
      <formula>"Napkin Hs"</formula>
    </cfRule>
    <cfRule type="cellIs" dxfId="38106" priority="16948" stopIfTrue="1" operator="equal">
      <formula>"Towel"</formula>
    </cfRule>
    <cfRule type="cellIs" dxfId="38105" priority="16949" stopIfTrue="1" operator="equal">
      <formula>"Napkin Hs"</formula>
    </cfRule>
    <cfRule type="cellIs" dxfId="38104" priority="16950" stopIfTrue="1" operator="equal">
      <formula>"Towel"</formula>
    </cfRule>
    <cfRule type="cellIs" dxfId="38103" priority="16951" stopIfTrue="1" operator="equal">
      <formula>"Napkin Hs"</formula>
    </cfRule>
    <cfRule type="cellIs" dxfId="38102" priority="16952" stopIfTrue="1" operator="equal">
      <formula>"Towel"</formula>
    </cfRule>
    <cfRule type="cellIs" dxfId="38101" priority="16953" stopIfTrue="1" operator="equal">
      <formula>"Napkin Hs"</formula>
    </cfRule>
    <cfRule type="cellIs" dxfId="38100" priority="16954" stopIfTrue="1" operator="equal">
      <formula>"Towel"</formula>
    </cfRule>
    <cfRule type="cellIs" dxfId="38099" priority="16955" stopIfTrue="1" operator="equal">
      <formula>"Napkin Hs"</formula>
    </cfRule>
    <cfRule type="cellIs" dxfId="38098" priority="16958" stopIfTrue="1" operator="equal">
      <formula>"Towel"</formula>
    </cfRule>
    <cfRule type="cellIs" dxfId="38097" priority="16959" stopIfTrue="1" operator="equal">
      <formula>"Napkin Hs"</formula>
    </cfRule>
    <cfRule type="cellIs" dxfId="38096" priority="16960" stopIfTrue="1" operator="equal">
      <formula>"Towel"</formula>
    </cfRule>
    <cfRule type="cellIs" dxfId="38095" priority="16961" stopIfTrue="1" operator="equal">
      <formula>"Napkin Hs"</formula>
    </cfRule>
    <cfRule type="cellIs" dxfId="38094" priority="16964" stopIfTrue="1" operator="equal">
      <formula>"Towel"</formula>
    </cfRule>
    <cfRule type="cellIs" dxfId="38093" priority="16965" stopIfTrue="1" operator="equal">
      <formula>"Napkin Hs"</formula>
    </cfRule>
    <cfRule type="cellIs" dxfId="38092" priority="16966" stopIfTrue="1" operator="equal">
      <formula>"Towel"</formula>
    </cfRule>
    <cfRule type="cellIs" dxfId="38091" priority="16967" stopIfTrue="1" operator="equal">
      <formula>"Napkin Hs"</formula>
    </cfRule>
    <cfRule type="cellIs" dxfId="38090" priority="16972" stopIfTrue="1" operator="equal">
      <formula>"Towel"</formula>
    </cfRule>
    <cfRule type="cellIs" dxfId="38089" priority="16973" stopIfTrue="1" operator="equal">
      <formula>"Napkin Hs"</formula>
    </cfRule>
    <cfRule type="cellIs" dxfId="38088" priority="16974" stopIfTrue="1" operator="equal">
      <formula>"Towel"</formula>
    </cfRule>
    <cfRule type="cellIs" dxfId="38087" priority="16975" stopIfTrue="1" operator="equal">
      <formula>"Napkin Hs"</formula>
    </cfRule>
    <cfRule type="cellIs" dxfId="38086" priority="16978" stopIfTrue="1" operator="equal">
      <formula>"Towel"</formula>
    </cfRule>
    <cfRule type="cellIs" dxfId="38085" priority="16979" stopIfTrue="1" operator="equal">
      <formula>"Napkin Hs"</formula>
    </cfRule>
    <cfRule type="cellIs" dxfId="38084" priority="16980" stopIfTrue="1" operator="equal">
      <formula>"Towel"</formula>
    </cfRule>
    <cfRule type="cellIs" dxfId="38083" priority="16981" stopIfTrue="1" operator="equal">
      <formula>"Napkin Hs"</formula>
    </cfRule>
    <cfRule type="cellIs" dxfId="38082" priority="16982" stopIfTrue="1" operator="equal">
      <formula>"Towel"</formula>
    </cfRule>
    <cfRule type="cellIs" dxfId="38081" priority="16983" stopIfTrue="1" operator="equal">
      <formula>"Napkin Hs"</formula>
    </cfRule>
    <cfRule type="cellIs" dxfId="38080" priority="16984" stopIfTrue="1" operator="equal">
      <formula>"Towel"</formula>
    </cfRule>
    <cfRule type="cellIs" dxfId="38079" priority="16985" stopIfTrue="1" operator="equal">
      <formula>"Napkin Hs"</formula>
    </cfRule>
    <cfRule type="cellIs" dxfId="38078" priority="16988" stopIfTrue="1" operator="equal">
      <formula>"Towel"</formula>
    </cfRule>
    <cfRule type="cellIs" dxfId="38077" priority="16989" stopIfTrue="1" operator="equal">
      <formula>"Napkin Hs"</formula>
    </cfRule>
    <cfRule type="cellIs" dxfId="38076" priority="16990" stopIfTrue="1" operator="equal">
      <formula>"Towel"</formula>
    </cfRule>
    <cfRule type="cellIs" dxfId="38075" priority="16991" stopIfTrue="1" operator="equal">
      <formula>"Napkin Hs"</formula>
    </cfRule>
    <cfRule type="cellIs" dxfId="38074" priority="16996" stopIfTrue="1" operator="equal">
      <formula>"Towel"</formula>
    </cfRule>
    <cfRule type="cellIs" dxfId="38073" priority="16997" stopIfTrue="1" operator="equal">
      <formula>"Napkin Hs"</formula>
    </cfRule>
    <cfRule type="cellIs" dxfId="38072" priority="16998" stopIfTrue="1" operator="equal">
      <formula>"Towel"</formula>
    </cfRule>
    <cfRule type="cellIs" dxfId="38071" priority="16999" stopIfTrue="1" operator="equal">
      <formula>"Napkin Hs"</formula>
    </cfRule>
    <cfRule type="cellIs" dxfId="38070" priority="17002" stopIfTrue="1" operator="equal">
      <formula>"Towel"</formula>
    </cfRule>
    <cfRule type="cellIs" dxfId="38069" priority="17003" stopIfTrue="1" operator="equal">
      <formula>"Napkin Hs"</formula>
    </cfRule>
    <cfRule type="cellIs" dxfId="38068" priority="17004" stopIfTrue="1" operator="equal">
      <formula>"Towel"</formula>
    </cfRule>
    <cfRule type="cellIs" dxfId="38067" priority="17005" stopIfTrue="1" operator="equal">
      <formula>"Napkin Hs"</formula>
    </cfRule>
    <cfRule type="cellIs" dxfId="38066" priority="17006" stopIfTrue="1" operator="equal">
      <formula>"Towel"</formula>
    </cfRule>
    <cfRule type="cellIs" dxfId="38065" priority="17007" stopIfTrue="1" operator="equal">
      <formula>"Napkin Hs"</formula>
    </cfRule>
    <cfRule type="cellIs" dxfId="38064" priority="17008" stopIfTrue="1" operator="equal">
      <formula>"Towel"</formula>
    </cfRule>
    <cfRule type="cellIs" dxfId="38063" priority="17009" stopIfTrue="1" operator="equal">
      <formula>"Napkin Hs"</formula>
    </cfRule>
    <cfRule type="cellIs" dxfId="38062" priority="17014" stopIfTrue="1" operator="equal">
      <formula>"Towel"</formula>
    </cfRule>
    <cfRule type="cellIs" dxfId="38061" priority="17015" stopIfTrue="1" operator="equal">
      <formula>"Napkin Hs"</formula>
    </cfRule>
    <cfRule type="cellIs" dxfId="38060" priority="17016" stopIfTrue="1" operator="equal">
      <formula>"Towel"</formula>
    </cfRule>
    <cfRule type="cellIs" dxfId="38059" priority="17017" stopIfTrue="1" operator="equal">
      <formula>"Napkin Hs"</formula>
    </cfRule>
    <cfRule type="cellIs" dxfId="38058" priority="17020" stopIfTrue="1" operator="equal">
      <formula>"Towel"</formula>
    </cfRule>
    <cfRule type="cellIs" dxfId="38057" priority="17021" stopIfTrue="1" operator="equal">
      <formula>"Napkin Hs"</formula>
    </cfRule>
    <cfRule type="cellIs" dxfId="38056" priority="17022" stopIfTrue="1" operator="equal">
      <formula>"Towel"</formula>
    </cfRule>
    <cfRule type="cellIs" dxfId="38055" priority="17023" stopIfTrue="1" operator="equal">
      <formula>"Napkin Hs"</formula>
    </cfRule>
    <cfRule type="cellIs" dxfId="38054" priority="17024" stopIfTrue="1" operator="equal">
      <formula>"Towel"</formula>
    </cfRule>
    <cfRule type="cellIs" dxfId="38053" priority="17025" stopIfTrue="1" operator="equal">
      <formula>"Napkin Hs"</formula>
    </cfRule>
    <cfRule type="cellIs" dxfId="38052" priority="17026" stopIfTrue="1" operator="equal">
      <formula>"Towel"</formula>
    </cfRule>
    <cfRule type="cellIs" dxfId="38051" priority="17027" stopIfTrue="1" operator="equal">
      <formula>"Napkin Hs"</formula>
    </cfRule>
    <cfRule type="cellIs" dxfId="38050" priority="17032" stopIfTrue="1" operator="equal">
      <formula>"Towel"</formula>
    </cfRule>
    <cfRule type="cellIs" dxfId="38049" priority="17033" stopIfTrue="1" operator="equal">
      <formula>"Napkin Hs"</formula>
    </cfRule>
    <cfRule type="cellIs" dxfId="38048" priority="17034" stopIfTrue="1" operator="equal">
      <formula>"Towel"</formula>
    </cfRule>
    <cfRule type="cellIs" dxfId="38047" priority="17035" stopIfTrue="1" operator="equal">
      <formula>"Napkin Hs"</formula>
    </cfRule>
    <cfRule type="cellIs" dxfId="38046" priority="17038" stopIfTrue="1" operator="equal">
      <formula>"Towel"</formula>
    </cfRule>
    <cfRule type="cellIs" dxfId="38045" priority="17039" stopIfTrue="1" operator="equal">
      <formula>"Napkin Hs"</formula>
    </cfRule>
    <cfRule type="cellIs" dxfId="38044" priority="17040" stopIfTrue="1" operator="equal">
      <formula>"Towel"</formula>
    </cfRule>
    <cfRule type="cellIs" dxfId="38043" priority="17041" stopIfTrue="1" operator="equal">
      <formula>"Napkin Hs"</formula>
    </cfRule>
  </conditionalFormatting>
  <conditionalFormatting sqref="C60">
    <cfRule type="cellIs" dxfId="38042" priority="16945" stopIfTrue="1" operator="equal">
      <formula>"Napkin Hs"</formula>
    </cfRule>
  </conditionalFormatting>
  <conditionalFormatting sqref="C60">
    <cfRule type="cellIs" dxfId="38041" priority="16944" stopIfTrue="1" operator="equal">
      <formula>"Napkin Hs"</formula>
    </cfRule>
  </conditionalFormatting>
  <conditionalFormatting sqref="C60">
    <cfRule type="cellIs" dxfId="38040" priority="16943" stopIfTrue="1" operator="equal">
      <formula>"Napkin Hs"</formula>
    </cfRule>
  </conditionalFormatting>
  <conditionalFormatting sqref="C60">
    <cfRule type="cellIs" dxfId="38039" priority="16942" stopIfTrue="1" operator="equal">
      <formula>"Napkin Hs"</formula>
    </cfRule>
  </conditionalFormatting>
  <conditionalFormatting sqref="C60">
    <cfRule type="cellIs" dxfId="38038" priority="16941" stopIfTrue="1" operator="equal">
      <formula>"Napkin Hs"</formula>
    </cfRule>
  </conditionalFormatting>
  <conditionalFormatting sqref="C60">
    <cfRule type="cellIs" dxfId="38037" priority="16940" stopIfTrue="1" operator="equal">
      <formula>"Napkin Hs"</formula>
    </cfRule>
  </conditionalFormatting>
  <conditionalFormatting sqref="C60">
    <cfRule type="cellIs" dxfId="38036" priority="16936" stopIfTrue="1" operator="equal">
      <formula>"Towel"</formula>
    </cfRule>
    <cfRule type="cellIs" dxfId="38035" priority="16937" stopIfTrue="1" operator="equal">
      <formula>"Napkin Hs"</formula>
    </cfRule>
  </conditionalFormatting>
  <conditionalFormatting sqref="C60">
    <cfRule type="cellIs" dxfId="38034" priority="16938" stopIfTrue="1" operator="equal">
      <formula>"Towel"</formula>
    </cfRule>
    <cfRule type="cellIs" dxfId="38033" priority="16939" stopIfTrue="1" operator="equal">
      <formula>"Napkin Hs"</formula>
    </cfRule>
  </conditionalFormatting>
  <conditionalFormatting sqref="C60">
    <cfRule type="cellIs" dxfId="38032" priority="16932" stopIfTrue="1" operator="equal">
      <formula>"Towel"</formula>
    </cfRule>
    <cfRule type="cellIs" dxfId="38031" priority="16933" stopIfTrue="1" operator="equal">
      <formula>"Napkin Hs"</formula>
    </cfRule>
  </conditionalFormatting>
  <conditionalFormatting sqref="C60">
    <cfRule type="cellIs" dxfId="38030" priority="16934" stopIfTrue="1" operator="equal">
      <formula>"Towel"</formula>
    </cfRule>
    <cfRule type="cellIs" dxfId="38029" priority="16935" stopIfTrue="1" operator="equal">
      <formula>"Napkin Hs"</formula>
    </cfRule>
  </conditionalFormatting>
  <conditionalFormatting sqref="B60:C60">
    <cfRule type="cellIs" dxfId="38028" priority="17359" stopIfTrue="1" operator="equal">
      <formula>"Towel"</formula>
    </cfRule>
    <cfRule type="cellIs" dxfId="38027" priority="17360" stopIfTrue="1" operator="equal">
      <formula>"Napkin Hs"</formula>
    </cfRule>
  </conditionalFormatting>
  <conditionalFormatting sqref="C60">
    <cfRule type="cellIs" dxfId="38026" priority="17355" stopIfTrue="1" operator="equal">
      <formula>"Towel"</formula>
    </cfRule>
    <cfRule type="cellIs" dxfId="38025" priority="17356" stopIfTrue="1" operator="equal">
      <formula>"Napkin Hs"</formula>
    </cfRule>
  </conditionalFormatting>
  <conditionalFormatting sqref="C60">
    <cfRule type="cellIs" dxfId="38024" priority="17357" stopIfTrue="1" operator="equal">
      <formula>"Towel"</formula>
    </cfRule>
    <cfRule type="cellIs" dxfId="38023" priority="17358" stopIfTrue="1" operator="equal">
      <formula>"Napkin Hs"</formula>
    </cfRule>
  </conditionalFormatting>
  <conditionalFormatting sqref="C60">
    <cfRule type="cellIs" dxfId="38022" priority="17351" stopIfTrue="1" operator="equal">
      <formula>"Towel"</formula>
    </cfRule>
    <cfRule type="cellIs" dxfId="38021" priority="17352" stopIfTrue="1" operator="equal">
      <formula>"Napkin Hs"</formula>
    </cfRule>
  </conditionalFormatting>
  <conditionalFormatting sqref="C60">
    <cfRule type="cellIs" dxfId="38020" priority="17353" stopIfTrue="1" operator="equal">
      <formula>"Towel"</formula>
    </cfRule>
    <cfRule type="cellIs" dxfId="38019" priority="17354" stopIfTrue="1" operator="equal">
      <formula>"Napkin Hs"</formula>
    </cfRule>
  </conditionalFormatting>
  <conditionalFormatting sqref="C60">
    <cfRule type="cellIs" dxfId="38018" priority="17349" stopIfTrue="1" operator="equal">
      <formula>"Towel"</formula>
    </cfRule>
    <cfRule type="cellIs" dxfId="38017" priority="17350" stopIfTrue="1" operator="equal">
      <formula>"Napkin Hs"</formula>
    </cfRule>
  </conditionalFormatting>
  <conditionalFormatting sqref="B60">
    <cfRule type="cellIs" dxfId="38016" priority="17347" stopIfTrue="1" operator="equal">
      <formula>"Towel"</formula>
    </cfRule>
    <cfRule type="cellIs" dxfId="38015" priority="17348" stopIfTrue="1" operator="equal">
      <formula>"Napkin Hs"</formula>
    </cfRule>
  </conditionalFormatting>
  <conditionalFormatting sqref="B60:C60">
    <cfRule type="cellIs" dxfId="38014" priority="17345" stopIfTrue="1" operator="equal">
      <formula>"Towel"</formula>
    </cfRule>
    <cfRule type="cellIs" dxfId="38013" priority="17346" stopIfTrue="1" operator="equal">
      <formula>"Napkin Hs"</formula>
    </cfRule>
  </conditionalFormatting>
  <conditionalFormatting sqref="C60">
    <cfRule type="cellIs" dxfId="38012" priority="17341" stopIfTrue="1" operator="equal">
      <formula>"Towel"</formula>
    </cfRule>
    <cfRule type="cellIs" dxfId="38011" priority="17342" stopIfTrue="1" operator="equal">
      <formula>"Napkin Hs"</formula>
    </cfRule>
  </conditionalFormatting>
  <conditionalFormatting sqref="C60">
    <cfRule type="cellIs" dxfId="38010" priority="17344" stopIfTrue="1" operator="equal">
      <formula>"Napkin Hs"</formula>
    </cfRule>
  </conditionalFormatting>
  <conditionalFormatting sqref="C60">
    <cfRule type="cellIs" dxfId="38009" priority="17343" stopIfTrue="1" operator="equal">
      <formula>"Towel"</formula>
    </cfRule>
  </conditionalFormatting>
  <conditionalFormatting sqref="C59">
    <cfRule type="cellIs" dxfId="38008" priority="16441" stopIfTrue="1" operator="equal">
      <formula>"Towel"</formula>
    </cfRule>
    <cfRule type="cellIs" dxfId="38007" priority="16442" stopIfTrue="1" operator="equal">
      <formula>"Napkin Hs"</formula>
    </cfRule>
  </conditionalFormatting>
  <conditionalFormatting sqref="B59:C59">
    <cfRule type="cellIs" dxfId="38006" priority="16443" stopIfTrue="1" operator="equal">
      <formula>"Towel"</formula>
    </cfRule>
    <cfRule type="cellIs" dxfId="38005" priority="16444" stopIfTrue="1" operator="equal">
      <formula>"Napkin Hs"</formula>
    </cfRule>
  </conditionalFormatting>
  <conditionalFormatting sqref="C59">
    <cfRule type="cellIs" dxfId="38004" priority="16439" stopIfTrue="1" operator="equal">
      <formula>"Towel"</formula>
    </cfRule>
    <cfRule type="cellIs" dxfId="38003" priority="16440" stopIfTrue="1" operator="equal">
      <formula>"Napkin Hs"</formula>
    </cfRule>
  </conditionalFormatting>
  <conditionalFormatting sqref="B59:C59">
    <cfRule type="cellIs" dxfId="38002" priority="16437" stopIfTrue="1" operator="equal">
      <formula>"Towel"</formula>
    </cfRule>
    <cfRule type="cellIs" dxfId="38001" priority="16438" stopIfTrue="1" operator="equal">
      <formula>"Napkin Hs"</formula>
    </cfRule>
  </conditionalFormatting>
  <conditionalFormatting sqref="C59">
    <cfRule type="cellIs" dxfId="38000" priority="16445" stopIfTrue="1" operator="equal">
      <formula>"Towel"</formula>
    </cfRule>
    <cfRule type="cellIs" dxfId="37999" priority="16446" stopIfTrue="1" operator="equal">
      <formula>"Napkin Hs"</formula>
    </cfRule>
  </conditionalFormatting>
  <conditionalFormatting sqref="C59">
    <cfRule type="cellIs" dxfId="37998" priority="16447" stopIfTrue="1" operator="equal">
      <formula>"Towel"</formula>
    </cfRule>
    <cfRule type="cellIs" dxfId="37997" priority="16448" stopIfTrue="1" operator="equal">
      <formula>"Napkin Hs"</formula>
    </cfRule>
  </conditionalFormatting>
  <conditionalFormatting sqref="B59:C59">
    <cfRule type="cellIs" dxfId="37996" priority="16435" stopIfTrue="1" operator="equal">
      <formula>"Towel"</formula>
    </cfRule>
    <cfRule type="cellIs" dxfId="37995" priority="16436" stopIfTrue="1" operator="equal">
      <formula>"Napkin Hs"</formula>
    </cfRule>
  </conditionalFormatting>
  <conditionalFormatting sqref="C59">
    <cfRule type="cellIs" dxfId="37994" priority="16433" stopIfTrue="1" operator="equal">
      <formula>"Towel"</formula>
    </cfRule>
    <cfRule type="cellIs" dxfId="37993" priority="16434" stopIfTrue="1" operator="equal">
      <formula>"Napkin Hs"</formula>
    </cfRule>
  </conditionalFormatting>
  <conditionalFormatting sqref="C59">
    <cfRule type="cellIs" dxfId="37992" priority="16431" stopIfTrue="1" operator="equal">
      <formula>"Towel"</formula>
    </cfRule>
    <cfRule type="cellIs" dxfId="37991" priority="16432" stopIfTrue="1" operator="equal">
      <formula>"Napkin Hs"</formula>
    </cfRule>
  </conditionalFormatting>
  <conditionalFormatting sqref="C59">
    <cfRule type="cellIs" dxfId="37990" priority="16417" stopIfTrue="1" operator="equal">
      <formula>"Towel"</formula>
    </cfRule>
    <cfRule type="cellIs" dxfId="37989" priority="16418" stopIfTrue="1" operator="equal">
      <formula>"Napkin Hs"</formula>
    </cfRule>
  </conditionalFormatting>
  <conditionalFormatting sqref="C59">
    <cfRule type="cellIs" dxfId="37988" priority="16415" stopIfTrue="1" operator="equal">
      <formula>"Towel"</formula>
    </cfRule>
    <cfRule type="cellIs" dxfId="37987" priority="16416" stopIfTrue="1" operator="equal">
      <formula>"Napkin Hs"</formula>
    </cfRule>
  </conditionalFormatting>
  <conditionalFormatting sqref="C59">
    <cfRule type="cellIs" dxfId="37986" priority="16423" stopIfTrue="1" operator="equal">
      <formula>"Towel"</formula>
    </cfRule>
    <cfRule type="cellIs" dxfId="37985" priority="16424" stopIfTrue="1" operator="equal">
      <formula>"Napkin Hs"</formula>
    </cfRule>
  </conditionalFormatting>
  <conditionalFormatting sqref="B59:C59">
    <cfRule type="cellIs" dxfId="37984" priority="16425" stopIfTrue="1" operator="equal">
      <formula>"Towel"</formula>
    </cfRule>
    <cfRule type="cellIs" dxfId="37983" priority="16426" stopIfTrue="1" operator="equal">
      <formula>"Napkin Hs"</formula>
    </cfRule>
  </conditionalFormatting>
  <conditionalFormatting sqref="C59">
    <cfRule type="cellIs" dxfId="37982" priority="16421" stopIfTrue="1" operator="equal">
      <formula>"Towel"</formula>
    </cfRule>
    <cfRule type="cellIs" dxfId="37981" priority="16422" stopIfTrue="1" operator="equal">
      <formula>"Napkin Hs"</formula>
    </cfRule>
  </conditionalFormatting>
  <conditionalFormatting sqref="B59:C59">
    <cfRule type="cellIs" dxfId="37980" priority="16419" stopIfTrue="1" operator="equal">
      <formula>"Towel"</formula>
    </cfRule>
    <cfRule type="cellIs" dxfId="37979" priority="16420" stopIfTrue="1" operator="equal">
      <formula>"Napkin Hs"</formula>
    </cfRule>
  </conditionalFormatting>
  <conditionalFormatting sqref="C59">
    <cfRule type="cellIs" dxfId="37978" priority="16427" stopIfTrue="1" operator="equal">
      <formula>"Towel"</formula>
    </cfRule>
    <cfRule type="cellIs" dxfId="37977" priority="16428" stopIfTrue="1" operator="equal">
      <formula>"Napkin Hs"</formula>
    </cfRule>
  </conditionalFormatting>
  <conditionalFormatting sqref="C59">
    <cfRule type="cellIs" dxfId="37976" priority="16429" stopIfTrue="1" operator="equal">
      <formula>"Towel"</formula>
    </cfRule>
    <cfRule type="cellIs" dxfId="37975" priority="16430" stopIfTrue="1" operator="equal">
      <formula>"Napkin Hs"</formula>
    </cfRule>
  </conditionalFormatting>
  <conditionalFormatting sqref="C59">
    <cfRule type="cellIs" dxfId="37974" priority="16411" stopIfTrue="1" operator="equal">
      <formula>"Towel"</formula>
    </cfRule>
    <cfRule type="cellIs" dxfId="37973" priority="16412" stopIfTrue="1" operator="equal">
      <formula>"Napkin Hs"</formula>
    </cfRule>
  </conditionalFormatting>
  <conditionalFormatting sqref="B59:C59">
    <cfRule type="cellIs" dxfId="37972" priority="16413" stopIfTrue="1" operator="equal">
      <formula>"Towel"</formula>
    </cfRule>
    <cfRule type="cellIs" dxfId="37971" priority="16414" stopIfTrue="1" operator="equal">
      <formula>"Napkin Hs"</formula>
    </cfRule>
  </conditionalFormatting>
  <conditionalFormatting sqref="C59">
    <cfRule type="cellIs" dxfId="37970" priority="16409" stopIfTrue="1" operator="equal">
      <formula>"Towel"</formula>
    </cfRule>
    <cfRule type="cellIs" dxfId="37969" priority="16410" stopIfTrue="1" operator="equal">
      <formula>"Napkin Hs"</formula>
    </cfRule>
  </conditionalFormatting>
  <conditionalFormatting sqref="B59:C59">
    <cfRule type="cellIs" dxfId="37968" priority="16407" stopIfTrue="1" operator="equal">
      <formula>"Towel"</formula>
    </cfRule>
    <cfRule type="cellIs" dxfId="37967" priority="16408" stopIfTrue="1" operator="equal">
      <formula>"Napkin Hs"</formula>
    </cfRule>
  </conditionalFormatting>
  <conditionalFormatting sqref="C59">
    <cfRule type="cellIs" dxfId="37966" priority="16393" stopIfTrue="1" operator="equal">
      <formula>"Towel"</formula>
    </cfRule>
    <cfRule type="cellIs" dxfId="37965" priority="16394" stopIfTrue="1" operator="equal">
      <formula>"Napkin Hs"</formula>
    </cfRule>
  </conditionalFormatting>
  <conditionalFormatting sqref="C59">
    <cfRule type="cellIs" dxfId="37964" priority="16391" stopIfTrue="1" operator="equal">
      <formula>"Towel"</formula>
    </cfRule>
    <cfRule type="cellIs" dxfId="37963" priority="16392" stopIfTrue="1" operator="equal">
      <formula>"Napkin Hs"</formula>
    </cfRule>
  </conditionalFormatting>
  <conditionalFormatting sqref="C59">
    <cfRule type="cellIs" dxfId="37962" priority="16399" stopIfTrue="1" operator="equal">
      <formula>"Towel"</formula>
    </cfRule>
    <cfRule type="cellIs" dxfId="37961" priority="16400" stopIfTrue="1" operator="equal">
      <formula>"Napkin Hs"</formula>
    </cfRule>
  </conditionalFormatting>
  <conditionalFormatting sqref="B59:C59">
    <cfRule type="cellIs" dxfId="37960" priority="16401" stopIfTrue="1" operator="equal">
      <formula>"Towel"</formula>
    </cfRule>
    <cfRule type="cellIs" dxfId="37959" priority="16402" stopIfTrue="1" operator="equal">
      <formula>"Napkin Hs"</formula>
    </cfRule>
  </conditionalFormatting>
  <conditionalFormatting sqref="C59">
    <cfRule type="cellIs" dxfId="37958" priority="16397" stopIfTrue="1" operator="equal">
      <formula>"Towel"</formula>
    </cfRule>
    <cfRule type="cellIs" dxfId="37957" priority="16398" stopIfTrue="1" operator="equal">
      <formula>"Napkin Hs"</formula>
    </cfRule>
  </conditionalFormatting>
  <conditionalFormatting sqref="B59:C59">
    <cfRule type="cellIs" dxfId="37956" priority="16395" stopIfTrue="1" operator="equal">
      <formula>"Towel"</formula>
    </cfRule>
    <cfRule type="cellIs" dxfId="37955" priority="16396" stopIfTrue="1" operator="equal">
      <formula>"Napkin Hs"</formula>
    </cfRule>
  </conditionalFormatting>
  <conditionalFormatting sqref="C59">
    <cfRule type="cellIs" dxfId="37954" priority="16403" stopIfTrue="1" operator="equal">
      <formula>"Towel"</formula>
    </cfRule>
    <cfRule type="cellIs" dxfId="37953" priority="16404" stopIfTrue="1" operator="equal">
      <formula>"Napkin Hs"</formula>
    </cfRule>
  </conditionalFormatting>
  <conditionalFormatting sqref="C59">
    <cfRule type="cellIs" dxfId="37952" priority="16405" stopIfTrue="1" operator="equal">
      <formula>"Towel"</formula>
    </cfRule>
    <cfRule type="cellIs" dxfId="37951" priority="16406" stopIfTrue="1" operator="equal">
      <formula>"Napkin Hs"</formula>
    </cfRule>
  </conditionalFormatting>
  <conditionalFormatting sqref="C59">
    <cfRule type="cellIs" dxfId="37950" priority="16387" stopIfTrue="1" operator="equal">
      <formula>"Towel"</formula>
    </cfRule>
    <cfRule type="cellIs" dxfId="37949" priority="16388" stopIfTrue="1" operator="equal">
      <formula>"Napkin Hs"</formula>
    </cfRule>
  </conditionalFormatting>
  <conditionalFormatting sqref="B59:C59">
    <cfRule type="cellIs" dxfId="37948" priority="16389" stopIfTrue="1" operator="equal">
      <formula>"Towel"</formula>
    </cfRule>
    <cfRule type="cellIs" dxfId="37947" priority="16390" stopIfTrue="1" operator="equal">
      <formula>"Napkin Hs"</formula>
    </cfRule>
  </conditionalFormatting>
  <conditionalFormatting sqref="C59">
    <cfRule type="cellIs" dxfId="37946" priority="16385" stopIfTrue="1" operator="equal">
      <formula>"Towel"</formula>
    </cfRule>
    <cfRule type="cellIs" dxfId="37945" priority="16386" stopIfTrue="1" operator="equal">
      <formula>"Napkin Hs"</formula>
    </cfRule>
  </conditionalFormatting>
  <conditionalFormatting sqref="B59:C59">
    <cfRule type="cellIs" dxfId="37944" priority="16383" stopIfTrue="1" operator="equal">
      <formula>"Towel"</formula>
    </cfRule>
    <cfRule type="cellIs" dxfId="37943" priority="16384" stopIfTrue="1" operator="equal">
      <formula>"Napkin Hs"</formula>
    </cfRule>
  </conditionalFormatting>
  <conditionalFormatting sqref="B59:C59">
    <cfRule type="cellIs" dxfId="37942" priority="16361" stopIfTrue="1" operator="equal">
      <formula>"Towel"</formula>
    </cfRule>
    <cfRule type="cellIs" dxfId="37941" priority="16362" stopIfTrue="1" operator="equal">
      <formula>"Napkin Hs"</formula>
    </cfRule>
  </conditionalFormatting>
  <conditionalFormatting sqref="C59">
    <cfRule type="cellIs" dxfId="37940" priority="16357" stopIfTrue="1" operator="equal">
      <formula>"Towel"</formula>
    </cfRule>
    <cfRule type="cellIs" dxfId="37939" priority="16358" stopIfTrue="1" operator="equal">
      <formula>"Napkin Hs"</formula>
    </cfRule>
  </conditionalFormatting>
  <conditionalFormatting sqref="C59">
    <cfRule type="cellIs" dxfId="37938" priority="16360" stopIfTrue="1" operator="equal">
      <formula>"Napkin Hs"</formula>
    </cfRule>
  </conditionalFormatting>
  <conditionalFormatting sqref="C59">
    <cfRule type="cellIs" dxfId="37937" priority="16359" stopIfTrue="1" operator="equal">
      <formula>"Towel"</formula>
    </cfRule>
  </conditionalFormatting>
  <conditionalFormatting sqref="B59">
    <cfRule type="cellIs" dxfId="37936" priority="16355" stopIfTrue="1" operator="equal">
      <formula>"Towel"</formula>
    </cfRule>
    <cfRule type="cellIs" dxfId="37935" priority="16356" stopIfTrue="1" operator="equal">
      <formula>"Napkin Hs"</formula>
    </cfRule>
  </conditionalFormatting>
  <conditionalFormatting sqref="B59">
    <cfRule type="cellIs" dxfId="37934" priority="16353" stopIfTrue="1" operator="equal">
      <formula>"Towel"</formula>
    </cfRule>
    <cfRule type="cellIs" dxfId="37933" priority="16354" stopIfTrue="1" operator="equal">
      <formula>"Napkin Hs"</formula>
    </cfRule>
  </conditionalFormatting>
  <conditionalFormatting sqref="B59">
    <cfRule type="cellIs" dxfId="37932" priority="16351" stopIfTrue="1" operator="equal">
      <formula>"Towel"</formula>
    </cfRule>
    <cfRule type="cellIs" dxfId="37931" priority="16352" stopIfTrue="1" operator="equal">
      <formula>"Napkin Hs"</formula>
    </cfRule>
  </conditionalFormatting>
  <conditionalFormatting sqref="B59">
    <cfRule type="cellIs" dxfId="37930" priority="16349" stopIfTrue="1" operator="equal">
      <formula>"Towel"</formula>
    </cfRule>
    <cfRule type="cellIs" dxfId="37929" priority="16350" stopIfTrue="1" operator="equal">
      <formula>"Napkin Hs"</formula>
    </cfRule>
  </conditionalFormatting>
  <conditionalFormatting sqref="B59">
    <cfRule type="cellIs" dxfId="37928" priority="16347" stopIfTrue="1" operator="equal">
      <formula>"Towel"</formula>
    </cfRule>
    <cfRule type="cellIs" dxfId="37927" priority="16348" stopIfTrue="1" operator="equal">
      <formula>"Napkin Hs"</formula>
    </cfRule>
  </conditionalFormatting>
  <conditionalFormatting sqref="B59">
    <cfRule type="cellIs" dxfId="37926" priority="16345" stopIfTrue="1" operator="equal">
      <formula>"Towel"</formula>
    </cfRule>
    <cfRule type="cellIs" dxfId="37925" priority="16346" stopIfTrue="1" operator="equal">
      <formula>"Napkin Hs"</formula>
    </cfRule>
  </conditionalFormatting>
  <conditionalFormatting sqref="B59">
    <cfRule type="cellIs" dxfId="37924" priority="16343" stopIfTrue="1" operator="equal">
      <formula>"Towel"</formula>
    </cfRule>
    <cfRule type="cellIs" dxfId="37923" priority="16344" stopIfTrue="1" operator="equal">
      <formula>"Napkin Hs"</formula>
    </cfRule>
  </conditionalFormatting>
  <conditionalFormatting sqref="B59">
    <cfRule type="cellIs" dxfId="37922" priority="16341" stopIfTrue="1" operator="equal">
      <formula>"Towel"</formula>
    </cfRule>
    <cfRule type="cellIs" dxfId="37921" priority="16342" stopIfTrue="1" operator="equal">
      <formula>"Napkin Hs"</formula>
    </cfRule>
  </conditionalFormatting>
  <conditionalFormatting sqref="B59">
    <cfRule type="cellIs" dxfId="37920" priority="16340" stopIfTrue="1" operator="equal">
      <formula>"Napkin Hs"</formula>
    </cfRule>
  </conditionalFormatting>
  <conditionalFormatting sqref="B59">
    <cfRule type="cellIs" dxfId="37919" priority="16339" stopIfTrue="1" operator="equal">
      <formula>"Napkin Hs"</formula>
    </cfRule>
  </conditionalFormatting>
  <conditionalFormatting sqref="B59">
    <cfRule type="cellIs" dxfId="37918" priority="16338" stopIfTrue="1" operator="equal">
      <formula>"Napkin Hs"</formula>
    </cfRule>
  </conditionalFormatting>
  <conditionalFormatting sqref="C59">
    <cfRule type="cellIs" dxfId="37917" priority="16336" stopIfTrue="1" operator="equal">
      <formula>"Towel"</formula>
    </cfRule>
    <cfRule type="cellIs" dxfId="37916" priority="16337" stopIfTrue="1" operator="equal">
      <formula>"Napkin Hs"</formula>
    </cfRule>
  </conditionalFormatting>
  <conditionalFormatting sqref="C59">
    <cfRule type="cellIs" dxfId="37915" priority="16332" stopIfTrue="1" operator="equal">
      <formula>"Towel"</formula>
    </cfRule>
    <cfRule type="cellIs" dxfId="37914" priority="16333" stopIfTrue="1" operator="equal">
      <formula>"Napkin Hs"</formula>
    </cfRule>
  </conditionalFormatting>
  <conditionalFormatting sqref="C59">
    <cfRule type="cellIs" dxfId="37913" priority="16334" stopIfTrue="1" operator="equal">
      <formula>"Towel"</formula>
    </cfRule>
    <cfRule type="cellIs" dxfId="37912" priority="16335" stopIfTrue="1" operator="equal">
      <formula>"Napkin Hs"</formula>
    </cfRule>
  </conditionalFormatting>
  <conditionalFormatting sqref="C59">
    <cfRule type="cellIs" dxfId="37911" priority="16330" stopIfTrue="1" operator="equal">
      <formula>"Towel"</formula>
    </cfRule>
    <cfRule type="cellIs" dxfId="37910" priority="16331" stopIfTrue="1" operator="equal">
      <formula>"Napkin Hs"</formula>
    </cfRule>
  </conditionalFormatting>
  <conditionalFormatting sqref="C59">
    <cfRule type="cellIs" dxfId="37909" priority="16328" stopIfTrue="1" operator="equal">
      <formula>"Towel"</formula>
    </cfRule>
    <cfRule type="cellIs" dxfId="37908" priority="16329" stopIfTrue="1" operator="equal">
      <formula>"Napkin Hs"</formula>
    </cfRule>
  </conditionalFormatting>
  <conditionalFormatting sqref="C59">
    <cfRule type="cellIs" dxfId="37907" priority="16326" stopIfTrue="1" operator="equal">
      <formula>"Towel"</formula>
    </cfRule>
    <cfRule type="cellIs" dxfId="37906" priority="16327" stopIfTrue="1" operator="equal">
      <formula>"Napkin Hs"</formula>
    </cfRule>
  </conditionalFormatting>
  <conditionalFormatting sqref="C59">
    <cfRule type="cellIs" dxfId="37905" priority="16318" stopIfTrue="1" operator="equal">
      <formula>"Towel"</formula>
    </cfRule>
    <cfRule type="cellIs" dxfId="37904" priority="16319" stopIfTrue="1" operator="equal">
      <formula>"Napkin Hs"</formula>
    </cfRule>
  </conditionalFormatting>
  <conditionalFormatting sqref="C59">
    <cfRule type="cellIs" dxfId="37903" priority="16320" stopIfTrue="1" operator="equal">
      <formula>"Towel"</formula>
    </cfRule>
    <cfRule type="cellIs" dxfId="37902" priority="16321" stopIfTrue="1" operator="equal">
      <formula>"Napkin Hs"</formula>
    </cfRule>
  </conditionalFormatting>
  <conditionalFormatting sqref="C59">
    <cfRule type="cellIs" dxfId="37901" priority="16316" stopIfTrue="1" operator="equal">
      <formula>"Towel"</formula>
    </cfRule>
    <cfRule type="cellIs" dxfId="37900" priority="16317" stopIfTrue="1" operator="equal">
      <formula>"Napkin Hs"</formula>
    </cfRule>
  </conditionalFormatting>
  <conditionalFormatting sqref="C59">
    <cfRule type="cellIs" dxfId="37899" priority="16314" stopIfTrue="1" operator="equal">
      <formula>"Towel"</formula>
    </cfRule>
    <cfRule type="cellIs" dxfId="37898" priority="16315" stopIfTrue="1" operator="equal">
      <formula>"Napkin Hs"</formula>
    </cfRule>
  </conditionalFormatting>
  <conditionalFormatting sqref="C59">
    <cfRule type="cellIs" dxfId="37897" priority="16322" stopIfTrue="1" operator="equal">
      <formula>"Towel"</formula>
    </cfRule>
    <cfRule type="cellIs" dxfId="37896" priority="16323" stopIfTrue="1" operator="equal">
      <formula>"Napkin Hs"</formula>
    </cfRule>
  </conditionalFormatting>
  <conditionalFormatting sqref="C59">
    <cfRule type="cellIs" dxfId="37895" priority="16324" stopIfTrue="1" operator="equal">
      <formula>"Towel"</formula>
    </cfRule>
    <cfRule type="cellIs" dxfId="37894" priority="16325" stopIfTrue="1" operator="equal">
      <formula>"Napkin Hs"</formula>
    </cfRule>
  </conditionalFormatting>
  <conditionalFormatting sqref="C59">
    <cfRule type="cellIs" dxfId="37893" priority="16312" stopIfTrue="1" operator="equal">
      <formula>"Towel"</formula>
    </cfRule>
    <cfRule type="cellIs" dxfId="37892" priority="16313" stopIfTrue="1" operator="equal">
      <formula>"Napkin Hs"</formula>
    </cfRule>
  </conditionalFormatting>
  <conditionalFormatting sqref="C59">
    <cfRule type="cellIs" dxfId="37891" priority="16308" stopIfTrue="1" operator="equal">
      <formula>"Towel"</formula>
    </cfRule>
    <cfRule type="cellIs" dxfId="37890" priority="16309" stopIfTrue="1" operator="equal">
      <formula>"Napkin Hs"</formula>
    </cfRule>
  </conditionalFormatting>
  <conditionalFormatting sqref="C59">
    <cfRule type="cellIs" dxfId="37889" priority="16310" stopIfTrue="1" operator="equal">
      <formula>"Towel"</formula>
    </cfRule>
    <cfRule type="cellIs" dxfId="37888" priority="16311" stopIfTrue="1" operator="equal">
      <formula>"Napkin Hs"</formula>
    </cfRule>
  </conditionalFormatting>
  <conditionalFormatting sqref="C59">
    <cfRule type="cellIs" dxfId="37887" priority="16306" stopIfTrue="1" operator="equal">
      <formula>"Towel"</formula>
    </cfRule>
    <cfRule type="cellIs" dxfId="37886" priority="16307" stopIfTrue="1" operator="equal">
      <formula>"Napkin Hs"</formula>
    </cfRule>
  </conditionalFormatting>
  <conditionalFormatting sqref="C59">
    <cfRule type="cellIs" dxfId="37885" priority="16304" stopIfTrue="1" operator="equal">
      <formula>"Towel"</formula>
    </cfRule>
    <cfRule type="cellIs" dxfId="37884" priority="16305" stopIfTrue="1" operator="equal">
      <formula>"Napkin Hs"</formula>
    </cfRule>
  </conditionalFormatting>
  <conditionalFormatting sqref="C59">
    <cfRule type="cellIs" dxfId="37883" priority="16302" stopIfTrue="1" operator="equal">
      <formula>"Towel"</formula>
    </cfRule>
    <cfRule type="cellIs" dxfId="37882" priority="16303" stopIfTrue="1" operator="equal">
      <formula>"Napkin Hs"</formula>
    </cfRule>
  </conditionalFormatting>
  <conditionalFormatting sqref="C59">
    <cfRule type="cellIs" dxfId="37881" priority="16294" stopIfTrue="1" operator="equal">
      <formula>"Towel"</formula>
    </cfRule>
    <cfRule type="cellIs" dxfId="37880" priority="16295" stopIfTrue="1" operator="equal">
      <formula>"Napkin Hs"</formula>
    </cfRule>
  </conditionalFormatting>
  <conditionalFormatting sqref="C59">
    <cfRule type="cellIs" dxfId="37879" priority="16296" stopIfTrue="1" operator="equal">
      <formula>"Towel"</formula>
    </cfRule>
    <cfRule type="cellIs" dxfId="37878" priority="16297" stopIfTrue="1" operator="equal">
      <formula>"Napkin Hs"</formula>
    </cfRule>
  </conditionalFormatting>
  <conditionalFormatting sqref="C59">
    <cfRule type="cellIs" dxfId="37877" priority="16292" stopIfTrue="1" operator="equal">
      <formula>"Towel"</formula>
    </cfRule>
    <cfRule type="cellIs" dxfId="37876" priority="16293" stopIfTrue="1" operator="equal">
      <formula>"Napkin Hs"</formula>
    </cfRule>
  </conditionalFormatting>
  <conditionalFormatting sqref="C59">
    <cfRule type="cellIs" dxfId="37875" priority="16290" stopIfTrue="1" operator="equal">
      <formula>"Towel"</formula>
    </cfRule>
    <cfRule type="cellIs" dxfId="37874" priority="16291" stopIfTrue="1" operator="equal">
      <formula>"Napkin Hs"</formula>
    </cfRule>
  </conditionalFormatting>
  <conditionalFormatting sqref="C59">
    <cfRule type="cellIs" dxfId="37873" priority="16298" stopIfTrue="1" operator="equal">
      <formula>"Towel"</formula>
    </cfRule>
    <cfRule type="cellIs" dxfId="37872" priority="16299" stopIfTrue="1" operator="equal">
      <formula>"Napkin Hs"</formula>
    </cfRule>
  </conditionalFormatting>
  <conditionalFormatting sqref="C59">
    <cfRule type="cellIs" dxfId="37871" priority="16300" stopIfTrue="1" operator="equal">
      <formula>"Towel"</formula>
    </cfRule>
    <cfRule type="cellIs" dxfId="37870" priority="16301" stopIfTrue="1" operator="equal">
      <formula>"Napkin Hs"</formula>
    </cfRule>
  </conditionalFormatting>
  <conditionalFormatting sqref="C59">
    <cfRule type="cellIs" dxfId="37869" priority="16288" stopIfTrue="1" operator="equal">
      <formula>"Towel"</formula>
    </cfRule>
    <cfRule type="cellIs" dxfId="37868" priority="16289" stopIfTrue="1" operator="equal">
      <formula>"Napkin Hs"</formula>
    </cfRule>
  </conditionalFormatting>
  <conditionalFormatting sqref="C59">
    <cfRule type="cellIs" dxfId="37867" priority="16284" stopIfTrue="1" operator="equal">
      <formula>"Towel"</formula>
    </cfRule>
    <cfRule type="cellIs" dxfId="37866" priority="16285" stopIfTrue="1" operator="equal">
      <formula>"Napkin Hs"</formula>
    </cfRule>
  </conditionalFormatting>
  <conditionalFormatting sqref="C59">
    <cfRule type="cellIs" dxfId="37865" priority="16286" stopIfTrue="1" operator="equal">
      <formula>"Towel"</formula>
    </cfRule>
    <cfRule type="cellIs" dxfId="37864" priority="16287" stopIfTrue="1" operator="equal">
      <formula>"Napkin Hs"</formula>
    </cfRule>
  </conditionalFormatting>
  <conditionalFormatting sqref="C59">
    <cfRule type="cellIs" dxfId="37863" priority="16280" stopIfTrue="1" operator="equal">
      <formula>"Towel"</formula>
    </cfRule>
    <cfRule type="cellIs" dxfId="37862" priority="16281" stopIfTrue="1" operator="equal">
      <formula>"Napkin Hs"</formula>
    </cfRule>
  </conditionalFormatting>
  <conditionalFormatting sqref="C59">
    <cfRule type="cellIs" dxfId="37861" priority="16282" stopIfTrue="1" operator="equal">
      <formula>"Towel"</formula>
    </cfRule>
    <cfRule type="cellIs" dxfId="37860" priority="16283" stopIfTrue="1" operator="equal">
      <formula>"Napkin Hs"</formula>
    </cfRule>
  </conditionalFormatting>
  <conditionalFormatting sqref="C59">
    <cfRule type="cellIs" dxfId="37859" priority="16278" stopIfTrue="1" operator="equal">
      <formula>"Towel"</formula>
    </cfRule>
    <cfRule type="cellIs" dxfId="37858" priority="16279" stopIfTrue="1" operator="equal">
      <formula>"Napkin Hs"</formula>
    </cfRule>
  </conditionalFormatting>
  <conditionalFormatting sqref="C59">
    <cfRule type="cellIs" dxfId="37857" priority="16272" stopIfTrue="1" operator="equal">
      <formula>"Towel"</formula>
    </cfRule>
    <cfRule type="cellIs" dxfId="37856" priority="16273" stopIfTrue="1" operator="equal">
      <formula>"Napkin Hs"</formula>
    </cfRule>
  </conditionalFormatting>
  <conditionalFormatting sqref="C59">
    <cfRule type="cellIs" dxfId="37855" priority="16276" stopIfTrue="1" operator="equal">
      <formula>"Towel"</formula>
    </cfRule>
    <cfRule type="cellIs" dxfId="37854" priority="16277" stopIfTrue="1" operator="equal">
      <formula>"Napkin Hs"</formula>
    </cfRule>
  </conditionalFormatting>
  <conditionalFormatting sqref="C59">
    <cfRule type="cellIs" dxfId="37853" priority="16274" stopIfTrue="1" operator="equal">
      <formula>"Towel"</formula>
    </cfRule>
    <cfRule type="cellIs" dxfId="37852" priority="16275" stopIfTrue="1" operator="equal">
      <formula>"Napkin Hs"</formula>
    </cfRule>
  </conditionalFormatting>
  <conditionalFormatting sqref="C59">
    <cfRule type="cellIs" dxfId="37851" priority="16266" stopIfTrue="1" operator="equal">
      <formula>"Towel"</formula>
    </cfRule>
    <cfRule type="cellIs" dxfId="37850" priority="16267" stopIfTrue="1" operator="equal">
      <formula>"Napkin Hs"</formula>
    </cfRule>
  </conditionalFormatting>
  <conditionalFormatting sqref="C59">
    <cfRule type="cellIs" dxfId="37849" priority="16268" stopIfTrue="1" operator="equal">
      <formula>"Towel"</formula>
    </cfRule>
    <cfRule type="cellIs" dxfId="37848" priority="16269" stopIfTrue="1" operator="equal">
      <formula>"Napkin Hs"</formula>
    </cfRule>
  </conditionalFormatting>
  <conditionalFormatting sqref="C59">
    <cfRule type="cellIs" dxfId="37847" priority="16270" stopIfTrue="1" operator="equal">
      <formula>"Towel"</formula>
    </cfRule>
    <cfRule type="cellIs" dxfId="37846" priority="16271" stopIfTrue="1" operator="equal">
      <formula>"Napkin Hs"</formula>
    </cfRule>
  </conditionalFormatting>
  <conditionalFormatting sqref="C59">
    <cfRule type="cellIs" dxfId="37845" priority="16264" stopIfTrue="1" operator="equal">
      <formula>"Towel"</formula>
    </cfRule>
    <cfRule type="cellIs" dxfId="37844" priority="16265" stopIfTrue="1" operator="equal">
      <formula>"Napkin Hs"</formula>
    </cfRule>
  </conditionalFormatting>
  <conditionalFormatting sqref="C59">
    <cfRule type="cellIs" dxfId="37843" priority="16262" stopIfTrue="1" operator="equal">
      <formula>"Towel"</formula>
    </cfRule>
    <cfRule type="cellIs" dxfId="37842" priority="16263" stopIfTrue="1" operator="equal">
      <formula>"Napkin Hs"</formula>
    </cfRule>
  </conditionalFormatting>
  <conditionalFormatting sqref="C59">
    <cfRule type="cellIs" dxfId="37841" priority="16238" stopIfTrue="1" operator="equal">
      <formula>"Towel"</formula>
    </cfRule>
  </conditionalFormatting>
  <conditionalFormatting sqref="C59">
    <cfRule type="cellIs" dxfId="37840" priority="16239" stopIfTrue="1" operator="equal">
      <formula>"Napkin Hs"</formula>
    </cfRule>
    <cfRule type="cellIs" dxfId="37839" priority="16244" stopIfTrue="1" operator="equal">
      <formula>"Towel"</formula>
    </cfRule>
    <cfRule type="cellIs" dxfId="37838" priority="16245" stopIfTrue="1" operator="equal">
      <formula>"Napkin Hs"</formula>
    </cfRule>
    <cfRule type="cellIs" dxfId="37837" priority="16254" stopIfTrue="1" operator="equal">
      <formula>"Towel"</formula>
    </cfRule>
    <cfRule type="cellIs" dxfId="37836" priority="16255" stopIfTrue="1" operator="equal">
      <formula>"Napkin Hs"</formula>
    </cfRule>
    <cfRule type="cellIs" dxfId="37835" priority="16260" stopIfTrue="1" operator="equal">
      <formula>"Towel"</formula>
    </cfRule>
    <cfRule type="cellIs" dxfId="37834" priority="16261" stopIfTrue="1" operator="equal">
      <formula>"Napkin Hs"</formula>
    </cfRule>
  </conditionalFormatting>
  <conditionalFormatting sqref="C59">
    <cfRule type="cellIs" dxfId="37833" priority="16240" stopIfTrue="1" operator="equal">
      <formula>"Towel"</formula>
    </cfRule>
    <cfRule type="cellIs" dxfId="37832" priority="16241" stopIfTrue="1" operator="equal">
      <formula>"Napkin Hs"</formula>
    </cfRule>
    <cfRule type="cellIs" dxfId="37831" priority="16242" stopIfTrue="1" operator="equal">
      <formula>"Towel"</formula>
    </cfRule>
    <cfRule type="cellIs" dxfId="37830" priority="16243" stopIfTrue="1" operator="equal">
      <formula>"Napkin Hs"</formula>
    </cfRule>
    <cfRule type="cellIs" dxfId="37829" priority="16246" stopIfTrue="1" operator="equal">
      <formula>"Towel"</formula>
    </cfRule>
    <cfRule type="cellIs" dxfId="37828" priority="16247" stopIfTrue="1" operator="equal">
      <formula>"Napkin Hs"</formula>
    </cfRule>
    <cfRule type="cellIs" dxfId="37827" priority="16248" stopIfTrue="1" operator="equal">
      <formula>"Towel"</formula>
    </cfRule>
    <cfRule type="cellIs" dxfId="37826" priority="16249" stopIfTrue="1" operator="equal">
      <formula>"Napkin Hs"</formula>
    </cfRule>
    <cfRule type="cellIs" dxfId="37825" priority="16250" stopIfTrue="1" operator="equal">
      <formula>"Towel"</formula>
    </cfRule>
    <cfRule type="cellIs" dxfId="37824" priority="16251" stopIfTrue="1" operator="equal">
      <formula>"Napkin Hs"</formula>
    </cfRule>
    <cfRule type="cellIs" dxfId="37823" priority="16252" stopIfTrue="1" operator="equal">
      <formula>"Towel"</formula>
    </cfRule>
    <cfRule type="cellIs" dxfId="37822" priority="16253" stopIfTrue="1" operator="equal">
      <formula>"Napkin Hs"</formula>
    </cfRule>
    <cfRule type="cellIs" dxfId="37821" priority="16256" stopIfTrue="1" operator="equal">
      <formula>"Towel"</formula>
    </cfRule>
    <cfRule type="cellIs" dxfId="37820" priority="16257" stopIfTrue="1" operator="equal">
      <formula>"Napkin Hs"</formula>
    </cfRule>
    <cfRule type="cellIs" dxfId="37819" priority="16259" stopIfTrue="1" operator="equal">
      <formula>"Napkin Hs"</formula>
    </cfRule>
  </conditionalFormatting>
  <conditionalFormatting sqref="C59">
    <cfRule type="cellIs" dxfId="37818" priority="16258" stopIfTrue="1" operator="equal">
      <formula>"Towel"</formula>
    </cfRule>
  </conditionalFormatting>
  <conditionalFormatting sqref="C59">
    <cfRule type="cellIs" dxfId="37817" priority="16236" stopIfTrue="1" operator="equal">
      <formula>"Towel"</formula>
    </cfRule>
    <cfRule type="cellIs" dxfId="37816" priority="16237" stopIfTrue="1" operator="equal">
      <formula>"Napkin Hs"</formula>
    </cfRule>
  </conditionalFormatting>
  <conditionalFormatting sqref="C59">
    <cfRule type="cellIs" dxfId="37815" priority="16235" stopIfTrue="1" operator="equal">
      <formula>"Napkin Hs"</formula>
    </cfRule>
  </conditionalFormatting>
  <conditionalFormatting sqref="C59">
    <cfRule type="cellIs" dxfId="37814" priority="16234" stopIfTrue="1" operator="equal">
      <formula>"Towel"</formula>
    </cfRule>
  </conditionalFormatting>
  <conditionalFormatting sqref="C59">
    <cfRule type="cellIs" dxfId="37813" priority="16232" stopIfTrue="1" operator="equal">
      <formula>"Towel"</formula>
    </cfRule>
  </conditionalFormatting>
  <conditionalFormatting sqref="C59">
    <cfRule type="cellIs" dxfId="37812" priority="16233" stopIfTrue="1" operator="equal">
      <formula>"Napkin Hs"</formula>
    </cfRule>
  </conditionalFormatting>
  <conditionalFormatting sqref="C59">
    <cfRule type="cellIs" dxfId="37811" priority="16136" stopIfTrue="1" operator="equal">
      <formula>"Towel"</formula>
    </cfRule>
  </conditionalFormatting>
  <conditionalFormatting sqref="C59">
    <cfRule type="cellIs" dxfId="37810" priority="16146" stopIfTrue="1" operator="equal">
      <formula>"Towel"</formula>
    </cfRule>
    <cfRule type="cellIs" dxfId="37809" priority="16147" stopIfTrue="1" operator="equal">
      <formula>"Napkin Hs"</formula>
    </cfRule>
    <cfRule type="cellIs" dxfId="37808" priority="16152" stopIfTrue="1" operator="equal">
      <formula>"Towel"</formula>
    </cfRule>
    <cfRule type="cellIs" dxfId="37807" priority="16153" stopIfTrue="1" operator="equal">
      <formula>"Napkin Hs"</formula>
    </cfRule>
    <cfRule type="cellIs" dxfId="37806" priority="16158" stopIfTrue="1" operator="equal">
      <formula>"Towel"</formula>
    </cfRule>
    <cfRule type="cellIs" dxfId="37805" priority="16159" stopIfTrue="1" operator="equal">
      <formula>"Napkin Hs"</formula>
    </cfRule>
    <cfRule type="cellIs" dxfId="37804" priority="16160" stopIfTrue="1" operator="equal">
      <formula>"Towel"</formula>
    </cfRule>
    <cfRule type="cellIs" dxfId="37803" priority="16161" stopIfTrue="1" operator="equal">
      <formula>"Napkin Hs"</formula>
    </cfRule>
    <cfRule type="cellIs" dxfId="37802" priority="16166" stopIfTrue="1" operator="equal">
      <formula>"Towel"</formula>
    </cfRule>
    <cfRule type="cellIs" dxfId="37801" priority="16167" stopIfTrue="1" operator="equal">
      <formula>"Napkin Hs"</formula>
    </cfRule>
    <cfRule type="cellIs" dxfId="37800" priority="16176" stopIfTrue="1" operator="equal">
      <formula>"Towel"</formula>
    </cfRule>
    <cfRule type="cellIs" dxfId="37799" priority="16177" stopIfTrue="1" operator="equal">
      <formula>"Napkin Hs"</formula>
    </cfRule>
    <cfRule type="cellIs" dxfId="37798" priority="16182" stopIfTrue="1" operator="equal">
      <formula>"Towel"</formula>
    </cfRule>
    <cfRule type="cellIs" dxfId="37797" priority="16183" stopIfTrue="1" operator="equal">
      <formula>"Napkin Hs"</formula>
    </cfRule>
    <cfRule type="cellIs" dxfId="37796" priority="16184" stopIfTrue="1" operator="equal">
      <formula>"Towel"</formula>
    </cfRule>
    <cfRule type="cellIs" dxfId="37795" priority="16185" stopIfTrue="1" operator="equal">
      <formula>"Napkin Hs"</formula>
    </cfRule>
    <cfRule type="cellIs" dxfId="37794" priority="16190" stopIfTrue="1" operator="equal">
      <formula>"Towel"</formula>
    </cfRule>
    <cfRule type="cellIs" dxfId="37793" priority="16191" stopIfTrue="1" operator="equal">
      <formula>"Napkin Hs"</formula>
    </cfRule>
    <cfRule type="cellIs" dxfId="37792" priority="16200" stopIfTrue="1" operator="equal">
      <formula>"Towel"</formula>
    </cfRule>
    <cfRule type="cellIs" dxfId="37791" priority="16201" stopIfTrue="1" operator="equal">
      <formula>"Napkin Hs"</formula>
    </cfRule>
    <cfRule type="cellIs" dxfId="37790" priority="16202" stopIfTrue="1" operator="equal">
      <formula>"Towel"</formula>
    </cfRule>
    <cfRule type="cellIs" dxfId="37789" priority="16203" stopIfTrue="1" operator="equal">
      <formula>"Napkin Hs"</formula>
    </cfRule>
    <cfRule type="cellIs" dxfId="37788" priority="16208" stopIfTrue="1" operator="equal">
      <formula>"Towel"</formula>
    </cfRule>
    <cfRule type="cellIs" dxfId="37787" priority="16209" stopIfTrue="1" operator="equal">
      <formula>"Napkin Hs"</formula>
    </cfRule>
    <cfRule type="cellIs" dxfId="37786" priority="16218" stopIfTrue="1" operator="equal">
      <formula>"Towel"</formula>
    </cfRule>
    <cfRule type="cellIs" dxfId="37785" priority="16219" stopIfTrue="1" operator="equal">
      <formula>"Napkin Hs"</formula>
    </cfRule>
    <cfRule type="cellIs" dxfId="37784" priority="16220" stopIfTrue="1" operator="equal">
      <formula>"Towel"</formula>
    </cfRule>
    <cfRule type="cellIs" dxfId="37783" priority="16221" stopIfTrue="1" operator="equal">
      <formula>"Napkin Hs"</formula>
    </cfRule>
    <cfRule type="cellIs" dxfId="37782" priority="16227" stopIfTrue="1" operator="equal">
      <formula>"Napkin Hs"</formula>
    </cfRule>
  </conditionalFormatting>
  <conditionalFormatting sqref="C59">
    <cfRule type="cellIs" dxfId="37781" priority="16226" stopIfTrue="1" operator="equal">
      <formula>"Towel"</formula>
    </cfRule>
  </conditionalFormatting>
  <conditionalFormatting sqref="C59">
    <cfRule type="cellIs" dxfId="37780" priority="16137" stopIfTrue="1" operator="equal">
      <formula>"Napkin Hs"</formula>
    </cfRule>
    <cfRule type="cellIs" dxfId="37779" priority="16138" stopIfTrue="1" operator="equal">
      <formula>"Towel"</formula>
    </cfRule>
    <cfRule type="cellIs" dxfId="37778" priority="16139" stopIfTrue="1" operator="equal">
      <formula>"Napkin Hs"</formula>
    </cfRule>
    <cfRule type="cellIs" dxfId="37777" priority="16140" stopIfTrue="1" operator="equal">
      <formula>"Towel"</formula>
    </cfRule>
    <cfRule type="cellIs" dxfId="37776" priority="16141" stopIfTrue="1" operator="equal">
      <formula>"Napkin Hs"</formula>
    </cfRule>
    <cfRule type="cellIs" dxfId="37775" priority="16142" stopIfTrue="1" operator="equal">
      <formula>"Towel"</formula>
    </cfRule>
    <cfRule type="cellIs" dxfId="37774" priority="16143" stopIfTrue="1" operator="equal">
      <formula>"Napkin Hs"</formula>
    </cfRule>
    <cfRule type="cellIs" dxfId="37773" priority="16144" stopIfTrue="1" operator="equal">
      <formula>"Towel"</formula>
    </cfRule>
    <cfRule type="cellIs" dxfId="37772" priority="16145" stopIfTrue="1" operator="equal">
      <formula>"Napkin Hs"</formula>
    </cfRule>
    <cfRule type="cellIs" dxfId="37771" priority="16148" stopIfTrue="1" operator="equal">
      <formula>"Towel"</formula>
    </cfRule>
    <cfRule type="cellIs" dxfId="37770" priority="16149" stopIfTrue="1" operator="equal">
      <formula>"Napkin Hs"</formula>
    </cfRule>
    <cfRule type="cellIs" dxfId="37769" priority="16150" stopIfTrue="1" operator="equal">
      <formula>"Towel"</formula>
    </cfRule>
    <cfRule type="cellIs" dxfId="37768" priority="16151" stopIfTrue="1" operator="equal">
      <formula>"Napkin Hs"</formula>
    </cfRule>
    <cfRule type="cellIs" dxfId="37767" priority="16154" stopIfTrue="1" operator="equal">
      <formula>"Towel"</formula>
    </cfRule>
    <cfRule type="cellIs" dxfId="37766" priority="16155" stopIfTrue="1" operator="equal">
      <formula>"Napkin Hs"</formula>
    </cfRule>
    <cfRule type="cellIs" dxfId="37765" priority="16156" stopIfTrue="1" operator="equal">
      <formula>"Towel"</formula>
    </cfRule>
    <cfRule type="cellIs" dxfId="37764" priority="16157" stopIfTrue="1" operator="equal">
      <formula>"Napkin Hs"</formula>
    </cfRule>
    <cfRule type="cellIs" dxfId="37763" priority="16162" stopIfTrue="1" operator="equal">
      <formula>"Towel"</formula>
    </cfRule>
    <cfRule type="cellIs" dxfId="37762" priority="16163" stopIfTrue="1" operator="equal">
      <formula>"Napkin Hs"</formula>
    </cfRule>
    <cfRule type="cellIs" dxfId="37761" priority="16164" stopIfTrue="1" operator="equal">
      <formula>"Towel"</formula>
    </cfRule>
    <cfRule type="cellIs" dxfId="37760" priority="16165" stopIfTrue="1" operator="equal">
      <formula>"Napkin Hs"</formula>
    </cfRule>
    <cfRule type="cellIs" dxfId="37759" priority="16168" stopIfTrue="1" operator="equal">
      <formula>"Towel"</formula>
    </cfRule>
    <cfRule type="cellIs" dxfId="37758" priority="16169" stopIfTrue="1" operator="equal">
      <formula>"Napkin Hs"</formula>
    </cfRule>
    <cfRule type="cellIs" dxfId="37757" priority="16170" stopIfTrue="1" operator="equal">
      <formula>"Towel"</formula>
    </cfRule>
    <cfRule type="cellIs" dxfId="37756" priority="16171" stopIfTrue="1" operator="equal">
      <formula>"Napkin Hs"</formula>
    </cfRule>
    <cfRule type="cellIs" dxfId="37755" priority="16172" stopIfTrue="1" operator="equal">
      <formula>"Towel"</formula>
    </cfRule>
    <cfRule type="cellIs" dxfId="37754" priority="16173" stopIfTrue="1" operator="equal">
      <formula>"Napkin Hs"</formula>
    </cfRule>
    <cfRule type="cellIs" dxfId="37753" priority="16174" stopIfTrue="1" operator="equal">
      <formula>"Towel"</formula>
    </cfRule>
    <cfRule type="cellIs" dxfId="37752" priority="16175" stopIfTrue="1" operator="equal">
      <formula>"Napkin Hs"</formula>
    </cfRule>
    <cfRule type="cellIs" dxfId="37751" priority="16178" stopIfTrue="1" operator="equal">
      <formula>"Towel"</formula>
    </cfRule>
    <cfRule type="cellIs" dxfId="37750" priority="16179" stopIfTrue="1" operator="equal">
      <formula>"Napkin Hs"</formula>
    </cfRule>
    <cfRule type="cellIs" dxfId="37749" priority="16180" stopIfTrue="1" operator="equal">
      <formula>"Towel"</formula>
    </cfRule>
    <cfRule type="cellIs" dxfId="37748" priority="16181" stopIfTrue="1" operator="equal">
      <formula>"Napkin Hs"</formula>
    </cfRule>
    <cfRule type="cellIs" dxfId="37747" priority="16186" stopIfTrue="1" operator="equal">
      <formula>"Towel"</formula>
    </cfRule>
    <cfRule type="cellIs" dxfId="37746" priority="16187" stopIfTrue="1" operator="equal">
      <formula>"Napkin Hs"</formula>
    </cfRule>
    <cfRule type="cellIs" dxfId="37745" priority="16188" stopIfTrue="1" operator="equal">
      <formula>"Towel"</formula>
    </cfRule>
    <cfRule type="cellIs" dxfId="37744" priority="16189" stopIfTrue="1" operator="equal">
      <formula>"Napkin Hs"</formula>
    </cfRule>
    <cfRule type="cellIs" dxfId="37743" priority="16192" stopIfTrue="1" operator="equal">
      <formula>"Towel"</formula>
    </cfRule>
    <cfRule type="cellIs" dxfId="37742" priority="16193" stopIfTrue="1" operator="equal">
      <formula>"Napkin Hs"</formula>
    </cfRule>
    <cfRule type="cellIs" dxfId="37741" priority="16194" stopIfTrue="1" operator="equal">
      <formula>"Towel"</formula>
    </cfRule>
    <cfRule type="cellIs" dxfId="37740" priority="16195" stopIfTrue="1" operator="equal">
      <formula>"Napkin Hs"</formula>
    </cfRule>
    <cfRule type="cellIs" dxfId="37739" priority="16196" stopIfTrue="1" operator="equal">
      <formula>"Towel"</formula>
    </cfRule>
    <cfRule type="cellIs" dxfId="37738" priority="16197" stopIfTrue="1" operator="equal">
      <formula>"Napkin Hs"</formula>
    </cfRule>
    <cfRule type="cellIs" dxfId="37737" priority="16198" stopIfTrue="1" operator="equal">
      <formula>"Towel"</formula>
    </cfRule>
    <cfRule type="cellIs" dxfId="37736" priority="16199" stopIfTrue="1" operator="equal">
      <formula>"Napkin Hs"</formula>
    </cfRule>
    <cfRule type="cellIs" dxfId="37735" priority="16204" stopIfTrue="1" operator="equal">
      <formula>"Towel"</formula>
    </cfRule>
    <cfRule type="cellIs" dxfId="37734" priority="16205" stopIfTrue="1" operator="equal">
      <formula>"Napkin Hs"</formula>
    </cfRule>
    <cfRule type="cellIs" dxfId="37733" priority="16206" stopIfTrue="1" operator="equal">
      <formula>"Towel"</formula>
    </cfRule>
    <cfRule type="cellIs" dxfId="37732" priority="16207" stopIfTrue="1" operator="equal">
      <formula>"Napkin Hs"</formula>
    </cfRule>
    <cfRule type="cellIs" dxfId="37731" priority="16210" stopIfTrue="1" operator="equal">
      <formula>"Towel"</formula>
    </cfRule>
    <cfRule type="cellIs" dxfId="37730" priority="16211" stopIfTrue="1" operator="equal">
      <formula>"Napkin Hs"</formula>
    </cfRule>
    <cfRule type="cellIs" dxfId="37729" priority="16212" stopIfTrue="1" operator="equal">
      <formula>"Towel"</formula>
    </cfRule>
    <cfRule type="cellIs" dxfId="37728" priority="16213" stopIfTrue="1" operator="equal">
      <formula>"Napkin Hs"</formula>
    </cfRule>
    <cfRule type="cellIs" dxfId="37727" priority="16214" stopIfTrue="1" operator="equal">
      <formula>"Towel"</formula>
    </cfRule>
    <cfRule type="cellIs" dxfId="37726" priority="16215" stopIfTrue="1" operator="equal">
      <formula>"Napkin Hs"</formula>
    </cfRule>
    <cfRule type="cellIs" dxfId="37725" priority="16216" stopIfTrue="1" operator="equal">
      <formula>"Towel"</formula>
    </cfRule>
    <cfRule type="cellIs" dxfId="37724" priority="16217" stopIfTrue="1" operator="equal">
      <formula>"Napkin Hs"</formula>
    </cfRule>
    <cfRule type="cellIs" dxfId="37723" priority="16222" stopIfTrue="1" operator="equal">
      <formula>"Towel"</formula>
    </cfRule>
    <cfRule type="cellIs" dxfId="37722" priority="16223" stopIfTrue="1" operator="equal">
      <formula>"Napkin Hs"</formula>
    </cfRule>
    <cfRule type="cellIs" dxfId="37721" priority="16224" stopIfTrue="1" operator="equal">
      <formula>"Towel"</formula>
    </cfRule>
    <cfRule type="cellIs" dxfId="37720" priority="16225" stopIfTrue="1" operator="equal">
      <formula>"Napkin Hs"</formula>
    </cfRule>
    <cfRule type="cellIs" dxfId="37719" priority="16228" stopIfTrue="1" operator="equal">
      <formula>"Towel"</formula>
    </cfRule>
    <cfRule type="cellIs" dxfId="37718" priority="16229" stopIfTrue="1" operator="equal">
      <formula>"Napkin Hs"</formula>
    </cfRule>
    <cfRule type="cellIs" dxfId="37717" priority="16230" stopIfTrue="1" operator="equal">
      <formula>"Towel"</formula>
    </cfRule>
    <cfRule type="cellIs" dxfId="37716" priority="16231" stopIfTrue="1" operator="equal">
      <formula>"Napkin Hs"</formula>
    </cfRule>
  </conditionalFormatting>
  <conditionalFormatting sqref="C59">
    <cfRule type="cellIs" dxfId="37715" priority="16135" stopIfTrue="1" operator="equal">
      <formula>"Napkin Hs"</formula>
    </cfRule>
  </conditionalFormatting>
  <conditionalFormatting sqref="C59">
    <cfRule type="cellIs" dxfId="37714" priority="16134" stopIfTrue="1" operator="equal">
      <formula>"Napkin Hs"</formula>
    </cfRule>
  </conditionalFormatting>
  <conditionalFormatting sqref="C59">
    <cfRule type="cellIs" dxfId="37713" priority="16133" stopIfTrue="1" operator="equal">
      <formula>"Napkin Hs"</formula>
    </cfRule>
  </conditionalFormatting>
  <conditionalFormatting sqref="C59">
    <cfRule type="cellIs" dxfId="37712" priority="16132" stopIfTrue="1" operator="equal">
      <formula>"Napkin Hs"</formula>
    </cfRule>
  </conditionalFormatting>
  <conditionalFormatting sqref="C59">
    <cfRule type="cellIs" dxfId="37711" priority="16131" stopIfTrue="1" operator="equal">
      <formula>"Napkin Hs"</formula>
    </cfRule>
  </conditionalFormatting>
  <conditionalFormatting sqref="C59">
    <cfRule type="cellIs" dxfId="37710" priority="16130" stopIfTrue="1" operator="equal">
      <formula>"Napkin Hs"</formula>
    </cfRule>
  </conditionalFormatting>
  <conditionalFormatting sqref="C59">
    <cfRule type="cellIs" dxfId="37709" priority="16126" stopIfTrue="1" operator="equal">
      <formula>"Towel"</formula>
    </cfRule>
    <cfRule type="cellIs" dxfId="37708" priority="16127" stopIfTrue="1" operator="equal">
      <formula>"Napkin Hs"</formula>
    </cfRule>
  </conditionalFormatting>
  <conditionalFormatting sqref="C59">
    <cfRule type="cellIs" dxfId="37707" priority="16128" stopIfTrue="1" operator="equal">
      <formula>"Towel"</formula>
    </cfRule>
    <cfRule type="cellIs" dxfId="37706" priority="16129" stopIfTrue="1" operator="equal">
      <formula>"Napkin Hs"</formula>
    </cfRule>
  </conditionalFormatting>
  <conditionalFormatting sqref="C59">
    <cfRule type="cellIs" dxfId="37705" priority="16122" stopIfTrue="1" operator="equal">
      <formula>"Towel"</formula>
    </cfRule>
    <cfRule type="cellIs" dxfId="37704" priority="16123" stopIfTrue="1" operator="equal">
      <formula>"Napkin Hs"</formula>
    </cfRule>
  </conditionalFormatting>
  <conditionalFormatting sqref="C59">
    <cfRule type="cellIs" dxfId="37703" priority="16124" stopIfTrue="1" operator="equal">
      <formula>"Towel"</formula>
    </cfRule>
    <cfRule type="cellIs" dxfId="37702" priority="16125" stopIfTrue="1" operator="equal">
      <formula>"Napkin Hs"</formula>
    </cfRule>
  </conditionalFormatting>
  <conditionalFormatting sqref="C59">
    <cfRule type="cellIs" dxfId="37701" priority="16120" stopIfTrue="1" operator="equal">
      <formula>"Towel"</formula>
    </cfRule>
    <cfRule type="cellIs" dxfId="37700" priority="16121" stopIfTrue="1" operator="equal">
      <formula>"Napkin Hs"</formula>
    </cfRule>
  </conditionalFormatting>
  <conditionalFormatting sqref="C59">
    <cfRule type="cellIs" dxfId="37699" priority="16116" stopIfTrue="1" operator="equal">
      <formula>"Towel"</formula>
    </cfRule>
    <cfRule type="cellIs" dxfId="37698" priority="16117" stopIfTrue="1" operator="equal">
      <formula>"Napkin Hs"</formula>
    </cfRule>
  </conditionalFormatting>
  <conditionalFormatting sqref="C59">
    <cfRule type="cellIs" dxfId="37697" priority="16118" stopIfTrue="1" operator="equal">
      <formula>"Towel"</formula>
    </cfRule>
    <cfRule type="cellIs" dxfId="37696" priority="16119" stopIfTrue="1" operator="equal">
      <formula>"Napkin Hs"</formula>
    </cfRule>
  </conditionalFormatting>
  <conditionalFormatting sqref="C59">
    <cfRule type="cellIs" dxfId="37695" priority="16112" stopIfTrue="1" operator="equal">
      <formula>"Towel"</formula>
    </cfRule>
    <cfRule type="cellIs" dxfId="37694" priority="16113" stopIfTrue="1" operator="equal">
      <formula>"Napkin Hs"</formula>
    </cfRule>
  </conditionalFormatting>
  <conditionalFormatting sqref="C59">
    <cfRule type="cellIs" dxfId="37693" priority="16114" stopIfTrue="1" operator="equal">
      <formula>"Towel"</formula>
    </cfRule>
    <cfRule type="cellIs" dxfId="37692" priority="16115" stopIfTrue="1" operator="equal">
      <formula>"Napkin Hs"</formula>
    </cfRule>
  </conditionalFormatting>
  <conditionalFormatting sqref="C59">
    <cfRule type="cellIs" dxfId="37691" priority="16110" stopIfTrue="1" operator="equal">
      <formula>"Towel"</formula>
    </cfRule>
    <cfRule type="cellIs" dxfId="37690" priority="16111" stopIfTrue="1" operator="equal">
      <formula>"Napkin Hs"</formula>
    </cfRule>
  </conditionalFormatting>
  <conditionalFormatting sqref="C59">
    <cfRule type="cellIs" dxfId="37689" priority="16104" stopIfTrue="1" operator="equal">
      <formula>"Towel"</formula>
    </cfRule>
    <cfRule type="cellIs" dxfId="37688" priority="16105" stopIfTrue="1" operator="equal">
      <formula>"Napkin Hs"</formula>
    </cfRule>
  </conditionalFormatting>
  <conditionalFormatting sqref="C59">
    <cfRule type="cellIs" dxfId="37687" priority="16108" stopIfTrue="1" operator="equal">
      <formula>"Towel"</formula>
    </cfRule>
    <cfRule type="cellIs" dxfId="37686" priority="16109" stopIfTrue="1" operator="equal">
      <formula>"Napkin Hs"</formula>
    </cfRule>
  </conditionalFormatting>
  <conditionalFormatting sqref="C59">
    <cfRule type="cellIs" dxfId="37685" priority="16106" stopIfTrue="1" operator="equal">
      <formula>"Towel"</formula>
    </cfRule>
    <cfRule type="cellIs" dxfId="37684" priority="16107" stopIfTrue="1" operator="equal">
      <formula>"Napkin Hs"</formula>
    </cfRule>
  </conditionalFormatting>
  <conditionalFormatting sqref="C59">
    <cfRule type="cellIs" dxfId="37683" priority="16098" stopIfTrue="1" operator="equal">
      <formula>"Towel"</formula>
    </cfRule>
    <cfRule type="cellIs" dxfId="37682" priority="16099" stopIfTrue="1" operator="equal">
      <formula>"Napkin Hs"</formula>
    </cfRule>
  </conditionalFormatting>
  <conditionalFormatting sqref="C59">
    <cfRule type="cellIs" dxfId="37681" priority="16100" stopIfTrue="1" operator="equal">
      <formula>"Towel"</formula>
    </cfRule>
    <cfRule type="cellIs" dxfId="37680" priority="16101" stopIfTrue="1" operator="equal">
      <formula>"Napkin Hs"</formula>
    </cfRule>
  </conditionalFormatting>
  <conditionalFormatting sqref="C59">
    <cfRule type="cellIs" dxfId="37679" priority="16102" stopIfTrue="1" operator="equal">
      <formula>"Towel"</formula>
    </cfRule>
    <cfRule type="cellIs" dxfId="37678" priority="16103" stopIfTrue="1" operator="equal">
      <formula>"Napkin Hs"</formula>
    </cfRule>
  </conditionalFormatting>
  <conditionalFormatting sqref="C59">
    <cfRule type="cellIs" dxfId="37677" priority="16096" stopIfTrue="1" operator="equal">
      <formula>"Towel"</formula>
    </cfRule>
    <cfRule type="cellIs" dxfId="37676" priority="16097" stopIfTrue="1" operator="equal">
      <formula>"Napkin Hs"</formula>
    </cfRule>
  </conditionalFormatting>
  <conditionalFormatting sqref="C59">
    <cfRule type="cellIs" dxfId="37675" priority="16094" stopIfTrue="1" operator="equal">
      <formula>"Towel"</formula>
    </cfRule>
    <cfRule type="cellIs" dxfId="37674" priority="16095" stopIfTrue="1" operator="equal">
      <formula>"Napkin Hs"</formula>
    </cfRule>
  </conditionalFormatting>
  <conditionalFormatting sqref="C59">
    <cfRule type="cellIs" dxfId="37673" priority="16070" stopIfTrue="1" operator="equal">
      <formula>"Towel"</formula>
    </cfRule>
  </conditionalFormatting>
  <conditionalFormatting sqref="C59">
    <cfRule type="cellIs" dxfId="37672" priority="16071" stopIfTrue="1" operator="equal">
      <formula>"Napkin Hs"</formula>
    </cfRule>
    <cfRule type="cellIs" dxfId="37671" priority="16076" stopIfTrue="1" operator="equal">
      <formula>"Towel"</formula>
    </cfRule>
    <cfRule type="cellIs" dxfId="37670" priority="16077" stopIfTrue="1" operator="equal">
      <formula>"Napkin Hs"</formula>
    </cfRule>
    <cfRule type="cellIs" dxfId="37669" priority="16086" stopIfTrue="1" operator="equal">
      <formula>"Towel"</formula>
    </cfRule>
    <cfRule type="cellIs" dxfId="37668" priority="16087" stopIfTrue="1" operator="equal">
      <formula>"Napkin Hs"</formula>
    </cfRule>
    <cfRule type="cellIs" dxfId="37667" priority="16092" stopIfTrue="1" operator="equal">
      <formula>"Towel"</formula>
    </cfRule>
    <cfRule type="cellIs" dxfId="37666" priority="16093" stopIfTrue="1" operator="equal">
      <formula>"Napkin Hs"</formula>
    </cfRule>
  </conditionalFormatting>
  <conditionalFormatting sqref="C59">
    <cfRule type="cellIs" dxfId="37665" priority="16072" stopIfTrue="1" operator="equal">
      <formula>"Towel"</formula>
    </cfRule>
    <cfRule type="cellIs" dxfId="37664" priority="16073" stopIfTrue="1" operator="equal">
      <formula>"Napkin Hs"</formula>
    </cfRule>
    <cfRule type="cellIs" dxfId="37663" priority="16074" stopIfTrue="1" operator="equal">
      <formula>"Towel"</formula>
    </cfRule>
    <cfRule type="cellIs" dxfId="37662" priority="16075" stopIfTrue="1" operator="equal">
      <formula>"Napkin Hs"</formula>
    </cfRule>
    <cfRule type="cellIs" dxfId="37661" priority="16078" stopIfTrue="1" operator="equal">
      <formula>"Towel"</formula>
    </cfRule>
    <cfRule type="cellIs" dxfId="37660" priority="16079" stopIfTrue="1" operator="equal">
      <formula>"Napkin Hs"</formula>
    </cfRule>
    <cfRule type="cellIs" dxfId="37659" priority="16080" stopIfTrue="1" operator="equal">
      <formula>"Towel"</formula>
    </cfRule>
    <cfRule type="cellIs" dxfId="37658" priority="16081" stopIfTrue="1" operator="equal">
      <formula>"Napkin Hs"</formula>
    </cfRule>
    <cfRule type="cellIs" dxfId="37657" priority="16082" stopIfTrue="1" operator="equal">
      <formula>"Towel"</formula>
    </cfRule>
    <cfRule type="cellIs" dxfId="37656" priority="16083" stopIfTrue="1" operator="equal">
      <formula>"Napkin Hs"</formula>
    </cfRule>
    <cfRule type="cellIs" dxfId="37655" priority="16084" stopIfTrue="1" operator="equal">
      <formula>"Towel"</formula>
    </cfRule>
    <cfRule type="cellIs" dxfId="37654" priority="16085" stopIfTrue="1" operator="equal">
      <formula>"Napkin Hs"</formula>
    </cfRule>
    <cfRule type="cellIs" dxfId="37653" priority="16088" stopIfTrue="1" operator="equal">
      <formula>"Towel"</formula>
    </cfRule>
    <cfRule type="cellIs" dxfId="37652" priority="16089" stopIfTrue="1" operator="equal">
      <formula>"Napkin Hs"</formula>
    </cfRule>
    <cfRule type="cellIs" dxfId="37651" priority="16091" stopIfTrue="1" operator="equal">
      <formula>"Napkin Hs"</formula>
    </cfRule>
  </conditionalFormatting>
  <conditionalFormatting sqref="C59">
    <cfRule type="cellIs" dxfId="37650" priority="16090" stopIfTrue="1" operator="equal">
      <formula>"Towel"</formula>
    </cfRule>
  </conditionalFormatting>
  <conditionalFormatting sqref="C59">
    <cfRule type="cellIs" dxfId="37649" priority="16068" stopIfTrue="1" operator="equal">
      <formula>"Towel"</formula>
    </cfRule>
    <cfRule type="cellIs" dxfId="37648" priority="16069" stopIfTrue="1" operator="equal">
      <formula>"Napkin Hs"</formula>
    </cfRule>
  </conditionalFormatting>
  <conditionalFormatting sqref="C59">
    <cfRule type="cellIs" dxfId="37647" priority="16067" stopIfTrue="1" operator="equal">
      <formula>"Napkin Hs"</formula>
    </cfRule>
  </conditionalFormatting>
  <conditionalFormatting sqref="C59">
    <cfRule type="cellIs" dxfId="37646" priority="16066" stopIfTrue="1" operator="equal">
      <formula>"Towel"</formula>
    </cfRule>
  </conditionalFormatting>
  <conditionalFormatting sqref="C59">
    <cfRule type="cellIs" dxfId="37645" priority="16064" stopIfTrue="1" operator="equal">
      <formula>"Towel"</formula>
    </cfRule>
  </conditionalFormatting>
  <conditionalFormatting sqref="C59">
    <cfRule type="cellIs" dxfId="37644" priority="16065" stopIfTrue="1" operator="equal">
      <formula>"Napkin Hs"</formula>
    </cfRule>
  </conditionalFormatting>
  <conditionalFormatting sqref="C59">
    <cfRule type="cellIs" dxfId="37643" priority="15968" stopIfTrue="1" operator="equal">
      <formula>"Towel"</formula>
    </cfRule>
  </conditionalFormatting>
  <conditionalFormatting sqref="C59">
    <cfRule type="cellIs" dxfId="37642" priority="15978" stopIfTrue="1" operator="equal">
      <formula>"Towel"</formula>
    </cfRule>
    <cfRule type="cellIs" dxfId="37641" priority="15979" stopIfTrue="1" operator="equal">
      <formula>"Napkin Hs"</formula>
    </cfRule>
    <cfRule type="cellIs" dxfId="37640" priority="15984" stopIfTrue="1" operator="equal">
      <formula>"Towel"</formula>
    </cfRule>
    <cfRule type="cellIs" dxfId="37639" priority="15985" stopIfTrue="1" operator="equal">
      <formula>"Napkin Hs"</formula>
    </cfRule>
    <cfRule type="cellIs" dxfId="37638" priority="15990" stopIfTrue="1" operator="equal">
      <formula>"Towel"</formula>
    </cfRule>
    <cfRule type="cellIs" dxfId="37637" priority="15991" stopIfTrue="1" operator="equal">
      <formula>"Napkin Hs"</formula>
    </cfRule>
    <cfRule type="cellIs" dxfId="37636" priority="15992" stopIfTrue="1" operator="equal">
      <formula>"Towel"</formula>
    </cfRule>
    <cfRule type="cellIs" dxfId="37635" priority="15993" stopIfTrue="1" operator="equal">
      <formula>"Napkin Hs"</formula>
    </cfRule>
    <cfRule type="cellIs" dxfId="37634" priority="15998" stopIfTrue="1" operator="equal">
      <formula>"Towel"</formula>
    </cfRule>
    <cfRule type="cellIs" dxfId="37633" priority="15999" stopIfTrue="1" operator="equal">
      <formula>"Napkin Hs"</formula>
    </cfRule>
    <cfRule type="cellIs" dxfId="37632" priority="16008" stopIfTrue="1" operator="equal">
      <formula>"Towel"</formula>
    </cfRule>
    <cfRule type="cellIs" dxfId="37631" priority="16009" stopIfTrue="1" operator="equal">
      <formula>"Napkin Hs"</formula>
    </cfRule>
    <cfRule type="cellIs" dxfId="37630" priority="16014" stopIfTrue="1" operator="equal">
      <formula>"Towel"</formula>
    </cfRule>
    <cfRule type="cellIs" dxfId="37629" priority="16015" stopIfTrue="1" operator="equal">
      <formula>"Napkin Hs"</formula>
    </cfRule>
    <cfRule type="cellIs" dxfId="37628" priority="16016" stopIfTrue="1" operator="equal">
      <formula>"Towel"</formula>
    </cfRule>
    <cfRule type="cellIs" dxfId="37627" priority="16017" stopIfTrue="1" operator="equal">
      <formula>"Napkin Hs"</formula>
    </cfRule>
    <cfRule type="cellIs" dxfId="37626" priority="16022" stopIfTrue="1" operator="equal">
      <formula>"Towel"</formula>
    </cfRule>
    <cfRule type="cellIs" dxfId="37625" priority="16023" stopIfTrue="1" operator="equal">
      <formula>"Napkin Hs"</formula>
    </cfRule>
    <cfRule type="cellIs" dxfId="37624" priority="16032" stopIfTrue="1" operator="equal">
      <formula>"Towel"</formula>
    </cfRule>
    <cfRule type="cellIs" dxfId="37623" priority="16033" stopIfTrue="1" operator="equal">
      <formula>"Napkin Hs"</formula>
    </cfRule>
    <cfRule type="cellIs" dxfId="37622" priority="16034" stopIfTrue="1" operator="equal">
      <formula>"Towel"</formula>
    </cfRule>
    <cfRule type="cellIs" dxfId="37621" priority="16035" stopIfTrue="1" operator="equal">
      <formula>"Napkin Hs"</formula>
    </cfRule>
    <cfRule type="cellIs" dxfId="37620" priority="16040" stopIfTrue="1" operator="equal">
      <formula>"Towel"</formula>
    </cfRule>
    <cfRule type="cellIs" dxfId="37619" priority="16041" stopIfTrue="1" operator="equal">
      <formula>"Napkin Hs"</formula>
    </cfRule>
    <cfRule type="cellIs" dxfId="37618" priority="16050" stopIfTrue="1" operator="equal">
      <formula>"Towel"</formula>
    </cfRule>
    <cfRule type="cellIs" dxfId="37617" priority="16051" stopIfTrue="1" operator="equal">
      <formula>"Napkin Hs"</formula>
    </cfRule>
    <cfRule type="cellIs" dxfId="37616" priority="16052" stopIfTrue="1" operator="equal">
      <formula>"Towel"</formula>
    </cfRule>
    <cfRule type="cellIs" dxfId="37615" priority="16053" stopIfTrue="1" operator="equal">
      <formula>"Napkin Hs"</formula>
    </cfRule>
    <cfRule type="cellIs" dxfId="37614" priority="16059" stopIfTrue="1" operator="equal">
      <formula>"Napkin Hs"</formula>
    </cfRule>
  </conditionalFormatting>
  <conditionalFormatting sqref="C59">
    <cfRule type="cellIs" dxfId="37613" priority="16058" stopIfTrue="1" operator="equal">
      <formula>"Towel"</formula>
    </cfRule>
  </conditionalFormatting>
  <conditionalFormatting sqref="C59">
    <cfRule type="cellIs" dxfId="37612" priority="15969" stopIfTrue="1" operator="equal">
      <formula>"Napkin Hs"</formula>
    </cfRule>
    <cfRule type="cellIs" dxfId="37611" priority="15970" stopIfTrue="1" operator="equal">
      <formula>"Towel"</formula>
    </cfRule>
    <cfRule type="cellIs" dxfId="37610" priority="15971" stopIfTrue="1" operator="equal">
      <formula>"Napkin Hs"</formula>
    </cfRule>
    <cfRule type="cellIs" dxfId="37609" priority="15972" stopIfTrue="1" operator="equal">
      <formula>"Towel"</formula>
    </cfRule>
    <cfRule type="cellIs" dxfId="37608" priority="15973" stopIfTrue="1" operator="equal">
      <formula>"Napkin Hs"</formula>
    </cfRule>
    <cfRule type="cellIs" dxfId="37607" priority="15974" stopIfTrue="1" operator="equal">
      <formula>"Towel"</formula>
    </cfRule>
    <cfRule type="cellIs" dxfId="37606" priority="15975" stopIfTrue="1" operator="equal">
      <formula>"Napkin Hs"</formula>
    </cfRule>
    <cfRule type="cellIs" dxfId="37605" priority="15976" stopIfTrue="1" operator="equal">
      <formula>"Towel"</formula>
    </cfRule>
    <cfRule type="cellIs" dxfId="37604" priority="15977" stopIfTrue="1" operator="equal">
      <formula>"Napkin Hs"</formula>
    </cfRule>
    <cfRule type="cellIs" dxfId="37603" priority="15980" stopIfTrue="1" operator="equal">
      <formula>"Towel"</formula>
    </cfRule>
    <cfRule type="cellIs" dxfId="37602" priority="15981" stopIfTrue="1" operator="equal">
      <formula>"Napkin Hs"</formula>
    </cfRule>
    <cfRule type="cellIs" dxfId="37601" priority="15982" stopIfTrue="1" operator="equal">
      <formula>"Towel"</formula>
    </cfRule>
    <cfRule type="cellIs" dxfId="37600" priority="15983" stopIfTrue="1" operator="equal">
      <formula>"Napkin Hs"</formula>
    </cfRule>
    <cfRule type="cellIs" dxfId="37599" priority="15986" stopIfTrue="1" operator="equal">
      <formula>"Towel"</formula>
    </cfRule>
    <cfRule type="cellIs" dxfId="37598" priority="15987" stopIfTrue="1" operator="equal">
      <formula>"Napkin Hs"</formula>
    </cfRule>
    <cfRule type="cellIs" dxfId="37597" priority="15988" stopIfTrue="1" operator="equal">
      <formula>"Towel"</formula>
    </cfRule>
    <cfRule type="cellIs" dxfId="37596" priority="15989" stopIfTrue="1" operator="equal">
      <formula>"Napkin Hs"</formula>
    </cfRule>
    <cfRule type="cellIs" dxfId="37595" priority="15994" stopIfTrue="1" operator="equal">
      <formula>"Towel"</formula>
    </cfRule>
    <cfRule type="cellIs" dxfId="37594" priority="15995" stopIfTrue="1" operator="equal">
      <formula>"Napkin Hs"</formula>
    </cfRule>
    <cfRule type="cellIs" dxfId="37593" priority="15996" stopIfTrue="1" operator="equal">
      <formula>"Towel"</formula>
    </cfRule>
    <cfRule type="cellIs" dxfId="37592" priority="15997" stopIfTrue="1" operator="equal">
      <formula>"Napkin Hs"</formula>
    </cfRule>
    <cfRule type="cellIs" dxfId="37591" priority="16000" stopIfTrue="1" operator="equal">
      <formula>"Towel"</formula>
    </cfRule>
    <cfRule type="cellIs" dxfId="37590" priority="16001" stopIfTrue="1" operator="equal">
      <formula>"Napkin Hs"</formula>
    </cfRule>
    <cfRule type="cellIs" dxfId="37589" priority="16002" stopIfTrue="1" operator="equal">
      <formula>"Towel"</formula>
    </cfRule>
    <cfRule type="cellIs" dxfId="37588" priority="16003" stopIfTrue="1" operator="equal">
      <formula>"Napkin Hs"</formula>
    </cfRule>
    <cfRule type="cellIs" dxfId="37587" priority="16004" stopIfTrue="1" operator="equal">
      <formula>"Towel"</formula>
    </cfRule>
    <cfRule type="cellIs" dxfId="37586" priority="16005" stopIfTrue="1" operator="equal">
      <formula>"Napkin Hs"</formula>
    </cfRule>
    <cfRule type="cellIs" dxfId="37585" priority="16006" stopIfTrue="1" operator="equal">
      <formula>"Towel"</formula>
    </cfRule>
    <cfRule type="cellIs" dxfId="37584" priority="16007" stopIfTrue="1" operator="equal">
      <formula>"Napkin Hs"</formula>
    </cfRule>
    <cfRule type="cellIs" dxfId="37583" priority="16010" stopIfTrue="1" operator="equal">
      <formula>"Towel"</formula>
    </cfRule>
    <cfRule type="cellIs" dxfId="37582" priority="16011" stopIfTrue="1" operator="equal">
      <formula>"Napkin Hs"</formula>
    </cfRule>
    <cfRule type="cellIs" dxfId="37581" priority="16012" stopIfTrue="1" operator="equal">
      <formula>"Towel"</formula>
    </cfRule>
    <cfRule type="cellIs" dxfId="37580" priority="16013" stopIfTrue="1" operator="equal">
      <formula>"Napkin Hs"</formula>
    </cfRule>
    <cfRule type="cellIs" dxfId="37579" priority="16018" stopIfTrue="1" operator="equal">
      <formula>"Towel"</formula>
    </cfRule>
    <cfRule type="cellIs" dxfId="37578" priority="16019" stopIfTrue="1" operator="equal">
      <formula>"Napkin Hs"</formula>
    </cfRule>
    <cfRule type="cellIs" dxfId="37577" priority="16020" stopIfTrue="1" operator="equal">
      <formula>"Towel"</formula>
    </cfRule>
    <cfRule type="cellIs" dxfId="37576" priority="16021" stopIfTrue="1" operator="equal">
      <formula>"Napkin Hs"</formula>
    </cfRule>
    <cfRule type="cellIs" dxfId="37575" priority="16024" stopIfTrue="1" operator="equal">
      <formula>"Towel"</formula>
    </cfRule>
    <cfRule type="cellIs" dxfId="37574" priority="16025" stopIfTrue="1" operator="equal">
      <formula>"Napkin Hs"</formula>
    </cfRule>
    <cfRule type="cellIs" dxfId="37573" priority="16026" stopIfTrue="1" operator="equal">
      <formula>"Towel"</formula>
    </cfRule>
    <cfRule type="cellIs" dxfId="37572" priority="16027" stopIfTrue="1" operator="equal">
      <formula>"Napkin Hs"</formula>
    </cfRule>
    <cfRule type="cellIs" dxfId="37571" priority="16028" stopIfTrue="1" operator="equal">
      <formula>"Towel"</formula>
    </cfRule>
    <cfRule type="cellIs" dxfId="37570" priority="16029" stopIfTrue="1" operator="equal">
      <formula>"Napkin Hs"</formula>
    </cfRule>
    <cfRule type="cellIs" dxfId="37569" priority="16030" stopIfTrue="1" operator="equal">
      <formula>"Towel"</formula>
    </cfRule>
    <cfRule type="cellIs" dxfId="37568" priority="16031" stopIfTrue="1" operator="equal">
      <formula>"Napkin Hs"</formula>
    </cfRule>
    <cfRule type="cellIs" dxfId="37567" priority="16036" stopIfTrue="1" operator="equal">
      <formula>"Towel"</formula>
    </cfRule>
    <cfRule type="cellIs" dxfId="37566" priority="16037" stopIfTrue="1" operator="equal">
      <formula>"Napkin Hs"</formula>
    </cfRule>
    <cfRule type="cellIs" dxfId="37565" priority="16038" stopIfTrue="1" operator="equal">
      <formula>"Towel"</formula>
    </cfRule>
    <cfRule type="cellIs" dxfId="37564" priority="16039" stopIfTrue="1" operator="equal">
      <formula>"Napkin Hs"</formula>
    </cfRule>
    <cfRule type="cellIs" dxfId="37563" priority="16042" stopIfTrue="1" operator="equal">
      <formula>"Towel"</formula>
    </cfRule>
    <cfRule type="cellIs" dxfId="37562" priority="16043" stopIfTrue="1" operator="equal">
      <formula>"Napkin Hs"</formula>
    </cfRule>
    <cfRule type="cellIs" dxfId="37561" priority="16044" stopIfTrue="1" operator="equal">
      <formula>"Towel"</formula>
    </cfRule>
    <cfRule type="cellIs" dxfId="37560" priority="16045" stopIfTrue="1" operator="equal">
      <formula>"Napkin Hs"</formula>
    </cfRule>
    <cfRule type="cellIs" dxfId="37559" priority="16046" stopIfTrue="1" operator="equal">
      <formula>"Towel"</formula>
    </cfRule>
    <cfRule type="cellIs" dxfId="37558" priority="16047" stopIfTrue="1" operator="equal">
      <formula>"Napkin Hs"</formula>
    </cfRule>
    <cfRule type="cellIs" dxfId="37557" priority="16048" stopIfTrue="1" operator="equal">
      <formula>"Towel"</formula>
    </cfRule>
    <cfRule type="cellIs" dxfId="37556" priority="16049" stopIfTrue="1" operator="equal">
      <formula>"Napkin Hs"</formula>
    </cfRule>
    <cfRule type="cellIs" dxfId="37555" priority="16054" stopIfTrue="1" operator="equal">
      <formula>"Towel"</formula>
    </cfRule>
    <cfRule type="cellIs" dxfId="37554" priority="16055" stopIfTrue="1" operator="equal">
      <formula>"Napkin Hs"</formula>
    </cfRule>
    <cfRule type="cellIs" dxfId="37553" priority="16056" stopIfTrue="1" operator="equal">
      <formula>"Towel"</formula>
    </cfRule>
    <cfRule type="cellIs" dxfId="37552" priority="16057" stopIfTrue="1" operator="equal">
      <formula>"Napkin Hs"</formula>
    </cfRule>
    <cfRule type="cellIs" dxfId="37551" priority="16060" stopIfTrue="1" operator="equal">
      <formula>"Towel"</formula>
    </cfRule>
    <cfRule type="cellIs" dxfId="37550" priority="16061" stopIfTrue="1" operator="equal">
      <formula>"Napkin Hs"</formula>
    </cfRule>
    <cfRule type="cellIs" dxfId="37549" priority="16062" stopIfTrue="1" operator="equal">
      <formula>"Towel"</formula>
    </cfRule>
    <cfRule type="cellIs" dxfId="37548" priority="16063" stopIfTrue="1" operator="equal">
      <formula>"Napkin Hs"</formula>
    </cfRule>
  </conditionalFormatting>
  <conditionalFormatting sqref="C59">
    <cfRule type="cellIs" dxfId="37547" priority="15967" stopIfTrue="1" operator="equal">
      <formula>"Napkin Hs"</formula>
    </cfRule>
  </conditionalFormatting>
  <conditionalFormatting sqref="C59">
    <cfRule type="cellIs" dxfId="37546" priority="15966" stopIfTrue="1" operator="equal">
      <formula>"Napkin Hs"</formula>
    </cfRule>
  </conditionalFormatting>
  <conditionalFormatting sqref="C59">
    <cfRule type="cellIs" dxfId="37545" priority="15965" stopIfTrue="1" operator="equal">
      <formula>"Napkin Hs"</formula>
    </cfRule>
  </conditionalFormatting>
  <conditionalFormatting sqref="C59">
    <cfRule type="cellIs" dxfId="37544" priority="15964" stopIfTrue="1" operator="equal">
      <formula>"Napkin Hs"</formula>
    </cfRule>
  </conditionalFormatting>
  <conditionalFormatting sqref="C59">
    <cfRule type="cellIs" dxfId="37543" priority="15963" stopIfTrue="1" operator="equal">
      <formula>"Napkin Hs"</formula>
    </cfRule>
  </conditionalFormatting>
  <conditionalFormatting sqref="C59">
    <cfRule type="cellIs" dxfId="37542" priority="15962" stopIfTrue="1" operator="equal">
      <formula>"Napkin Hs"</formula>
    </cfRule>
  </conditionalFormatting>
  <conditionalFormatting sqref="C59">
    <cfRule type="cellIs" dxfId="37541" priority="15958" stopIfTrue="1" operator="equal">
      <formula>"Towel"</formula>
    </cfRule>
    <cfRule type="cellIs" dxfId="37540" priority="15959" stopIfTrue="1" operator="equal">
      <formula>"Napkin Hs"</formula>
    </cfRule>
  </conditionalFormatting>
  <conditionalFormatting sqref="C59">
    <cfRule type="cellIs" dxfId="37539" priority="15960" stopIfTrue="1" operator="equal">
      <formula>"Towel"</formula>
    </cfRule>
    <cfRule type="cellIs" dxfId="37538" priority="15961" stopIfTrue="1" operator="equal">
      <formula>"Napkin Hs"</formula>
    </cfRule>
  </conditionalFormatting>
  <conditionalFormatting sqref="C59">
    <cfRule type="cellIs" dxfId="37537" priority="15954" stopIfTrue="1" operator="equal">
      <formula>"Towel"</formula>
    </cfRule>
    <cfRule type="cellIs" dxfId="37536" priority="15955" stopIfTrue="1" operator="equal">
      <formula>"Napkin Hs"</formula>
    </cfRule>
  </conditionalFormatting>
  <conditionalFormatting sqref="C59">
    <cfRule type="cellIs" dxfId="37535" priority="15956" stopIfTrue="1" operator="equal">
      <formula>"Towel"</formula>
    </cfRule>
    <cfRule type="cellIs" dxfId="37534" priority="15957" stopIfTrue="1" operator="equal">
      <formula>"Napkin Hs"</formula>
    </cfRule>
  </conditionalFormatting>
  <conditionalFormatting sqref="B59:C59">
    <cfRule type="cellIs" dxfId="37533" priority="16381" stopIfTrue="1" operator="equal">
      <formula>"Towel"</formula>
    </cfRule>
    <cfRule type="cellIs" dxfId="37532" priority="16382" stopIfTrue="1" operator="equal">
      <formula>"Napkin Hs"</formula>
    </cfRule>
  </conditionalFormatting>
  <conditionalFormatting sqref="C59">
    <cfRule type="cellIs" dxfId="37531" priority="16377" stopIfTrue="1" operator="equal">
      <formula>"Towel"</formula>
    </cfRule>
    <cfRule type="cellIs" dxfId="37530" priority="16378" stopIfTrue="1" operator="equal">
      <formula>"Napkin Hs"</formula>
    </cfRule>
  </conditionalFormatting>
  <conditionalFormatting sqref="C59">
    <cfRule type="cellIs" dxfId="37529" priority="16379" stopIfTrue="1" operator="equal">
      <formula>"Towel"</formula>
    </cfRule>
    <cfRule type="cellIs" dxfId="37528" priority="16380" stopIfTrue="1" operator="equal">
      <formula>"Napkin Hs"</formula>
    </cfRule>
  </conditionalFormatting>
  <conditionalFormatting sqref="C59">
    <cfRule type="cellIs" dxfId="37527" priority="16373" stopIfTrue="1" operator="equal">
      <formula>"Towel"</formula>
    </cfRule>
    <cfRule type="cellIs" dxfId="37526" priority="16374" stopIfTrue="1" operator="equal">
      <formula>"Napkin Hs"</formula>
    </cfRule>
  </conditionalFormatting>
  <conditionalFormatting sqref="C59">
    <cfRule type="cellIs" dxfId="37525" priority="16375" stopIfTrue="1" operator="equal">
      <formula>"Towel"</formula>
    </cfRule>
    <cfRule type="cellIs" dxfId="37524" priority="16376" stopIfTrue="1" operator="equal">
      <formula>"Napkin Hs"</formula>
    </cfRule>
  </conditionalFormatting>
  <conditionalFormatting sqref="C59">
    <cfRule type="cellIs" dxfId="37523" priority="16371" stopIfTrue="1" operator="equal">
      <formula>"Towel"</formula>
    </cfRule>
    <cfRule type="cellIs" dxfId="37522" priority="16372" stopIfTrue="1" operator="equal">
      <formula>"Napkin Hs"</formula>
    </cfRule>
  </conditionalFormatting>
  <conditionalFormatting sqref="B59">
    <cfRule type="cellIs" dxfId="37521" priority="16369" stopIfTrue="1" operator="equal">
      <formula>"Towel"</formula>
    </cfRule>
    <cfRule type="cellIs" dxfId="37520" priority="16370" stopIfTrue="1" operator="equal">
      <formula>"Napkin Hs"</formula>
    </cfRule>
  </conditionalFormatting>
  <conditionalFormatting sqref="B59:C59">
    <cfRule type="cellIs" dxfId="37519" priority="16367" stopIfTrue="1" operator="equal">
      <formula>"Towel"</formula>
    </cfRule>
    <cfRule type="cellIs" dxfId="37518" priority="16368" stopIfTrue="1" operator="equal">
      <formula>"Napkin Hs"</formula>
    </cfRule>
  </conditionalFormatting>
  <conditionalFormatting sqref="C59">
    <cfRule type="cellIs" dxfId="37517" priority="16363" stopIfTrue="1" operator="equal">
      <formula>"Towel"</formula>
    </cfRule>
    <cfRule type="cellIs" dxfId="37516" priority="16364" stopIfTrue="1" operator="equal">
      <formula>"Napkin Hs"</formula>
    </cfRule>
  </conditionalFormatting>
  <conditionalFormatting sqref="C59">
    <cfRule type="cellIs" dxfId="37515" priority="16366" stopIfTrue="1" operator="equal">
      <formula>"Napkin Hs"</formula>
    </cfRule>
  </conditionalFormatting>
  <conditionalFormatting sqref="C59">
    <cfRule type="cellIs" dxfId="37514" priority="16365" stopIfTrue="1" operator="equal">
      <formula>"Towel"</formula>
    </cfRule>
  </conditionalFormatting>
  <conditionalFormatting sqref="B66:C67 B68">
    <cfRule type="cellIs" dxfId="37513" priority="15952" stopIfTrue="1" operator="equal">
      <formula>"Towel"</formula>
    </cfRule>
    <cfRule type="cellIs" dxfId="37512" priority="15953" stopIfTrue="1" operator="equal">
      <formula>"Napkin Hs"</formula>
    </cfRule>
  </conditionalFormatting>
  <conditionalFormatting sqref="B65:C65">
    <cfRule type="cellIs" dxfId="37511" priority="15948" stopIfTrue="1" operator="equal">
      <formula>"Towel"</formula>
    </cfRule>
    <cfRule type="cellIs" dxfId="37510" priority="15949" stopIfTrue="1" operator="equal">
      <formula>"Napkin Hs"</formula>
    </cfRule>
  </conditionalFormatting>
  <conditionalFormatting sqref="C66:C67">
    <cfRule type="cellIs" dxfId="37509" priority="15951" stopIfTrue="1" operator="equal">
      <formula>"Napkin Hs"</formula>
    </cfRule>
  </conditionalFormatting>
  <conditionalFormatting sqref="C66:C67">
    <cfRule type="cellIs" dxfId="37508" priority="15950" stopIfTrue="1" operator="equal">
      <formula>"Towel"</formula>
    </cfRule>
  </conditionalFormatting>
  <conditionalFormatting sqref="C65">
    <cfRule type="cellIs" dxfId="37507" priority="15944" stopIfTrue="1" operator="equal">
      <formula>"Towel"</formula>
    </cfRule>
    <cfRule type="cellIs" dxfId="37506" priority="15945" stopIfTrue="1" operator="equal">
      <formula>"Napkin Hs"</formula>
    </cfRule>
  </conditionalFormatting>
  <conditionalFormatting sqref="C65:C67">
    <cfRule type="cellIs" dxfId="37505" priority="15946" stopIfTrue="1" operator="equal">
      <formula>"Towel"</formula>
    </cfRule>
    <cfRule type="cellIs" dxfId="37504" priority="15947" stopIfTrue="1" operator="equal">
      <formula>"Napkin Hs"</formula>
    </cfRule>
  </conditionalFormatting>
  <conditionalFormatting sqref="B65:C65">
    <cfRule type="cellIs" dxfId="37503" priority="15926" stopIfTrue="1" operator="equal">
      <formula>"Towel"</formula>
    </cfRule>
    <cfRule type="cellIs" dxfId="37502" priority="15927" stopIfTrue="1" operator="equal">
      <formula>"Napkin Hs"</formula>
    </cfRule>
  </conditionalFormatting>
  <conditionalFormatting sqref="C65:C66">
    <cfRule type="cellIs" dxfId="37501" priority="15924" stopIfTrue="1" operator="equal">
      <formula>"Towel"</formula>
    </cfRule>
    <cfRule type="cellIs" dxfId="37500" priority="15925" stopIfTrue="1" operator="equal">
      <formula>"Napkin Hs"</formula>
    </cfRule>
  </conditionalFormatting>
  <conditionalFormatting sqref="C65">
    <cfRule type="cellIs" dxfId="37499" priority="15922" stopIfTrue="1" operator="equal">
      <formula>"Towel"</formula>
    </cfRule>
    <cfRule type="cellIs" dxfId="37498" priority="15923" stopIfTrue="1" operator="equal">
      <formula>"Napkin Hs"</formula>
    </cfRule>
  </conditionalFormatting>
  <conditionalFormatting sqref="C67">
    <cfRule type="cellIs" dxfId="37497" priority="15914" stopIfTrue="1" operator="equal">
      <formula>"Towel"</formula>
    </cfRule>
    <cfRule type="cellIs" dxfId="37496" priority="15915" stopIfTrue="1" operator="equal">
      <formula>"Napkin Hs"</formula>
    </cfRule>
  </conditionalFormatting>
  <conditionalFormatting sqref="B67:C67 B68">
    <cfRule type="cellIs" dxfId="37495" priority="15916" stopIfTrue="1" operator="equal">
      <formula>"Towel"</formula>
    </cfRule>
    <cfRule type="cellIs" dxfId="37494" priority="15917" stopIfTrue="1" operator="equal">
      <formula>"Napkin Hs"</formula>
    </cfRule>
  </conditionalFormatting>
  <conditionalFormatting sqref="C67">
    <cfRule type="cellIs" dxfId="37493" priority="15912" stopIfTrue="1" operator="equal">
      <formula>"Towel"</formula>
    </cfRule>
    <cfRule type="cellIs" dxfId="37492" priority="15913" stopIfTrue="1" operator="equal">
      <formula>"Napkin Hs"</formula>
    </cfRule>
  </conditionalFormatting>
  <conditionalFormatting sqref="B67:C67 B68">
    <cfRule type="cellIs" dxfId="37491" priority="15910" stopIfTrue="1" operator="equal">
      <formula>"Towel"</formula>
    </cfRule>
    <cfRule type="cellIs" dxfId="37490" priority="15911" stopIfTrue="1" operator="equal">
      <formula>"Napkin Hs"</formula>
    </cfRule>
  </conditionalFormatting>
  <conditionalFormatting sqref="C67">
    <cfRule type="cellIs" dxfId="37489" priority="15918" stopIfTrue="1" operator="equal">
      <formula>"Towel"</formula>
    </cfRule>
    <cfRule type="cellIs" dxfId="37488" priority="15919" stopIfTrue="1" operator="equal">
      <formula>"Napkin Hs"</formula>
    </cfRule>
  </conditionalFormatting>
  <conditionalFormatting sqref="C67">
    <cfRule type="cellIs" dxfId="37487" priority="15920" stopIfTrue="1" operator="equal">
      <formula>"Towel"</formula>
    </cfRule>
    <cfRule type="cellIs" dxfId="37486" priority="15921" stopIfTrue="1" operator="equal">
      <formula>"Napkin Hs"</formula>
    </cfRule>
  </conditionalFormatting>
  <conditionalFormatting sqref="B67:C67 B68">
    <cfRule type="cellIs" dxfId="37485" priority="15882" stopIfTrue="1" operator="equal">
      <formula>"Towel"</formula>
    </cfRule>
    <cfRule type="cellIs" dxfId="37484" priority="15883" stopIfTrue="1" operator="equal">
      <formula>"Napkin Hs"</formula>
    </cfRule>
  </conditionalFormatting>
  <conditionalFormatting sqref="C66">
    <cfRule type="cellIs" dxfId="37483" priority="15884" stopIfTrue="1" operator="equal">
      <formula>"Towel"</formula>
    </cfRule>
    <cfRule type="cellIs" dxfId="37482" priority="15885" stopIfTrue="1" operator="equal">
      <formula>"Napkin Hs"</formula>
    </cfRule>
  </conditionalFormatting>
  <conditionalFormatting sqref="C67">
    <cfRule type="cellIs" dxfId="37481" priority="15880" stopIfTrue="1" operator="equal">
      <formula>"Towel"</formula>
    </cfRule>
    <cfRule type="cellIs" dxfId="37480" priority="15881" stopIfTrue="1" operator="equal">
      <formula>"Napkin Hs"</formula>
    </cfRule>
  </conditionalFormatting>
  <conditionalFormatting sqref="C67">
    <cfRule type="cellIs" dxfId="37479" priority="15878" stopIfTrue="1" operator="equal">
      <formula>"Towel"</formula>
    </cfRule>
    <cfRule type="cellIs" dxfId="37478" priority="15879" stopIfTrue="1" operator="equal">
      <formula>"Napkin Hs"</formula>
    </cfRule>
  </conditionalFormatting>
  <conditionalFormatting sqref="B65:C65">
    <cfRule type="cellIs" dxfId="37477" priority="15848" stopIfTrue="1" operator="equal">
      <formula>"Towel"</formula>
    </cfRule>
    <cfRule type="cellIs" dxfId="37476" priority="15849" stopIfTrue="1" operator="equal">
      <formula>"Napkin Hs"</formula>
    </cfRule>
  </conditionalFormatting>
  <conditionalFormatting sqref="C65">
    <cfRule type="cellIs" dxfId="37475" priority="15846" stopIfTrue="1" operator="equal">
      <formula>"Towel"</formula>
    </cfRule>
    <cfRule type="cellIs" dxfId="37474" priority="15847" stopIfTrue="1" operator="equal">
      <formula>"Napkin Hs"</formula>
    </cfRule>
  </conditionalFormatting>
  <conditionalFormatting sqref="C65">
    <cfRule type="cellIs" dxfId="37473" priority="15844" stopIfTrue="1" operator="equal">
      <formula>"Towel"</formula>
    </cfRule>
    <cfRule type="cellIs" dxfId="37472" priority="15845" stopIfTrue="1" operator="equal">
      <formula>"Napkin Hs"</formula>
    </cfRule>
  </conditionalFormatting>
  <conditionalFormatting sqref="B65:C65">
    <cfRule type="cellIs" dxfId="37471" priority="15842" stopIfTrue="1" operator="equal">
      <formula>"Towel"</formula>
    </cfRule>
    <cfRule type="cellIs" dxfId="37470" priority="15843" stopIfTrue="1" operator="equal">
      <formula>"Napkin Hs"</formula>
    </cfRule>
  </conditionalFormatting>
  <conditionalFormatting sqref="C65">
    <cfRule type="cellIs" dxfId="37469" priority="15850" stopIfTrue="1" operator="equal">
      <formula>"Towel"</formula>
    </cfRule>
    <cfRule type="cellIs" dxfId="37468" priority="15851" stopIfTrue="1" operator="equal">
      <formula>"Napkin Hs"</formula>
    </cfRule>
  </conditionalFormatting>
  <conditionalFormatting sqref="C65">
    <cfRule type="cellIs" dxfId="37467" priority="15852" stopIfTrue="1" operator="equal">
      <formula>"Towel"</formula>
    </cfRule>
    <cfRule type="cellIs" dxfId="37466" priority="15853" stopIfTrue="1" operator="equal">
      <formula>"Napkin Hs"</formula>
    </cfRule>
  </conditionalFormatting>
  <conditionalFormatting sqref="B67:C67 B68">
    <cfRule type="cellIs" dxfId="37465" priority="15840" stopIfTrue="1" operator="equal">
      <formula>"Towel"</formula>
    </cfRule>
    <cfRule type="cellIs" dxfId="37464" priority="15841" stopIfTrue="1" operator="equal">
      <formula>"Napkin Hs"</formula>
    </cfRule>
  </conditionalFormatting>
  <conditionalFormatting sqref="C67">
    <cfRule type="cellIs" dxfId="37463" priority="15836" stopIfTrue="1" operator="equal">
      <formula>"Towel"</formula>
    </cfRule>
    <cfRule type="cellIs" dxfId="37462" priority="15837" stopIfTrue="1" operator="equal">
      <formula>"Napkin Hs"</formula>
    </cfRule>
  </conditionalFormatting>
  <conditionalFormatting sqref="C67">
    <cfRule type="cellIs" dxfId="37461" priority="15838" stopIfTrue="1" operator="equal">
      <formula>"Towel"</formula>
    </cfRule>
    <cfRule type="cellIs" dxfId="37460" priority="15839" stopIfTrue="1" operator="equal">
      <formula>"Napkin Hs"</formula>
    </cfRule>
  </conditionalFormatting>
  <conditionalFormatting sqref="B66:C66 C65">
    <cfRule type="cellIs" dxfId="37459" priority="15834" stopIfTrue="1" operator="equal">
      <formula>"Towel"</formula>
    </cfRule>
    <cfRule type="cellIs" dxfId="37458" priority="15835" stopIfTrue="1" operator="equal">
      <formula>"Napkin Hs"</formula>
    </cfRule>
  </conditionalFormatting>
  <conditionalFormatting sqref="C65">
    <cfRule type="cellIs" dxfId="37457" priority="15826" stopIfTrue="1" operator="equal">
      <formula>"Towel"</formula>
    </cfRule>
    <cfRule type="cellIs" dxfId="37456" priority="15827" stopIfTrue="1" operator="equal">
      <formula>"Napkin Hs"</formula>
    </cfRule>
  </conditionalFormatting>
  <conditionalFormatting sqref="C65:C66">
    <cfRule type="cellIs" dxfId="37455" priority="15830" stopIfTrue="1" operator="equal">
      <formula>"Towel"</formula>
    </cfRule>
    <cfRule type="cellIs" dxfId="37454" priority="15831" stopIfTrue="1" operator="equal">
      <formula>"Napkin Hs"</formula>
    </cfRule>
  </conditionalFormatting>
  <conditionalFormatting sqref="C65:C66">
    <cfRule type="cellIs" dxfId="37453" priority="15833" stopIfTrue="1" operator="equal">
      <formula>"Napkin Hs"</formula>
    </cfRule>
  </conditionalFormatting>
  <conditionalFormatting sqref="C65">
    <cfRule type="cellIs" dxfId="37452" priority="15828" stopIfTrue="1" operator="equal">
      <formula>"Towel"</formula>
    </cfRule>
    <cfRule type="cellIs" dxfId="37451" priority="15829" stopIfTrue="1" operator="equal">
      <formula>"Napkin Hs"</formula>
    </cfRule>
  </conditionalFormatting>
  <conditionalFormatting sqref="C65:C66">
    <cfRule type="cellIs" dxfId="37450" priority="15832" stopIfTrue="1" operator="equal">
      <formula>"Towel"</formula>
    </cfRule>
  </conditionalFormatting>
  <conditionalFormatting sqref="C65">
    <cfRule type="cellIs" dxfId="37449" priority="15824" stopIfTrue="1" operator="equal">
      <formula>"Towel"</formula>
    </cfRule>
    <cfRule type="cellIs" dxfId="37448" priority="15825" stopIfTrue="1" operator="equal">
      <formula>"Napkin Hs"</formula>
    </cfRule>
  </conditionalFormatting>
  <conditionalFormatting sqref="C65">
    <cfRule type="cellIs" dxfId="37447" priority="15820" stopIfTrue="1" operator="equal">
      <formula>"Towel"</formula>
    </cfRule>
    <cfRule type="cellIs" dxfId="37446" priority="15821" stopIfTrue="1" operator="equal">
      <formula>"Napkin Hs"</formula>
    </cfRule>
  </conditionalFormatting>
  <conditionalFormatting sqref="C65">
    <cfRule type="cellIs" dxfId="37445" priority="15822" stopIfTrue="1" operator="equal">
      <formula>"Towel"</formula>
    </cfRule>
    <cfRule type="cellIs" dxfId="37444" priority="15823" stopIfTrue="1" operator="equal">
      <formula>"Napkin Hs"</formula>
    </cfRule>
  </conditionalFormatting>
  <conditionalFormatting sqref="C65">
    <cfRule type="cellIs" dxfId="37443" priority="15818" stopIfTrue="1" operator="equal">
      <formula>"Towel"</formula>
    </cfRule>
    <cfRule type="cellIs" dxfId="37442" priority="15819" stopIfTrue="1" operator="equal">
      <formula>"Napkin Hs"</formula>
    </cfRule>
  </conditionalFormatting>
  <conditionalFormatting sqref="B66:C66">
    <cfRule type="cellIs" dxfId="37441" priority="15812" stopIfTrue="1" operator="equal">
      <formula>"Towel"</formula>
    </cfRule>
    <cfRule type="cellIs" dxfId="37440" priority="15813" stopIfTrue="1" operator="equal">
      <formula>"Napkin Hs"</formula>
    </cfRule>
  </conditionalFormatting>
  <conditionalFormatting sqref="B66:C66">
    <cfRule type="cellIs" dxfId="37439" priority="15806" stopIfTrue="1" operator="equal">
      <formula>"Towel"</formula>
    </cfRule>
    <cfRule type="cellIs" dxfId="37438" priority="15807" stopIfTrue="1" operator="equal">
      <formula>"Napkin Hs"</formula>
    </cfRule>
  </conditionalFormatting>
  <conditionalFormatting sqref="C66">
    <cfRule type="cellIs" dxfId="37437" priority="15810" stopIfTrue="1" operator="equal">
      <formula>"Towel"</formula>
    </cfRule>
    <cfRule type="cellIs" dxfId="37436" priority="15811" stopIfTrue="1" operator="equal">
      <formula>"Napkin Hs"</formula>
    </cfRule>
  </conditionalFormatting>
  <conditionalFormatting sqref="C66">
    <cfRule type="cellIs" dxfId="37435" priority="15816" stopIfTrue="1" operator="equal">
      <formula>"Towel"</formula>
    </cfRule>
    <cfRule type="cellIs" dxfId="37434" priority="15817" stopIfTrue="1" operator="equal">
      <formula>"Napkin Hs"</formula>
    </cfRule>
  </conditionalFormatting>
  <conditionalFormatting sqref="C66">
    <cfRule type="cellIs" dxfId="37433" priority="15814" stopIfTrue="1" operator="equal">
      <formula>"Towel"</formula>
    </cfRule>
    <cfRule type="cellIs" dxfId="37432" priority="15815" stopIfTrue="1" operator="equal">
      <formula>"Napkin Hs"</formula>
    </cfRule>
  </conditionalFormatting>
  <conditionalFormatting sqref="C66">
    <cfRule type="cellIs" dxfId="37431" priority="15808" stopIfTrue="1" operator="equal">
      <formula>"Towel"</formula>
    </cfRule>
    <cfRule type="cellIs" dxfId="37430" priority="15809" stopIfTrue="1" operator="equal">
      <formula>"Napkin Hs"</formula>
    </cfRule>
  </conditionalFormatting>
  <conditionalFormatting sqref="C65">
    <cfRule type="cellIs" dxfId="37429" priority="15804" stopIfTrue="1" operator="equal">
      <formula>"Towel"</formula>
    </cfRule>
    <cfRule type="cellIs" dxfId="37428" priority="15805" stopIfTrue="1" operator="equal">
      <formula>"Napkin Hs"</formula>
    </cfRule>
  </conditionalFormatting>
  <conditionalFormatting sqref="C65">
    <cfRule type="cellIs" dxfId="37427" priority="15800" stopIfTrue="1" operator="equal">
      <formula>"Towel"</formula>
    </cfRule>
    <cfRule type="cellIs" dxfId="37426" priority="15801" stopIfTrue="1" operator="equal">
      <formula>"Napkin Hs"</formula>
    </cfRule>
  </conditionalFormatting>
  <conditionalFormatting sqref="C65">
    <cfRule type="cellIs" dxfId="37425" priority="15803" stopIfTrue="1" operator="equal">
      <formula>"Napkin Hs"</formula>
    </cfRule>
  </conditionalFormatting>
  <conditionalFormatting sqref="C65">
    <cfRule type="cellIs" dxfId="37424" priority="15802" stopIfTrue="1" operator="equal">
      <formula>"Towel"</formula>
    </cfRule>
  </conditionalFormatting>
  <conditionalFormatting sqref="B66:C66">
    <cfRule type="cellIs" dxfId="37423" priority="15798" stopIfTrue="1" operator="equal">
      <formula>"Towel"</formula>
    </cfRule>
    <cfRule type="cellIs" dxfId="37422" priority="15799" stopIfTrue="1" operator="equal">
      <formula>"Napkin Hs"</formula>
    </cfRule>
  </conditionalFormatting>
  <conditionalFormatting sqref="C66">
    <cfRule type="cellIs" dxfId="37421" priority="15794" stopIfTrue="1" operator="equal">
      <formula>"Towel"</formula>
    </cfRule>
    <cfRule type="cellIs" dxfId="37420" priority="15795" stopIfTrue="1" operator="equal">
      <formula>"Napkin Hs"</formula>
    </cfRule>
  </conditionalFormatting>
  <conditionalFormatting sqref="C66">
    <cfRule type="cellIs" dxfId="37419" priority="15797" stopIfTrue="1" operator="equal">
      <formula>"Napkin Hs"</formula>
    </cfRule>
  </conditionalFormatting>
  <conditionalFormatting sqref="C66">
    <cfRule type="cellIs" dxfId="37418" priority="15796" stopIfTrue="1" operator="equal">
      <formula>"Towel"</formula>
    </cfRule>
  </conditionalFormatting>
  <conditionalFormatting sqref="C65">
    <cfRule type="cellIs" dxfId="37417" priority="15792" stopIfTrue="1" operator="equal">
      <formula>"Towel"</formula>
    </cfRule>
    <cfRule type="cellIs" dxfId="37416" priority="15793" stopIfTrue="1" operator="equal">
      <formula>"Napkin Hs"</formula>
    </cfRule>
  </conditionalFormatting>
  <conditionalFormatting sqref="C65">
    <cfRule type="cellIs" dxfId="37415" priority="15788" stopIfTrue="1" operator="equal">
      <formula>"Towel"</formula>
    </cfRule>
    <cfRule type="cellIs" dxfId="37414" priority="15789" stopIfTrue="1" operator="equal">
      <formula>"Napkin Hs"</formula>
    </cfRule>
  </conditionalFormatting>
  <conditionalFormatting sqref="C65">
    <cfRule type="cellIs" dxfId="37413" priority="15790" stopIfTrue="1" operator="equal">
      <formula>"Towel"</formula>
    </cfRule>
    <cfRule type="cellIs" dxfId="37412" priority="15791" stopIfTrue="1" operator="equal">
      <formula>"Napkin Hs"</formula>
    </cfRule>
  </conditionalFormatting>
  <conditionalFormatting sqref="C65">
    <cfRule type="cellIs" dxfId="37411" priority="15786" stopIfTrue="1" operator="equal">
      <formula>"Towel"</formula>
    </cfRule>
    <cfRule type="cellIs" dxfId="37410" priority="15787" stopIfTrue="1" operator="equal">
      <formula>"Napkin Hs"</formula>
    </cfRule>
  </conditionalFormatting>
  <conditionalFormatting sqref="C65">
    <cfRule type="cellIs" dxfId="37409" priority="15784" stopIfTrue="1" operator="equal">
      <formula>"Towel"</formula>
    </cfRule>
    <cfRule type="cellIs" dxfId="37408" priority="15785" stopIfTrue="1" operator="equal">
      <formula>"Napkin Hs"</formula>
    </cfRule>
  </conditionalFormatting>
  <conditionalFormatting sqref="C65">
    <cfRule type="cellIs" dxfId="37407" priority="15782" stopIfTrue="1" operator="equal">
      <formula>"Towel"</formula>
    </cfRule>
    <cfRule type="cellIs" dxfId="37406" priority="15783" stopIfTrue="1" operator="equal">
      <formula>"Napkin Hs"</formula>
    </cfRule>
  </conditionalFormatting>
  <conditionalFormatting sqref="C65">
    <cfRule type="cellIs" dxfId="37405" priority="15774" stopIfTrue="1" operator="equal">
      <formula>"Towel"</formula>
    </cfRule>
    <cfRule type="cellIs" dxfId="37404" priority="15775" stopIfTrue="1" operator="equal">
      <formula>"Napkin Hs"</formula>
    </cfRule>
  </conditionalFormatting>
  <conditionalFormatting sqref="C65">
    <cfRule type="cellIs" dxfId="37403" priority="15776" stopIfTrue="1" operator="equal">
      <formula>"Towel"</formula>
    </cfRule>
    <cfRule type="cellIs" dxfId="37402" priority="15777" stopIfTrue="1" operator="equal">
      <formula>"Napkin Hs"</formula>
    </cfRule>
  </conditionalFormatting>
  <conditionalFormatting sqref="C65">
    <cfRule type="cellIs" dxfId="37401" priority="15772" stopIfTrue="1" operator="equal">
      <formula>"Towel"</formula>
    </cfRule>
    <cfRule type="cellIs" dxfId="37400" priority="15773" stopIfTrue="1" operator="equal">
      <formula>"Napkin Hs"</formula>
    </cfRule>
  </conditionalFormatting>
  <conditionalFormatting sqref="C65">
    <cfRule type="cellIs" dxfId="37399" priority="15770" stopIfTrue="1" operator="equal">
      <formula>"Towel"</formula>
    </cfRule>
    <cfRule type="cellIs" dxfId="37398" priority="15771" stopIfTrue="1" operator="equal">
      <formula>"Napkin Hs"</formula>
    </cfRule>
  </conditionalFormatting>
  <conditionalFormatting sqref="C65">
    <cfRule type="cellIs" dxfId="37397" priority="15778" stopIfTrue="1" operator="equal">
      <formula>"Towel"</formula>
    </cfRule>
    <cfRule type="cellIs" dxfId="37396" priority="15779" stopIfTrue="1" operator="equal">
      <formula>"Napkin Hs"</formula>
    </cfRule>
  </conditionalFormatting>
  <conditionalFormatting sqref="C65">
    <cfRule type="cellIs" dxfId="37395" priority="15780" stopIfTrue="1" operator="equal">
      <formula>"Towel"</formula>
    </cfRule>
    <cfRule type="cellIs" dxfId="37394" priority="15781" stopIfTrue="1" operator="equal">
      <formula>"Napkin Hs"</formula>
    </cfRule>
  </conditionalFormatting>
  <conditionalFormatting sqref="C65">
    <cfRule type="cellIs" dxfId="37393" priority="15768" stopIfTrue="1" operator="equal">
      <formula>"Towel"</formula>
    </cfRule>
    <cfRule type="cellIs" dxfId="37392" priority="15769" stopIfTrue="1" operator="equal">
      <formula>"Napkin Hs"</formula>
    </cfRule>
  </conditionalFormatting>
  <conditionalFormatting sqref="C65">
    <cfRule type="cellIs" dxfId="37391" priority="15764" stopIfTrue="1" operator="equal">
      <formula>"Towel"</formula>
    </cfRule>
    <cfRule type="cellIs" dxfId="37390" priority="15765" stopIfTrue="1" operator="equal">
      <formula>"Napkin Hs"</formula>
    </cfRule>
  </conditionalFormatting>
  <conditionalFormatting sqref="C65">
    <cfRule type="cellIs" dxfId="37389" priority="15766" stopIfTrue="1" operator="equal">
      <formula>"Towel"</formula>
    </cfRule>
    <cfRule type="cellIs" dxfId="37388" priority="15767" stopIfTrue="1" operator="equal">
      <formula>"Napkin Hs"</formula>
    </cfRule>
  </conditionalFormatting>
  <conditionalFormatting sqref="C65">
    <cfRule type="cellIs" dxfId="37387" priority="15762" stopIfTrue="1" operator="equal">
      <formula>"Towel"</formula>
    </cfRule>
    <cfRule type="cellIs" dxfId="37386" priority="15763" stopIfTrue="1" operator="equal">
      <formula>"Napkin Hs"</formula>
    </cfRule>
  </conditionalFormatting>
  <conditionalFormatting sqref="C65">
    <cfRule type="cellIs" dxfId="37385" priority="15760" stopIfTrue="1" operator="equal">
      <formula>"Towel"</formula>
    </cfRule>
    <cfRule type="cellIs" dxfId="37384" priority="15761" stopIfTrue="1" operator="equal">
      <formula>"Napkin Hs"</formula>
    </cfRule>
  </conditionalFormatting>
  <conditionalFormatting sqref="C65">
    <cfRule type="cellIs" dxfId="37383" priority="15758" stopIfTrue="1" operator="equal">
      <formula>"Towel"</formula>
    </cfRule>
    <cfRule type="cellIs" dxfId="37382" priority="15759" stopIfTrue="1" operator="equal">
      <formula>"Napkin Hs"</formula>
    </cfRule>
  </conditionalFormatting>
  <conditionalFormatting sqref="C65">
    <cfRule type="cellIs" dxfId="37381" priority="15750" stopIfTrue="1" operator="equal">
      <formula>"Towel"</formula>
    </cfRule>
    <cfRule type="cellIs" dxfId="37380" priority="15751" stopIfTrue="1" operator="equal">
      <formula>"Napkin Hs"</formula>
    </cfRule>
  </conditionalFormatting>
  <conditionalFormatting sqref="C65">
    <cfRule type="cellIs" dxfId="37379" priority="15752" stopIfTrue="1" operator="equal">
      <formula>"Towel"</formula>
    </cfRule>
    <cfRule type="cellIs" dxfId="37378" priority="15753" stopIfTrue="1" operator="equal">
      <formula>"Napkin Hs"</formula>
    </cfRule>
  </conditionalFormatting>
  <conditionalFormatting sqref="C65">
    <cfRule type="cellIs" dxfId="37377" priority="15748" stopIfTrue="1" operator="equal">
      <formula>"Towel"</formula>
    </cfRule>
    <cfRule type="cellIs" dxfId="37376" priority="15749" stopIfTrue="1" operator="equal">
      <formula>"Napkin Hs"</formula>
    </cfRule>
  </conditionalFormatting>
  <conditionalFormatting sqref="C65">
    <cfRule type="cellIs" dxfId="37375" priority="15746" stopIfTrue="1" operator="equal">
      <formula>"Towel"</formula>
    </cfRule>
    <cfRule type="cellIs" dxfId="37374" priority="15747" stopIfTrue="1" operator="equal">
      <formula>"Napkin Hs"</formula>
    </cfRule>
  </conditionalFormatting>
  <conditionalFormatting sqref="C65">
    <cfRule type="cellIs" dxfId="37373" priority="15754" stopIfTrue="1" operator="equal">
      <formula>"Towel"</formula>
    </cfRule>
    <cfRule type="cellIs" dxfId="37372" priority="15755" stopIfTrue="1" operator="equal">
      <formula>"Napkin Hs"</formula>
    </cfRule>
  </conditionalFormatting>
  <conditionalFormatting sqref="C65">
    <cfRule type="cellIs" dxfId="37371" priority="15756" stopIfTrue="1" operator="equal">
      <formula>"Towel"</formula>
    </cfRule>
    <cfRule type="cellIs" dxfId="37370" priority="15757" stopIfTrue="1" operator="equal">
      <formula>"Napkin Hs"</formula>
    </cfRule>
  </conditionalFormatting>
  <conditionalFormatting sqref="C65">
    <cfRule type="cellIs" dxfId="37369" priority="15744" stopIfTrue="1" operator="equal">
      <formula>"Towel"</formula>
    </cfRule>
    <cfRule type="cellIs" dxfId="37368" priority="15745" stopIfTrue="1" operator="equal">
      <formula>"Napkin Hs"</formula>
    </cfRule>
  </conditionalFormatting>
  <conditionalFormatting sqref="C65">
    <cfRule type="cellIs" dxfId="37367" priority="15740" stopIfTrue="1" operator="equal">
      <formula>"Towel"</formula>
    </cfRule>
    <cfRule type="cellIs" dxfId="37366" priority="15741" stopIfTrue="1" operator="equal">
      <formula>"Napkin Hs"</formula>
    </cfRule>
  </conditionalFormatting>
  <conditionalFormatting sqref="C65">
    <cfRule type="cellIs" dxfId="37365" priority="15742" stopIfTrue="1" operator="equal">
      <formula>"Towel"</formula>
    </cfRule>
    <cfRule type="cellIs" dxfId="37364" priority="15743" stopIfTrue="1" operator="equal">
      <formula>"Napkin Hs"</formula>
    </cfRule>
  </conditionalFormatting>
  <conditionalFormatting sqref="C65">
    <cfRule type="cellIs" dxfId="37363" priority="15736" stopIfTrue="1" operator="equal">
      <formula>"Towel"</formula>
    </cfRule>
    <cfRule type="cellIs" dxfId="37362" priority="15737" stopIfTrue="1" operator="equal">
      <formula>"Napkin Hs"</formula>
    </cfRule>
  </conditionalFormatting>
  <conditionalFormatting sqref="C65">
    <cfRule type="cellIs" dxfId="37361" priority="15738" stopIfTrue="1" operator="equal">
      <formula>"Towel"</formula>
    </cfRule>
    <cfRule type="cellIs" dxfId="37360" priority="15739" stopIfTrue="1" operator="equal">
      <formula>"Napkin Hs"</formula>
    </cfRule>
  </conditionalFormatting>
  <conditionalFormatting sqref="C65">
    <cfRule type="cellIs" dxfId="37359" priority="15734" stopIfTrue="1" operator="equal">
      <formula>"Towel"</formula>
    </cfRule>
    <cfRule type="cellIs" dxfId="37358" priority="15735" stopIfTrue="1" operator="equal">
      <formula>"Napkin Hs"</formula>
    </cfRule>
  </conditionalFormatting>
  <conditionalFormatting sqref="C65">
    <cfRule type="cellIs" dxfId="37357" priority="15728" stopIfTrue="1" operator="equal">
      <formula>"Towel"</formula>
    </cfRule>
    <cfRule type="cellIs" dxfId="37356" priority="15729" stopIfTrue="1" operator="equal">
      <formula>"Napkin Hs"</formula>
    </cfRule>
  </conditionalFormatting>
  <conditionalFormatting sqref="C65">
    <cfRule type="cellIs" dxfId="37355" priority="15732" stopIfTrue="1" operator="equal">
      <formula>"Towel"</formula>
    </cfRule>
    <cfRule type="cellIs" dxfId="37354" priority="15733" stopIfTrue="1" operator="equal">
      <formula>"Napkin Hs"</formula>
    </cfRule>
  </conditionalFormatting>
  <conditionalFormatting sqref="C65">
    <cfRule type="cellIs" dxfId="37353" priority="15730" stopIfTrue="1" operator="equal">
      <formula>"Towel"</formula>
    </cfRule>
    <cfRule type="cellIs" dxfId="37352" priority="15731" stopIfTrue="1" operator="equal">
      <formula>"Napkin Hs"</formula>
    </cfRule>
  </conditionalFormatting>
  <conditionalFormatting sqref="C65">
    <cfRule type="cellIs" dxfId="37351" priority="15722" stopIfTrue="1" operator="equal">
      <formula>"Towel"</formula>
    </cfRule>
    <cfRule type="cellIs" dxfId="37350" priority="15723" stopIfTrue="1" operator="equal">
      <formula>"Napkin Hs"</formula>
    </cfRule>
  </conditionalFormatting>
  <conditionalFormatting sqref="C65">
    <cfRule type="cellIs" dxfId="37349" priority="15724" stopIfTrue="1" operator="equal">
      <formula>"Towel"</formula>
    </cfRule>
    <cfRule type="cellIs" dxfId="37348" priority="15725" stopIfTrue="1" operator="equal">
      <formula>"Napkin Hs"</formula>
    </cfRule>
  </conditionalFormatting>
  <conditionalFormatting sqref="C65">
    <cfRule type="cellIs" dxfId="37347" priority="15726" stopIfTrue="1" operator="equal">
      <formula>"Towel"</formula>
    </cfRule>
    <cfRule type="cellIs" dxfId="37346" priority="15727" stopIfTrue="1" operator="equal">
      <formula>"Napkin Hs"</formula>
    </cfRule>
  </conditionalFormatting>
  <conditionalFormatting sqref="C65">
    <cfRule type="cellIs" dxfId="37345" priority="15720" stopIfTrue="1" operator="equal">
      <formula>"Towel"</formula>
    </cfRule>
    <cfRule type="cellIs" dxfId="37344" priority="15721" stopIfTrue="1" operator="equal">
      <formula>"Napkin Hs"</formula>
    </cfRule>
  </conditionalFormatting>
  <conditionalFormatting sqref="C65">
    <cfRule type="cellIs" dxfId="37343" priority="15718" stopIfTrue="1" operator="equal">
      <formula>"Towel"</formula>
    </cfRule>
    <cfRule type="cellIs" dxfId="37342" priority="15719" stopIfTrue="1" operator="equal">
      <formula>"Napkin Hs"</formula>
    </cfRule>
  </conditionalFormatting>
  <conditionalFormatting sqref="C65">
    <cfRule type="cellIs" dxfId="37341" priority="15694" stopIfTrue="1" operator="equal">
      <formula>"Towel"</formula>
    </cfRule>
  </conditionalFormatting>
  <conditionalFormatting sqref="C65">
    <cfRule type="cellIs" dxfId="37340" priority="15695" stopIfTrue="1" operator="equal">
      <formula>"Napkin Hs"</formula>
    </cfRule>
    <cfRule type="cellIs" dxfId="37339" priority="15700" stopIfTrue="1" operator="equal">
      <formula>"Towel"</formula>
    </cfRule>
    <cfRule type="cellIs" dxfId="37338" priority="15701" stopIfTrue="1" operator="equal">
      <formula>"Napkin Hs"</formula>
    </cfRule>
    <cfRule type="cellIs" dxfId="37337" priority="15710" stopIfTrue="1" operator="equal">
      <formula>"Towel"</formula>
    </cfRule>
    <cfRule type="cellIs" dxfId="37336" priority="15711" stopIfTrue="1" operator="equal">
      <formula>"Napkin Hs"</formula>
    </cfRule>
    <cfRule type="cellIs" dxfId="37335" priority="15716" stopIfTrue="1" operator="equal">
      <formula>"Towel"</formula>
    </cfRule>
    <cfRule type="cellIs" dxfId="37334" priority="15717" stopIfTrue="1" operator="equal">
      <formula>"Napkin Hs"</formula>
    </cfRule>
  </conditionalFormatting>
  <conditionalFormatting sqref="C65">
    <cfRule type="cellIs" dxfId="37333" priority="15696" stopIfTrue="1" operator="equal">
      <formula>"Towel"</formula>
    </cfRule>
    <cfRule type="cellIs" dxfId="37332" priority="15697" stopIfTrue="1" operator="equal">
      <formula>"Napkin Hs"</formula>
    </cfRule>
    <cfRule type="cellIs" dxfId="37331" priority="15698" stopIfTrue="1" operator="equal">
      <formula>"Towel"</formula>
    </cfRule>
    <cfRule type="cellIs" dxfId="37330" priority="15699" stopIfTrue="1" operator="equal">
      <formula>"Napkin Hs"</formula>
    </cfRule>
    <cfRule type="cellIs" dxfId="37329" priority="15702" stopIfTrue="1" operator="equal">
      <formula>"Towel"</formula>
    </cfRule>
    <cfRule type="cellIs" dxfId="37328" priority="15703" stopIfTrue="1" operator="equal">
      <formula>"Napkin Hs"</formula>
    </cfRule>
    <cfRule type="cellIs" dxfId="37327" priority="15704" stopIfTrue="1" operator="equal">
      <formula>"Towel"</formula>
    </cfRule>
    <cfRule type="cellIs" dxfId="37326" priority="15705" stopIfTrue="1" operator="equal">
      <formula>"Napkin Hs"</formula>
    </cfRule>
    <cfRule type="cellIs" dxfId="37325" priority="15706" stopIfTrue="1" operator="equal">
      <formula>"Towel"</formula>
    </cfRule>
    <cfRule type="cellIs" dxfId="37324" priority="15707" stopIfTrue="1" operator="equal">
      <formula>"Napkin Hs"</formula>
    </cfRule>
    <cfRule type="cellIs" dxfId="37323" priority="15708" stopIfTrue="1" operator="equal">
      <formula>"Towel"</formula>
    </cfRule>
    <cfRule type="cellIs" dxfId="37322" priority="15709" stopIfTrue="1" operator="equal">
      <formula>"Napkin Hs"</formula>
    </cfRule>
    <cfRule type="cellIs" dxfId="37321" priority="15712" stopIfTrue="1" operator="equal">
      <formula>"Towel"</formula>
    </cfRule>
    <cfRule type="cellIs" dxfId="37320" priority="15713" stopIfTrue="1" operator="equal">
      <formula>"Napkin Hs"</formula>
    </cfRule>
    <cfRule type="cellIs" dxfId="37319" priority="15715" stopIfTrue="1" operator="equal">
      <formula>"Napkin Hs"</formula>
    </cfRule>
  </conditionalFormatting>
  <conditionalFormatting sqref="C65">
    <cfRule type="cellIs" dxfId="37318" priority="15714" stopIfTrue="1" operator="equal">
      <formula>"Towel"</formula>
    </cfRule>
  </conditionalFormatting>
  <conditionalFormatting sqref="C65">
    <cfRule type="cellIs" dxfId="37317" priority="15692" stopIfTrue="1" operator="equal">
      <formula>"Towel"</formula>
    </cfRule>
    <cfRule type="cellIs" dxfId="37316" priority="15693" stopIfTrue="1" operator="equal">
      <formula>"Napkin Hs"</formula>
    </cfRule>
  </conditionalFormatting>
  <conditionalFormatting sqref="C65">
    <cfRule type="cellIs" dxfId="37315" priority="15691" stopIfTrue="1" operator="equal">
      <formula>"Napkin Hs"</formula>
    </cfRule>
  </conditionalFormatting>
  <conditionalFormatting sqref="C65">
    <cfRule type="cellIs" dxfId="37314" priority="15690" stopIfTrue="1" operator="equal">
      <formula>"Towel"</formula>
    </cfRule>
  </conditionalFormatting>
  <conditionalFormatting sqref="C65">
    <cfRule type="cellIs" dxfId="37313" priority="15688" stopIfTrue="1" operator="equal">
      <formula>"Towel"</formula>
    </cfRule>
  </conditionalFormatting>
  <conditionalFormatting sqref="C65">
    <cfRule type="cellIs" dxfId="37312" priority="15689" stopIfTrue="1" operator="equal">
      <formula>"Napkin Hs"</formula>
    </cfRule>
  </conditionalFormatting>
  <conditionalFormatting sqref="C65">
    <cfRule type="cellIs" dxfId="37311" priority="15592" stopIfTrue="1" operator="equal">
      <formula>"Towel"</formula>
    </cfRule>
  </conditionalFormatting>
  <conditionalFormatting sqref="C65">
    <cfRule type="cellIs" dxfId="37310" priority="15602" stopIfTrue="1" operator="equal">
      <formula>"Towel"</formula>
    </cfRule>
    <cfRule type="cellIs" dxfId="37309" priority="15603" stopIfTrue="1" operator="equal">
      <formula>"Napkin Hs"</formula>
    </cfRule>
    <cfRule type="cellIs" dxfId="37308" priority="15608" stopIfTrue="1" operator="equal">
      <formula>"Towel"</formula>
    </cfRule>
    <cfRule type="cellIs" dxfId="37307" priority="15609" stopIfTrue="1" operator="equal">
      <formula>"Napkin Hs"</formula>
    </cfRule>
    <cfRule type="cellIs" dxfId="37306" priority="15614" stopIfTrue="1" operator="equal">
      <formula>"Towel"</formula>
    </cfRule>
    <cfRule type="cellIs" dxfId="37305" priority="15615" stopIfTrue="1" operator="equal">
      <formula>"Napkin Hs"</formula>
    </cfRule>
    <cfRule type="cellIs" dxfId="37304" priority="15616" stopIfTrue="1" operator="equal">
      <formula>"Towel"</formula>
    </cfRule>
    <cfRule type="cellIs" dxfId="37303" priority="15617" stopIfTrue="1" operator="equal">
      <formula>"Napkin Hs"</formula>
    </cfRule>
    <cfRule type="cellIs" dxfId="37302" priority="15622" stopIfTrue="1" operator="equal">
      <formula>"Towel"</formula>
    </cfRule>
    <cfRule type="cellIs" dxfId="37301" priority="15623" stopIfTrue="1" operator="equal">
      <formula>"Napkin Hs"</formula>
    </cfRule>
    <cfRule type="cellIs" dxfId="37300" priority="15632" stopIfTrue="1" operator="equal">
      <formula>"Towel"</formula>
    </cfRule>
    <cfRule type="cellIs" dxfId="37299" priority="15633" stopIfTrue="1" operator="equal">
      <formula>"Napkin Hs"</formula>
    </cfRule>
    <cfRule type="cellIs" dxfId="37298" priority="15638" stopIfTrue="1" operator="equal">
      <formula>"Towel"</formula>
    </cfRule>
    <cfRule type="cellIs" dxfId="37297" priority="15639" stopIfTrue="1" operator="equal">
      <formula>"Napkin Hs"</formula>
    </cfRule>
    <cfRule type="cellIs" dxfId="37296" priority="15640" stopIfTrue="1" operator="equal">
      <formula>"Towel"</formula>
    </cfRule>
    <cfRule type="cellIs" dxfId="37295" priority="15641" stopIfTrue="1" operator="equal">
      <formula>"Napkin Hs"</formula>
    </cfRule>
    <cfRule type="cellIs" dxfId="37294" priority="15646" stopIfTrue="1" operator="equal">
      <formula>"Towel"</formula>
    </cfRule>
    <cfRule type="cellIs" dxfId="37293" priority="15647" stopIfTrue="1" operator="equal">
      <formula>"Napkin Hs"</formula>
    </cfRule>
    <cfRule type="cellIs" dxfId="37292" priority="15656" stopIfTrue="1" operator="equal">
      <formula>"Towel"</formula>
    </cfRule>
    <cfRule type="cellIs" dxfId="37291" priority="15657" stopIfTrue="1" operator="equal">
      <formula>"Napkin Hs"</formula>
    </cfRule>
    <cfRule type="cellIs" dxfId="37290" priority="15658" stopIfTrue="1" operator="equal">
      <formula>"Towel"</formula>
    </cfRule>
    <cfRule type="cellIs" dxfId="37289" priority="15659" stopIfTrue="1" operator="equal">
      <formula>"Napkin Hs"</formula>
    </cfRule>
    <cfRule type="cellIs" dxfId="37288" priority="15664" stopIfTrue="1" operator="equal">
      <formula>"Towel"</formula>
    </cfRule>
    <cfRule type="cellIs" dxfId="37287" priority="15665" stopIfTrue="1" operator="equal">
      <formula>"Napkin Hs"</formula>
    </cfRule>
    <cfRule type="cellIs" dxfId="37286" priority="15674" stopIfTrue="1" operator="equal">
      <formula>"Towel"</formula>
    </cfRule>
    <cfRule type="cellIs" dxfId="37285" priority="15675" stopIfTrue="1" operator="equal">
      <formula>"Napkin Hs"</formula>
    </cfRule>
    <cfRule type="cellIs" dxfId="37284" priority="15676" stopIfTrue="1" operator="equal">
      <formula>"Towel"</formula>
    </cfRule>
    <cfRule type="cellIs" dxfId="37283" priority="15677" stopIfTrue="1" operator="equal">
      <formula>"Napkin Hs"</formula>
    </cfRule>
    <cfRule type="cellIs" dxfId="37282" priority="15683" stopIfTrue="1" operator="equal">
      <formula>"Napkin Hs"</formula>
    </cfRule>
  </conditionalFormatting>
  <conditionalFormatting sqref="C65">
    <cfRule type="cellIs" dxfId="37281" priority="15682" stopIfTrue="1" operator="equal">
      <formula>"Towel"</formula>
    </cfRule>
  </conditionalFormatting>
  <conditionalFormatting sqref="C65">
    <cfRule type="cellIs" dxfId="37280" priority="15593" stopIfTrue="1" operator="equal">
      <formula>"Napkin Hs"</formula>
    </cfRule>
    <cfRule type="cellIs" dxfId="37279" priority="15594" stopIfTrue="1" operator="equal">
      <formula>"Towel"</formula>
    </cfRule>
    <cfRule type="cellIs" dxfId="37278" priority="15595" stopIfTrue="1" operator="equal">
      <formula>"Napkin Hs"</formula>
    </cfRule>
    <cfRule type="cellIs" dxfId="37277" priority="15596" stopIfTrue="1" operator="equal">
      <formula>"Towel"</formula>
    </cfRule>
    <cfRule type="cellIs" dxfId="37276" priority="15597" stopIfTrue="1" operator="equal">
      <formula>"Napkin Hs"</formula>
    </cfRule>
    <cfRule type="cellIs" dxfId="37275" priority="15598" stopIfTrue="1" operator="equal">
      <formula>"Towel"</formula>
    </cfRule>
    <cfRule type="cellIs" dxfId="37274" priority="15599" stopIfTrue="1" operator="equal">
      <formula>"Napkin Hs"</formula>
    </cfRule>
    <cfRule type="cellIs" dxfId="37273" priority="15600" stopIfTrue="1" operator="equal">
      <formula>"Towel"</formula>
    </cfRule>
    <cfRule type="cellIs" dxfId="37272" priority="15601" stopIfTrue="1" operator="equal">
      <formula>"Napkin Hs"</formula>
    </cfRule>
    <cfRule type="cellIs" dxfId="37271" priority="15604" stopIfTrue="1" operator="equal">
      <formula>"Towel"</formula>
    </cfRule>
    <cfRule type="cellIs" dxfId="37270" priority="15605" stopIfTrue="1" operator="equal">
      <formula>"Napkin Hs"</formula>
    </cfRule>
    <cfRule type="cellIs" dxfId="37269" priority="15606" stopIfTrue="1" operator="equal">
      <formula>"Towel"</formula>
    </cfRule>
    <cfRule type="cellIs" dxfId="37268" priority="15607" stopIfTrue="1" operator="equal">
      <formula>"Napkin Hs"</formula>
    </cfRule>
    <cfRule type="cellIs" dxfId="37267" priority="15610" stopIfTrue="1" operator="equal">
      <formula>"Towel"</formula>
    </cfRule>
    <cfRule type="cellIs" dxfId="37266" priority="15611" stopIfTrue="1" operator="equal">
      <formula>"Napkin Hs"</formula>
    </cfRule>
    <cfRule type="cellIs" dxfId="37265" priority="15612" stopIfTrue="1" operator="equal">
      <formula>"Towel"</formula>
    </cfRule>
    <cfRule type="cellIs" dxfId="37264" priority="15613" stopIfTrue="1" operator="equal">
      <formula>"Napkin Hs"</formula>
    </cfRule>
    <cfRule type="cellIs" dxfId="37263" priority="15618" stopIfTrue="1" operator="equal">
      <formula>"Towel"</formula>
    </cfRule>
    <cfRule type="cellIs" dxfId="37262" priority="15619" stopIfTrue="1" operator="equal">
      <formula>"Napkin Hs"</formula>
    </cfRule>
    <cfRule type="cellIs" dxfId="37261" priority="15620" stopIfTrue="1" operator="equal">
      <formula>"Towel"</formula>
    </cfRule>
    <cfRule type="cellIs" dxfId="37260" priority="15621" stopIfTrue="1" operator="equal">
      <formula>"Napkin Hs"</formula>
    </cfRule>
    <cfRule type="cellIs" dxfId="37259" priority="15624" stopIfTrue="1" operator="equal">
      <formula>"Towel"</formula>
    </cfRule>
    <cfRule type="cellIs" dxfId="37258" priority="15625" stopIfTrue="1" operator="equal">
      <formula>"Napkin Hs"</formula>
    </cfRule>
    <cfRule type="cellIs" dxfId="37257" priority="15626" stopIfTrue="1" operator="equal">
      <formula>"Towel"</formula>
    </cfRule>
    <cfRule type="cellIs" dxfId="37256" priority="15627" stopIfTrue="1" operator="equal">
      <formula>"Napkin Hs"</formula>
    </cfRule>
    <cfRule type="cellIs" dxfId="37255" priority="15628" stopIfTrue="1" operator="equal">
      <formula>"Towel"</formula>
    </cfRule>
    <cfRule type="cellIs" dxfId="37254" priority="15629" stopIfTrue="1" operator="equal">
      <formula>"Napkin Hs"</formula>
    </cfRule>
    <cfRule type="cellIs" dxfId="37253" priority="15630" stopIfTrue="1" operator="equal">
      <formula>"Towel"</formula>
    </cfRule>
    <cfRule type="cellIs" dxfId="37252" priority="15631" stopIfTrue="1" operator="equal">
      <formula>"Napkin Hs"</formula>
    </cfRule>
    <cfRule type="cellIs" dxfId="37251" priority="15634" stopIfTrue="1" operator="equal">
      <formula>"Towel"</formula>
    </cfRule>
    <cfRule type="cellIs" dxfId="37250" priority="15635" stopIfTrue="1" operator="equal">
      <formula>"Napkin Hs"</formula>
    </cfRule>
    <cfRule type="cellIs" dxfId="37249" priority="15636" stopIfTrue="1" operator="equal">
      <formula>"Towel"</formula>
    </cfRule>
    <cfRule type="cellIs" dxfId="37248" priority="15637" stopIfTrue="1" operator="equal">
      <formula>"Napkin Hs"</formula>
    </cfRule>
    <cfRule type="cellIs" dxfId="37247" priority="15642" stopIfTrue="1" operator="equal">
      <formula>"Towel"</formula>
    </cfRule>
    <cfRule type="cellIs" dxfId="37246" priority="15643" stopIfTrue="1" operator="equal">
      <formula>"Napkin Hs"</formula>
    </cfRule>
    <cfRule type="cellIs" dxfId="37245" priority="15644" stopIfTrue="1" operator="equal">
      <formula>"Towel"</formula>
    </cfRule>
    <cfRule type="cellIs" dxfId="37244" priority="15645" stopIfTrue="1" operator="equal">
      <formula>"Napkin Hs"</formula>
    </cfRule>
    <cfRule type="cellIs" dxfId="37243" priority="15648" stopIfTrue="1" operator="equal">
      <formula>"Towel"</formula>
    </cfRule>
    <cfRule type="cellIs" dxfId="37242" priority="15649" stopIfTrue="1" operator="equal">
      <formula>"Napkin Hs"</formula>
    </cfRule>
    <cfRule type="cellIs" dxfId="37241" priority="15650" stopIfTrue="1" operator="equal">
      <formula>"Towel"</formula>
    </cfRule>
    <cfRule type="cellIs" dxfId="37240" priority="15651" stopIfTrue="1" operator="equal">
      <formula>"Napkin Hs"</formula>
    </cfRule>
    <cfRule type="cellIs" dxfId="37239" priority="15652" stopIfTrue="1" operator="equal">
      <formula>"Towel"</formula>
    </cfRule>
    <cfRule type="cellIs" dxfId="37238" priority="15653" stopIfTrue="1" operator="equal">
      <formula>"Napkin Hs"</formula>
    </cfRule>
    <cfRule type="cellIs" dxfId="37237" priority="15654" stopIfTrue="1" operator="equal">
      <formula>"Towel"</formula>
    </cfRule>
    <cfRule type="cellIs" dxfId="37236" priority="15655" stopIfTrue="1" operator="equal">
      <formula>"Napkin Hs"</formula>
    </cfRule>
    <cfRule type="cellIs" dxfId="37235" priority="15660" stopIfTrue="1" operator="equal">
      <formula>"Towel"</formula>
    </cfRule>
    <cfRule type="cellIs" dxfId="37234" priority="15661" stopIfTrue="1" operator="equal">
      <formula>"Napkin Hs"</formula>
    </cfRule>
    <cfRule type="cellIs" dxfId="37233" priority="15662" stopIfTrue="1" operator="equal">
      <formula>"Towel"</formula>
    </cfRule>
    <cfRule type="cellIs" dxfId="37232" priority="15663" stopIfTrue="1" operator="equal">
      <formula>"Napkin Hs"</formula>
    </cfRule>
    <cfRule type="cellIs" dxfId="37231" priority="15666" stopIfTrue="1" operator="equal">
      <formula>"Towel"</formula>
    </cfRule>
    <cfRule type="cellIs" dxfId="37230" priority="15667" stopIfTrue="1" operator="equal">
      <formula>"Napkin Hs"</formula>
    </cfRule>
    <cfRule type="cellIs" dxfId="37229" priority="15668" stopIfTrue="1" operator="equal">
      <formula>"Towel"</formula>
    </cfRule>
    <cfRule type="cellIs" dxfId="37228" priority="15669" stopIfTrue="1" operator="equal">
      <formula>"Napkin Hs"</formula>
    </cfRule>
    <cfRule type="cellIs" dxfId="37227" priority="15670" stopIfTrue="1" operator="equal">
      <formula>"Towel"</formula>
    </cfRule>
    <cfRule type="cellIs" dxfId="37226" priority="15671" stopIfTrue="1" operator="equal">
      <formula>"Napkin Hs"</formula>
    </cfRule>
    <cfRule type="cellIs" dxfId="37225" priority="15672" stopIfTrue="1" operator="equal">
      <formula>"Towel"</formula>
    </cfRule>
    <cfRule type="cellIs" dxfId="37224" priority="15673" stopIfTrue="1" operator="equal">
      <formula>"Napkin Hs"</formula>
    </cfRule>
    <cfRule type="cellIs" dxfId="37223" priority="15678" stopIfTrue="1" operator="equal">
      <formula>"Towel"</formula>
    </cfRule>
    <cfRule type="cellIs" dxfId="37222" priority="15679" stopIfTrue="1" operator="equal">
      <formula>"Napkin Hs"</formula>
    </cfRule>
    <cfRule type="cellIs" dxfId="37221" priority="15680" stopIfTrue="1" operator="equal">
      <formula>"Towel"</formula>
    </cfRule>
    <cfRule type="cellIs" dxfId="37220" priority="15681" stopIfTrue="1" operator="equal">
      <formula>"Napkin Hs"</formula>
    </cfRule>
    <cfRule type="cellIs" dxfId="37219" priority="15684" stopIfTrue="1" operator="equal">
      <formula>"Towel"</formula>
    </cfRule>
    <cfRule type="cellIs" dxfId="37218" priority="15685" stopIfTrue="1" operator="equal">
      <formula>"Napkin Hs"</formula>
    </cfRule>
    <cfRule type="cellIs" dxfId="37217" priority="15686" stopIfTrue="1" operator="equal">
      <formula>"Towel"</formula>
    </cfRule>
    <cfRule type="cellIs" dxfId="37216" priority="15687" stopIfTrue="1" operator="equal">
      <formula>"Napkin Hs"</formula>
    </cfRule>
  </conditionalFormatting>
  <conditionalFormatting sqref="C65">
    <cfRule type="cellIs" dxfId="37215" priority="15591" stopIfTrue="1" operator="equal">
      <formula>"Napkin Hs"</formula>
    </cfRule>
  </conditionalFormatting>
  <conditionalFormatting sqref="C65">
    <cfRule type="cellIs" dxfId="37214" priority="15590" stopIfTrue="1" operator="equal">
      <formula>"Napkin Hs"</formula>
    </cfRule>
  </conditionalFormatting>
  <conditionalFormatting sqref="C65">
    <cfRule type="cellIs" dxfId="37213" priority="15589" stopIfTrue="1" operator="equal">
      <formula>"Napkin Hs"</formula>
    </cfRule>
  </conditionalFormatting>
  <conditionalFormatting sqref="C65">
    <cfRule type="cellIs" dxfId="37212" priority="15588" stopIfTrue="1" operator="equal">
      <formula>"Napkin Hs"</formula>
    </cfRule>
  </conditionalFormatting>
  <conditionalFormatting sqref="C65">
    <cfRule type="cellIs" dxfId="37211" priority="15587" stopIfTrue="1" operator="equal">
      <formula>"Napkin Hs"</formula>
    </cfRule>
  </conditionalFormatting>
  <conditionalFormatting sqref="C65">
    <cfRule type="cellIs" dxfId="37210" priority="15586" stopIfTrue="1" operator="equal">
      <formula>"Napkin Hs"</formula>
    </cfRule>
  </conditionalFormatting>
  <conditionalFormatting sqref="C65">
    <cfRule type="cellIs" dxfId="37209" priority="15582" stopIfTrue="1" operator="equal">
      <formula>"Towel"</formula>
    </cfRule>
    <cfRule type="cellIs" dxfId="37208" priority="15583" stopIfTrue="1" operator="equal">
      <formula>"Napkin Hs"</formula>
    </cfRule>
  </conditionalFormatting>
  <conditionalFormatting sqref="C65">
    <cfRule type="cellIs" dxfId="37207" priority="15584" stopIfTrue="1" operator="equal">
      <formula>"Towel"</formula>
    </cfRule>
    <cfRule type="cellIs" dxfId="37206" priority="15585" stopIfTrue="1" operator="equal">
      <formula>"Napkin Hs"</formula>
    </cfRule>
  </conditionalFormatting>
  <conditionalFormatting sqref="C65">
    <cfRule type="cellIs" dxfId="37205" priority="15578" stopIfTrue="1" operator="equal">
      <formula>"Towel"</formula>
    </cfRule>
    <cfRule type="cellIs" dxfId="37204" priority="15579" stopIfTrue="1" operator="equal">
      <formula>"Napkin Hs"</formula>
    </cfRule>
  </conditionalFormatting>
  <conditionalFormatting sqref="C65">
    <cfRule type="cellIs" dxfId="37203" priority="15580" stopIfTrue="1" operator="equal">
      <formula>"Towel"</formula>
    </cfRule>
    <cfRule type="cellIs" dxfId="37202" priority="15581" stopIfTrue="1" operator="equal">
      <formula>"Napkin Hs"</formula>
    </cfRule>
  </conditionalFormatting>
  <conditionalFormatting sqref="C65">
    <cfRule type="cellIs" dxfId="37201" priority="15576" stopIfTrue="1" operator="equal">
      <formula>"Towel"</formula>
    </cfRule>
    <cfRule type="cellIs" dxfId="37200" priority="15577" stopIfTrue="1" operator="equal">
      <formula>"Napkin Hs"</formula>
    </cfRule>
  </conditionalFormatting>
  <conditionalFormatting sqref="C65">
    <cfRule type="cellIs" dxfId="37199" priority="15572" stopIfTrue="1" operator="equal">
      <formula>"Towel"</formula>
    </cfRule>
    <cfRule type="cellIs" dxfId="37198" priority="15573" stopIfTrue="1" operator="equal">
      <formula>"Napkin Hs"</formula>
    </cfRule>
  </conditionalFormatting>
  <conditionalFormatting sqref="C65">
    <cfRule type="cellIs" dxfId="37197" priority="15574" stopIfTrue="1" operator="equal">
      <formula>"Towel"</formula>
    </cfRule>
    <cfRule type="cellIs" dxfId="37196" priority="15575" stopIfTrue="1" operator="equal">
      <formula>"Napkin Hs"</formula>
    </cfRule>
  </conditionalFormatting>
  <conditionalFormatting sqref="C65">
    <cfRule type="cellIs" dxfId="37195" priority="15568" stopIfTrue="1" operator="equal">
      <formula>"Towel"</formula>
    </cfRule>
    <cfRule type="cellIs" dxfId="37194" priority="15569" stopIfTrue="1" operator="equal">
      <formula>"Napkin Hs"</formula>
    </cfRule>
  </conditionalFormatting>
  <conditionalFormatting sqref="C65">
    <cfRule type="cellIs" dxfId="37193" priority="15570" stopIfTrue="1" operator="equal">
      <formula>"Towel"</formula>
    </cfRule>
    <cfRule type="cellIs" dxfId="37192" priority="15571" stopIfTrue="1" operator="equal">
      <formula>"Napkin Hs"</formula>
    </cfRule>
  </conditionalFormatting>
  <conditionalFormatting sqref="C65">
    <cfRule type="cellIs" dxfId="37191" priority="15566" stopIfTrue="1" operator="equal">
      <formula>"Towel"</formula>
    </cfRule>
    <cfRule type="cellIs" dxfId="37190" priority="15567" stopIfTrue="1" operator="equal">
      <formula>"Napkin Hs"</formula>
    </cfRule>
  </conditionalFormatting>
  <conditionalFormatting sqref="C65">
    <cfRule type="cellIs" dxfId="37189" priority="15560" stopIfTrue="1" operator="equal">
      <formula>"Towel"</formula>
    </cfRule>
    <cfRule type="cellIs" dxfId="37188" priority="15561" stopIfTrue="1" operator="equal">
      <formula>"Napkin Hs"</formula>
    </cfRule>
  </conditionalFormatting>
  <conditionalFormatting sqref="C65">
    <cfRule type="cellIs" dxfId="37187" priority="15564" stopIfTrue="1" operator="equal">
      <formula>"Towel"</formula>
    </cfRule>
    <cfRule type="cellIs" dxfId="37186" priority="15565" stopIfTrue="1" operator="equal">
      <formula>"Napkin Hs"</formula>
    </cfRule>
  </conditionalFormatting>
  <conditionalFormatting sqref="C65">
    <cfRule type="cellIs" dxfId="37185" priority="15562" stopIfTrue="1" operator="equal">
      <formula>"Towel"</formula>
    </cfRule>
    <cfRule type="cellIs" dxfId="37184" priority="15563" stopIfTrue="1" operator="equal">
      <formula>"Napkin Hs"</formula>
    </cfRule>
  </conditionalFormatting>
  <conditionalFormatting sqref="C65">
    <cfRule type="cellIs" dxfId="37183" priority="15554" stopIfTrue="1" operator="equal">
      <formula>"Towel"</formula>
    </cfRule>
    <cfRule type="cellIs" dxfId="37182" priority="15555" stopIfTrue="1" operator="equal">
      <formula>"Napkin Hs"</formula>
    </cfRule>
  </conditionalFormatting>
  <conditionalFormatting sqref="C65">
    <cfRule type="cellIs" dxfId="37181" priority="15556" stopIfTrue="1" operator="equal">
      <formula>"Towel"</formula>
    </cfRule>
    <cfRule type="cellIs" dxfId="37180" priority="15557" stopIfTrue="1" operator="equal">
      <formula>"Napkin Hs"</formula>
    </cfRule>
  </conditionalFormatting>
  <conditionalFormatting sqref="C65">
    <cfRule type="cellIs" dxfId="37179" priority="15558" stopIfTrue="1" operator="equal">
      <formula>"Towel"</formula>
    </cfRule>
    <cfRule type="cellIs" dxfId="37178" priority="15559" stopIfTrue="1" operator="equal">
      <formula>"Napkin Hs"</formula>
    </cfRule>
  </conditionalFormatting>
  <conditionalFormatting sqref="C65">
    <cfRule type="cellIs" dxfId="37177" priority="15552" stopIfTrue="1" operator="equal">
      <formula>"Towel"</formula>
    </cfRule>
    <cfRule type="cellIs" dxfId="37176" priority="15553" stopIfTrue="1" operator="equal">
      <formula>"Napkin Hs"</formula>
    </cfRule>
  </conditionalFormatting>
  <conditionalFormatting sqref="C65">
    <cfRule type="cellIs" dxfId="37175" priority="15550" stopIfTrue="1" operator="equal">
      <formula>"Towel"</formula>
    </cfRule>
    <cfRule type="cellIs" dxfId="37174" priority="15551" stopIfTrue="1" operator="equal">
      <formula>"Napkin Hs"</formula>
    </cfRule>
  </conditionalFormatting>
  <conditionalFormatting sqref="C65">
    <cfRule type="cellIs" dxfId="37173" priority="15526" stopIfTrue="1" operator="equal">
      <formula>"Towel"</formula>
    </cfRule>
  </conditionalFormatting>
  <conditionalFormatting sqref="C65">
    <cfRule type="cellIs" dxfId="37172" priority="15527" stopIfTrue="1" operator="equal">
      <formula>"Napkin Hs"</formula>
    </cfRule>
    <cfRule type="cellIs" dxfId="37171" priority="15532" stopIfTrue="1" operator="equal">
      <formula>"Towel"</formula>
    </cfRule>
    <cfRule type="cellIs" dxfId="37170" priority="15533" stopIfTrue="1" operator="equal">
      <formula>"Napkin Hs"</formula>
    </cfRule>
    <cfRule type="cellIs" dxfId="37169" priority="15542" stopIfTrue="1" operator="equal">
      <formula>"Towel"</formula>
    </cfRule>
    <cfRule type="cellIs" dxfId="37168" priority="15543" stopIfTrue="1" operator="equal">
      <formula>"Napkin Hs"</formula>
    </cfRule>
    <cfRule type="cellIs" dxfId="37167" priority="15548" stopIfTrue="1" operator="equal">
      <formula>"Towel"</formula>
    </cfRule>
    <cfRule type="cellIs" dxfId="37166" priority="15549" stopIfTrue="1" operator="equal">
      <formula>"Napkin Hs"</formula>
    </cfRule>
  </conditionalFormatting>
  <conditionalFormatting sqref="C65">
    <cfRule type="cellIs" dxfId="37165" priority="15528" stopIfTrue="1" operator="equal">
      <formula>"Towel"</formula>
    </cfRule>
    <cfRule type="cellIs" dxfId="37164" priority="15529" stopIfTrue="1" operator="equal">
      <formula>"Napkin Hs"</formula>
    </cfRule>
    <cfRule type="cellIs" dxfId="37163" priority="15530" stopIfTrue="1" operator="equal">
      <formula>"Towel"</formula>
    </cfRule>
    <cfRule type="cellIs" dxfId="37162" priority="15531" stopIfTrue="1" operator="equal">
      <formula>"Napkin Hs"</formula>
    </cfRule>
    <cfRule type="cellIs" dxfId="37161" priority="15534" stopIfTrue="1" operator="equal">
      <formula>"Towel"</formula>
    </cfRule>
    <cfRule type="cellIs" dxfId="37160" priority="15535" stopIfTrue="1" operator="equal">
      <formula>"Napkin Hs"</formula>
    </cfRule>
    <cfRule type="cellIs" dxfId="37159" priority="15536" stopIfTrue="1" operator="equal">
      <formula>"Towel"</formula>
    </cfRule>
    <cfRule type="cellIs" dxfId="37158" priority="15537" stopIfTrue="1" operator="equal">
      <formula>"Napkin Hs"</formula>
    </cfRule>
    <cfRule type="cellIs" dxfId="37157" priority="15538" stopIfTrue="1" operator="equal">
      <formula>"Towel"</formula>
    </cfRule>
    <cfRule type="cellIs" dxfId="37156" priority="15539" stopIfTrue="1" operator="equal">
      <formula>"Napkin Hs"</formula>
    </cfRule>
    <cfRule type="cellIs" dxfId="37155" priority="15540" stopIfTrue="1" operator="equal">
      <formula>"Towel"</formula>
    </cfRule>
    <cfRule type="cellIs" dxfId="37154" priority="15541" stopIfTrue="1" operator="equal">
      <formula>"Napkin Hs"</formula>
    </cfRule>
    <cfRule type="cellIs" dxfId="37153" priority="15544" stopIfTrue="1" operator="equal">
      <formula>"Towel"</formula>
    </cfRule>
    <cfRule type="cellIs" dxfId="37152" priority="15545" stopIfTrue="1" operator="equal">
      <formula>"Napkin Hs"</formula>
    </cfRule>
    <cfRule type="cellIs" dxfId="37151" priority="15547" stopIfTrue="1" operator="equal">
      <formula>"Napkin Hs"</formula>
    </cfRule>
  </conditionalFormatting>
  <conditionalFormatting sqref="C65">
    <cfRule type="cellIs" dxfId="37150" priority="15546" stopIfTrue="1" operator="equal">
      <formula>"Towel"</formula>
    </cfRule>
  </conditionalFormatting>
  <conditionalFormatting sqref="C65">
    <cfRule type="cellIs" dxfId="37149" priority="15524" stopIfTrue="1" operator="equal">
      <formula>"Towel"</formula>
    </cfRule>
    <cfRule type="cellIs" dxfId="37148" priority="15525" stopIfTrue="1" operator="equal">
      <formula>"Napkin Hs"</formula>
    </cfRule>
  </conditionalFormatting>
  <conditionalFormatting sqref="C65">
    <cfRule type="cellIs" dxfId="37147" priority="15523" stopIfTrue="1" operator="equal">
      <formula>"Napkin Hs"</formula>
    </cfRule>
  </conditionalFormatting>
  <conditionalFormatting sqref="C65">
    <cfRule type="cellIs" dxfId="37146" priority="15522" stopIfTrue="1" operator="equal">
      <formula>"Towel"</formula>
    </cfRule>
  </conditionalFormatting>
  <conditionalFormatting sqref="C65">
    <cfRule type="cellIs" dxfId="37145" priority="15520" stopIfTrue="1" operator="equal">
      <formula>"Towel"</formula>
    </cfRule>
  </conditionalFormatting>
  <conditionalFormatting sqref="C65">
    <cfRule type="cellIs" dxfId="37144" priority="15521" stopIfTrue="1" operator="equal">
      <formula>"Napkin Hs"</formula>
    </cfRule>
  </conditionalFormatting>
  <conditionalFormatting sqref="C65">
    <cfRule type="cellIs" dxfId="37143" priority="15424" stopIfTrue="1" operator="equal">
      <formula>"Towel"</formula>
    </cfRule>
  </conditionalFormatting>
  <conditionalFormatting sqref="C65">
    <cfRule type="cellIs" dxfId="37142" priority="15434" stopIfTrue="1" operator="equal">
      <formula>"Towel"</formula>
    </cfRule>
    <cfRule type="cellIs" dxfId="37141" priority="15435" stopIfTrue="1" operator="equal">
      <formula>"Napkin Hs"</formula>
    </cfRule>
    <cfRule type="cellIs" dxfId="37140" priority="15440" stopIfTrue="1" operator="equal">
      <formula>"Towel"</formula>
    </cfRule>
    <cfRule type="cellIs" dxfId="37139" priority="15441" stopIfTrue="1" operator="equal">
      <formula>"Napkin Hs"</formula>
    </cfRule>
    <cfRule type="cellIs" dxfId="37138" priority="15446" stopIfTrue="1" operator="equal">
      <formula>"Towel"</formula>
    </cfRule>
    <cfRule type="cellIs" dxfId="37137" priority="15447" stopIfTrue="1" operator="equal">
      <formula>"Napkin Hs"</formula>
    </cfRule>
    <cfRule type="cellIs" dxfId="37136" priority="15448" stopIfTrue="1" operator="equal">
      <formula>"Towel"</formula>
    </cfRule>
    <cfRule type="cellIs" dxfId="37135" priority="15449" stopIfTrue="1" operator="equal">
      <formula>"Napkin Hs"</formula>
    </cfRule>
    <cfRule type="cellIs" dxfId="37134" priority="15454" stopIfTrue="1" operator="equal">
      <formula>"Towel"</formula>
    </cfRule>
    <cfRule type="cellIs" dxfId="37133" priority="15455" stopIfTrue="1" operator="equal">
      <formula>"Napkin Hs"</formula>
    </cfRule>
    <cfRule type="cellIs" dxfId="37132" priority="15464" stopIfTrue="1" operator="equal">
      <formula>"Towel"</formula>
    </cfRule>
    <cfRule type="cellIs" dxfId="37131" priority="15465" stopIfTrue="1" operator="equal">
      <formula>"Napkin Hs"</formula>
    </cfRule>
    <cfRule type="cellIs" dxfId="37130" priority="15470" stopIfTrue="1" operator="equal">
      <formula>"Towel"</formula>
    </cfRule>
    <cfRule type="cellIs" dxfId="37129" priority="15471" stopIfTrue="1" operator="equal">
      <formula>"Napkin Hs"</formula>
    </cfRule>
    <cfRule type="cellIs" dxfId="37128" priority="15472" stopIfTrue="1" operator="equal">
      <formula>"Towel"</formula>
    </cfRule>
    <cfRule type="cellIs" dxfId="37127" priority="15473" stopIfTrue="1" operator="equal">
      <formula>"Napkin Hs"</formula>
    </cfRule>
    <cfRule type="cellIs" dxfId="37126" priority="15478" stopIfTrue="1" operator="equal">
      <formula>"Towel"</formula>
    </cfRule>
    <cfRule type="cellIs" dxfId="37125" priority="15479" stopIfTrue="1" operator="equal">
      <formula>"Napkin Hs"</formula>
    </cfRule>
    <cfRule type="cellIs" dxfId="37124" priority="15488" stopIfTrue="1" operator="equal">
      <formula>"Towel"</formula>
    </cfRule>
    <cfRule type="cellIs" dxfId="37123" priority="15489" stopIfTrue="1" operator="equal">
      <formula>"Napkin Hs"</formula>
    </cfRule>
    <cfRule type="cellIs" dxfId="37122" priority="15490" stopIfTrue="1" operator="equal">
      <formula>"Towel"</formula>
    </cfRule>
    <cfRule type="cellIs" dxfId="37121" priority="15491" stopIfTrue="1" operator="equal">
      <formula>"Napkin Hs"</formula>
    </cfRule>
    <cfRule type="cellIs" dxfId="37120" priority="15496" stopIfTrue="1" operator="equal">
      <formula>"Towel"</formula>
    </cfRule>
    <cfRule type="cellIs" dxfId="37119" priority="15497" stopIfTrue="1" operator="equal">
      <formula>"Napkin Hs"</formula>
    </cfRule>
    <cfRule type="cellIs" dxfId="37118" priority="15506" stopIfTrue="1" operator="equal">
      <formula>"Towel"</formula>
    </cfRule>
    <cfRule type="cellIs" dxfId="37117" priority="15507" stopIfTrue="1" operator="equal">
      <formula>"Napkin Hs"</formula>
    </cfRule>
    <cfRule type="cellIs" dxfId="37116" priority="15508" stopIfTrue="1" operator="equal">
      <formula>"Towel"</formula>
    </cfRule>
    <cfRule type="cellIs" dxfId="37115" priority="15509" stopIfTrue="1" operator="equal">
      <formula>"Napkin Hs"</formula>
    </cfRule>
    <cfRule type="cellIs" dxfId="37114" priority="15515" stopIfTrue="1" operator="equal">
      <formula>"Napkin Hs"</formula>
    </cfRule>
  </conditionalFormatting>
  <conditionalFormatting sqref="C65">
    <cfRule type="cellIs" dxfId="37113" priority="15514" stopIfTrue="1" operator="equal">
      <formula>"Towel"</formula>
    </cfRule>
  </conditionalFormatting>
  <conditionalFormatting sqref="C65">
    <cfRule type="cellIs" dxfId="37112" priority="15425" stopIfTrue="1" operator="equal">
      <formula>"Napkin Hs"</formula>
    </cfRule>
    <cfRule type="cellIs" dxfId="37111" priority="15426" stopIfTrue="1" operator="equal">
      <formula>"Towel"</formula>
    </cfRule>
    <cfRule type="cellIs" dxfId="37110" priority="15427" stopIfTrue="1" operator="equal">
      <formula>"Napkin Hs"</formula>
    </cfRule>
    <cfRule type="cellIs" dxfId="37109" priority="15428" stopIfTrue="1" operator="equal">
      <formula>"Towel"</formula>
    </cfRule>
    <cfRule type="cellIs" dxfId="37108" priority="15429" stopIfTrue="1" operator="equal">
      <formula>"Napkin Hs"</formula>
    </cfRule>
    <cfRule type="cellIs" dxfId="37107" priority="15430" stopIfTrue="1" operator="equal">
      <formula>"Towel"</formula>
    </cfRule>
    <cfRule type="cellIs" dxfId="37106" priority="15431" stopIfTrue="1" operator="equal">
      <formula>"Napkin Hs"</formula>
    </cfRule>
    <cfRule type="cellIs" dxfId="37105" priority="15432" stopIfTrue="1" operator="equal">
      <formula>"Towel"</formula>
    </cfRule>
    <cfRule type="cellIs" dxfId="37104" priority="15433" stopIfTrue="1" operator="equal">
      <formula>"Napkin Hs"</formula>
    </cfRule>
    <cfRule type="cellIs" dxfId="37103" priority="15436" stopIfTrue="1" operator="equal">
      <formula>"Towel"</formula>
    </cfRule>
    <cfRule type="cellIs" dxfId="37102" priority="15437" stopIfTrue="1" operator="equal">
      <formula>"Napkin Hs"</formula>
    </cfRule>
    <cfRule type="cellIs" dxfId="37101" priority="15438" stopIfTrue="1" operator="equal">
      <formula>"Towel"</formula>
    </cfRule>
    <cfRule type="cellIs" dxfId="37100" priority="15439" stopIfTrue="1" operator="equal">
      <formula>"Napkin Hs"</formula>
    </cfRule>
    <cfRule type="cellIs" dxfId="37099" priority="15442" stopIfTrue="1" operator="equal">
      <formula>"Towel"</formula>
    </cfRule>
    <cfRule type="cellIs" dxfId="37098" priority="15443" stopIfTrue="1" operator="equal">
      <formula>"Napkin Hs"</formula>
    </cfRule>
    <cfRule type="cellIs" dxfId="37097" priority="15444" stopIfTrue="1" operator="equal">
      <formula>"Towel"</formula>
    </cfRule>
    <cfRule type="cellIs" dxfId="37096" priority="15445" stopIfTrue="1" operator="equal">
      <formula>"Napkin Hs"</formula>
    </cfRule>
    <cfRule type="cellIs" dxfId="37095" priority="15450" stopIfTrue="1" operator="equal">
      <formula>"Towel"</formula>
    </cfRule>
    <cfRule type="cellIs" dxfId="37094" priority="15451" stopIfTrue="1" operator="equal">
      <formula>"Napkin Hs"</formula>
    </cfRule>
    <cfRule type="cellIs" dxfId="37093" priority="15452" stopIfTrue="1" operator="equal">
      <formula>"Towel"</formula>
    </cfRule>
    <cfRule type="cellIs" dxfId="37092" priority="15453" stopIfTrue="1" operator="equal">
      <formula>"Napkin Hs"</formula>
    </cfRule>
    <cfRule type="cellIs" dxfId="37091" priority="15456" stopIfTrue="1" operator="equal">
      <formula>"Towel"</formula>
    </cfRule>
    <cfRule type="cellIs" dxfId="37090" priority="15457" stopIfTrue="1" operator="equal">
      <formula>"Napkin Hs"</formula>
    </cfRule>
    <cfRule type="cellIs" dxfId="37089" priority="15458" stopIfTrue="1" operator="equal">
      <formula>"Towel"</formula>
    </cfRule>
    <cfRule type="cellIs" dxfId="37088" priority="15459" stopIfTrue="1" operator="equal">
      <formula>"Napkin Hs"</formula>
    </cfRule>
    <cfRule type="cellIs" dxfId="37087" priority="15460" stopIfTrue="1" operator="equal">
      <formula>"Towel"</formula>
    </cfRule>
    <cfRule type="cellIs" dxfId="37086" priority="15461" stopIfTrue="1" operator="equal">
      <formula>"Napkin Hs"</formula>
    </cfRule>
    <cfRule type="cellIs" dxfId="37085" priority="15462" stopIfTrue="1" operator="equal">
      <formula>"Towel"</formula>
    </cfRule>
    <cfRule type="cellIs" dxfId="37084" priority="15463" stopIfTrue="1" operator="equal">
      <formula>"Napkin Hs"</formula>
    </cfRule>
    <cfRule type="cellIs" dxfId="37083" priority="15466" stopIfTrue="1" operator="equal">
      <formula>"Towel"</formula>
    </cfRule>
    <cfRule type="cellIs" dxfId="37082" priority="15467" stopIfTrue="1" operator="equal">
      <formula>"Napkin Hs"</formula>
    </cfRule>
    <cfRule type="cellIs" dxfId="37081" priority="15468" stopIfTrue="1" operator="equal">
      <formula>"Towel"</formula>
    </cfRule>
    <cfRule type="cellIs" dxfId="37080" priority="15469" stopIfTrue="1" operator="equal">
      <formula>"Napkin Hs"</formula>
    </cfRule>
    <cfRule type="cellIs" dxfId="37079" priority="15474" stopIfTrue="1" operator="equal">
      <formula>"Towel"</formula>
    </cfRule>
    <cfRule type="cellIs" dxfId="37078" priority="15475" stopIfTrue="1" operator="equal">
      <formula>"Napkin Hs"</formula>
    </cfRule>
    <cfRule type="cellIs" dxfId="37077" priority="15476" stopIfTrue="1" operator="equal">
      <formula>"Towel"</formula>
    </cfRule>
    <cfRule type="cellIs" dxfId="37076" priority="15477" stopIfTrue="1" operator="equal">
      <formula>"Napkin Hs"</formula>
    </cfRule>
    <cfRule type="cellIs" dxfId="37075" priority="15480" stopIfTrue="1" operator="equal">
      <formula>"Towel"</formula>
    </cfRule>
    <cfRule type="cellIs" dxfId="37074" priority="15481" stopIfTrue="1" operator="equal">
      <formula>"Napkin Hs"</formula>
    </cfRule>
    <cfRule type="cellIs" dxfId="37073" priority="15482" stopIfTrue="1" operator="equal">
      <formula>"Towel"</formula>
    </cfRule>
    <cfRule type="cellIs" dxfId="37072" priority="15483" stopIfTrue="1" operator="equal">
      <formula>"Napkin Hs"</formula>
    </cfRule>
    <cfRule type="cellIs" dxfId="37071" priority="15484" stopIfTrue="1" operator="equal">
      <formula>"Towel"</formula>
    </cfRule>
    <cfRule type="cellIs" dxfId="37070" priority="15485" stopIfTrue="1" operator="equal">
      <formula>"Napkin Hs"</formula>
    </cfRule>
    <cfRule type="cellIs" dxfId="37069" priority="15486" stopIfTrue="1" operator="equal">
      <formula>"Towel"</formula>
    </cfRule>
    <cfRule type="cellIs" dxfId="37068" priority="15487" stopIfTrue="1" operator="equal">
      <formula>"Napkin Hs"</formula>
    </cfRule>
    <cfRule type="cellIs" dxfId="37067" priority="15492" stopIfTrue="1" operator="equal">
      <formula>"Towel"</formula>
    </cfRule>
    <cfRule type="cellIs" dxfId="37066" priority="15493" stopIfTrue="1" operator="equal">
      <formula>"Napkin Hs"</formula>
    </cfRule>
    <cfRule type="cellIs" dxfId="37065" priority="15494" stopIfTrue="1" operator="equal">
      <formula>"Towel"</formula>
    </cfRule>
    <cfRule type="cellIs" dxfId="37064" priority="15495" stopIfTrue="1" operator="equal">
      <formula>"Napkin Hs"</formula>
    </cfRule>
    <cfRule type="cellIs" dxfId="37063" priority="15498" stopIfTrue="1" operator="equal">
      <formula>"Towel"</formula>
    </cfRule>
    <cfRule type="cellIs" dxfId="37062" priority="15499" stopIfTrue="1" operator="equal">
      <formula>"Napkin Hs"</formula>
    </cfRule>
    <cfRule type="cellIs" dxfId="37061" priority="15500" stopIfTrue="1" operator="equal">
      <formula>"Towel"</formula>
    </cfRule>
    <cfRule type="cellIs" dxfId="37060" priority="15501" stopIfTrue="1" operator="equal">
      <formula>"Napkin Hs"</formula>
    </cfRule>
    <cfRule type="cellIs" dxfId="37059" priority="15502" stopIfTrue="1" operator="equal">
      <formula>"Towel"</formula>
    </cfRule>
    <cfRule type="cellIs" dxfId="37058" priority="15503" stopIfTrue="1" operator="equal">
      <formula>"Napkin Hs"</formula>
    </cfRule>
    <cfRule type="cellIs" dxfId="37057" priority="15504" stopIfTrue="1" operator="equal">
      <formula>"Towel"</formula>
    </cfRule>
    <cfRule type="cellIs" dxfId="37056" priority="15505" stopIfTrue="1" operator="equal">
      <formula>"Napkin Hs"</formula>
    </cfRule>
    <cfRule type="cellIs" dxfId="37055" priority="15510" stopIfTrue="1" operator="equal">
      <formula>"Towel"</formula>
    </cfRule>
    <cfRule type="cellIs" dxfId="37054" priority="15511" stopIfTrue="1" operator="equal">
      <formula>"Napkin Hs"</formula>
    </cfRule>
    <cfRule type="cellIs" dxfId="37053" priority="15512" stopIfTrue="1" operator="equal">
      <formula>"Towel"</formula>
    </cfRule>
    <cfRule type="cellIs" dxfId="37052" priority="15513" stopIfTrue="1" operator="equal">
      <formula>"Napkin Hs"</formula>
    </cfRule>
    <cfRule type="cellIs" dxfId="37051" priority="15516" stopIfTrue="1" operator="equal">
      <formula>"Towel"</formula>
    </cfRule>
    <cfRule type="cellIs" dxfId="37050" priority="15517" stopIfTrue="1" operator="equal">
      <formula>"Napkin Hs"</formula>
    </cfRule>
    <cfRule type="cellIs" dxfId="37049" priority="15518" stopIfTrue="1" operator="equal">
      <formula>"Towel"</formula>
    </cfRule>
    <cfRule type="cellIs" dxfId="37048" priority="15519" stopIfTrue="1" operator="equal">
      <formula>"Napkin Hs"</formula>
    </cfRule>
  </conditionalFormatting>
  <conditionalFormatting sqref="C65">
    <cfRule type="cellIs" dxfId="37047" priority="15423" stopIfTrue="1" operator="equal">
      <formula>"Napkin Hs"</formula>
    </cfRule>
  </conditionalFormatting>
  <conditionalFormatting sqref="C65">
    <cfRule type="cellIs" dxfId="37046" priority="15422" stopIfTrue="1" operator="equal">
      <formula>"Napkin Hs"</formula>
    </cfRule>
  </conditionalFormatting>
  <conditionalFormatting sqref="C65">
    <cfRule type="cellIs" dxfId="37045" priority="15421" stopIfTrue="1" operator="equal">
      <formula>"Napkin Hs"</formula>
    </cfRule>
  </conditionalFormatting>
  <conditionalFormatting sqref="C65">
    <cfRule type="cellIs" dxfId="37044" priority="15420" stopIfTrue="1" operator="equal">
      <formula>"Napkin Hs"</formula>
    </cfRule>
  </conditionalFormatting>
  <conditionalFormatting sqref="C65">
    <cfRule type="cellIs" dxfId="37043" priority="15419" stopIfTrue="1" operator="equal">
      <formula>"Napkin Hs"</formula>
    </cfRule>
  </conditionalFormatting>
  <conditionalFormatting sqref="C65">
    <cfRule type="cellIs" dxfId="37042" priority="15418" stopIfTrue="1" operator="equal">
      <formula>"Napkin Hs"</formula>
    </cfRule>
  </conditionalFormatting>
  <conditionalFormatting sqref="C65">
    <cfRule type="cellIs" dxfId="37041" priority="15414" stopIfTrue="1" operator="equal">
      <formula>"Towel"</formula>
    </cfRule>
    <cfRule type="cellIs" dxfId="37040" priority="15415" stopIfTrue="1" operator="equal">
      <formula>"Napkin Hs"</formula>
    </cfRule>
  </conditionalFormatting>
  <conditionalFormatting sqref="C65">
    <cfRule type="cellIs" dxfId="37039" priority="15416" stopIfTrue="1" operator="equal">
      <formula>"Towel"</formula>
    </cfRule>
    <cfRule type="cellIs" dxfId="37038" priority="15417" stopIfTrue="1" operator="equal">
      <formula>"Napkin Hs"</formula>
    </cfRule>
  </conditionalFormatting>
  <conditionalFormatting sqref="C65">
    <cfRule type="cellIs" dxfId="37037" priority="15410" stopIfTrue="1" operator="equal">
      <formula>"Towel"</formula>
    </cfRule>
    <cfRule type="cellIs" dxfId="37036" priority="15411" stopIfTrue="1" operator="equal">
      <formula>"Napkin Hs"</formula>
    </cfRule>
  </conditionalFormatting>
  <conditionalFormatting sqref="C65">
    <cfRule type="cellIs" dxfId="37035" priority="15412" stopIfTrue="1" operator="equal">
      <formula>"Towel"</formula>
    </cfRule>
    <cfRule type="cellIs" dxfId="37034" priority="15413" stopIfTrue="1" operator="equal">
      <formula>"Napkin Hs"</formula>
    </cfRule>
  </conditionalFormatting>
  <conditionalFormatting sqref="B65">
    <cfRule type="cellIs" dxfId="37033" priority="15402" stopIfTrue="1" operator="equal">
      <formula>"Towel"</formula>
    </cfRule>
    <cfRule type="cellIs" dxfId="37032" priority="15403" stopIfTrue="1" operator="equal">
      <formula>"Napkin Hs"</formula>
    </cfRule>
  </conditionalFormatting>
  <conditionalFormatting sqref="B65">
    <cfRule type="cellIs" dxfId="37031" priority="15400" stopIfTrue="1" operator="equal">
      <formula>"Towel"</formula>
    </cfRule>
    <cfRule type="cellIs" dxfId="37030" priority="15401" stopIfTrue="1" operator="equal">
      <formula>"Napkin Hs"</formula>
    </cfRule>
  </conditionalFormatting>
  <conditionalFormatting sqref="B65">
    <cfRule type="cellIs" dxfId="37029" priority="15398" stopIfTrue="1" operator="equal">
      <formula>"Towel"</formula>
    </cfRule>
    <cfRule type="cellIs" dxfId="37028" priority="15399" stopIfTrue="1" operator="equal">
      <formula>"Napkin Hs"</formula>
    </cfRule>
  </conditionalFormatting>
  <conditionalFormatting sqref="B65">
    <cfRule type="cellIs" dxfId="37027" priority="15396" stopIfTrue="1" operator="equal">
      <formula>"Towel"</formula>
    </cfRule>
    <cfRule type="cellIs" dxfId="37026" priority="15397" stopIfTrue="1" operator="equal">
      <formula>"Napkin Hs"</formula>
    </cfRule>
  </conditionalFormatting>
  <conditionalFormatting sqref="B65">
    <cfRule type="cellIs" dxfId="37025" priority="15394" stopIfTrue="1" operator="equal">
      <formula>"Towel"</formula>
    </cfRule>
    <cfRule type="cellIs" dxfId="37024" priority="15395" stopIfTrue="1" operator="equal">
      <formula>"Napkin Hs"</formula>
    </cfRule>
  </conditionalFormatting>
  <conditionalFormatting sqref="B65">
    <cfRule type="cellIs" dxfId="37023" priority="15392" stopIfTrue="1" operator="equal">
      <formula>"Towel"</formula>
    </cfRule>
    <cfRule type="cellIs" dxfId="37022" priority="15393" stopIfTrue="1" operator="equal">
      <formula>"Napkin Hs"</formula>
    </cfRule>
  </conditionalFormatting>
  <conditionalFormatting sqref="B65">
    <cfRule type="cellIs" dxfId="37021" priority="15390" stopIfTrue="1" operator="equal">
      <formula>"Towel"</formula>
    </cfRule>
    <cfRule type="cellIs" dxfId="37020" priority="15391" stopIfTrue="1" operator="equal">
      <formula>"Napkin Hs"</formula>
    </cfRule>
  </conditionalFormatting>
  <conditionalFormatting sqref="B65">
    <cfRule type="cellIs" dxfId="37019" priority="15388" stopIfTrue="1" operator="equal">
      <formula>"Towel"</formula>
    </cfRule>
    <cfRule type="cellIs" dxfId="37018" priority="15389" stopIfTrue="1" operator="equal">
      <formula>"Napkin Hs"</formula>
    </cfRule>
  </conditionalFormatting>
  <conditionalFormatting sqref="B65">
    <cfRule type="cellIs" dxfId="37017" priority="15386" stopIfTrue="1" operator="equal">
      <formula>"Towel"</formula>
    </cfRule>
    <cfRule type="cellIs" dxfId="37016" priority="15387" stopIfTrue="1" operator="equal">
      <formula>"Napkin Hs"</formula>
    </cfRule>
  </conditionalFormatting>
  <conditionalFormatting sqref="B65">
    <cfRule type="cellIs" dxfId="37015" priority="15385" stopIfTrue="1" operator="equal">
      <formula>"Napkin Hs"</formula>
    </cfRule>
  </conditionalFormatting>
  <conditionalFormatting sqref="B65">
    <cfRule type="cellIs" dxfId="37014" priority="15384" stopIfTrue="1" operator="equal">
      <formula>"Napkin Hs"</formula>
    </cfRule>
  </conditionalFormatting>
  <conditionalFormatting sqref="B65">
    <cfRule type="cellIs" dxfId="37013" priority="15383" stopIfTrue="1" operator="equal">
      <formula>"Napkin Hs"</formula>
    </cfRule>
  </conditionalFormatting>
  <conditionalFormatting sqref="B65">
    <cfRule type="cellIs" dxfId="37012" priority="15408" stopIfTrue="1" operator="equal">
      <formula>"Towel"</formula>
    </cfRule>
    <cfRule type="cellIs" dxfId="37011" priority="15409" stopIfTrue="1" operator="equal">
      <formula>"Napkin Hs"</formula>
    </cfRule>
  </conditionalFormatting>
  <conditionalFormatting sqref="B65">
    <cfRule type="cellIs" dxfId="37010" priority="15406" stopIfTrue="1" operator="equal">
      <formula>"Towel"</formula>
    </cfRule>
    <cfRule type="cellIs" dxfId="37009" priority="15407" stopIfTrue="1" operator="equal">
      <formula>"Napkin Hs"</formula>
    </cfRule>
  </conditionalFormatting>
  <conditionalFormatting sqref="B65">
    <cfRule type="cellIs" dxfId="37008" priority="15404" stopIfTrue="1" operator="equal">
      <formula>"Towel"</formula>
    </cfRule>
    <cfRule type="cellIs" dxfId="37007" priority="15405" stopIfTrue="1" operator="equal">
      <formula>"Napkin Hs"</formula>
    </cfRule>
  </conditionalFormatting>
  <conditionalFormatting sqref="C63">
    <cfRule type="cellIs" dxfId="37006" priority="14946" stopIfTrue="1" operator="equal">
      <formula>"Towel"</formula>
    </cfRule>
    <cfRule type="cellIs" dxfId="37005" priority="14947" stopIfTrue="1" operator="equal">
      <formula>"Napkin Hs"</formula>
    </cfRule>
  </conditionalFormatting>
  <conditionalFormatting sqref="B63:C63">
    <cfRule type="cellIs" dxfId="37004" priority="14948" stopIfTrue="1" operator="equal">
      <formula>"Towel"</formula>
    </cfRule>
    <cfRule type="cellIs" dxfId="37003" priority="14949" stopIfTrue="1" operator="equal">
      <formula>"Napkin Hs"</formula>
    </cfRule>
  </conditionalFormatting>
  <conditionalFormatting sqref="C63">
    <cfRule type="cellIs" dxfId="37002" priority="14944" stopIfTrue="1" operator="equal">
      <formula>"Towel"</formula>
    </cfRule>
    <cfRule type="cellIs" dxfId="37001" priority="14945" stopIfTrue="1" operator="equal">
      <formula>"Napkin Hs"</formula>
    </cfRule>
  </conditionalFormatting>
  <conditionalFormatting sqref="B63:C63">
    <cfRule type="cellIs" dxfId="37000" priority="14942" stopIfTrue="1" operator="equal">
      <formula>"Towel"</formula>
    </cfRule>
    <cfRule type="cellIs" dxfId="36999" priority="14943" stopIfTrue="1" operator="equal">
      <formula>"Napkin Hs"</formula>
    </cfRule>
  </conditionalFormatting>
  <conditionalFormatting sqref="C63">
    <cfRule type="cellIs" dxfId="36998" priority="14950" stopIfTrue="1" operator="equal">
      <formula>"Towel"</formula>
    </cfRule>
    <cfRule type="cellIs" dxfId="36997" priority="14951" stopIfTrue="1" operator="equal">
      <formula>"Napkin Hs"</formula>
    </cfRule>
  </conditionalFormatting>
  <conditionalFormatting sqref="C63">
    <cfRule type="cellIs" dxfId="36996" priority="14952" stopIfTrue="1" operator="equal">
      <formula>"Towel"</formula>
    </cfRule>
    <cfRule type="cellIs" dxfId="36995" priority="14953" stopIfTrue="1" operator="equal">
      <formula>"Napkin Hs"</formula>
    </cfRule>
  </conditionalFormatting>
  <conditionalFormatting sqref="B63:C63">
    <cfRule type="cellIs" dxfId="36994" priority="14940" stopIfTrue="1" operator="equal">
      <formula>"Towel"</formula>
    </cfRule>
    <cfRule type="cellIs" dxfId="36993" priority="14941" stopIfTrue="1" operator="equal">
      <formula>"Napkin Hs"</formula>
    </cfRule>
  </conditionalFormatting>
  <conditionalFormatting sqref="C63">
    <cfRule type="cellIs" dxfId="36992" priority="14938" stopIfTrue="1" operator="equal">
      <formula>"Towel"</formula>
    </cfRule>
    <cfRule type="cellIs" dxfId="36991" priority="14939" stopIfTrue="1" operator="equal">
      <formula>"Napkin Hs"</formula>
    </cfRule>
  </conditionalFormatting>
  <conditionalFormatting sqref="C63">
    <cfRule type="cellIs" dxfId="36990" priority="14936" stopIfTrue="1" operator="equal">
      <formula>"Towel"</formula>
    </cfRule>
    <cfRule type="cellIs" dxfId="36989" priority="14937" stopIfTrue="1" operator="equal">
      <formula>"Napkin Hs"</formula>
    </cfRule>
  </conditionalFormatting>
  <conditionalFormatting sqref="C63">
    <cfRule type="cellIs" dxfId="36988" priority="14922" stopIfTrue="1" operator="equal">
      <formula>"Towel"</formula>
    </cfRule>
    <cfRule type="cellIs" dxfId="36987" priority="14923" stopIfTrue="1" operator="equal">
      <formula>"Napkin Hs"</formula>
    </cfRule>
  </conditionalFormatting>
  <conditionalFormatting sqref="C63">
    <cfRule type="cellIs" dxfId="36986" priority="14920" stopIfTrue="1" operator="equal">
      <formula>"Towel"</formula>
    </cfRule>
    <cfRule type="cellIs" dxfId="36985" priority="14921" stopIfTrue="1" operator="equal">
      <formula>"Napkin Hs"</formula>
    </cfRule>
  </conditionalFormatting>
  <conditionalFormatting sqref="C63">
    <cfRule type="cellIs" dxfId="36984" priority="14928" stopIfTrue="1" operator="equal">
      <formula>"Towel"</formula>
    </cfRule>
    <cfRule type="cellIs" dxfId="36983" priority="14929" stopIfTrue="1" operator="equal">
      <formula>"Napkin Hs"</formula>
    </cfRule>
  </conditionalFormatting>
  <conditionalFormatting sqref="B63:C63">
    <cfRule type="cellIs" dxfId="36982" priority="14930" stopIfTrue="1" operator="equal">
      <formula>"Towel"</formula>
    </cfRule>
    <cfRule type="cellIs" dxfId="36981" priority="14931" stopIfTrue="1" operator="equal">
      <formula>"Napkin Hs"</formula>
    </cfRule>
  </conditionalFormatting>
  <conditionalFormatting sqref="C63">
    <cfRule type="cellIs" dxfId="36980" priority="14926" stopIfTrue="1" operator="equal">
      <formula>"Towel"</formula>
    </cfRule>
    <cfRule type="cellIs" dxfId="36979" priority="14927" stopIfTrue="1" operator="equal">
      <formula>"Napkin Hs"</formula>
    </cfRule>
  </conditionalFormatting>
  <conditionalFormatting sqref="B63:C63">
    <cfRule type="cellIs" dxfId="36978" priority="14924" stopIfTrue="1" operator="equal">
      <formula>"Towel"</formula>
    </cfRule>
    <cfRule type="cellIs" dxfId="36977" priority="14925" stopIfTrue="1" operator="equal">
      <formula>"Napkin Hs"</formula>
    </cfRule>
  </conditionalFormatting>
  <conditionalFormatting sqref="C63">
    <cfRule type="cellIs" dxfId="36976" priority="14932" stopIfTrue="1" operator="equal">
      <formula>"Towel"</formula>
    </cfRule>
    <cfRule type="cellIs" dxfId="36975" priority="14933" stopIfTrue="1" operator="equal">
      <formula>"Napkin Hs"</formula>
    </cfRule>
  </conditionalFormatting>
  <conditionalFormatting sqref="C63">
    <cfRule type="cellIs" dxfId="36974" priority="14934" stopIfTrue="1" operator="equal">
      <formula>"Towel"</formula>
    </cfRule>
    <cfRule type="cellIs" dxfId="36973" priority="14935" stopIfTrue="1" operator="equal">
      <formula>"Napkin Hs"</formula>
    </cfRule>
  </conditionalFormatting>
  <conditionalFormatting sqref="C63">
    <cfRule type="cellIs" dxfId="36972" priority="14916" stopIfTrue="1" operator="equal">
      <formula>"Towel"</formula>
    </cfRule>
    <cfRule type="cellIs" dxfId="36971" priority="14917" stopIfTrue="1" operator="equal">
      <formula>"Napkin Hs"</formula>
    </cfRule>
  </conditionalFormatting>
  <conditionalFormatting sqref="B63:C63">
    <cfRule type="cellIs" dxfId="36970" priority="14918" stopIfTrue="1" operator="equal">
      <formula>"Towel"</formula>
    </cfRule>
    <cfRule type="cellIs" dxfId="36969" priority="14919" stopIfTrue="1" operator="equal">
      <formula>"Napkin Hs"</formula>
    </cfRule>
  </conditionalFormatting>
  <conditionalFormatting sqref="C63">
    <cfRule type="cellIs" dxfId="36968" priority="14914" stopIfTrue="1" operator="equal">
      <formula>"Towel"</formula>
    </cfRule>
    <cfRule type="cellIs" dxfId="36967" priority="14915" stopIfTrue="1" operator="equal">
      <formula>"Napkin Hs"</formula>
    </cfRule>
  </conditionalFormatting>
  <conditionalFormatting sqref="B63:C63">
    <cfRule type="cellIs" dxfId="36966" priority="14912" stopIfTrue="1" operator="equal">
      <formula>"Towel"</formula>
    </cfRule>
    <cfRule type="cellIs" dxfId="36965" priority="14913" stopIfTrue="1" operator="equal">
      <formula>"Napkin Hs"</formula>
    </cfRule>
  </conditionalFormatting>
  <conditionalFormatting sqref="C63">
    <cfRule type="cellIs" dxfId="36964" priority="14898" stopIfTrue="1" operator="equal">
      <formula>"Towel"</formula>
    </cfRule>
    <cfRule type="cellIs" dxfId="36963" priority="14899" stopIfTrue="1" operator="equal">
      <formula>"Napkin Hs"</formula>
    </cfRule>
  </conditionalFormatting>
  <conditionalFormatting sqref="C63">
    <cfRule type="cellIs" dxfId="36962" priority="14896" stopIfTrue="1" operator="equal">
      <formula>"Towel"</formula>
    </cfRule>
    <cfRule type="cellIs" dxfId="36961" priority="14897" stopIfTrue="1" operator="equal">
      <formula>"Napkin Hs"</formula>
    </cfRule>
  </conditionalFormatting>
  <conditionalFormatting sqref="C63">
    <cfRule type="cellIs" dxfId="36960" priority="14904" stopIfTrue="1" operator="equal">
      <formula>"Towel"</formula>
    </cfRule>
    <cfRule type="cellIs" dxfId="36959" priority="14905" stopIfTrue="1" operator="equal">
      <formula>"Napkin Hs"</formula>
    </cfRule>
  </conditionalFormatting>
  <conditionalFormatting sqref="B63:C63">
    <cfRule type="cellIs" dxfId="36958" priority="14906" stopIfTrue="1" operator="equal">
      <formula>"Towel"</formula>
    </cfRule>
    <cfRule type="cellIs" dxfId="36957" priority="14907" stopIfTrue="1" operator="equal">
      <formula>"Napkin Hs"</formula>
    </cfRule>
  </conditionalFormatting>
  <conditionalFormatting sqref="C63">
    <cfRule type="cellIs" dxfId="36956" priority="14902" stopIfTrue="1" operator="equal">
      <formula>"Towel"</formula>
    </cfRule>
    <cfRule type="cellIs" dxfId="36955" priority="14903" stopIfTrue="1" operator="equal">
      <formula>"Napkin Hs"</formula>
    </cfRule>
  </conditionalFormatting>
  <conditionalFormatting sqref="B63:C63">
    <cfRule type="cellIs" dxfId="36954" priority="14900" stopIfTrue="1" operator="equal">
      <formula>"Towel"</formula>
    </cfRule>
    <cfRule type="cellIs" dxfId="36953" priority="14901" stopIfTrue="1" operator="equal">
      <formula>"Napkin Hs"</formula>
    </cfRule>
  </conditionalFormatting>
  <conditionalFormatting sqref="C63">
    <cfRule type="cellIs" dxfId="36952" priority="14908" stopIfTrue="1" operator="equal">
      <formula>"Towel"</formula>
    </cfRule>
    <cfRule type="cellIs" dxfId="36951" priority="14909" stopIfTrue="1" operator="equal">
      <formula>"Napkin Hs"</formula>
    </cfRule>
  </conditionalFormatting>
  <conditionalFormatting sqref="C63">
    <cfRule type="cellIs" dxfId="36950" priority="14910" stopIfTrue="1" operator="equal">
      <formula>"Towel"</formula>
    </cfRule>
    <cfRule type="cellIs" dxfId="36949" priority="14911" stopIfTrue="1" operator="equal">
      <formula>"Napkin Hs"</formula>
    </cfRule>
  </conditionalFormatting>
  <conditionalFormatting sqref="C63">
    <cfRule type="cellIs" dxfId="36948" priority="14892" stopIfTrue="1" operator="equal">
      <formula>"Towel"</formula>
    </cfRule>
    <cfRule type="cellIs" dxfId="36947" priority="14893" stopIfTrue="1" operator="equal">
      <formula>"Napkin Hs"</formula>
    </cfRule>
  </conditionalFormatting>
  <conditionalFormatting sqref="B63:C63">
    <cfRule type="cellIs" dxfId="36946" priority="14894" stopIfTrue="1" operator="equal">
      <formula>"Towel"</formula>
    </cfRule>
    <cfRule type="cellIs" dxfId="36945" priority="14895" stopIfTrue="1" operator="equal">
      <formula>"Napkin Hs"</formula>
    </cfRule>
  </conditionalFormatting>
  <conditionalFormatting sqref="C63">
    <cfRule type="cellIs" dxfId="36944" priority="14890" stopIfTrue="1" operator="equal">
      <formula>"Towel"</formula>
    </cfRule>
    <cfRule type="cellIs" dxfId="36943" priority="14891" stopIfTrue="1" operator="equal">
      <formula>"Napkin Hs"</formula>
    </cfRule>
  </conditionalFormatting>
  <conditionalFormatting sqref="B63:C63">
    <cfRule type="cellIs" dxfId="36942" priority="14888" stopIfTrue="1" operator="equal">
      <formula>"Towel"</formula>
    </cfRule>
    <cfRule type="cellIs" dxfId="36941" priority="14889" stopIfTrue="1" operator="equal">
      <formula>"Napkin Hs"</formula>
    </cfRule>
  </conditionalFormatting>
  <conditionalFormatting sqref="B63:C63">
    <cfRule type="cellIs" dxfId="36940" priority="14866" stopIfTrue="1" operator="equal">
      <formula>"Towel"</formula>
    </cfRule>
    <cfRule type="cellIs" dxfId="36939" priority="14867" stopIfTrue="1" operator="equal">
      <formula>"Napkin Hs"</formula>
    </cfRule>
  </conditionalFormatting>
  <conditionalFormatting sqref="C63">
    <cfRule type="cellIs" dxfId="36938" priority="14862" stopIfTrue="1" operator="equal">
      <formula>"Towel"</formula>
    </cfRule>
    <cfRule type="cellIs" dxfId="36937" priority="14863" stopIfTrue="1" operator="equal">
      <formula>"Napkin Hs"</formula>
    </cfRule>
  </conditionalFormatting>
  <conditionalFormatting sqref="C63">
    <cfRule type="cellIs" dxfId="36936" priority="14865" stopIfTrue="1" operator="equal">
      <formula>"Napkin Hs"</formula>
    </cfRule>
  </conditionalFormatting>
  <conditionalFormatting sqref="C63">
    <cfRule type="cellIs" dxfId="36935" priority="14864" stopIfTrue="1" operator="equal">
      <formula>"Towel"</formula>
    </cfRule>
  </conditionalFormatting>
  <conditionalFormatting sqref="B63">
    <cfRule type="cellIs" dxfId="36934" priority="14860" stopIfTrue="1" operator="equal">
      <formula>"Towel"</formula>
    </cfRule>
    <cfRule type="cellIs" dxfId="36933" priority="14861" stopIfTrue="1" operator="equal">
      <formula>"Napkin Hs"</formula>
    </cfRule>
  </conditionalFormatting>
  <conditionalFormatting sqref="B63">
    <cfRule type="cellIs" dxfId="36932" priority="14858" stopIfTrue="1" operator="equal">
      <formula>"Towel"</formula>
    </cfRule>
    <cfRule type="cellIs" dxfId="36931" priority="14859" stopIfTrue="1" operator="equal">
      <formula>"Napkin Hs"</formula>
    </cfRule>
  </conditionalFormatting>
  <conditionalFormatting sqref="B63">
    <cfRule type="cellIs" dxfId="36930" priority="14856" stopIfTrue="1" operator="equal">
      <formula>"Towel"</formula>
    </cfRule>
    <cfRule type="cellIs" dxfId="36929" priority="14857" stopIfTrue="1" operator="equal">
      <formula>"Napkin Hs"</formula>
    </cfRule>
  </conditionalFormatting>
  <conditionalFormatting sqref="B63">
    <cfRule type="cellIs" dxfId="36928" priority="14854" stopIfTrue="1" operator="equal">
      <formula>"Towel"</formula>
    </cfRule>
    <cfRule type="cellIs" dxfId="36927" priority="14855" stopIfTrue="1" operator="equal">
      <formula>"Napkin Hs"</formula>
    </cfRule>
  </conditionalFormatting>
  <conditionalFormatting sqref="B63">
    <cfRule type="cellIs" dxfId="36926" priority="14852" stopIfTrue="1" operator="equal">
      <formula>"Towel"</formula>
    </cfRule>
    <cfRule type="cellIs" dxfId="36925" priority="14853" stopIfTrue="1" operator="equal">
      <formula>"Napkin Hs"</formula>
    </cfRule>
  </conditionalFormatting>
  <conditionalFormatting sqref="B63">
    <cfRule type="cellIs" dxfId="36924" priority="14850" stopIfTrue="1" operator="equal">
      <formula>"Towel"</formula>
    </cfRule>
    <cfRule type="cellIs" dxfId="36923" priority="14851" stopIfTrue="1" operator="equal">
      <formula>"Napkin Hs"</formula>
    </cfRule>
  </conditionalFormatting>
  <conditionalFormatting sqref="B63">
    <cfRule type="cellIs" dxfId="36922" priority="14848" stopIfTrue="1" operator="equal">
      <formula>"Towel"</formula>
    </cfRule>
    <cfRule type="cellIs" dxfId="36921" priority="14849" stopIfTrue="1" operator="equal">
      <formula>"Napkin Hs"</formula>
    </cfRule>
  </conditionalFormatting>
  <conditionalFormatting sqref="B63">
    <cfRule type="cellIs" dxfId="36920" priority="14846" stopIfTrue="1" operator="equal">
      <formula>"Towel"</formula>
    </cfRule>
    <cfRule type="cellIs" dxfId="36919" priority="14847" stopIfTrue="1" operator="equal">
      <formula>"Napkin Hs"</formula>
    </cfRule>
  </conditionalFormatting>
  <conditionalFormatting sqref="B63">
    <cfRule type="cellIs" dxfId="36918" priority="14845" stopIfTrue="1" operator="equal">
      <formula>"Napkin Hs"</formula>
    </cfRule>
  </conditionalFormatting>
  <conditionalFormatting sqref="B63">
    <cfRule type="cellIs" dxfId="36917" priority="14844" stopIfTrue="1" operator="equal">
      <formula>"Napkin Hs"</formula>
    </cfRule>
  </conditionalFormatting>
  <conditionalFormatting sqref="B63">
    <cfRule type="cellIs" dxfId="36916" priority="14843" stopIfTrue="1" operator="equal">
      <formula>"Napkin Hs"</formula>
    </cfRule>
  </conditionalFormatting>
  <conditionalFormatting sqref="C63">
    <cfRule type="cellIs" dxfId="36915" priority="14841" stopIfTrue="1" operator="equal">
      <formula>"Towel"</formula>
    </cfRule>
    <cfRule type="cellIs" dxfId="36914" priority="14842" stopIfTrue="1" operator="equal">
      <formula>"Napkin Hs"</formula>
    </cfRule>
  </conditionalFormatting>
  <conditionalFormatting sqref="C63">
    <cfRule type="cellIs" dxfId="36913" priority="14837" stopIfTrue="1" operator="equal">
      <formula>"Towel"</formula>
    </cfRule>
    <cfRule type="cellIs" dxfId="36912" priority="14838" stopIfTrue="1" operator="equal">
      <formula>"Napkin Hs"</formula>
    </cfRule>
  </conditionalFormatting>
  <conditionalFormatting sqref="C63">
    <cfRule type="cellIs" dxfId="36911" priority="14839" stopIfTrue="1" operator="equal">
      <formula>"Towel"</formula>
    </cfRule>
    <cfRule type="cellIs" dxfId="36910" priority="14840" stopIfTrue="1" operator="equal">
      <formula>"Napkin Hs"</formula>
    </cfRule>
  </conditionalFormatting>
  <conditionalFormatting sqref="C63">
    <cfRule type="cellIs" dxfId="36909" priority="14835" stopIfTrue="1" operator="equal">
      <formula>"Towel"</formula>
    </cfRule>
    <cfRule type="cellIs" dxfId="36908" priority="14836" stopIfTrue="1" operator="equal">
      <formula>"Napkin Hs"</formula>
    </cfRule>
  </conditionalFormatting>
  <conditionalFormatting sqref="C63">
    <cfRule type="cellIs" dxfId="36907" priority="14833" stopIfTrue="1" operator="equal">
      <formula>"Towel"</formula>
    </cfRule>
    <cfRule type="cellIs" dxfId="36906" priority="14834" stopIfTrue="1" operator="equal">
      <formula>"Napkin Hs"</formula>
    </cfRule>
  </conditionalFormatting>
  <conditionalFormatting sqref="C63">
    <cfRule type="cellIs" dxfId="36905" priority="14831" stopIfTrue="1" operator="equal">
      <formula>"Towel"</formula>
    </cfRule>
    <cfRule type="cellIs" dxfId="36904" priority="14832" stopIfTrue="1" operator="equal">
      <formula>"Napkin Hs"</formula>
    </cfRule>
  </conditionalFormatting>
  <conditionalFormatting sqref="C63">
    <cfRule type="cellIs" dxfId="36903" priority="14823" stopIfTrue="1" operator="equal">
      <formula>"Towel"</formula>
    </cfRule>
    <cfRule type="cellIs" dxfId="36902" priority="14824" stopIfTrue="1" operator="equal">
      <formula>"Napkin Hs"</formula>
    </cfRule>
  </conditionalFormatting>
  <conditionalFormatting sqref="C63">
    <cfRule type="cellIs" dxfId="36901" priority="14825" stopIfTrue="1" operator="equal">
      <formula>"Towel"</formula>
    </cfRule>
    <cfRule type="cellIs" dxfId="36900" priority="14826" stopIfTrue="1" operator="equal">
      <formula>"Napkin Hs"</formula>
    </cfRule>
  </conditionalFormatting>
  <conditionalFormatting sqref="C63">
    <cfRule type="cellIs" dxfId="36899" priority="14821" stopIfTrue="1" operator="equal">
      <formula>"Towel"</formula>
    </cfRule>
    <cfRule type="cellIs" dxfId="36898" priority="14822" stopIfTrue="1" operator="equal">
      <formula>"Napkin Hs"</formula>
    </cfRule>
  </conditionalFormatting>
  <conditionalFormatting sqref="C63">
    <cfRule type="cellIs" dxfId="36897" priority="14819" stopIfTrue="1" operator="equal">
      <formula>"Towel"</formula>
    </cfRule>
    <cfRule type="cellIs" dxfId="36896" priority="14820" stopIfTrue="1" operator="equal">
      <formula>"Napkin Hs"</formula>
    </cfRule>
  </conditionalFormatting>
  <conditionalFormatting sqref="C63">
    <cfRule type="cellIs" dxfId="36895" priority="14827" stopIfTrue="1" operator="equal">
      <formula>"Towel"</formula>
    </cfRule>
    <cfRule type="cellIs" dxfId="36894" priority="14828" stopIfTrue="1" operator="equal">
      <formula>"Napkin Hs"</formula>
    </cfRule>
  </conditionalFormatting>
  <conditionalFormatting sqref="C63">
    <cfRule type="cellIs" dxfId="36893" priority="14829" stopIfTrue="1" operator="equal">
      <formula>"Towel"</formula>
    </cfRule>
    <cfRule type="cellIs" dxfId="36892" priority="14830" stopIfTrue="1" operator="equal">
      <formula>"Napkin Hs"</formula>
    </cfRule>
  </conditionalFormatting>
  <conditionalFormatting sqref="C63">
    <cfRule type="cellIs" dxfId="36891" priority="14817" stopIfTrue="1" operator="equal">
      <formula>"Towel"</formula>
    </cfRule>
    <cfRule type="cellIs" dxfId="36890" priority="14818" stopIfTrue="1" operator="equal">
      <formula>"Napkin Hs"</formula>
    </cfRule>
  </conditionalFormatting>
  <conditionalFormatting sqref="C63">
    <cfRule type="cellIs" dxfId="36889" priority="14813" stopIfTrue="1" operator="equal">
      <formula>"Towel"</formula>
    </cfRule>
    <cfRule type="cellIs" dxfId="36888" priority="14814" stopIfTrue="1" operator="equal">
      <formula>"Napkin Hs"</formula>
    </cfRule>
  </conditionalFormatting>
  <conditionalFormatting sqref="C63">
    <cfRule type="cellIs" dxfId="36887" priority="14815" stopIfTrue="1" operator="equal">
      <formula>"Towel"</formula>
    </cfRule>
    <cfRule type="cellIs" dxfId="36886" priority="14816" stopIfTrue="1" operator="equal">
      <formula>"Napkin Hs"</formula>
    </cfRule>
  </conditionalFormatting>
  <conditionalFormatting sqref="C63">
    <cfRule type="cellIs" dxfId="36885" priority="14811" stopIfTrue="1" operator="equal">
      <formula>"Towel"</formula>
    </cfRule>
    <cfRule type="cellIs" dxfId="36884" priority="14812" stopIfTrue="1" operator="equal">
      <formula>"Napkin Hs"</formula>
    </cfRule>
  </conditionalFormatting>
  <conditionalFormatting sqref="C63">
    <cfRule type="cellIs" dxfId="36883" priority="14809" stopIfTrue="1" operator="equal">
      <formula>"Towel"</formula>
    </cfRule>
    <cfRule type="cellIs" dxfId="36882" priority="14810" stopIfTrue="1" operator="equal">
      <formula>"Napkin Hs"</formula>
    </cfRule>
  </conditionalFormatting>
  <conditionalFormatting sqref="C63">
    <cfRule type="cellIs" dxfId="36881" priority="14807" stopIfTrue="1" operator="equal">
      <formula>"Towel"</formula>
    </cfRule>
    <cfRule type="cellIs" dxfId="36880" priority="14808" stopIfTrue="1" operator="equal">
      <formula>"Napkin Hs"</formula>
    </cfRule>
  </conditionalFormatting>
  <conditionalFormatting sqref="C63">
    <cfRule type="cellIs" dxfId="36879" priority="14799" stopIfTrue="1" operator="equal">
      <formula>"Towel"</formula>
    </cfRule>
    <cfRule type="cellIs" dxfId="36878" priority="14800" stopIfTrue="1" operator="equal">
      <formula>"Napkin Hs"</formula>
    </cfRule>
  </conditionalFormatting>
  <conditionalFormatting sqref="C63">
    <cfRule type="cellIs" dxfId="36877" priority="14801" stopIfTrue="1" operator="equal">
      <formula>"Towel"</formula>
    </cfRule>
    <cfRule type="cellIs" dxfId="36876" priority="14802" stopIfTrue="1" operator="equal">
      <formula>"Napkin Hs"</formula>
    </cfRule>
  </conditionalFormatting>
  <conditionalFormatting sqref="C63">
    <cfRule type="cellIs" dxfId="36875" priority="14797" stopIfTrue="1" operator="equal">
      <formula>"Towel"</formula>
    </cfRule>
    <cfRule type="cellIs" dxfId="36874" priority="14798" stopIfTrue="1" operator="equal">
      <formula>"Napkin Hs"</formula>
    </cfRule>
  </conditionalFormatting>
  <conditionalFormatting sqref="C63">
    <cfRule type="cellIs" dxfId="36873" priority="14795" stopIfTrue="1" operator="equal">
      <formula>"Towel"</formula>
    </cfRule>
    <cfRule type="cellIs" dxfId="36872" priority="14796" stopIfTrue="1" operator="equal">
      <formula>"Napkin Hs"</formula>
    </cfRule>
  </conditionalFormatting>
  <conditionalFormatting sqref="C63">
    <cfRule type="cellIs" dxfId="36871" priority="14803" stopIfTrue="1" operator="equal">
      <formula>"Towel"</formula>
    </cfRule>
    <cfRule type="cellIs" dxfId="36870" priority="14804" stopIfTrue="1" operator="equal">
      <formula>"Napkin Hs"</formula>
    </cfRule>
  </conditionalFormatting>
  <conditionalFormatting sqref="C63">
    <cfRule type="cellIs" dxfId="36869" priority="14805" stopIfTrue="1" operator="equal">
      <formula>"Towel"</formula>
    </cfRule>
    <cfRule type="cellIs" dxfId="36868" priority="14806" stopIfTrue="1" operator="equal">
      <formula>"Napkin Hs"</formula>
    </cfRule>
  </conditionalFormatting>
  <conditionalFormatting sqref="C63">
    <cfRule type="cellIs" dxfId="36867" priority="14793" stopIfTrue="1" operator="equal">
      <formula>"Towel"</formula>
    </cfRule>
    <cfRule type="cellIs" dxfId="36866" priority="14794" stopIfTrue="1" operator="equal">
      <formula>"Napkin Hs"</formula>
    </cfRule>
  </conditionalFormatting>
  <conditionalFormatting sqref="C63">
    <cfRule type="cellIs" dxfId="36865" priority="14789" stopIfTrue="1" operator="equal">
      <formula>"Towel"</formula>
    </cfRule>
    <cfRule type="cellIs" dxfId="36864" priority="14790" stopIfTrue="1" operator="equal">
      <formula>"Napkin Hs"</formula>
    </cfRule>
  </conditionalFormatting>
  <conditionalFormatting sqref="C63">
    <cfRule type="cellIs" dxfId="36863" priority="14791" stopIfTrue="1" operator="equal">
      <formula>"Towel"</formula>
    </cfRule>
    <cfRule type="cellIs" dxfId="36862" priority="14792" stopIfTrue="1" operator="equal">
      <formula>"Napkin Hs"</formula>
    </cfRule>
  </conditionalFormatting>
  <conditionalFormatting sqref="C63">
    <cfRule type="cellIs" dxfId="36861" priority="14785" stopIfTrue="1" operator="equal">
      <formula>"Towel"</formula>
    </cfRule>
    <cfRule type="cellIs" dxfId="36860" priority="14786" stopIfTrue="1" operator="equal">
      <formula>"Napkin Hs"</formula>
    </cfRule>
  </conditionalFormatting>
  <conditionalFormatting sqref="C63">
    <cfRule type="cellIs" dxfId="36859" priority="14787" stopIfTrue="1" operator="equal">
      <formula>"Towel"</formula>
    </cfRule>
    <cfRule type="cellIs" dxfId="36858" priority="14788" stopIfTrue="1" operator="equal">
      <formula>"Napkin Hs"</formula>
    </cfRule>
  </conditionalFormatting>
  <conditionalFormatting sqref="C63">
    <cfRule type="cellIs" dxfId="36857" priority="14783" stopIfTrue="1" operator="equal">
      <formula>"Towel"</formula>
    </cfRule>
    <cfRule type="cellIs" dxfId="36856" priority="14784" stopIfTrue="1" operator="equal">
      <formula>"Napkin Hs"</formula>
    </cfRule>
  </conditionalFormatting>
  <conditionalFormatting sqref="C63">
    <cfRule type="cellIs" dxfId="36855" priority="14777" stopIfTrue="1" operator="equal">
      <formula>"Towel"</formula>
    </cfRule>
    <cfRule type="cellIs" dxfId="36854" priority="14778" stopIfTrue="1" operator="equal">
      <formula>"Napkin Hs"</formula>
    </cfRule>
  </conditionalFormatting>
  <conditionalFormatting sqref="C63">
    <cfRule type="cellIs" dxfId="36853" priority="14781" stopIfTrue="1" operator="equal">
      <formula>"Towel"</formula>
    </cfRule>
    <cfRule type="cellIs" dxfId="36852" priority="14782" stopIfTrue="1" operator="equal">
      <formula>"Napkin Hs"</formula>
    </cfRule>
  </conditionalFormatting>
  <conditionalFormatting sqref="C63">
    <cfRule type="cellIs" dxfId="36851" priority="14779" stopIfTrue="1" operator="equal">
      <formula>"Towel"</formula>
    </cfRule>
    <cfRule type="cellIs" dxfId="36850" priority="14780" stopIfTrue="1" operator="equal">
      <formula>"Napkin Hs"</formula>
    </cfRule>
  </conditionalFormatting>
  <conditionalFormatting sqref="C63">
    <cfRule type="cellIs" dxfId="36849" priority="14771" stopIfTrue="1" operator="equal">
      <formula>"Towel"</formula>
    </cfRule>
    <cfRule type="cellIs" dxfId="36848" priority="14772" stopIfTrue="1" operator="equal">
      <formula>"Napkin Hs"</formula>
    </cfRule>
  </conditionalFormatting>
  <conditionalFormatting sqref="C63">
    <cfRule type="cellIs" dxfId="36847" priority="14773" stopIfTrue="1" operator="equal">
      <formula>"Towel"</formula>
    </cfRule>
    <cfRule type="cellIs" dxfId="36846" priority="14774" stopIfTrue="1" operator="equal">
      <formula>"Napkin Hs"</formula>
    </cfRule>
  </conditionalFormatting>
  <conditionalFormatting sqref="C63">
    <cfRule type="cellIs" dxfId="36845" priority="14775" stopIfTrue="1" operator="equal">
      <formula>"Towel"</formula>
    </cfRule>
    <cfRule type="cellIs" dxfId="36844" priority="14776" stopIfTrue="1" operator="equal">
      <formula>"Napkin Hs"</formula>
    </cfRule>
  </conditionalFormatting>
  <conditionalFormatting sqref="C63">
    <cfRule type="cellIs" dxfId="36843" priority="14769" stopIfTrue="1" operator="equal">
      <formula>"Towel"</formula>
    </cfRule>
    <cfRule type="cellIs" dxfId="36842" priority="14770" stopIfTrue="1" operator="equal">
      <formula>"Napkin Hs"</formula>
    </cfRule>
  </conditionalFormatting>
  <conditionalFormatting sqref="C63">
    <cfRule type="cellIs" dxfId="36841" priority="14767" stopIfTrue="1" operator="equal">
      <formula>"Towel"</formula>
    </cfRule>
    <cfRule type="cellIs" dxfId="36840" priority="14768" stopIfTrue="1" operator="equal">
      <formula>"Napkin Hs"</formula>
    </cfRule>
  </conditionalFormatting>
  <conditionalFormatting sqref="C63">
    <cfRule type="cellIs" dxfId="36839" priority="14743" stopIfTrue="1" operator="equal">
      <formula>"Towel"</formula>
    </cfRule>
  </conditionalFormatting>
  <conditionalFormatting sqref="C63">
    <cfRule type="cellIs" dxfId="36838" priority="14744" stopIfTrue="1" operator="equal">
      <formula>"Napkin Hs"</formula>
    </cfRule>
    <cfRule type="cellIs" dxfId="36837" priority="14749" stopIfTrue="1" operator="equal">
      <formula>"Towel"</formula>
    </cfRule>
    <cfRule type="cellIs" dxfId="36836" priority="14750" stopIfTrue="1" operator="equal">
      <formula>"Napkin Hs"</formula>
    </cfRule>
    <cfRule type="cellIs" dxfId="36835" priority="14759" stopIfTrue="1" operator="equal">
      <formula>"Towel"</formula>
    </cfRule>
    <cfRule type="cellIs" dxfId="36834" priority="14760" stopIfTrue="1" operator="equal">
      <formula>"Napkin Hs"</formula>
    </cfRule>
    <cfRule type="cellIs" dxfId="36833" priority="14765" stopIfTrue="1" operator="equal">
      <formula>"Towel"</formula>
    </cfRule>
    <cfRule type="cellIs" dxfId="36832" priority="14766" stopIfTrue="1" operator="equal">
      <formula>"Napkin Hs"</formula>
    </cfRule>
  </conditionalFormatting>
  <conditionalFormatting sqref="C63">
    <cfRule type="cellIs" dxfId="36831" priority="14745" stopIfTrue="1" operator="equal">
      <formula>"Towel"</formula>
    </cfRule>
    <cfRule type="cellIs" dxfId="36830" priority="14746" stopIfTrue="1" operator="equal">
      <formula>"Napkin Hs"</formula>
    </cfRule>
    <cfRule type="cellIs" dxfId="36829" priority="14747" stopIfTrue="1" operator="equal">
      <formula>"Towel"</formula>
    </cfRule>
    <cfRule type="cellIs" dxfId="36828" priority="14748" stopIfTrue="1" operator="equal">
      <formula>"Napkin Hs"</formula>
    </cfRule>
    <cfRule type="cellIs" dxfId="36827" priority="14751" stopIfTrue="1" operator="equal">
      <formula>"Towel"</formula>
    </cfRule>
    <cfRule type="cellIs" dxfId="36826" priority="14752" stopIfTrue="1" operator="equal">
      <formula>"Napkin Hs"</formula>
    </cfRule>
    <cfRule type="cellIs" dxfId="36825" priority="14753" stopIfTrue="1" operator="equal">
      <formula>"Towel"</formula>
    </cfRule>
    <cfRule type="cellIs" dxfId="36824" priority="14754" stopIfTrue="1" operator="equal">
      <formula>"Napkin Hs"</formula>
    </cfRule>
    <cfRule type="cellIs" dxfId="36823" priority="14755" stopIfTrue="1" operator="equal">
      <formula>"Towel"</formula>
    </cfRule>
    <cfRule type="cellIs" dxfId="36822" priority="14756" stopIfTrue="1" operator="equal">
      <formula>"Napkin Hs"</formula>
    </cfRule>
    <cfRule type="cellIs" dxfId="36821" priority="14757" stopIfTrue="1" operator="equal">
      <formula>"Towel"</formula>
    </cfRule>
    <cfRule type="cellIs" dxfId="36820" priority="14758" stopIfTrue="1" operator="equal">
      <formula>"Napkin Hs"</formula>
    </cfRule>
    <cfRule type="cellIs" dxfId="36819" priority="14761" stopIfTrue="1" operator="equal">
      <formula>"Towel"</formula>
    </cfRule>
    <cfRule type="cellIs" dxfId="36818" priority="14762" stopIfTrue="1" operator="equal">
      <formula>"Napkin Hs"</formula>
    </cfRule>
    <cfRule type="cellIs" dxfId="36817" priority="14764" stopIfTrue="1" operator="equal">
      <formula>"Napkin Hs"</formula>
    </cfRule>
  </conditionalFormatting>
  <conditionalFormatting sqref="C63">
    <cfRule type="cellIs" dxfId="36816" priority="14763" stopIfTrue="1" operator="equal">
      <formula>"Towel"</formula>
    </cfRule>
  </conditionalFormatting>
  <conditionalFormatting sqref="C63">
    <cfRule type="cellIs" dxfId="36815" priority="14741" stopIfTrue="1" operator="equal">
      <formula>"Towel"</formula>
    </cfRule>
    <cfRule type="cellIs" dxfId="36814" priority="14742" stopIfTrue="1" operator="equal">
      <formula>"Napkin Hs"</formula>
    </cfRule>
  </conditionalFormatting>
  <conditionalFormatting sqref="C63">
    <cfRule type="cellIs" dxfId="36813" priority="14740" stopIfTrue="1" operator="equal">
      <formula>"Napkin Hs"</formula>
    </cfRule>
  </conditionalFormatting>
  <conditionalFormatting sqref="C63">
    <cfRule type="cellIs" dxfId="36812" priority="14739" stopIfTrue="1" operator="equal">
      <formula>"Towel"</formula>
    </cfRule>
  </conditionalFormatting>
  <conditionalFormatting sqref="C63">
    <cfRule type="cellIs" dxfId="36811" priority="14737" stopIfTrue="1" operator="equal">
      <formula>"Towel"</formula>
    </cfRule>
  </conditionalFormatting>
  <conditionalFormatting sqref="C63">
    <cfRule type="cellIs" dxfId="36810" priority="14738" stopIfTrue="1" operator="equal">
      <formula>"Napkin Hs"</formula>
    </cfRule>
  </conditionalFormatting>
  <conditionalFormatting sqref="C63">
    <cfRule type="cellIs" dxfId="36809" priority="14641" stopIfTrue="1" operator="equal">
      <formula>"Towel"</formula>
    </cfRule>
  </conditionalFormatting>
  <conditionalFormatting sqref="C63">
    <cfRule type="cellIs" dxfId="36808" priority="14651" stopIfTrue="1" operator="equal">
      <formula>"Towel"</formula>
    </cfRule>
    <cfRule type="cellIs" dxfId="36807" priority="14652" stopIfTrue="1" operator="equal">
      <formula>"Napkin Hs"</formula>
    </cfRule>
    <cfRule type="cellIs" dxfId="36806" priority="14657" stopIfTrue="1" operator="equal">
      <formula>"Towel"</formula>
    </cfRule>
    <cfRule type="cellIs" dxfId="36805" priority="14658" stopIfTrue="1" operator="equal">
      <formula>"Napkin Hs"</formula>
    </cfRule>
    <cfRule type="cellIs" dxfId="36804" priority="14663" stopIfTrue="1" operator="equal">
      <formula>"Towel"</formula>
    </cfRule>
    <cfRule type="cellIs" dxfId="36803" priority="14664" stopIfTrue="1" operator="equal">
      <formula>"Napkin Hs"</formula>
    </cfRule>
    <cfRule type="cellIs" dxfId="36802" priority="14665" stopIfTrue="1" operator="equal">
      <formula>"Towel"</formula>
    </cfRule>
    <cfRule type="cellIs" dxfId="36801" priority="14666" stopIfTrue="1" operator="equal">
      <formula>"Napkin Hs"</formula>
    </cfRule>
    <cfRule type="cellIs" dxfId="36800" priority="14671" stopIfTrue="1" operator="equal">
      <formula>"Towel"</formula>
    </cfRule>
    <cfRule type="cellIs" dxfId="36799" priority="14672" stopIfTrue="1" operator="equal">
      <formula>"Napkin Hs"</formula>
    </cfRule>
    <cfRule type="cellIs" dxfId="36798" priority="14681" stopIfTrue="1" operator="equal">
      <formula>"Towel"</formula>
    </cfRule>
    <cfRule type="cellIs" dxfId="36797" priority="14682" stopIfTrue="1" operator="equal">
      <formula>"Napkin Hs"</formula>
    </cfRule>
    <cfRule type="cellIs" dxfId="36796" priority="14687" stopIfTrue="1" operator="equal">
      <formula>"Towel"</formula>
    </cfRule>
    <cfRule type="cellIs" dxfId="36795" priority="14688" stopIfTrue="1" operator="equal">
      <formula>"Napkin Hs"</formula>
    </cfRule>
    <cfRule type="cellIs" dxfId="36794" priority="14689" stopIfTrue="1" operator="equal">
      <formula>"Towel"</formula>
    </cfRule>
    <cfRule type="cellIs" dxfId="36793" priority="14690" stopIfTrue="1" operator="equal">
      <formula>"Napkin Hs"</formula>
    </cfRule>
    <cfRule type="cellIs" dxfId="36792" priority="14695" stopIfTrue="1" operator="equal">
      <formula>"Towel"</formula>
    </cfRule>
    <cfRule type="cellIs" dxfId="36791" priority="14696" stopIfTrue="1" operator="equal">
      <formula>"Napkin Hs"</formula>
    </cfRule>
    <cfRule type="cellIs" dxfId="36790" priority="14705" stopIfTrue="1" operator="equal">
      <formula>"Towel"</formula>
    </cfRule>
    <cfRule type="cellIs" dxfId="36789" priority="14706" stopIfTrue="1" operator="equal">
      <formula>"Napkin Hs"</formula>
    </cfRule>
    <cfRule type="cellIs" dxfId="36788" priority="14707" stopIfTrue="1" operator="equal">
      <formula>"Towel"</formula>
    </cfRule>
    <cfRule type="cellIs" dxfId="36787" priority="14708" stopIfTrue="1" operator="equal">
      <formula>"Napkin Hs"</formula>
    </cfRule>
    <cfRule type="cellIs" dxfId="36786" priority="14713" stopIfTrue="1" operator="equal">
      <formula>"Towel"</formula>
    </cfRule>
    <cfRule type="cellIs" dxfId="36785" priority="14714" stopIfTrue="1" operator="equal">
      <formula>"Napkin Hs"</formula>
    </cfRule>
    <cfRule type="cellIs" dxfId="36784" priority="14723" stopIfTrue="1" operator="equal">
      <formula>"Towel"</formula>
    </cfRule>
    <cfRule type="cellIs" dxfId="36783" priority="14724" stopIfTrue="1" operator="equal">
      <formula>"Napkin Hs"</formula>
    </cfRule>
    <cfRule type="cellIs" dxfId="36782" priority="14725" stopIfTrue="1" operator="equal">
      <formula>"Towel"</formula>
    </cfRule>
    <cfRule type="cellIs" dxfId="36781" priority="14726" stopIfTrue="1" operator="equal">
      <formula>"Napkin Hs"</formula>
    </cfRule>
    <cfRule type="cellIs" dxfId="36780" priority="14732" stopIfTrue="1" operator="equal">
      <formula>"Napkin Hs"</formula>
    </cfRule>
  </conditionalFormatting>
  <conditionalFormatting sqref="C63">
    <cfRule type="cellIs" dxfId="36779" priority="14731" stopIfTrue="1" operator="equal">
      <formula>"Towel"</formula>
    </cfRule>
  </conditionalFormatting>
  <conditionalFormatting sqref="C63">
    <cfRule type="cellIs" dxfId="36778" priority="14642" stopIfTrue="1" operator="equal">
      <formula>"Napkin Hs"</formula>
    </cfRule>
    <cfRule type="cellIs" dxfId="36777" priority="14643" stopIfTrue="1" operator="equal">
      <formula>"Towel"</formula>
    </cfRule>
    <cfRule type="cellIs" dxfId="36776" priority="14644" stopIfTrue="1" operator="equal">
      <formula>"Napkin Hs"</formula>
    </cfRule>
    <cfRule type="cellIs" dxfId="36775" priority="14645" stopIfTrue="1" operator="equal">
      <formula>"Towel"</formula>
    </cfRule>
    <cfRule type="cellIs" dxfId="36774" priority="14646" stopIfTrue="1" operator="equal">
      <formula>"Napkin Hs"</formula>
    </cfRule>
    <cfRule type="cellIs" dxfId="36773" priority="14647" stopIfTrue="1" operator="equal">
      <formula>"Towel"</formula>
    </cfRule>
    <cfRule type="cellIs" dxfId="36772" priority="14648" stopIfTrue="1" operator="equal">
      <formula>"Napkin Hs"</formula>
    </cfRule>
    <cfRule type="cellIs" dxfId="36771" priority="14649" stopIfTrue="1" operator="equal">
      <formula>"Towel"</formula>
    </cfRule>
    <cfRule type="cellIs" dxfId="36770" priority="14650" stopIfTrue="1" operator="equal">
      <formula>"Napkin Hs"</formula>
    </cfRule>
    <cfRule type="cellIs" dxfId="36769" priority="14653" stopIfTrue="1" operator="equal">
      <formula>"Towel"</formula>
    </cfRule>
    <cfRule type="cellIs" dxfId="36768" priority="14654" stopIfTrue="1" operator="equal">
      <formula>"Napkin Hs"</formula>
    </cfRule>
    <cfRule type="cellIs" dxfId="36767" priority="14655" stopIfTrue="1" operator="equal">
      <formula>"Towel"</formula>
    </cfRule>
    <cfRule type="cellIs" dxfId="36766" priority="14656" stopIfTrue="1" operator="equal">
      <formula>"Napkin Hs"</formula>
    </cfRule>
    <cfRule type="cellIs" dxfId="36765" priority="14659" stopIfTrue="1" operator="equal">
      <formula>"Towel"</formula>
    </cfRule>
    <cfRule type="cellIs" dxfId="36764" priority="14660" stopIfTrue="1" operator="equal">
      <formula>"Napkin Hs"</formula>
    </cfRule>
    <cfRule type="cellIs" dxfId="36763" priority="14661" stopIfTrue="1" operator="equal">
      <formula>"Towel"</formula>
    </cfRule>
    <cfRule type="cellIs" dxfId="36762" priority="14662" stopIfTrue="1" operator="equal">
      <formula>"Napkin Hs"</formula>
    </cfRule>
    <cfRule type="cellIs" dxfId="36761" priority="14667" stopIfTrue="1" operator="equal">
      <formula>"Towel"</formula>
    </cfRule>
    <cfRule type="cellIs" dxfId="36760" priority="14668" stopIfTrue="1" operator="equal">
      <formula>"Napkin Hs"</formula>
    </cfRule>
    <cfRule type="cellIs" dxfId="36759" priority="14669" stopIfTrue="1" operator="equal">
      <formula>"Towel"</formula>
    </cfRule>
    <cfRule type="cellIs" dxfId="36758" priority="14670" stopIfTrue="1" operator="equal">
      <formula>"Napkin Hs"</formula>
    </cfRule>
    <cfRule type="cellIs" dxfId="36757" priority="14673" stopIfTrue="1" operator="equal">
      <formula>"Towel"</formula>
    </cfRule>
    <cfRule type="cellIs" dxfId="36756" priority="14674" stopIfTrue="1" operator="equal">
      <formula>"Napkin Hs"</formula>
    </cfRule>
    <cfRule type="cellIs" dxfId="36755" priority="14675" stopIfTrue="1" operator="equal">
      <formula>"Towel"</formula>
    </cfRule>
    <cfRule type="cellIs" dxfId="36754" priority="14676" stopIfTrue="1" operator="equal">
      <formula>"Napkin Hs"</formula>
    </cfRule>
    <cfRule type="cellIs" dxfId="36753" priority="14677" stopIfTrue="1" operator="equal">
      <formula>"Towel"</formula>
    </cfRule>
    <cfRule type="cellIs" dxfId="36752" priority="14678" stopIfTrue="1" operator="equal">
      <formula>"Napkin Hs"</formula>
    </cfRule>
    <cfRule type="cellIs" dxfId="36751" priority="14679" stopIfTrue="1" operator="equal">
      <formula>"Towel"</formula>
    </cfRule>
    <cfRule type="cellIs" dxfId="36750" priority="14680" stopIfTrue="1" operator="equal">
      <formula>"Napkin Hs"</formula>
    </cfRule>
    <cfRule type="cellIs" dxfId="36749" priority="14683" stopIfTrue="1" operator="equal">
      <formula>"Towel"</formula>
    </cfRule>
    <cfRule type="cellIs" dxfId="36748" priority="14684" stopIfTrue="1" operator="equal">
      <formula>"Napkin Hs"</formula>
    </cfRule>
    <cfRule type="cellIs" dxfId="36747" priority="14685" stopIfTrue="1" operator="equal">
      <formula>"Towel"</formula>
    </cfRule>
    <cfRule type="cellIs" dxfId="36746" priority="14686" stopIfTrue="1" operator="equal">
      <formula>"Napkin Hs"</formula>
    </cfRule>
    <cfRule type="cellIs" dxfId="36745" priority="14691" stopIfTrue="1" operator="equal">
      <formula>"Towel"</formula>
    </cfRule>
    <cfRule type="cellIs" dxfId="36744" priority="14692" stopIfTrue="1" operator="equal">
      <formula>"Napkin Hs"</formula>
    </cfRule>
    <cfRule type="cellIs" dxfId="36743" priority="14693" stopIfTrue="1" operator="equal">
      <formula>"Towel"</formula>
    </cfRule>
    <cfRule type="cellIs" dxfId="36742" priority="14694" stopIfTrue="1" operator="equal">
      <formula>"Napkin Hs"</formula>
    </cfRule>
    <cfRule type="cellIs" dxfId="36741" priority="14697" stopIfTrue="1" operator="equal">
      <formula>"Towel"</formula>
    </cfRule>
    <cfRule type="cellIs" dxfId="36740" priority="14698" stopIfTrue="1" operator="equal">
      <formula>"Napkin Hs"</formula>
    </cfRule>
    <cfRule type="cellIs" dxfId="36739" priority="14699" stopIfTrue="1" operator="equal">
      <formula>"Towel"</formula>
    </cfRule>
    <cfRule type="cellIs" dxfId="36738" priority="14700" stopIfTrue="1" operator="equal">
      <formula>"Napkin Hs"</formula>
    </cfRule>
    <cfRule type="cellIs" dxfId="36737" priority="14701" stopIfTrue="1" operator="equal">
      <formula>"Towel"</formula>
    </cfRule>
    <cfRule type="cellIs" dxfId="36736" priority="14702" stopIfTrue="1" operator="equal">
      <formula>"Napkin Hs"</formula>
    </cfRule>
    <cfRule type="cellIs" dxfId="36735" priority="14703" stopIfTrue="1" operator="equal">
      <formula>"Towel"</formula>
    </cfRule>
    <cfRule type="cellIs" dxfId="36734" priority="14704" stopIfTrue="1" operator="equal">
      <formula>"Napkin Hs"</formula>
    </cfRule>
    <cfRule type="cellIs" dxfId="36733" priority="14709" stopIfTrue="1" operator="equal">
      <formula>"Towel"</formula>
    </cfRule>
    <cfRule type="cellIs" dxfId="36732" priority="14710" stopIfTrue="1" operator="equal">
      <formula>"Napkin Hs"</formula>
    </cfRule>
    <cfRule type="cellIs" dxfId="36731" priority="14711" stopIfTrue="1" operator="equal">
      <formula>"Towel"</formula>
    </cfRule>
    <cfRule type="cellIs" dxfId="36730" priority="14712" stopIfTrue="1" operator="equal">
      <formula>"Napkin Hs"</formula>
    </cfRule>
    <cfRule type="cellIs" dxfId="36729" priority="14715" stopIfTrue="1" operator="equal">
      <formula>"Towel"</formula>
    </cfRule>
    <cfRule type="cellIs" dxfId="36728" priority="14716" stopIfTrue="1" operator="equal">
      <formula>"Napkin Hs"</formula>
    </cfRule>
    <cfRule type="cellIs" dxfId="36727" priority="14717" stopIfTrue="1" operator="equal">
      <formula>"Towel"</formula>
    </cfRule>
    <cfRule type="cellIs" dxfId="36726" priority="14718" stopIfTrue="1" operator="equal">
      <formula>"Napkin Hs"</formula>
    </cfRule>
    <cfRule type="cellIs" dxfId="36725" priority="14719" stopIfTrue="1" operator="equal">
      <formula>"Towel"</formula>
    </cfRule>
    <cfRule type="cellIs" dxfId="36724" priority="14720" stopIfTrue="1" operator="equal">
      <formula>"Napkin Hs"</formula>
    </cfRule>
    <cfRule type="cellIs" dxfId="36723" priority="14721" stopIfTrue="1" operator="equal">
      <formula>"Towel"</formula>
    </cfRule>
    <cfRule type="cellIs" dxfId="36722" priority="14722" stopIfTrue="1" operator="equal">
      <formula>"Napkin Hs"</formula>
    </cfRule>
    <cfRule type="cellIs" dxfId="36721" priority="14727" stopIfTrue="1" operator="equal">
      <formula>"Towel"</formula>
    </cfRule>
    <cfRule type="cellIs" dxfId="36720" priority="14728" stopIfTrue="1" operator="equal">
      <formula>"Napkin Hs"</formula>
    </cfRule>
    <cfRule type="cellIs" dxfId="36719" priority="14729" stopIfTrue="1" operator="equal">
      <formula>"Towel"</formula>
    </cfRule>
    <cfRule type="cellIs" dxfId="36718" priority="14730" stopIfTrue="1" operator="equal">
      <formula>"Napkin Hs"</formula>
    </cfRule>
    <cfRule type="cellIs" dxfId="36717" priority="14733" stopIfTrue="1" operator="equal">
      <formula>"Towel"</formula>
    </cfRule>
    <cfRule type="cellIs" dxfId="36716" priority="14734" stopIfTrue="1" operator="equal">
      <formula>"Napkin Hs"</formula>
    </cfRule>
    <cfRule type="cellIs" dxfId="36715" priority="14735" stopIfTrue="1" operator="equal">
      <formula>"Towel"</formula>
    </cfRule>
    <cfRule type="cellIs" dxfId="36714" priority="14736" stopIfTrue="1" operator="equal">
      <formula>"Napkin Hs"</formula>
    </cfRule>
  </conditionalFormatting>
  <conditionalFormatting sqref="C63">
    <cfRule type="cellIs" dxfId="36713" priority="14640" stopIfTrue="1" operator="equal">
      <formula>"Napkin Hs"</formula>
    </cfRule>
  </conditionalFormatting>
  <conditionalFormatting sqref="C63">
    <cfRule type="cellIs" dxfId="36712" priority="14639" stopIfTrue="1" operator="equal">
      <formula>"Napkin Hs"</formula>
    </cfRule>
  </conditionalFormatting>
  <conditionalFormatting sqref="C63">
    <cfRule type="cellIs" dxfId="36711" priority="14638" stopIfTrue="1" operator="equal">
      <formula>"Napkin Hs"</formula>
    </cfRule>
  </conditionalFormatting>
  <conditionalFormatting sqref="C63">
    <cfRule type="cellIs" dxfId="36710" priority="14637" stopIfTrue="1" operator="equal">
      <formula>"Napkin Hs"</formula>
    </cfRule>
  </conditionalFormatting>
  <conditionalFormatting sqref="C63">
    <cfRule type="cellIs" dxfId="36709" priority="14636" stopIfTrue="1" operator="equal">
      <formula>"Napkin Hs"</formula>
    </cfRule>
  </conditionalFormatting>
  <conditionalFormatting sqref="C63">
    <cfRule type="cellIs" dxfId="36708" priority="14635" stopIfTrue="1" operator="equal">
      <formula>"Napkin Hs"</formula>
    </cfRule>
  </conditionalFormatting>
  <conditionalFormatting sqref="C63">
    <cfRule type="cellIs" dxfId="36707" priority="14631" stopIfTrue="1" operator="equal">
      <formula>"Towel"</formula>
    </cfRule>
    <cfRule type="cellIs" dxfId="36706" priority="14632" stopIfTrue="1" operator="equal">
      <formula>"Napkin Hs"</formula>
    </cfRule>
  </conditionalFormatting>
  <conditionalFormatting sqref="C63">
    <cfRule type="cellIs" dxfId="36705" priority="14633" stopIfTrue="1" operator="equal">
      <formula>"Towel"</formula>
    </cfRule>
    <cfRule type="cellIs" dxfId="36704" priority="14634" stopIfTrue="1" operator="equal">
      <formula>"Napkin Hs"</formula>
    </cfRule>
  </conditionalFormatting>
  <conditionalFormatting sqref="C63">
    <cfRule type="cellIs" dxfId="36703" priority="14627" stopIfTrue="1" operator="equal">
      <formula>"Towel"</formula>
    </cfRule>
    <cfRule type="cellIs" dxfId="36702" priority="14628" stopIfTrue="1" operator="equal">
      <formula>"Napkin Hs"</formula>
    </cfRule>
  </conditionalFormatting>
  <conditionalFormatting sqref="C63">
    <cfRule type="cellIs" dxfId="36701" priority="14629" stopIfTrue="1" operator="equal">
      <formula>"Towel"</formula>
    </cfRule>
    <cfRule type="cellIs" dxfId="36700" priority="14630" stopIfTrue="1" operator="equal">
      <formula>"Napkin Hs"</formula>
    </cfRule>
  </conditionalFormatting>
  <conditionalFormatting sqref="C63">
    <cfRule type="cellIs" dxfId="36699" priority="14625" stopIfTrue="1" operator="equal">
      <formula>"Towel"</formula>
    </cfRule>
    <cfRule type="cellIs" dxfId="36698" priority="14626" stopIfTrue="1" operator="equal">
      <formula>"Napkin Hs"</formula>
    </cfRule>
  </conditionalFormatting>
  <conditionalFormatting sqref="C63">
    <cfRule type="cellIs" dxfId="36697" priority="14621" stopIfTrue="1" operator="equal">
      <formula>"Towel"</formula>
    </cfRule>
    <cfRule type="cellIs" dxfId="36696" priority="14622" stopIfTrue="1" operator="equal">
      <formula>"Napkin Hs"</formula>
    </cfRule>
  </conditionalFormatting>
  <conditionalFormatting sqref="C63">
    <cfRule type="cellIs" dxfId="36695" priority="14623" stopIfTrue="1" operator="equal">
      <formula>"Towel"</formula>
    </cfRule>
    <cfRule type="cellIs" dxfId="36694" priority="14624" stopIfTrue="1" operator="equal">
      <formula>"Napkin Hs"</formula>
    </cfRule>
  </conditionalFormatting>
  <conditionalFormatting sqref="C63">
    <cfRule type="cellIs" dxfId="36693" priority="14617" stopIfTrue="1" operator="equal">
      <formula>"Towel"</formula>
    </cfRule>
    <cfRule type="cellIs" dxfId="36692" priority="14618" stopIfTrue="1" operator="equal">
      <formula>"Napkin Hs"</formula>
    </cfRule>
  </conditionalFormatting>
  <conditionalFormatting sqref="C63">
    <cfRule type="cellIs" dxfId="36691" priority="14619" stopIfTrue="1" operator="equal">
      <formula>"Towel"</formula>
    </cfRule>
    <cfRule type="cellIs" dxfId="36690" priority="14620" stopIfTrue="1" operator="equal">
      <formula>"Napkin Hs"</formula>
    </cfRule>
  </conditionalFormatting>
  <conditionalFormatting sqref="C63">
    <cfRule type="cellIs" dxfId="36689" priority="14615" stopIfTrue="1" operator="equal">
      <formula>"Towel"</formula>
    </cfRule>
    <cfRule type="cellIs" dxfId="36688" priority="14616" stopIfTrue="1" operator="equal">
      <formula>"Napkin Hs"</formula>
    </cfRule>
  </conditionalFormatting>
  <conditionalFormatting sqref="C63">
    <cfRule type="cellIs" dxfId="36687" priority="14609" stopIfTrue="1" operator="equal">
      <formula>"Towel"</formula>
    </cfRule>
    <cfRule type="cellIs" dxfId="36686" priority="14610" stopIfTrue="1" operator="equal">
      <formula>"Napkin Hs"</formula>
    </cfRule>
  </conditionalFormatting>
  <conditionalFormatting sqref="C63">
    <cfRule type="cellIs" dxfId="36685" priority="14613" stopIfTrue="1" operator="equal">
      <formula>"Towel"</formula>
    </cfRule>
    <cfRule type="cellIs" dxfId="36684" priority="14614" stopIfTrue="1" operator="equal">
      <formula>"Napkin Hs"</formula>
    </cfRule>
  </conditionalFormatting>
  <conditionalFormatting sqref="C63">
    <cfRule type="cellIs" dxfId="36683" priority="14611" stopIfTrue="1" operator="equal">
      <formula>"Towel"</formula>
    </cfRule>
    <cfRule type="cellIs" dxfId="36682" priority="14612" stopIfTrue="1" operator="equal">
      <formula>"Napkin Hs"</formula>
    </cfRule>
  </conditionalFormatting>
  <conditionalFormatting sqref="C63">
    <cfRule type="cellIs" dxfId="36681" priority="14603" stopIfTrue="1" operator="equal">
      <formula>"Towel"</formula>
    </cfRule>
    <cfRule type="cellIs" dxfId="36680" priority="14604" stopIfTrue="1" operator="equal">
      <formula>"Napkin Hs"</formula>
    </cfRule>
  </conditionalFormatting>
  <conditionalFormatting sqref="C63">
    <cfRule type="cellIs" dxfId="36679" priority="14605" stopIfTrue="1" operator="equal">
      <formula>"Towel"</formula>
    </cfRule>
    <cfRule type="cellIs" dxfId="36678" priority="14606" stopIfTrue="1" operator="equal">
      <formula>"Napkin Hs"</formula>
    </cfRule>
  </conditionalFormatting>
  <conditionalFormatting sqref="C63">
    <cfRule type="cellIs" dxfId="36677" priority="14607" stopIfTrue="1" operator="equal">
      <formula>"Towel"</formula>
    </cfRule>
    <cfRule type="cellIs" dxfId="36676" priority="14608" stopIfTrue="1" operator="equal">
      <formula>"Napkin Hs"</formula>
    </cfRule>
  </conditionalFormatting>
  <conditionalFormatting sqref="C63">
    <cfRule type="cellIs" dxfId="36675" priority="14601" stopIfTrue="1" operator="equal">
      <formula>"Towel"</formula>
    </cfRule>
    <cfRule type="cellIs" dxfId="36674" priority="14602" stopIfTrue="1" operator="equal">
      <formula>"Napkin Hs"</formula>
    </cfRule>
  </conditionalFormatting>
  <conditionalFormatting sqref="C63">
    <cfRule type="cellIs" dxfId="36673" priority="14599" stopIfTrue="1" operator="equal">
      <formula>"Towel"</formula>
    </cfRule>
    <cfRule type="cellIs" dxfId="36672" priority="14600" stopIfTrue="1" operator="equal">
      <formula>"Napkin Hs"</formula>
    </cfRule>
  </conditionalFormatting>
  <conditionalFormatting sqref="C63">
    <cfRule type="cellIs" dxfId="36671" priority="14575" stopIfTrue="1" operator="equal">
      <formula>"Towel"</formula>
    </cfRule>
  </conditionalFormatting>
  <conditionalFormatting sqref="C63">
    <cfRule type="cellIs" dxfId="36670" priority="14576" stopIfTrue="1" operator="equal">
      <formula>"Napkin Hs"</formula>
    </cfRule>
    <cfRule type="cellIs" dxfId="36669" priority="14581" stopIfTrue="1" operator="equal">
      <formula>"Towel"</formula>
    </cfRule>
    <cfRule type="cellIs" dxfId="36668" priority="14582" stopIfTrue="1" operator="equal">
      <formula>"Napkin Hs"</formula>
    </cfRule>
    <cfRule type="cellIs" dxfId="36667" priority="14591" stopIfTrue="1" operator="equal">
      <formula>"Towel"</formula>
    </cfRule>
    <cfRule type="cellIs" dxfId="36666" priority="14592" stopIfTrue="1" operator="equal">
      <formula>"Napkin Hs"</formula>
    </cfRule>
    <cfRule type="cellIs" dxfId="36665" priority="14597" stopIfTrue="1" operator="equal">
      <formula>"Towel"</formula>
    </cfRule>
    <cfRule type="cellIs" dxfId="36664" priority="14598" stopIfTrue="1" operator="equal">
      <formula>"Napkin Hs"</formula>
    </cfRule>
  </conditionalFormatting>
  <conditionalFormatting sqref="C63">
    <cfRule type="cellIs" dxfId="36663" priority="14577" stopIfTrue="1" operator="equal">
      <formula>"Towel"</formula>
    </cfRule>
    <cfRule type="cellIs" dxfId="36662" priority="14578" stopIfTrue="1" operator="equal">
      <formula>"Napkin Hs"</formula>
    </cfRule>
    <cfRule type="cellIs" dxfId="36661" priority="14579" stopIfTrue="1" operator="equal">
      <formula>"Towel"</formula>
    </cfRule>
    <cfRule type="cellIs" dxfId="36660" priority="14580" stopIfTrue="1" operator="equal">
      <formula>"Napkin Hs"</formula>
    </cfRule>
    <cfRule type="cellIs" dxfId="36659" priority="14583" stopIfTrue="1" operator="equal">
      <formula>"Towel"</formula>
    </cfRule>
    <cfRule type="cellIs" dxfId="36658" priority="14584" stopIfTrue="1" operator="equal">
      <formula>"Napkin Hs"</formula>
    </cfRule>
    <cfRule type="cellIs" dxfId="36657" priority="14585" stopIfTrue="1" operator="equal">
      <formula>"Towel"</formula>
    </cfRule>
    <cfRule type="cellIs" dxfId="36656" priority="14586" stopIfTrue="1" operator="equal">
      <formula>"Napkin Hs"</formula>
    </cfRule>
    <cfRule type="cellIs" dxfId="36655" priority="14587" stopIfTrue="1" operator="equal">
      <formula>"Towel"</formula>
    </cfRule>
    <cfRule type="cellIs" dxfId="36654" priority="14588" stopIfTrue="1" operator="equal">
      <formula>"Napkin Hs"</formula>
    </cfRule>
    <cfRule type="cellIs" dxfId="36653" priority="14589" stopIfTrue="1" operator="equal">
      <formula>"Towel"</formula>
    </cfRule>
    <cfRule type="cellIs" dxfId="36652" priority="14590" stopIfTrue="1" operator="equal">
      <formula>"Napkin Hs"</formula>
    </cfRule>
    <cfRule type="cellIs" dxfId="36651" priority="14593" stopIfTrue="1" operator="equal">
      <formula>"Towel"</formula>
    </cfRule>
    <cfRule type="cellIs" dxfId="36650" priority="14594" stopIfTrue="1" operator="equal">
      <formula>"Napkin Hs"</formula>
    </cfRule>
    <cfRule type="cellIs" dxfId="36649" priority="14596" stopIfTrue="1" operator="equal">
      <formula>"Napkin Hs"</formula>
    </cfRule>
  </conditionalFormatting>
  <conditionalFormatting sqref="C63">
    <cfRule type="cellIs" dxfId="36648" priority="14595" stopIfTrue="1" operator="equal">
      <formula>"Towel"</formula>
    </cfRule>
  </conditionalFormatting>
  <conditionalFormatting sqref="C63">
    <cfRule type="cellIs" dxfId="36647" priority="14573" stopIfTrue="1" operator="equal">
      <formula>"Towel"</formula>
    </cfRule>
    <cfRule type="cellIs" dxfId="36646" priority="14574" stopIfTrue="1" operator="equal">
      <formula>"Napkin Hs"</formula>
    </cfRule>
  </conditionalFormatting>
  <conditionalFormatting sqref="C63">
    <cfRule type="cellIs" dxfId="36645" priority="14572" stopIfTrue="1" operator="equal">
      <formula>"Napkin Hs"</formula>
    </cfRule>
  </conditionalFormatting>
  <conditionalFormatting sqref="C63">
    <cfRule type="cellIs" dxfId="36644" priority="14571" stopIfTrue="1" operator="equal">
      <formula>"Towel"</formula>
    </cfRule>
  </conditionalFormatting>
  <conditionalFormatting sqref="C63">
    <cfRule type="cellIs" dxfId="36643" priority="14569" stopIfTrue="1" operator="equal">
      <formula>"Towel"</formula>
    </cfRule>
  </conditionalFormatting>
  <conditionalFormatting sqref="C63">
    <cfRule type="cellIs" dxfId="36642" priority="14570" stopIfTrue="1" operator="equal">
      <formula>"Napkin Hs"</formula>
    </cfRule>
  </conditionalFormatting>
  <conditionalFormatting sqref="C63">
    <cfRule type="cellIs" dxfId="36641" priority="14473" stopIfTrue="1" operator="equal">
      <formula>"Towel"</formula>
    </cfRule>
  </conditionalFormatting>
  <conditionalFormatting sqref="C63">
    <cfRule type="cellIs" dxfId="36640" priority="14483" stopIfTrue="1" operator="equal">
      <formula>"Towel"</formula>
    </cfRule>
    <cfRule type="cellIs" dxfId="36639" priority="14484" stopIfTrue="1" operator="equal">
      <formula>"Napkin Hs"</formula>
    </cfRule>
    <cfRule type="cellIs" dxfId="36638" priority="14489" stopIfTrue="1" operator="equal">
      <formula>"Towel"</formula>
    </cfRule>
    <cfRule type="cellIs" dxfId="36637" priority="14490" stopIfTrue="1" operator="equal">
      <formula>"Napkin Hs"</formula>
    </cfRule>
    <cfRule type="cellIs" dxfId="36636" priority="14495" stopIfTrue="1" operator="equal">
      <formula>"Towel"</formula>
    </cfRule>
    <cfRule type="cellIs" dxfId="36635" priority="14496" stopIfTrue="1" operator="equal">
      <formula>"Napkin Hs"</formula>
    </cfRule>
    <cfRule type="cellIs" dxfId="36634" priority="14497" stopIfTrue="1" operator="equal">
      <formula>"Towel"</formula>
    </cfRule>
    <cfRule type="cellIs" dxfId="36633" priority="14498" stopIfTrue="1" operator="equal">
      <formula>"Napkin Hs"</formula>
    </cfRule>
    <cfRule type="cellIs" dxfId="36632" priority="14503" stopIfTrue="1" operator="equal">
      <formula>"Towel"</formula>
    </cfRule>
    <cfRule type="cellIs" dxfId="36631" priority="14504" stopIfTrue="1" operator="equal">
      <formula>"Napkin Hs"</formula>
    </cfRule>
    <cfRule type="cellIs" dxfId="36630" priority="14513" stopIfTrue="1" operator="equal">
      <formula>"Towel"</formula>
    </cfRule>
    <cfRule type="cellIs" dxfId="36629" priority="14514" stopIfTrue="1" operator="equal">
      <formula>"Napkin Hs"</formula>
    </cfRule>
    <cfRule type="cellIs" dxfId="36628" priority="14519" stopIfTrue="1" operator="equal">
      <formula>"Towel"</formula>
    </cfRule>
    <cfRule type="cellIs" dxfId="36627" priority="14520" stopIfTrue="1" operator="equal">
      <formula>"Napkin Hs"</formula>
    </cfRule>
    <cfRule type="cellIs" dxfId="36626" priority="14521" stopIfTrue="1" operator="equal">
      <formula>"Towel"</formula>
    </cfRule>
    <cfRule type="cellIs" dxfId="36625" priority="14522" stopIfTrue="1" operator="equal">
      <formula>"Napkin Hs"</formula>
    </cfRule>
    <cfRule type="cellIs" dxfId="36624" priority="14527" stopIfTrue="1" operator="equal">
      <formula>"Towel"</formula>
    </cfRule>
    <cfRule type="cellIs" dxfId="36623" priority="14528" stopIfTrue="1" operator="equal">
      <formula>"Napkin Hs"</formula>
    </cfRule>
    <cfRule type="cellIs" dxfId="36622" priority="14537" stopIfTrue="1" operator="equal">
      <formula>"Towel"</formula>
    </cfRule>
    <cfRule type="cellIs" dxfId="36621" priority="14538" stopIfTrue="1" operator="equal">
      <formula>"Napkin Hs"</formula>
    </cfRule>
    <cfRule type="cellIs" dxfId="36620" priority="14539" stopIfTrue="1" operator="equal">
      <formula>"Towel"</formula>
    </cfRule>
    <cfRule type="cellIs" dxfId="36619" priority="14540" stopIfTrue="1" operator="equal">
      <formula>"Napkin Hs"</formula>
    </cfRule>
    <cfRule type="cellIs" dxfId="36618" priority="14545" stopIfTrue="1" operator="equal">
      <formula>"Towel"</formula>
    </cfRule>
    <cfRule type="cellIs" dxfId="36617" priority="14546" stopIfTrue="1" operator="equal">
      <formula>"Napkin Hs"</formula>
    </cfRule>
    <cfRule type="cellIs" dxfId="36616" priority="14555" stopIfTrue="1" operator="equal">
      <formula>"Towel"</formula>
    </cfRule>
    <cfRule type="cellIs" dxfId="36615" priority="14556" stopIfTrue="1" operator="equal">
      <formula>"Napkin Hs"</formula>
    </cfRule>
    <cfRule type="cellIs" dxfId="36614" priority="14557" stopIfTrue="1" operator="equal">
      <formula>"Towel"</formula>
    </cfRule>
    <cfRule type="cellIs" dxfId="36613" priority="14558" stopIfTrue="1" operator="equal">
      <formula>"Napkin Hs"</formula>
    </cfRule>
    <cfRule type="cellIs" dxfId="36612" priority="14564" stopIfTrue="1" operator="equal">
      <formula>"Napkin Hs"</formula>
    </cfRule>
  </conditionalFormatting>
  <conditionalFormatting sqref="C63">
    <cfRule type="cellIs" dxfId="36611" priority="14563" stopIfTrue="1" operator="equal">
      <formula>"Towel"</formula>
    </cfRule>
  </conditionalFormatting>
  <conditionalFormatting sqref="C63">
    <cfRule type="cellIs" dxfId="36610" priority="14474" stopIfTrue="1" operator="equal">
      <formula>"Napkin Hs"</formula>
    </cfRule>
    <cfRule type="cellIs" dxfId="36609" priority="14475" stopIfTrue="1" operator="equal">
      <formula>"Towel"</formula>
    </cfRule>
    <cfRule type="cellIs" dxfId="36608" priority="14476" stopIfTrue="1" operator="equal">
      <formula>"Napkin Hs"</formula>
    </cfRule>
    <cfRule type="cellIs" dxfId="36607" priority="14477" stopIfTrue="1" operator="equal">
      <formula>"Towel"</formula>
    </cfRule>
    <cfRule type="cellIs" dxfId="36606" priority="14478" stopIfTrue="1" operator="equal">
      <formula>"Napkin Hs"</formula>
    </cfRule>
    <cfRule type="cellIs" dxfId="36605" priority="14479" stopIfTrue="1" operator="equal">
      <formula>"Towel"</formula>
    </cfRule>
    <cfRule type="cellIs" dxfId="36604" priority="14480" stopIfTrue="1" operator="equal">
      <formula>"Napkin Hs"</formula>
    </cfRule>
    <cfRule type="cellIs" dxfId="36603" priority="14481" stopIfTrue="1" operator="equal">
      <formula>"Towel"</formula>
    </cfRule>
    <cfRule type="cellIs" dxfId="36602" priority="14482" stopIfTrue="1" operator="equal">
      <formula>"Napkin Hs"</formula>
    </cfRule>
    <cfRule type="cellIs" dxfId="36601" priority="14485" stopIfTrue="1" operator="equal">
      <formula>"Towel"</formula>
    </cfRule>
    <cfRule type="cellIs" dxfId="36600" priority="14486" stopIfTrue="1" operator="equal">
      <formula>"Napkin Hs"</formula>
    </cfRule>
    <cfRule type="cellIs" dxfId="36599" priority="14487" stopIfTrue="1" operator="equal">
      <formula>"Towel"</formula>
    </cfRule>
    <cfRule type="cellIs" dxfId="36598" priority="14488" stopIfTrue="1" operator="equal">
      <formula>"Napkin Hs"</formula>
    </cfRule>
    <cfRule type="cellIs" dxfId="36597" priority="14491" stopIfTrue="1" operator="equal">
      <formula>"Towel"</formula>
    </cfRule>
    <cfRule type="cellIs" dxfId="36596" priority="14492" stopIfTrue="1" operator="equal">
      <formula>"Napkin Hs"</formula>
    </cfRule>
    <cfRule type="cellIs" dxfId="36595" priority="14493" stopIfTrue="1" operator="equal">
      <formula>"Towel"</formula>
    </cfRule>
    <cfRule type="cellIs" dxfId="36594" priority="14494" stopIfTrue="1" operator="equal">
      <formula>"Napkin Hs"</formula>
    </cfRule>
    <cfRule type="cellIs" dxfId="36593" priority="14499" stopIfTrue="1" operator="equal">
      <formula>"Towel"</formula>
    </cfRule>
    <cfRule type="cellIs" dxfId="36592" priority="14500" stopIfTrue="1" operator="equal">
      <formula>"Napkin Hs"</formula>
    </cfRule>
    <cfRule type="cellIs" dxfId="36591" priority="14501" stopIfTrue="1" operator="equal">
      <formula>"Towel"</formula>
    </cfRule>
    <cfRule type="cellIs" dxfId="36590" priority="14502" stopIfTrue="1" operator="equal">
      <formula>"Napkin Hs"</formula>
    </cfRule>
    <cfRule type="cellIs" dxfId="36589" priority="14505" stopIfTrue="1" operator="equal">
      <formula>"Towel"</formula>
    </cfRule>
    <cfRule type="cellIs" dxfId="36588" priority="14506" stopIfTrue="1" operator="equal">
      <formula>"Napkin Hs"</formula>
    </cfRule>
    <cfRule type="cellIs" dxfId="36587" priority="14507" stopIfTrue="1" operator="equal">
      <formula>"Towel"</formula>
    </cfRule>
    <cfRule type="cellIs" dxfId="36586" priority="14508" stopIfTrue="1" operator="equal">
      <formula>"Napkin Hs"</formula>
    </cfRule>
    <cfRule type="cellIs" dxfId="36585" priority="14509" stopIfTrue="1" operator="equal">
      <formula>"Towel"</formula>
    </cfRule>
    <cfRule type="cellIs" dxfId="36584" priority="14510" stopIfTrue="1" operator="equal">
      <formula>"Napkin Hs"</formula>
    </cfRule>
    <cfRule type="cellIs" dxfId="36583" priority="14511" stopIfTrue="1" operator="equal">
      <formula>"Towel"</formula>
    </cfRule>
    <cfRule type="cellIs" dxfId="36582" priority="14512" stopIfTrue="1" operator="equal">
      <formula>"Napkin Hs"</formula>
    </cfRule>
    <cfRule type="cellIs" dxfId="36581" priority="14515" stopIfTrue="1" operator="equal">
      <formula>"Towel"</formula>
    </cfRule>
    <cfRule type="cellIs" dxfId="36580" priority="14516" stopIfTrue="1" operator="equal">
      <formula>"Napkin Hs"</formula>
    </cfRule>
    <cfRule type="cellIs" dxfId="36579" priority="14517" stopIfTrue="1" operator="equal">
      <formula>"Towel"</formula>
    </cfRule>
    <cfRule type="cellIs" dxfId="36578" priority="14518" stopIfTrue="1" operator="equal">
      <formula>"Napkin Hs"</formula>
    </cfRule>
    <cfRule type="cellIs" dxfId="36577" priority="14523" stopIfTrue="1" operator="equal">
      <formula>"Towel"</formula>
    </cfRule>
    <cfRule type="cellIs" dxfId="36576" priority="14524" stopIfTrue="1" operator="equal">
      <formula>"Napkin Hs"</formula>
    </cfRule>
    <cfRule type="cellIs" dxfId="36575" priority="14525" stopIfTrue="1" operator="equal">
      <formula>"Towel"</formula>
    </cfRule>
    <cfRule type="cellIs" dxfId="36574" priority="14526" stopIfTrue="1" operator="equal">
      <formula>"Napkin Hs"</formula>
    </cfRule>
    <cfRule type="cellIs" dxfId="36573" priority="14529" stopIfTrue="1" operator="equal">
      <formula>"Towel"</formula>
    </cfRule>
    <cfRule type="cellIs" dxfId="36572" priority="14530" stopIfTrue="1" operator="equal">
      <formula>"Napkin Hs"</formula>
    </cfRule>
    <cfRule type="cellIs" dxfId="36571" priority="14531" stopIfTrue="1" operator="equal">
      <formula>"Towel"</formula>
    </cfRule>
    <cfRule type="cellIs" dxfId="36570" priority="14532" stopIfTrue="1" operator="equal">
      <formula>"Napkin Hs"</formula>
    </cfRule>
    <cfRule type="cellIs" dxfId="36569" priority="14533" stopIfTrue="1" operator="equal">
      <formula>"Towel"</formula>
    </cfRule>
    <cfRule type="cellIs" dxfId="36568" priority="14534" stopIfTrue="1" operator="equal">
      <formula>"Napkin Hs"</formula>
    </cfRule>
    <cfRule type="cellIs" dxfId="36567" priority="14535" stopIfTrue="1" operator="equal">
      <formula>"Towel"</formula>
    </cfRule>
    <cfRule type="cellIs" dxfId="36566" priority="14536" stopIfTrue="1" operator="equal">
      <formula>"Napkin Hs"</formula>
    </cfRule>
    <cfRule type="cellIs" dxfId="36565" priority="14541" stopIfTrue="1" operator="equal">
      <formula>"Towel"</formula>
    </cfRule>
    <cfRule type="cellIs" dxfId="36564" priority="14542" stopIfTrue="1" operator="equal">
      <formula>"Napkin Hs"</formula>
    </cfRule>
    <cfRule type="cellIs" dxfId="36563" priority="14543" stopIfTrue="1" operator="equal">
      <formula>"Towel"</formula>
    </cfRule>
    <cfRule type="cellIs" dxfId="36562" priority="14544" stopIfTrue="1" operator="equal">
      <formula>"Napkin Hs"</formula>
    </cfRule>
    <cfRule type="cellIs" dxfId="36561" priority="14547" stopIfTrue="1" operator="equal">
      <formula>"Towel"</formula>
    </cfRule>
    <cfRule type="cellIs" dxfId="36560" priority="14548" stopIfTrue="1" operator="equal">
      <formula>"Napkin Hs"</formula>
    </cfRule>
    <cfRule type="cellIs" dxfId="36559" priority="14549" stopIfTrue="1" operator="equal">
      <formula>"Towel"</formula>
    </cfRule>
    <cfRule type="cellIs" dxfId="36558" priority="14550" stopIfTrue="1" operator="equal">
      <formula>"Napkin Hs"</formula>
    </cfRule>
    <cfRule type="cellIs" dxfId="36557" priority="14551" stopIfTrue="1" operator="equal">
      <formula>"Towel"</formula>
    </cfRule>
    <cfRule type="cellIs" dxfId="36556" priority="14552" stopIfTrue="1" operator="equal">
      <formula>"Napkin Hs"</formula>
    </cfRule>
    <cfRule type="cellIs" dxfId="36555" priority="14553" stopIfTrue="1" operator="equal">
      <formula>"Towel"</formula>
    </cfRule>
    <cfRule type="cellIs" dxfId="36554" priority="14554" stopIfTrue="1" operator="equal">
      <formula>"Napkin Hs"</formula>
    </cfRule>
    <cfRule type="cellIs" dxfId="36553" priority="14559" stopIfTrue="1" operator="equal">
      <formula>"Towel"</formula>
    </cfRule>
    <cfRule type="cellIs" dxfId="36552" priority="14560" stopIfTrue="1" operator="equal">
      <formula>"Napkin Hs"</formula>
    </cfRule>
    <cfRule type="cellIs" dxfId="36551" priority="14561" stopIfTrue="1" operator="equal">
      <formula>"Towel"</formula>
    </cfRule>
    <cfRule type="cellIs" dxfId="36550" priority="14562" stopIfTrue="1" operator="equal">
      <formula>"Napkin Hs"</formula>
    </cfRule>
    <cfRule type="cellIs" dxfId="36549" priority="14565" stopIfTrue="1" operator="equal">
      <formula>"Towel"</formula>
    </cfRule>
    <cfRule type="cellIs" dxfId="36548" priority="14566" stopIfTrue="1" operator="equal">
      <formula>"Napkin Hs"</formula>
    </cfRule>
    <cfRule type="cellIs" dxfId="36547" priority="14567" stopIfTrue="1" operator="equal">
      <formula>"Towel"</formula>
    </cfRule>
    <cfRule type="cellIs" dxfId="36546" priority="14568" stopIfTrue="1" operator="equal">
      <formula>"Napkin Hs"</formula>
    </cfRule>
  </conditionalFormatting>
  <conditionalFormatting sqref="C63">
    <cfRule type="cellIs" dxfId="36545" priority="14472" stopIfTrue="1" operator="equal">
      <formula>"Napkin Hs"</formula>
    </cfRule>
  </conditionalFormatting>
  <conditionalFormatting sqref="C63">
    <cfRule type="cellIs" dxfId="36544" priority="14471" stopIfTrue="1" operator="equal">
      <formula>"Napkin Hs"</formula>
    </cfRule>
  </conditionalFormatting>
  <conditionalFormatting sqref="C63">
    <cfRule type="cellIs" dxfId="36543" priority="14470" stopIfTrue="1" operator="equal">
      <formula>"Napkin Hs"</formula>
    </cfRule>
  </conditionalFormatting>
  <conditionalFormatting sqref="C63">
    <cfRule type="cellIs" dxfId="36542" priority="14469" stopIfTrue="1" operator="equal">
      <formula>"Napkin Hs"</formula>
    </cfRule>
  </conditionalFormatting>
  <conditionalFormatting sqref="C63">
    <cfRule type="cellIs" dxfId="36541" priority="14468" stopIfTrue="1" operator="equal">
      <formula>"Napkin Hs"</formula>
    </cfRule>
  </conditionalFormatting>
  <conditionalFormatting sqref="C63">
    <cfRule type="cellIs" dxfId="36540" priority="14467" stopIfTrue="1" operator="equal">
      <formula>"Napkin Hs"</formula>
    </cfRule>
  </conditionalFormatting>
  <conditionalFormatting sqref="C63">
    <cfRule type="cellIs" dxfId="36539" priority="14463" stopIfTrue="1" operator="equal">
      <formula>"Towel"</formula>
    </cfRule>
    <cfRule type="cellIs" dxfId="36538" priority="14464" stopIfTrue="1" operator="equal">
      <formula>"Napkin Hs"</formula>
    </cfRule>
  </conditionalFormatting>
  <conditionalFormatting sqref="C63">
    <cfRule type="cellIs" dxfId="36537" priority="14465" stopIfTrue="1" operator="equal">
      <formula>"Towel"</formula>
    </cfRule>
    <cfRule type="cellIs" dxfId="36536" priority="14466" stopIfTrue="1" operator="equal">
      <formula>"Napkin Hs"</formula>
    </cfRule>
  </conditionalFormatting>
  <conditionalFormatting sqref="C63">
    <cfRule type="cellIs" dxfId="36535" priority="14459" stopIfTrue="1" operator="equal">
      <formula>"Towel"</formula>
    </cfRule>
    <cfRule type="cellIs" dxfId="36534" priority="14460" stopIfTrue="1" operator="equal">
      <formula>"Napkin Hs"</formula>
    </cfRule>
  </conditionalFormatting>
  <conditionalFormatting sqref="C63">
    <cfRule type="cellIs" dxfId="36533" priority="14461" stopIfTrue="1" operator="equal">
      <formula>"Towel"</formula>
    </cfRule>
    <cfRule type="cellIs" dxfId="36532" priority="14462" stopIfTrue="1" operator="equal">
      <formula>"Napkin Hs"</formula>
    </cfRule>
  </conditionalFormatting>
  <conditionalFormatting sqref="B63:C63">
    <cfRule type="cellIs" dxfId="36531" priority="14886" stopIfTrue="1" operator="equal">
      <formula>"Towel"</formula>
    </cfRule>
    <cfRule type="cellIs" dxfId="36530" priority="14887" stopIfTrue="1" operator="equal">
      <formula>"Napkin Hs"</formula>
    </cfRule>
  </conditionalFormatting>
  <conditionalFormatting sqref="C63">
    <cfRule type="cellIs" dxfId="36529" priority="14882" stopIfTrue="1" operator="equal">
      <formula>"Towel"</formula>
    </cfRule>
    <cfRule type="cellIs" dxfId="36528" priority="14883" stopIfTrue="1" operator="equal">
      <formula>"Napkin Hs"</formula>
    </cfRule>
  </conditionalFormatting>
  <conditionalFormatting sqref="C63">
    <cfRule type="cellIs" dxfId="36527" priority="14884" stopIfTrue="1" operator="equal">
      <formula>"Towel"</formula>
    </cfRule>
    <cfRule type="cellIs" dxfId="36526" priority="14885" stopIfTrue="1" operator="equal">
      <formula>"Napkin Hs"</formula>
    </cfRule>
  </conditionalFormatting>
  <conditionalFormatting sqref="C63">
    <cfRule type="cellIs" dxfId="36525" priority="14878" stopIfTrue="1" operator="equal">
      <formula>"Towel"</formula>
    </cfRule>
    <cfRule type="cellIs" dxfId="36524" priority="14879" stopIfTrue="1" operator="equal">
      <formula>"Napkin Hs"</formula>
    </cfRule>
  </conditionalFormatting>
  <conditionalFormatting sqref="C63">
    <cfRule type="cellIs" dxfId="36523" priority="14880" stopIfTrue="1" operator="equal">
      <formula>"Towel"</formula>
    </cfRule>
    <cfRule type="cellIs" dxfId="36522" priority="14881" stopIfTrue="1" operator="equal">
      <formula>"Napkin Hs"</formula>
    </cfRule>
  </conditionalFormatting>
  <conditionalFormatting sqref="C63">
    <cfRule type="cellIs" dxfId="36521" priority="14876" stopIfTrue="1" operator="equal">
      <formula>"Towel"</formula>
    </cfRule>
    <cfRule type="cellIs" dxfId="36520" priority="14877" stopIfTrue="1" operator="equal">
      <formula>"Napkin Hs"</formula>
    </cfRule>
  </conditionalFormatting>
  <conditionalFormatting sqref="B63">
    <cfRule type="cellIs" dxfId="36519" priority="14874" stopIfTrue="1" operator="equal">
      <formula>"Towel"</formula>
    </cfRule>
    <cfRule type="cellIs" dxfId="36518" priority="14875" stopIfTrue="1" operator="equal">
      <formula>"Napkin Hs"</formula>
    </cfRule>
  </conditionalFormatting>
  <conditionalFormatting sqref="B63:C63">
    <cfRule type="cellIs" dxfId="36517" priority="14872" stopIfTrue="1" operator="equal">
      <formula>"Towel"</formula>
    </cfRule>
    <cfRule type="cellIs" dxfId="36516" priority="14873" stopIfTrue="1" operator="equal">
      <formula>"Napkin Hs"</formula>
    </cfRule>
  </conditionalFormatting>
  <conditionalFormatting sqref="C63">
    <cfRule type="cellIs" dxfId="36515" priority="14868" stopIfTrue="1" operator="equal">
      <formula>"Towel"</formula>
    </cfRule>
    <cfRule type="cellIs" dxfId="36514" priority="14869" stopIfTrue="1" operator="equal">
      <formula>"Napkin Hs"</formula>
    </cfRule>
  </conditionalFormatting>
  <conditionalFormatting sqref="C63">
    <cfRule type="cellIs" dxfId="36513" priority="14871" stopIfTrue="1" operator="equal">
      <formula>"Napkin Hs"</formula>
    </cfRule>
  </conditionalFormatting>
  <conditionalFormatting sqref="C63">
    <cfRule type="cellIs" dxfId="36512" priority="14870" stopIfTrue="1" operator="equal">
      <formula>"Towel"</formula>
    </cfRule>
  </conditionalFormatting>
  <conditionalFormatting sqref="B67:C67 B68">
    <cfRule type="cellIs" dxfId="36511" priority="14457" stopIfTrue="1" operator="equal">
      <formula>"Towel"</formula>
    </cfRule>
    <cfRule type="cellIs" dxfId="36510" priority="14458" stopIfTrue="1" operator="equal">
      <formula>"Napkin Hs"</formula>
    </cfRule>
  </conditionalFormatting>
  <conditionalFormatting sqref="C67">
    <cfRule type="cellIs" dxfId="36509" priority="14456" stopIfTrue="1" operator="equal">
      <formula>"Napkin Hs"</formula>
    </cfRule>
  </conditionalFormatting>
  <conditionalFormatting sqref="C67">
    <cfRule type="cellIs" dxfId="36508" priority="14455" stopIfTrue="1" operator="equal">
      <formula>"Towel"</formula>
    </cfRule>
  </conditionalFormatting>
  <conditionalFormatting sqref="C67">
    <cfRule type="cellIs" dxfId="36507" priority="14453" stopIfTrue="1" operator="equal">
      <formula>"Towel"</formula>
    </cfRule>
    <cfRule type="cellIs" dxfId="36506" priority="14454" stopIfTrue="1" operator="equal">
      <formula>"Napkin Hs"</formula>
    </cfRule>
  </conditionalFormatting>
  <conditionalFormatting sqref="C70">
    <cfRule type="cellIs" dxfId="36505" priority="14439" stopIfTrue="1" operator="equal">
      <formula>"Towel"</formula>
    </cfRule>
    <cfRule type="cellIs" dxfId="36504" priority="14440" stopIfTrue="1" operator="equal">
      <formula>"Napkin Hs"</formula>
    </cfRule>
  </conditionalFormatting>
  <conditionalFormatting sqref="C70">
    <cfRule type="cellIs" dxfId="36503" priority="14441" stopIfTrue="1" operator="equal">
      <formula>"Towel"</formula>
    </cfRule>
    <cfRule type="cellIs" dxfId="36502" priority="14442" stopIfTrue="1" operator="equal">
      <formula>"Napkin Hs"</formula>
    </cfRule>
  </conditionalFormatting>
  <conditionalFormatting sqref="C70">
    <cfRule type="cellIs" dxfId="36501" priority="14437" stopIfTrue="1" operator="equal">
      <formula>"Towel"</formula>
    </cfRule>
    <cfRule type="cellIs" dxfId="36500" priority="14438" stopIfTrue="1" operator="equal">
      <formula>"Napkin Hs"</formula>
    </cfRule>
  </conditionalFormatting>
  <conditionalFormatting sqref="C70">
    <cfRule type="cellIs" dxfId="36499" priority="14435" stopIfTrue="1" operator="equal">
      <formula>"Towel"</formula>
    </cfRule>
    <cfRule type="cellIs" dxfId="36498" priority="14436" stopIfTrue="1" operator="equal">
      <formula>"Napkin Hs"</formula>
    </cfRule>
  </conditionalFormatting>
  <conditionalFormatting sqref="C70">
    <cfRule type="cellIs" dxfId="36497" priority="14443" stopIfTrue="1" operator="equal">
      <formula>"Towel"</formula>
    </cfRule>
    <cfRule type="cellIs" dxfId="36496" priority="14444" stopIfTrue="1" operator="equal">
      <formula>"Napkin Hs"</formula>
    </cfRule>
  </conditionalFormatting>
  <conditionalFormatting sqref="C70">
    <cfRule type="cellIs" dxfId="36495" priority="14445" stopIfTrue="1" operator="equal">
      <formula>"Towel"</formula>
    </cfRule>
    <cfRule type="cellIs" dxfId="36494" priority="14446" stopIfTrue="1" operator="equal">
      <formula>"Napkin Hs"</formula>
    </cfRule>
  </conditionalFormatting>
  <conditionalFormatting sqref="C68">
    <cfRule type="cellIs" dxfId="36493" priority="14427" stopIfTrue="1" operator="equal">
      <formula>"Towel"</formula>
    </cfRule>
    <cfRule type="cellIs" dxfId="36492" priority="14428" stopIfTrue="1" operator="equal">
      <formula>"Napkin Hs"</formula>
    </cfRule>
  </conditionalFormatting>
  <conditionalFormatting sqref="B68:C68">
    <cfRule type="cellIs" dxfId="36491" priority="14429" stopIfTrue="1" operator="equal">
      <formula>"Towel"</formula>
    </cfRule>
    <cfRule type="cellIs" dxfId="36490" priority="14430" stopIfTrue="1" operator="equal">
      <formula>"Napkin Hs"</formula>
    </cfRule>
  </conditionalFormatting>
  <conditionalFormatting sqref="C68">
    <cfRule type="cellIs" dxfId="36489" priority="14425" stopIfTrue="1" operator="equal">
      <formula>"Towel"</formula>
    </cfRule>
    <cfRule type="cellIs" dxfId="36488" priority="14426" stopIfTrue="1" operator="equal">
      <formula>"Napkin Hs"</formula>
    </cfRule>
  </conditionalFormatting>
  <conditionalFormatting sqref="B68:C68">
    <cfRule type="cellIs" dxfId="36487" priority="14423" stopIfTrue="1" operator="equal">
      <formula>"Towel"</formula>
    </cfRule>
    <cfRule type="cellIs" dxfId="36486" priority="14424" stopIfTrue="1" operator="equal">
      <formula>"Napkin Hs"</formula>
    </cfRule>
  </conditionalFormatting>
  <conditionalFormatting sqref="C68">
    <cfRule type="cellIs" dxfId="36485" priority="14431" stopIfTrue="1" operator="equal">
      <formula>"Towel"</formula>
    </cfRule>
    <cfRule type="cellIs" dxfId="36484" priority="14432" stopIfTrue="1" operator="equal">
      <formula>"Napkin Hs"</formula>
    </cfRule>
  </conditionalFormatting>
  <conditionalFormatting sqref="C68">
    <cfRule type="cellIs" dxfId="36483" priority="14433" stopIfTrue="1" operator="equal">
      <formula>"Towel"</formula>
    </cfRule>
    <cfRule type="cellIs" dxfId="36482" priority="14434" stopIfTrue="1" operator="equal">
      <formula>"Napkin Hs"</formula>
    </cfRule>
  </conditionalFormatting>
  <conditionalFormatting sqref="C69">
    <cfRule type="cellIs" dxfId="36481" priority="14415" stopIfTrue="1" operator="equal">
      <formula>"Towel"</formula>
    </cfRule>
    <cfRule type="cellIs" dxfId="36480" priority="14416" stopIfTrue="1" operator="equal">
      <formula>"Napkin Hs"</formula>
    </cfRule>
  </conditionalFormatting>
  <conditionalFormatting sqref="B69:C69">
    <cfRule type="cellIs" dxfId="36479" priority="14417" stopIfTrue="1" operator="equal">
      <formula>"Towel"</formula>
    </cfRule>
    <cfRule type="cellIs" dxfId="36478" priority="14418" stopIfTrue="1" operator="equal">
      <formula>"Napkin Hs"</formula>
    </cfRule>
  </conditionalFormatting>
  <conditionalFormatting sqref="C69">
    <cfRule type="cellIs" dxfId="36477" priority="14413" stopIfTrue="1" operator="equal">
      <formula>"Towel"</formula>
    </cfRule>
    <cfRule type="cellIs" dxfId="36476" priority="14414" stopIfTrue="1" operator="equal">
      <formula>"Napkin Hs"</formula>
    </cfRule>
  </conditionalFormatting>
  <conditionalFormatting sqref="B69:C69">
    <cfRule type="cellIs" dxfId="36475" priority="14411" stopIfTrue="1" operator="equal">
      <formula>"Towel"</formula>
    </cfRule>
    <cfRule type="cellIs" dxfId="36474" priority="14412" stopIfTrue="1" operator="equal">
      <formula>"Napkin Hs"</formula>
    </cfRule>
  </conditionalFormatting>
  <conditionalFormatting sqref="C69">
    <cfRule type="cellIs" dxfId="36473" priority="14419" stopIfTrue="1" operator="equal">
      <formula>"Towel"</formula>
    </cfRule>
    <cfRule type="cellIs" dxfId="36472" priority="14420" stopIfTrue="1" operator="equal">
      <formula>"Napkin Hs"</formula>
    </cfRule>
  </conditionalFormatting>
  <conditionalFormatting sqref="C69">
    <cfRule type="cellIs" dxfId="36471" priority="14421" stopIfTrue="1" operator="equal">
      <formula>"Towel"</formula>
    </cfRule>
    <cfRule type="cellIs" dxfId="36470" priority="14422" stopIfTrue="1" operator="equal">
      <formula>"Napkin Hs"</formula>
    </cfRule>
  </conditionalFormatting>
  <conditionalFormatting sqref="B70">
    <cfRule type="cellIs" dxfId="36469" priority="14409" stopIfTrue="1" operator="equal">
      <formula>"Towel"</formula>
    </cfRule>
    <cfRule type="cellIs" dxfId="36468" priority="14410" stopIfTrue="1" operator="equal">
      <formula>"Napkin Hs"</formula>
    </cfRule>
  </conditionalFormatting>
  <conditionalFormatting sqref="C67:C68">
    <cfRule type="cellIs" dxfId="36467" priority="14401" stopIfTrue="1" operator="equal">
      <formula>"Towel"</formula>
    </cfRule>
    <cfRule type="cellIs" dxfId="36466" priority="14402" stopIfTrue="1" operator="equal">
      <formula>"Napkin Hs"</formula>
    </cfRule>
  </conditionalFormatting>
  <conditionalFormatting sqref="B67:C68">
    <cfRule type="cellIs" dxfId="36465" priority="14403" stopIfTrue="1" operator="equal">
      <formula>"Towel"</formula>
    </cfRule>
    <cfRule type="cellIs" dxfId="36464" priority="14404" stopIfTrue="1" operator="equal">
      <formula>"Napkin Hs"</formula>
    </cfRule>
  </conditionalFormatting>
  <conditionalFormatting sqref="C67:C68">
    <cfRule type="cellIs" dxfId="36463" priority="14399" stopIfTrue="1" operator="equal">
      <formula>"Towel"</formula>
    </cfRule>
    <cfRule type="cellIs" dxfId="36462" priority="14400" stopIfTrue="1" operator="equal">
      <formula>"Napkin Hs"</formula>
    </cfRule>
  </conditionalFormatting>
  <conditionalFormatting sqref="B67:C68">
    <cfRule type="cellIs" dxfId="36461" priority="14397" stopIfTrue="1" operator="equal">
      <formula>"Towel"</formula>
    </cfRule>
    <cfRule type="cellIs" dxfId="36460" priority="14398" stopIfTrue="1" operator="equal">
      <formula>"Napkin Hs"</formula>
    </cfRule>
  </conditionalFormatting>
  <conditionalFormatting sqref="C67:C68">
    <cfRule type="cellIs" dxfId="36459" priority="14405" stopIfTrue="1" operator="equal">
      <formula>"Towel"</formula>
    </cfRule>
    <cfRule type="cellIs" dxfId="36458" priority="14406" stopIfTrue="1" operator="equal">
      <formula>"Napkin Hs"</formula>
    </cfRule>
  </conditionalFormatting>
  <conditionalFormatting sqref="C67:C68">
    <cfRule type="cellIs" dxfId="36457" priority="14407" stopIfTrue="1" operator="equal">
      <formula>"Towel"</formula>
    </cfRule>
    <cfRule type="cellIs" dxfId="36456" priority="14408" stopIfTrue="1" operator="equal">
      <formula>"Napkin Hs"</formula>
    </cfRule>
  </conditionalFormatting>
  <conditionalFormatting sqref="B67:C67 B68">
    <cfRule type="cellIs" dxfId="36455" priority="14395" stopIfTrue="1" operator="equal">
      <formula>"Towel"</formula>
    </cfRule>
    <cfRule type="cellIs" dxfId="36454" priority="14396" stopIfTrue="1" operator="equal">
      <formula>"Napkin Hs"</formula>
    </cfRule>
  </conditionalFormatting>
  <conditionalFormatting sqref="C67">
    <cfRule type="cellIs" dxfId="36453" priority="14393" stopIfTrue="1" operator="equal">
      <formula>"Towel"</formula>
    </cfRule>
    <cfRule type="cellIs" dxfId="36452" priority="14394" stopIfTrue="1" operator="equal">
      <formula>"Napkin Hs"</formula>
    </cfRule>
  </conditionalFormatting>
  <conditionalFormatting sqref="C67">
    <cfRule type="cellIs" dxfId="36451" priority="14391" stopIfTrue="1" operator="equal">
      <formula>"Towel"</formula>
    </cfRule>
    <cfRule type="cellIs" dxfId="36450" priority="14392" stopIfTrue="1" operator="equal">
      <formula>"Napkin Hs"</formula>
    </cfRule>
  </conditionalFormatting>
  <conditionalFormatting sqref="B67:C67 B68">
    <cfRule type="cellIs" dxfId="36449" priority="14389" stopIfTrue="1" operator="equal">
      <formula>"Towel"</formula>
    </cfRule>
    <cfRule type="cellIs" dxfId="36448" priority="14390" stopIfTrue="1" operator="equal">
      <formula>"Napkin Hs"</formula>
    </cfRule>
  </conditionalFormatting>
  <conditionalFormatting sqref="C67">
    <cfRule type="cellIs" dxfId="36447" priority="14385" stopIfTrue="1" operator="equal">
      <formula>"Towel"</formula>
    </cfRule>
    <cfRule type="cellIs" dxfId="36446" priority="14386" stopIfTrue="1" operator="equal">
      <formula>"Napkin Hs"</formula>
    </cfRule>
  </conditionalFormatting>
  <conditionalFormatting sqref="C67">
    <cfRule type="cellIs" dxfId="36445" priority="14387" stopIfTrue="1" operator="equal">
      <formula>"Towel"</formula>
    </cfRule>
    <cfRule type="cellIs" dxfId="36444" priority="14388" stopIfTrue="1" operator="equal">
      <formula>"Napkin Hs"</formula>
    </cfRule>
  </conditionalFormatting>
  <conditionalFormatting sqref="B70:C70">
    <cfRule type="cellIs" dxfId="36443" priority="14383" stopIfTrue="1" operator="equal">
      <formula>"Towel"</formula>
    </cfRule>
    <cfRule type="cellIs" dxfId="36442" priority="14384" stopIfTrue="1" operator="equal">
      <formula>"Napkin Hs"</formula>
    </cfRule>
  </conditionalFormatting>
  <conditionalFormatting sqref="B69:C69">
    <cfRule type="cellIs" dxfId="36441" priority="14379" stopIfTrue="1" operator="equal">
      <formula>"Towel"</formula>
    </cfRule>
    <cfRule type="cellIs" dxfId="36440" priority="14380" stopIfTrue="1" operator="equal">
      <formula>"Napkin Hs"</formula>
    </cfRule>
  </conditionalFormatting>
  <conditionalFormatting sqref="C70">
    <cfRule type="cellIs" dxfId="36439" priority="14382" stopIfTrue="1" operator="equal">
      <formula>"Napkin Hs"</formula>
    </cfRule>
  </conditionalFormatting>
  <conditionalFormatting sqref="C70">
    <cfRule type="cellIs" dxfId="36438" priority="14381" stopIfTrue="1" operator="equal">
      <formula>"Towel"</formula>
    </cfRule>
  </conditionalFormatting>
  <conditionalFormatting sqref="C69">
    <cfRule type="cellIs" dxfId="36437" priority="14375" stopIfTrue="1" operator="equal">
      <formula>"Towel"</formula>
    </cfRule>
    <cfRule type="cellIs" dxfId="36436" priority="14376" stopIfTrue="1" operator="equal">
      <formula>"Napkin Hs"</formula>
    </cfRule>
  </conditionalFormatting>
  <conditionalFormatting sqref="C69:C70">
    <cfRule type="cellIs" dxfId="36435" priority="14377" stopIfTrue="1" operator="equal">
      <formula>"Towel"</formula>
    </cfRule>
    <cfRule type="cellIs" dxfId="36434" priority="14378" stopIfTrue="1" operator="equal">
      <formula>"Napkin Hs"</formula>
    </cfRule>
  </conditionalFormatting>
  <conditionalFormatting sqref="C68">
    <cfRule type="cellIs" dxfId="36433" priority="14367" stopIfTrue="1" operator="equal">
      <formula>"Towel"</formula>
    </cfRule>
    <cfRule type="cellIs" dxfId="36432" priority="14368" stopIfTrue="1" operator="equal">
      <formula>"Napkin Hs"</formula>
    </cfRule>
  </conditionalFormatting>
  <conditionalFormatting sqref="B68:C68">
    <cfRule type="cellIs" dxfId="36431" priority="14369" stopIfTrue="1" operator="equal">
      <formula>"Towel"</formula>
    </cfRule>
    <cfRule type="cellIs" dxfId="36430" priority="14370" stopIfTrue="1" operator="equal">
      <formula>"Napkin Hs"</formula>
    </cfRule>
  </conditionalFormatting>
  <conditionalFormatting sqref="C68">
    <cfRule type="cellIs" dxfId="36429" priority="14365" stopIfTrue="1" operator="equal">
      <formula>"Towel"</formula>
    </cfRule>
    <cfRule type="cellIs" dxfId="36428" priority="14366" stopIfTrue="1" operator="equal">
      <formula>"Napkin Hs"</formula>
    </cfRule>
  </conditionalFormatting>
  <conditionalFormatting sqref="B68:C68">
    <cfRule type="cellIs" dxfId="36427" priority="14363" stopIfTrue="1" operator="equal">
      <formula>"Towel"</formula>
    </cfRule>
    <cfRule type="cellIs" dxfId="36426" priority="14364" stopIfTrue="1" operator="equal">
      <formula>"Napkin Hs"</formula>
    </cfRule>
  </conditionalFormatting>
  <conditionalFormatting sqref="C68">
    <cfRule type="cellIs" dxfId="36425" priority="14371" stopIfTrue="1" operator="equal">
      <formula>"Towel"</formula>
    </cfRule>
    <cfRule type="cellIs" dxfId="36424" priority="14372" stopIfTrue="1" operator="equal">
      <formula>"Napkin Hs"</formula>
    </cfRule>
  </conditionalFormatting>
  <conditionalFormatting sqref="C68">
    <cfRule type="cellIs" dxfId="36423" priority="14373" stopIfTrue="1" operator="equal">
      <formula>"Towel"</formula>
    </cfRule>
    <cfRule type="cellIs" dxfId="36422" priority="14374" stopIfTrue="1" operator="equal">
      <formula>"Napkin Hs"</formula>
    </cfRule>
  </conditionalFormatting>
  <conditionalFormatting sqref="B68:C68">
    <cfRule type="cellIs" dxfId="36421" priority="14361" stopIfTrue="1" operator="equal">
      <formula>"Towel"</formula>
    </cfRule>
    <cfRule type="cellIs" dxfId="36420" priority="14362" stopIfTrue="1" operator="equal">
      <formula>"Napkin Hs"</formula>
    </cfRule>
  </conditionalFormatting>
  <conditionalFormatting sqref="B69:C69">
    <cfRule type="cellIs" dxfId="36419" priority="14357" stopIfTrue="1" operator="equal">
      <formula>"Towel"</formula>
    </cfRule>
    <cfRule type="cellIs" dxfId="36418" priority="14358" stopIfTrue="1" operator="equal">
      <formula>"Napkin Hs"</formula>
    </cfRule>
  </conditionalFormatting>
  <conditionalFormatting sqref="C68">
    <cfRule type="cellIs" dxfId="36417" priority="14359" stopIfTrue="1" operator="equal">
      <formula>"Towel"</formula>
    </cfRule>
    <cfRule type="cellIs" dxfId="36416" priority="14360" stopIfTrue="1" operator="equal">
      <formula>"Napkin Hs"</formula>
    </cfRule>
  </conditionalFormatting>
  <conditionalFormatting sqref="C68:C70">
    <cfRule type="cellIs" dxfId="36415" priority="14355" stopIfTrue="1" operator="equal">
      <formula>"Towel"</formula>
    </cfRule>
    <cfRule type="cellIs" dxfId="36414" priority="14356" stopIfTrue="1" operator="equal">
      <formula>"Napkin Hs"</formula>
    </cfRule>
  </conditionalFormatting>
  <conditionalFormatting sqref="C69">
    <cfRule type="cellIs" dxfId="36413" priority="14353" stopIfTrue="1" operator="equal">
      <formula>"Towel"</formula>
    </cfRule>
    <cfRule type="cellIs" dxfId="36412" priority="14354" stopIfTrue="1" operator="equal">
      <formula>"Napkin Hs"</formula>
    </cfRule>
  </conditionalFormatting>
  <conditionalFormatting sqref="C68">
    <cfRule type="cellIs" dxfId="36411" priority="14327" stopIfTrue="1" operator="equal">
      <formula>"Towel"</formula>
    </cfRule>
    <cfRule type="cellIs" dxfId="36410" priority="14328" stopIfTrue="1" operator="equal">
      <formula>"Napkin Hs"</formula>
    </cfRule>
  </conditionalFormatting>
  <conditionalFormatting sqref="C68">
    <cfRule type="cellIs" dxfId="36409" priority="14325" stopIfTrue="1" operator="equal">
      <formula>"Towel"</formula>
    </cfRule>
    <cfRule type="cellIs" dxfId="36408" priority="14326" stopIfTrue="1" operator="equal">
      <formula>"Napkin Hs"</formula>
    </cfRule>
  </conditionalFormatting>
  <conditionalFormatting sqref="C68">
    <cfRule type="cellIs" dxfId="36407" priority="14333" stopIfTrue="1" operator="equal">
      <formula>"Towel"</formula>
    </cfRule>
    <cfRule type="cellIs" dxfId="36406" priority="14334" stopIfTrue="1" operator="equal">
      <formula>"Napkin Hs"</formula>
    </cfRule>
  </conditionalFormatting>
  <conditionalFormatting sqref="B68:C68">
    <cfRule type="cellIs" dxfId="36405" priority="14335" stopIfTrue="1" operator="equal">
      <formula>"Towel"</formula>
    </cfRule>
    <cfRule type="cellIs" dxfId="36404" priority="14336" stopIfTrue="1" operator="equal">
      <formula>"Napkin Hs"</formula>
    </cfRule>
  </conditionalFormatting>
  <conditionalFormatting sqref="C68">
    <cfRule type="cellIs" dxfId="36403" priority="14331" stopIfTrue="1" operator="equal">
      <formula>"Towel"</formula>
    </cfRule>
    <cfRule type="cellIs" dxfId="36402" priority="14332" stopIfTrue="1" operator="equal">
      <formula>"Napkin Hs"</formula>
    </cfRule>
  </conditionalFormatting>
  <conditionalFormatting sqref="B68:C68">
    <cfRule type="cellIs" dxfId="36401" priority="14329" stopIfTrue="1" operator="equal">
      <formula>"Towel"</formula>
    </cfRule>
    <cfRule type="cellIs" dxfId="36400" priority="14330" stopIfTrue="1" operator="equal">
      <formula>"Napkin Hs"</formula>
    </cfRule>
  </conditionalFormatting>
  <conditionalFormatting sqref="C68">
    <cfRule type="cellIs" dxfId="36399" priority="14337" stopIfTrue="1" operator="equal">
      <formula>"Towel"</formula>
    </cfRule>
    <cfRule type="cellIs" dxfId="36398" priority="14338" stopIfTrue="1" operator="equal">
      <formula>"Napkin Hs"</formula>
    </cfRule>
  </conditionalFormatting>
  <conditionalFormatting sqref="C68">
    <cfRule type="cellIs" dxfId="36397" priority="14339" stopIfTrue="1" operator="equal">
      <formula>"Towel"</formula>
    </cfRule>
    <cfRule type="cellIs" dxfId="36396" priority="14340" stopIfTrue="1" operator="equal">
      <formula>"Napkin Hs"</formula>
    </cfRule>
  </conditionalFormatting>
  <conditionalFormatting sqref="C68">
    <cfRule type="cellIs" dxfId="36395" priority="14321" stopIfTrue="1" operator="equal">
      <formula>"Towel"</formula>
    </cfRule>
    <cfRule type="cellIs" dxfId="36394" priority="14322" stopIfTrue="1" operator="equal">
      <formula>"Napkin Hs"</formula>
    </cfRule>
  </conditionalFormatting>
  <conditionalFormatting sqref="B68:C68">
    <cfRule type="cellIs" dxfId="36393" priority="14323" stopIfTrue="1" operator="equal">
      <formula>"Towel"</formula>
    </cfRule>
    <cfRule type="cellIs" dxfId="36392" priority="14324" stopIfTrue="1" operator="equal">
      <formula>"Napkin Hs"</formula>
    </cfRule>
  </conditionalFormatting>
  <conditionalFormatting sqref="C68">
    <cfRule type="cellIs" dxfId="36391" priority="14319" stopIfTrue="1" operator="equal">
      <formula>"Towel"</formula>
    </cfRule>
    <cfRule type="cellIs" dxfId="36390" priority="14320" stopIfTrue="1" operator="equal">
      <formula>"Napkin Hs"</formula>
    </cfRule>
  </conditionalFormatting>
  <conditionalFormatting sqref="B68:C68">
    <cfRule type="cellIs" dxfId="36389" priority="14317" stopIfTrue="1" operator="equal">
      <formula>"Towel"</formula>
    </cfRule>
    <cfRule type="cellIs" dxfId="36388" priority="14318" stopIfTrue="1" operator="equal">
      <formula>"Napkin Hs"</formula>
    </cfRule>
  </conditionalFormatting>
  <conditionalFormatting sqref="C68">
    <cfRule type="cellIs" dxfId="36387" priority="14295" stopIfTrue="1" operator="equal">
      <formula>"Towel"</formula>
    </cfRule>
    <cfRule type="cellIs" dxfId="36386" priority="14296" stopIfTrue="1" operator="equal">
      <formula>"Napkin Hs"</formula>
    </cfRule>
  </conditionalFormatting>
  <conditionalFormatting sqref="C68">
    <cfRule type="cellIs" dxfId="36385" priority="14293" stopIfTrue="1" operator="equal">
      <formula>"Towel"</formula>
    </cfRule>
    <cfRule type="cellIs" dxfId="36384" priority="14294" stopIfTrue="1" operator="equal">
      <formula>"Napkin Hs"</formula>
    </cfRule>
  </conditionalFormatting>
  <conditionalFormatting sqref="C70">
    <cfRule type="cellIs" dxfId="36383" priority="14315" stopIfTrue="1" operator="equal">
      <formula>"Towel"</formula>
    </cfRule>
    <cfRule type="cellIs" dxfId="36382" priority="14316" stopIfTrue="1" operator="equal">
      <formula>"Napkin Hs"</formula>
    </cfRule>
  </conditionalFormatting>
  <conditionalFormatting sqref="B69:C69">
    <cfRule type="cellIs" dxfId="36381" priority="14279" stopIfTrue="1" operator="equal">
      <formula>"Towel"</formula>
    </cfRule>
    <cfRule type="cellIs" dxfId="36380" priority="14280" stopIfTrue="1" operator="equal">
      <formula>"Napkin Hs"</formula>
    </cfRule>
  </conditionalFormatting>
  <conditionalFormatting sqref="C68">
    <cfRule type="cellIs" dxfId="36379" priority="14301" stopIfTrue="1" operator="equal">
      <formula>"Towel"</formula>
    </cfRule>
    <cfRule type="cellIs" dxfId="36378" priority="14302" stopIfTrue="1" operator="equal">
      <formula>"Napkin Hs"</formula>
    </cfRule>
  </conditionalFormatting>
  <conditionalFormatting sqref="B68:C68">
    <cfRule type="cellIs" dxfId="36377" priority="14303" stopIfTrue="1" operator="equal">
      <formula>"Towel"</formula>
    </cfRule>
    <cfRule type="cellIs" dxfId="36376" priority="14304" stopIfTrue="1" operator="equal">
      <formula>"Napkin Hs"</formula>
    </cfRule>
  </conditionalFormatting>
  <conditionalFormatting sqref="C68">
    <cfRule type="cellIs" dxfId="36375" priority="14299" stopIfTrue="1" operator="equal">
      <formula>"Towel"</formula>
    </cfRule>
    <cfRule type="cellIs" dxfId="36374" priority="14300" stopIfTrue="1" operator="equal">
      <formula>"Napkin Hs"</formula>
    </cfRule>
  </conditionalFormatting>
  <conditionalFormatting sqref="B68:C68">
    <cfRule type="cellIs" dxfId="36373" priority="14297" stopIfTrue="1" operator="equal">
      <formula>"Towel"</formula>
    </cfRule>
    <cfRule type="cellIs" dxfId="36372" priority="14298" stopIfTrue="1" operator="equal">
      <formula>"Napkin Hs"</formula>
    </cfRule>
  </conditionalFormatting>
  <conditionalFormatting sqref="C68">
    <cfRule type="cellIs" dxfId="36371" priority="14305" stopIfTrue="1" operator="equal">
      <formula>"Towel"</formula>
    </cfRule>
    <cfRule type="cellIs" dxfId="36370" priority="14306" stopIfTrue="1" operator="equal">
      <formula>"Napkin Hs"</formula>
    </cfRule>
  </conditionalFormatting>
  <conditionalFormatting sqref="C68">
    <cfRule type="cellIs" dxfId="36369" priority="14307" stopIfTrue="1" operator="equal">
      <formula>"Towel"</formula>
    </cfRule>
    <cfRule type="cellIs" dxfId="36368" priority="14308" stopIfTrue="1" operator="equal">
      <formula>"Napkin Hs"</formula>
    </cfRule>
  </conditionalFormatting>
  <conditionalFormatting sqref="C68">
    <cfRule type="cellIs" dxfId="36367" priority="14289" stopIfTrue="1" operator="equal">
      <formula>"Towel"</formula>
    </cfRule>
    <cfRule type="cellIs" dxfId="36366" priority="14290" stopIfTrue="1" operator="equal">
      <formula>"Napkin Hs"</formula>
    </cfRule>
  </conditionalFormatting>
  <conditionalFormatting sqref="B68:C68">
    <cfRule type="cellIs" dxfId="36365" priority="14291" stopIfTrue="1" operator="equal">
      <formula>"Towel"</formula>
    </cfRule>
    <cfRule type="cellIs" dxfId="36364" priority="14292" stopIfTrue="1" operator="equal">
      <formula>"Napkin Hs"</formula>
    </cfRule>
  </conditionalFormatting>
  <conditionalFormatting sqref="C68">
    <cfRule type="cellIs" dxfId="36363" priority="14287" stopIfTrue="1" operator="equal">
      <formula>"Towel"</formula>
    </cfRule>
    <cfRule type="cellIs" dxfId="36362" priority="14288" stopIfTrue="1" operator="equal">
      <formula>"Napkin Hs"</formula>
    </cfRule>
  </conditionalFormatting>
  <conditionalFormatting sqref="B68:C68">
    <cfRule type="cellIs" dxfId="36361" priority="14285" stopIfTrue="1" operator="equal">
      <formula>"Towel"</formula>
    </cfRule>
    <cfRule type="cellIs" dxfId="36360" priority="14286" stopIfTrue="1" operator="equal">
      <formula>"Napkin Hs"</formula>
    </cfRule>
  </conditionalFormatting>
  <conditionalFormatting sqref="C69">
    <cfRule type="cellIs" dxfId="36359" priority="14277" stopIfTrue="1" operator="equal">
      <formula>"Towel"</formula>
    </cfRule>
    <cfRule type="cellIs" dxfId="36358" priority="14278" stopIfTrue="1" operator="equal">
      <formula>"Napkin Hs"</formula>
    </cfRule>
  </conditionalFormatting>
  <conditionalFormatting sqref="C69">
    <cfRule type="cellIs" dxfId="36357" priority="14275" stopIfTrue="1" operator="equal">
      <formula>"Towel"</formula>
    </cfRule>
    <cfRule type="cellIs" dxfId="36356" priority="14276" stopIfTrue="1" operator="equal">
      <formula>"Napkin Hs"</formula>
    </cfRule>
  </conditionalFormatting>
  <conditionalFormatting sqref="B69:C69">
    <cfRule type="cellIs" dxfId="36355" priority="14273" stopIfTrue="1" operator="equal">
      <formula>"Towel"</formula>
    </cfRule>
    <cfRule type="cellIs" dxfId="36354" priority="14274" stopIfTrue="1" operator="equal">
      <formula>"Napkin Hs"</formula>
    </cfRule>
  </conditionalFormatting>
  <conditionalFormatting sqref="C69">
    <cfRule type="cellIs" dxfId="36353" priority="14281" stopIfTrue="1" operator="equal">
      <formula>"Towel"</formula>
    </cfRule>
    <cfRule type="cellIs" dxfId="36352" priority="14282" stopIfTrue="1" operator="equal">
      <formula>"Napkin Hs"</formula>
    </cfRule>
  </conditionalFormatting>
  <conditionalFormatting sqref="C69">
    <cfRule type="cellIs" dxfId="36351" priority="14283" stopIfTrue="1" operator="equal">
      <formula>"Towel"</formula>
    </cfRule>
    <cfRule type="cellIs" dxfId="36350" priority="14284" stopIfTrue="1" operator="equal">
      <formula>"Napkin Hs"</formula>
    </cfRule>
  </conditionalFormatting>
  <conditionalFormatting sqref="B70:C70 C69">
    <cfRule type="cellIs" dxfId="36349" priority="14265" stopIfTrue="1" operator="equal">
      <formula>"Towel"</formula>
    </cfRule>
    <cfRule type="cellIs" dxfId="36348" priority="14266" stopIfTrue="1" operator="equal">
      <formula>"Napkin Hs"</formula>
    </cfRule>
  </conditionalFormatting>
  <conditionalFormatting sqref="C69">
    <cfRule type="cellIs" dxfId="36347" priority="14257" stopIfTrue="1" operator="equal">
      <formula>"Towel"</formula>
    </cfRule>
    <cfRule type="cellIs" dxfId="36346" priority="14258" stopIfTrue="1" operator="equal">
      <formula>"Napkin Hs"</formula>
    </cfRule>
  </conditionalFormatting>
  <conditionalFormatting sqref="C69:C70">
    <cfRule type="cellIs" dxfId="36345" priority="14261" stopIfTrue="1" operator="equal">
      <formula>"Towel"</formula>
    </cfRule>
    <cfRule type="cellIs" dxfId="36344" priority="14262" stopIfTrue="1" operator="equal">
      <formula>"Napkin Hs"</formula>
    </cfRule>
  </conditionalFormatting>
  <conditionalFormatting sqref="C69:C70">
    <cfRule type="cellIs" dxfId="36343" priority="14264" stopIfTrue="1" operator="equal">
      <formula>"Napkin Hs"</formula>
    </cfRule>
  </conditionalFormatting>
  <conditionalFormatting sqref="C69">
    <cfRule type="cellIs" dxfId="36342" priority="14259" stopIfTrue="1" operator="equal">
      <formula>"Towel"</formula>
    </cfRule>
    <cfRule type="cellIs" dxfId="36341" priority="14260" stopIfTrue="1" operator="equal">
      <formula>"Napkin Hs"</formula>
    </cfRule>
  </conditionalFormatting>
  <conditionalFormatting sqref="C69:C70">
    <cfRule type="cellIs" dxfId="36340" priority="14263" stopIfTrue="1" operator="equal">
      <formula>"Towel"</formula>
    </cfRule>
  </conditionalFormatting>
  <conditionalFormatting sqref="C69">
    <cfRule type="cellIs" dxfId="36339" priority="14255" stopIfTrue="1" operator="equal">
      <formula>"Towel"</formula>
    </cfRule>
    <cfRule type="cellIs" dxfId="36338" priority="14256" stopIfTrue="1" operator="equal">
      <formula>"Napkin Hs"</formula>
    </cfRule>
  </conditionalFormatting>
  <conditionalFormatting sqref="C69">
    <cfRule type="cellIs" dxfId="36337" priority="14251" stopIfTrue="1" operator="equal">
      <formula>"Towel"</formula>
    </cfRule>
    <cfRule type="cellIs" dxfId="36336" priority="14252" stopIfTrue="1" operator="equal">
      <formula>"Napkin Hs"</formula>
    </cfRule>
  </conditionalFormatting>
  <conditionalFormatting sqref="C69">
    <cfRule type="cellIs" dxfId="36335" priority="14253" stopIfTrue="1" operator="equal">
      <formula>"Towel"</formula>
    </cfRule>
    <cfRule type="cellIs" dxfId="36334" priority="14254" stopIfTrue="1" operator="equal">
      <formula>"Napkin Hs"</formula>
    </cfRule>
  </conditionalFormatting>
  <conditionalFormatting sqref="C69">
    <cfRule type="cellIs" dxfId="36333" priority="14249" stopIfTrue="1" operator="equal">
      <formula>"Towel"</formula>
    </cfRule>
    <cfRule type="cellIs" dxfId="36332" priority="14250" stopIfTrue="1" operator="equal">
      <formula>"Napkin Hs"</formula>
    </cfRule>
  </conditionalFormatting>
  <conditionalFormatting sqref="B70:C70">
    <cfRule type="cellIs" dxfId="36331" priority="14243" stopIfTrue="1" operator="equal">
      <formula>"Towel"</formula>
    </cfRule>
    <cfRule type="cellIs" dxfId="36330" priority="14244" stopIfTrue="1" operator="equal">
      <formula>"Napkin Hs"</formula>
    </cfRule>
  </conditionalFormatting>
  <conditionalFormatting sqref="B70:C70">
    <cfRule type="cellIs" dxfId="36329" priority="14237" stopIfTrue="1" operator="equal">
      <formula>"Towel"</formula>
    </cfRule>
    <cfRule type="cellIs" dxfId="36328" priority="14238" stopIfTrue="1" operator="equal">
      <formula>"Napkin Hs"</formula>
    </cfRule>
  </conditionalFormatting>
  <conditionalFormatting sqref="C70">
    <cfRule type="cellIs" dxfId="36327" priority="14241" stopIfTrue="1" operator="equal">
      <formula>"Towel"</formula>
    </cfRule>
    <cfRule type="cellIs" dxfId="36326" priority="14242" stopIfTrue="1" operator="equal">
      <formula>"Napkin Hs"</formula>
    </cfRule>
  </conditionalFormatting>
  <conditionalFormatting sqref="C70">
    <cfRule type="cellIs" dxfId="36325" priority="14247" stopIfTrue="1" operator="equal">
      <formula>"Towel"</formula>
    </cfRule>
    <cfRule type="cellIs" dxfId="36324" priority="14248" stopIfTrue="1" operator="equal">
      <formula>"Napkin Hs"</formula>
    </cfRule>
  </conditionalFormatting>
  <conditionalFormatting sqref="C70">
    <cfRule type="cellIs" dxfId="36323" priority="14245" stopIfTrue="1" operator="equal">
      <formula>"Towel"</formula>
    </cfRule>
    <cfRule type="cellIs" dxfId="36322" priority="14246" stopIfTrue="1" operator="equal">
      <formula>"Napkin Hs"</formula>
    </cfRule>
  </conditionalFormatting>
  <conditionalFormatting sqref="C70">
    <cfRule type="cellIs" dxfId="36321" priority="14239" stopIfTrue="1" operator="equal">
      <formula>"Towel"</formula>
    </cfRule>
    <cfRule type="cellIs" dxfId="36320" priority="14240" stopIfTrue="1" operator="equal">
      <formula>"Napkin Hs"</formula>
    </cfRule>
  </conditionalFormatting>
  <conditionalFormatting sqref="C69">
    <cfRule type="cellIs" dxfId="36319" priority="14235" stopIfTrue="1" operator="equal">
      <formula>"Towel"</formula>
    </cfRule>
    <cfRule type="cellIs" dxfId="36318" priority="14236" stopIfTrue="1" operator="equal">
      <formula>"Napkin Hs"</formula>
    </cfRule>
  </conditionalFormatting>
  <conditionalFormatting sqref="C69">
    <cfRule type="cellIs" dxfId="36317" priority="14231" stopIfTrue="1" operator="equal">
      <formula>"Towel"</formula>
    </cfRule>
    <cfRule type="cellIs" dxfId="36316" priority="14232" stopIfTrue="1" operator="equal">
      <formula>"Napkin Hs"</formula>
    </cfRule>
  </conditionalFormatting>
  <conditionalFormatting sqref="C69">
    <cfRule type="cellIs" dxfId="36315" priority="14234" stopIfTrue="1" operator="equal">
      <formula>"Napkin Hs"</formula>
    </cfRule>
  </conditionalFormatting>
  <conditionalFormatting sqref="C69">
    <cfRule type="cellIs" dxfId="36314" priority="14233" stopIfTrue="1" operator="equal">
      <formula>"Towel"</formula>
    </cfRule>
  </conditionalFormatting>
  <conditionalFormatting sqref="B70:C70">
    <cfRule type="cellIs" dxfId="36313" priority="14229" stopIfTrue="1" operator="equal">
      <formula>"Towel"</formula>
    </cfRule>
    <cfRule type="cellIs" dxfId="36312" priority="14230" stopIfTrue="1" operator="equal">
      <formula>"Napkin Hs"</formula>
    </cfRule>
  </conditionalFormatting>
  <conditionalFormatting sqref="C70">
    <cfRule type="cellIs" dxfId="36311" priority="14225" stopIfTrue="1" operator="equal">
      <formula>"Towel"</formula>
    </cfRule>
    <cfRule type="cellIs" dxfId="36310" priority="14226" stopIfTrue="1" operator="equal">
      <formula>"Napkin Hs"</formula>
    </cfRule>
  </conditionalFormatting>
  <conditionalFormatting sqref="C70">
    <cfRule type="cellIs" dxfId="36309" priority="14228" stopIfTrue="1" operator="equal">
      <formula>"Napkin Hs"</formula>
    </cfRule>
  </conditionalFormatting>
  <conditionalFormatting sqref="C70">
    <cfRule type="cellIs" dxfId="36308" priority="14227" stopIfTrue="1" operator="equal">
      <formula>"Towel"</formula>
    </cfRule>
  </conditionalFormatting>
  <conditionalFormatting sqref="C69">
    <cfRule type="cellIs" dxfId="36307" priority="14223" stopIfTrue="1" operator="equal">
      <formula>"Towel"</formula>
    </cfRule>
    <cfRule type="cellIs" dxfId="36306" priority="14224" stopIfTrue="1" operator="equal">
      <formula>"Napkin Hs"</formula>
    </cfRule>
  </conditionalFormatting>
  <conditionalFormatting sqref="C69">
    <cfRule type="cellIs" dxfId="36305" priority="14219" stopIfTrue="1" operator="equal">
      <formula>"Towel"</formula>
    </cfRule>
    <cfRule type="cellIs" dxfId="36304" priority="14220" stopIfTrue="1" operator="equal">
      <formula>"Napkin Hs"</formula>
    </cfRule>
  </conditionalFormatting>
  <conditionalFormatting sqref="C69">
    <cfRule type="cellIs" dxfId="36303" priority="14221" stopIfTrue="1" operator="equal">
      <formula>"Towel"</formula>
    </cfRule>
    <cfRule type="cellIs" dxfId="36302" priority="14222" stopIfTrue="1" operator="equal">
      <formula>"Napkin Hs"</formula>
    </cfRule>
  </conditionalFormatting>
  <conditionalFormatting sqref="C69">
    <cfRule type="cellIs" dxfId="36301" priority="14217" stopIfTrue="1" operator="equal">
      <formula>"Towel"</formula>
    </cfRule>
    <cfRule type="cellIs" dxfId="36300" priority="14218" stopIfTrue="1" operator="equal">
      <formula>"Napkin Hs"</formula>
    </cfRule>
  </conditionalFormatting>
  <conditionalFormatting sqref="C69">
    <cfRule type="cellIs" dxfId="36299" priority="14215" stopIfTrue="1" operator="equal">
      <formula>"Towel"</formula>
    </cfRule>
    <cfRule type="cellIs" dxfId="36298" priority="14216" stopIfTrue="1" operator="equal">
      <formula>"Napkin Hs"</formula>
    </cfRule>
  </conditionalFormatting>
  <conditionalFormatting sqref="C69">
    <cfRule type="cellIs" dxfId="36297" priority="14213" stopIfTrue="1" operator="equal">
      <formula>"Towel"</formula>
    </cfRule>
    <cfRule type="cellIs" dxfId="36296" priority="14214" stopIfTrue="1" operator="equal">
      <formula>"Napkin Hs"</formula>
    </cfRule>
  </conditionalFormatting>
  <conditionalFormatting sqref="C69">
    <cfRule type="cellIs" dxfId="36295" priority="14205" stopIfTrue="1" operator="equal">
      <formula>"Towel"</formula>
    </cfRule>
    <cfRule type="cellIs" dxfId="36294" priority="14206" stopIfTrue="1" operator="equal">
      <formula>"Napkin Hs"</formula>
    </cfRule>
  </conditionalFormatting>
  <conditionalFormatting sqref="C69">
    <cfRule type="cellIs" dxfId="36293" priority="14207" stopIfTrue="1" operator="equal">
      <formula>"Towel"</formula>
    </cfRule>
    <cfRule type="cellIs" dxfId="36292" priority="14208" stopIfTrue="1" operator="equal">
      <formula>"Napkin Hs"</formula>
    </cfRule>
  </conditionalFormatting>
  <conditionalFormatting sqref="C69">
    <cfRule type="cellIs" dxfId="36291" priority="14203" stopIfTrue="1" operator="equal">
      <formula>"Towel"</formula>
    </cfRule>
    <cfRule type="cellIs" dxfId="36290" priority="14204" stopIfTrue="1" operator="equal">
      <formula>"Napkin Hs"</formula>
    </cfRule>
  </conditionalFormatting>
  <conditionalFormatting sqref="C69">
    <cfRule type="cellIs" dxfId="36289" priority="14201" stopIfTrue="1" operator="equal">
      <formula>"Towel"</formula>
    </cfRule>
    <cfRule type="cellIs" dxfId="36288" priority="14202" stopIfTrue="1" operator="equal">
      <formula>"Napkin Hs"</formula>
    </cfRule>
  </conditionalFormatting>
  <conditionalFormatting sqref="C69">
    <cfRule type="cellIs" dxfId="36287" priority="14209" stopIfTrue="1" operator="equal">
      <formula>"Towel"</formula>
    </cfRule>
    <cfRule type="cellIs" dxfId="36286" priority="14210" stopIfTrue="1" operator="equal">
      <formula>"Napkin Hs"</formula>
    </cfRule>
  </conditionalFormatting>
  <conditionalFormatting sqref="C69">
    <cfRule type="cellIs" dxfId="36285" priority="14211" stopIfTrue="1" operator="equal">
      <formula>"Towel"</formula>
    </cfRule>
    <cfRule type="cellIs" dxfId="36284" priority="14212" stopIfTrue="1" operator="equal">
      <formula>"Napkin Hs"</formula>
    </cfRule>
  </conditionalFormatting>
  <conditionalFormatting sqref="C69">
    <cfRule type="cellIs" dxfId="36283" priority="14199" stopIfTrue="1" operator="equal">
      <formula>"Towel"</formula>
    </cfRule>
    <cfRule type="cellIs" dxfId="36282" priority="14200" stopIfTrue="1" operator="equal">
      <formula>"Napkin Hs"</formula>
    </cfRule>
  </conditionalFormatting>
  <conditionalFormatting sqref="C69">
    <cfRule type="cellIs" dxfId="36281" priority="14195" stopIfTrue="1" operator="equal">
      <formula>"Towel"</formula>
    </cfRule>
    <cfRule type="cellIs" dxfId="36280" priority="14196" stopIfTrue="1" operator="equal">
      <formula>"Napkin Hs"</formula>
    </cfRule>
  </conditionalFormatting>
  <conditionalFormatting sqref="C69">
    <cfRule type="cellIs" dxfId="36279" priority="14197" stopIfTrue="1" operator="equal">
      <formula>"Towel"</formula>
    </cfRule>
    <cfRule type="cellIs" dxfId="36278" priority="14198" stopIfTrue="1" operator="equal">
      <formula>"Napkin Hs"</formula>
    </cfRule>
  </conditionalFormatting>
  <conditionalFormatting sqref="C69">
    <cfRule type="cellIs" dxfId="36277" priority="14193" stopIfTrue="1" operator="equal">
      <formula>"Towel"</formula>
    </cfRule>
    <cfRule type="cellIs" dxfId="36276" priority="14194" stopIfTrue="1" operator="equal">
      <formula>"Napkin Hs"</formula>
    </cfRule>
  </conditionalFormatting>
  <conditionalFormatting sqref="C69">
    <cfRule type="cellIs" dxfId="36275" priority="14191" stopIfTrue="1" operator="equal">
      <formula>"Towel"</formula>
    </cfRule>
    <cfRule type="cellIs" dxfId="36274" priority="14192" stopIfTrue="1" operator="equal">
      <formula>"Napkin Hs"</formula>
    </cfRule>
  </conditionalFormatting>
  <conditionalFormatting sqref="C69">
    <cfRule type="cellIs" dxfId="36273" priority="14189" stopIfTrue="1" operator="equal">
      <formula>"Towel"</formula>
    </cfRule>
    <cfRule type="cellIs" dxfId="36272" priority="14190" stopIfTrue="1" operator="equal">
      <formula>"Napkin Hs"</formula>
    </cfRule>
  </conditionalFormatting>
  <conditionalFormatting sqref="C69">
    <cfRule type="cellIs" dxfId="36271" priority="14181" stopIfTrue="1" operator="equal">
      <formula>"Towel"</formula>
    </cfRule>
    <cfRule type="cellIs" dxfId="36270" priority="14182" stopIfTrue="1" operator="equal">
      <formula>"Napkin Hs"</formula>
    </cfRule>
  </conditionalFormatting>
  <conditionalFormatting sqref="C69">
    <cfRule type="cellIs" dxfId="36269" priority="14183" stopIfTrue="1" operator="equal">
      <formula>"Towel"</formula>
    </cfRule>
    <cfRule type="cellIs" dxfId="36268" priority="14184" stopIfTrue="1" operator="equal">
      <formula>"Napkin Hs"</formula>
    </cfRule>
  </conditionalFormatting>
  <conditionalFormatting sqref="C69">
    <cfRule type="cellIs" dxfId="36267" priority="14179" stopIfTrue="1" operator="equal">
      <formula>"Towel"</formula>
    </cfRule>
    <cfRule type="cellIs" dxfId="36266" priority="14180" stopIfTrue="1" operator="equal">
      <formula>"Napkin Hs"</formula>
    </cfRule>
  </conditionalFormatting>
  <conditionalFormatting sqref="C69">
    <cfRule type="cellIs" dxfId="36265" priority="14177" stopIfTrue="1" operator="equal">
      <formula>"Towel"</formula>
    </cfRule>
    <cfRule type="cellIs" dxfId="36264" priority="14178" stopIfTrue="1" operator="equal">
      <formula>"Napkin Hs"</formula>
    </cfRule>
  </conditionalFormatting>
  <conditionalFormatting sqref="C69">
    <cfRule type="cellIs" dxfId="36263" priority="14185" stopIfTrue="1" operator="equal">
      <formula>"Towel"</formula>
    </cfRule>
    <cfRule type="cellIs" dxfId="36262" priority="14186" stopIfTrue="1" operator="equal">
      <formula>"Napkin Hs"</formula>
    </cfRule>
  </conditionalFormatting>
  <conditionalFormatting sqref="C69">
    <cfRule type="cellIs" dxfId="36261" priority="14187" stopIfTrue="1" operator="equal">
      <formula>"Towel"</formula>
    </cfRule>
    <cfRule type="cellIs" dxfId="36260" priority="14188" stopIfTrue="1" operator="equal">
      <formula>"Napkin Hs"</formula>
    </cfRule>
  </conditionalFormatting>
  <conditionalFormatting sqref="C69">
    <cfRule type="cellIs" dxfId="36259" priority="14175" stopIfTrue="1" operator="equal">
      <formula>"Towel"</formula>
    </cfRule>
    <cfRule type="cellIs" dxfId="36258" priority="14176" stopIfTrue="1" operator="equal">
      <formula>"Napkin Hs"</formula>
    </cfRule>
  </conditionalFormatting>
  <conditionalFormatting sqref="C69">
    <cfRule type="cellIs" dxfId="36257" priority="14171" stopIfTrue="1" operator="equal">
      <formula>"Towel"</formula>
    </cfRule>
    <cfRule type="cellIs" dxfId="36256" priority="14172" stopIfTrue="1" operator="equal">
      <formula>"Napkin Hs"</formula>
    </cfRule>
  </conditionalFormatting>
  <conditionalFormatting sqref="C69">
    <cfRule type="cellIs" dxfId="36255" priority="14173" stopIfTrue="1" operator="equal">
      <formula>"Towel"</formula>
    </cfRule>
    <cfRule type="cellIs" dxfId="36254" priority="14174" stopIfTrue="1" operator="equal">
      <formula>"Napkin Hs"</formula>
    </cfRule>
  </conditionalFormatting>
  <conditionalFormatting sqref="C69">
    <cfRule type="cellIs" dxfId="36253" priority="14167" stopIfTrue="1" operator="equal">
      <formula>"Towel"</formula>
    </cfRule>
    <cfRule type="cellIs" dxfId="36252" priority="14168" stopIfTrue="1" operator="equal">
      <formula>"Napkin Hs"</formula>
    </cfRule>
  </conditionalFormatting>
  <conditionalFormatting sqref="C69">
    <cfRule type="cellIs" dxfId="36251" priority="14169" stopIfTrue="1" operator="equal">
      <formula>"Towel"</formula>
    </cfRule>
    <cfRule type="cellIs" dxfId="36250" priority="14170" stopIfTrue="1" operator="equal">
      <formula>"Napkin Hs"</formula>
    </cfRule>
  </conditionalFormatting>
  <conditionalFormatting sqref="C69">
    <cfRule type="cellIs" dxfId="36249" priority="14165" stopIfTrue="1" operator="equal">
      <formula>"Towel"</formula>
    </cfRule>
    <cfRule type="cellIs" dxfId="36248" priority="14166" stopIfTrue="1" operator="equal">
      <formula>"Napkin Hs"</formula>
    </cfRule>
  </conditionalFormatting>
  <conditionalFormatting sqref="C69">
    <cfRule type="cellIs" dxfId="36247" priority="14159" stopIfTrue="1" operator="equal">
      <formula>"Towel"</formula>
    </cfRule>
    <cfRule type="cellIs" dxfId="36246" priority="14160" stopIfTrue="1" operator="equal">
      <formula>"Napkin Hs"</formula>
    </cfRule>
  </conditionalFormatting>
  <conditionalFormatting sqref="C69">
    <cfRule type="cellIs" dxfId="36245" priority="14163" stopIfTrue="1" operator="equal">
      <formula>"Towel"</formula>
    </cfRule>
    <cfRule type="cellIs" dxfId="36244" priority="14164" stopIfTrue="1" operator="equal">
      <formula>"Napkin Hs"</formula>
    </cfRule>
  </conditionalFormatting>
  <conditionalFormatting sqref="C69">
    <cfRule type="cellIs" dxfId="36243" priority="14161" stopIfTrue="1" operator="equal">
      <formula>"Towel"</formula>
    </cfRule>
    <cfRule type="cellIs" dxfId="36242" priority="14162" stopIfTrue="1" operator="equal">
      <formula>"Napkin Hs"</formula>
    </cfRule>
  </conditionalFormatting>
  <conditionalFormatting sqref="C69">
    <cfRule type="cellIs" dxfId="36241" priority="14153" stopIfTrue="1" operator="equal">
      <formula>"Towel"</formula>
    </cfRule>
    <cfRule type="cellIs" dxfId="36240" priority="14154" stopIfTrue="1" operator="equal">
      <formula>"Napkin Hs"</formula>
    </cfRule>
  </conditionalFormatting>
  <conditionalFormatting sqref="C69">
    <cfRule type="cellIs" dxfId="36239" priority="14155" stopIfTrue="1" operator="equal">
      <formula>"Towel"</formula>
    </cfRule>
    <cfRule type="cellIs" dxfId="36238" priority="14156" stopIfTrue="1" operator="equal">
      <formula>"Napkin Hs"</formula>
    </cfRule>
  </conditionalFormatting>
  <conditionalFormatting sqref="C69">
    <cfRule type="cellIs" dxfId="36237" priority="14157" stopIfTrue="1" operator="equal">
      <formula>"Towel"</formula>
    </cfRule>
    <cfRule type="cellIs" dxfId="36236" priority="14158" stopIfTrue="1" operator="equal">
      <formula>"Napkin Hs"</formula>
    </cfRule>
  </conditionalFormatting>
  <conditionalFormatting sqref="C69">
    <cfRule type="cellIs" dxfId="36235" priority="14151" stopIfTrue="1" operator="equal">
      <formula>"Towel"</formula>
    </cfRule>
    <cfRule type="cellIs" dxfId="36234" priority="14152" stopIfTrue="1" operator="equal">
      <formula>"Napkin Hs"</formula>
    </cfRule>
  </conditionalFormatting>
  <conditionalFormatting sqref="C69">
    <cfRule type="cellIs" dxfId="36233" priority="14149" stopIfTrue="1" operator="equal">
      <formula>"Towel"</formula>
    </cfRule>
    <cfRule type="cellIs" dxfId="36232" priority="14150" stopIfTrue="1" operator="equal">
      <formula>"Napkin Hs"</formula>
    </cfRule>
  </conditionalFormatting>
  <conditionalFormatting sqref="C69">
    <cfRule type="cellIs" dxfId="36231" priority="14125" stopIfTrue="1" operator="equal">
      <formula>"Towel"</formula>
    </cfRule>
  </conditionalFormatting>
  <conditionalFormatting sqref="C69">
    <cfRule type="cellIs" dxfId="36230" priority="14126" stopIfTrue="1" operator="equal">
      <formula>"Napkin Hs"</formula>
    </cfRule>
    <cfRule type="cellIs" dxfId="36229" priority="14131" stopIfTrue="1" operator="equal">
      <formula>"Towel"</formula>
    </cfRule>
    <cfRule type="cellIs" dxfId="36228" priority="14132" stopIfTrue="1" operator="equal">
      <formula>"Napkin Hs"</formula>
    </cfRule>
    <cfRule type="cellIs" dxfId="36227" priority="14141" stopIfTrue="1" operator="equal">
      <formula>"Towel"</formula>
    </cfRule>
    <cfRule type="cellIs" dxfId="36226" priority="14142" stopIfTrue="1" operator="equal">
      <formula>"Napkin Hs"</formula>
    </cfRule>
    <cfRule type="cellIs" dxfId="36225" priority="14147" stopIfTrue="1" operator="equal">
      <formula>"Towel"</formula>
    </cfRule>
    <cfRule type="cellIs" dxfId="36224" priority="14148" stopIfTrue="1" operator="equal">
      <formula>"Napkin Hs"</formula>
    </cfRule>
  </conditionalFormatting>
  <conditionalFormatting sqref="C69">
    <cfRule type="cellIs" dxfId="36223" priority="14127" stopIfTrue="1" operator="equal">
      <formula>"Towel"</formula>
    </cfRule>
    <cfRule type="cellIs" dxfId="36222" priority="14128" stopIfTrue="1" operator="equal">
      <formula>"Napkin Hs"</formula>
    </cfRule>
    <cfRule type="cellIs" dxfId="36221" priority="14129" stopIfTrue="1" operator="equal">
      <formula>"Towel"</formula>
    </cfRule>
    <cfRule type="cellIs" dxfId="36220" priority="14130" stopIfTrue="1" operator="equal">
      <formula>"Napkin Hs"</formula>
    </cfRule>
    <cfRule type="cellIs" dxfId="36219" priority="14133" stopIfTrue="1" operator="equal">
      <formula>"Towel"</formula>
    </cfRule>
    <cfRule type="cellIs" dxfId="36218" priority="14134" stopIfTrue="1" operator="equal">
      <formula>"Napkin Hs"</formula>
    </cfRule>
    <cfRule type="cellIs" dxfId="36217" priority="14135" stopIfTrue="1" operator="equal">
      <formula>"Towel"</formula>
    </cfRule>
    <cfRule type="cellIs" dxfId="36216" priority="14136" stopIfTrue="1" operator="equal">
      <formula>"Napkin Hs"</formula>
    </cfRule>
    <cfRule type="cellIs" dxfId="36215" priority="14137" stopIfTrue="1" operator="equal">
      <formula>"Towel"</formula>
    </cfRule>
    <cfRule type="cellIs" dxfId="36214" priority="14138" stopIfTrue="1" operator="equal">
      <formula>"Napkin Hs"</formula>
    </cfRule>
    <cfRule type="cellIs" dxfId="36213" priority="14139" stopIfTrue="1" operator="equal">
      <formula>"Towel"</formula>
    </cfRule>
    <cfRule type="cellIs" dxfId="36212" priority="14140" stopIfTrue="1" operator="equal">
      <formula>"Napkin Hs"</formula>
    </cfRule>
    <cfRule type="cellIs" dxfId="36211" priority="14143" stopIfTrue="1" operator="equal">
      <formula>"Towel"</formula>
    </cfRule>
    <cfRule type="cellIs" dxfId="36210" priority="14144" stopIfTrue="1" operator="equal">
      <formula>"Napkin Hs"</formula>
    </cfRule>
    <cfRule type="cellIs" dxfId="36209" priority="14146" stopIfTrue="1" operator="equal">
      <formula>"Napkin Hs"</formula>
    </cfRule>
  </conditionalFormatting>
  <conditionalFormatting sqref="C69">
    <cfRule type="cellIs" dxfId="36208" priority="14145" stopIfTrue="1" operator="equal">
      <formula>"Towel"</formula>
    </cfRule>
  </conditionalFormatting>
  <conditionalFormatting sqref="C69">
    <cfRule type="cellIs" dxfId="36207" priority="14123" stopIfTrue="1" operator="equal">
      <formula>"Towel"</formula>
    </cfRule>
    <cfRule type="cellIs" dxfId="36206" priority="14124" stopIfTrue="1" operator="equal">
      <formula>"Napkin Hs"</formula>
    </cfRule>
  </conditionalFormatting>
  <conditionalFormatting sqref="C69">
    <cfRule type="cellIs" dxfId="36205" priority="14122" stopIfTrue="1" operator="equal">
      <formula>"Napkin Hs"</formula>
    </cfRule>
  </conditionalFormatting>
  <conditionalFormatting sqref="C69">
    <cfRule type="cellIs" dxfId="36204" priority="14121" stopIfTrue="1" operator="equal">
      <formula>"Towel"</formula>
    </cfRule>
  </conditionalFormatting>
  <conditionalFormatting sqref="C69">
    <cfRule type="cellIs" dxfId="36203" priority="14119" stopIfTrue="1" operator="equal">
      <formula>"Towel"</formula>
    </cfRule>
  </conditionalFormatting>
  <conditionalFormatting sqref="C69">
    <cfRule type="cellIs" dxfId="36202" priority="14120" stopIfTrue="1" operator="equal">
      <formula>"Napkin Hs"</formula>
    </cfRule>
  </conditionalFormatting>
  <conditionalFormatting sqref="C69">
    <cfRule type="cellIs" dxfId="36201" priority="14023" stopIfTrue="1" operator="equal">
      <formula>"Towel"</formula>
    </cfRule>
  </conditionalFormatting>
  <conditionalFormatting sqref="C69">
    <cfRule type="cellIs" dxfId="36200" priority="14033" stopIfTrue="1" operator="equal">
      <formula>"Towel"</formula>
    </cfRule>
    <cfRule type="cellIs" dxfId="36199" priority="14034" stopIfTrue="1" operator="equal">
      <formula>"Napkin Hs"</formula>
    </cfRule>
    <cfRule type="cellIs" dxfId="36198" priority="14039" stopIfTrue="1" operator="equal">
      <formula>"Towel"</formula>
    </cfRule>
    <cfRule type="cellIs" dxfId="36197" priority="14040" stopIfTrue="1" operator="equal">
      <formula>"Napkin Hs"</formula>
    </cfRule>
    <cfRule type="cellIs" dxfId="36196" priority="14045" stopIfTrue="1" operator="equal">
      <formula>"Towel"</formula>
    </cfRule>
    <cfRule type="cellIs" dxfId="36195" priority="14046" stopIfTrue="1" operator="equal">
      <formula>"Napkin Hs"</formula>
    </cfRule>
    <cfRule type="cellIs" dxfId="36194" priority="14047" stopIfTrue="1" operator="equal">
      <formula>"Towel"</formula>
    </cfRule>
    <cfRule type="cellIs" dxfId="36193" priority="14048" stopIfTrue="1" operator="equal">
      <formula>"Napkin Hs"</formula>
    </cfRule>
    <cfRule type="cellIs" dxfId="36192" priority="14053" stopIfTrue="1" operator="equal">
      <formula>"Towel"</formula>
    </cfRule>
    <cfRule type="cellIs" dxfId="36191" priority="14054" stopIfTrue="1" operator="equal">
      <formula>"Napkin Hs"</formula>
    </cfRule>
    <cfRule type="cellIs" dxfId="36190" priority="14063" stopIfTrue="1" operator="equal">
      <formula>"Towel"</formula>
    </cfRule>
    <cfRule type="cellIs" dxfId="36189" priority="14064" stopIfTrue="1" operator="equal">
      <formula>"Napkin Hs"</formula>
    </cfRule>
    <cfRule type="cellIs" dxfId="36188" priority="14069" stopIfTrue="1" operator="equal">
      <formula>"Towel"</formula>
    </cfRule>
    <cfRule type="cellIs" dxfId="36187" priority="14070" stopIfTrue="1" operator="equal">
      <formula>"Napkin Hs"</formula>
    </cfRule>
    <cfRule type="cellIs" dxfId="36186" priority="14071" stopIfTrue="1" operator="equal">
      <formula>"Towel"</formula>
    </cfRule>
    <cfRule type="cellIs" dxfId="36185" priority="14072" stopIfTrue="1" operator="equal">
      <formula>"Napkin Hs"</formula>
    </cfRule>
    <cfRule type="cellIs" dxfId="36184" priority="14077" stopIfTrue="1" operator="equal">
      <formula>"Towel"</formula>
    </cfRule>
    <cfRule type="cellIs" dxfId="36183" priority="14078" stopIfTrue="1" operator="equal">
      <formula>"Napkin Hs"</formula>
    </cfRule>
    <cfRule type="cellIs" dxfId="36182" priority="14087" stopIfTrue="1" operator="equal">
      <formula>"Towel"</formula>
    </cfRule>
    <cfRule type="cellIs" dxfId="36181" priority="14088" stopIfTrue="1" operator="equal">
      <formula>"Napkin Hs"</formula>
    </cfRule>
    <cfRule type="cellIs" dxfId="36180" priority="14089" stopIfTrue="1" operator="equal">
      <formula>"Towel"</formula>
    </cfRule>
    <cfRule type="cellIs" dxfId="36179" priority="14090" stopIfTrue="1" operator="equal">
      <formula>"Napkin Hs"</formula>
    </cfRule>
    <cfRule type="cellIs" dxfId="36178" priority="14095" stopIfTrue="1" operator="equal">
      <formula>"Towel"</formula>
    </cfRule>
    <cfRule type="cellIs" dxfId="36177" priority="14096" stopIfTrue="1" operator="equal">
      <formula>"Napkin Hs"</formula>
    </cfRule>
    <cfRule type="cellIs" dxfId="36176" priority="14105" stopIfTrue="1" operator="equal">
      <formula>"Towel"</formula>
    </cfRule>
    <cfRule type="cellIs" dxfId="36175" priority="14106" stopIfTrue="1" operator="equal">
      <formula>"Napkin Hs"</formula>
    </cfRule>
    <cfRule type="cellIs" dxfId="36174" priority="14107" stopIfTrue="1" operator="equal">
      <formula>"Towel"</formula>
    </cfRule>
    <cfRule type="cellIs" dxfId="36173" priority="14108" stopIfTrue="1" operator="equal">
      <formula>"Napkin Hs"</formula>
    </cfRule>
    <cfRule type="cellIs" dxfId="36172" priority="14114" stopIfTrue="1" operator="equal">
      <formula>"Napkin Hs"</formula>
    </cfRule>
  </conditionalFormatting>
  <conditionalFormatting sqref="C69">
    <cfRule type="cellIs" dxfId="36171" priority="14113" stopIfTrue="1" operator="equal">
      <formula>"Towel"</formula>
    </cfRule>
  </conditionalFormatting>
  <conditionalFormatting sqref="C69">
    <cfRule type="cellIs" dxfId="36170" priority="14024" stopIfTrue="1" operator="equal">
      <formula>"Napkin Hs"</formula>
    </cfRule>
    <cfRule type="cellIs" dxfId="36169" priority="14025" stopIfTrue="1" operator="equal">
      <formula>"Towel"</formula>
    </cfRule>
    <cfRule type="cellIs" dxfId="36168" priority="14026" stopIfTrue="1" operator="equal">
      <formula>"Napkin Hs"</formula>
    </cfRule>
    <cfRule type="cellIs" dxfId="36167" priority="14027" stopIfTrue="1" operator="equal">
      <formula>"Towel"</formula>
    </cfRule>
    <cfRule type="cellIs" dxfId="36166" priority="14028" stopIfTrue="1" operator="equal">
      <formula>"Napkin Hs"</formula>
    </cfRule>
    <cfRule type="cellIs" dxfId="36165" priority="14029" stopIfTrue="1" operator="equal">
      <formula>"Towel"</formula>
    </cfRule>
    <cfRule type="cellIs" dxfId="36164" priority="14030" stopIfTrue="1" operator="equal">
      <formula>"Napkin Hs"</formula>
    </cfRule>
    <cfRule type="cellIs" dxfId="36163" priority="14031" stopIfTrue="1" operator="equal">
      <formula>"Towel"</formula>
    </cfRule>
    <cfRule type="cellIs" dxfId="36162" priority="14032" stopIfTrue="1" operator="equal">
      <formula>"Napkin Hs"</formula>
    </cfRule>
    <cfRule type="cellIs" dxfId="36161" priority="14035" stopIfTrue="1" operator="equal">
      <formula>"Towel"</formula>
    </cfRule>
    <cfRule type="cellIs" dxfId="36160" priority="14036" stopIfTrue="1" operator="equal">
      <formula>"Napkin Hs"</formula>
    </cfRule>
    <cfRule type="cellIs" dxfId="36159" priority="14037" stopIfTrue="1" operator="equal">
      <formula>"Towel"</formula>
    </cfRule>
    <cfRule type="cellIs" dxfId="36158" priority="14038" stopIfTrue="1" operator="equal">
      <formula>"Napkin Hs"</formula>
    </cfRule>
    <cfRule type="cellIs" dxfId="36157" priority="14041" stopIfTrue="1" operator="equal">
      <formula>"Towel"</formula>
    </cfRule>
    <cfRule type="cellIs" dxfId="36156" priority="14042" stopIfTrue="1" operator="equal">
      <formula>"Napkin Hs"</formula>
    </cfRule>
    <cfRule type="cellIs" dxfId="36155" priority="14043" stopIfTrue="1" operator="equal">
      <formula>"Towel"</formula>
    </cfRule>
    <cfRule type="cellIs" dxfId="36154" priority="14044" stopIfTrue="1" operator="equal">
      <formula>"Napkin Hs"</formula>
    </cfRule>
    <cfRule type="cellIs" dxfId="36153" priority="14049" stopIfTrue="1" operator="equal">
      <formula>"Towel"</formula>
    </cfRule>
    <cfRule type="cellIs" dxfId="36152" priority="14050" stopIfTrue="1" operator="equal">
      <formula>"Napkin Hs"</formula>
    </cfRule>
    <cfRule type="cellIs" dxfId="36151" priority="14051" stopIfTrue="1" operator="equal">
      <formula>"Towel"</formula>
    </cfRule>
    <cfRule type="cellIs" dxfId="36150" priority="14052" stopIfTrue="1" operator="equal">
      <formula>"Napkin Hs"</formula>
    </cfRule>
    <cfRule type="cellIs" dxfId="36149" priority="14055" stopIfTrue="1" operator="equal">
      <formula>"Towel"</formula>
    </cfRule>
    <cfRule type="cellIs" dxfId="36148" priority="14056" stopIfTrue="1" operator="equal">
      <formula>"Napkin Hs"</formula>
    </cfRule>
    <cfRule type="cellIs" dxfId="36147" priority="14057" stopIfTrue="1" operator="equal">
      <formula>"Towel"</formula>
    </cfRule>
    <cfRule type="cellIs" dxfId="36146" priority="14058" stopIfTrue="1" operator="equal">
      <formula>"Napkin Hs"</formula>
    </cfRule>
    <cfRule type="cellIs" dxfId="36145" priority="14059" stopIfTrue="1" operator="equal">
      <formula>"Towel"</formula>
    </cfRule>
    <cfRule type="cellIs" dxfId="36144" priority="14060" stopIfTrue="1" operator="equal">
      <formula>"Napkin Hs"</formula>
    </cfRule>
    <cfRule type="cellIs" dxfId="36143" priority="14061" stopIfTrue="1" operator="equal">
      <formula>"Towel"</formula>
    </cfRule>
    <cfRule type="cellIs" dxfId="36142" priority="14062" stopIfTrue="1" operator="equal">
      <formula>"Napkin Hs"</formula>
    </cfRule>
    <cfRule type="cellIs" dxfId="36141" priority="14065" stopIfTrue="1" operator="equal">
      <formula>"Towel"</formula>
    </cfRule>
    <cfRule type="cellIs" dxfId="36140" priority="14066" stopIfTrue="1" operator="equal">
      <formula>"Napkin Hs"</formula>
    </cfRule>
    <cfRule type="cellIs" dxfId="36139" priority="14067" stopIfTrue="1" operator="equal">
      <formula>"Towel"</formula>
    </cfRule>
    <cfRule type="cellIs" dxfId="36138" priority="14068" stopIfTrue="1" operator="equal">
      <formula>"Napkin Hs"</formula>
    </cfRule>
    <cfRule type="cellIs" dxfId="36137" priority="14073" stopIfTrue="1" operator="equal">
      <formula>"Towel"</formula>
    </cfRule>
    <cfRule type="cellIs" dxfId="36136" priority="14074" stopIfTrue="1" operator="equal">
      <formula>"Napkin Hs"</formula>
    </cfRule>
    <cfRule type="cellIs" dxfId="36135" priority="14075" stopIfTrue="1" operator="equal">
      <formula>"Towel"</formula>
    </cfRule>
    <cfRule type="cellIs" dxfId="36134" priority="14076" stopIfTrue="1" operator="equal">
      <formula>"Napkin Hs"</formula>
    </cfRule>
    <cfRule type="cellIs" dxfId="36133" priority="14079" stopIfTrue="1" operator="equal">
      <formula>"Towel"</formula>
    </cfRule>
    <cfRule type="cellIs" dxfId="36132" priority="14080" stopIfTrue="1" operator="equal">
      <formula>"Napkin Hs"</formula>
    </cfRule>
    <cfRule type="cellIs" dxfId="36131" priority="14081" stopIfTrue="1" operator="equal">
      <formula>"Towel"</formula>
    </cfRule>
    <cfRule type="cellIs" dxfId="36130" priority="14082" stopIfTrue="1" operator="equal">
      <formula>"Napkin Hs"</formula>
    </cfRule>
    <cfRule type="cellIs" dxfId="36129" priority="14083" stopIfTrue="1" operator="equal">
      <formula>"Towel"</formula>
    </cfRule>
    <cfRule type="cellIs" dxfId="36128" priority="14084" stopIfTrue="1" operator="equal">
      <formula>"Napkin Hs"</formula>
    </cfRule>
    <cfRule type="cellIs" dxfId="36127" priority="14085" stopIfTrue="1" operator="equal">
      <formula>"Towel"</formula>
    </cfRule>
    <cfRule type="cellIs" dxfId="36126" priority="14086" stopIfTrue="1" operator="equal">
      <formula>"Napkin Hs"</formula>
    </cfRule>
    <cfRule type="cellIs" dxfId="36125" priority="14091" stopIfTrue="1" operator="equal">
      <formula>"Towel"</formula>
    </cfRule>
    <cfRule type="cellIs" dxfId="36124" priority="14092" stopIfTrue="1" operator="equal">
      <formula>"Napkin Hs"</formula>
    </cfRule>
    <cfRule type="cellIs" dxfId="36123" priority="14093" stopIfTrue="1" operator="equal">
      <formula>"Towel"</formula>
    </cfRule>
    <cfRule type="cellIs" dxfId="36122" priority="14094" stopIfTrue="1" operator="equal">
      <formula>"Napkin Hs"</formula>
    </cfRule>
    <cfRule type="cellIs" dxfId="36121" priority="14097" stopIfTrue="1" operator="equal">
      <formula>"Towel"</formula>
    </cfRule>
    <cfRule type="cellIs" dxfId="36120" priority="14098" stopIfTrue="1" operator="equal">
      <formula>"Napkin Hs"</formula>
    </cfRule>
    <cfRule type="cellIs" dxfId="36119" priority="14099" stopIfTrue="1" operator="equal">
      <formula>"Towel"</formula>
    </cfRule>
    <cfRule type="cellIs" dxfId="36118" priority="14100" stopIfTrue="1" operator="equal">
      <formula>"Napkin Hs"</formula>
    </cfRule>
    <cfRule type="cellIs" dxfId="36117" priority="14101" stopIfTrue="1" operator="equal">
      <formula>"Towel"</formula>
    </cfRule>
    <cfRule type="cellIs" dxfId="36116" priority="14102" stopIfTrue="1" operator="equal">
      <formula>"Napkin Hs"</formula>
    </cfRule>
    <cfRule type="cellIs" dxfId="36115" priority="14103" stopIfTrue="1" operator="equal">
      <formula>"Towel"</formula>
    </cfRule>
    <cfRule type="cellIs" dxfId="36114" priority="14104" stopIfTrue="1" operator="equal">
      <formula>"Napkin Hs"</formula>
    </cfRule>
    <cfRule type="cellIs" dxfId="36113" priority="14109" stopIfTrue="1" operator="equal">
      <formula>"Towel"</formula>
    </cfRule>
    <cfRule type="cellIs" dxfId="36112" priority="14110" stopIfTrue="1" operator="equal">
      <formula>"Napkin Hs"</formula>
    </cfRule>
    <cfRule type="cellIs" dxfId="36111" priority="14111" stopIfTrue="1" operator="equal">
      <formula>"Towel"</formula>
    </cfRule>
    <cfRule type="cellIs" dxfId="36110" priority="14112" stopIfTrue="1" operator="equal">
      <formula>"Napkin Hs"</formula>
    </cfRule>
    <cfRule type="cellIs" dxfId="36109" priority="14115" stopIfTrue="1" operator="equal">
      <formula>"Towel"</formula>
    </cfRule>
    <cfRule type="cellIs" dxfId="36108" priority="14116" stopIfTrue="1" operator="equal">
      <formula>"Napkin Hs"</formula>
    </cfRule>
    <cfRule type="cellIs" dxfId="36107" priority="14117" stopIfTrue="1" operator="equal">
      <formula>"Towel"</formula>
    </cfRule>
    <cfRule type="cellIs" dxfId="36106" priority="14118" stopIfTrue="1" operator="equal">
      <formula>"Napkin Hs"</formula>
    </cfRule>
  </conditionalFormatting>
  <conditionalFormatting sqref="C69">
    <cfRule type="cellIs" dxfId="36105" priority="14022" stopIfTrue="1" operator="equal">
      <formula>"Napkin Hs"</formula>
    </cfRule>
  </conditionalFormatting>
  <conditionalFormatting sqref="C69">
    <cfRule type="cellIs" dxfId="36104" priority="14021" stopIfTrue="1" operator="equal">
      <formula>"Napkin Hs"</formula>
    </cfRule>
  </conditionalFormatting>
  <conditionalFormatting sqref="C69">
    <cfRule type="cellIs" dxfId="36103" priority="14020" stopIfTrue="1" operator="equal">
      <formula>"Napkin Hs"</formula>
    </cfRule>
  </conditionalFormatting>
  <conditionalFormatting sqref="C69">
    <cfRule type="cellIs" dxfId="36102" priority="14019" stopIfTrue="1" operator="equal">
      <formula>"Napkin Hs"</formula>
    </cfRule>
  </conditionalFormatting>
  <conditionalFormatting sqref="C69">
    <cfRule type="cellIs" dxfId="36101" priority="14018" stopIfTrue="1" operator="equal">
      <formula>"Napkin Hs"</formula>
    </cfRule>
  </conditionalFormatting>
  <conditionalFormatting sqref="C69">
    <cfRule type="cellIs" dxfId="36100" priority="14017" stopIfTrue="1" operator="equal">
      <formula>"Napkin Hs"</formula>
    </cfRule>
  </conditionalFormatting>
  <conditionalFormatting sqref="C69">
    <cfRule type="cellIs" dxfId="36099" priority="14013" stopIfTrue="1" operator="equal">
      <formula>"Towel"</formula>
    </cfRule>
    <cfRule type="cellIs" dxfId="36098" priority="14014" stopIfTrue="1" operator="equal">
      <formula>"Napkin Hs"</formula>
    </cfRule>
  </conditionalFormatting>
  <conditionalFormatting sqref="C69">
    <cfRule type="cellIs" dxfId="36097" priority="14015" stopIfTrue="1" operator="equal">
      <formula>"Towel"</formula>
    </cfRule>
    <cfRule type="cellIs" dxfId="36096" priority="14016" stopIfTrue="1" operator="equal">
      <formula>"Napkin Hs"</formula>
    </cfRule>
  </conditionalFormatting>
  <conditionalFormatting sqref="C69">
    <cfRule type="cellIs" dxfId="36095" priority="14009" stopIfTrue="1" operator="equal">
      <formula>"Towel"</formula>
    </cfRule>
    <cfRule type="cellIs" dxfId="36094" priority="14010" stopIfTrue="1" operator="equal">
      <formula>"Napkin Hs"</formula>
    </cfRule>
  </conditionalFormatting>
  <conditionalFormatting sqref="C69">
    <cfRule type="cellIs" dxfId="36093" priority="14011" stopIfTrue="1" operator="equal">
      <formula>"Towel"</formula>
    </cfRule>
    <cfRule type="cellIs" dxfId="36092" priority="14012" stopIfTrue="1" operator="equal">
      <formula>"Napkin Hs"</formula>
    </cfRule>
  </conditionalFormatting>
  <conditionalFormatting sqref="C69">
    <cfRule type="cellIs" dxfId="36091" priority="14007" stopIfTrue="1" operator="equal">
      <formula>"Towel"</formula>
    </cfRule>
    <cfRule type="cellIs" dxfId="36090" priority="14008" stopIfTrue="1" operator="equal">
      <formula>"Napkin Hs"</formula>
    </cfRule>
  </conditionalFormatting>
  <conditionalFormatting sqref="C69">
    <cfRule type="cellIs" dxfId="36089" priority="14003" stopIfTrue="1" operator="equal">
      <formula>"Towel"</formula>
    </cfRule>
    <cfRule type="cellIs" dxfId="36088" priority="14004" stopIfTrue="1" operator="equal">
      <formula>"Napkin Hs"</formula>
    </cfRule>
  </conditionalFormatting>
  <conditionalFormatting sqref="C69">
    <cfRule type="cellIs" dxfId="36087" priority="14005" stopIfTrue="1" operator="equal">
      <formula>"Towel"</formula>
    </cfRule>
    <cfRule type="cellIs" dxfId="36086" priority="14006" stopIfTrue="1" operator="equal">
      <formula>"Napkin Hs"</formula>
    </cfRule>
  </conditionalFormatting>
  <conditionalFormatting sqref="C69">
    <cfRule type="cellIs" dxfId="36085" priority="13999" stopIfTrue="1" operator="equal">
      <formula>"Towel"</formula>
    </cfRule>
    <cfRule type="cellIs" dxfId="36084" priority="14000" stopIfTrue="1" operator="equal">
      <formula>"Napkin Hs"</formula>
    </cfRule>
  </conditionalFormatting>
  <conditionalFormatting sqref="C69">
    <cfRule type="cellIs" dxfId="36083" priority="14001" stopIfTrue="1" operator="equal">
      <formula>"Towel"</formula>
    </cfRule>
    <cfRule type="cellIs" dxfId="36082" priority="14002" stopIfTrue="1" operator="equal">
      <formula>"Napkin Hs"</formula>
    </cfRule>
  </conditionalFormatting>
  <conditionalFormatting sqref="C69">
    <cfRule type="cellIs" dxfId="36081" priority="13997" stopIfTrue="1" operator="equal">
      <formula>"Towel"</formula>
    </cfRule>
    <cfRule type="cellIs" dxfId="36080" priority="13998" stopIfTrue="1" operator="equal">
      <formula>"Napkin Hs"</formula>
    </cfRule>
  </conditionalFormatting>
  <conditionalFormatting sqref="C69">
    <cfRule type="cellIs" dxfId="36079" priority="13991" stopIfTrue="1" operator="equal">
      <formula>"Towel"</formula>
    </cfRule>
    <cfRule type="cellIs" dxfId="36078" priority="13992" stopIfTrue="1" operator="equal">
      <formula>"Napkin Hs"</formula>
    </cfRule>
  </conditionalFormatting>
  <conditionalFormatting sqref="C69">
    <cfRule type="cellIs" dxfId="36077" priority="13995" stopIfTrue="1" operator="equal">
      <formula>"Towel"</formula>
    </cfRule>
    <cfRule type="cellIs" dxfId="36076" priority="13996" stopIfTrue="1" operator="equal">
      <formula>"Napkin Hs"</formula>
    </cfRule>
  </conditionalFormatting>
  <conditionalFormatting sqref="C69">
    <cfRule type="cellIs" dxfId="36075" priority="13993" stopIfTrue="1" operator="equal">
      <formula>"Towel"</formula>
    </cfRule>
    <cfRule type="cellIs" dxfId="36074" priority="13994" stopIfTrue="1" operator="equal">
      <formula>"Napkin Hs"</formula>
    </cfRule>
  </conditionalFormatting>
  <conditionalFormatting sqref="C69">
    <cfRule type="cellIs" dxfId="36073" priority="13985" stopIfTrue="1" operator="equal">
      <formula>"Towel"</formula>
    </cfRule>
    <cfRule type="cellIs" dxfId="36072" priority="13986" stopIfTrue="1" operator="equal">
      <formula>"Napkin Hs"</formula>
    </cfRule>
  </conditionalFormatting>
  <conditionalFormatting sqref="C69">
    <cfRule type="cellIs" dxfId="36071" priority="13987" stopIfTrue="1" operator="equal">
      <formula>"Towel"</formula>
    </cfRule>
    <cfRule type="cellIs" dxfId="36070" priority="13988" stopIfTrue="1" operator="equal">
      <formula>"Napkin Hs"</formula>
    </cfRule>
  </conditionalFormatting>
  <conditionalFormatting sqref="C69">
    <cfRule type="cellIs" dxfId="36069" priority="13989" stopIfTrue="1" operator="equal">
      <formula>"Towel"</formula>
    </cfRule>
    <cfRule type="cellIs" dxfId="36068" priority="13990" stopIfTrue="1" operator="equal">
      <formula>"Napkin Hs"</formula>
    </cfRule>
  </conditionalFormatting>
  <conditionalFormatting sqref="C69">
    <cfRule type="cellIs" dxfId="36067" priority="13983" stopIfTrue="1" operator="equal">
      <formula>"Towel"</formula>
    </cfRule>
    <cfRule type="cellIs" dxfId="36066" priority="13984" stopIfTrue="1" operator="equal">
      <formula>"Napkin Hs"</formula>
    </cfRule>
  </conditionalFormatting>
  <conditionalFormatting sqref="C69">
    <cfRule type="cellIs" dxfId="36065" priority="13981" stopIfTrue="1" operator="equal">
      <formula>"Towel"</formula>
    </cfRule>
    <cfRule type="cellIs" dxfId="36064" priority="13982" stopIfTrue="1" operator="equal">
      <formula>"Napkin Hs"</formula>
    </cfRule>
  </conditionalFormatting>
  <conditionalFormatting sqref="C69">
    <cfRule type="cellIs" dxfId="36063" priority="13957" stopIfTrue="1" operator="equal">
      <formula>"Towel"</formula>
    </cfRule>
  </conditionalFormatting>
  <conditionalFormatting sqref="C69">
    <cfRule type="cellIs" dxfId="36062" priority="13958" stopIfTrue="1" operator="equal">
      <formula>"Napkin Hs"</formula>
    </cfRule>
    <cfRule type="cellIs" dxfId="36061" priority="13963" stopIfTrue="1" operator="equal">
      <formula>"Towel"</formula>
    </cfRule>
    <cfRule type="cellIs" dxfId="36060" priority="13964" stopIfTrue="1" operator="equal">
      <formula>"Napkin Hs"</formula>
    </cfRule>
    <cfRule type="cellIs" dxfId="36059" priority="13973" stopIfTrue="1" operator="equal">
      <formula>"Towel"</formula>
    </cfRule>
    <cfRule type="cellIs" dxfId="36058" priority="13974" stopIfTrue="1" operator="equal">
      <formula>"Napkin Hs"</formula>
    </cfRule>
    <cfRule type="cellIs" dxfId="36057" priority="13979" stopIfTrue="1" operator="equal">
      <formula>"Towel"</formula>
    </cfRule>
    <cfRule type="cellIs" dxfId="36056" priority="13980" stopIfTrue="1" operator="equal">
      <formula>"Napkin Hs"</formula>
    </cfRule>
  </conditionalFormatting>
  <conditionalFormatting sqref="C69">
    <cfRule type="cellIs" dxfId="36055" priority="13959" stopIfTrue="1" operator="equal">
      <formula>"Towel"</formula>
    </cfRule>
    <cfRule type="cellIs" dxfId="36054" priority="13960" stopIfTrue="1" operator="equal">
      <formula>"Napkin Hs"</formula>
    </cfRule>
    <cfRule type="cellIs" dxfId="36053" priority="13961" stopIfTrue="1" operator="equal">
      <formula>"Towel"</formula>
    </cfRule>
    <cfRule type="cellIs" dxfId="36052" priority="13962" stopIfTrue="1" operator="equal">
      <formula>"Napkin Hs"</formula>
    </cfRule>
    <cfRule type="cellIs" dxfId="36051" priority="13965" stopIfTrue="1" operator="equal">
      <formula>"Towel"</formula>
    </cfRule>
    <cfRule type="cellIs" dxfId="36050" priority="13966" stopIfTrue="1" operator="equal">
      <formula>"Napkin Hs"</formula>
    </cfRule>
    <cfRule type="cellIs" dxfId="36049" priority="13967" stopIfTrue="1" operator="equal">
      <formula>"Towel"</formula>
    </cfRule>
    <cfRule type="cellIs" dxfId="36048" priority="13968" stopIfTrue="1" operator="equal">
      <formula>"Napkin Hs"</formula>
    </cfRule>
    <cfRule type="cellIs" dxfId="36047" priority="13969" stopIfTrue="1" operator="equal">
      <formula>"Towel"</formula>
    </cfRule>
    <cfRule type="cellIs" dxfId="36046" priority="13970" stopIfTrue="1" operator="equal">
      <formula>"Napkin Hs"</formula>
    </cfRule>
    <cfRule type="cellIs" dxfId="36045" priority="13971" stopIfTrue="1" operator="equal">
      <formula>"Towel"</formula>
    </cfRule>
    <cfRule type="cellIs" dxfId="36044" priority="13972" stopIfTrue="1" operator="equal">
      <formula>"Napkin Hs"</formula>
    </cfRule>
    <cfRule type="cellIs" dxfId="36043" priority="13975" stopIfTrue="1" operator="equal">
      <formula>"Towel"</formula>
    </cfRule>
    <cfRule type="cellIs" dxfId="36042" priority="13976" stopIfTrue="1" operator="equal">
      <formula>"Napkin Hs"</formula>
    </cfRule>
    <cfRule type="cellIs" dxfId="36041" priority="13978" stopIfTrue="1" operator="equal">
      <formula>"Napkin Hs"</formula>
    </cfRule>
  </conditionalFormatting>
  <conditionalFormatting sqref="C69">
    <cfRule type="cellIs" dxfId="36040" priority="13977" stopIfTrue="1" operator="equal">
      <formula>"Towel"</formula>
    </cfRule>
  </conditionalFormatting>
  <conditionalFormatting sqref="C69">
    <cfRule type="cellIs" dxfId="36039" priority="13955" stopIfTrue="1" operator="equal">
      <formula>"Towel"</formula>
    </cfRule>
    <cfRule type="cellIs" dxfId="36038" priority="13956" stopIfTrue="1" operator="equal">
      <formula>"Napkin Hs"</formula>
    </cfRule>
  </conditionalFormatting>
  <conditionalFormatting sqref="C69">
    <cfRule type="cellIs" dxfId="36037" priority="13954" stopIfTrue="1" operator="equal">
      <formula>"Napkin Hs"</formula>
    </cfRule>
  </conditionalFormatting>
  <conditionalFormatting sqref="C69">
    <cfRule type="cellIs" dxfId="36036" priority="13953" stopIfTrue="1" operator="equal">
      <formula>"Towel"</formula>
    </cfRule>
  </conditionalFormatting>
  <conditionalFormatting sqref="C69">
    <cfRule type="cellIs" dxfId="36035" priority="13951" stopIfTrue="1" operator="equal">
      <formula>"Towel"</formula>
    </cfRule>
  </conditionalFormatting>
  <conditionalFormatting sqref="C69">
    <cfRule type="cellIs" dxfId="36034" priority="13952" stopIfTrue="1" operator="equal">
      <formula>"Napkin Hs"</formula>
    </cfRule>
  </conditionalFormatting>
  <conditionalFormatting sqref="C69">
    <cfRule type="cellIs" dxfId="36033" priority="13855" stopIfTrue="1" operator="equal">
      <formula>"Towel"</formula>
    </cfRule>
  </conditionalFormatting>
  <conditionalFormatting sqref="C69">
    <cfRule type="cellIs" dxfId="36032" priority="13865" stopIfTrue="1" operator="equal">
      <formula>"Towel"</formula>
    </cfRule>
    <cfRule type="cellIs" dxfId="36031" priority="13866" stopIfTrue="1" operator="equal">
      <formula>"Napkin Hs"</formula>
    </cfRule>
    <cfRule type="cellIs" dxfId="36030" priority="13871" stopIfTrue="1" operator="equal">
      <formula>"Towel"</formula>
    </cfRule>
    <cfRule type="cellIs" dxfId="36029" priority="13872" stopIfTrue="1" operator="equal">
      <formula>"Napkin Hs"</formula>
    </cfRule>
    <cfRule type="cellIs" dxfId="36028" priority="13877" stopIfTrue="1" operator="equal">
      <formula>"Towel"</formula>
    </cfRule>
    <cfRule type="cellIs" dxfId="36027" priority="13878" stopIfTrue="1" operator="equal">
      <formula>"Napkin Hs"</formula>
    </cfRule>
    <cfRule type="cellIs" dxfId="36026" priority="13879" stopIfTrue="1" operator="equal">
      <formula>"Towel"</formula>
    </cfRule>
    <cfRule type="cellIs" dxfId="36025" priority="13880" stopIfTrue="1" operator="equal">
      <formula>"Napkin Hs"</formula>
    </cfRule>
    <cfRule type="cellIs" dxfId="36024" priority="13885" stopIfTrue="1" operator="equal">
      <formula>"Towel"</formula>
    </cfRule>
    <cfRule type="cellIs" dxfId="36023" priority="13886" stopIfTrue="1" operator="equal">
      <formula>"Napkin Hs"</formula>
    </cfRule>
    <cfRule type="cellIs" dxfId="36022" priority="13895" stopIfTrue="1" operator="equal">
      <formula>"Towel"</formula>
    </cfRule>
    <cfRule type="cellIs" dxfId="36021" priority="13896" stopIfTrue="1" operator="equal">
      <formula>"Napkin Hs"</formula>
    </cfRule>
    <cfRule type="cellIs" dxfId="36020" priority="13901" stopIfTrue="1" operator="equal">
      <formula>"Towel"</formula>
    </cfRule>
    <cfRule type="cellIs" dxfId="36019" priority="13902" stopIfTrue="1" operator="equal">
      <formula>"Napkin Hs"</formula>
    </cfRule>
    <cfRule type="cellIs" dxfId="36018" priority="13903" stopIfTrue="1" operator="equal">
      <formula>"Towel"</formula>
    </cfRule>
    <cfRule type="cellIs" dxfId="36017" priority="13904" stopIfTrue="1" operator="equal">
      <formula>"Napkin Hs"</formula>
    </cfRule>
    <cfRule type="cellIs" dxfId="36016" priority="13909" stopIfTrue="1" operator="equal">
      <formula>"Towel"</formula>
    </cfRule>
    <cfRule type="cellIs" dxfId="36015" priority="13910" stopIfTrue="1" operator="equal">
      <formula>"Napkin Hs"</formula>
    </cfRule>
    <cfRule type="cellIs" dxfId="36014" priority="13919" stopIfTrue="1" operator="equal">
      <formula>"Towel"</formula>
    </cfRule>
    <cfRule type="cellIs" dxfId="36013" priority="13920" stopIfTrue="1" operator="equal">
      <formula>"Napkin Hs"</formula>
    </cfRule>
    <cfRule type="cellIs" dxfId="36012" priority="13921" stopIfTrue="1" operator="equal">
      <formula>"Towel"</formula>
    </cfRule>
    <cfRule type="cellIs" dxfId="36011" priority="13922" stopIfTrue="1" operator="equal">
      <formula>"Napkin Hs"</formula>
    </cfRule>
    <cfRule type="cellIs" dxfId="36010" priority="13927" stopIfTrue="1" operator="equal">
      <formula>"Towel"</formula>
    </cfRule>
    <cfRule type="cellIs" dxfId="36009" priority="13928" stopIfTrue="1" operator="equal">
      <formula>"Napkin Hs"</formula>
    </cfRule>
    <cfRule type="cellIs" dxfId="36008" priority="13937" stopIfTrue="1" operator="equal">
      <formula>"Towel"</formula>
    </cfRule>
    <cfRule type="cellIs" dxfId="36007" priority="13938" stopIfTrue="1" operator="equal">
      <formula>"Napkin Hs"</formula>
    </cfRule>
    <cfRule type="cellIs" dxfId="36006" priority="13939" stopIfTrue="1" operator="equal">
      <formula>"Towel"</formula>
    </cfRule>
    <cfRule type="cellIs" dxfId="36005" priority="13940" stopIfTrue="1" operator="equal">
      <formula>"Napkin Hs"</formula>
    </cfRule>
    <cfRule type="cellIs" dxfId="36004" priority="13946" stopIfTrue="1" operator="equal">
      <formula>"Napkin Hs"</formula>
    </cfRule>
  </conditionalFormatting>
  <conditionalFormatting sqref="C69">
    <cfRule type="cellIs" dxfId="36003" priority="13945" stopIfTrue="1" operator="equal">
      <formula>"Towel"</formula>
    </cfRule>
  </conditionalFormatting>
  <conditionalFormatting sqref="C69">
    <cfRule type="cellIs" dxfId="36002" priority="13856" stopIfTrue="1" operator="equal">
      <formula>"Napkin Hs"</formula>
    </cfRule>
    <cfRule type="cellIs" dxfId="36001" priority="13857" stopIfTrue="1" operator="equal">
      <formula>"Towel"</formula>
    </cfRule>
    <cfRule type="cellIs" dxfId="36000" priority="13858" stopIfTrue="1" operator="equal">
      <formula>"Napkin Hs"</formula>
    </cfRule>
    <cfRule type="cellIs" dxfId="35999" priority="13859" stopIfTrue="1" operator="equal">
      <formula>"Towel"</formula>
    </cfRule>
    <cfRule type="cellIs" dxfId="35998" priority="13860" stopIfTrue="1" operator="equal">
      <formula>"Napkin Hs"</formula>
    </cfRule>
    <cfRule type="cellIs" dxfId="35997" priority="13861" stopIfTrue="1" operator="equal">
      <formula>"Towel"</formula>
    </cfRule>
    <cfRule type="cellIs" dxfId="35996" priority="13862" stopIfTrue="1" operator="equal">
      <formula>"Napkin Hs"</formula>
    </cfRule>
    <cfRule type="cellIs" dxfId="35995" priority="13863" stopIfTrue="1" operator="equal">
      <formula>"Towel"</formula>
    </cfRule>
    <cfRule type="cellIs" dxfId="35994" priority="13864" stopIfTrue="1" operator="equal">
      <formula>"Napkin Hs"</formula>
    </cfRule>
    <cfRule type="cellIs" dxfId="35993" priority="13867" stopIfTrue="1" operator="equal">
      <formula>"Towel"</formula>
    </cfRule>
    <cfRule type="cellIs" dxfId="35992" priority="13868" stopIfTrue="1" operator="equal">
      <formula>"Napkin Hs"</formula>
    </cfRule>
    <cfRule type="cellIs" dxfId="35991" priority="13869" stopIfTrue="1" operator="equal">
      <formula>"Towel"</formula>
    </cfRule>
    <cfRule type="cellIs" dxfId="35990" priority="13870" stopIfTrue="1" operator="equal">
      <formula>"Napkin Hs"</formula>
    </cfRule>
    <cfRule type="cellIs" dxfId="35989" priority="13873" stopIfTrue="1" operator="equal">
      <formula>"Towel"</formula>
    </cfRule>
    <cfRule type="cellIs" dxfId="35988" priority="13874" stopIfTrue="1" operator="equal">
      <formula>"Napkin Hs"</formula>
    </cfRule>
    <cfRule type="cellIs" dxfId="35987" priority="13875" stopIfTrue="1" operator="equal">
      <formula>"Towel"</formula>
    </cfRule>
    <cfRule type="cellIs" dxfId="35986" priority="13876" stopIfTrue="1" operator="equal">
      <formula>"Napkin Hs"</formula>
    </cfRule>
    <cfRule type="cellIs" dxfId="35985" priority="13881" stopIfTrue="1" operator="equal">
      <formula>"Towel"</formula>
    </cfRule>
    <cfRule type="cellIs" dxfId="35984" priority="13882" stopIfTrue="1" operator="equal">
      <formula>"Napkin Hs"</formula>
    </cfRule>
    <cfRule type="cellIs" dxfId="35983" priority="13883" stopIfTrue="1" operator="equal">
      <formula>"Towel"</formula>
    </cfRule>
    <cfRule type="cellIs" dxfId="35982" priority="13884" stopIfTrue="1" operator="equal">
      <formula>"Napkin Hs"</formula>
    </cfRule>
    <cfRule type="cellIs" dxfId="35981" priority="13887" stopIfTrue="1" operator="equal">
      <formula>"Towel"</formula>
    </cfRule>
    <cfRule type="cellIs" dxfId="35980" priority="13888" stopIfTrue="1" operator="equal">
      <formula>"Napkin Hs"</formula>
    </cfRule>
    <cfRule type="cellIs" dxfId="35979" priority="13889" stopIfTrue="1" operator="equal">
      <formula>"Towel"</formula>
    </cfRule>
    <cfRule type="cellIs" dxfId="35978" priority="13890" stopIfTrue="1" operator="equal">
      <formula>"Napkin Hs"</formula>
    </cfRule>
    <cfRule type="cellIs" dxfId="35977" priority="13891" stopIfTrue="1" operator="equal">
      <formula>"Towel"</formula>
    </cfRule>
    <cfRule type="cellIs" dxfId="35976" priority="13892" stopIfTrue="1" operator="equal">
      <formula>"Napkin Hs"</formula>
    </cfRule>
    <cfRule type="cellIs" dxfId="35975" priority="13893" stopIfTrue="1" operator="equal">
      <formula>"Towel"</formula>
    </cfRule>
    <cfRule type="cellIs" dxfId="35974" priority="13894" stopIfTrue="1" operator="equal">
      <formula>"Napkin Hs"</formula>
    </cfRule>
    <cfRule type="cellIs" dxfId="35973" priority="13897" stopIfTrue="1" operator="equal">
      <formula>"Towel"</formula>
    </cfRule>
    <cfRule type="cellIs" dxfId="35972" priority="13898" stopIfTrue="1" operator="equal">
      <formula>"Napkin Hs"</formula>
    </cfRule>
    <cfRule type="cellIs" dxfId="35971" priority="13899" stopIfTrue="1" operator="equal">
      <formula>"Towel"</formula>
    </cfRule>
    <cfRule type="cellIs" dxfId="35970" priority="13900" stopIfTrue="1" operator="equal">
      <formula>"Napkin Hs"</formula>
    </cfRule>
    <cfRule type="cellIs" dxfId="35969" priority="13905" stopIfTrue="1" operator="equal">
      <formula>"Towel"</formula>
    </cfRule>
    <cfRule type="cellIs" dxfId="35968" priority="13906" stopIfTrue="1" operator="equal">
      <formula>"Napkin Hs"</formula>
    </cfRule>
    <cfRule type="cellIs" dxfId="35967" priority="13907" stopIfTrue="1" operator="equal">
      <formula>"Towel"</formula>
    </cfRule>
    <cfRule type="cellIs" dxfId="35966" priority="13908" stopIfTrue="1" operator="equal">
      <formula>"Napkin Hs"</formula>
    </cfRule>
    <cfRule type="cellIs" dxfId="35965" priority="13911" stopIfTrue="1" operator="equal">
      <formula>"Towel"</formula>
    </cfRule>
    <cfRule type="cellIs" dxfId="35964" priority="13912" stopIfTrue="1" operator="equal">
      <formula>"Napkin Hs"</formula>
    </cfRule>
    <cfRule type="cellIs" dxfId="35963" priority="13913" stopIfTrue="1" operator="equal">
      <formula>"Towel"</formula>
    </cfRule>
    <cfRule type="cellIs" dxfId="35962" priority="13914" stopIfTrue="1" operator="equal">
      <formula>"Napkin Hs"</formula>
    </cfRule>
    <cfRule type="cellIs" dxfId="35961" priority="13915" stopIfTrue="1" operator="equal">
      <formula>"Towel"</formula>
    </cfRule>
    <cfRule type="cellIs" dxfId="35960" priority="13916" stopIfTrue="1" operator="equal">
      <formula>"Napkin Hs"</formula>
    </cfRule>
    <cfRule type="cellIs" dxfId="35959" priority="13917" stopIfTrue="1" operator="equal">
      <formula>"Towel"</formula>
    </cfRule>
    <cfRule type="cellIs" dxfId="35958" priority="13918" stopIfTrue="1" operator="equal">
      <formula>"Napkin Hs"</formula>
    </cfRule>
    <cfRule type="cellIs" dxfId="35957" priority="13923" stopIfTrue="1" operator="equal">
      <formula>"Towel"</formula>
    </cfRule>
    <cfRule type="cellIs" dxfId="35956" priority="13924" stopIfTrue="1" operator="equal">
      <formula>"Napkin Hs"</formula>
    </cfRule>
    <cfRule type="cellIs" dxfId="35955" priority="13925" stopIfTrue="1" operator="equal">
      <formula>"Towel"</formula>
    </cfRule>
    <cfRule type="cellIs" dxfId="35954" priority="13926" stopIfTrue="1" operator="equal">
      <formula>"Napkin Hs"</formula>
    </cfRule>
    <cfRule type="cellIs" dxfId="35953" priority="13929" stopIfTrue="1" operator="equal">
      <formula>"Towel"</formula>
    </cfRule>
    <cfRule type="cellIs" dxfId="35952" priority="13930" stopIfTrue="1" operator="equal">
      <formula>"Napkin Hs"</formula>
    </cfRule>
    <cfRule type="cellIs" dxfId="35951" priority="13931" stopIfTrue="1" operator="equal">
      <formula>"Towel"</formula>
    </cfRule>
    <cfRule type="cellIs" dxfId="35950" priority="13932" stopIfTrue="1" operator="equal">
      <formula>"Napkin Hs"</formula>
    </cfRule>
    <cfRule type="cellIs" dxfId="35949" priority="13933" stopIfTrue="1" operator="equal">
      <formula>"Towel"</formula>
    </cfRule>
    <cfRule type="cellIs" dxfId="35948" priority="13934" stopIfTrue="1" operator="equal">
      <formula>"Napkin Hs"</formula>
    </cfRule>
    <cfRule type="cellIs" dxfId="35947" priority="13935" stopIfTrue="1" operator="equal">
      <formula>"Towel"</formula>
    </cfRule>
    <cfRule type="cellIs" dxfId="35946" priority="13936" stopIfTrue="1" operator="equal">
      <formula>"Napkin Hs"</formula>
    </cfRule>
    <cfRule type="cellIs" dxfId="35945" priority="13941" stopIfTrue="1" operator="equal">
      <formula>"Towel"</formula>
    </cfRule>
    <cfRule type="cellIs" dxfId="35944" priority="13942" stopIfTrue="1" operator="equal">
      <formula>"Napkin Hs"</formula>
    </cfRule>
    <cfRule type="cellIs" dxfId="35943" priority="13943" stopIfTrue="1" operator="equal">
      <formula>"Towel"</formula>
    </cfRule>
    <cfRule type="cellIs" dxfId="35942" priority="13944" stopIfTrue="1" operator="equal">
      <formula>"Napkin Hs"</formula>
    </cfRule>
    <cfRule type="cellIs" dxfId="35941" priority="13947" stopIfTrue="1" operator="equal">
      <formula>"Towel"</formula>
    </cfRule>
    <cfRule type="cellIs" dxfId="35940" priority="13948" stopIfTrue="1" operator="equal">
      <formula>"Napkin Hs"</formula>
    </cfRule>
    <cfRule type="cellIs" dxfId="35939" priority="13949" stopIfTrue="1" operator="equal">
      <formula>"Towel"</formula>
    </cfRule>
    <cfRule type="cellIs" dxfId="35938" priority="13950" stopIfTrue="1" operator="equal">
      <formula>"Napkin Hs"</formula>
    </cfRule>
  </conditionalFormatting>
  <conditionalFormatting sqref="C69">
    <cfRule type="cellIs" dxfId="35937" priority="13854" stopIfTrue="1" operator="equal">
      <formula>"Napkin Hs"</formula>
    </cfRule>
  </conditionalFormatting>
  <conditionalFormatting sqref="C69">
    <cfRule type="cellIs" dxfId="35936" priority="13853" stopIfTrue="1" operator="equal">
      <formula>"Napkin Hs"</formula>
    </cfRule>
  </conditionalFormatting>
  <conditionalFormatting sqref="C69">
    <cfRule type="cellIs" dxfId="35935" priority="13852" stopIfTrue="1" operator="equal">
      <formula>"Napkin Hs"</formula>
    </cfRule>
  </conditionalFormatting>
  <conditionalFormatting sqref="C69">
    <cfRule type="cellIs" dxfId="35934" priority="13851" stopIfTrue="1" operator="equal">
      <formula>"Napkin Hs"</formula>
    </cfRule>
  </conditionalFormatting>
  <conditionalFormatting sqref="C69">
    <cfRule type="cellIs" dxfId="35933" priority="13850" stopIfTrue="1" operator="equal">
      <formula>"Napkin Hs"</formula>
    </cfRule>
  </conditionalFormatting>
  <conditionalFormatting sqref="C69">
    <cfRule type="cellIs" dxfId="35932" priority="13849" stopIfTrue="1" operator="equal">
      <formula>"Napkin Hs"</formula>
    </cfRule>
  </conditionalFormatting>
  <conditionalFormatting sqref="C69">
    <cfRule type="cellIs" dxfId="35931" priority="13845" stopIfTrue="1" operator="equal">
      <formula>"Towel"</formula>
    </cfRule>
    <cfRule type="cellIs" dxfId="35930" priority="13846" stopIfTrue="1" operator="equal">
      <formula>"Napkin Hs"</formula>
    </cfRule>
  </conditionalFormatting>
  <conditionalFormatting sqref="C69">
    <cfRule type="cellIs" dxfId="35929" priority="13847" stopIfTrue="1" operator="equal">
      <formula>"Towel"</formula>
    </cfRule>
    <cfRule type="cellIs" dxfId="35928" priority="13848" stopIfTrue="1" operator="equal">
      <formula>"Napkin Hs"</formula>
    </cfRule>
  </conditionalFormatting>
  <conditionalFormatting sqref="C69">
    <cfRule type="cellIs" dxfId="35927" priority="13841" stopIfTrue="1" operator="equal">
      <formula>"Towel"</formula>
    </cfRule>
    <cfRule type="cellIs" dxfId="35926" priority="13842" stopIfTrue="1" operator="equal">
      <formula>"Napkin Hs"</formula>
    </cfRule>
  </conditionalFormatting>
  <conditionalFormatting sqref="C69">
    <cfRule type="cellIs" dxfId="35925" priority="13843" stopIfTrue="1" operator="equal">
      <formula>"Towel"</formula>
    </cfRule>
    <cfRule type="cellIs" dxfId="35924" priority="13844" stopIfTrue="1" operator="equal">
      <formula>"Napkin Hs"</formula>
    </cfRule>
  </conditionalFormatting>
  <conditionalFormatting sqref="B69">
    <cfRule type="cellIs" dxfId="35923" priority="13833" stopIfTrue="1" operator="equal">
      <formula>"Towel"</formula>
    </cfRule>
    <cfRule type="cellIs" dxfId="35922" priority="13834" stopIfTrue="1" operator="equal">
      <formula>"Napkin Hs"</formula>
    </cfRule>
  </conditionalFormatting>
  <conditionalFormatting sqref="B69">
    <cfRule type="cellIs" dxfId="35921" priority="13831" stopIfTrue="1" operator="equal">
      <formula>"Towel"</formula>
    </cfRule>
    <cfRule type="cellIs" dxfId="35920" priority="13832" stopIfTrue="1" operator="equal">
      <formula>"Napkin Hs"</formula>
    </cfRule>
  </conditionalFormatting>
  <conditionalFormatting sqref="B69">
    <cfRule type="cellIs" dxfId="35919" priority="13829" stopIfTrue="1" operator="equal">
      <formula>"Towel"</formula>
    </cfRule>
    <cfRule type="cellIs" dxfId="35918" priority="13830" stopIfTrue="1" operator="equal">
      <formula>"Napkin Hs"</formula>
    </cfRule>
  </conditionalFormatting>
  <conditionalFormatting sqref="B69">
    <cfRule type="cellIs" dxfId="35917" priority="13827" stopIfTrue="1" operator="equal">
      <formula>"Towel"</formula>
    </cfRule>
    <cfRule type="cellIs" dxfId="35916" priority="13828" stopIfTrue="1" operator="equal">
      <formula>"Napkin Hs"</formula>
    </cfRule>
  </conditionalFormatting>
  <conditionalFormatting sqref="B69">
    <cfRule type="cellIs" dxfId="35915" priority="13825" stopIfTrue="1" operator="equal">
      <formula>"Towel"</formula>
    </cfRule>
    <cfRule type="cellIs" dxfId="35914" priority="13826" stopIfTrue="1" operator="equal">
      <formula>"Napkin Hs"</formula>
    </cfRule>
  </conditionalFormatting>
  <conditionalFormatting sqref="B69">
    <cfRule type="cellIs" dxfId="35913" priority="13823" stopIfTrue="1" operator="equal">
      <formula>"Towel"</formula>
    </cfRule>
    <cfRule type="cellIs" dxfId="35912" priority="13824" stopIfTrue="1" operator="equal">
      <formula>"Napkin Hs"</formula>
    </cfRule>
  </conditionalFormatting>
  <conditionalFormatting sqref="B69">
    <cfRule type="cellIs" dxfId="35911" priority="13821" stopIfTrue="1" operator="equal">
      <formula>"Towel"</formula>
    </cfRule>
    <cfRule type="cellIs" dxfId="35910" priority="13822" stopIfTrue="1" operator="equal">
      <formula>"Napkin Hs"</formula>
    </cfRule>
  </conditionalFormatting>
  <conditionalFormatting sqref="B69">
    <cfRule type="cellIs" dxfId="35909" priority="13819" stopIfTrue="1" operator="equal">
      <formula>"Towel"</formula>
    </cfRule>
    <cfRule type="cellIs" dxfId="35908" priority="13820" stopIfTrue="1" operator="equal">
      <formula>"Napkin Hs"</formula>
    </cfRule>
  </conditionalFormatting>
  <conditionalFormatting sqref="B69">
    <cfRule type="cellIs" dxfId="35907" priority="13817" stopIfTrue="1" operator="equal">
      <formula>"Towel"</formula>
    </cfRule>
    <cfRule type="cellIs" dxfId="35906" priority="13818" stopIfTrue="1" operator="equal">
      <formula>"Napkin Hs"</formula>
    </cfRule>
  </conditionalFormatting>
  <conditionalFormatting sqref="B69">
    <cfRule type="cellIs" dxfId="35905" priority="13816" stopIfTrue="1" operator="equal">
      <formula>"Napkin Hs"</formula>
    </cfRule>
  </conditionalFormatting>
  <conditionalFormatting sqref="B69">
    <cfRule type="cellIs" dxfId="35904" priority="13815" stopIfTrue="1" operator="equal">
      <formula>"Napkin Hs"</formula>
    </cfRule>
  </conditionalFormatting>
  <conditionalFormatting sqref="B69">
    <cfRule type="cellIs" dxfId="35903" priority="13814" stopIfTrue="1" operator="equal">
      <formula>"Napkin Hs"</formula>
    </cfRule>
  </conditionalFormatting>
  <conditionalFormatting sqref="B69">
    <cfRule type="cellIs" dxfId="35902" priority="13839" stopIfTrue="1" operator="equal">
      <formula>"Towel"</formula>
    </cfRule>
    <cfRule type="cellIs" dxfId="35901" priority="13840" stopIfTrue="1" operator="equal">
      <formula>"Napkin Hs"</formula>
    </cfRule>
  </conditionalFormatting>
  <conditionalFormatting sqref="B69">
    <cfRule type="cellIs" dxfId="35900" priority="13837" stopIfTrue="1" operator="equal">
      <formula>"Towel"</formula>
    </cfRule>
    <cfRule type="cellIs" dxfId="35899" priority="13838" stopIfTrue="1" operator="equal">
      <formula>"Napkin Hs"</formula>
    </cfRule>
  </conditionalFormatting>
  <conditionalFormatting sqref="B69">
    <cfRule type="cellIs" dxfId="35898" priority="13835" stopIfTrue="1" operator="equal">
      <formula>"Towel"</formula>
    </cfRule>
    <cfRule type="cellIs" dxfId="35897" priority="13836" stopIfTrue="1" operator="equal">
      <formula>"Napkin Hs"</formula>
    </cfRule>
  </conditionalFormatting>
  <conditionalFormatting sqref="B68:C68">
    <cfRule type="cellIs" dxfId="35896" priority="13792" stopIfTrue="1" operator="equal">
      <formula>"Towel"</formula>
    </cfRule>
    <cfRule type="cellIs" dxfId="35895" priority="13793" stopIfTrue="1" operator="equal">
      <formula>"Napkin Hs"</formula>
    </cfRule>
  </conditionalFormatting>
  <conditionalFormatting sqref="C68">
    <cfRule type="cellIs" dxfId="35894" priority="13788" stopIfTrue="1" operator="equal">
      <formula>"Towel"</formula>
    </cfRule>
    <cfRule type="cellIs" dxfId="35893" priority="13789" stopIfTrue="1" operator="equal">
      <formula>"Napkin Hs"</formula>
    </cfRule>
  </conditionalFormatting>
  <conditionalFormatting sqref="C68">
    <cfRule type="cellIs" dxfId="35892" priority="13791" stopIfTrue="1" operator="equal">
      <formula>"Napkin Hs"</formula>
    </cfRule>
  </conditionalFormatting>
  <conditionalFormatting sqref="C68">
    <cfRule type="cellIs" dxfId="35891" priority="13790" stopIfTrue="1" operator="equal">
      <formula>"Towel"</formula>
    </cfRule>
  </conditionalFormatting>
  <conditionalFormatting sqref="B68">
    <cfRule type="cellIs" dxfId="35890" priority="13786" stopIfTrue="1" operator="equal">
      <formula>"Towel"</formula>
    </cfRule>
    <cfRule type="cellIs" dxfId="35889" priority="13787" stopIfTrue="1" operator="equal">
      <formula>"Napkin Hs"</formula>
    </cfRule>
  </conditionalFormatting>
  <conditionalFormatting sqref="B68">
    <cfRule type="cellIs" dxfId="35888" priority="13784" stopIfTrue="1" operator="equal">
      <formula>"Towel"</formula>
    </cfRule>
    <cfRule type="cellIs" dxfId="35887" priority="13785" stopIfTrue="1" operator="equal">
      <formula>"Napkin Hs"</formula>
    </cfRule>
  </conditionalFormatting>
  <conditionalFormatting sqref="B68">
    <cfRule type="cellIs" dxfId="35886" priority="13782" stopIfTrue="1" operator="equal">
      <formula>"Towel"</formula>
    </cfRule>
    <cfRule type="cellIs" dxfId="35885" priority="13783" stopIfTrue="1" operator="equal">
      <formula>"Napkin Hs"</formula>
    </cfRule>
  </conditionalFormatting>
  <conditionalFormatting sqref="B68">
    <cfRule type="cellIs" dxfId="35884" priority="13780" stopIfTrue="1" operator="equal">
      <formula>"Towel"</formula>
    </cfRule>
    <cfRule type="cellIs" dxfId="35883" priority="13781" stopIfTrue="1" operator="equal">
      <formula>"Napkin Hs"</formula>
    </cfRule>
  </conditionalFormatting>
  <conditionalFormatting sqref="B68">
    <cfRule type="cellIs" dxfId="35882" priority="13778" stopIfTrue="1" operator="equal">
      <formula>"Towel"</formula>
    </cfRule>
    <cfRule type="cellIs" dxfId="35881" priority="13779" stopIfTrue="1" operator="equal">
      <formula>"Napkin Hs"</formula>
    </cfRule>
  </conditionalFormatting>
  <conditionalFormatting sqref="B68">
    <cfRule type="cellIs" dxfId="35880" priority="13776" stopIfTrue="1" operator="equal">
      <formula>"Towel"</formula>
    </cfRule>
    <cfRule type="cellIs" dxfId="35879" priority="13777" stopIfTrue="1" operator="equal">
      <formula>"Napkin Hs"</formula>
    </cfRule>
  </conditionalFormatting>
  <conditionalFormatting sqref="B68">
    <cfRule type="cellIs" dxfId="35878" priority="13774" stopIfTrue="1" operator="equal">
      <formula>"Towel"</formula>
    </cfRule>
    <cfRule type="cellIs" dxfId="35877" priority="13775" stopIfTrue="1" operator="equal">
      <formula>"Napkin Hs"</formula>
    </cfRule>
  </conditionalFormatting>
  <conditionalFormatting sqref="B68">
    <cfRule type="cellIs" dxfId="35876" priority="13772" stopIfTrue="1" operator="equal">
      <formula>"Towel"</formula>
    </cfRule>
    <cfRule type="cellIs" dxfId="35875" priority="13773" stopIfTrue="1" operator="equal">
      <formula>"Napkin Hs"</formula>
    </cfRule>
  </conditionalFormatting>
  <conditionalFormatting sqref="B68">
    <cfRule type="cellIs" dxfId="35874" priority="13771" stopIfTrue="1" operator="equal">
      <formula>"Napkin Hs"</formula>
    </cfRule>
  </conditionalFormatting>
  <conditionalFormatting sqref="B68">
    <cfRule type="cellIs" dxfId="35873" priority="13770" stopIfTrue="1" operator="equal">
      <formula>"Napkin Hs"</formula>
    </cfRule>
  </conditionalFormatting>
  <conditionalFormatting sqref="B68">
    <cfRule type="cellIs" dxfId="35872" priority="13769" stopIfTrue="1" operator="equal">
      <formula>"Napkin Hs"</formula>
    </cfRule>
  </conditionalFormatting>
  <conditionalFormatting sqref="C68">
    <cfRule type="cellIs" dxfId="35871" priority="13767" stopIfTrue="1" operator="equal">
      <formula>"Towel"</formula>
    </cfRule>
    <cfRule type="cellIs" dxfId="35870" priority="13768" stopIfTrue="1" operator="equal">
      <formula>"Napkin Hs"</formula>
    </cfRule>
  </conditionalFormatting>
  <conditionalFormatting sqref="C68">
    <cfRule type="cellIs" dxfId="35869" priority="13763" stopIfTrue="1" operator="equal">
      <formula>"Towel"</formula>
    </cfRule>
    <cfRule type="cellIs" dxfId="35868" priority="13764" stopIfTrue="1" operator="equal">
      <formula>"Napkin Hs"</formula>
    </cfRule>
  </conditionalFormatting>
  <conditionalFormatting sqref="C68">
    <cfRule type="cellIs" dxfId="35867" priority="13765" stopIfTrue="1" operator="equal">
      <formula>"Towel"</formula>
    </cfRule>
    <cfRule type="cellIs" dxfId="35866" priority="13766" stopIfTrue="1" operator="equal">
      <formula>"Napkin Hs"</formula>
    </cfRule>
  </conditionalFormatting>
  <conditionalFormatting sqref="C68">
    <cfRule type="cellIs" dxfId="35865" priority="13761" stopIfTrue="1" operator="equal">
      <formula>"Towel"</formula>
    </cfRule>
    <cfRule type="cellIs" dxfId="35864" priority="13762" stopIfTrue="1" operator="equal">
      <formula>"Napkin Hs"</formula>
    </cfRule>
  </conditionalFormatting>
  <conditionalFormatting sqref="C68">
    <cfRule type="cellIs" dxfId="35863" priority="13759" stopIfTrue="1" operator="equal">
      <formula>"Towel"</formula>
    </cfRule>
    <cfRule type="cellIs" dxfId="35862" priority="13760" stopIfTrue="1" operator="equal">
      <formula>"Napkin Hs"</formula>
    </cfRule>
  </conditionalFormatting>
  <conditionalFormatting sqref="C68">
    <cfRule type="cellIs" dxfId="35861" priority="13757" stopIfTrue="1" operator="equal">
      <formula>"Towel"</formula>
    </cfRule>
    <cfRule type="cellIs" dxfId="35860" priority="13758" stopIfTrue="1" operator="equal">
      <formula>"Napkin Hs"</formula>
    </cfRule>
  </conditionalFormatting>
  <conditionalFormatting sqref="C68">
    <cfRule type="cellIs" dxfId="35859" priority="13749" stopIfTrue="1" operator="equal">
      <formula>"Towel"</formula>
    </cfRule>
    <cfRule type="cellIs" dxfId="35858" priority="13750" stopIfTrue="1" operator="equal">
      <formula>"Napkin Hs"</formula>
    </cfRule>
  </conditionalFormatting>
  <conditionalFormatting sqref="C68">
    <cfRule type="cellIs" dxfId="35857" priority="13751" stopIfTrue="1" operator="equal">
      <formula>"Towel"</formula>
    </cfRule>
    <cfRule type="cellIs" dxfId="35856" priority="13752" stopIfTrue="1" operator="equal">
      <formula>"Napkin Hs"</formula>
    </cfRule>
  </conditionalFormatting>
  <conditionalFormatting sqref="C68">
    <cfRule type="cellIs" dxfId="35855" priority="13747" stopIfTrue="1" operator="equal">
      <formula>"Towel"</formula>
    </cfRule>
    <cfRule type="cellIs" dxfId="35854" priority="13748" stopIfTrue="1" operator="equal">
      <formula>"Napkin Hs"</formula>
    </cfRule>
  </conditionalFormatting>
  <conditionalFormatting sqref="C68">
    <cfRule type="cellIs" dxfId="35853" priority="13745" stopIfTrue="1" operator="equal">
      <formula>"Towel"</formula>
    </cfRule>
    <cfRule type="cellIs" dxfId="35852" priority="13746" stopIfTrue="1" operator="equal">
      <formula>"Napkin Hs"</formula>
    </cfRule>
  </conditionalFormatting>
  <conditionalFormatting sqref="C68">
    <cfRule type="cellIs" dxfId="35851" priority="13753" stopIfTrue="1" operator="equal">
      <formula>"Towel"</formula>
    </cfRule>
    <cfRule type="cellIs" dxfId="35850" priority="13754" stopIfTrue="1" operator="equal">
      <formula>"Napkin Hs"</formula>
    </cfRule>
  </conditionalFormatting>
  <conditionalFormatting sqref="C68">
    <cfRule type="cellIs" dxfId="35849" priority="13755" stopIfTrue="1" operator="equal">
      <formula>"Towel"</formula>
    </cfRule>
    <cfRule type="cellIs" dxfId="35848" priority="13756" stopIfTrue="1" operator="equal">
      <formula>"Napkin Hs"</formula>
    </cfRule>
  </conditionalFormatting>
  <conditionalFormatting sqref="C68">
    <cfRule type="cellIs" dxfId="35847" priority="13743" stopIfTrue="1" operator="equal">
      <formula>"Towel"</formula>
    </cfRule>
    <cfRule type="cellIs" dxfId="35846" priority="13744" stopIfTrue="1" operator="equal">
      <formula>"Napkin Hs"</formula>
    </cfRule>
  </conditionalFormatting>
  <conditionalFormatting sqref="C68">
    <cfRule type="cellIs" dxfId="35845" priority="13739" stopIfTrue="1" operator="equal">
      <formula>"Towel"</formula>
    </cfRule>
    <cfRule type="cellIs" dxfId="35844" priority="13740" stopIfTrue="1" operator="equal">
      <formula>"Napkin Hs"</formula>
    </cfRule>
  </conditionalFormatting>
  <conditionalFormatting sqref="C68">
    <cfRule type="cellIs" dxfId="35843" priority="13741" stopIfTrue="1" operator="equal">
      <formula>"Towel"</formula>
    </cfRule>
    <cfRule type="cellIs" dxfId="35842" priority="13742" stopIfTrue="1" operator="equal">
      <formula>"Napkin Hs"</formula>
    </cfRule>
  </conditionalFormatting>
  <conditionalFormatting sqref="C68">
    <cfRule type="cellIs" dxfId="35841" priority="13737" stopIfTrue="1" operator="equal">
      <formula>"Towel"</formula>
    </cfRule>
    <cfRule type="cellIs" dxfId="35840" priority="13738" stopIfTrue="1" operator="equal">
      <formula>"Napkin Hs"</formula>
    </cfRule>
  </conditionalFormatting>
  <conditionalFormatting sqref="C68">
    <cfRule type="cellIs" dxfId="35839" priority="13735" stopIfTrue="1" operator="equal">
      <formula>"Towel"</formula>
    </cfRule>
    <cfRule type="cellIs" dxfId="35838" priority="13736" stopIfTrue="1" operator="equal">
      <formula>"Napkin Hs"</formula>
    </cfRule>
  </conditionalFormatting>
  <conditionalFormatting sqref="C68">
    <cfRule type="cellIs" dxfId="35837" priority="13733" stopIfTrue="1" operator="equal">
      <formula>"Towel"</formula>
    </cfRule>
    <cfRule type="cellIs" dxfId="35836" priority="13734" stopIfTrue="1" operator="equal">
      <formula>"Napkin Hs"</formula>
    </cfRule>
  </conditionalFormatting>
  <conditionalFormatting sqref="C68">
    <cfRule type="cellIs" dxfId="35835" priority="13725" stopIfTrue="1" operator="equal">
      <formula>"Towel"</formula>
    </cfRule>
    <cfRule type="cellIs" dxfId="35834" priority="13726" stopIfTrue="1" operator="equal">
      <formula>"Napkin Hs"</formula>
    </cfRule>
  </conditionalFormatting>
  <conditionalFormatting sqref="C68">
    <cfRule type="cellIs" dxfId="35833" priority="13727" stopIfTrue="1" operator="equal">
      <formula>"Towel"</formula>
    </cfRule>
    <cfRule type="cellIs" dxfId="35832" priority="13728" stopIfTrue="1" operator="equal">
      <formula>"Napkin Hs"</formula>
    </cfRule>
  </conditionalFormatting>
  <conditionalFormatting sqref="C68">
    <cfRule type="cellIs" dxfId="35831" priority="13723" stopIfTrue="1" operator="equal">
      <formula>"Towel"</formula>
    </cfRule>
    <cfRule type="cellIs" dxfId="35830" priority="13724" stopIfTrue="1" operator="equal">
      <formula>"Napkin Hs"</formula>
    </cfRule>
  </conditionalFormatting>
  <conditionalFormatting sqref="C68">
    <cfRule type="cellIs" dxfId="35829" priority="13721" stopIfTrue="1" operator="equal">
      <formula>"Towel"</formula>
    </cfRule>
    <cfRule type="cellIs" dxfId="35828" priority="13722" stopIfTrue="1" operator="equal">
      <formula>"Napkin Hs"</formula>
    </cfRule>
  </conditionalFormatting>
  <conditionalFormatting sqref="C68">
    <cfRule type="cellIs" dxfId="35827" priority="13729" stopIfTrue="1" operator="equal">
      <formula>"Towel"</formula>
    </cfRule>
    <cfRule type="cellIs" dxfId="35826" priority="13730" stopIfTrue="1" operator="equal">
      <formula>"Napkin Hs"</formula>
    </cfRule>
  </conditionalFormatting>
  <conditionalFormatting sqref="C68">
    <cfRule type="cellIs" dxfId="35825" priority="13731" stopIfTrue="1" operator="equal">
      <formula>"Towel"</formula>
    </cfRule>
    <cfRule type="cellIs" dxfId="35824" priority="13732" stopIfTrue="1" operator="equal">
      <formula>"Napkin Hs"</formula>
    </cfRule>
  </conditionalFormatting>
  <conditionalFormatting sqref="C68">
    <cfRule type="cellIs" dxfId="35823" priority="13719" stopIfTrue="1" operator="equal">
      <formula>"Towel"</formula>
    </cfRule>
    <cfRule type="cellIs" dxfId="35822" priority="13720" stopIfTrue="1" operator="equal">
      <formula>"Napkin Hs"</formula>
    </cfRule>
  </conditionalFormatting>
  <conditionalFormatting sqref="C68">
    <cfRule type="cellIs" dxfId="35821" priority="13715" stopIfTrue="1" operator="equal">
      <formula>"Towel"</formula>
    </cfRule>
    <cfRule type="cellIs" dxfId="35820" priority="13716" stopIfTrue="1" operator="equal">
      <formula>"Napkin Hs"</formula>
    </cfRule>
  </conditionalFormatting>
  <conditionalFormatting sqref="C68">
    <cfRule type="cellIs" dxfId="35819" priority="13717" stopIfTrue="1" operator="equal">
      <formula>"Towel"</formula>
    </cfRule>
    <cfRule type="cellIs" dxfId="35818" priority="13718" stopIfTrue="1" operator="equal">
      <formula>"Napkin Hs"</formula>
    </cfRule>
  </conditionalFormatting>
  <conditionalFormatting sqref="C68">
    <cfRule type="cellIs" dxfId="35817" priority="13711" stopIfTrue="1" operator="equal">
      <formula>"Towel"</formula>
    </cfRule>
    <cfRule type="cellIs" dxfId="35816" priority="13712" stopIfTrue="1" operator="equal">
      <formula>"Napkin Hs"</formula>
    </cfRule>
  </conditionalFormatting>
  <conditionalFormatting sqref="C68">
    <cfRule type="cellIs" dxfId="35815" priority="13713" stopIfTrue="1" operator="equal">
      <formula>"Towel"</formula>
    </cfRule>
    <cfRule type="cellIs" dxfId="35814" priority="13714" stopIfTrue="1" operator="equal">
      <formula>"Napkin Hs"</formula>
    </cfRule>
  </conditionalFormatting>
  <conditionalFormatting sqref="C68">
    <cfRule type="cellIs" dxfId="35813" priority="13709" stopIfTrue="1" operator="equal">
      <formula>"Towel"</formula>
    </cfRule>
    <cfRule type="cellIs" dxfId="35812" priority="13710" stopIfTrue="1" operator="equal">
      <formula>"Napkin Hs"</formula>
    </cfRule>
  </conditionalFormatting>
  <conditionalFormatting sqref="C68">
    <cfRule type="cellIs" dxfId="35811" priority="13703" stopIfTrue="1" operator="equal">
      <formula>"Towel"</formula>
    </cfRule>
    <cfRule type="cellIs" dxfId="35810" priority="13704" stopIfTrue="1" operator="equal">
      <formula>"Napkin Hs"</formula>
    </cfRule>
  </conditionalFormatting>
  <conditionalFormatting sqref="C68">
    <cfRule type="cellIs" dxfId="35809" priority="13707" stopIfTrue="1" operator="equal">
      <formula>"Towel"</formula>
    </cfRule>
    <cfRule type="cellIs" dxfId="35808" priority="13708" stopIfTrue="1" operator="equal">
      <formula>"Napkin Hs"</formula>
    </cfRule>
  </conditionalFormatting>
  <conditionalFormatting sqref="C68">
    <cfRule type="cellIs" dxfId="35807" priority="13705" stopIfTrue="1" operator="equal">
      <formula>"Towel"</formula>
    </cfRule>
    <cfRule type="cellIs" dxfId="35806" priority="13706" stopIfTrue="1" operator="equal">
      <formula>"Napkin Hs"</formula>
    </cfRule>
  </conditionalFormatting>
  <conditionalFormatting sqref="C68">
    <cfRule type="cellIs" dxfId="35805" priority="13697" stopIfTrue="1" operator="equal">
      <formula>"Towel"</formula>
    </cfRule>
    <cfRule type="cellIs" dxfId="35804" priority="13698" stopIfTrue="1" operator="equal">
      <formula>"Napkin Hs"</formula>
    </cfRule>
  </conditionalFormatting>
  <conditionalFormatting sqref="C68">
    <cfRule type="cellIs" dxfId="35803" priority="13699" stopIfTrue="1" operator="equal">
      <formula>"Towel"</formula>
    </cfRule>
    <cfRule type="cellIs" dxfId="35802" priority="13700" stopIfTrue="1" operator="equal">
      <formula>"Napkin Hs"</formula>
    </cfRule>
  </conditionalFormatting>
  <conditionalFormatting sqref="C68">
    <cfRule type="cellIs" dxfId="35801" priority="13701" stopIfTrue="1" operator="equal">
      <formula>"Towel"</formula>
    </cfRule>
    <cfRule type="cellIs" dxfId="35800" priority="13702" stopIfTrue="1" operator="equal">
      <formula>"Napkin Hs"</formula>
    </cfRule>
  </conditionalFormatting>
  <conditionalFormatting sqref="C68">
    <cfRule type="cellIs" dxfId="35799" priority="13695" stopIfTrue="1" operator="equal">
      <formula>"Towel"</formula>
    </cfRule>
    <cfRule type="cellIs" dxfId="35798" priority="13696" stopIfTrue="1" operator="equal">
      <formula>"Napkin Hs"</formula>
    </cfRule>
  </conditionalFormatting>
  <conditionalFormatting sqref="C68">
    <cfRule type="cellIs" dxfId="35797" priority="13693" stopIfTrue="1" operator="equal">
      <formula>"Towel"</formula>
    </cfRule>
    <cfRule type="cellIs" dxfId="35796" priority="13694" stopIfTrue="1" operator="equal">
      <formula>"Napkin Hs"</formula>
    </cfRule>
  </conditionalFormatting>
  <conditionalFormatting sqref="C68">
    <cfRule type="cellIs" dxfId="35795" priority="13669" stopIfTrue="1" operator="equal">
      <formula>"Towel"</formula>
    </cfRule>
  </conditionalFormatting>
  <conditionalFormatting sqref="C68">
    <cfRule type="cellIs" dxfId="35794" priority="13670" stopIfTrue="1" operator="equal">
      <formula>"Napkin Hs"</formula>
    </cfRule>
    <cfRule type="cellIs" dxfId="35793" priority="13675" stopIfTrue="1" operator="equal">
      <formula>"Towel"</formula>
    </cfRule>
    <cfRule type="cellIs" dxfId="35792" priority="13676" stopIfTrue="1" operator="equal">
      <formula>"Napkin Hs"</formula>
    </cfRule>
    <cfRule type="cellIs" dxfId="35791" priority="13685" stopIfTrue="1" operator="equal">
      <formula>"Towel"</formula>
    </cfRule>
    <cfRule type="cellIs" dxfId="35790" priority="13686" stopIfTrue="1" operator="equal">
      <formula>"Napkin Hs"</formula>
    </cfRule>
    <cfRule type="cellIs" dxfId="35789" priority="13691" stopIfTrue="1" operator="equal">
      <formula>"Towel"</formula>
    </cfRule>
    <cfRule type="cellIs" dxfId="35788" priority="13692" stopIfTrue="1" operator="equal">
      <formula>"Napkin Hs"</formula>
    </cfRule>
  </conditionalFormatting>
  <conditionalFormatting sqref="C68">
    <cfRule type="cellIs" dxfId="35787" priority="13671" stopIfTrue="1" operator="equal">
      <formula>"Towel"</formula>
    </cfRule>
    <cfRule type="cellIs" dxfId="35786" priority="13672" stopIfTrue="1" operator="equal">
      <formula>"Napkin Hs"</formula>
    </cfRule>
    <cfRule type="cellIs" dxfId="35785" priority="13673" stopIfTrue="1" operator="equal">
      <formula>"Towel"</formula>
    </cfRule>
    <cfRule type="cellIs" dxfId="35784" priority="13674" stopIfTrue="1" operator="equal">
      <formula>"Napkin Hs"</formula>
    </cfRule>
    <cfRule type="cellIs" dxfId="35783" priority="13677" stopIfTrue="1" operator="equal">
      <formula>"Towel"</formula>
    </cfRule>
    <cfRule type="cellIs" dxfId="35782" priority="13678" stopIfTrue="1" operator="equal">
      <formula>"Napkin Hs"</formula>
    </cfRule>
    <cfRule type="cellIs" dxfId="35781" priority="13679" stopIfTrue="1" operator="equal">
      <formula>"Towel"</formula>
    </cfRule>
    <cfRule type="cellIs" dxfId="35780" priority="13680" stopIfTrue="1" operator="equal">
      <formula>"Napkin Hs"</formula>
    </cfRule>
    <cfRule type="cellIs" dxfId="35779" priority="13681" stopIfTrue="1" operator="equal">
      <formula>"Towel"</formula>
    </cfRule>
    <cfRule type="cellIs" dxfId="35778" priority="13682" stopIfTrue="1" operator="equal">
      <formula>"Napkin Hs"</formula>
    </cfRule>
    <cfRule type="cellIs" dxfId="35777" priority="13683" stopIfTrue="1" operator="equal">
      <formula>"Towel"</formula>
    </cfRule>
    <cfRule type="cellIs" dxfId="35776" priority="13684" stopIfTrue="1" operator="equal">
      <formula>"Napkin Hs"</formula>
    </cfRule>
    <cfRule type="cellIs" dxfId="35775" priority="13687" stopIfTrue="1" operator="equal">
      <formula>"Towel"</formula>
    </cfRule>
    <cfRule type="cellIs" dxfId="35774" priority="13688" stopIfTrue="1" operator="equal">
      <formula>"Napkin Hs"</formula>
    </cfRule>
    <cfRule type="cellIs" dxfId="35773" priority="13690" stopIfTrue="1" operator="equal">
      <formula>"Napkin Hs"</formula>
    </cfRule>
  </conditionalFormatting>
  <conditionalFormatting sqref="C68">
    <cfRule type="cellIs" dxfId="35772" priority="13689" stopIfTrue="1" operator="equal">
      <formula>"Towel"</formula>
    </cfRule>
  </conditionalFormatting>
  <conditionalFormatting sqref="C68">
    <cfRule type="cellIs" dxfId="35771" priority="13667" stopIfTrue="1" operator="equal">
      <formula>"Towel"</formula>
    </cfRule>
    <cfRule type="cellIs" dxfId="35770" priority="13668" stopIfTrue="1" operator="equal">
      <formula>"Napkin Hs"</formula>
    </cfRule>
  </conditionalFormatting>
  <conditionalFormatting sqref="C68">
    <cfRule type="cellIs" dxfId="35769" priority="13666" stopIfTrue="1" operator="equal">
      <formula>"Napkin Hs"</formula>
    </cfRule>
  </conditionalFormatting>
  <conditionalFormatting sqref="C68">
    <cfRule type="cellIs" dxfId="35768" priority="13665" stopIfTrue="1" operator="equal">
      <formula>"Towel"</formula>
    </cfRule>
  </conditionalFormatting>
  <conditionalFormatting sqref="C68">
    <cfRule type="cellIs" dxfId="35767" priority="13663" stopIfTrue="1" operator="equal">
      <formula>"Towel"</formula>
    </cfRule>
  </conditionalFormatting>
  <conditionalFormatting sqref="C68">
    <cfRule type="cellIs" dxfId="35766" priority="13664" stopIfTrue="1" operator="equal">
      <formula>"Napkin Hs"</formula>
    </cfRule>
  </conditionalFormatting>
  <conditionalFormatting sqref="C68">
    <cfRule type="cellIs" dxfId="35765" priority="13567" stopIfTrue="1" operator="equal">
      <formula>"Towel"</formula>
    </cfRule>
  </conditionalFormatting>
  <conditionalFormatting sqref="C68">
    <cfRule type="cellIs" dxfId="35764" priority="13577" stopIfTrue="1" operator="equal">
      <formula>"Towel"</formula>
    </cfRule>
    <cfRule type="cellIs" dxfId="35763" priority="13578" stopIfTrue="1" operator="equal">
      <formula>"Napkin Hs"</formula>
    </cfRule>
    <cfRule type="cellIs" dxfId="35762" priority="13583" stopIfTrue="1" operator="equal">
      <formula>"Towel"</formula>
    </cfRule>
    <cfRule type="cellIs" dxfId="35761" priority="13584" stopIfTrue="1" operator="equal">
      <formula>"Napkin Hs"</formula>
    </cfRule>
    <cfRule type="cellIs" dxfId="35760" priority="13589" stopIfTrue="1" operator="equal">
      <formula>"Towel"</formula>
    </cfRule>
    <cfRule type="cellIs" dxfId="35759" priority="13590" stopIfTrue="1" operator="equal">
      <formula>"Napkin Hs"</formula>
    </cfRule>
    <cfRule type="cellIs" dxfId="35758" priority="13591" stopIfTrue="1" operator="equal">
      <formula>"Towel"</formula>
    </cfRule>
    <cfRule type="cellIs" dxfId="35757" priority="13592" stopIfTrue="1" operator="equal">
      <formula>"Napkin Hs"</formula>
    </cfRule>
    <cfRule type="cellIs" dxfId="35756" priority="13597" stopIfTrue="1" operator="equal">
      <formula>"Towel"</formula>
    </cfRule>
    <cfRule type="cellIs" dxfId="35755" priority="13598" stopIfTrue="1" operator="equal">
      <formula>"Napkin Hs"</formula>
    </cfRule>
    <cfRule type="cellIs" dxfId="35754" priority="13607" stopIfTrue="1" operator="equal">
      <formula>"Towel"</formula>
    </cfRule>
    <cfRule type="cellIs" dxfId="35753" priority="13608" stopIfTrue="1" operator="equal">
      <formula>"Napkin Hs"</formula>
    </cfRule>
    <cfRule type="cellIs" dxfId="35752" priority="13613" stopIfTrue="1" operator="equal">
      <formula>"Towel"</formula>
    </cfRule>
    <cfRule type="cellIs" dxfId="35751" priority="13614" stopIfTrue="1" operator="equal">
      <formula>"Napkin Hs"</formula>
    </cfRule>
    <cfRule type="cellIs" dxfId="35750" priority="13615" stopIfTrue="1" operator="equal">
      <formula>"Towel"</formula>
    </cfRule>
    <cfRule type="cellIs" dxfId="35749" priority="13616" stopIfTrue="1" operator="equal">
      <formula>"Napkin Hs"</formula>
    </cfRule>
    <cfRule type="cellIs" dxfId="35748" priority="13621" stopIfTrue="1" operator="equal">
      <formula>"Towel"</formula>
    </cfRule>
    <cfRule type="cellIs" dxfId="35747" priority="13622" stopIfTrue="1" operator="equal">
      <formula>"Napkin Hs"</formula>
    </cfRule>
    <cfRule type="cellIs" dxfId="35746" priority="13631" stopIfTrue="1" operator="equal">
      <formula>"Towel"</formula>
    </cfRule>
    <cfRule type="cellIs" dxfId="35745" priority="13632" stopIfTrue="1" operator="equal">
      <formula>"Napkin Hs"</formula>
    </cfRule>
    <cfRule type="cellIs" dxfId="35744" priority="13633" stopIfTrue="1" operator="equal">
      <formula>"Towel"</formula>
    </cfRule>
    <cfRule type="cellIs" dxfId="35743" priority="13634" stopIfTrue="1" operator="equal">
      <formula>"Napkin Hs"</formula>
    </cfRule>
    <cfRule type="cellIs" dxfId="35742" priority="13639" stopIfTrue="1" operator="equal">
      <formula>"Towel"</formula>
    </cfRule>
    <cfRule type="cellIs" dxfId="35741" priority="13640" stopIfTrue="1" operator="equal">
      <formula>"Napkin Hs"</formula>
    </cfRule>
    <cfRule type="cellIs" dxfId="35740" priority="13649" stopIfTrue="1" operator="equal">
      <formula>"Towel"</formula>
    </cfRule>
    <cfRule type="cellIs" dxfId="35739" priority="13650" stopIfTrue="1" operator="equal">
      <formula>"Napkin Hs"</formula>
    </cfRule>
    <cfRule type="cellIs" dxfId="35738" priority="13651" stopIfTrue="1" operator="equal">
      <formula>"Towel"</formula>
    </cfRule>
    <cfRule type="cellIs" dxfId="35737" priority="13652" stopIfTrue="1" operator="equal">
      <formula>"Napkin Hs"</formula>
    </cfRule>
    <cfRule type="cellIs" dxfId="35736" priority="13658" stopIfTrue="1" operator="equal">
      <formula>"Napkin Hs"</formula>
    </cfRule>
  </conditionalFormatting>
  <conditionalFormatting sqref="C68">
    <cfRule type="cellIs" dxfId="35735" priority="13657" stopIfTrue="1" operator="equal">
      <formula>"Towel"</formula>
    </cfRule>
  </conditionalFormatting>
  <conditionalFormatting sqref="C68">
    <cfRule type="cellIs" dxfId="35734" priority="13568" stopIfTrue="1" operator="equal">
      <formula>"Napkin Hs"</formula>
    </cfRule>
    <cfRule type="cellIs" dxfId="35733" priority="13569" stopIfTrue="1" operator="equal">
      <formula>"Towel"</formula>
    </cfRule>
    <cfRule type="cellIs" dxfId="35732" priority="13570" stopIfTrue="1" operator="equal">
      <formula>"Napkin Hs"</formula>
    </cfRule>
    <cfRule type="cellIs" dxfId="35731" priority="13571" stopIfTrue="1" operator="equal">
      <formula>"Towel"</formula>
    </cfRule>
    <cfRule type="cellIs" dxfId="35730" priority="13572" stopIfTrue="1" operator="equal">
      <formula>"Napkin Hs"</formula>
    </cfRule>
    <cfRule type="cellIs" dxfId="35729" priority="13573" stopIfTrue="1" operator="equal">
      <formula>"Towel"</formula>
    </cfRule>
    <cfRule type="cellIs" dxfId="35728" priority="13574" stopIfTrue="1" operator="equal">
      <formula>"Napkin Hs"</formula>
    </cfRule>
    <cfRule type="cellIs" dxfId="35727" priority="13575" stopIfTrue="1" operator="equal">
      <formula>"Towel"</formula>
    </cfRule>
    <cfRule type="cellIs" dxfId="35726" priority="13576" stopIfTrue="1" operator="equal">
      <formula>"Napkin Hs"</formula>
    </cfRule>
    <cfRule type="cellIs" dxfId="35725" priority="13579" stopIfTrue="1" operator="equal">
      <formula>"Towel"</formula>
    </cfRule>
    <cfRule type="cellIs" dxfId="35724" priority="13580" stopIfTrue="1" operator="equal">
      <formula>"Napkin Hs"</formula>
    </cfRule>
    <cfRule type="cellIs" dxfId="35723" priority="13581" stopIfTrue="1" operator="equal">
      <formula>"Towel"</formula>
    </cfRule>
    <cfRule type="cellIs" dxfId="35722" priority="13582" stopIfTrue="1" operator="equal">
      <formula>"Napkin Hs"</formula>
    </cfRule>
    <cfRule type="cellIs" dxfId="35721" priority="13585" stopIfTrue="1" operator="equal">
      <formula>"Towel"</formula>
    </cfRule>
    <cfRule type="cellIs" dxfId="35720" priority="13586" stopIfTrue="1" operator="equal">
      <formula>"Napkin Hs"</formula>
    </cfRule>
    <cfRule type="cellIs" dxfId="35719" priority="13587" stopIfTrue="1" operator="equal">
      <formula>"Towel"</formula>
    </cfRule>
    <cfRule type="cellIs" dxfId="35718" priority="13588" stopIfTrue="1" operator="equal">
      <formula>"Napkin Hs"</formula>
    </cfRule>
    <cfRule type="cellIs" dxfId="35717" priority="13593" stopIfTrue="1" operator="equal">
      <formula>"Towel"</formula>
    </cfRule>
    <cfRule type="cellIs" dxfId="35716" priority="13594" stopIfTrue="1" operator="equal">
      <formula>"Napkin Hs"</formula>
    </cfRule>
    <cfRule type="cellIs" dxfId="35715" priority="13595" stopIfTrue="1" operator="equal">
      <formula>"Towel"</formula>
    </cfRule>
    <cfRule type="cellIs" dxfId="35714" priority="13596" stopIfTrue="1" operator="equal">
      <formula>"Napkin Hs"</formula>
    </cfRule>
    <cfRule type="cellIs" dxfId="35713" priority="13599" stopIfTrue="1" operator="equal">
      <formula>"Towel"</formula>
    </cfRule>
    <cfRule type="cellIs" dxfId="35712" priority="13600" stopIfTrue="1" operator="equal">
      <formula>"Napkin Hs"</formula>
    </cfRule>
    <cfRule type="cellIs" dxfId="35711" priority="13601" stopIfTrue="1" operator="equal">
      <formula>"Towel"</formula>
    </cfRule>
    <cfRule type="cellIs" dxfId="35710" priority="13602" stopIfTrue="1" operator="equal">
      <formula>"Napkin Hs"</formula>
    </cfRule>
    <cfRule type="cellIs" dxfId="35709" priority="13603" stopIfTrue="1" operator="equal">
      <formula>"Towel"</formula>
    </cfRule>
    <cfRule type="cellIs" dxfId="35708" priority="13604" stopIfTrue="1" operator="equal">
      <formula>"Napkin Hs"</formula>
    </cfRule>
    <cfRule type="cellIs" dxfId="35707" priority="13605" stopIfTrue="1" operator="equal">
      <formula>"Towel"</formula>
    </cfRule>
    <cfRule type="cellIs" dxfId="35706" priority="13606" stopIfTrue="1" operator="equal">
      <formula>"Napkin Hs"</formula>
    </cfRule>
    <cfRule type="cellIs" dxfId="35705" priority="13609" stopIfTrue="1" operator="equal">
      <formula>"Towel"</formula>
    </cfRule>
    <cfRule type="cellIs" dxfId="35704" priority="13610" stopIfTrue="1" operator="equal">
      <formula>"Napkin Hs"</formula>
    </cfRule>
    <cfRule type="cellIs" dxfId="35703" priority="13611" stopIfTrue="1" operator="equal">
      <formula>"Towel"</formula>
    </cfRule>
    <cfRule type="cellIs" dxfId="35702" priority="13612" stopIfTrue="1" operator="equal">
      <formula>"Napkin Hs"</formula>
    </cfRule>
    <cfRule type="cellIs" dxfId="35701" priority="13617" stopIfTrue="1" operator="equal">
      <formula>"Towel"</formula>
    </cfRule>
    <cfRule type="cellIs" dxfId="35700" priority="13618" stopIfTrue="1" operator="equal">
      <formula>"Napkin Hs"</formula>
    </cfRule>
    <cfRule type="cellIs" dxfId="35699" priority="13619" stopIfTrue="1" operator="equal">
      <formula>"Towel"</formula>
    </cfRule>
    <cfRule type="cellIs" dxfId="35698" priority="13620" stopIfTrue="1" operator="equal">
      <formula>"Napkin Hs"</formula>
    </cfRule>
    <cfRule type="cellIs" dxfId="35697" priority="13623" stopIfTrue="1" operator="equal">
      <formula>"Towel"</formula>
    </cfRule>
    <cfRule type="cellIs" dxfId="35696" priority="13624" stopIfTrue="1" operator="equal">
      <formula>"Napkin Hs"</formula>
    </cfRule>
    <cfRule type="cellIs" dxfId="35695" priority="13625" stopIfTrue="1" operator="equal">
      <formula>"Towel"</formula>
    </cfRule>
    <cfRule type="cellIs" dxfId="35694" priority="13626" stopIfTrue="1" operator="equal">
      <formula>"Napkin Hs"</formula>
    </cfRule>
    <cfRule type="cellIs" dxfId="35693" priority="13627" stopIfTrue="1" operator="equal">
      <formula>"Towel"</formula>
    </cfRule>
    <cfRule type="cellIs" dxfId="35692" priority="13628" stopIfTrue="1" operator="equal">
      <formula>"Napkin Hs"</formula>
    </cfRule>
    <cfRule type="cellIs" dxfId="35691" priority="13629" stopIfTrue="1" operator="equal">
      <formula>"Towel"</formula>
    </cfRule>
    <cfRule type="cellIs" dxfId="35690" priority="13630" stopIfTrue="1" operator="equal">
      <formula>"Napkin Hs"</formula>
    </cfRule>
    <cfRule type="cellIs" dxfId="35689" priority="13635" stopIfTrue="1" operator="equal">
      <formula>"Towel"</formula>
    </cfRule>
    <cfRule type="cellIs" dxfId="35688" priority="13636" stopIfTrue="1" operator="equal">
      <formula>"Napkin Hs"</formula>
    </cfRule>
    <cfRule type="cellIs" dxfId="35687" priority="13637" stopIfTrue="1" operator="equal">
      <formula>"Towel"</formula>
    </cfRule>
    <cfRule type="cellIs" dxfId="35686" priority="13638" stopIfTrue="1" operator="equal">
      <formula>"Napkin Hs"</formula>
    </cfRule>
    <cfRule type="cellIs" dxfId="35685" priority="13641" stopIfTrue="1" operator="equal">
      <formula>"Towel"</formula>
    </cfRule>
    <cfRule type="cellIs" dxfId="35684" priority="13642" stopIfTrue="1" operator="equal">
      <formula>"Napkin Hs"</formula>
    </cfRule>
    <cfRule type="cellIs" dxfId="35683" priority="13643" stopIfTrue="1" operator="equal">
      <formula>"Towel"</formula>
    </cfRule>
    <cfRule type="cellIs" dxfId="35682" priority="13644" stopIfTrue="1" operator="equal">
      <formula>"Napkin Hs"</formula>
    </cfRule>
    <cfRule type="cellIs" dxfId="35681" priority="13645" stopIfTrue="1" operator="equal">
      <formula>"Towel"</formula>
    </cfRule>
    <cfRule type="cellIs" dxfId="35680" priority="13646" stopIfTrue="1" operator="equal">
      <formula>"Napkin Hs"</formula>
    </cfRule>
    <cfRule type="cellIs" dxfId="35679" priority="13647" stopIfTrue="1" operator="equal">
      <formula>"Towel"</formula>
    </cfRule>
    <cfRule type="cellIs" dxfId="35678" priority="13648" stopIfTrue="1" operator="equal">
      <formula>"Napkin Hs"</formula>
    </cfRule>
    <cfRule type="cellIs" dxfId="35677" priority="13653" stopIfTrue="1" operator="equal">
      <formula>"Towel"</formula>
    </cfRule>
    <cfRule type="cellIs" dxfId="35676" priority="13654" stopIfTrue="1" operator="equal">
      <formula>"Napkin Hs"</formula>
    </cfRule>
    <cfRule type="cellIs" dxfId="35675" priority="13655" stopIfTrue="1" operator="equal">
      <formula>"Towel"</formula>
    </cfRule>
    <cfRule type="cellIs" dxfId="35674" priority="13656" stopIfTrue="1" operator="equal">
      <formula>"Napkin Hs"</formula>
    </cfRule>
    <cfRule type="cellIs" dxfId="35673" priority="13659" stopIfTrue="1" operator="equal">
      <formula>"Towel"</formula>
    </cfRule>
    <cfRule type="cellIs" dxfId="35672" priority="13660" stopIfTrue="1" operator="equal">
      <formula>"Napkin Hs"</formula>
    </cfRule>
    <cfRule type="cellIs" dxfId="35671" priority="13661" stopIfTrue="1" operator="equal">
      <formula>"Towel"</formula>
    </cfRule>
    <cfRule type="cellIs" dxfId="35670" priority="13662" stopIfTrue="1" operator="equal">
      <formula>"Napkin Hs"</formula>
    </cfRule>
  </conditionalFormatting>
  <conditionalFormatting sqref="C68">
    <cfRule type="cellIs" dxfId="35669" priority="13566" stopIfTrue="1" operator="equal">
      <formula>"Napkin Hs"</formula>
    </cfRule>
  </conditionalFormatting>
  <conditionalFormatting sqref="C68">
    <cfRule type="cellIs" dxfId="35668" priority="13565" stopIfTrue="1" operator="equal">
      <formula>"Napkin Hs"</formula>
    </cfRule>
  </conditionalFormatting>
  <conditionalFormatting sqref="C68">
    <cfRule type="cellIs" dxfId="35667" priority="13564" stopIfTrue="1" operator="equal">
      <formula>"Napkin Hs"</formula>
    </cfRule>
  </conditionalFormatting>
  <conditionalFormatting sqref="C68">
    <cfRule type="cellIs" dxfId="35666" priority="13563" stopIfTrue="1" operator="equal">
      <formula>"Napkin Hs"</formula>
    </cfRule>
  </conditionalFormatting>
  <conditionalFormatting sqref="C68">
    <cfRule type="cellIs" dxfId="35665" priority="13562" stopIfTrue="1" operator="equal">
      <formula>"Napkin Hs"</formula>
    </cfRule>
  </conditionalFormatting>
  <conditionalFormatting sqref="C68">
    <cfRule type="cellIs" dxfId="35664" priority="13561" stopIfTrue="1" operator="equal">
      <formula>"Napkin Hs"</formula>
    </cfRule>
  </conditionalFormatting>
  <conditionalFormatting sqref="C68">
    <cfRule type="cellIs" dxfId="35663" priority="13557" stopIfTrue="1" operator="equal">
      <formula>"Towel"</formula>
    </cfRule>
    <cfRule type="cellIs" dxfId="35662" priority="13558" stopIfTrue="1" operator="equal">
      <formula>"Napkin Hs"</formula>
    </cfRule>
  </conditionalFormatting>
  <conditionalFormatting sqref="C68">
    <cfRule type="cellIs" dxfId="35661" priority="13559" stopIfTrue="1" operator="equal">
      <formula>"Towel"</formula>
    </cfRule>
    <cfRule type="cellIs" dxfId="35660" priority="13560" stopIfTrue="1" operator="equal">
      <formula>"Napkin Hs"</formula>
    </cfRule>
  </conditionalFormatting>
  <conditionalFormatting sqref="C68">
    <cfRule type="cellIs" dxfId="35659" priority="13553" stopIfTrue="1" operator="equal">
      <formula>"Towel"</formula>
    </cfRule>
    <cfRule type="cellIs" dxfId="35658" priority="13554" stopIfTrue="1" operator="equal">
      <formula>"Napkin Hs"</formula>
    </cfRule>
  </conditionalFormatting>
  <conditionalFormatting sqref="C68">
    <cfRule type="cellIs" dxfId="35657" priority="13555" stopIfTrue="1" operator="equal">
      <formula>"Towel"</formula>
    </cfRule>
    <cfRule type="cellIs" dxfId="35656" priority="13556" stopIfTrue="1" operator="equal">
      <formula>"Napkin Hs"</formula>
    </cfRule>
  </conditionalFormatting>
  <conditionalFormatting sqref="C68">
    <cfRule type="cellIs" dxfId="35655" priority="13551" stopIfTrue="1" operator="equal">
      <formula>"Towel"</formula>
    </cfRule>
    <cfRule type="cellIs" dxfId="35654" priority="13552" stopIfTrue="1" operator="equal">
      <formula>"Napkin Hs"</formula>
    </cfRule>
  </conditionalFormatting>
  <conditionalFormatting sqref="C68">
    <cfRule type="cellIs" dxfId="35653" priority="13547" stopIfTrue="1" operator="equal">
      <formula>"Towel"</formula>
    </cfRule>
    <cfRule type="cellIs" dxfId="35652" priority="13548" stopIfTrue="1" operator="equal">
      <formula>"Napkin Hs"</formula>
    </cfRule>
  </conditionalFormatting>
  <conditionalFormatting sqref="C68">
    <cfRule type="cellIs" dxfId="35651" priority="13549" stopIfTrue="1" operator="equal">
      <formula>"Towel"</formula>
    </cfRule>
    <cfRule type="cellIs" dxfId="35650" priority="13550" stopIfTrue="1" operator="equal">
      <formula>"Napkin Hs"</formula>
    </cfRule>
  </conditionalFormatting>
  <conditionalFormatting sqref="C68">
    <cfRule type="cellIs" dxfId="35649" priority="13543" stopIfTrue="1" operator="equal">
      <formula>"Towel"</formula>
    </cfRule>
    <cfRule type="cellIs" dxfId="35648" priority="13544" stopIfTrue="1" operator="equal">
      <formula>"Napkin Hs"</formula>
    </cfRule>
  </conditionalFormatting>
  <conditionalFormatting sqref="C68">
    <cfRule type="cellIs" dxfId="35647" priority="13545" stopIfTrue="1" operator="equal">
      <formula>"Towel"</formula>
    </cfRule>
    <cfRule type="cellIs" dxfId="35646" priority="13546" stopIfTrue="1" operator="equal">
      <formula>"Napkin Hs"</formula>
    </cfRule>
  </conditionalFormatting>
  <conditionalFormatting sqref="C68">
    <cfRule type="cellIs" dxfId="35645" priority="13541" stopIfTrue="1" operator="equal">
      <formula>"Towel"</formula>
    </cfRule>
    <cfRule type="cellIs" dxfId="35644" priority="13542" stopIfTrue="1" operator="equal">
      <formula>"Napkin Hs"</formula>
    </cfRule>
  </conditionalFormatting>
  <conditionalFormatting sqref="C68">
    <cfRule type="cellIs" dxfId="35643" priority="13535" stopIfTrue="1" operator="equal">
      <formula>"Towel"</formula>
    </cfRule>
    <cfRule type="cellIs" dxfId="35642" priority="13536" stopIfTrue="1" operator="equal">
      <formula>"Napkin Hs"</formula>
    </cfRule>
  </conditionalFormatting>
  <conditionalFormatting sqref="C68">
    <cfRule type="cellIs" dxfId="35641" priority="13539" stopIfTrue="1" operator="equal">
      <formula>"Towel"</formula>
    </cfRule>
    <cfRule type="cellIs" dxfId="35640" priority="13540" stopIfTrue="1" operator="equal">
      <formula>"Napkin Hs"</formula>
    </cfRule>
  </conditionalFormatting>
  <conditionalFormatting sqref="C68">
    <cfRule type="cellIs" dxfId="35639" priority="13537" stopIfTrue="1" operator="equal">
      <formula>"Towel"</formula>
    </cfRule>
    <cfRule type="cellIs" dxfId="35638" priority="13538" stopIfTrue="1" operator="equal">
      <formula>"Napkin Hs"</formula>
    </cfRule>
  </conditionalFormatting>
  <conditionalFormatting sqref="C68">
    <cfRule type="cellIs" dxfId="35637" priority="13529" stopIfTrue="1" operator="equal">
      <formula>"Towel"</formula>
    </cfRule>
    <cfRule type="cellIs" dxfId="35636" priority="13530" stopIfTrue="1" operator="equal">
      <formula>"Napkin Hs"</formula>
    </cfRule>
  </conditionalFormatting>
  <conditionalFormatting sqref="C68">
    <cfRule type="cellIs" dxfId="35635" priority="13531" stopIfTrue="1" operator="equal">
      <formula>"Towel"</formula>
    </cfRule>
    <cfRule type="cellIs" dxfId="35634" priority="13532" stopIfTrue="1" operator="equal">
      <formula>"Napkin Hs"</formula>
    </cfRule>
  </conditionalFormatting>
  <conditionalFormatting sqref="C68">
    <cfRule type="cellIs" dxfId="35633" priority="13533" stopIfTrue="1" operator="equal">
      <formula>"Towel"</formula>
    </cfRule>
    <cfRule type="cellIs" dxfId="35632" priority="13534" stopIfTrue="1" operator="equal">
      <formula>"Napkin Hs"</formula>
    </cfRule>
  </conditionalFormatting>
  <conditionalFormatting sqref="C68">
    <cfRule type="cellIs" dxfId="35631" priority="13527" stopIfTrue="1" operator="equal">
      <formula>"Towel"</formula>
    </cfRule>
    <cfRule type="cellIs" dxfId="35630" priority="13528" stopIfTrue="1" operator="equal">
      <formula>"Napkin Hs"</formula>
    </cfRule>
  </conditionalFormatting>
  <conditionalFormatting sqref="C68">
    <cfRule type="cellIs" dxfId="35629" priority="13525" stopIfTrue="1" operator="equal">
      <formula>"Towel"</formula>
    </cfRule>
    <cfRule type="cellIs" dxfId="35628" priority="13526" stopIfTrue="1" operator="equal">
      <formula>"Napkin Hs"</formula>
    </cfRule>
  </conditionalFormatting>
  <conditionalFormatting sqref="C68">
    <cfRule type="cellIs" dxfId="35627" priority="13501" stopIfTrue="1" operator="equal">
      <formula>"Towel"</formula>
    </cfRule>
  </conditionalFormatting>
  <conditionalFormatting sqref="C68">
    <cfRule type="cellIs" dxfId="35626" priority="13502" stopIfTrue="1" operator="equal">
      <formula>"Napkin Hs"</formula>
    </cfRule>
    <cfRule type="cellIs" dxfId="35625" priority="13507" stopIfTrue="1" operator="equal">
      <formula>"Towel"</formula>
    </cfRule>
    <cfRule type="cellIs" dxfId="35624" priority="13508" stopIfTrue="1" operator="equal">
      <formula>"Napkin Hs"</formula>
    </cfRule>
    <cfRule type="cellIs" dxfId="35623" priority="13517" stopIfTrue="1" operator="equal">
      <formula>"Towel"</formula>
    </cfRule>
    <cfRule type="cellIs" dxfId="35622" priority="13518" stopIfTrue="1" operator="equal">
      <formula>"Napkin Hs"</formula>
    </cfRule>
    <cfRule type="cellIs" dxfId="35621" priority="13523" stopIfTrue="1" operator="equal">
      <formula>"Towel"</formula>
    </cfRule>
    <cfRule type="cellIs" dxfId="35620" priority="13524" stopIfTrue="1" operator="equal">
      <formula>"Napkin Hs"</formula>
    </cfRule>
  </conditionalFormatting>
  <conditionalFormatting sqref="C68">
    <cfRule type="cellIs" dxfId="35619" priority="13503" stopIfTrue="1" operator="equal">
      <formula>"Towel"</formula>
    </cfRule>
    <cfRule type="cellIs" dxfId="35618" priority="13504" stopIfTrue="1" operator="equal">
      <formula>"Napkin Hs"</formula>
    </cfRule>
    <cfRule type="cellIs" dxfId="35617" priority="13505" stopIfTrue="1" operator="equal">
      <formula>"Towel"</formula>
    </cfRule>
    <cfRule type="cellIs" dxfId="35616" priority="13506" stopIfTrue="1" operator="equal">
      <formula>"Napkin Hs"</formula>
    </cfRule>
    <cfRule type="cellIs" dxfId="35615" priority="13509" stopIfTrue="1" operator="equal">
      <formula>"Towel"</formula>
    </cfRule>
    <cfRule type="cellIs" dxfId="35614" priority="13510" stopIfTrue="1" operator="equal">
      <formula>"Napkin Hs"</formula>
    </cfRule>
    <cfRule type="cellIs" dxfId="35613" priority="13511" stopIfTrue="1" operator="equal">
      <formula>"Towel"</formula>
    </cfRule>
    <cfRule type="cellIs" dxfId="35612" priority="13512" stopIfTrue="1" operator="equal">
      <formula>"Napkin Hs"</formula>
    </cfRule>
    <cfRule type="cellIs" dxfId="35611" priority="13513" stopIfTrue="1" operator="equal">
      <formula>"Towel"</formula>
    </cfRule>
    <cfRule type="cellIs" dxfId="35610" priority="13514" stopIfTrue="1" operator="equal">
      <formula>"Napkin Hs"</formula>
    </cfRule>
    <cfRule type="cellIs" dxfId="35609" priority="13515" stopIfTrue="1" operator="equal">
      <formula>"Towel"</formula>
    </cfRule>
    <cfRule type="cellIs" dxfId="35608" priority="13516" stopIfTrue="1" operator="equal">
      <formula>"Napkin Hs"</formula>
    </cfRule>
    <cfRule type="cellIs" dxfId="35607" priority="13519" stopIfTrue="1" operator="equal">
      <formula>"Towel"</formula>
    </cfRule>
    <cfRule type="cellIs" dxfId="35606" priority="13520" stopIfTrue="1" operator="equal">
      <formula>"Napkin Hs"</formula>
    </cfRule>
    <cfRule type="cellIs" dxfId="35605" priority="13522" stopIfTrue="1" operator="equal">
      <formula>"Napkin Hs"</formula>
    </cfRule>
  </conditionalFormatting>
  <conditionalFormatting sqref="C68">
    <cfRule type="cellIs" dxfId="35604" priority="13521" stopIfTrue="1" operator="equal">
      <formula>"Towel"</formula>
    </cfRule>
  </conditionalFormatting>
  <conditionalFormatting sqref="C68">
    <cfRule type="cellIs" dxfId="35603" priority="13499" stopIfTrue="1" operator="equal">
      <formula>"Towel"</formula>
    </cfRule>
    <cfRule type="cellIs" dxfId="35602" priority="13500" stopIfTrue="1" operator="equal">
      <formula>"Napkin Hs"</formula>
    </cfRule>
  </conditionalFormatting>
  <conditionalFormatting sqref="C68">
    <cfRule type="cellIs" dxfId="35601" priority="13498" stopIfTrue="1" operator="equal">
      <formula>"Napkin Hs"</formula>
    </cfRule>
  </conditionalFormatting>
  <conditionalFormatting sqref="C68">
    <cfRule type="cellIs" dxfId="35600" priority="13497" stopIfTrue="1" operator="equal">
      <formula>"Towel"</formula>
    </cfRule>
  </conditionalFormatting>
  <conditionalFormatting sqref="C68">
    <cfRule type="cellIs" dxfId="35599" priority="13495" stopIfTrue="1" operator="equal">
      <formula>"Towel"</formula>
    </cfRule>
  </conditionalFormatting>
  <conditionalFormatting sqref="C68">
    <cfRule type="cellIs" dxfId="35598" priority="13496" stopIfTrue="1" operator="equal">
      <formula>"Napkin Hs"</formula>
    </cfRule>
  </conditionalFormatting>
  <conditionalFormatting sqref="C68">
    <cfRule type="cellIs" dxfId="35597" priority="13399" stopIfTrue="1" operator="equal">
      <formula>"Towel"</formula>
    </cfRule>
  </conditionalFormatting>
  <conditionalFormatting sqref="C68">
    <cfRule type="cellIs" dxfId="35596" priority="13409" stopIfTrue="1" operator="equal">
      <formula>"Towel"</formula>
    </cfRule>
    <cfRule type="cellIs" dxfId="35595" priority="13410" stopIfTrue="1" operator="equal">
      <formula>"Napkin Hs"</formula>
    </cfRule>
    <cfRule type="cellIs" dxfId="35594" priority="13415" stopIfTrue="1" operator="equal">
      <formula>"Towel"</formula>
    </cfRule>
    <cfRule type="cellIs" dxfId="35593" priority="13416" stopIfTrue="1" operator="equal">
      <formula>"Napkin Hs"</formula>
    </cfRule>
    <cfRule type="cellIs" dxfId="35592" priority="13421" stopIfTrue="1" operator="equal">
      <formula>"Towel"</formula>
    </cfRule>
    <cfRule type="cellIs" dxfId="35591" priority="13422" stopIfTrue="1" operator="equal">
      <formula>"Napkin Hs"</formula>
    </cfRule>
    <cfRule type="cellIs" dxfId="35590" priority="13423" stopIfTrue="1" operator="equal">
      <formula>"Towel"</formula>
    </cfRule>
    <cfRule type="cellIs" dxfId="35589" priority="13424" stopIfTrue="1" operator="equal">
      <formula>"Napkin Hs"</formula>
    </cfRule>
    <cfRule type="cellIs" dxfId="35588" priority="13429" stopIfTrue="1" operator="equal">
      <formula>"Towel"</formula>
    </cfRule>
    <cfRule type="cellIs" dxfId="35587" priority="13430" stopIfTrue="1" operator="equal">
      <formula>"Napkin Hs"</formula>
    </cfRule>
    <cfRule type="cellIs" dxfId="35586" priority="13439" stopIfTrue="1" operator="equal">
      <formula>"Towel"</formula>
    </cfRule>
    <cfRule type="cellIs" dxfId="35585" priority="13440" stopIfTrue="1" operator="equal">
      <formula>"Napkin Hs"</formula>
    </cfRule>
    <cfRule type="cellIs" dxfId="35584" priority="13445" stopIfTrue="1" operator="equal">
      <formula>"Towel"</formula>
    </cfRule>
    <cfRule type="cellIs" dxfId="35583" priority="13446" stopIfTrue="1" operator="equal">
      <formula>"Napkin Hs"</formula>
    </cfRule>
    <cfRule type="cellIs" dxfId="35582" priority="13447" stopIfTrue="1" operator="equal">
      <formula>"Towel"</formula>
    </cfRule>
    <cfRule type="cellIs" dxfId="35581" priority="13448" stopIfTrue="1" operator="equal">
      <formula>"Napkin Hs"</formula>
    </cfRule>
    <cfRule type="cellIs" dxfId="35580" priority="13453" stopIfTrue="1" operator="equal">
      <formula>"Towel"</formula>
    </cfRule>
    <cfRule type="cellIs" dxfId="35579" priority="13454" stopIfTrue="1" operator="equal">
      <formula>"Napkin Hs"</formula>
    </cfRule>
    <cfRule type="cellIs" dxfId="35578" priority="13463" stopIfTrue="1" operator="equal">
      <formula>"Towel"</formula>
    </cfRule>
    <cfRule type="cellIs" dxfId="35577" priority="13464" stopIfTrue="1" operator="equal">
      <formula>"Napkin Hs"</formula>
    </cfRule>
    <cfRule type="cellIs" dxfId="35576" priority="13465" stopIfTrue="1" operator="equal">
      <formula>"Towel"</formula>
    </cfRule>
    <cfRule type="cellIs" dxfId="35575" priority="13466" stopIfTrue="1" operator="equal">
      <formula>"Napkin Hs"</formula>
    </cfRule>
    <cfRule type="cellIs" dxfId="35574" priority="13471" stopIfTrue="1" operator="equal">
      <formula>"Towel"</formula>
    </cfRule>
    <cfRule type="cellIs" dxfId="35573" priority="13472" stopIfTrue="1" operator="equal">
      <formula>"Napkin Hs"</formula>
    </cfRule>
    <cfRule type="cellIs" dxfId="35572" priority="13481" stopIfTrue="1" operator="equal">
      <formula>"Towel"</formula>
    </cfRule>
    <cfRule type="cellIs" dxfId="35571" priority="13482" stopIfTrue="1" operator="equal">
      <formula>"Napkin Hs"</formula>
    </cfRule>
    <cfRule type="cellIs" dxfId="35570" priority="13483" stopIfTrue="1" operator="equal">
      <formula>"Towel"</formula>
    </cfRule>
    <cfRule type="cellIs" dxfId="35569" priority="13484" stopIfTrue="1" operator="equal">
      <formula>"Napkin Hs"</formula>
    </cfRule>
    <cfRule type="cellIs" dxfId="35568" priority="13490" stopIfTrue="1" operator="equal">
      <formula>"Napkin Hs"</formula>
    </cfRule>
  </conditionalFormatting>
  <conditionalFormatting sqref="C68">
    <cfRule type="cellIs" dxfId="35567" priority="13489" stopIfTrue="1" operator="equal">
      <formula>"Towel"</formula>
    </cfRule>
  </conditionalFormatting>
  <conditionalFormatting sqref="C68">
    <cfRule type="cellIs" dxfId="35566" priority="13400" stopIfTrue="1" operator="equal">
      <formula>"Napkin Hs"</formula>
    </cfRule>
    <cfRule type="cellIs" dxfId="35565" priority="13401" stopIfTrue="1" operator="equal">
      <formula>"Towel"</formula>
    </cfRule>
    <cfRule type="cellIs" dxfId="35564" priority="13402" stopIfTrue="1" operator="equal">
      <formula>"Napkin Hs"</formula>
    </cfRule>
    <cfRule type="cellIs" dxfId="35563" priority="13403" stopIfTrue="1" operator="equal">
      <formula>"Towel"</formula>
    </cfRule>
    <cfRule type="cellIs" dxfId="35562" priority="13404" stopIfTrue="1" operator="equal">
      <formula>"Napkin Hs"</formula>
    </cfRule>
    <cfRule type="cellIs" dxfId="35561" priority="13405" stopIfTrue="1" operator="equal">
      <formula>"Towel"</formula>
    </cfRule>
    <cfRule type="cellIs" dxfId="35560" priority="13406" stopIfTrue="1" operator="equal">
      <formula>"Napkin Hs"</formula>
    </cfRule>
    <cfRule type="cellIs" dxfId="35559" priority="13407" stopIfTrue="1" operator="equal">
      <formula>"Towel"</formula>
    </cfRule>
    <cfRule type="cellIs" dxfId="35558" priority="13408" stopIfTrue="1" operator="equal">
      <formula>"Napkin Hs"</formula>
    </cfRule>
    <cfRule type="cellIs" dxfId="35557" priority="13411" stopIfTrue="1" operator="equal">
      <formula>"Towel"</formula>
    </cfRule>
    <cfRule type="cellIs" dxfId="35556" priority="13412" stopIfTrue="1" operator="equal">
      <formula>"Napkin Hs"</formula>
    </cfRule>
    <cfRule type="cellIs" dxfId="35555" priority="13413" stopIfTrue="1" operator="equal">
      <formula>"Towel"</formula>
    </cfRule>
    <cfRule type="cellIs" dxfId="35554" priority="13414" stopIfTrue="1" operator="equal">
      <formula>"Napkin Hs"</formula>
    </cfRule>
    <cfRule type="cellIs" dxfId="35553" priority="13417" stopIfTrue="1" operator="equal">
      <formula>"Towel"</formula>
    </cfRule>
    <cfRule type="cellIs" dxfId="35552" priority="13418" stopIfTrue="1" operator="equal">
      <formula>"Napkin Hs"</formula>
    </cfRule>
    <cfRule type="cellIs" dxfId="35551" priority="13419" stopIfTrue="1" operator="equal">
      <formula>"Towel"</formula>
    </cfRule>
    <cfRule type="cellIs" dxfId="35550" priority="13420" stopIfTrue="1" operator="equal">
      <formula>"Napkin Hs"</formula>
    </cfRule>
    <cfRule type="cellIs" dxfId="35549" priority="13425" stopIfTrue="1" operator="equal">
      <formula>"Towel"</formula>
    </cfRule>
    <cfRule type="cellIs" dxfId="35548" priority="13426" stopIfTrue="1" operator="equal">
      <formula>"Napkin Hs"</formula>
    </cfRule>
    <cfRule type="cellIs" dxfId="35547" priority="13427" stopIfTrue="1" operator="equal">
      <formula>"Towel"</formula>
    </cfRule>
    <cfRule type="cellIs" dxfId="35546" priority="13428" stopIfTrue="1" operator="equal">
      <formula>"Napkin Hs"</formula>
    </cfRule>
    <cfRule type="cellIs" dxfId="35545" priority="13431" stopIfTrue="1" operator="equal">
      <formula>"Towel"</formula>
    </cfRule>
    <cfRule type="cellIs" dxfId="35544" priority="13432" stopIfTrue="1" operator="equal">
      <formula>"Napkin Hs"</formula>
    </cfRule>
    <cfRule type="cellIs" dxfId="35543" priority="13433" stopIfTrue="1" operator="equal">
      <formula>"Towel"</formula>
    </cfRule>
    <cfRule type="cellIs" dxfId="35542" priority="13434" stopIfTrue="1" operator="equal">
      <formula>"Napkin Hs"</formula>
    </cfRule>
    <cfRule type="cellIs" dxfId="35541" priority="13435" stopIfTrue="1" operator="equal">
      <formula>"Towel"</formula>
    </cfRule>
    <cfRule type="cellIs" dxfId="35540" priority="13436" stopIfTrue="1" operator="equal">
      <formula>"Napkin Hs"</formula>
    </cfRule>
    <cfRule type="cellIs" dxfId="35539" priority="13437" stopIfTrue="1" operator="equal">
      <formula>"Towel"</formula>
    </cfRule>
    <cfRule type="cellIs" dxfId="35538" priority="13438" stopIfTrue="1" operator="equal">
      <formula>"Napkin Hs"</formula>
    </cfRule>
    <cfRule type="cellIs" dxfId="35537" priority="13441" stopIfTrue="1" operator="equal">
      <formula>"Towel"</formula>
    </cfRule>
    <cfRule type="cellIs" dxfId="35536" priority="13442" stopIfTrue="1" operator="equal">
      <formula>"Napkin Hs"</formula>
    </cfRule>
    <cfRule type="cellIs" dxfId="35535" priority="13443" stopIfTrue="1" operator="equal">
      <formula>"Towel"</formula>
    </cfRule>
    <cfRule type="cellIs" dxfId="35534" priority="13444" stopIfTrue="1" operator="equal">
      <formula>"Napkin Hs"</formula>
    </cfRule>
    <cfRule type="cellIs" dxfId="35533" priority="13449" stopIfTrue="1" operator="equal">
      <formula>"Towel"</formula>
    </cfRule>
    <cfRule type="cellIs" dxfId="35532" priority="13450" stopIfTrue="1" operator="equal">
      <formula>"Napkin Hs"</formula>
    </cfRule>
    <cfRule type="cellIs" dxfId="35531" priority="13451" stopIfTrue="1" operator="equal">
      <formula>"Towel"</formula>
    </cfRule>
    <cfRule type="cellIs" dxfId="35530" priority="13452" stopIfTrue="1" operator="equal">
      <formula>"Napkin Hs"</formula>
    </cfRule>
    <cfRule type="cellIs" dxfId="35529" priority="13455" stopIfTrue="1" operator="equal">
      <formula>"Towel"</formula>
    </cfRule>
    <cfRule type="cellIs" dxfId="35528" priority="13456" stopIfTrue="1" operator="equal">
      <formula>"Napkin Hs"</formula>
    </cfRule>
    <cfRule type="cellIs" dxfId="35527" priority="13457" stopIfTrue="1" operator="equal">
      <formula>"Towel"</formula>
    </cfRule>
    <cfRule type="cellIs" dxfId="35526" priority="13458" stopIfTrue="1" operator="equal">
      <formula>"Napkin Hs"</formula>
    </cfRule>
    <cfRule type="cellIs" dxfId="35525" priority="13459" stopIfTrue="1" operator="equal">
      <formula>"Towel"</formula>
    </cfRule>
    <cfRule type="cellIs" dxfId="35524" priority="13460" stopIfTrue="1" operator="equal">
      <formula>"Napkin Hs"</formula>
    </cfRule>
    <cfRule type="cellIs" dxfId="35523" priority="13461" stopIfTrue="1" operator="equal">
      <formula>"Towel"</formula>
    </cfRule>
    <cfRule type="cellIs" dxfId="35522" priority="13462" stopIfTrue="1" operator="equal">
      <formula>"Napkin Hs"</formula>
    </cfRule>
    <cfRule type="cellIs" dxfId="35521" priority="13467" stopIfTrue="1" operator="equal">
      <formula>"Towel"</formula>
    </cfRule>
    <cfRule type="cellIs" dxfId="35520" priority="13468" stopIfTrue="1" operator="equal">
      <formula>"Napkin Hs"</formula>
    </cfRule>
    <cfRule type="cellIs" dxfId="35519" priority="13469" stopIfTrue="1" operator="equal">
      <formula>"Towel"</formula>
    </cfRule>
    <cfRule type="cellIs" dxfId="35518" priority="13470" stopIfTrue="1" operator="equal">
      <formula>"Napkin Hs"</formula>
    </cfRule>
    <cfRule type="cellIs" dxfId="35517" priority="13473" stopIfTrue="1" operator="equal">
      <formula>"Towel"</formula>
    </cfRule>
    <cfRule type="cellIs" dxfId="35516" priority="13474" stopIfTrue="1" operator="equal">
      <formula>"Napkin Hs"</formula>
    </cfRule>
    <cfRule type="cellIs" dxfId="35515" priority="13475" stopIfTrue="1" operator="equal">
      <formula>"Towel"</formula>
    </cfRule>
    <cfRule type="cellIs" dxfId="35514" priority="13476" stopIfTrue="1" operator="equal">
      <formula>"Napkin Hs"</formula>
    </cfRule>
    <cfRule type="cellIs" dxfId="35513" priority="13477" stopIfTrue="1" operator="equal">
      <formula>"Towel"</formula>
    </cfRule>
    <cfRule type="cellIs" dxfId="35512" priority="13478" stopIfTrue="1" operator="equal">
      <formula>"Napkin Hs"</formula>
    </cfRule>
    <cfRule type="cellIs" dxfId="35511" priority="13479" stopIfTrue="1" operator="equal">
      <formula>"Towel"</formula>
    </cfRule>
    <cfRule type="cellIs" dxfId="35510" priority="13480" stopIfTrue="1" operator="equal">
      <formula>"Napkin Hs"</formula>
    </cfRule>
    <cfRule type="cellIs" dxfId="35509" priority="13485" stopIfTrue="1" operator="equal">
      <formula>"Towel"</formula>
    </cfRule>
    <cfRule type="cellIs" dxfId="35508" priority="13486" stopIfTrue="1" operator="equal">
      <formula>"Napkin Hs"</formula>
    </cfRule>
    <cfRule type="cellIs" dxfId="35507" priority="13487" stopIfTrue="1" operator="equal">
      <formula>"Towel"</formula>
    </cfRule>
    <cfRule type="cellIs" dxfId="35506" priority="13488" stopIfTrue="1" operator="equal">
      <formula>"Napkin Hs"</formula>
    </cfRule>
    <cfRule type="cellIs" dxfId="35505" priority="13491" stopIfTrue="1" operator="equal">
      <formula>"Towel"</formula>
    </cfRule>
    <cfRule type="cellIs" dxfId="35504" priority="13492" stopIfTrue="1" operator="equal">
      <formula>"Napkin Hs"</formula>
    </cfRule>
    <cfRule type="cellIs" dxfId="35503" priority="13493" stopIfTrue="1" operator="equal">
      <formula>"Towel"</formula>
    </cfRule>
    <cfRule type="cellIs" dxfId="35502" priority="13494" stopIfTrue="1" operator="equal">
      <formula>"Napkin Hs"</formula>
    </cfRule>
  </conditionalFormatting>
  <conditionalFormatting sqref="C68">
    <cfRule type="cellIs" dxfId="35501" priority="13398" stopIfTrue="1" operator="equal">
      <formula>"Napkin Hs"</formula>
    </cfRule>
  </conditionalFormatting>
  <conditionalFormatting sqref="C68">
    <cfRule type="cellIs" dxfId="35500" priority="13397" stopIfTrue="1" operator="equal">
      <formula>"Napkin Hs"</formula>
    </cfRule>
  </conditionalFormatting>
  <conditionalFormatting sqref="C68">
    <cfRule type="cellIs" dxfId="35499" priority="13396" stopIfTrue="1" operator="equal">
      <formula>"Napkin Hs"</formula>
    </cfRule>
  </conditionalFormatting>
  <conditionalFormatting sqref="C68">
    <cfRule type="cellIs" dxfId="35498" priority="13395" stopIfTrue="1" operator="equal">
      <formula>"Napkin Hs"</formula>
    </cfRule>
  </conditionalFormatting>
  <conditionalFormatting sqref="C68">
    <cfRule type="cellIs" dxfId="35497" priority="13394" stopIfTrue="1" operator="equal">
      <formula>"Napkin Hs"</formula>
    </cfRule>
  </conditionalFormatting>
  <conditionalFormatting sqref="C68">
    <cfRule type="cellIs" dxfId="35496" priority="13393" stopIfTrue="1" operator="equal">
      <formula>"Napkin Hs"</formula>
    </cfRule>
  </conditionalFormatting>
  <conditionalFormatting sqref="C68">
    <cfRule type="cellIs" dxfId="35495" priority="13389" stopIfTrue="1" operator="equal">
      <formula>"Towel"</formula>
    </cfRule>
    <cfRule type="cellIs" dxfId="35494" priority="13390" stopIfTrue="1" operator="equal">
      <formula>"Napkin Hs"</formula>
    </cfRule>
  </conditionalFormatting>
  <conditionalFormatting sqref="C68">
    <cfRule type="cellIs" dxfId="35493" priority="13391" stopIfTrue="1" operator="equal">
      <formula>"Towel"</formula>
    </cfRule>
    <cfRule type="cellIs" dxfId="35492" priority="13392" stopIfTrue="1" operator="equal">
      <formula>"Napkin Hs"</formula>
    </cfRule>
  </conditionalFormatting>
  <conditionalFormatting sqref="C68">
    <cfRule type="cellIs" dxfId="35491" priority="13385" stopIfTrue="1" operator="equal">
      <formula>"Towel"</formula>
    </cfRule>
    <cfRule type="cellIs" dxfId="35490" priority="13386" stopIfTrue="1" operator="equal">
      <formula>"Napkin Hs"</formula>
    </cfRule>
  </conditionalFormatting>
  <conditionalFormatting sqref="C68">
    <cfRule type="cellIs" dxfId="35489" priority="13387" stopIfTrue="1" operator="equal">
      <formula>"Towel"</formula>
    </cfRule>
    <cfRule type="cellIs" dxfId="35488" priority="13388" stopIfTrue="1" operator="equal">
      <formula>"Napkin Hs"</formula>
    </cfRule>
  </conditionalFormatting>
  <conditionalFormatting sqref="B68:C68">
    <cfRule type="cellIs" dxfId="35487" priority="13812" stopIfTrue="1" operator="equal">
      <formula>"Towel"</formula>
    </cfRule>
    <cfRule type="cellIs" dxfId="35486" priority="13813" stopIfTrue="1" operator="equal">
      <formula>"Napkin Hs"</formula>
    </cfRule>
  </conditionalFormatting>
  <conditionalFormatting sqref="C68">
    <cfRule type="cellIs" dxfId="35485" priority="13808" stopIfTrue="1" operator="equal">
      <formula>"Towel"</formula>
    </cfRule>
    <cfRule type="cellIs" dxfId="35484" priority="13809" stopIfTrue="1" operator="equal">
      <formula>"Napkin Hs"</formula>
    </cfRule>
  </conditionalFormatting>
  <conditionalFormatting sqref="C68">
    <cfRule type="cellIs" dxfId="35483" priority="13810" stopIfTrue="1" operator="equal">
      <formula>"Towel"</formula>
    </cfRule>
    <cfRule type="cellIs" dxfId="35482" priority="13811" stopIfTrue="1" operator="equal">
      <formula>"Napkin Hs"</formula>
    </cfRule>
  </conditionalFormatting>
  <conditionalFormatting sqref="C68">
    <cfRule type="cellIs" dxfId="35481" priority="13804" stopIfTrue="1" operator="equal">
      <formula>"Towel"</formula>
    </cfRule>
    <cfRule type="cellIs" dxfId="35480" priority="13805" stopIfTrue="1" operator="equal">
      <formula>"Napkin Hs"</formula>
    </cfRule>
  </conditionalFormatting>
  <conditionalFormatting sqref="C68">
    <cfRule type="cellIs" dxfId="35479" priority="13806" stopIfTrue="1" operator="equal">
      <formula>"Towel"</formula>
    </cfRule>
    <cfRule type="cellIs" dxfId="35478" priority="13807" stopIfTrue="1" operator="equal">
      <formula>"Napkin Hs"</formula>
    </cfRule>
  </conditionalFormatting>
  <conditionalFormatting sqref="C68">
    <cfRule type="cellIs" dxfId="35477" priority="13802" stopIfTrue="1" operator="equal">
      <formula>"Towel"</formula>
    </cfRule>
    <cfRule type="cellIs" dxfId="35476" priority="13803" stopIfTrue="1" operator="equal">
      <formula>"Napkin Hs"</formula>
    </cfRule>
  </conditionalFormatting>
  <conditionalFormatting sqref="B68">
    <cfRule type="cellIs" dxfId="35475" priority="13800" stopIfTrue="1" operator="equal">
      <formula>"Towel"</formula>
    </cfRule>
    <cfRule type="cellIs" dxfId="35474" priority="13801" stopIfTrue="1" operator="equal">
      <formula>"Napkin Hs"</formula>
    </cfRule>
  </conditionalFormatting>
  <conditionalFormatting sqref="B68:C68">
    <cfRule type="cellIs" dxfId="35473" priority="13798" stopIfTrue="1" operator="equal">
      <formula>"Towel"</formula>
    </cfRule>
    <cfRule type="cellIs" dxfId="35472" priority="13799" stopIfTrue="1" operator="equal">
      <formula>"Napkin Hs"</formula>
    </cfRule>
  </conditionalFormatting>
  <conditionalFormatting sqref="C68">
    <cfRule type="cellIs" dxfId="35471" priority="13794" stopIfTrue="1" operator="equal">
      <formula>"Towel"</formula>
    </cfRule>
    <cfRule type="cellIs" dxfId="35470" priority="13795" stopIfTrue="1" operator="equal">
      <formula>"Napkin Hs"</formula>
    </cfRule>
  </conditionalFormatting>
  <conditionalFormatting sqref="C68">
    <cfRule type="cellIs" dxfId="35469" priority="13797" stopIfTrue="1" operator="equal">
      <formula>"Napkin Hs"</formula>
    </cfRule>
  </conditionalFormatting>
  <conditionalFormatting sqref="C68">
    <cfRule type="cellIs" dxfId="35468" priority="13796" stopIfTrue="1" operator="equal">
      <formula>"Towel"</formula>
    </cfRule>
  </conditionalFormatting>
  <conditionalFormatting sqref="C67">
    <cfRule type="cellIs" dxfId="35467" priority="13377" stopIfTrue="1" operator="equal">
      <formula>"Towel"</formula>
    </cfRule>
    <cfRule type="cellIs" dxfId="35466" priority="13378" stopIfTrue="1" operator="equal">
      <formula>"Napkin Hs"</formula>
    </cfRule>
  </conditionalFormatting>
  <conditionalFormatting sqref="B67:C67 B68">
    <cfRule type="cellIs" dxfId="35465" priority="13379" stopIfTrue="1" operator="equal">
      <formula>"Towel"</formula>
    </cfRule>
    <cfRule type="cellIs" dxfId="35464" priority="13380" stopIfTrue="1" operator="equal">
      <formula>"Napkin Hs"</formula>
    </cfRule>
  </conditionalFormatting>
  <conditionalFormatting sqref="C67">
    <cfRule type="cellIs" dxfId="35463" priority="13375" stopIfTrue="1" operator="equal">
      <formula>"Towel"</formula>
    </cfRule>
    <cfRule type="cellIs" dxfId="35462" priority="13376" stopIfTrue="1" operator="equal">
      <formula>"Napkin Hs"</formula>
    </cfRule>
  </conditionalFormatting>
  <conditionalFormatting sqref="B67:C67 B68">
    <cfRule type="cellIs" dxfId="35461" priority="13373" stopIfTrue="1" operator="equal">
      <formula>"Towel"</formula>
    </cfRule>
    <cfRule type="cellIs" dxfId="35460" priority="13374" stopIfTrue="1" operator="equal">
      <formula>"Napkin Hs"</formula>
    </cfRule>
  </conditionalFormatting>
  <conditionalFormatting sqref="C67">
    <cfRule type="cellIs" dxfId="35459" priority="13381" stopIfTrue="1" operator="equal">
      <formula>"Towel"</formula>
    </cfRule>
    <cfRule type="cellIs" dxfId="35458" priority="13382" stopIfTrue="1" operator="equal">
      <formula>"Napkin Hs"</formula>
    </cfRule>
  </conditionalFormatting>
  <conditionalFormatting sqref="C67">
    <cfRule type="cellIs" dxfId="35457" priority="13383" stopIfTrue="1" operator="equal">
      <formula>"Towel"</formula>
    </cfRule>
    <cfRule type="cellIs" dxfId="35456" priority="13384" stopIfTrue="1" operator="equal">
      <formula>"Napkin Hs"</formula>
    </cfRule>
  </conditionalFormatting>
  <conditionalFormatting sqref="B67:C67 B68">
    <cfRule type="cellIs" dxfId="35455" priority="13371" stopIfTrue="1" operator="equal">
      <formula>"Towel"</formula>
    </cfRule>
    <cfRule type="cellIs" dxfId="35454" priority="13372" stopIfTrue="1" operator="equal">
      <formula>"Napkin Hs"</formula>
    </cfRule>
  </conditionalFormatting>
  <conditionalFormatting sqref="C67">
    <cfRule type="cellIs" dxfId="35453" priority="13369" stopIfTrue="1" operator="equal">
      <formula>"Towel"</formula>
    </cfRule>
    <cfRule type="cellIs" dxfId="35452" priority="13370" stopIfTrue="1" operator="equal">
      <formula>"Napkin Hs"</formula>
    </cfRule>
  </conditionalFormatting>
  <conditionalFormatting sqref="C67">
    <cfRule type="cellIs" dxfId="35451" priority="13367" stopIfTrue="1" operator="equal">
      <formula>"Towel"</formula>
    </cfRule>
    <cfRule type="cellIs" dxfId="35450" priority="13368" stopIfTrue="1" operator="equal">
      <formula>"Napkin Hs"</formula>
    </cfRule>
  </conditionalFormatting>
  <conditionalFormatting sqref="C67">
    <cfRule type="cellIs" dxfId="35449" priority="13353" stopIfTrue="1" operator="equal">
      <formula>"Towel"</formula>
    </cfRule>
    <cfRule type="cellIs" dxfId="35448" priority="13354" stopIfTrue="1" operator="equal">
      <formula>"Napkin Hs"</formula>
    </cfRule>
  </conditionalFormatting>
  <conditionalFormatting sqref="C67">
    <cfRule type="cellIs" dxfId="35447" priority="13351" stopIfTrue="1" operator="equal">
      <formula>"Towel"</formula>
    </cfRule>
    <cfRule type="cellIs" dxfId="35446" priority="13352" stopIfTrue="1" operator="equal">
      <formula>"Napkin Hs"</formula>
    </cfRule>
  </conditionalFormatting>
  <conditionalFormatting sqref="C67">
    <cfRule type="cellIs" dxfId="35445" priority="13359" stopIfTrue="1" operator="equal">
      <formula>"Towel"</formula>
    </cfRule>
    <cfRule type="cellIs" dxfId="35444" priority="13360" stopIfTrue="1" operator="equal">
      <formula>"Napkin Hs"</formula>
    </cfRule>
  </conditionalFormatting>
  <conditionalFormatting sqref="B67:C67 B68">
    <cfRule type="cellIs" dxfId="35443" priority="13361" stopIfTrue="1" operator="equal">
      <formula>"Towel"</formula>
    </cfRule>
    <cfRule type="cellIs" dxfId="35442" priority="13362" stopIfTrue="1" operator="equal">
      <formula>"Napkin Hs"</formula>
    </cfRule>
  </conditionalFormatting>
  <conditionalFormatting sqref="C67">
    <cfRule type="cellIs" dxfId="35441" priority="13357" stopIfTrue="1" operator="equal">
      <formula>"Towel"</formula>
    </cfRule>
    <cfRule type="cellIs" dxfId="35440" priority="13358" stopIfTrue="1" operator="equal">
      <formula>"Napkin Hs"</formula>
    </cfRule>
  </conditionalFormatting>
  <conditionalFormatting sqref="B67:C67 B68">
    <cfRule type="cellIs" dxfId="35439" priority="13355" stopIfTrue="1" operator="equal">
      <formula>"Towel"</formula>
    </cfRule>
    <cfRule type="cellIs" dxfId="35438" priority="13356" stopIfTrue="1" operator="equal">
      <formula>"Napkin Hs"</formula>
    </cfRule>
  </conditionalFormatting>
  <conditionalFormatting sqref="C67">
    <cfRule type="cellIs" dxfId="35437" priority="13363" stopIfTrue="1" operator="equal">
      <formula>"Towel"</formula>
    </cfRule>
    <cfRule type="cellIs" dxfId="35436" priority="13364" stopIfTrue="1" operator="equal">
      <formula>"Napkin Hs"</formula>
    </cfRule>
  </conditionalFormatting>
  <conditionalFormatting sqref="C67">
    <cfRule type="cellIs" dxfId="35435" priority="13365" stopIfTrue="1" operator="equal">
      <formula>"Towel"</formula>
    </cfRule>
    <cfRule type="cellIs" dxfId="35434" priority="13366" stopIfTrue="1" operator="equal">
      <formula>"Napkin Hs"</formula>
    </cfRule>
  </conditionalFormatting>
  <conditionalFormatting sqref="C67">
    <cfRule type="cellIs" dxfId="35433" priority="13347" stopIfTrue="1" operator="equal">
      <formula>"Towel"</formula>
    </cfRule>
    <cfRule type="cellIs" dxfId="35432" priority="13348" stopIfTrue="1" operator="equal">
      <formula>"Napkin Hs"</formula>
    </cfRule>
  </conditionalFormatting>
  <conditionalFormatting sqref="B67:C67 B68">
    <cfRule type="cellIs" dxfId="35431" priority="13349" stopIfTrue="1" operator="equal">
      <formula>"Towel"</formula>
    </cfRule>
    <cfRule type="cellIs" dxfId="35430" priority="13350" stopIfTrue="1" operator="equal">
      <formula>"Napkin Hs"</formula>
    </cfRule>
  </conditionalFormatting>
  <conditionalFormatting sqref="C67">
    <cfRule type="cellIs" dxfId="35429" priority="13345" stopIfTrue="1" operator="equal">
      <formula>"Towel"</formula>
    </cfRule>
    <cfRule type="cellIs" dxfId="35428" priority="13346" stopIfTrue="1" operator="equal">
      <formula>"Napkin Hs"</formula>
    </cfRule>
  </conditionalFormatting>
  <conditionalFormatting sqref="B67:C67 B68">
    <cfRule type="cellIs" dxfId="35427" priority="13343" stopIfTrue="1" operator="equal">
      <formula>"Towel"</formula>
    </cfRule>
    <cfRule type="cellIs" dxfId="35426" priority="13344" stopIfTrue="1" operator="equal">
      <formula>"Napkin Hs"</formula>
    </cfRule>
  </conditionalFormatting>
  <conditionalFormatting sqref="C67">
    <cfRule type="cellIs" dxfId="35425" priority="13329" stopIfTrue="1" operator="equal">
      <formula>"Towel"</formula>
    </cfRule>
    <cfRule type="cellIs" dxfId="35424" priority="13330" stopIfTrue="1" operator="equal">
      <formula>"Napkin Hs"</formula>
    </cfRule>
  </conditionalFormatting>
  <conditionalFormatting sqref="C67">
    <cfRule type="cellIs" dxfId="35423" priority="13327" stopIfTrue="1" operator="equal">
      <formula>"Towel"</formula>
    </cfRule>
    <cfRule type="cellIs" dxfId="35422" priority="13328" stopIfTrue="1" operator="equal">
      <formula>"Napkin Hs"</formula>
    </cfRule>
  </conditionalFormatting>
  <conditionalFormatting sqref="C67">
    <cfRule type="cellIs" dxfId="35421" priority="13335" stopIfTrue="1" operator="equal">
      <formula>"Towel"</formula>
    </cfRule>
    <cfRule type="cellIs" dxfId="35420" priority="13336" stopIfTrue="1" operator="equal">
      <formula>"Napkin Hs"</formula>
    </cfRule>
  </conditionalFormatting>
  <conditionalFormatting sqref="B67:C67 B68">
    <cfRule type="cellIs" dxfId="35419" priority="13337" stopIfTrue="1" operator="equal">
      <formula>"Towel"</formula>
    </cfRule>
    <cfRule type="cellIs" dxfId="35418" priority="13338" stopIfTrue="1" operator="equal">
      <formula>"Napkin Hs"</formula>
    </cfRule>
  </conditionalFormatting>
  <conditionalFormatting sqref="C67">
    <cfRule type="cellIs" dxfId="35417" priority="13333" stopIfTrue="1" operator="equal">
      <formula>"Towel"</formula>
    </cfRule>
    <cfRule type="cellIs" dxfId="35416" priority="13334" stopIfTrue="1" operator="equal">
      <formula>"Napkin Hs"</formula>
    </cfRule>
  </conditionalFormatting>
  <conditionalFormatting sqref="B67:C67 B68">
    <cfRule type="cellIs" dxfId="35415" priority="13331" stopIfTrue="1" operator="equal">
      <formula>"Towel"</formula>
    </cfRule>
    <cfRule type="cellIs" dxfId="35414" priority="13332" stopIfTrue="1" operator="equal">
      <formula>"Napkin Hs"</formula>
    </cfRule>
  </conditionalFormatting>
  <conditionalFormatting sqref="C67">
    <cfRule type="cellIs" dxfId="35413" priority="13339" stopIfTrue="1" operator="equal">
      <formula>"Towel"</formula>
    </cfRule>
    <cfRule type="cellIs" dxfId="35412" priority="13340" stopIfTrue="1" operator="equal">
      <formula>"Napkin Hs"</formula>
    </cfRule>
  </conditionalFormatting>
  <conditionalFormatting sqref="C67">
    <cfRule type="cellIs" dxfId="35411" priority="13341" stopIfTrue="1" operator="equal">
      <formula>"Towel"</formula>
    </cfRule>
    <cfRule type="cellIs" dxfId="35410" priority="13342" stopIfTrue="1" operator="equal">
      <formula>"Napkin Hs"</formula>
    </cfRule>
  </conditionalFormatting>
  <conditionalFormatting sqref="C67">
    <cfRule type="cellIs" dxfId="35409" priority="13323" stopIfTrue="1" operator="equal">
      <formula>"Towel"</formula>
    </cfRule>
    <cfRule type="cellIs" dxfId="35408" priority="13324" stopIfTrue="1" operator="equal">
      <formula>"Napkin Hs"</formula>
    </cfRule>
  </conditionalFormatting>
  <conditionalFormatting sqref="B67:C67 B68">
    <cfRule type="cellIs" dxfId="35407" priority="13325" stopIfTrue="1" operator="equal">
      <formula>"Towel"</formula>
    </cfRule>
    <cfRule type="cellIs" dxfId="35406" priority="13326" stopIfTrue="1" operator="equal">
      <formula>"Napkin Hs"</formula>
    </cfRule>
  </conditionalFormatting>
  <conditionalFormatting sqref="C67">
    <cfRule type="cellIs" dxfId="35405" priority="13321" stopIfTrue="1" operator="equal">
      <formula>"Towel"</formula>
    </cfRule>
    <cfRule type="cellIs" dxfId="35404" priority="13322" stopIfTrue="1" operator="equal">
      <formula>"Napkin Hs"</formula>
    </cfRule>
  </conditionalFormatting>
  <conditionalFormatting sqref="B67:C67 B68">
    <cfRule type="cellIs" dxfId="35403" priority="13319" stopIfTrue="1" operator="equal">
      <formula>"Towel"</formula>
    </cfRule>
    <cfRule type="cellIs" dxfId="35402" priority="13320" stopIfTrue="1" operator="equal">
      <formula>"Napkin Hs"</formula>
    </cfRule>
  </conditionalFormatting>
  <conditionalFormatting sqref="B67:C67 B68">
    <cfRule type="cellIs" dxfId="35401" priority="13297" stopIfTrue="1" operator="equal">
      <formula>"Towel"</formula>
    </cfRule>
    <cfRule type="cellIs" dxfId="35400" priority="13298" stopIfTrue="1" operator="equal">
      <formula>"Napkin Hs"</formula>
    </cfRule>
  </conditionalFormatting>
  <conditionalFormatting sqref="C67">
    <cfRule type="cellIs" dxfId="35399" priority="13293" stopIfTrue="1" operator="equal">
      <formula>"Towel"</formula>
    </cfRule>
    <cfRule type="cellIs" dxfId="35398" priority="13294" stopIfTrue="1" operator="equal">
      <formula>"Napkin Hs"</formula>
    </cfRule>
  </conditionalFormatting>
  <conditionalFormatting sqref="C67">
    <cfRule type="cellIs" dxfId="35397" priority="13296" stopIfTrue="1" operator="equal">
      <formula>"Napkin Hs"</formula>
    </cfRule>
  </conditionalFormatting>
  <conditionalFormatting sqref="C67">
    <cfRule type="cellIs" dxfId="35396" priority="13295" stopIfTrue="1" operator="equal">
      <formula>"Towel"</formula>
    </cfRule>
  </conditionalFormatting>
  <conditionalFormatting sqref="B67:B68">
    <cfRule type="cellIs" dxfId="35395" priority="13291" stopIfTrue="1" operator="equal">
      <formula>"Towel"</formula>
    </cfRule>
    <cfRule type="cellIs" dxfId="35394" priority="13292" stopIfTrue="1" operator="equal">
      <formula>"Napkin Hs"</formula>
    </cfRule>
  </conditionalFormatting>
  <conditionalFormatting sqref="B67:B68">
    <cfRule type="cellIs" dxfId="35393" priority="13289" stopIfTrue="1" operator="equal">
      <formula>"Towel"</formula>
    </cfRule>
    <cfRule type="cellIs" dxfId="35392" priority="13290" stopIfTrue="1" operator="equal">
      <formula>"Napkin Hs"</formula>
    </cfRule>
  </conditionalFormatting>
  <conditionalFormatting sqref="B67:B68">
    <cfRule type="cellIs" dxfId="35391" priority="13287" stopIfTrue="1" operator="equal">
      <formula>"Towel"</formula>
    </cfRule>
    <cfRule type="cellIs" dxfId="35390" priority="13288" stopIfTrue="1" operator="equal">
      <formula>"Napkin Hs"</formula>
    </cfRule>
  </conditionalFormatting>
  <conditionalFormatting sqref="B67:B68">
    <cfRule type="cellIs" dxfId="35389" priority="13285" stopIfTrue="1" operator="equal">
      <formula>"Towel"</formula>
    </cfRule>
    <cfRule type="cellIs" dxfId="35388" priority="13286" stopIfTrue="1" operator="equal">
      <formula>"Napkin Hs"</formula>
    </cfRule>
  </conditionalFormatting>
  <conditionalFormatting sqref="B67:B68">
    <cfRule type="cellIs" dxfId="35387" priority="13283" stopIfTrue="1" operator="equal">
      <formula>"Towel"</formula>
    </cfRule>
    <cfRule type="cellIs" dxfId="35386" priority="13284" stopIfTrue="1" operator="equal">
      <formula>"Napkin Hs"</formula>
    </cfRule>
  </conditionalFormatting>
  <conditionalFormatting sqref="B67:B68">
    <cfRule type="cellIs" dxfId="35385" priority="13281" stopIfTrue="1" operator="equal">
      <formula>"Towel"</formula>
    </cfRule>
    <cfRule type="cellIs" dxfId="35384" priority="13282" stopIfTrue="1" operator="equal">
      <formula>"Napkin Hs"</formula>
    </cfRule>
  </conditionalFormatting>
  <conditionalFormatting sqref="B67:B68">
    <cfRule type="cellIs" dxfId="35383" priority="13279" stopIfTrue="1" operator="equal">
      <formula>"Towel"</formula>
    </cfRule>
    <cfRule type="cellIs" dxfId="35382" priority="13280" stopIfTrue="1" operator="equal">
      <formula>"Napkin Hs"</formula>
    </cfRule>
  </conditionalFormatting>
  <conditionalFormatting sqref="B67:B68">
    <cfRule type="cellIs" dxfId="35381" priority="13277" stopIfTrue="1" operator="equal">
      <formula>"Towel"</formula>
    </cfRule>
    <cfRule type="cellIs" dxfId="35380" priority="13278" stopIfTrue="1" operator="equal">
      <formula>"Napkin Hs"</formula>
    </cfRule>
  </conditionalFormatting>
  <conditionalFormatting sqref="B67:B68">
    <cfRule type="cellIs" dxfId="35379" priority="13276" stopIfTrue="1" operator="equal">
      <formula>"Napkin Hs"</formula>
    </cfRule>
  </conditionalFormatting>
  <conditionalFormatting sqref="B67:B68">
    <cfRule type="cellIs" dxfId="35378" priority="13275" stopIfTrue="1" operator="equal">
      <formula>"Napkin Hs"</formula>
    </cfRule>
  </conditionalFormatting>
  <conditionalFormatting sqref="B67:B68">
    <cfRule type="cellIs" dxfId="35377" priority="13274" stopIfTrue="1" operator="equal">
      <formula>"Napkin Hs"</formula>
    </cfRule>
  </conditionalFormatting>
  <conditionalFormatting sqref="C67">
    <cfRule type="cellIs" dxfId="35376" priority="13272" stopIfTrue="1" operator="equal">
      <formula>"Towel"</formula>
    </cfRule>
    <cfRule type="cellIs" dxfId="35375" priority="13273" stopIfTrue="1" operator="equal">
      <formula>"Napkin Hs"</formula>
    </cfRule>
  </conditionalFormatting>
  <conditionalFormatting sqref="C67">
    <cfRule type="cellIs" dxfId="35374" priority="13268" stopIfTrue="1" operator="equal">
      <formula>"Towel"</formula>
    </cfRule>
    <cfRule type="cellIs" dxfId="35373" priority="13269" stopIfTrue="1" operator="equal">
      <formula>"Napkin Hs"</formula>
    </cfRule>
  </conditionalFormatting>
  <conditionalFormatting sqref="C67">
    <cfRule type="cellIs" dxfId="35372" priority="13270" stopIfTrue="1" operator="equal">
      <formula>"Towel"</formula>
    </cfRule>
    <cfRule type="cellIs" dxfId="35371" priority="13271" stopIfTrue="1" operator="equal">
      <formula>"Napkin Hs"</formula>
    </cfRule>
  </conditionalFormatting>
  <conditionalFormatting sqref="C67">
    <cfRule type="cellIs" dxfId="35370" priority="13266" stopIfTrue="1" operator="equal">
      <formula>"Towel"</formula>
    </cfRule>
    <cfRule type="cellIs" dxfId="35369" priority="13267" stopIfTrue="1" operator="equal">
      <formula>"Napkin Hs"</formula>
    </cfRule>
  </conditionalFormatting>
  <conditionalFormatting sqref="C67">
    <cfRule type="cellIs" dxfId="35368" priority="13264" stopIfTrue="1" operator="equal">
      <formula>"Towel"</formula>
    </cfRule>
    <cfRule type="cellIs" dxfId="35367" priority="13265" stopIfTrue="1" operator="equal">
      <formula>"Napkin Hs"</formula>
    </cfRule>
  </conditionalFormatting>
  <conditionalFormatting sqref="C67">
    <cfRule type="cellIs" dxfId="35366" priority="13262" stopIfTrue="1" operator="equal">
      <formula>"Towel"</formula>
    </cfRule>
    <cfRule type="cellIs" dxfId="35365" priority="13263" stopIfTrue="1" operator="equal">
      <formula>"Napkin Hs"</formula>
    </cfRule>
  </conditionalFormatting>
  <conditionalFormatting sqref="C67">
    <cfRule type="cellIs" dxfId="35364" priority="13254" stopIfTrue="1" operator="equal">
      <formula>"Towel"</formula>
    </cfRule>
    <cfRule type="cellIs" dxfId="35363" priority="13255" stopIfTrue="1" operator="equal">
      <formula>"Napkin Hs"</formula>
    </cfRule>
  </conditionalFormatting>
  <conditionalFormatting sqref="C67">
    <cfRule type="cellIs" dxfId="35362" priority="13256" stopIfTrue="1" operator="equal">
      <formula>"Towel"</formula>
    </cfRule>
    <cfRule type="cellIs" dxfId="35361" priority="13257" stopIfTrue="1" operator="equal">
      <formula>"Napkin Hs"</formula>
    </cfRule>
  </conditionalFormatting>
  <conditionalFormatting sqref="C67">
    <cfRule type="cellIs" dxfId="35360" priority="13252" stopIfTrue="1" operator="equal">
      <formula>"Towel"</formula>
    </cfRule>
    <cfRule type="cellIs" dxfId="35359" priority="13253" stopIfTrue="1" operator="equal">
      <formula>"Napkin Hs"</formula>
    </cfRule>
  </conditionalFormatting>
  <conditionalFormatting sqref="C67">
    <cfRule type="cellIs" dxfId="35358" priority="13250" stopIfTrue="1" operator="equal">
      <formula>"Towel"</formula>
    </cfRule>
    <cfRule type="cellIs" dxfId="35357" priority="13251" stopIfTrue="1" operator="equal">
      <formula>"Napkin Hs"</formula>
    </cfRule>
  </conditionalFormatting>
  <conditionalFormatting sqref="C67">
    <cfRule type="cellIs" dxfId="35356" priority="13258" stopIfTrue="1" operator="equal">
      <formula>"Towel"</formula>
    </cfRule>
    <cfRule type="cellIs" dxfId="35355" priority="13259" stopIfTrue="1" operator="equal">
      <formula>"Napkin Hs"</formula>
    </cfRule>
  </conditionalFormatting>
  <conditionalFormatting sqref="C67">
    <cfRule type="cellIs" dxfId="35354" priority="13260" stopIfTrue="1" operator="equal">
      <formula>"Towel"</formula>
    </cfRule>
    <cfRule type="cellIs" dxfId="35353" priority="13261" stopIfTrue="1" operator="equal">
      <formula>"Napkin Hs"</formula>
    </cfRule>
  </conditionalFormatting>
  <conditionalFormatting sqref="C67">
    <cfRule type="cellIs" dxfId="35352" priority="13248" stopIfTrue="1" operator="equal">
      <formula>"Towel"</formula>
    </cfRule>
    <cfRule type="cellIs" dxfId="35351" priority="13249" stopIfTrue="1" operator="equal">
      <formula>"Napkin Hs"</formula>
    </cfRule>
  </conditionalFormatting>
  <conditionalFormatting sqref="C67">
    <cfRule type="cellIs" dxfId="35350" priority="13244" stopIfTrue="1" operator="equal">
      <formula>"Towel"</formula>
    </cfRule>
    <cfRule type="cellIs" dxfId="35349" priority="13245" stopIfTrue="1" operator="equal">
      <formula>"Napkin Hs"</formula>
    </cfRule>
  </conditionalFormatting>
  <conditionalFormatting sqref="C67">
    <cfRule type="cellIs" dxfId="35348" priority="13246" stopIfTrue="1" operator="equal">
      <formula>"Towel"</formula>
    </cfRule>
    <cfRule type="cellIs" dxfId="35347" priority="13247" stopIfTrue="1" operator="equal">
      <formula>"Napkin Hs"</formula>
    </cfRule>
  </conditionalFormatting>
  <conditionalFormatting sqref="C67">
    <cfRule type="cellIs" dxfId="35346" priority="13242" stopIfTrue="1" operator="equal">
      <formula>"Towel"</formula>
    </cfRule>
    <cfRule type="cellIs" dxfId="35345" priority="13243" stopIfTrue="1" operator="equal">
      <formula>"Napkin Hs"</formula>
    </cfRule>
  </conditionalFormatting>
  <conditionalFormatting sqref="C67">
    <cfRule type="cellIs" dxfId="35344" priority="13240" stopIfTrue="1" operator="equal">
      <formula>"Towel"</formula>
    </cfRule>
    <cfRule type="cellIs" dxfId="35343" priority="13241" stopIfTrue="1" operator="equal">
      <formula>"Napkin Hs"</formula>
    </cfRule>
  </conditionalFormatting>
  <conditionalFormatting sqref="C67">
    <cfRule type="cellIs" dxfId="35342" priority="13238" stopIfTrue="1" operator="equal">
      <formula>"Towel"</formula>
    </cfRule>
    <cfRule type="cellIs" dxfId="35341" priority="13239" stopIfTrue="1" operator="equal">
      <formula>"Napkin Hs"</formula>
    </cfRule>
  </conditionalFormatting>
  <conditionalFormatting sqref="C67">
    <cfRule type="cellIs" dxfId="35340" priority="13230" stopIfTrue="1" operator="equal">
      <formula>"Towel"</formula>
    </cfRule>
    <cfRule type="cellIs" dxfId="35339" priority="13231" stopIfTrue="1" operator="equal">
      <formula>"Napkin Hs"</formula>
    </cfRule>
  </conditionalFormatting>
  <conditionalFormatting sqref="C67">
    <cfRule type="cellIs" dxfId="35338" priority="13232" stopIfTrue="1" operator="equal">
      <formula>"Towel"</formula>
    </cfRule>
    <cfRule type="cellIs" dxfId="35337" priority="13233" stopIfTrue="1" operator="equal">
      <formula>"Napkin Hs"</formula>
    </cfRule>
  </conditionalFormatting>
  <conditionalFormatting sqref="C67">
    <cfRule type="cellIs" dxfId="35336" priority="13228" stopIfTrue="1" operator="equal">
      <formula>"Towel"</formula>
    </cfRule>
    <cfRule type="cellIs" dxfId="35335" priority="13229" stopIfTrue="1" operator="equal">
      <formula>"Napkin Hs"</formula>
    </cfRule>
  </conditionalFormatting>
  <conditionalFormatting sqref="C67">
    <cfRule type="cellIs" dxfId="35334" priority="13226" stopIfTrue="1" operator="equal">
      <formula>"Towel"</formula>
    </cfRule>
    <cfRule type="cellIs" dxfId="35333" priority="13227" stopIfTrue="1" operator="equal">
      <formula>"Napkin Hs"</formula>
    </cfRule>
  </conditionalFormatting>
  <conditionalFormatting sqref="C67">
    <cfRule type="cellIs" dxfId="35332" priority="13234" stopIfTrue="1" operator="equal">
      <formula>"Towel"</formula>
    </cfRule>
    <cfRule type="cellIs" dxfId="35331" priority="13235" stopIfTrue="1" operator="equal">
      <formula>"Napkin Hs"</formula>
    </cfRule>
  </conditionalFormatting>
  <conditionalFormatting sqref="C67">
    <cfRule type="cellIs" dxfId="35330" priority="13236" stopIfTrue="1" operator="equal">
      <formula>"Towel"</formula>
    </cfRule>
    <cfRule type="cellIs" dxfId="35329" priority="13237" stopIfTrue="1" operator="equal">
      <formula>"Napkin Hs"</formula>
    </cfRule>
  </conditionalFormatting>
  <conditionalFormatting sqref="C67">
    <cfRule type="cellIs" dxfId="35328" priority="13224" stopIfTrue="1" operator="equal">
      <formula>"Towel"</formula>
    </cfRule>
    <cfRule type="cellIs" dxfId="35327" priority="13225" stopIfTrue="1" operator="equal">
      <formula>"Napkin Hs"</formula>
    </cfRule>
  </conditionalFormatting>
  <conditionalFormatting sqref="C67">
    <cfRule type="cellIs" dxfId="35326" priority="13220" stopIfTrue="1" operator="equal">
      <formula>"Towel"</formula>
    </cfRule>
    <cfRule type="cellIs" dxfId="35325" priority="13221" stopIfTrue="1" operator="equal">
      <formula>"Napkin Hs"</formula>
    </cfRule>
  </conditionalFormatting>
  <conditionalFormatting sqref="C67">
    <cfRule type="cellIs" dxfId="35324" priority="13222" stopIfTrue="1" operator="equal">
      <formula>"Towel"</formula>
    </cfRule>
    <cfRule type="cellIs" dxfId="35323" priority="13223" stopIfTrue="1" operator="equal">
      <formula>"Napkin Hs"</formula>
    </cfRule>
  </conditionalFormatting>
  <conditionalFormatting sqref="C67">
    <cfRule type="cellIs" dxfId="35322" priority="13216" stopIfTrue="1" operator="equal">
      <formula>"Towel"</formula>
    </cfRule>
    <cfRule type="cellIs" dxfId="35321" priority="13217" stopIfTrue="1" operator="equal">
      <formula>"Napkin Hs"</formula>
    </cfRule>
  </conditionalFormatting>
  <conditionalFormatting sqref="C67">
    <cfRule type="cellIs" dxfId="35320" priority="13218" stopIfTrue="1" operator="equal">
      <formula>"Towel"</formula>
    </cfRule>
    <cfRule type="cellIs" dxfId="35319" priority="13219" stopIfTrue="1" operator="equal">
      <formula>"Napkin Hs"</formula>
    </cfRule>
  </conditionalFormatting>
  <conditionalFormatting sqref="C67">
    <cfRule type="cellIs" dxfId="35318" priority="13214" stopIfTrue="1" operator="equal">
      <formula>"Towel"</formula>
    </cfRule>
    <cfRule type="cellIs" dxfId="35317" priority="13215" stopIfTrue="1" operator="equal">
      <formula>"Napkin Hs"</formula>
    </cfRule>
  </conditionalFormatting>
  <conditionalFormatting sqref="C67">
    <cfRule type="cellIs" dxfId="35316" priority="13208" stopIfTrue="1" operator="equal">
      <formula>"Towel"</formula>
    </cfRule>
    <cfRule type="cellIs" dxfId="35315" priority="13209" stopIfTrue="1" operator="equal">
      <formula>"Napkin Hs"</formula>
    </cfRule>
  </conditionalFormatting>
  <conditionalFormatting sqref="C67">
    <cfRule type="cellIs" dxfId="35314" priority="13212" stopIfTrue="1" operator="equal">
      <formula>"Towel"</formula>
    </cfRule>
    <cfRule type="cellIs" dxfId="35313" priority="13213" stopIfTrue="1" operator="equal">
      <formula>"Napkin Hs"</formula>
    </cfRule>
  </conditionalFormatting>
  <conditionalFormatting sqref="C67">
    <cfRule type="cellIs" dxfId="35312" priority="13210" stopIfTrue="1" operator="equal">
      <formula>"Towel"</formula>
    </cfRule>
    <cfRule type="cellIs" dxfId="35311" priority="13211" stopIfTrue="1" operator="equal">
      <formula>"Napkin Hs"</formula>
    </cfRule>
  </conditionalFormatting>
  <conditionalFormatting sqref="C67">
    <cfRule type="cellIs" dxfId="35310" priority="13202" stopIfTrue="1" operator="equal">
      <formula>"Towel"</formula>
    </cfRule>
    <cfRule type="cellIs" dxfId="35309" priority="13203" stopIfTrue="1" operator="equal">
      <formula>"Napkin Hs"</formula>
    </cfRule>
  </conditionalFormatting>
  <conditionalFormatting sqref="C67">
    <cfRule type="cellIs" dxfId="35308" priority="13204" stopIfTrue="1" operator="equal">
      <formula>"Towel"</formula>
    </cfRule>
    <cfRule type="cellIs" dxfId="35307" priority="13205" stopIfTrue="1" operator="equal">
      <formula>"Napkin Hs"</formula>
    </cfRule>
  </conditionalFormatting>
  <conditionalFormatting sqref="C67">
    <cfRule type="cellIs" dxfId="35306" priority="13206" stopIfTrue="1" operator="equal">
      <formula>"Towel"</formula>
    </cfRule>
    <cfRule type="cellIs" dxfId="35305" priority="13207" stopIfTrue="1" operator="equal">
      <formula>"Napkin Hs"</formula>
    </cfRule>
  </conditionalFormatting>
  <conditionalFormatting sqref="C67">
    <cfRule type="cellIs" dxfId="35304" priority="13200" stopIfTrue="1" operator="equal">
      <formula>"Towel"</formula>
    </cfRule>
    <cfRule type="cellIs" dxfId="35303" priority="13201" stopIfTrue="1" operator="equal">
      <formula>"Napkin Hs"</formula>
    </cfRule>
  </conditionalFormatting>
  <conditionalFormatting sqref="C67">
    <cfRule type="cellIs" dxfId="35302" priority="13198" stopIfTrue="1" operator="equal">
      <formula>"Towel"</formula>
    </cfRule>
    <cfRule type="cellIs" dxfId="35301" priority="13199" stopIfTrue="1" operator="equal">
      <formula>"Napkin Hs"</formula>
    </cfRule>
  </conditionalFormatting>
  <conditionalFormatting sqref="C67">
    <cfRule type="cellIs" dxfId="35300" priority="13174" stopIfTrue="1" operator="equal">
      <formula>"Towel"</formula>
    </cfRule>
  </conditionalFormatting>
  <conditionalFormatting sqref="C67">
    <cfRule type="cellIs" dxfId="35299" priority="13175" stopIfTrue="1" operator="equal">
      <formula>"Napkin Hs"</formula>
    </cfRule>
    <cfRule type="cellIs" dxfId="35298" priority="13180" stopIfTrue="1" operator="equal">
      <formula>"Towel"</formula>
    </cfRule>
    <cfRule type="cellIs" dxfId="35297" priority="13181" stopIfTrue="1" operator="equal">
      <formula>"Napkin Hs"</formula>
    </cfRule>
    <cfRule type="cellIs" dxfId="35296" priority="13190" stopIfTrue="1" operator="equal">
      <formula>"Towel"</formula>
    </cfRule>
    <cfRule type="cellIs" dxfId="35295" priority="13191" stopIfTrue="1" operator="equal">
      <formula>"Napkin Hs"</formula>
    </cfRule>
    <cfRule type="cellIs" dxfId="35294" priority="13196" stopIfTrue="1" operator="equal">
      <formula>"Towel"</formula>
    </cfRule>
    <cfRule type="cellIs" dxfId="35293" priority="13197" stopIfTrue="1" operator="equal">
      <formula>"Napkin Hs"</formula>
    </cfRule>
  </conditionalFormatting>
  <conditionalFormatting sqref="C67">
    <cfRule type="cellIs" dxfId="35292" priority="13176" stopIfTrue="1" operator="equal">
      <formula>"Towel"</formula>
    </cfRule>
    <cfRule type="cellIs" dxfId="35291" priority="13177" stopIfTrue="1" operator="equal">
      <formula>"Napkin Hs"</formula>
    </cfRule>
    <cfRule type="cellIs" dxfId="35290" priority="13178" stopIfTrue="1" operator="equal">
      <formula>"Towel"</formula>
    </cfRule>
    <cfRule type="cellIs" dxfId="35289" priority="13179" stopIfTrue="1" operator="equal">
      <formula>"Napkin Hs"</formula>
    </cfRule>
    <cfRule type="cellIs" dxfId="35288" priority="13182" stopIfTrue="1" operator="equal">
      <formula>"Towel"</formula>
    </cfRule>
    <cfRule type="cellIs" dxfId="35287" priority="13183" stopIfTrue="1" operator="equal">
      <formula>"Napkin Hs"</formula>
    </cfRule>
    <cfRule type="cellIs" dxfId="35286" priority="13184" stopIfTrue="1" operator="equal">
      <formula>"Towel"</formula>
    </cfRule>
    <cfRule type="cellIs" dxfId="35285" priority="13185" stopIfTrue="1" operator="equal">
      <formula>"Napkin Hs"</formula>
    </cfRule>
    <cfRule type="cellIs" dxfId="35284" priority="13186" stopIfTrue="1" operator="equal">
      <formula>"Towel"</formula>
    </cfRule>
    <cfRule type="cellIs" dxfId="35283" priority="13187" stopIfTrue="1" operator="equal">
      <formula>"Napkin Hs"</formula>
    </cfRule>
    <cfRule type="cellIs" dxfId="35282" priority="13188" stopIfTrue="1" operator="equal">
      <formula>"Towel"</formula>
    </cfRule>
    <cfRule type="cellIs" dxfId="35281" priority="13189" stopIfTrue="1" operator="equal">
      <formula>"Napkin Hs"</formula>
    </cfRule>
    <cfRule type="cellIs" dxfId="35280" priority="13192" stopIfTrue="1" operator="equal">
      <formula>"Towel"</formula>
    </cfRule>
    <cfRule type="cellIs" dxfId="35279" priority="13193" stopIfTrue="1" operator="equal">
      <formula>"Napkin Hs"</formula>
    </cfRule>
    <cfRule type="cellIs" dxfId="35278" priority="13195" stopIfTrue="1" operator="equal">
      <formula>"Napkin Hs"</formula>
    </cfRule>
  </conditionalFormatting>
  <conditionalFormatting sqref="C67">
    <cfRule type="cellIs" dxfId="35277" priority="13194" stopIfTrue="1" operator="equal">
      <formula>"Towel"</formula>
    </cfRule>
  </conditionalFormatting>
  <conditionalFormatting sqref="C67">
    <cfRule type="cellIs" dxfId="35276" priority="13172" stopIfTrue="1" operator="equal">
      <formula>"Towel"</formula>
    </cfRule>
    <cfRule type="cellIs" dxfId="35275" priority="13173" stopIfTrue="1" operator="equal">
      <formula>"Napkin Hs"</formula>
    </cfRule>
  </conditionalFormatting>
  <conditionalFormatting sqref="C67">
    <cfRule type="cellIs" dxfId="35274" priority="13171" stopIfTrue="1" operator="equal">
      <formula>"Napkin Hs"</formula>
    </cfRule>
  </conditionalFormatting>
  <conditionalFormatting sqref="C67">
    <cfRule type="cellIs" dxfId="35273" priority="13170" stopIfTrue="1" operator="equal">
      <formula>"Towel"</formula>
    </cfRule>
  </conditionalFormatting>
  <conditionalFormatting sqref="C67">
    <cfRule type="cellIs" dxfId="35272" priority="13168" stopIfTrue="1" operator="equal">
      <formula>"Towel"</formula>
    </cfRule>
  </conditionalFormatting>
  <conditionalFormatting sqref="C67">
    <cfRule type="cellIs" dxfId="35271" priority="13169" stopIfTrue="1" operator="equal">
      <formula>"Napkin Hs"</formula>
    </cfRule>
  </conditionalFormatting>
  <conditionalFormatting sqref="C67">
    <cfRule type="cellIs" dxfId="35270" priority="13072" stopIfTrue="1" operator="equal">
      <formula>"Towel"</formula>
    </cfRule>
  </conditionalFormatting>
  <conditionalFormatting sqref="C67">
    <cfRule type="cellIs" dxfId="35269" priority="13082" stopIfTrue="1" operator="equal">
      <formula>"Towel"</formula>
    </cfRule>
    <cfRule type="cellIs" dxfId="35268" priority="13083" stopIfTrue="1" operator="equal">
      <formula>"Napkin Hs"</formula>
    </cfRule>
    <cfRule type="cellIs" dxfId="35267" priority="13088" stopIfTrue="1" operator="equal">
      <formula>"Towel"</formula>
    </cfRule>
    <cfRule type="cellIs" dxfId="35266" priority="13089" stopIfTrue="1" operator="equal">
      <formula>"Napkin Hs"</formula>
    </cfRule>
    <cfRule type="cellIs" dxfId="35265" priority="13094" stopIfTrue="1" operator="equal">
      <formula>"Towel"</formula>
    </cfRule>
    <cfRule type="cellIs" dxfId="35264" priority="13095" stopIfTrue="1" operator="equal">
      <formula>"Napkin Hs"</formula>
    </cfRule>
    <cfRule type="cellIs" dxfId="35263" priority="13096" stopIfTrue="1" operator="equal">
      <formula>"Towel"</formula>
    </cfRule>
    <cfRule type="cellIs" dxfId="35262" priority="13097" stopIfTrue="1" operator="equal">
      <formula>"Napkin Hs"</formula>
    </cfRule>
    <cfRule type="cellIs" dxfId="35261" priority="13102" stopIfTrue="1" operator="equal">
      <formula>"Towel"</formula>
    </cfRule>
    <cfRule type="cellIs" dxfId="35260" priority="13103" stopIfTrue="1" operator="equal">
      <formula>"Napkin Hs"</formula>
    </cfRule>
    <cfRule type="cellIs" dxfId="35259" priority="13112" stopIfTrue="1" operator="equal">
      <formula>"Towel"</formula>
    </cfRule>
    <cfRule type="cellIs" dxfId="35258" priority="13113" stopIfTrue="1" operator="equal">
      <formula>"Napkin Hs"</formula>
    </cfRule>
    <cfRule type="cellIs" dxfId="35257" priority="13118" stopIfTrue="1" operator="equal">
      <formula>"Towel"</formula>
    </cfRule>
    <cfRule type="cellIs" dxfId="35256" priority="13119" stopIfTrue="1" operator="equal">
      <formula>"Napkin Hs"</formula>
    </cfRule>
    <cfRule type="cellIs" dxfId="35255" priority="13120" stopIfTrue="1" operator="equal">
      <formula>"Towel"</formula>
    </cfRule>
    <cfRule type="cellIs" dxfId="35254" priority="13121" stopIfTrue="1" operator="equal">
      <formula>"Napkin Hs"</formula>
    </cfRule>
    <cfRule type="cellIs" dxfId="35253" priority="13126" stopIfTrue="1" operator="equal">
      <formula>"Towel"</formula>
    </cfRule>
    <cfRule type="cellIs" dxfId="35252" priority="13127" stopIfTrue="1" operator="equal">
      <formula>"Napkin Hs"</formula>
    </cfRule>
    <cfRule type="cellIs" dxfId="35251" priority="13136" stopIfTrue="1" operator="equal">
      <formula>"Towel"</formula>
    </cfRule>
    <cfRule type="cellIs" dxfId="35250" priority="13137" stopIfTrue="1" operator="equal">
      <formula>"Napkin Hs"</formula>
    </cfRule>
    <cfRule type="cellIs" dxfId="35249" priority="13138" stopIfTrue="1" operator="equal">
      <formula>"Towel"</formula>
    </cfRule>
    <cfRule type="cellIs" dxfId="35248" priority="13139" stopIfTrue="1" operator="equal">
      <formula>"Napkin Hs"</formula>
    </cfRule>
    <cfRule type="cellIs" dxfId="35247" priority="13144" stopIfTrue="1" operator="equal">
      <formula>"Towel"</formula>
    </cfRule>
    <cfRule type="cellIs" dxfId="35246" priority="13145" stopIfTrue="1" operator="equal">
      <formula>"Napkin Hs"</formula>
    </cfRule>
    <cfRule type="cellIs" dxfId="35245" priority="13154" stopIfTrue="1" operator="equal">
      <formula>"Towel"</formula>
    </cfRule>
    <cfRule type="cellIs" dxfId="35244" priority="13155" stopIfTrue="1" operator="equal">
      <formula>"Napkin Hs"</formula>
    </cfRule>
    <cfRule type="cellIs" dxfId="35243" priority="13156" stopIfTrue="1" operator="equal">
      <formula>"Towel"</formula>
    </cfRule>
    <cfRule type="cellIs" dxfId="35242" priority="13157" stopIfTrue="1" operator="equal">
      <formula>"Napkin Hs"</formula>
    </cfRule>
    <cfRule type="cellIs" dxfId="35241" priority="13163" stopIfTrue="1" operator="equal">
      <formula>"Napkin Hs"</formula>
    </cfRule>
  </conditionalFormatting>
  <conditionalFormatting sqref="C67">
    <cfRule type="cellIs" dxfId="35240" priority="13162" stopIfTrue="1" operator="equal">
      <formula>"Towel"</formula>
    </cfRule>
  </conditionalFormatting>
  <conditionalFormatting sqref="C67">
    <cfRule type="cellIs" dxfId="35239" priority="13073" stopIfTrue="1" operator="equal">
      <formula>"Napkin Hs"</formula>
    </cfRule>
    <cfRule type="cellIs" dxfId="35238" priority="13074" stopIfTrue="1" operator="equal">
      <formula>"Towel"</formula>
    </cfRule>
    <cfRule type="cellIs" dxfId="35237" priority="13075" stopIfTrue="1" operator="equal">
      <formula>"Napkin Hs"</formula>
    </cfRule>
    <cfRule type="cellIs" dxfId="35236" priority="13076" stopIfTrue="1" operator="equal">
      <formula>"Towel"</formula>
    </cfRule>
    <cfRule type="cellIs" dxfId="35235" priority="13077" stopIfTrue="1" operator="equal">
      <formula>"Napkin Hs"</formula>
    </cfRule>
    <cfRule type="cellIs" dxfId="35234" priority="13078" stopIfTrue="1" operator="equal">
      <formula>"Towel"</formula>
    </cfRule>
    <cfRule type="cellIs" dxfId="35233" priority="13079" stopIfTrue="1" operator="equal">
      <formula>"Napkin Hs"</formula>
    </cfRule>
    <cfRule type="cellIs" dxfId="35232" priority="13080" stopIfTrue="1" operator="equal">
      <formula>"Towel"</formula>
    </cfRule>
    <cfRule type="cellIs" dxfId="35231" priority="13081" stopIfTrue="1" operator="equal">
      <formula>"Napkin Hs"</formula>
    </cfRule>
    <cfRule type="cellIs" dxfId="35230" priority="13084" stopIfTrue="1" operator="equal">
      <formula>"Towel"</formula>
    </cfRule>
    <cfRule type="cellIs" dxfId="35229" priority="13085" stopIfTrue="1" operator="equal">
      <formula>"Napkin Hs"</formula>
    </cfRule>
    <cfRule type="cellIs" dxfId="35228" priority="13086" stopIfTrue="1" operator="equal">
      <formula>"Towel"</formula>
    </cfRule>
    <cfRule type="cellIs" dxfId="35227" priority="13087" stopIfTrue="1" operator="equal">
      <formula>"Napkin Hs"</formula>
    </cfRule>
    <cfRule type="cellIs" dxfId="35226" priority="13090" stopIfTrue="1" operator="equal">
      <formula>"Towel"</formula>
    </cfRule>
    <cfRule type="cellIs" dxfId="35225" priority="13091" stopIfTrue="1" operator="equal">
      <formula>"Napkin Hs"</formula>
    </cfRule>
    <cfRule type="cellIs" dxfId="35224" priority="13092" stopIfTrue="1" operator="equal">
      <formula>"Towel"</formula>
    </cfRule>
    <cfRule type="cellIs" dxfId="35223" priority="13093" stopIfTrue="1" operator="equal">
      <formula>"Napkin Hs"</formula>
    </cfRule>
    <cfRule type="cellIs" dxfId="35222" priority="13098" stopIfTrue="1" operator="equal">
      <formula>"Towel"</formula>
    </cfRule>
    <cfRule type="cellIs" dxfId="35221" priority="13099" stopIfTrue="1" operator="equal">
      <formula>"Napkin Hs"</formula>
    </cfRule>
    <cfRule type="cellIs" dxfId="35220" priority="13100" stopIfTrue="1" operator="equal">
      <formula>"Towel"</formula>
    </cfRule>
    <cfRule type="cellIs" dxfId="35219" priority="13101" stopIfTrue="1" operator="equal">
      <formula>"Napkin Hs"</formula>
    </cfRule>
    <cfRule type="cellIs" dxfId="35218" priority="13104" stopIfTrue="1" operator="equal">
      <formula>"Towel"</formula>
    </cfRule>
    <cfRule type="cellIs" dxfId="35217" priority="13105" stopIfTrue="1" operator="equal">
      <formula>"Napkin Hs"</formula>
    </cfRule>
    <cfRule type="cellIs" dxfId="35216" priority="13106" stopIfTrue="1" operator="equal">
      <formula>"Towel"</formula>
    </cfRule>
    <cfRule type="cellIs" dxfId="35215" priority="13107" stopIfTrue="1" operator="equal">
      <formula>"Napkin Hs"</formula>
    </cfRule>
    <cfRule type="cellIs" dxfId="35214" priority="13108" stopIfTrue="1" operator="equal">
      <formula>"Towel"</formula>
    </cfRule>
    <cfRule type="cellIs" dxfId="35213" priority="13109" stopIfTrue="1" operator="equal">
      <formula>"Napkin Hs"</formula>
    </cfRule>
    <cfRule type="cellIs" dxfId="35212" priority="13110" stopIfTrue="1" operator="equal">
      <formula>"Towel"</formula>
    </cfRule>
    <cfRule type="cellIs" dxfId="35211" priority="13111" stopIfTrue="1" operator="equal">
      <formula>"Napkin Hs"</formula>
    </cfRule>
    <cfRule type="cellIs" dxfId="35210" priority="13114" stopIfTrue="1" operator="equal">
      <formula>"Towel"</formula>
    </cfRule>
    <cfRule type="cellIs" dxfId="35209" priority="13115" stopIfTrue="1" operator="equal">
      <formula>"Napkin Hs"</formula>
    </cfRule>
    <cfRule type="cellIs" dxfId="35208" priority="13116" stopIfTrue="1" operator="equal">
      <formula>"Towel"</formula>
    </cfRule>
    <cfRule type="cellIs" dxfId="35207" priority="13117" stopIfTrue="1" operator="equal">
      <formula>"Napkin Hs"</formula>
    </cfRule>
    <cfRule type="cellIs" dxfId="35206" priority="13122" stopIfTrue="1" operator="equal">
      <formula>"Towel"</formula>
    </cfRule>
    <cfRule type="cellIs" dxfId="35205" priority="13123" stopIfTrue="1" operator="equal">
      <formula>"Napkin Hs"</formula>
    </cfRule>
    <cfRule type="cellIs" dxfId="35204" priority="13124" stopIfTrue="1" operator="equal">
      <formula>"Towel"</formula>
    </cfRule>
    <cfRule type="cellIs" dxfId="35203" priority="13125" stopIfTrue="1" operator="equal">
      <formula>"Napkin Hs"</formula>
    </cfRule>
    <cfRule type="cellIs" dxfId="35202" priority="13128" stopIfTrue="1" operator="equal">
      <formula>"Towel"</formula>
    </cfRule>
    <cfRule type="cellIs" dxfId="35201" priority="13129" stopIfTrue="1" operator="equal">
      <formula>"Napkin Hs"</formula>
    </cfRule>
    <cfRule type="cellIs" dxfId="35200" priority="13130" stopIfTrue="1" operator="equal">
      <formula>"Towel"</formula>
    </cfRule>
    <cfRule type="cellIs" dxfId="35199" priority="13131" stopIfTrue="1" operator="equal">
      <formula>"Napkin Hs"</formula>
    </cfRule>
    <cfRule type="cellIs" dxfId="35198" priority="13132" stopIfTrue="1" operator="equal">
      <formula>"Towel"</formula>
    </cfRule>
    <cfRule type="cellIs" dxfId="35197" priority="13133" stopIfTrue="1" operator="equal">
      <formula>"Napkin Hs"</formula>
    </cfRule>
    <cfRule type="cellIs" dxfId="35196" priority="13134" stopIfTrue="1" operator="equal">
      <formula>"Towel"</formula>
    </cfRule>
    <cfRule type="cellIs" dxfId="35195" priority="13135" stopIfTrue="1" operator="equal">
      <formula>"Napkin Hs"</formula>
    </cfRule>
    <cfRule type="cellIs" dxfId="35194" priority="13140" stopIfTrue="1" operator="equal">
      <formula>"Towel"</formula>
    </cfRule>
    <cfRule type="cellIs" dxfId="35193" priority="13141" stopIfTrue="1" operator="equal">
      <formula>"Napkin Hs"</formula>
    </cfRule>
    <cfRule type="cellIs" dxfId="35192" priority="13142" stopIfTrue="1" operator="equal">
      <formula>"Towel"</formula>
    </cfRule>
    <cfRule type="cellIs" dxfId="35191" priority="13143" stopIfTrue="1" operator="equal">
      <formula>"Napkin Hs"</formula>
    </cfRule>
    <cfRule type="cellIs" dxfId="35190" priority="13146" stopIfTrue="1" operator="equal">
      <formula>"Towel"</formula>
    </cfRule>
    <cfRule type="cellIs" dxfId="35189" priority="13147" stopIfTrue="1" operator="equal">
      <formula>"Napkin Hs"</formula>
    </cfRule>
    <cfRule type="cellIs" dxfId="35188" priority="13148" stopIfTrue="1" operator="equal">
      <formula>"Towel"</formula>
    </cfRule>
    <cfRule type="cellIs" dxfId="35187" priority="13149" stopIfTrue="1" operator="equal">
      <formula>"Napkin Hs"</formula>
    </cfRule>
    <cfRule type="cellIs" dxfId="35186" priority="13150" stopIfTrue="1" operator="equal">
      <formula>"Towel"</formula>
    </cfRule>
    <cfRule type="cellIs" dxfId="35185" priority="13151" stopIfTrue="1" operator="equal">
      <formula>"Napkin Hs"</formula>
    </cfRule>
    <cfRule type="cellIs" dxfId="35184" priority="13152" stopIfTrue="1" operator="equal">
      <formula>"Towel"</formula>
    </cfRule>
    <cfRule type="cellIs" dxfId="35183" priority="13153" stopIfTrue="1" operator="equal">
      <formula>"Napkin Hs"</formula>
    </cfRule>
    <cfRule type="cellIs" dxfId="35182" priority="13158" stopIfTrue="1" operator="equal">
      <formula>"Towel"</formula>
    </cfRule>
    <cfRule type="cellIs" dxfId="35181" priority="13159" stopIfTrue="1" operator="equal">
      <formula>"Napkin Hs"</formula>
    </cfRule>
    <cfRule type="cellIs" dxfId="35180" priority="13160" stopIfTrue="1" operator="equal">
      <formula>"Towel"</formula>
    </cfRule>
    <cfRule type="cellIs" dxfId="35179" priority="13161" stopIfTrue="1" operator="equal">
      <formula>"Napkin Hs"</formula>
    </cfRule>
    <cfRule type="cellIs" dxfId="35178" priority="13164" stopIfTrue="1" operator="equal">
      <formula>"Towel"</formula>
    </cfRule>
    <cfRule type="cellIs" dxfId="35177" priority="13165" stopIfTrue="1" operator="equal">
      <formula>"Napkin Hs"</formula>
    </cfRule>
    <cfRule type="cellIs" dxfId="35176" priority="13166" stopIfTrue="1" operator="equal">
      <formula>"Towel"</formula>
    </cfRule>
    <cfRule type="cellIs" dxfId="35175" priority="13167" stopIfTrue="1" operator="equal">
      <formula>"Napkin Hs"</formula>
    </cfRule>
  </conditionalFormatting>
  <conditionalFormatting sqref="C67">
    <cfRule type="cellIs" dxfId="35174" priority="13071" stopIfTrue="1" operator="equal">
      <formula>"Napkin Hs"</formula>
    </cfRule>
  </conditionalFormatting>
  <conditionalFormatting sqref="C67">
    <cfRule type="cellIs" dxfId="35173" priority="13070" stopIfTrue="1" operator="equal">
      <formula>"Napkin Hs"</formula>
    </cfRule>
  </conditionalFormatting>
  <conditionalFormatting sqref="C67">
    <cfRule type="cellIs" dxfId="35172" priority="13069" stopIfTrue="1" operator="equal">
      <formula>"Napkin Hs"</formula>
    </cfRule>
  </conditionalFormatting>
  <conditionalFormatting sqref="C67">
    <cfRule type="cellIs" dxfId="35171" priority="13068" stopIfTrue="1" operator="equal">
      <formula>"Napkin Hs"</formula>
    </cfRule>
  </conditionalFormatting>
  <conditionalFormatting sqref="C67">
    <cfRule type="cellIs" dxfId="35170" priority="13067" stopIfTrue="1" operator="equal">
      <formula>"Napkin Hs"</formula>
    </cfRule>
  </conditionalFormatting>
  <conditionalFormatting sqref="C67">
    <cfRule type="cellIs" dxfId="35169" priority="13066" stopIfTrue="1" operator="equal">
      <formula>"Napkin Hs"</formula>
    </cfRule>
  </conditionalFormatting>
  <conditionalFormatting sqref="C67">
    <cfRule type="cellIs" dxfId="35168" priority="13062" stopIfTrue="1" operator="equal">
      <formula>"Towel"</formula>
    </cfRule>
    <cfRule type="cellIs" dxfId="35167" priority="13063" stopIfTrue="1" operator="equal">
      <formula>"Napkin Hs"</formula>
    </cfRule>
  </conditionalFormatting>
  <conditionalFormatting sqref="C67">
    <cfRule type="cellIs" dxfId="35166" priority="13064" stopIfTrue="1" operator="equal">
      <formula>"Towel"</formula>
    </cfRule>
    <cfRule type="cellIs" dxfId="35165" priority="13065" stopIfTrue="1" operator="equal">
      <formula>"Napkin Hs"</formula>
    </cfRule>
  </conditionalFormatting>
  <conditionalFormatting sqref="C67">
    <cfRule type="cellIs" dxfId="35164" priority="13058" stopIfTrue="1" operator="equal">
      <formula>"Towel"</formula>
    </cfRule>
    <cfRule type="cellIs" dxfId="35163" priority="13059" stopIfTrue="1" operator="equal">
      <formula>"Napkin Hs"</formula>
    </cfRule>
  </conditionalFormatting>
  <conditionalFormatting sqref="C67">
    <cfRule type="cellIs" dxfId="35162" priority="13060" stopIfTrue="1" operator="equal">
      <formula>"Towel"</formula>
    </cfRule>
    <cfRule type="cellIs" dxfId="35161" priority="13061" stopIfTrue="1" operator="equal">
      <formula>"Napkin Hs"</formula>
    </cfRule>
  </conditionalFormatting>
  <conditionalFormatting sqref="C67">
    <cfRule type="cellIs" dxfId="35160" priority="13056" stopIfTrue="1" operator="equal">
      <formula>"Towel"</formula>
    </cfRule>
    <cfRule type="cellIs" dxfId="35159" priority="13057" stopIfTrue="1" operator="equal">
      <formula>"Napkin Hs"</formula>
    </cfRule>
  </conditionalFormatting>
  <conditionalFormatting sqref="C67">
    <cfRule type="cellIs" dxfId="35158" priority="13052" stopIfTrue="1" operator="equal">
      <formula>"Towel"</formula>
    </cfRule>
    <cfRule type="cellIs" dxfId="35157" priority="13053" stopIfTrue="1" operator="equal">
      <formula>"Napkin Hs"</formula>
    </cfRule>
  </conditionalFormatting>
  <conditionalFormatting sqref="C67">
    <cfRule type="cellIs" dxfId="35156" priority="13054" stopIfTrue="1" operator="equal">
      <formula>"Towel"</formula>
    </cfRule>
    <cfRule type="cellIs" dxfId="35155" priority="13055" stopIfTrue="1" operator="equal">
      <formula>"Napkin Hs"</formula>
    </cfRule>
  </conditionalFormatting>
  <conditionalFormatting sqref="C67">
    <cfRule type="cellIs" dxfId="35154" priority="13048" stopIfTrue="1" operator="equal">
      <formula>"Towel"</formula>
    </cfRule>
    <cfRule type="cellIs" dxfId="35153" priority="13049" stopIfTrue="1" operator="equal">
      <formula>"Napkin Hs"</formula>
    </cfRule>
  </conditionalFormatting>
  <conditionalFormatting sqref="C67">
    <cfRule type="cellIs" dxfId="35152" priority="13050" stopIfTrue="1" operator="equal">
      <formula>"Towel"</formula>
    </cfRule>
    <cfRule type="cellIs" dxfId="35151" priority="13051" stopIfTrue="1" operator="equal">
      <formula>"Napkin Hs"</formula>
    </cfRule>
  </conditionalFormatting>
  <conditionalFormatting sqref="C67">
    <cfRule type="cellIs" dxfId="35150" priority="13046" stopIfTrue="1" operator="equal">
      <formula>"Towel"</formula>
    </cfRule>
    <cfRule type="cellIs" dxfId="35149" priority="13047" stopIfTrue="1" operator="equal">
      <formula>"Napkin Hs"</formula>
    </cfRule>
  </conditionalFormatting>
  <conditionalFormatting sqref="C67">
    <cfRule type="cellIs" dxfId="35148" priority="13040" stopIfTrue="1" operator="equal">
      <formula>"Towel"</formula>
    </cfRule>
    <cfRule type="cellIs" dxfId="35147" priority="13041" stopIfTrue="1" operator="equal">
      <formula>"Napkin Hs"</formula>
    </cfRule>
  </conditionalFormatting>
  <conditionalFormatting sqref="C67">
    <cfRule type="cellIs" dxfId="35146" priority="13044" stopIfTrue="1" operator="equal">
      <formula>"Towel"</formula>
    </cfRule>
    <cfRule type="cellIs" dxfId="35145" priority="13045" stopIfTrue="1" operator="equal">
      <formula>"Napkin Hs"</formula>
    </cfRule>
  </conditionalFormatting>
  <conditionalFormatting sqref="C67">
    <cfRule type="cellIs" dxfId="35144" priority="13042" stopIfTrue="1" operator="equal">
      <formula>"Towel"</formula>
    </cfRule>
    <cfRule type="cellIs" dxfId="35143" priority="13043" stopIfTrue="1" operator="equal">
      <formula>"Napkin Hs"</formula>
    </cfRule>
  </conditionalFormatting>
  <conditionalFormatting sqref="C67">
    <cfRule type="cellIs" dxfId="35142" priority="13034" stopIfTrue="1" operator="equal">
      <formula>"Towel"</formula>
    </cfRule>
    <cfRule type="cellIs" dxfId="35141" priority="13035" stopIfTrue="1" operator="equal">
      <formula>"Napkin Hs"</formula>
    </cfRule>
  </conditionalFormatting>
  <conditionalFormatting sqref="C67">
    <cfRule type="cellIs" dxfId="35140" priority="13036" stopIfTrue="1" operator="equal">
      <formula>"Towel"</formula>
    </cfRule>
    <cfRule type="cellIs" dxfId="35139" priority="13037" stopIfTrue="1" operator="equal">
      <formula>"Napkin Hs"</formula>
    </cfRule>
  </conditionalFormatting>
  <conditionalFormatting sqref="C67">
    <cfRule type="cellIs" dxfId="35138" priority="13038" stopIfTrue="1" operator="equal">
      <formula>"Towel"</formula>
    </cfRule>
    <cfRule type="cellIs" dxfId="35137" priority="13039" stopIfTrue="1" operator="equal">
      <formula>"Napkin Hs"</formula>
    </cfRule>
  </conditionalFormatting>
  <conditionalFormatting sqref="C67">
    <cfRule type="cellIs" dxfId="35136" priority="13032" stopIfTrue="1" operator="equal">
      <formula>"Towel"</formula>
    </cfRule>
    <cfRule type="cellIs" dxfId="35135" priority="13033" stopIfTrue="1" operator="equal">
      <formula>"Napkin Hs"</formula>
    </cfRule>
  </conditionalFormatting>
  <conditionalFormatting sqref="C67">
    <cfRule type="cellIs" dxfId="35134" priority="13030" stopIfTrue="1" operator="equal">
      <formula>"Towel"</formula>
    </cfRule>
    <cfRule type="cellIs" dxfId="35133" priority="13031" stopIfTrue="1" operator="equal">
      <formula>"Napkin Hs"</formula>
    </cfRule>
  </conditionalFormatting>
  <conditionalFormatting sqref="C67">
    <cfRule type="cellIs" dxfId="35132" priority="13006" stopIfTrue="1" operator="equal">
      <formula>"Towel"</formula>
    </cfRule>
  </conditionalFormatting>
  <conditionalFormatting sqref="C67">
    <cfRule type="cellIs" dxfId="35131" priority="13007" stopIfTrue="1" operator="equal">
      <formula>"Napkin Hs"</formula>
    </cfRule>
    <cfRule type="cellIs" dxfId="35130" priority="13012" stopIfTrue="1" operator="equal">
      <formula>"Towel"</formula>
    </cfRule>
    <cfRule type="cellIs" dxfId="35129" priority="13013" stopIfTrue="1" operator="equal">
      <formula>"Napkin Hs"</formula>
    </cfRule>
    <cfRule type="cellIs" dxfId="35128" priority="13022" stopIfTrue="1" operator="equal">
      <formula>"Towel"</formula>
    </cfRule>
    <cfRule type="cellIs" dxfId="35127" priority="13023" stopIfTrue="1" operator="equal">
      <formula>"Napkin Hs"</formula>
    </cfRule>
    <cfRule type="cellIs" dxfId="35126" priority="13028" stopIfTrue="1" operator="equal">
      <formula>"Towel"</formula>
    </cfRule>
    <cfRule type="cellIs" dxfId="35125" priority="13029" stopIfTrue="1" operator="equal">
      <formula>"Napkin Hs"</formula>
    </cfRule>
  </conditionalFormatting>
  <conditionalFormatting sqref="C67">
    <cfRule type="cellIs" dxfId="35124" priority="13008" stopIfTrue="1" operator="equal">
      <formula>"Towel"</formula>
    </cfRule>
    <cfRule type="cellIs" dxfId="35123" priority="13009" stopIfTrue="1" operator="equal">
      <formula>"Napkin Hs"</formula>
    </cfRule>
    <cfRule type="cellIs" dxfId="35122" priority="13010" stopIfTrue="1" operator="equal">
      <formula>"Towel"</formula>
    </cfRule>
    <cfRule type="cellIs" dxfId="35121" priority="13011" stopIfTrue="1" operator="equal">
      <formula>"Napkin Hs"</formula>
    </cfRule>
    <cfRule type="cellIs" dxfId="35120" priority="13014" stopIfTrue="1" operator="equal">
      <formula>"Towel"</formula>
    </cfRule>
    <cfRule type="cellIs" dxfId="35119" priority="13015" stopIfTrue="1" operator="equal">
      <formula>"Napkin Hs"</formula>
    </cfRule>
    <cfRule type="cellIs" dxfId="35118" priority="13016" stopIfTrue="1" operator="equal">
      <formula>"Towel"</formula>
    </cfRule>
    <cfRule type="cellIs" dxfId="35117" priority="13017" stopIfTrue="1" operator="equal">
      <formula>"Napkin Hs"</formula>
    </cfRule>
    <cfRule type="cellIs" dxfId="35116" priority="13018" stopIfTrue="1" operator="equal">
      <formula>"Towel"</formula>
    </cfRule>
    <cfRule type="cellIs" dxfId="35115" priority="13019" stopIfTrue="1" operator="equal">
      <formula>"Napkin Hs"</formula>
    </cfRule>
    <cfRule type="cellIs" dxfId="35114" priority="13020" stopIfTrue="1" operator="equal">
      <formula>"Towel"</formula>
    </cfRule>
    <cfRule type="cellIs" dxfId="35113" priority="13021" stopIfTrue="1" operator="equal">
      <formula>"Napkin Hs"</formula>
    </cfRule>
    <cfRule type="cellIs" dxfId="35112" priority="13024" stopIfTrue="1" operator="equal">
      <formula>"Towel"</formula>
    </cfRule>
    <cfRule type="cellIs" dxfId="35111" priority="13025" stopIfTrue="1" operator="equal">
      <formula>"Napkin Hs"</formula>
    </cfRule>
    <cfRule type="cellIs" dxfId="35110" priority="13027" stopIfTrue="1" operator="equal">
      <formula>"Napkin Hs"</formula>
    </cfRule>
  </conditionalFormatting>
  <conditionalFormatting sqref="C67">
    <cfRule type="cellIs" dxfId="35109" priority="13026" stopIfTrue="1" operator="equal">
      <formula>"Towel"</formula>
    </cfRule>
  </conditionalFormatting>
  <conditionalFormatting sqref="C67">
    <cfRule type="cellIs" dxfId="35108" priority="13004" stopIfTrue="1" operator="equal">
      <formula>"Towel"</formula>
    </cfRule>
    <cfRule type="cellIs" dxfId="35107" priority="13005" stopIfTrue="1" operator="equal">
      <formula>"Napkin Hs"</formula>
    </cfRule>
  </conditionalFormatting>
  <conditionalFormatting sqref="C67">
    <cfRule type="cellIs" dxfId="35106" priority="13003" stopIfTrue="1" operator="equal">
      <formula>"Napkin Hs"</formula>
    </cfRule>
  </conditionalFormatting>
  <conditionalFormatting sqref="C67">
    <cfRule type="cellIs" dxfId="35105" priority="13002" stopIfTrue="1" operator="equal">
      <formula>"Towel"</formula>
    </cfRule>
  </conditionalFormatting>
  <conditionalFormatting sqref="C67">
    <cfRule type="cellIs" dxfId="35104" priority="13000" stopIfTrue="1" operator="equal">
      <formula>"Towel"</formula>
    </cfRule>
  </conditionalFormatting>
  <conditionalFormatting sqref="C67">
    <cfRule type="cellIs" dxfId="35103" priority="13001" stopIfTrue="1" operator="equal">
      <formula>"Napkin Hs"</formula>
    </cfRule>
  </conditionalFormatting>
  <conditionalFormatting sqref="C67">
    <cfRule type="cellIs" dxfId="35102" priority="12904" stopIfTrue="1" operator="equal">
      <formula>"Towel"</formula>
    </cfRule>
  </conditionalFormatting>
  <conditionalFormatting sqref="C67">
    <cfRule type="cellIs" dxfId="35101" priority="12914" stopIfTrue="1" operator="equal">
      <formula>"Towel"</formula>
    </cfRule>
    <cfRule type="cellIs" dxfId="35100" priority="12915" stopIfTrue="1" operator="equal">
      <formula>"Napkin Hs"</formula>
    </cfRule>
    <cfRule type="cellIs" dxfId="35099" priority="12920" stopIfTrue="1" operator="equal">
      <formula>"Towel"</formula>
    </cfRule>
    <cfRule type="cellIs" dxfId="35098" priority="12921" stopIfTrue="1" operator="equal">
      <formula>"Napkin Hs"</formula>
    </cfRule>
    <cfRule type="cellIs" dxfId="35097" priority="12926" stopIfTrue="1" operator="equal">
      <formula>"Towel"</formula>
    </cfRule>
    <cfRule type="cellIs" dxfId="35096" priority="12927" stopIfTrue="1" operator="equal">
      <formula>"Napkin Hs"</formula>
    </cfRule>
    <cfRule type="cellIs" dxfId="35095" priority="12928" stopIfTrue="1" operator="equal">
      <formula>"Towel"</formula>
    </cfRule>
    <cfRule type="cellIs" dxfId="35094" priority="12929" stopIfTrue="1" operator="equal">
      <formula>"Napkin Hs"</formula>
    </cfRule>
    <cfRule type="cellIs" dxfId="35093" priority="12934" stopIfTrue="1" operator="equal">
      <formula>"Towel"</formula>
    </cfRule>
    <cfRule type="cellIs" dxfId="35092" priority="12935" stopIfTrue="1" operator="equal">
      <formula>"Napkin Hs"</formula>
    </cfRule>
    <cfRule type="cellIs" dxfId="35091" priority="12944" stopIfTrue="1" operator="equal">
      <formula>"Towel"</formula>
    </cfRule>
    <cfRule type="cellIs" dxfId="35090" priority="12945" stopIfTrue="1" operator="equal">
      <formula>"Napkin Hs"</formula>
    </cfRule>
    <cfRule type="cellIs" dxfId="35089" priority="12950" stopIfTrue="1" operator="equal">
      <formula>"Towel"</formula>
    </cfRule>
    <cfRule type="cellIs" dxfId="35088" priority="12951" stopIfTrue="1" operator="equal">
      <formula>"Napkin Hs"</formula>
    </cfRule>
    <cfRule type="cellIs" dxfId="35087" priority="12952" stopIfTrue="1" operator="equal">
      <formula>"Towel"</formula>
    </cfRule>
    <cfRule type="cellIs" dxfId="35086" priority="12953" stopIfTrue="1" operator="equal">
      <formula>"Napkin Hs"</formula>
    </cfRule>
    <cfRule type="cellIs" dxfId="35085" priority="12958" stopIfTrue="1" operator="equal">
      <formula>"Towel"</formula>
    </cfRule>
    <cfRule type="cellIs" dxfId="35084" priority="12959" stopIfTrue="1" operator="equal">
      <formula>"Napkin Hs"</formula>
    </cfRule>
    <cfRule type="cellIs" dxfId="35083" priority="12968" stopIfTrue="1" operator="equal">
      <formula>"Towel"</formula>
    </cfRule>
    <cfRule type="cellIs" dxfId="35082" priority="12969" stopIfTrue="1" operator="equal">
      <formula>"Napkin Hs"</formula>
    </cfRule>
    <cfRule type="cellIs" dxfId="35081" priority="12970" stopIfTrue="1" operator="equal">
      <formula>"Towel"</formula>
    </cfRule>
    <cfRule type="cellIs" dxfId="35080" priority="12971" stopIfTrue="1" operator="equal">
      <formula>"Napkin Hs"</formula>
    </cfRule>
    <cfRule type="cellIs" dxfId="35079" priority="12976" stopIfTrue="1" operator="equal">
      <formula>"Towel"</formula>
    </cfRule>
    <cfRule type="cellIs" dxfId="35078" priority="12977" stopIfTrue="1" operator="equal">
      <formula>"Napkin Hs"</formula>
    </cfRule>
    <cfRule type="cellIs" dxfId="35077" priority="12986" stopIfTrue="1" operator="equal">
      <formula>"Towel"</formula>
    </cfRule>
    <cfRule type="cellIs" dxfId="35076" priority="12987" stopIfTrue="1" operator="equal">
      <formula>"Napkin Hs"</formula>
    </cfRule>
    <cfRule type="cellIs" dxfId="35075" priority="12988" stopIfTrue="1" operator="equal">
      <formula>"Towel"</formula>
    </cfRule>
    <cfRule type="cellIs" dxfId="35074" priority="12989" stopIfTrue="1" operator="equal">
      <formula>"Napkin Hs"</formula>
    </cfRule>
    <cfRule type="cellIs" dxfId="35073" priority="12995" stopIfTrue="1" operator="equal">
      <formula>"Napkin Hs"</formula>
    </cfRule>
  </conditionalFormatting>
  <conditionalFormatting sqref="C67">
    <cfRule type="cellIs" dxfId="35072" priority="12994" stopIfTrue="1" operator="equal">
      <formula>"Towel"</formula>
    </cfRule>
  </conditionalFormatting>
  <conditionalFormatting sqref="C67">
    <cfRule type="cellIs" dxfId="35071" priority="12905" stopIfTrue="1" operator="equal">
      <formula>"Napkin Hs"</formula>
    </cfRule>
    <cfRule type="cellIs" dxfId="35070" priority="12906" stopIfTrue="1" operator="equal">
      <formula>"Towel"</formula>
    </cfRule>
    <cfRule type="cellIs" dxfId="35069" priority="12907" stopIfTrue="1" operator="equal">
      <formula>"Napkin Hs"</formula>
    </cfRule>
    <cfRule type="cellIs" dxfId="35068" priority="12908" stopIfTrue="1" operator="equal">
      <formula>"Towel"</formula>
    </cfRule>
    <cfRule type="cellIs" dxfId="35067" priority="12909" stopIfTrue="1" operator="equal">
      <formula>"Napkin Hs"</formula>
    </cfRule>
    <cfRule type="cellIs" dxfId="35066" priority="12910" stopIfTrue="1" operator="equal">
      <formula>"Towel"</formula>
    </cfRule>
    <cfRule type="cellIs" dxfId="35065" priority="12911" stopIfTrue="1" operator="equal">
      <formula>"Napkin Hs"</formula>
    </cfRule>
    <cfRule type="cellIs" dxfId="35064" priority="12912" stopIfTrue="1" operator="equal">
      <formula>"Towel"</formula>
    </cfRule>
    <cfRule type="cellIs" dxfId="35063" priority="12913" stopIfTrue="1" operator="equal">
      <formula>"Napkin Hs"</formula>
    </cfRule>
    <cfRule type="cellIs" dxfId="35062" priority="12916" stopIfTrue="1" operator="equal">
      <formula>"Towel"</formula>
    </cfRule>
    <cfRule type="cellIs" dxfId="35061" priority="12917" stopIfTrue="1" operator="equal">
      <formula>"Napkin Hs"</formula>
    </cfRule>
    <cfRule type="cellIs" dxfId="35060" priority="12918" stopIfTrue="1" operator="equal">
      <formula>"Towel"</formula>
    </cfRule>
    <cfRule type="cellIs" dxfId="35059" priority="12919" stopIfTrue="1" operator="equal">
      <formula>"Napkin Hs"</formula>
    </cfRule>
    <cfRule type="cellIs" dxfId="35058" priority="12922" stopIfTrue="1" operator="equal">
      <formula>"Towel"</formula>
    </cfRule>
    <cfRule type="cellIs" dxfId="35057" priority="12923" stopIfTrue="1" operator="equal">
      <formula>"Napkin Hs"</formula>
    </cfRule>
    <cfRule type="cellIs" dxfId="35056" priority="12924" stopIfTrue="1" operator="equal">
      <formula>"Towel"</formula>
    </cfRule>
    <cfRule type="cellIs" dxfId="35055" priority="12925" stopIfTrue="1" operator="equal">
      <formula>"Napkin Hs"</formula>
    </cfRule>
    <cfRule type="cellIs" dxfId="35054" priority="12930" stopIfTrue="1" operator="equal">
      <formula>"Towel"</formula>
    </cfRule>
    <cfRule type="cellIs" dxfId="35053" priority="12931" stopIfTrue="1" operator="equal">
      <formula>"Napkin Hs"</formula>
    </cfRule>
    <cfRule type="cellIs" dxfId="35052" priority="12932" stopIfTrue="1" operator="equal">
      <formula>"Towel"</formula>
    </cfRule>
    <cfRule type="cellIs" dxfId="35051" priority="12933" stopIfTrue="1" operator="equal">
      <formula>"Napkin Hs"</formula>
    </cfRule>
    <cfRule type="cellIs" dxfId="35050" priority="12936" stopIfTrue="1" operator="equal">
      <formula>"Towel"</formula>
    </cfRule>
    <cfRule type="cellIs" dxfId="35049" priority="12937" stopIfTrue="1" operator="equal">
      <formula>"Napkin Hs"</formula>
    </cfRule>
    <cfRule type="cellIs" dxfId="35048" priority="12938" stopIfTrue="1" operator="equal">
      <formula>"Towel"</formula>
    </cfRule>
    <cfRule type="cellIs" dxfId="35047" priority="12939" stopIfTrue="1" operator="equal">
      <formula>"Napkin Hs"</formula>
    </cfRule>
    <cfRule type="cellIs" dxfId="35046" priority="12940" stopIfTrue="1" operator="equal">
      <formula>"Towel"</formula>
    </cfRule>
    <cfRule type="cellIs" dxfId="35045" priority="12941" stopIfTrue="1" operator="equal">
      <formula>"Napkin Hs"</formula>
    </cfRule>
    <cfRule type="cellIs" dxfId="35044" priority="12942" stopIfTrue="1" operator="equal">
      <formula>"Towel"</formula>
    </cfRule>
    <cfRule type="cellIs" dxfId="35043" priority="12943" stopIfTrue="1" operator="equal">
      <formula>"Napkin Hs"</formula>
    </cfRule>
    <cfRule type="cellIs" dxfId="35042" priority="12946" stopIfTrue="1" operator="equal">
      <formula>"Towel"</formula>
    </cfRule>
    <cfRule type="cellIs" dxfId="35041" priority="12947" stopIfTrue="1" operator="equal">
      <formula>"Napkin Hs"</formula>
    </cfRule>
    <cfRule type="cellIs" dxfId="35040" priority="12948" stopIfTrue="1" operator="equal">
      <formula>"Towel"</formula>
    </cfRule>
    <cfRule type="cellIs" dxfId="35039" priority="12949" stopIfTrue="1" operator="equal">
      <formula>"Napkin Hs"</formula>
    </cfRule>
    <cfRule type="cellIs" dxfId="35038" priority="12954" stopIfTrue="1" operator="equal">
      <formula>"Towel"</formula>
    </cfRule>
    <cfRule type="cellIs" dxfId="35037" priority="12955" stopIfTrue="1" operator="equal">
      <formula>"Napkin Hs"</formula>
    </cfRule>
    <cfRule type="cellIs" dxfId="35036" priority="12956" stopIfTrue="1" operator="equal">
      <formula>"Towel"</formula>
    </cfRule>
    <cfRule type="cellIs" dxfId="35035" priority="12957" stopIfTrue="1" operator="equal">
      <formula>"Napkin Hs"</formula>
    </cfRule>
    <cfRule type="cellIs" dxfId="35034" priority="12960" stopIfTrue="1" operator="equal">
      <formula>"Towel"</formula>
    </cfRule>
    <cfRule type="cellIs" dxfId="35033" priority="12961" stopIfTrue="1" operator="equal">
      <formula>"Napkin Hs"</formula>
    </cfRule>
    <cfRule type="cellIs" dxfId="35032" priority="12962" stopIfTrue="1" operator="equal">
      <formula>"Towel"</formula>
    </cfRule>
    <cfRule type="cellIs" dxfId="35031" priority="12963" stopIfTrue="1" operator="equal">
      <formula>"Napkin Hs"</formula>
    </cfRule>
    <cfRule type="cellIs" dxfId="35030" priority="12964" stopIfTrue="1" operator="equal">
      <formula>"Towel"</formula>
    </cfRule>
    <cfRule type="cellIs" dxfId="35029" priority="12965" stopIfTrue="1" operator="equal">
      <formula>"Napkin Hs"</formula>
    </cfRule>
    <cfRule type="cellIs" dxfId="35028" priority="12966" stopIfTrue="1" operator="equal">
      <formula>"Towel"</formula>
    </cfRule>
    <cfRule type="cellIs" dxfId="35027" priority="12967" stopIfTrue="1" operator="equal">
      <formula>"Napkin Hs"</formula>
    </cfRule>
    <cfRule type="cellIs" dxfId="35026" priority="12972" stopIfTrue="1" operator="equal">
      <formula>"Towel"</formula>
    </cfRule>
    <cfRule type="cellIs" dxfId="35025" priority="12973" stopIfTrue="1" operator="equal">
      <formula>"Napkin Hs"</formula>
    </cfRule>
    <cfRule type="cellIs" dxfId="35024" priority="12974" stopIfTrue="1" operator="equal">
      <formula>"Towel"</formula>
    </cfRule>
    <cfRule type="cellIs" dxfId="35023" priority="12975" stopIfTrue="1" operator="equal">
      <formula>"Napkin Hs"</formula>
    </cfRule>
    <cfRule type="cellIs" dxfId="35022" priority="12978" stopIfTrue="1" operator="equal">
      <formula>"Towel"</formula>
    </cfRule>
    <cfRule type="cellIs" dxfId="35021" priority="12979" stopIfTrue="1" operator="equal">
      <formula>"Napkin Hs"</formula>
    </cfRule>
    <cfRule type="cellIs" dxfId="35020" priority="12980" stopIfTrue="1" operator="equal">
      <formula>"Towel"</formula>
    </cfRule>
    <cfRule type="cellIs" dxfId="35019" priority="12981" stopIfTrue="1" operator="equal">
      <formula>"Napkin Hs"</formula>
    </cfRule>
    <cfRule type="cellIs" dxfId="35018" priority="12982" stopIfTrue="1" operator="equal">
      <formula>"Towel"</formula>
    </cfRule>
    <cfRule type="cellIs" dxfId="35017" priority="12983" stopIfTrue="1" operator="equal">
      <formula>"Napkin Hs"</formula>
    </cfRule>
    <cfRule type="cellIs" dxfId="35016" priority="12984" stopIfTrue="1" operator="equal">
      <formula>"Towel"</formula>
    </cfRule>
    <cfRule type="cellIs" dxfId="35015" priority="12985" stopIfTrue="1" operator="equal">
      <formula>"Napkin Hs"</formula>
    </cfRule>
    <cfRule type="cellIs" dxfId="35014" priority="12990" stopIfTrue="1" operator="equal">
      <formula>"Towel"</formula>
    </cfRule>
    <cfRule type="cellIs" dxfId="35013" priority="12991" stopIfTrue="1" operator="equal">
      <formula>"Napkin Hs"</formula>
    </cfRule>
    <cfRule type="cellIs" dxfId="35012" priority="12992" stopIfTrue="1" operator="equal">
      <formula>"Towel"</formula>
    </cfRule>
    <cfRule type="cellIs" dxfId="35011" priority="12993" stopIfTrue="1" operator="equal">
      <formula>"Napkin Hs"</formula>
    </cfRule>
    <cfRule type="cellIs" dxfId="35010" priority="12996" stopIfTrue="1" operator="equal">
      <formula>"Towel"</formula>
    </cfRule>
    <cfRule type="cellIs" dxfId="35009" priority="12997" stopIfTrue="1" operator="equal">
      <formula>"Napkin Hs"</formula>
    </cfRule>
    <cfRule type="cellIs" dxfId="35008" priority="12998" stopIfTrue="1" operator="equal">
      <formula>"Towel"</formula>
    </cfRule>
    <cfRule type="cellIs" dxfId="35007" priority="12999" stopIfTrue="1" operator="equal">
      <formula>"Napkin Hs"</formula>
    </cfRule>
  </conditionalFormatting>
  <conditionalFormatting sqref="C67">
    <cfRule type="cellIs" dxfId="35006" priority="12903" stopIfTrue="1" operator="equal">
      <formula>"Napkin Hs"</formula>
    </cfRule>
  </conditionalFormatting>
  <conditionalFormatting sqref="C67">
    <cfRule type="cellIs" dxfId="35005" priority="12902" stopIfTrue="1" operator="equal">
      <formula>"Napkin Hs"</formula>
    </cfRule>
  </conditionalFormatting>
  <conditionalFormatting sqref="C67">
    <cfRule type="cellIs" dxfId="35004" priority="12901" stopIfTrue="1" operator="equal">
      <formula>"Napkin Hs"</formula>
    </cfRule>
  </conditionalFormatting>
  <conditionalFormatting sqref="C67">
    <cfRule type="cellIs" dxfId="35003" priority="12900" stopIfTrue="1" operator="equal">
      <formula>"Napkin Hs"</formula>
    </cfRule>
  </conditionalFormatting>
  <conditionalFormatting sqref="C67">
    <cfRule type="cellIs" dxfId="35002" priority="12899" stopIfTrue="1" operator="equal">
      <formula>"Napkin Hs"</formula>
    </cfRule>
  </conditionalFormatting>
  <conditionalFormatting sqref="C67">
    <cfRule type="cellIs" dxfId="35001" priority="12898" stopIfTrue="1" operator="equal">
      <formula>"Napkin Hs"</formula>
    </cfRule>
  </conditionalFormatting>
  <conditionalFormatting sqref="C67">
    <cfRule type="cellIs" dxfId="35000" priority="12894" stopIfTrue="1" operator="equal">
      <formula>"Towel"</formula>
    </cfRule>
    <cfRule type="cellIs" dxfId="34999" priority="12895" stopIfTrue="1" operator="equal">
      <formula>"Napkin Hs"</formula>
    </cfRule>
  </conditionalFormatting>
  <conditionalFormatting sqref="C67">
    <cfRule type="cellIs" dxfId="34998" priority="12896" stopIfTrue="1" operator="equal">
      <formula>"Towel"</formula>
    </cfRule>
    <cfRule type="cellIs" dxfId="34997" priority="12897" stopIfTrue="1" operator="equal">
      <formula>"Napkin Hs"</formula>
    </cfRule>
  </conditionalFormatting>
  <conditionalFormatting sqref="C67">
    <cfRule type="cellIs" dxfId="34996" priority="12890" stopIfTrue="1" operator="equal">
      <formula>"Towel"</formula>
    </cfRule>
    <cfRule type="cellIs" dxfId="34995" priority="12891" stopIfTrue="1" operator="equal">
      <formula>"Napkin Hs"</formula>
    </cfRule>
  </conditionalFormatting>
  <conditionalFormatting sqref="C67">
    <cfRule type="cellIs" dxfId="34994" priority="12892" stopIfTrue="1" operator="equal">
      <formula>"Towel"</formula>
    </cfRule>
    <cfRule type="cellIs" dxfId="34993" priority="12893" stopIfTrue="1" operator="equal">
      <formula>"Napkin Hs"</formula>
    </cfRule>
  </conditionalFormatting>
  <conditionalFormatting sqref="B67:C67 B68">
    <cfRule type="cellIs" dxfId="34992" priority="13317" stopIfTrue="1" operator="equal">
      <formula>"Towel"</formula>
    </cfRule>
    <cfRule type="cellIs" dxfId="34991" priority="13318" stopIfTrue="1" operator="equal">
      <formula>"Napkin Hs"</formula>
    </cfRule>
  </conditionalFormatting>
  <conditionalFormatting sqref="C67">
    <cfRule type="cellIs" dxfId="34990" priority="13313" stopIfTrue="1" operator="equal">
      <formula>"Towel"</formula>
    </cfRule>
    <cfRule type="cellIs" dxfId="34989" priority="13314" stopIfTrue="1" operator="equal">
      <formula>"Napkin Hs"</formula>
    </cfRule>
  </conditionalFormatting>
  <conditionalFormatting sqref="C67">
    <cfRule type="cellIs" dxfId="34988" priority="13315" stopIfTrue="1" operator="equal">
      <formula>"Towel"</formula>
    </cfRule>
    <cfRule type="cellIs" dxfId="34987" priority="13316" stopIfTrue="1" operator="equal">
      <formula>"Napkin Hs"</formula>
    </cfRule>
  </conditionalFormatting>
  <conditionalFormatting sqref="C67">
    <cfRule type="cellIs" dxfId="34986" priority="13309" stopIfTrue="1" operator="equal">
      <formula>"Towel"</formula>
    </cfRule>
    <cfRule type="cellIs" dxfId="34985" priority="13310" stopIfTrue="1" operator="equal">
      <formula>"Napkin Hs"</formula>
    </cfRule>
  </conditionalFormatting>
  <conditionalFormatting sqref="C67">
    <cfRule type="cellIs" dxfId="34984" priority="13311" stopIfTrue="1" operator="equal">
      <formula>"Towel"</formula>
    </cfRule>
    <cfRule type="cellIs" dxfId="34983" priority="13312" stopIfTrue="1" operator="equal">
      <formula>"Napkin Hs"</formula>
    </cfRule>
  </conditionalFormatting>
  <conditionalFormatting sqref="C67">
    <cfRule type="cellIs" dxfId="34982" priority="13307" stopIfTrue="1" operator="equal">
      <formula>"Towel"</formula>
    </cfRule>
    <cfRule type="cellIs" dxfId="34981" priority="13308" stopIfTrue="1" operator="equal">
      <formula>"Napkin Hs"</formula>
    </cfRule>
  </conditionalFormatting>
  <conditionalFormatting sqref="B67:B68">
    <cfRule type="cellIs" dxfId="34980" priority="13305" stopIfTrue="1" operator="equal">
      <formula>"Towel"</formula>
    </cfRule>
    <cfRule type="cellIs" dxfId="34979" priority="13306" stopIfTrue="1" operator="equal">
      <formula>"Napkin Hs"</formula>
    </cfRule>
  </conditionalFormatting>
  <conditionalFormatting sqref="B67:C67 B68">
    <cfRule type="cellIs" dxfId="34978" priority="13303" stopIfTrue="1" operator="equal">
      <formula>"Towel"</formula>
    </cfRule>
    <cfRule type="cellIs" dxfId="34977" priority="13304" stopIfTrue="1" operator="equal">
      <formula>"Napkin Hs"</formula>
    </cfRule>
  </conditionalFormatting>
  <conditionalFormatting sqref="C67">
    <cfRule type="cellIs" dxfId="34976" priority="13299" stopIfTrue="1" operator="equal">
      <formula>"Towel"</formula>
    </cfRule>
    <cfRule type="cellIs" dxfId="34975" priority="13300" stopIfTrue="1" operator="equal">
      <formula>"Napkin Hs"</formula>
    </cfRule>
  </conditionalFormatting>
  <conditionalFormatting sqref="C67">
    <cfRule type="cellIs" dxfId="34974" priority="13302" stopIfTrue="1" operator="equal">
      <formula>"Napkin Hs"</formula>
    </cfRule>
  </conditionalFormatting>
  <conditionalFormatting sqref="C67">
    <cfRule type="cellIs" dxfId="34973" priority="13301" stopIfTrue="1" operator="equal">
      <formula>"Towel"</formula>
    </cfRule>
  </conditionalFormatting>
  <conditionalFormatting sqref="B64:C64">
    <cfRule type="cellIs" dxfId="34972" priority="12868" stopIfTrue="1" operator="equal">
      <formula>"Towel"</formula>
    </cfRule>
    <cfRule type="cellIs" dxfId="34971" priority="12869" stopIfTrue="1" operator="equal">
      <formula>"Napkin Hs"</formula>
    </cfRule>
  </conditionalFormatting>
  <conditionalFormatting sqref="C64">
    <cfRule type="cellIs" dxfId="34970" priority="12864" stopIfTrue="1" operator="equal">
      <formula>"Towel"</formula>
    </cfRule>
    <cfRule type="cellIs" dxfId="34969" priority="12865" stopIfTrue="1" operator="equal">
      <formula>"Napkin Hs"</formula>
    </cfRule>
  </conditionalFormatting>
  <conditionalFormatting sqref="C64">
    <cfRule type="cellIs" dxfId="34968" priority="12867" stopIfTrue="1" operator="equal">
      <formula>"Napkin Hs"</formula>
    </cfRule>
  </conditionalFormatting>
  <conditionalFormatting sqref="C64">
    <cfRule type="cellIs" dxfId="34967" priority="12866" stopIfTrue="1" operator="equal">
      <formula>"Towel"</formula>
    </cfRule>
  </conditionalFormatting>
  <conditionalFormatting sqref="B64">
    <cfRule type="cellIs" dxfId="34966" priority="12862" stopIfTrue="1" operator="equal">
      <formula>"Towel"</formula>
    </cfRule>
    <cfRule type="cellIs" dxfId="34965" priority="12863" stopIfTrue="1" operator="equal">
      <formula>"Napkin Hs"</formula>
    </cfRule>
  </conditionalFormatting>
  <conditionalFormatting sqref="B64">
    <cfRule type="cellIs" dxfId="34964" priority="12860" stopIfTrue="1" operator="equal">
      <formula>"Towel"</formula>
    </cfRule>
    <cfRule type="cellIs" dxfId="34963" priority="12861" stopIfTrue="1" operator="equal">
      <formula>"Napkin Hs"</formula>
    </cfRule>
  </conditionalFormatting>
  <conditionalFormatting sqref="B64">
    <cfRule type="cellIs" dxfId="34962" priority="12858" stopIfTrue="1" operator="equal">
      <formula>"Towel"</formula>
    </cfRule>
    <cfRule type="cellIs" dxfId="34961" priority="12859" stopIfTrue="1" operator="equal">
      <formula>"Napkin Hs"</formula>
    </cfRule>
  </conditionalFormatting>
  <conditionalFormatting sqref="B64">
    <cfRule type="cellIs" dxfId="34960" priority="12856" stopIfTrue="1" operator="equal">
      <formula>"Towel"</formula>
    </cfRule>
    <cfRule type="cellIs" dxfId="34959" priority="12857" stopIfTrue="1" operator="equal">
      <formula>"Napkin Hs"</formula>
    </cfRule>
  </conditionalFormatting>
  <conditionalFormatting sqref="B64">
    <cfRule type="cellIs" dxfId="34958" priority="12854" stopIfTrue="1" operator="equal">
      <formula>"Towel"</formula>
    </cfRule>
    <cfRule type="cellIs" dxfId="34957" priority="12855" stopIfTrue="1" operator="equal">
      <formula>"Napkin Hs"</formula>
    </cfRule>
  </conditionalFormatting>
  <conditionalFormatting sqref="B64">
    <cfRule type="cellIs" dxfId="34956" priority="12852" stopIfTrue="1" operator="equal">
      <formula>"Towel"</formula>
    </cfRule>
    <cfRule type="cellIs" dxfId="34955" priority="12853" stopIfTrue="1" operator="equal">
      <formula>"Napkin Hs"</formula>
    </cfRule>
  </conditionalFormatting>
  <conditionalFormatting sqref="B64">
    <cfRule type="cellIs" dxfId="34954" priority="12850" stopIfTrue="1" operator="equal">
      <formula>"Towel"</formula>
    </cfRule>
    <cfRule type="cellIs" dxfId="34953" priority="12851" stopIfTrue="1" operator="equal">
      <formula>"Napkin Hs"</formula>
    </cfRule>
  </conditionalFormatting>
  <conditionalFormatting sqref="B64">
    <cfRule type="cellIs" dxfId="34952" priority="12848" stopIfTrue="1" operator="equal">
      <formula>"Towel"</formula>
    </cfRule>
    <cfRule type="cellIs" dxfId="34951" priority="12849" stopIfTrue="1" operator="equal">
      <formula>"Napkin Hs"</formula>
    </cfRule>
  </conditionalFormatting>
  <conditionalFormatting sqref="B64">
    <cfRule type="cellIs" dxfId="34950" priority="12847" stopIfTrue="1" operator="equal">
      <formula>"Napkin Hs"</formula>
    </cfRule>
  </conditionalFormatting>
  <conditionalFormatting sqref="B64">
    <cfRule type="cellIs" dxfId="34949" priority="12846" stopIfTrue="1" operator="equal">
      <formula>"Napkin Hs"</formula>
    </cfRule>
  </conditionalFormatting>
  <conditionalFormatting sqref="B64">
    <cfRule type="cellIs" dxfId="34948" priority="12845" stopIfTrue="1" operator="equal">
      <formula>"Napkin Hs"</formula>
    </cfRule>
  </conditionalFormatting>
  <conditionalFormatting sqref="C64">
    <cfRule type="cellIs" dxfId="34947" priority="12843" stopIfTrue="1" operator="equal">
      <formula>"Towel"</formula>
    </cfRule>
    <cfRule type="cellIs" dxfId="34946" priority="12844" stopIfTrue="1" operator="equal">
      <formula>"Napkin Hs"</formula>
    </cfRule>
  </conditionalFormatting>
  <conditionalFormatting sqref="C64">
    <cfRule type="cellIs" dxfId="34945" priority="12839" stopIfTrue="1" operator="equal">
      <formula>"Towel"</formula>
    </cfRule>
    <cfRule type="cellIs" dxfId="34944" priority="12840" stopIfTrue="1" operator="equal">
      <formula>"Napkin Hs"</formula>
    </cfRule>
  </conditionalFormatting>
  <conditionalFormatting sqref="C64">
    <cfRule type="cellIs" dxfId="34943" priority="12841" stopIfTrue="1" operator="equal">
      <formula>"Towel"</formula>
    </cfRule>
    <cfRule type="cellIs" dxfId="34942" priority="12842" stopIfTrue="1" operator="equal">
      <formula>"Napkin Hs"</formula>
    </cfRule>
  </conditionalFormatting>
  <conditionalFormatting sqref="C64">
    <cfRule type="cellIs" dxfId="34941" priority="12837" stopIfTrue="1" operator="equal">
      <formula>"Towel"</formula>
    </cfRule>
    <cfRule type="cellIs" dxfId="34940" priority="12838" stopIfTrue="1" operator="equal">
      <formula>"Napkin Hs"</formula>
    </cfRule>
  </conditionalFormatting>
  <conditionalFormatting sqref="C64">
    <cfRule type="cellIs" dxfId="34939" priority="12835" stopIfTrue="1" operator="equal">
      <formula>"Towel"</formula>
    </cfRule>
    <cfRule type="cellIs" dxfId="34938" priority="12836" stopIfTrue="1" operator="equal">
      <formula>"Napkin Hs"</formula>
    </cfRule>
  </conditionalFormatting>
  <conditionalFormatting sqref="C64">
    <cfRule type="cellIs" dxfId="34937" priority="12833" stopIfTrue="1" operator="equal">
      <formula>"Towel"</formula>
    </cfRule>
    <cfRule type="cellIs" dxfId="34936" priority="12834" stopIfTrue="1" operator="equal">
      <formula>"Napkin Hs"</formula>
    </cfRule>
  </conditionalFormatting>
  <conditionalFormatting sqref="C64">
    <cfRule type="cellIs" dxfId="34935" priority="12825" stopIfTrue="1" operator="equal">
      <formula>"Towel"</formula>
    </cfRule>
    <cfRule type="cellIs" dxfId="34934" priority="12826" stopIfTrue="1" operator="equal">
      <formula>"Napkin Hs"</formula>
    </cfRule>
  </conditionalFormatting>
  <conditionalFormatting sqref="C64">
    <cfRule type="cellIs" dxfId="34933" priority="12827" stopIfTrue="1" operator="equal">
      <formula>"Towel"</formula>
    </cfRule>
    <cfRule type="cellIs" dxfId="34932" priority="12828" stopIfTrue="1" operator="equal">
      <formula>"Napkin Hs"</formula>
    </cfRule>
  </conditionalFormatting>
  <conditionalFormatting sqref="C64">
    <cfRule type="cellIs" dxfId="34931" priority="12823" stopIfTrue="1" operator="equal">
      <formula>"Towel"</formula>
    </cfRule>
    <cfRule type="cellIs" dxfId="34930" priority="12824" stopIfTrue="1" operator="equal">
      <formula>"Napkin Hs"</formula>
    </cfRule>
  </conditionalFormatting>
  <conditionalFormatting sqref="C64">
    <cfRule type="cellIs" dxfId="34929" priority="12821" stopIfTrue="1" operator="equal">
      <formula>"Towel"</formula>
    </cfRule>
    <cfRule type="cellIs" dxfId="34928" priority="12822" stopIfTrue="1" operator="equal">
      <formula>"Napkin Hs"</formula>
    </cfRule>
  </conditionalFormatting>
  <conditionalFormatting sqref="C64">
    <cfRule type="cellIs" dxfId="34927" priority="12829" stopIfTrue="1" operator="equal">
      <formula>"Towel"</formula>
    </cfRule>
    <cfRule type="cellIs" dxfId="34926" priority="12830" stopIfTrue="1" operator="equal">
      <formula>"Napkin Hs"</formula>
    </cfRule>
  </conditionalFormatting>
  <conditionalFormatting sqref="C64">
    <cfRule type="cellIs" dxfId="34925" priority="12831" stopIfTrue="1" operator="equal">
      <formula>"Towel"</formula>
    </cfRule>
    <cfRule type="cellIs" dxfId="34924" priority="12832" stopIfTrue="1" operator="equal">
      <formula>"Napkin Hs"</formula>
    </cfRule>
  </conditionalFormatting>
  <conditionalFormatting sqref="C64">
    <cfRule type="cellIs" dxfId="34923" priority="12819" stopIfTrue="1" operator="equal">
      <formula>"Towel"</formula>
    </cfRule>
    <cfRule type="cellIs" dxfId="34922" priority="12820" stopIfTrue="1" operator="equal">
      <formula>"Napkin Hs"</formula>
    </cfRule>
  </conditionalFormatting>
  <conditionalFormatting sqref="C64">
    <cfRule type="cellIs" dxfId="34921" priority="12815" stopIfTrue="1" operator="equal">
      <formula>"Towel"</formula>
    </cfRule>
    <cfRule type="cellIs" dxfId="34920" priority="12816" stopIfTrue="1" operator="equal">
      <formula>"Napkin Hs"</formula>
    </cfRule>
  </conditionalFormatting>
  <conditionalFormatting sqref="C64">
    <cfRule type="cellIs" dxfId="34919" priority="12817" stopIfTrue="1" operator="equal">
      <formula>"Towel"</formula>
    </cfRule>
    <cfRule type="cellIs" dxfId="34918" priority="12818" stopIfTrue="1" operator="equal">
      <formula>"Napkin Hs"</formula>
    </cfRule>
  </conditionalFormatting>
  <conditionalFormatting sqref="C64">
    <cfRule type="cellIs" dxfId="34917" priority="12813" stopIfTrue="1" operator="equal">
      <formula>"Towel"</formula>
    </cfRule>
    <cfRule type="cellIs" dxfId="34916" priority="12814" stopIfTrue="1" operator="equal">
      <formula>"Napkin Hs"</formula>
    </cfRule>
  </conditionalFormatting>
  <conditionalFormatting sqref="C64">
    <cfRule type="cellIs" dxfId="34915" priority="12811" stopIfTrue="1" operator="equal">
      <formula>"Towel"</formula>
    </cfRule>
    <cfRule type="cellIs" dxfId="34914" priority="12812" stopIfTrue="1" operator="equal">
      <formula>"Napkin Hs"</formula>
    </cfRule>
  </conditionalFormatting>
  <conditionalFormatting sqref="C64">
    <cfRule type="cellIs" dxfId="34913" priority="12809" stopIfTrue="1" operator="equal">
      <formula>"Towel"</formula>
    </cfRule>
    <cfRule type="cellIs" dxfId="34912" priority="12810" stopIfTrue="1" operator="equal">
      <formula>"Napkin Hs"</formula>
    </cfRule>
  </conditionalFormatting>
  <conditionalFormatting sqref="C64">
    <cfRule type="cellIs" dxfId="34911" priority="12801" stopIfTrue="1" operator="equal">
      <formula>"Towel"</formula>
    </cfRule>
    <cfRule type="cellIs" dxfId="34910" priority="12802" stopIfTrue="1" operator="equal">
      <formula>"Napkin Hs"</formula>
    </cfRule>
  </conditionalFormatting>
  <conditionalFormatting sqref="C64">
    <cfRule type="cellIs" dxfId="34909" priority="12803" stopIfTrue="1" operator="equal">
      <formula>"Towel"</formula>
    </cfRule>
    <cfRule type="cellIs" dxfId="34908" priority="12804" stopIfTrue="1" operator="equal">
      <formula>"Napkin Hs"</formula>
    </cfRule>
  </conditionalFormatting>
  <conditionalFormatting sqref="C64">
    <cfRule type="cellIs" dxfId="34907" priority="12799" stopIfTrue="1" operator="equal">
      <formula>"Towel"</formula>
    </cfRule>
    <cfRule type="cellIs" dxfId="34906" priority="12800" stopIfTrue="1" operator="equal">
      <formula>"Napkin Hs"</formula>
    </cfRule>
  </conditionalFormatting>
  <conditionalFormatting sqref="C64">
    <cfRule type="cellIs" dxfId="34905" priority="12797" stopIfTrue="1" operator="equal">
      <formula>"Towel"</formula>
    </cfRule>
    <cfRule type="cellIs" dxfId="34904" priority="12798" stopIfTrue="1" operator="equal">
      <formula>"Napkin Hs"</formula>
    </cfRule>
  </conditionalFormatting>
  <conditionalFormatting sqref="C64">
    <cfRule type="cellIs" dxfId="34903" priority="12805" stopIfTrue="1" operator="equal">
      <formula>"Towel"</formula>
    </cfRule>
    <cfRule type="cellIs" dxfId="34902" priority="12806" stopIfTrue="1" operator="equal">
      <formula>"Napkin Hs"</formula>
    </cfRule>
  </conditionalFormatting>
  <conditionalFormatting sqref="C64">
    <cfRule type="cellIs" dxfId="34901" priority="12807" stopIfTrue="1" operator="equal">
      <formula>"Towel"</formula>
    </cfRule>
    <cfRule type="cellIs" dxfId="34900" priority="12808" stopIfTrue="1" operator="equal">
      <formula>"Napkin Hs"</formula>
    </cfRule>
  </conditionalFormatting>
  <conditionalFormatting sqref="C64">
    <cfRule type="cellIs" dxfId="34899" priority="12795" stopIfTrue="1" operator="equal">
      <formula>"Towel"</formula>
    </cfRule>
    <cfRule type="cellIs" dxfId="34898" priority="12796" stopIfTrue="1" operator="equal">
      <formula>"Napkin Hs"</formula>
    </cfRule>
  </conditionalFormatting>
  <conditionalFormatting sqref="C64">
    <cfRule type="cellIs" dxfId="34897" priority="12791" stopIfTrue="1" operator="equal">
      <formula>"Towel"</formula>
    </cfRule>
    <cfRule type="cellIs" dxfId="34896" priority="12792" stopIfTrue="1" operator="equal">
      <formula>"Napkin Hs"</formula>
    </cfRule>
  </conditionalFormatting>
  <conditionalFormatting sqref="C64">
    <cfRule type="cellIs" dxfId="34895" priority="12793" stopIfTrue="1" operator="equal">
      <formula>"Towel"</formula>
    </cfRule>
    <cfRule type="cellIs" dxfId="34894" priority="12794" stopIfTrue="1" operator="equal">
      <formula>"Napkin Hs"</formula>
    </cfRule>
  </conditionalFormatting>
  <conditionalFormatting sqref="C64">
    <cfRule type="cellIs" dxfId="34893" priority="12787" stopIfTrue="1" operator="equal">
      <formula>"Towel"</formula>
    </cfRule>
    <cfRule type="cellIs" dxfId="34892" priority="12788" stopIfTrue="1" operator="equal">
      <formula>"Napkin Hs"</formula>
    </cfRule>
  </conditionalFormatting>
  <conditionalFormatting sqref="C64">
    <cfRule type="cellIs" dxfId="34891" priority="12789" stopIfTrue="1" operator="equal">
      <formula>"Towel"</formula>
    </cfRule>
    <cfRule type="cellIs" dxfId="34890" priority="12790" stopIfTrue="1" operator="equal">
      <formula>"Napkin Hs"</formula>
    </cfRule>
  </conditionalFormatting>
  <conditionalFormatting sqref="C64">
    <cfRule type="cellIs" dxfId="34889" priority="12785" stopIfTrue="1" operator="equal">
      <formula>"Towel"</formula>
    </cfRule>
    <cfRule type="cellIs" dxfId="34888" priority="12786" stopIfTrue="1" operator="equal">
      <formula>"Napkin Hs"</formula>
    </cfRule>
  </conditionalFormatting>
  <conditionalFormatting sqref="C64">
    <cfRule type="cellIs" dxfId="34887" priority="12779" stopIfTrue="1" operator="equal">
      <formula>"Towel"</formula>
    </cfRule>
    <cfRule type="cellIs" dxfId="34886" priority="12780" stopIfTrue="1" operator="equal">
      <formula>"Napkin Hs"</formula>
    </cfRule>
  </conditionalFormatting>
  <conditionalFormatting sqref="C64">
    <cfRule type="cellIs" dxfId="34885" priority="12783" stopIfTrue="1" operator="equal">
      <formula>"Towel"</formula>
    </cfRule>
    <cfRule type="cellIs" dxfId="34884" priority="12784" stopIfTrue="1" operator="equal">
      <formula>"Napkin Hs"</formula>
    </cfRule>
  </conditionalFormatting>
  <conditionalFormatting sqref="C64">
    <cfRule type="cellIs" dxfId="34883" priority="12781" stopIfTrue="1" operator="equal">
      <formula>"Towel"</formula>
    </cfRule>
    <cfRule type="cellIs" dxfId="34882" priority="12782" stopIfTrue="1" operator="equal">
      <formula>"Napkin Hs"</formula>
    </cfRule>
  </conditionalFormatting>
  <conditionalFormatting sqref="C64">
    <cfRule type="cellIs" dxfId="34881" priority="12773" stopIfTrue="1" operator="equal">
      <formula>"Towel"</formula>
    </cfRule>
    <cfRule type="cellIs" dxfId="34880" priority="12774" stopIfTrue="1" operator="equal">
      <formula>"Napkin Hs"</formula>
    </cfRule>
  </conditionalFormatting>
  <conditionalFormatting sqref="C64">
    <cfRule type="cellIs" dxfId="34879" priority="12775" stopIfTrue="1" operator="equal">
      <formula>"Towel"</formula>
    </cfRule>
    <cfRule type="cellIs" dxfId="34878" priority="12776" stopIfTrue="1" operator="equal">
      <formula>"Napkin Hs"</formula>
    </cfRule>
  </conditionalFormatting>
  <conditionalFormatting sqref="C64">
    <cfRule type="cellIs" dxfId="34877" priority="12777" stopIfTrue="1" operator="equal">
      <formula>"Towel"</formula>
    </cfRule>
    <cfRule type="cellIs" dxfId="34876" priority="12778" stopIfTrue="1" operator="equal">
      <formula>"Napkin Hs"</formula>
    </cfRule>
  </conditionalFormatting>
  <conditionalFormatting sqref="C64">
    <cfRule type="cellIs" dxfId="34875" priority="12771" stopIfTrue="1" operator="equal">
      <formula>"Towel"</formula>
    </cfRule>
    <cfRule type="cellIs" dxfId="34874" priority="12772" stopIfTrue="1" operator="equal">
      <formula>"Napkin Hs"</formula>
    </cfRule>
  </conditionalFormatting>
  <conditionalFormatting sqref="C64">
    <cfRule type="cellIs" dxfId="34873" priority="12769" stopIfTrue="1" operator="equal">
      <formula>"Towel"</formula>
    </cfRule>
    <cfRule type="cellIs" dxfId="34872" priority="12770" stopIfTrue="1" operator="equal">
      <formula>"Napkin Hs"</formula>
    </cfRule>
  </conditionalFormatting>
  <conditionalFormatting sqref="C64">
    <cfRule type="cellIs" dxfId="34871" priority="12745" stopIfTrue="1" operator="equal">
      <formula>"Towel"</formula>
    </cfRule>
  </conditionalFormatting>
  <conditionalFormatting sqref="C64">
    <cfRule type="cellIs" dxfId="34870" priority="12746" stopIfTrue="1" operator="equal">
      <formula>"Napkin Hs"</formula>
    </cfRule>
    <cfRule type="cellIs" dxfId="34869" priority="12751" stopIfTrue="1" operator="equal">
      <formula>"Towel"</formula>
    </cfRule>
    <cfRule type="cellIs" dxfId="34868" priority="12752" stopIfTrue="1" operator="equal">
      <formula>"Napkin Hs"</formula>
    </cfRule>
    <cfRule type="cellIs" dxfId="34867" priority="12761" stopIfTrue="1" operator="equal">
      <formula>"Towel"</formula>
    </cfRule>
    <cfRule type="cellIs" dxfId="34866" priority="12762" stopIfTrue="1" operator="equal">
      <formula>"Napkin Hs"</formula>
    </cfRule>
    <cfRule type="cellIs" dxfId="34865" priority="12767" stopIfTrue="1" operator="equal">
      <formula>"Towel"</formula>
    </cfRule>
    <cfRule type="cellIs" dxfId="34864" priority="12768" stopIfTrue="1" operator="equal">
      <formula>"Napkin Hs"</formula>
    </cfRule>
  </conditionalFormatting>
  <conditionalFormatting sqref="C64">
    <cfRule type="cellIs" dxfId="34863" priority="12747" stopIfTrue="1" operator="equal">
      <formula>"Towel"</formula>
    </cfRule>
    <cfRule type="cellIs" dxfId="34862" priority="12748" stopIfTrue="1" operator="equal">
      <formula>"Napkin Hs"</formula>
    </cfRule>
    <cfRule type="cellIs" dxfId="34861" priority="12749" stopIfTrue="1" operator="equal">
      <formula>"Towel"</formula>
    </cfRule>
    <cfRule type="cellIs" dxfId="34860" priority="12750" stopIfTrue="1" operator="equal">
      <formula>"Napkin Hs"</formula>
    </cfRule>
    <cfRule type="cellIs" dxfId="34859" priority="12753" stopIfTrue="1" operator="equal">
      <formula>"Towel"</formula>
    </cfRule>
    <cfRule type="cellIs" dxfId="34858" priority="12754" stopIfTrue="1" operator="equal">
      <formula>"Napkin Hs"</formula>
    </cfRule>
    <cfRule type="cellIs" dxfId="34857" priority="12755" stopIfTrue="1" operator="equal">
      <formula>"Towel"</formula>
    </cfRule>
    <cfRule type="cellIs" dxfId="34856" priority="12756" stopIfTrue="1" operator="equal">
      <formula>"Napkin Hs"</formula>
    </cfRule>
    <cfRule type="cellIs" dxfId="34855" priority="12757" stopIfTrue="1" operator="equal">
      <formula>"Towel"</formula>
    </cfRule>
    <cfRule type="cellIs" dxfId="34854" priority="12758" stopIfTrue="1" operator="equal">
      <formula>"Napkin Hs"</formula>
    </cfRule>
    <cfRule type="cellIs" dxfId="34853" priority="12759" stopIfTrue="1" operator="equal">
      <formula>"Towel"</formula>
    </cfRule>
    <cfRule type="cellIs" dxfId="34852" priority="12760" stopIfTrue="1" operator="equal">
      <formula>"Napkin Hs"</formula>
    </cfRule>
    <cfRule type="cellIs" dxfId="34851" priority="12763" stopIfTrue="1" operator="equal">
      <formula>"Towel"</formula>
    </cfRule>
    <cfRule type="cellIs" dxfId="34850" priority="12764" stopIfTrue="1" operator="equal">
      <formula>"Napkin Hs"</formula>
    </cfRule>
    <cfRule type="cellIs" dxfId="34849" priority="12766" stopIfTrue="1" operator="equal">
      <formula>"Napkin Hs"</formula>
    </cfRule>
  </conditionalFormatting>
  <conditionalFormatting sqref="C64">
    <cfRule type="cellIs" dxfId="34848" priority="12765" stopIfTrue="1" operator="equal">
      <formula>"Towel"</formula>
    </cfRule>
  </conditionalFormatting>
  <conditionalFormatting sqref="C64">
    <cfRule type="cellIs" dxfId="34847" priority="12743" stopIfTrue="1" operator="equal">
      <formula>"Towel"</formula>
    </cfRule>
    <cfRule type="cellIs" dxfId="34846" priority="12744" stopIfTrue="1" operator="equal">
      <formula>"Napkin Hs"</formula>
    </cfRule>
  </conditionalFormatting>
  <conditionalFormatting sqref="C64">
    <cfRule type="cellIs" dxfId="34845" priority="12742" stopIfTrue="1" operator="equal">
      <formula>"Napkin Hs"</formula>
    </cfRule>
  </conditionalFormatting>
  <conditionalFormatting sqref="C64">
    <cfRule type="cellIs" dxfId="34844" priority="12741" stopIfTrue="1" operator="equal">
      <formula>"Towel"</formula>
    </cfRule>
  </conditionalFormatting>
  <conditionalFormatting sqref="C64">
    <cfRule type="cellIs" dxfId="34843" priority="12739" stopIfTrue="1" operator="equal">
      <formula>"Towel"</formula>
    </cfRule>
  </conditionalFormatting>
  <conditionalFormatting sqref="C64">
    <cfRule type="cellIs" dxfId="34842" priority="12740" stopIfTrue="1" operator="equal">
      <formula>"Napkin Hs"</formula>
    </cfRule>
  </conditionalFormatting>
  <conditionalFormatting sqref="C64">
    <cfRule type="cellIs" dxfId="34841" priority="12643" stopIfTrue="1" operator="equal">
      <formula>"Towel"</formula>
    </cfRule>
  </conditionalFormatting>
  <conditionalFormatting sqref="C64">
    <cfRule type="cellIs" dxfId="34840" priority="12653" stopIfTrue="1" operator="equal">
      <formula>"Towel"</formula>
    </cfRule>
    <cfRule type="cellIs" dxfId="34839" priority="12654" stopIfTrue="1" operator="equal">
      <formula>"Napkin Hs"</formula>
    </cfRule>
    <cfRule type="cellIs" dxfId="34838" priority="12659" stopIfTrue="1" operator="equal">
      <formula>"Towel"</formula>
    </cfRule>
    <cfRule type="cellIs" dxfId="34837" priority="12660" stopIfTrue="1" operator="equal">
      <formula>"Napkin Hs"</formula>
    </cfRule>
    <cfRule type="cellIs" dxfId="34836" priority="12665" stopIfTrue="1" operator="equal">
      <formula>"Towel"</formula>
    </cfRule>
    <cfRule type="cellIs" dxfId="34835" priority="12666" stopIfTrue="1" operator="equal">
      <formula>"Napkin Hs"</formula>
    </cfRule>
    <cfRule type="cellIs" dxfId="34834" priority="12667" stopIfTrue="1" operator="equal">
      <formula>"Towel"</formula>
    </cfRule>
    <cfRule type="cellIs" dxfId="34833" priority="12668" stopIfTrue="1" operator="equal">
      <formula>"Napkin Hs"</formula>
    </cfRule>
    <cfRule type="cellIs" dxfId="34832" priority="12673" stopIfTrue="1" operator="equal">
      <formula>"Towel"</formula>
    </cfRule>
    <cfRule type="cellIs" dxfId="34831" priority="12674" stopIfTrue="1" operator="equal">
      <formula>"Napkin Hs"</formula>
    </cfRule>
    <cfRule type="cellIs" dxfId="34830" priority="12683" stopIfTrue="1" operator="equal">
      <formula>"Towel"</formula>
    </cfRule>
    <cfRule type="cellIs" dxfId="34829" priority="12684" stopIfTrue="1" operator="equal">
      <formula>"Napkin Hs"</formula>
    </cfRule>
    <cfRule type="cellIs" dxfId="34828" priority="12689" stopIfTrue="1" operator="equal">
      <formula>"Towel"</formula>
    </cfRule>
    <cfRule type="cellIs" dxfId="34827" priority="12690" stopIfTrue="1" operator="equal">
      <formula>"Napkin Hs"</formula>
    </cfRule>
    <cfRule type="cellIs" dxfId="34826" priority="12691" stopIfTrue="1" operator="equal">
      <formula>"Towel"</formula>
    </cfRule>
    <cfRule type="cellIs" dxfId="34825" priority="12692" stopIfTrue="1" operator="equal">
      <formula>"Napkin Hs"</formula>
    </cfRule>
    <cfRule type="cellIs" dxfId="34824" priority="12697" stopIfTrue="1" operator="equal">
      <formula>"Towel"</formula>
    </cfRule>
    <cfRule type="cellIs" dxfId="34823" priority="12698" stopIfTrue="1" operator="equal">
      <formula>"Napkin Hs"</formula>
    </cfRule>
    <cfRule type="cellIs" dxfId="34822" priority="12707" stopIfTrue="1" operator="equal">
      <formula>"Towel"</formula>
    </cfRule>
    <cfRule type="cellIs" dxfId="34821" priority="12708" stopIfTrue="1" operator="equal">
      <formula>"Napkin Hs"</formula>
    </cfRule>
    <cfRule type="cellIs" dxfId="34820" priority="12709" stopIfTrue="1" operator="equal">
      <formula>"Towel"</formula>
    </cfRule>
    <cfRule type="cellIs" dxfId="34819" priority="12710" stopIfTrue="1" operator="equal">
      <formula>"Napkin Hs"</formula>
    </cfRule>
    <cfRule type="cellIs" dxfId="34818" priority="12715" stopIfTrue="1" operator="equal">
      <formula>"Towel"</formula>
    </cfRule>
    <cfRule type="cellIs" dxfId="34817" priority="12716" stopIfTrue="1" operator="equal">
      <formula>"Napkin Hs"</formula>
    </cfRule>
    <cfRule type="cellIs" dxfId="34816" priority="12725" stopIfTrue="1" operator="equal">
      <formula>"Towel"</formula>
    </cfRule>
    <cfRule type="cellIs" dxfId="34815" priority="12726" stopIfTrue="1" operator="equal">
      <formula>"Napkin Hs"</formula>
    </cfRule>
    <cfRule type="cellIs" dxfId="34814" priority="12727" stopIfTrue="1" operator="equal">
      <formula>"Towel"</formula>
    </cfRule>
    <cfRule type="cellIs" dxfId="34813" priority="12728" stopIfTrue="1" operator="equal">
      <formula>"Napkin Hs"</formula>
    </cfRule>
    <cfRule type="cellIs" dxfId="34812" priority="12734" stopIfTrue="1" operator="equal">
      <formula>"Napkin Hs"</formula>
    </cfRule>
  </conditionalFormatting>
  <conditionalFormatting sqref="C64">
    <cfRule type="cellIs" dxfId="34811" priority="12733" stopIfTrue="1" operator="equal">
      <formula>"Towel"</formula>
    </cfRule>
  </conditionalFormatting>
  <conditionalFormatting sqref="C64">
    <cfRule type="cellIs" dxfId="34810" priority="12644" stopIfTrue="1" operator="equal">
      <formula>"Napkin Hs"</formula>
    </cfRule>
    <cfRule type="cellIs" dxfId="34809" priority="12645" stopIfTrue="1" operator="equal">
      <formula>"Towel"</formula>
    </cfRule>
    <cfRule type="cellIs" dxfId="34808" priority="12646" stopIfTrue="1" operator="equal">
      <formula>"Napkin Hs"</formula>
    </cfRule>
    <cfRule type="cellIs" dxfId="34807" priority="12647" stopIfTrue="1" operator="equal">
      <formula>"Towel"</formula>
    </cfRule>
    <cfRule type="cellIs" dxfId="34806" priority="12648" stopIfTrue="1" operator="equal">
      <formula>"Napkin Hs"</formula>
    </cfRule>
    <cfRule type="cellIs" dxfId="34805" priority="12649" stopIfTrue="1" operator="equal">
      <formula>"Towel"</formula>
    </cfRule>
    <cfRule type="cellIs" dxfId="34804" priority="12650" stopIfTrue="1" operator="equal">
      <formula>"Napkin Hs"</formula>
    </cfRule>
    <cfRule type="cellIs" dxfId="34803" priority="12651" stopIfTrue="1" operator="equal">
      <formula>"Towel"</formula>
    </cfRule>
    <cfRule type="cellIs" dxfId="34802" priority="12652" stopIfTrue="1" operator="equal">
      <formula>"Napkin Hs"</formula>
    </cfRule>
    <cfRule type="cellIs" dxfId="34801" priority="12655" stopIfTrue="1" operator="equal">
      <formula>"Towel"</formula>
    </cfRule>
    <cfRule type="cellIs" dxfId="34800" priority="12656" stopIfTrue="1" operator="equal">
      <formula>"Napkin Hs"</formula>
    </cfRule>
    <cfRule type="cellIs" dxfId="34799" priority="12657" stopIfTrue="1" operator="equal">
      <formula>"Towel"</formula>
    </cfRule>
    <cfRule type="cellIs" dxfId="34798" priority="12658" stopIfTrue="1" operator="equal">
      <formula>"Napkin Hs"</formula>
    </cfRule>
    <cfRule type="cellIs" dxfId="34797" priority="12661" stopIfTrue="1" operator="equal">
      <formula>"Towel"</formula>
    </cfRule>
    <cfRule type="cellIs" dxfId="34796" priority="12662" stopIfTrue="1" operator="equal">
      <formula>"Napkin Hs"</formula>
    </cfRule>
    <cfRule type="cellIs" dxfId="34795" priority="12663" stopIfTrue="1" operator="equal">
      <formula>"Towel"</formula>
    </cfRule>
    <cfRule type="cellIs" dxfId="34794" priority="12664" stopIfTrue="1" operator="equal">
      <formula>"Napkin Hs"</formula>
    </cfRule>
    <cfRule type="cellIs" dxfId="34793" priority="12669" stopIfTrue="1" operator="equal">
      <formula>"Towel"</formula>
    </cfRule>
    <cfRule type="cellIs" dxfId="34792" priority="12670" stopIfTrue="1" operator="equal">
      <formula>"Napkin Hs"</formula>
    </cfRule>
    <cfRule type="cellIs" dxfId="34791" priority="12671" stopIfTrue="1" operator="equal">
      <formula>"Towel"</formula>
    </cfRule>
    <cfRule type="cellIs" dxfId="34790" priority="12672" stopIfTrue="1" operator="equal">
      <formula>"Napkin Hs"</formula>
    </cfRule>
    <cfRule type="cellIs" dxfId="34789" priority="12675" stopIfTrue="1" operator="equal">
      <formula>"Towel"</formula>
    </cfRule>
    <cfRule type="cellIs" dxfId="34788" priority="12676" stopIfTrue="1" operator="equal">
      <formula>"Napkin Hs"</formula>
    </cfRule>
    <cfRule type="cellIs" dxfId="34787" priority="12677" stopIfTrue="1" operator="equal">
      <formula>"Towel"</formula>
    </cfRule>
    <cfRule type="cellIs" dxfId="34786" priority="12678" stopIfTrue="1" operator="equal">
      <formula>"Napkin Hs"</formula>
    </cfRule>
    <cfRule type="cellIs" dxfId="34785" priority="12679" stopIfTrue="1" operator="equal">
      <formula>"Towel"</formula>
    </cfRule>
    <cfRule type="cellIs" dxfId="34784" priority="12680" stopIfTrue="1" operator="equal">
      <formula>"Napkin Hs"</formula>
    </cfRule>
    <cfRule type="cellIs" dxfId="34783" priority="12681" stopIfTrue="1" operator="equal">
      <formula>"Towel"</formula>
    </cfRule>
    <cfRule type="cellIs" dxfId="34782" priority="12682" stopIfTrue="1" operator="equal">
      <formula>"Napkin Hs"</formula>
    </cfRule>
    <cfRule type="cellIs" dxfId="34781" priority="12685" stopIfTrue="1" operator="equal">
      <formula>"Towel"</formula>
    </cfRule>
    <cfRule type="cellIs" dxfId="34780" priority="12686" stopIfTrue="1" operator="equal">
      <formula>"Napkin Hs"</formula>
    </cfRule>
    <cfRule type="cellIs" dxfId="34779" priority="12687" stopIfTrue="1" operator="equal">
      <formula>"Towel"</formula>
    </cfRule>
    <cfRule type="cellIs" dxfId="34778" priority="12688" stopIfTrue="1" operator="equal">
      <formula>"Napkin Hs"</formula>
    </cfRule>
    <cfRule type="cellIs" dxfId="34777" priority="12693" stopIfTrue="1" operator="equal">
      <formula>"Towel"</formula>
    </cfRule>
    <cfRule type="cellIs" dxfId="34776" priority="12694" stopIfTrue="1" operator="equal">
      <formula>"Napkin Hs"</formula>
    </cfRule>
    <cfRule type="cellIs" dxfId="34775" priority="12695" stopIfTrue="1" operator="equal">
      <formula>"Towel"</formula>
    </cfRule>
    <cfRule type="cellIs" dxfId="34774" priority="12696" stopIfTrue="1" operator="equal">
      <formula>"Napkin Hs"</formula>
    </cfRule>
    <cfRule type="cellIs" dxfId="34773" priority="12699" stopIfTrue="1" operator="equal">
      <formula>"Towel"</formula>
    </cfRule>
    <cfRule type="cellIs" dxfId="34772" priority="12700" stopIfTrue="1" operator="equal">
      <formula>"Napkin Hs"</formula>
    </cfRule>
    <cfRule type="cellIs" dxfId="34771" priority="12701" stopIfTrue="1" operator="equal">
      <formula>"Towel"</formula>
    </cfRule>
    <cfRule type="cellIs" dxfId="34770" priority="12702" stopIfTrue="1" operator="equal">
      <formula>"Napkin Hs"</formula>
    </cfRule>
    <cfRule type="cellIs" dxfId="34769" priority="12703" stopIfTrue="1" operator="equal">
      <formula>"Towel"</formula>
    </cfRule>
    <cfRule type="cellIs" dxfId="34768" priority="12704" stopIfTrue="1" operator="equal">
      <formula>"Napkin Hs"</formula>
    </cfRule>
    <cfRule type="cellIs" dxfId="34767" priority="12705" stopIfTrue="1" operator="equal">
      <formula>"Towel"</formula>
    </cfRule>
    <cfRule type="cellIs" dxfId="34766" priority="12706" stopIfTrue="1" operator="equal">
      <formula>"Napkin Hs"</formula>
    </cfRule>
    <cfRule type="cellIs" dxfId="34765" priority="12711" stopIfTrue="1" operator="equal">
      <formula>"Towel"</formula>
    </cfRule>
    <cfRule type="cellIs" dxfId="34764" priority="12712" stopIfTrue="1" operator="equal">
      <formula>"Napkin Hs"</formula>
    </cfRule>
    <cfRule type="cellIs" dxfId="34763" priority="12713" stopIfTrue="1" operator="equal">
      <formula>"Towel"</formula>
    </cfRule>
    <cfRule type="cellIs" dxfId="34762" priority="12714" stopIfTrue="1" operator="equal">
      <formula>"Napkin Hs"</formula>
    </cfRule>
    <cfRule type="cellIs" dxfId="34761" priority="12717" stopIfTrue="1" operator="equal">
      <formula>"Towel"</formula>
    </cfRule>
    <cfRule type="cellIs" dxfId="34760" priority="12718" stopIfTrue="1" operator="equal">
      <formula>"Napkin Hs"</formula>
    </cfRule>
    <cfRule type="cellIs" dxfId="34759" priority="12719" stopIfTrue="1" operator="equal">
      <formula>"Towel"</formula>
    </cfRule>
    <cfRule type="cellIs" dxfId="34758" priority="12720" stopIfTrue="1" operator="equal">
      <formula>"Napkin Hs"</formula>
    </cfRule>
    <cfRule type="cellIs" dxfId="34757" priority="12721" stopIfTrue="1" operator="equal">
      <formula>"Towel"</formula>
    </cfRule>
    <cfRule type="cellIs" dxfId="34756" priority="12722" stopIfTrue="1" operator="equal">
      <formula>"Napkin Hs"</formula>
    </cfRule>
    <cfRule type="cellIs" dxfId="34755" priority="12723" stopIfTrue="1" operator="equal">
      <formula>"Towel"</formula>
    </cfRule>
    <cfRule type="cellIs" dxfId="34754" priority="12724" stopIfTrue="1" operator="equal">
      <formula>"Napkin Hs"</formula>
    </cfRule>
    <cfRule type="cellIs" dxfId="34753" priority="12729" stopIfTrue="1" operator="equal">
      <formula>"Towel"</formula>
    </cfRule>
    <cfRule type="cellIs" dxfId="34752" priority="12730" stopIfTrue="1" operator="equal">
      <formula>"Napkin Hs"</formula>
    </cfRule>
    <cfRule type="cellIs" dxfId="34751" priority="12731" stopIfTrue="1" operator="equal">
      <formula>"Towel"</formula>
    </cfRule>
    <cfRule type="cellIs" dxfId="34750" priority="12732" stopIfTrue="1" operator="equal">
      <formula>"Napkin Hs"</formula>
    </cfRule>
    <cfRule type="cellIs" dxfId="34749" priority="12735" stopIfTrue="1" operator="equal">
      <formula>"Towel"</formula>
    </cfRule>
    <cfRule type="cellIs" dxfId="34748" priority="12736" stopIfTrue="1" operator="equal">
      <formula>"Napkin Hs"</formula>
    </cfRule>
    <cfRule type="cellIs" dxfId="34747" priority="12737" stopIfTrue="1" operator="equal">
      <formula>"Towel"</formula>
    </cfRule>
    <cfRule type="cellIs" dxfId="34746" priority="12738" stopIfTrue="1" operator="equal">
      <formula>"Napkin Hs"</formula>
    </cfRule>
  </conditionalFormatting>
  <conditionalFormatting sqref="C64">
    <cfRule type="cellIs" dxfId="34745" priority="12642" stopIfTrue="1" operator="equal">
      <formula>"Napkin Hs"</formula>
    </cfRule>
  </conditionalFormatting>
  <conditionalFormatting sqref="C64">
    <cfRule type="cellIs" dxfId="34744" priority="12641" stopIfTrue="1" operator="equal">
      <formula>"Napkin Hs"</formula>
    </cfRule>
  </conditionalFormatting>
  <conditionalFormatting sqref="C64">
    <cfRule type="cellIs" dxfId="34743" priority="12640" stopIfTrue="1" operator="equal">
      <formula>"Napkin Hs"</formula>
    </cfRule>
  </conditionalFormatting>
  <conditionalFormatting sqref="C64">
    <cfRule type="cellIs" dxfId="34742" priority="12639" stopIfTrue="1" operator="equal">
      <formula>"Napkin Hs"</formula>
    </cfRule>
  </conditionalFormatting>
  <conditionalFormatting sqref="C64">
    <cfRule type="cellIs" dxfId="34741" priority="12638" stopIfTrue="1" operator="equal">
      <formula>"Napkin Hs"</formula>
    </cfRule>
  </conditionalFormatting>
  <conditionalFormatting sqref="C64">
    <cfRule type="cellIs" dxfId="34740" priority="12637" stopIfTrue="1" operator="equal">
      <formula>"Napkin Hs"</formula>
    </cfRule>
  </conditionalFormatting>
  <conditionalFormatting sqref="C64">
    <cfRule type="cellIs" dxfId="34739" priority="12633" stopIfTrue="1" operator="equal">
      <formula>"Towel"</formula>
    </cfRule>
    <cfRule type="cellIs" dxfId="34738" priority="12634" stopIfTrue="1" operator="equal">
      <formula>"Napkin Hs"</formula>
    </cfRule>
  </conditionalFormatting>
  <conditionalFormatting sqref="C64">
    <cfRule type="cellIs" dxfId="34737" priority="12635" stopIfTrue="1" operator="equal">
      <formula>"Towel"</formula>
    </cfRule>
    <cfRule type="cellIs" dxfId="34736" priority="12636" stopIfTrue="1" operator="equal">
      <formula>"Napkin Hs"</formula>
    </cfRule>
  </conditionalFormatting>
  <conditionalFormatting sqref="C64">
    <cfRule type="cellIs" dxfId="34735" priority="12629" stopIfTrue="1" operator="equal">
      <formula>"Towel"</formula>
    </cfRule>
    <cfRule type="cellIs" dxfId="34734" priority="12630" stopIfTrue="1" operator="equal">
      <formula>"Napkin Hs"</formula>
    </cfRule>
  </conditionalFormatting>
  <conditionalFormatting sqref="C64">
    <cfRule type="cellIs" dxfId="34733" priority="12631" stopIfTrue="1" operator="equal">
      <formula>"Towel"</formula>
    </cfRule>
    <cfRule type="cellIs" dxfId="34732" priority="12632" stopIfTrue="1" operator="equal">
      <formula>"Napkin Hs"</formula>
    </cfRule>
  </conditionalFormatting>
  <conditionalFormatting sqref="C64">
    <cfRule type="cellIs" dxfId="34731" priority="12627" stopIfTrue="1" operator="equal">
      <formula>"Towel"</formula>
    </cfRule>
    <cfRule type="cellIs" dxfId="34730" priority="12628" stopIfTrue="1" operator="equal">
      <formula>"Napkin Hs"</formula>
    </cfRule>
  </conditionalFormatting>
  <conditionalFormatting sqref="C64">
    <cfRule type="cellIs" dxfId="34729" priority="12623" stopIfTrue="1" operator="equal">
      <formula>"Towel"</formula>
    </cfRule>
    <cfRule type="cellIs" dxfId="34728" priority="12624" stopIfTrue="1" operator="equal">
      <formula>"Napkin Hs"</formula>
    </cfRule>
  </conditionalFormatting>
  <conditionalFormatting sqref="C64">
    <cfRule type="cellIs" dxfId="34727" priority="12625" stopIfTrue="1" operator="equal">
      <formula>"Towel"</formula>
    </cfRule>
    <cfRule type="cellIs" dxfId="34726" priority="12626" stopIfTrue="1" operator="equal">
      <formula>"Napkin Hs"</formula>
    </cfRule>
  </conditionalFormatting>
  <conditionalFormatting sqref="C64">
    <cfRule type="cellIs" dxfId="34725" priority="12619" stopIfTrue="1" operator="equal">
      <formula>"Towel"</formula>
    </cfRule>
    <cfRule type="cellIs" dxfId="34724" priority="12620" stopIfTrue="1" operator="equal">
      <formula>"Napkin Hs"</formula>
    </cfRule>
  </conditionalFormatting>
  <conditionalFormatting sqref="C64">
    <cfRule type="cellIs" dxfId="34723" priority="12621" stopIfTrue="1" operator="equal">
      <formula>"Towel"</formula>
    </cfRule>
    <cfRule type="cellIs" dxfId="34722" priority="12622" stopIfTrue="1" operator="equal">
      <formula>"Napkin Hs"</formula>
    </cfRule>
  </conditionalFormatting>
  <conditionalFormatting sqref="C64">
    <cfRule type="cellIs" dxfId="34721" priority="12617" stopIfTrue="1" operator="equal">
      <formula>"Towel"</formula>
    </cfRule>
    <cfRule type="cellIs" dxfId="34720" priority="12618" stopIfTrue="1" operator="equal">
      <formula>"Napkin Hs"</formula>
    </cfRule>
  </conditionalFormatting>
  <conditionalFormatting sqref="C64">
    <cfRule type="cellIs" dxfId="34719" priority="12611" stopIfTrue="1" operator="equal">
      <formula>"Towel"</formula>
    </cfRule>
    <cfRule type="cellIs" dxfId="34718" priority="12612" stopIfTrue="1" operator="equal">
      <formula>"Napkin Hs"</formula>
    </cfRule>
  </conditionalFormatting>
  <conditionalFormatting sqref="C64">
    <cfRule type="cellIs" dxfId="34717" priority="12615" stopIfTrue="1" operator="equal">
      <formula>"Towel"</formula>
    </cfRule>
    <cfRule type="cellIs" dxfId="34716" priority="12616" stopIfTrue="1" operator="equal">
      <formula>"Napkin Hs"</formula>
    </cfRule>
  </conditionalFormatting>
  <conditionalFormatting sqref="C64">
    <cfRule type="cellIs" dxfId="34715" priority="12613" stopIfTrue="1" operator="equal">
      <formula>"Towel"</formula>
    </cfRule>
    <cfRule type="cellIs" dxfId="34714" priority="12614" stopIfTrue="1" operator="equal">
      <formula>"Napkin Hs"</formula>
    </cfRule>
  </conditionalFormatting>
  <conditionalFormatting sqref="C64">
    <cfRule type="cellIs" dxfId="34713" priority="12605" stopIfTrue="1" operator="equal">
      <formula>"Towel"</formula>
    </cfRule>
    <cfRule type="cellIs" dxfId="34712" priority="12606" stopIfTrue="1" operator="equal">
      <formula>"Napkin Hs"</formula>
    </cfRule>
  </conditionalFormatting>
  <conditionalFormatting sqref="C64">
    <cfRule type="cellIs" dxfId="34711" priority="12607" stopIfTrue="1" operator="equal">
      <formula>"Towel"</formula>
    </cfRule>
    <cfRule type="cellIs" dxfId="34710" priority="12608" stopIfTrue="1" operator="equal">
      <formula>"Napkin Hs"</formula>
    </cfRule>
  </conditionalFormatting>
  <conditionalFormatting sqref="C64">
    <cfRule type="cellIs" dxfId="34709" priority="12609" stopIfTrue="1" operator="equal">
      <formula>"Towel"</formula>
    </cfRule>
    <cfRule type="cellIs" dxfId="34708" priority="12610" stopIfTrue="1" operator="equal">
      <formula>"Napkin Hs"</formula>
    </cfRule>
  </conditionalFormatting>
  <conditionalFormatting sqref="C64">
    <cfRule type="cellIs" dxfId="34707" priority="12603" stopIfTrue="1" operator="equal">
      <formula>"Towel"</formula>
    </cfRule>
    <cfRule type="cellIs" dxfId="34706" priority="12604" stopIfTrue="1" operator="equal">
      <formula>"Napkin Hs"</formula>
    </cfRule>
  </conditionalFormatting>
  <conditionalFormatting sqref="C64">
    <cfRule type="cellIs" dxfId="34705" priority="12601" stopIfTrue="1" operator="equal">
      <formula>"Towel"</formula>
    </cfRule>
    <cfRule type="cellIs" dxfId="34704" priority="12602" stopIfTrue="1" operator="equal">
      <formula>"Napkin Hs"</formula>
    </cfRule>
  </conditionalFormatting>
  <conditionalFormatting sqref="C64">
    <cfRule type="cellIs" dxfId="34703" priority="12577" stopIfTrue="1" operator="equal">
      <formula>"Towel"</formula>
    </cfRule>
  </conditionalFormatting>
  <conditionalFormatting sqref="C64">
    <cfRule type="cellIs" dxfId="34702" priority="12578" stopIfTrue="1" operator="equal">
      <formula>"Napkin Hs"</formula>
    </cfRule>
    <cfRule type="cellIs" dxfId="34701" priority="12583" stopIfTrue="1" operator="equal">
      <formula>"Towel"</formula>
    </cfRule>
    <cfRule type="cellIs" dxfId="34700" priority="12584" stopIfTrue="1" operator="equal">
      <formula>"Napkin Hs"</formula>
    </cfRule>
    <cfRule type="cellIs" dxfId="34699" priority="12593" stopIfTrue="1" operator="equal">
      <formula>"Towel"</formula>
    </cfRule>
    <cfRule type="cellIs" dxfId="34698" priority="12594" stopIfTrue="1" operator="equal">
      <formula>"Napkin Hs"</formula>
    </cfRule>
    <cfRule type="cellIs" dxfId="34697" priority="12599" stopIfTrue="1" operator="equal">
      <formula>"Towel"</formula>
    </cfRule>
    <cfRule type="cellIs" dxfId="34696" priority="12600" stopIfTrue="1" operator="equal">
      <formula>"Napkin Hs"</formula>
    </cfRule>
  </conditionalFormatting>
  <conditionalFormatting sqref="C64">
    <cfRule type="cellIs" dxfId="34695" priority="12579" stopIfTrue="1" operator="equal">
      <formula>"Towel"</formula>
    </cfRule>
    <cfRule type="cellIs" dxfId="34694" priority="12580" stopIfTrue="1" operator="equal">
      <formula>"Napkin Hs"</formula>
    </cfRule>
    <cfRule type="cellIs" dxfId="34693" priority="12581" stopIfTrue="1" operator="equal">
      <formula>"Towel"</formula>
    </cfRule>
    <cfRule type="cellIs" dxfId="34692" priority="12582" stopIfTrue="1" operator="equal">
      <formula>"Napkin Hs"</formula>
    </cfRule>
    <cfRule type="cellIs" dxfId="34691" priority="12585" stopIfTrue="1" operator="equal">
      <formula>"Towel"</formula>
    </cfRule>
    <cfRule type="cellIs" dxfId="34690" priority="12586" stopIfTrue="1" operator="equal">
      <formula>"Napkin Hs"</formula>
    </cfRule>
    <cfRule type="cellIs" dxfId="34689" priority="12587" stopIfTrue="1" operator="equal">
      <formula>"Towel"</formula>
    </cfRule>
    <cfRule type="cellIs" dxfId="34688" priority="12588" stopIfTrue="1" operator="equal">
      <formula>"Napkin Hs"</formula>
    </cfRule>
    <cfRule type="cellIs" dxfId="34687" priority="12589" stopIfTrue="1" operator="equal">
      <formula>"Towel"</formula>
    </cfRule>
    <cfRule type="cellIs" dxfId="34686" priority="12590" stopIfTrue="1" operator="equal">
      <formula>"Napkin Hs"</formula>
    </cfRule>
    <cfRule type="cellIs" dxfId="34685" priority="12591" stopIfTrue="1" operator="equal">
      <formula>"Towel"</formula>
    </cfRule>
    <cfRule type="cellIs" dxfId="34684" priority="12592" stopIfTrue="1" operator="equal">
      <formula>"Napkin Hs"</formula>
    </cfRule>
    <cfRule type="cellIs" dxfId="34683" priority="12595" stopIfTrue="1" operator="equal">
      <formula>"Towel"</formula>
    </cfRule>
    <cfRule type="cellIs" dxfId="34682" priority="12596" stopIfTrue="1" operator="equal">
      <formula>"Napkin Hs"</formula>
    </cfRule>
    <cfRule type="cellIs" dxfId="34681" priority="12598" stopIfTrue="1" operator="equal">
      <formula>"Napkin Hs"</formula>
    </cfRule>
  </conditionalFormatting>
  <conditionalFormatting sqref="C64">
    <cfRule type="cellIs" dxfId="34680" priority="12597" stopIfTrue="1" operator="equal">
      <formula>"Towel"</formula>
    </cfRule>
  </conditionalFormatting>
  <conditionalFormatting sqref="C64">
    <cfRule type="cellIs" dxfId="34679" priority="12575" stopIfTrue="1" operator="equal">
      <formula>"Towel"</formula>
    </cfRule>
    <cfRule type="cellIs" dxfId="34678" priority="12576" stopIfTrue="1" operator="equal">
      <formula>"Napkin Hs"</formula>
    </cfRule>
  </conditionalFormatting>
  <conditionalFormatting sqref="C64">
    <cfRule type="cellIs" dxfId="34677" priority="12574" stopIfTrue="1" operator="equal">
      <formula>"Napkin Hs"</formula>
    </cfRule>
  </conditionalFormatting>
  <conditionalFormatting sqref="C64">
    <cfRule type="cellIs" dxfId="34676" priority="12573" stopIfTrue="1" operator="equal">
      <formula>"Towel"</formula>
    </cfRule>
  </conditionalFormatting>
  <conditionalFormatting sqref="C64">
    <cfRule type="cellIs" dxfId="34675" priority="12571" stopIfTrue="1" operator="equal">
      <formula>"Towel"</formula>
    </cfRule>
  </conditionalFormatting>
  <conditionalFormatting sqref="C64">
    <cfRule type="cellIs" dxfId="34674" priority="12572" stopIfTrue="1" operator="equal">
      <formula>"Napkin Hs"</formula>
    </cfRule>
  </conditionalFormatting>
  <conditionalFormatting sqref="C64">
    <cfRule type="cellIs" dxfId="34673" priority="12475" stopIfTrue="1" operator="equal">
      <formula>"Towel"</formula>
    </cfRule>
  </conditionalFormatting>
  <conditionalFormatting sqref="C64">
    <cfRule type="cellIs" dxfId="34672" priority="12485" stopIfTrue="1" operator="equal">
      <formula>"Towel"</formula>
    </cfRule>
    <cfRule type="cellIs" dxfId="34671" priority="12486" stopIfTrue="1" operator="equal">
      <formula>"Napkin Hs"</formula>
    </cfRule>
    <cfRule type="cellIs" dxfId="34670" priority="12491" stopIfTrue="1" operator="equal">
      <formula>"Towel"</formula>
    </cfRule>
    <cfRule type="cellIs" dxfId="34669" priority="12492" stopIfTrue="1" operator="equal">
      <formula>"Napkin Hs"</formula>
    </cfRule>
    <cfRule type="cellIs" dxfId="34668" priority="12497" stopIfTrue="1" operator="equal">
      <formula>"Towel"</formula>
    </cfRule>
    <cfRule type="cellIs" dxfId="34667" priority="12498" stopIfTrue="1" operator="equal">
      <formula>"Napkin Hs"</formula>
    </cfRule>
    <cfRule type="cellIs" dxfId="34666" priority="12499" stopIfTrue="1" operator="equal">
      <formula>"Towel"</formula>
    </cfRule>
    <cfRule type="cellIs" dxfId="34665" priority="12500" stopIfTrue="1" operator="equal">
      <formula>"Napkin Hs"</formula>
    </cfRule>
    <cfRule type="cellIs" dxfId="34664" priority="12505" stopIfTrue="1" operator="equal">
      <formula>"Towel"</formula>
    </cfRule>
    <cfRule type="cellIs" dxfId="34663" priority="12506" stopIfTrue="1" operator="equal">
      <formula>"Napkin Hs"</formula>
    </cfRule>
    <cfRule type="cellIs" dxfId="34662" priority="12515" stopIfTrue="1" operator="equal">
      <formula>"Towel"</formula>
    </cfRule>
    <cfRule type="cellIs" dxfId="34661" priority="12516" stopIfTrue="1" operator="equal">
      <formula>"Napkin Hs"</formula>
    </cfRule>
    <cfRule type="cellIs" dxfId="34660" priority="12521" stopIfTrue="1" operator="equal">
      <formula>"Towel"</formula>
    </cfRule>
    <cfRule type="cellIs" dxfId="34659" priority="12522" stopIfTrue="1" operator="equal">
      <formula>"Napkin Hs"</formula>
    </cfRule>
    <cfRule type="cellIs" dxfId="34658" priority="12523" stopIfTrue="1" operator="equal">
      <formula>"Towel"</formula>
    </cfRule>
    <cfRule type="cellIs" dxfId="34657" priority="12524" stopIfTrue="1" operator="equal">
      <formula>"Napkin Hs"</formula>
    </cfRule>
    <cfRule type="cellIs" dxfId="34656" priority="12529" stopIfTrue="1" operator="equal">
      <formula>"Towel"</formula>
    </cfRule>
    <cfRule type="cellIs" dxfId="34655" priority="12530" stopIfTrue="1" operator="equal">
      <formula>"Napkin Hs"</formula>
    </cfRule>
    <cfRule type="cellIs" dxfId="34654" priority="12539" stopIfTrue="1" operator="equal">
      <formula>"Towel"</formula>
    </cfRule>
    <cfRule type="cellIs" dxfId="34653" priority="12540" stopIfTrue="1" operator="equal">
      <formula>"Napkin Hs"</formula>
    </cfRule>
    <cfRule type="cellIs" dxfId="34652" priority="12541" stopIfTrue="1" operator="equal">
      <formula>"Towel"</formula>
    </cfRule>
    <cfRule type="cellIs" dxfId="34651" priority="12542" stopIfTrue="1" operator="equal">
      <formula>"Napkin Hs"</formula>
    </cfRule>
    <cfRule type="cellIs" dxfId="34650" priority="12547" stopIfTrue="1" operator="equal">
      <formula>"Towel"</formula>
    </cfRule>
    <cfRule type="cellIs" dxfId="34649" priority="12548" stopIfTrue="1" operator="equal">
      <formula>"Napkin Hs"</formula>
    </cfRule>
    <cfRule type="cellIs" dxfId="34648" priority="12557" stopIfTrue="1" operator="equal">
      <formula>"Towel"</formula>
    </cfRule>
    <cfRule type="cellIs" dxfId="34647" priority="12558" stopIfTrue="1" operator="equal">
      <formula>"Napkin Hs"</formula>
    </cfRule>
    <cfRule type="cellIs" dxfId="34646" priority="12559" stopIfTrue="1" operator="equal">
      <formula>"Towel"</formula>
    </cfRule>
    <cfRule type="cellIs" dxfId="34645" priority="12560" stopIfTrue="1" operator="equal">
      <formula>"Napkin Hs"</formula>
    </cfRule>
    <cfRule type="cellIs" dxfId="34644" priority="12566" stopIfTrue="1" operator="equal">
      <formula>"Napkin Hs"</formula>
    </cfRule>
  </conditionalFormatting>
  <conditionalFormatting sqref="C64">
    <cfRule type="cellIs" dxfId="34643" priority="12565" stopIfTrue="1" operator="equal">
      <formula>"Towel"</formula>
    </cfRule>
  </conditionalFormatting>
  <conditionalFormatting sqref="C64">
    <cfRule type="cellIs" dxfId="34642" priority="12476" stopIfTrue="1" operator="equal">
      <formula>"Napkin Hs"</formula>
    </cfRule>
    <cfRule type="cellIs" dxfId="34641" priority="12477" stopIfTrue="1" operator="equal">
      <formula>"Towel"</formula>
    </cfRule>
    <cfRule type="cellIs" dxfId="34640" priority="12478" stopIfTrue="1" operator="equal">
      <formula>"Napkin Hs"</formula>
    </cfRule>
    <cfRule type="cellIs" dxfId="34639" priority="12479" stopIfTrue="1" operator="equal">
      <formula>"Towel"</formula>
    </cfRule>
    <cfRule type="cellIs" dxfId="34638" priority="12480" stopIfTrue="1" operator="equal">
      <formula>"Napkin Hs"</formula>
    </cfRule>
    <cfRule type="cellIs" dxfId="34637" priority="12481" stopIfTrue="1" operator="equal">
      <formula>"Towel"</formula>
    </cfRule>
    <cfRule type="cellIs" dxfId="34636" priority="12482" stopIfTrue="1" operator="equal">
      <formula>"Napkin Hs"</formula>
    </cfRule>
    <cfRule type="cellIs" dxfId="34635" priority="12483" stopIfTrue="1" operator="equal">
      <formula>"Towel"</formula>
    </cfRule>
    <cfRule type="cellIs" dxfId="34634" priority="12484" stopIfTrue="1" operator="equal">
      <formula>"Napkin Hs"</formula>
    </cfRule>
    <cfRule type="cellIs" dxfId="34633" priority="12487" stopIfTrue="1" operator="equal">
      <formula>"Towel"</formula>
    </cfRule>
    <cfRule type="cellIs" dxfId="34632" priority="12488" stopIfTrue="1" operator="equal">
      <formula>"Napkin Hs"</formula>
    </cfRule>
    <cfRule type="cellIs" dxfId="34631" priority="12489" stopIfTrue="1" operator="equal">
      <formula>"Towel"</formula>
    </cfRule>
    <cfRule type="cellIs" dxfId="34630" priority="12490" stopIfTrue="1" operator="equal">
      <formula>"Napkin Hs"</formula>
    </cfRule>
    <cfRule type="cellIs" dxfId="34629" priority="12493" stopIfTrue="1" operator="equal">
      <formula>"Towel"</formula>
    </cfRule>
    <cfRule type="cellIs" dxfId="34628" priority="12494" stopIfTrue="1" operator="equal">
      <formula>"Napkin Hs"</formula>
    </cfRule>
    <cfRule type="cellIs" dxfId="34627" priority="12495" stopIfTrue="1" operator="equal">
      <formula>"Towel"</formula>
    </cfRule>
    <cfRule type="cellIs" dxfId="34626" priority="12496" stopIfTrue="1" operator="equal">
      <formula>"Napkin Hs"</formula>
    </cfRule>
    <cfRule type="cellIs" dxfId="34625" priority="12501" stopIfTrue="1" operator="equal">
      <formula>"Towel"</formula>
    </cfRule>
    <cfRule type="cellIs" dxfId="34624" priority="12502" stopIfTrue="1" operator="equal">
      <formula>"Napkin Hs"</formula>
    </cfRule>
    <cfRule type="cellIs" dxfId="34623" priority="12503" stopIfTrue="1" operator="equal">
      <formula>"Towel"</formula>
    </cfRule>
    <cfRule type="cellIs" dxfId="34622" priority="12504" stopIfTrue="1" operator="equal">
      <formula>"Napkin Hs"</formula>
    </cfRule>
    <cfRule type="cellIs" dxfId="34621" priority="12507" stopIfTrue="1" operator="equal">
      <formula>"Towel"</formula>
    </cfRule>
    <cfRule type="cellIs" dxfId="34620" priority="12508" stopIfTrue="1" operator="equal">
      <formula>"Napkin Hs"</formula>
    </cfRule>
    <cfRule type="cellIs" dxfId="34619" priority="12509" stopIfTrue="1" operator="equal">
      <formula>"Towel"</formula>
    </cfRule>
    <cfRule type="cellIs" dxfId="34618" priority="12510" stopIfTrue="1" operator="equal">
      <formula>"Napkin Hs"</formula>
    </cfRule>
    <cfRule type="cellIs" dxfId="34617" priority="12511" stopIfTrue="1" operator="equal">
      <formula>"Towel"</formula>
    </cfRule>
    <cfRule type="cellIs" dxfId="34616" priority="12512" stopIfTrue="1" operator="equal">
      <formula>"Napkin Hs"</formula>
    </cfRule>
    <cfRule type="cellIs" dxfId="34615" priority="12513" stopIfTrue="1" operator="equal">
      <formula>"Towel"</formula>
    </cfRule>
    <cfRule type="cellIs" dxfId="34614" priority="12514" stopIfTrue="1" operator="equal">
      <formula>"Napkin Hs"</formula>
    </cfRule>
    <cfRule type="cellIs" dxfId="34613" priority="12517" stopIfTrue="1" operator="equal">
      <formula>"Towel"</formula>
    </cfRule>
    <cfRule type="cellIs" dxfId="34612" priority="12518" stopIfTrue="1" operator="equal">
      <formula>"Napkin Hs"</formula>
    </cfRule>
    <cfRule type="cellIs" dxfId="34611" priority="12519" stopIfTrue="1" operator="equal">
      <formula>"Towel"</formula>
    </cfRule>
    <cfRule type="cellIs" dxfId="34610" priority="12520" stopIfTrue="1" operator="equal">
      <formula>"Napkin Hs"</formula>
    </cfRule>
    <cfRule type="cellIs" dxfId="34609" priority="12525" stopIfTrue="1" operator="equal">
      <formula>"Towel"</formula>
    </cfRule>
    <cfRule type="cellIs" dxfId="34608" priority="12526" stopIfTrue="1" operator="equal">
      <formula>"Napkin Hs"</formula>
    </cfRule>
    <cfRule type="cellIs" dxfId="34607" priority="12527" stopIfTrue="1" operator="equal">
      <formula>"Towel"</formula>
    </cfRule>
    <cfRule type="cellIs" dxfId="34606" priority="12528" stopIfTrue="1" operator="equal">
      <formula>"Napkin Hs"</formula>
    </cfRule>
    <cfRule type="cellIs" dxfId="34605" priority="12531" stopIfTrue="1" operator="equal">
      <formula>"Towel"</formula>
    </cfRule>
    <cfRule type="cellIs" dxfId="34604" priority="12532" stopIfTrue="1" operator="equal">
      <formula>"Napkin Hs"</formula>
    </cfRule>
    <cfRule type="cellIs" dxfId="34603" priority="12533" stopIfTrue="1" operator="equal">
      <formula>"Towel"</formula>
    </cfRule>
    <cfRule type="cellIs" dxfId="34602" priority="12534" stopIfTrue="1" operator="equal">
      <formula>"Napkin Hs"</formula>
    </cfRule>
    <cfRule type="cellIs" dxfId="34601" priority="12535" stopIfTrue="1" operator="equal">
      <formula>"Towel"</formula>
    </cfRule>
    <cfRule type="cellIs" dxfId="34600" priority="12536" stopIfTrue="1" operator="equal">
      <formula>"Napkin Hs"</formula>
    </cfRule>
    <cfRule type="cellIs" dxfId="34599" priority="12537" stopIfTrue="1" operator="equal">
      <formula>"Towel"</formula>
    </cfRule>
    <cfRule type="cellIs" dxfId="34598" priority="12538" stopIfTrue="1" operator="equal">
      <formula>"Napkin Hs"</formula>
    </cfRule>
    <cfRule type="cellIs" dxfId="34597" priority="12543" stopIfTrue="1" operator="equal">
      <formula>"Towel"</formula>
    </cfRule>
    <cfRule type="cellIs" dxfId="34596" priority="12544" stopIfTrue="1" operator="equal">
      <formula>"Napkin Hs"</formula>
    </cfRule>
    <cfRule type="cellIs" dxfId="34595" priority="12545" stopIfTrue="1" operator="equal">
      <formula>"Towel"</formula>
    </cfRule>
    <cfRule type="cellIs" dxfId="34594" priority="12546" stopIfTrue="1" operator="equal">
      <formula>"Napkin Hs"</formula>
    </cfRule>
    <cfRule type="cellIs" dxfId="34593" priority="12549" stopIfTrue="1" operator="equal">
      <formula>"Towel"</formula>
    </cfRule>
    <cfRule type="cellIs" dxfId="34592" priority="12550" stopIfTrue="1" operator="equal">
      <formula>"Napkin Hs"</formula>
    </cfRule>
    <cfRule type="cellIs" dxfId="34591" priority="12551" stopIfTrue="1" operator="equal">
      <formula>"Towel"</formula>
    </cfRule>
    <cfRule type="cellIs" dxfId="34590" priority="12552" stopIfTrue="1" operator="equal">
      <formula>"Napkin Hs"</formula>
    </cfRule>
    <cfRule type="cellIs" dxfId="34589" priority="12553" stopIfTrue="1" operator="equal">
      <formula>"Towel"</formula>
    </cfRule>
    <cfRule type="cellIs" dxfId="34588" priority="12554" stopIfTrue="1" operator="equal">
      <formula>"Napkin Hs"</formula>
    </cfRule>
    <cfRule type="cellIs" dxfId="34587" priority="12555" stopIfTrue="1" operator="equal">
      <formula>"Towel"</formula>
    </cfRule>
    <cfRule type="cellIs" dxfId="34586" priority="12556" stopIfTrue="1" operator="equal">
      <formula>"Napkin Hs"</formula>
    </cfRule>
    <cfRule type="cellIs" dxfId="34585" priority="12561" stopIfTrue="1" operator="equal">
      <formula>"Towel"</formula>
    </cfRule>
    <cfRule type="cellIs" dxfId="34584" priority="12562" stopIfTrue="1" operator="equal">
      <formula>"Napkin Hs"</formula>
    </cfRule>
    <cfRule type="cellIs" dxfId="34583" priority="12563" stopIfTrue="1" operator="equal">
      <formula>"Towel"</formula>
    </cfRule>
    <cfRule type="cellIs" dxfId="34582" priority="12564" stopIfTrue="1" operator="equal">
      <formula>"Napkin Hs"</formula>
    </cfRule>
    <cfRule type="cellIs" dxfId="34581" priority="12567" stopIfTrue="1" operator="equal">
      <formula>"Towel"</formula>
    </cfRule>
    <cfRule type="cellIs" dxfId="34580" priority="12568" stopIfTrue="1" operator="equal">
      <formula>"Napkin Hs"</formula>
    </cfRule>
    <cfRule type="cellIs" dxfId="34579" priority="12569" stopIfTrue="1" operator="equal">
      <formula>"Towel"</formula>
    </cfRule>
    <cfRule type="cellIs" dxfId="34578" priority="12570" stopIfTrue="1" operator="equal">
      <formula>"Napkin Hs"</formula>
    </cfRule>
  </conditionalFormatting>
  <conditionalFormatting sqref="C64">
    <cfRule type="cellIs" dxfId="34577" priority="12474" stopIfTrue="1" operator="equal">
      <formula>"Napkin Hs"</formula>
    </cfRule>
  </conditionalFormatting>
  <conditionalFormatting sqref="C64">
    <cfRule type="cellIs" dxfId="34576" priority="12473" stopIfTrue="1" operator="equal">
      <formula>"Napkin Hs"</formula>
    </cfRule>
  </conditionalFormatting>
  <conditionalFormatting sqref="C64">
    <cfRule type="cellIs" dxfId="34575" priority="12472" stopIfTrue="1" operator="equal">
      <formula>"Napkin Hs"</formula>
    </cfRule>
  </conditionalFormatting>
  <conditionalFormatting sqref="C64">
    <cfRule type="cellIs" dxfId="34574" priority="12471" stopIfTrue="1" operator="equal">
      <formula>"Napkin Hs"</formula>
    </cfRule>
  </conditionalFormatting>
  <conditionalFormatting sqref="C64">
    <cfRule type="cellIs" dxfId="34573" priority="12470" stopIfTrue="1" operator="equal">
      <formula>"Napkin Hs"</formula>
    </cfRule>
  </conditionalFormatting>
  <conditionalFormatting sqref="C64">
    <cfRule type="cellIs" dxfId="34572" priority="12469" stopIfTrue="1" operator="equal">
      <formula>"Napkin Hs"</formula>
    </cfRule>
  </conditionalFormatting>
  <conditionalFormatting sqref="C64">
    <cfRule type="cellIs" dxfId="34571" priority="12465" stopIfTrue="1" operator="equal">
      <formula>"Towel"</formula>
    </cfRule>
    <cfRule type="cellIs" dxfId="34570" priority="12466" stopIfTrue="1" operator="equal">
      <formula>"Napkin Hs"</formula>
    </cfRule>
  </conditionalFormatting>
  <conditionalFormatting sqref="C64">
    <cfRule type="cellIs" dxfId="34569" priority="12467" stopIfTrue="1" operator="equal">
      <formula>"Towel"</formula>
    </cfRule>
    <cfRule type="cellIs" dxfId="34568" priority="12468" stopIfTrue="1" operator="equal">
      <formula>"Napkin Hs"</formula>
    </cfRule>
  </conditionalFormatting>
  <conditionalFormatting sqref="C64">
    <cfRule type="cellIs" dxfId="34567" priority="12461" stopIfTrue="1" operator="equal">
      <formula>"Towel"</formula>
    </cfRule>
    <cfRule type="cellIs" dxfId="34566" priority="12462" stopIfTrue="1" operator="equal">
      <formula>"Napkin Hs"</formula>
    </cfRule>
  </conditionalFormatting>
  <conditionalFormatting sqref="C64">
    <cfRule type="cellIs" dxfId="34565" priority="12463" stopIfTrue="1" operator="equal">
      <formula>"Towel"</formula>
    </cfRule>
    <cfRule type="cellIs" dxfId="34564" priority="12464" stopIfTrue="1" operator="equal">
      <formula>"Napkin Hs"</formula>
    </cfRule>
  </conditionalFormatting>
  <conditionalFormatting sqref="B64:C64">
    <cfRule type="cellIs" dxfId="34563" priority="12888" stopIfTrue="1" operator="equal">
      <formula>"Towel"</formula>
    </cfRule>
    <cfRule type="cellIs" dxfId="34562" priority="12889" stopIfTrue="1" operator="equal">
      <formula>"Napkin Hs"</formula>
    </cfRule>
  </conditionalFormatting>
  <conditionalFormatting sqref="C64">
    <cfRule type="cellIs" dxfId="34561" priority="12884" stopIfTrue="1" operator="equal">
      <formula>"Towel"</formula>
    </cfRule>
    <cfRule type="cellIs" dxfId="34560" priority="12885" stopIfTrue="1" operator="equal">
      <formula>"Napkin Hs"</formula>
    </cfRule>
  </conditionalFormatting>
  <conditionalFormatting sqref="C64">
    <cfRule type="cellIs" dxfId="34559" priority="12886" stopIfTrue="1" operator="equal">
      <formula>"Towel"</formula>
    </cfRule>
    <cfRule type="cellIs" dxfId="34558" priority="12887" stopIfTrue="1" operator="equal">
      <formula>"Napkin Hs"</formula>
    </cfRule>
  </conditionalFormatting>
  <conditionalFormatting sqref="C64">
    <cfRule type="cellIs" dxfId="34557" priority="12880" stopIfTrue="1" operator="equal">
      <formula>"Towel"</formula>
    </cfRule>
    <cfRule type="cellIs" dxfId="34556" priority="12881" stopIfTrue="1" operator="equal">
      <formula>"Napkin Hs"</formula>
    </cfRule>
  </conditionalFormatting>
  <conditionalFormatting sqref="C64">
    <cfRule type="cellIs" dxfId="34555" priority="12882" stopIfTrue="1" operator="equal">
      <formula>"Towel"</formula>
    </cfRule>
    <cfRule type="cellIs" dxfId="34554" priority="12883" stopIfTrue="1" operator="equal">
      <formula>"Napkin Hs"</formula>
    </cfRule>
  </conditionalFormatting>
  <conditionalFormatting sqref="C64">
    <cfRule type="cellIs" dxfId="34553" priority="12878" stopIfTrue="1" operator="equal">
      <formula>"Towel"</formula>
    </cfRule>
    <cfRule type="cellIs" dxfId="34552" priority="12879" stopIfTrue="1" operator="equal">
      <formula>"Napkin Hs"</formula>
    </cfRule>
  </conditionalFormatting>
  <conditionalFormatting sqref="B64">
    <cfRule type="cellIs" dxfId="34551" priority="12876" stopIfTrue="1" operator="equal">
      <formula>"Towel"</formula>
    </cfRule>
    <cfRule type="cellIs" dxfId="34550" priority="12877" stopIfTrue="1" operator="equal">
      <formula>"Napkin Hs"</formula>
    </cfRule>
  </conditionalFormatting>
  <conditionalFormatting sqref="B64:C64">
    <cfRule type="cellIs" dxfId="34549" priority="12874" stopIfTrue="1" operator="equal">
      <formula>"Towel"</formula>
    </cfRule>
    <cfRule type="cellIs" dxfId="34548" priority="12875" stopIfTrue="1" operator="equal">
      <formula>"Napkin Hs"</formula>
    </cfRule>
  </conditionalFormatting>
  <conditionalFormatting sqref="C64">
    <cfRule type="cellIs" dxfId="34547" priority="12870" stopIfTrue="1" operator="equal">
      <formula>"Towel"</formula>
    </cfRule>
    <cfRule type="cellIs" dxfId="34546" priority="12871" stopIfTrue="1" operator="equal">
      <formula>"Napkin Hs"</formula>
    </cfRule>
  </conditionalFormatting>
  <conditionalFormatting sqref="C64">
    <cfRule type="cellIs" dxfId="34545" priority="12873" stopIfTrue="1" operator="equal">
      <formula>"Napkin Hs"</formula>
    </cfRule>
  </conditionalFormatting>
  <conditionalFormatting sqref="C64">
    <cfRule type="cellIs" dxfId="34544" priority="12872" stopIfTrue="1" operator="equal">
      <formula>"Towel"</formula>
    </cfRule>
  </conditionalFormatting>
  <conditionalFormatting sqref="B73:C73">
    <cfRule type="cellIs" dxfId="34543" priority="12453" stopIfTrue="1" operator="equal">
      <formula>"Towel"</formula>
    </cfRule>
    <cfRule type="cellIs" dxfId="34542" priority="12454" stopIfTrue="1" operator="equal">
      <formula>"Napkin Hs"</formula>
    </cfRule>
  </conditionalFormatting>
  <conditionalFormatting sqref="C73">
    <cfRule type="cellIs" dxfId="34541" priority="12449" stopIfTrue="1" operator="equal">
      <formula>"Towel"</formula>
    </cfRule>
    <cfRule type="cellIs" dxfId="34540" priority="12450" stopIfTrue="1" operator="equal">
      <formula>"Napkin Hs"</formula>
    </cfRule>
  </conditionalFormatting>
  <conditionalFormatting sqref="C73">
    <cfRule type="cellIs" dxfId="34539" priority="12451" stopIfTrue="1" operator="equal">
      <formula>"Towel"</formula>
    </cfRule>
    <cfRule type="cellIs" dxfId="34538" priority="12452" stopIfTrue="1" operator="equal">
      <formula>"Napkin Hs"</formula>
    </cfRule>
  </conditionalFormatting>
  <conditionalFormatting sqref="B71:C71">
    <cfRule type="cellIs" dxfId="34537" priority="12447" stopIfTrue="1" operator="equal">
      <formula>"Towel"</formula>
    </cfRule>
    <cfRule type="cellIs" dxfId="34536" priority="12448" stopIfTrue="1" operator="equal">
      <formula>"Napkin Hs"</formula>
    </cfRule>
  </conditionalFormatting>
  <conditionalFormatting sqref="C71">
    <cfRule type="cellIs" dxfId="34535" priority="12443" stopIfTrue="1" operator="equal">
      <formula>"Towel"</formula>
    </cfRule>
    <cfRule type="cellIs" dxfId="34534" priority="12444" stopIfTrue="1" operator="equal">
      <formula>"Napkin Hs"</formula>
    </cfRule>
  </conditionalFormatting>
  <conditionalFormatting sqref="C71">
    <cfRule type="cellIs" dxfId="34533" priority="12445" stopIfTrue="1" operator="equal">
      <formula>"Towel"</formula>
    </cfRule>
    <cfRule type="cellIs" dxfId="34532" priority="12446" stopIfTrue="1" operator="equal">
      <formula>"Napkin Hs"</formula>
    </cfRule>
  </conditionalFormatting>
  <conditionalFormatting sqref="B71:C71">
    <cfRule type="cellIs" dxfId="34531" priority="12441" stopIfTrue="1" operator="equal">
      <formula>"Towel"</formula>
    </cfRule>
    <cfRule type="cellIs" dxfId="34530" priority="12442" stopIfTrue="1" operator="equal">
      <formula>"Napkin Hs"</formula>
    </cfRule>
  </conditionalFormatting>
  <conditionalFormatting sqref="C71">
    <cfRule type="cellIs" dxfId="34529" priority="12440" stopIfTrue="1" operator="equal">
      <formula>"Napkin Hs"</formula>
    </cfRule>
  </conditionalFormatting>
  <conditionalFormatting sqref="C71">
    <cfRule type="cellIs" dxfId="34528" priority="12439" stopIfTrue="1" operator="equal">
      <formula>"Towel"</formula>
    </cfRule>
  </conditionalFormatting>
  <conditionalFormatting sqref="C71">
    <cfRule type="cellIs" dxfId="34527" priority="12437" stopIfTrue="1" operator="equal">
      <formula>"Towel"</formula>
    </cfRule>
    <cfRule type="cellIs" dxfId="34526" priority="12438" stopIfTrue="1" operator="equal">
      <formula>"Napkin Hs"</formula>
    </cfRule>
  </conditionalFormatting>
  <conditionalFormatting sqref="C71">
    <cfRule type="cellIs" dxfId="34525" priority="12429" stopIfTrue="1" operator="equal">
      <formula>"Towel"</formula>
    </cfRule>
    <cfRule type="cellIs" dxfId="34524" priority="12430" stopIfTrue="1" operator="equal">
      <formula>"Napkin Hs"</formula>
    </cfRule>
  </conditionalFormatting>
  <conditionalFormatting sqref="B71:C71">
    <cfRule type="cellIs" dxfId="34523" priority="12431" stopIfTrue="1" operator="equal">
      <formula>"Towel"</formula>
    </cfRule>
    <cfRule type="cellIs" dxfId="34522" priority="12432" stopIfTrue="1" operator="equal">
      <formula>"Napkin Hs"</formula>
    </cfRule>
  </conditionalFormatting>
  <conditionalFormatting sqref="C71">
    <cfRule type="cellIs" dxfId="34521" priority="12427" stopIfTrue="1" operator="equal">
      <formula>"Towel"</formula>
    </cfRule>
    <cfRule type="cellIs" dxfId="34520" priority="12428" stopIfTrue="1" operator="equal">
      <formula>"Napkin Hs"</formula>
    </cfRule>
  </conditionalFormatting>
  <conditionalFormatting sqref="B71:C71">
    <cfRule type="cellIs" dxfId="34519" priority="12425" stopIfTrue="1" operator="equal">
      <formula>"Towel"</formula>
    </cfRule>
    <cfRule type="cellIs" dxfId="34518" priority="12426" stopIfTrue="1" operator="equal">
      <formula>"Napkin Hs"</formula>
    </cfRule>
  </conditionalFormatting>
  <conditionalFormatting sqref="C71">
    <cfRule type="cellIs" dxfId="34517" priority="12433" stopIfTrue="1" operator="equal">
      <formula>"Towel"</formula>
    </cfRule>
    <cfRule type="cellIs" dxfId="34516" priority="12434" stopIfTrue="1" operator="equal">
      <formula>"Napkin Hs"</formula>
    </cfRule>
  </conditionalFormatting>
  <conditionalFormatting sqref="C71">
    <cfRule type="cellIs" dxfId="34515" priority="12435" stopIfTrue="1" operator="equal">
      <formula>"Towel"</formula>
    </cfRule>
    <cfRule type="cellIs" dxfId="34514" priority="12436" stopIfTrue="1" operator="equal">
      <formula>"Napkin Hs"</formula>
    </cfRule>
  </conditionalFormatting>
  <conditionalFormatting sqref="B71:C71">
    <cfRule type="cellIs" dxfId="34513" priority="12423" stopIfTrue="1" operator="equal">
      <formula>"Towel"</formula>
    </cfRule>
    <cfRule type="cellIs" dxfId="34512" priority="12424" stopIfTrue="1" operator="equal">
      <formula>"Napkin Hs"</formula>
    </cfRule>
  </conditionalFormatting>
  <conditionalFormatting sqref="C71">
    <cfRule type="cellIs" dxfId="34511" priority="12421" stopIfTrue="1" operator="equal">
      <formula>"Towel"</formula>
    </cfRule>
    <cfRule type="cellIs" dxfId="34510" priority="12422" stopIfTrue="1" operator="equal">
      <formula>"Napkin Hs"</formula>
    </cfRule>
  </conditionalFormatting>
  <conditionalFormatting sqref="C71">
    <cfRule type="cellIs" dxfId="34509" priority="12419" stopIfTrue="1" operator="equal">
      <formula>"Towel"</formula>
    </cfRule>
    <cfRule type="cellIs" dxfId="34508" priority="12420" stopIfTrue="1" operator="equal">
      <formula>"Napkin Hs"</formula>
    </cfRule>
  </conditionalFormatting>
  <conditionalFormatting sqref="B71:C71">
    <cfRule type="cellIs" dxfId="34507" priority="12417" stopIfTrue="1" operator="equal">
      <formula>"Towel"</formula>
    </cfRule>
    <cfRule type="cellIs" dxfId="34506" priority="12418" stopIfTrue="1" operator="equal">
      <formula>"Napkin Hs"</formula>
    </cfRule>
  </conditionalFormatting>
  <conditionalFormatting sqref="C71">
    <cfRule type="cellIs" dxfId="34505" priority="12413" stopIfTrue="1" operator="equal">
      <formula>"Towel"</formula>
    </cfRule>
    <cfRule type="cellIs" dxfId="34504" priority="12414" stopIfTrue="1" operator="equal">
      <formula>"Napkin Hs"</formula>
    </cfRule>
  </conditionalFormatting>
  <conditionalFormatting sqref="C71">
    <cfRule type="cellIs" dxfId="34503" priority="12415" stopIfTrue="1" operator="equal">
      <formula>"Towel"</formula>
    </cfRule>
    <cfRule type="cellIs" dxfId="34502" priority="12416" stopIfTrue="1" operator="equal">
      <formula>"Napkin Hs"</formula>
    </cfRule>
  </conditionalFormatting>
  <conditionalFormatting sqref="B71:C71">
    <cfRule type="cellIs" dxfId="34501" priority="12411" stopIfTrue="1" operator="equal">
      <formula>"Towel"</formula>
    </cfRule>
    <cfRule type="cellIs" dxfId="34500" priority="12412" stopIfTrue="1" operator="equal">
      <formula>"Napkin Hs"</formula>
    </cfRule>
  </conditionalFormatting>
  <conditionalFormatting sqref="C71">
    <cfRule type="cellIs" dxfId="34499" priority="12410" stopIfTrue="1" operator="equal">
      <formula>"Napkin Hs"</formula>
    </cfRule>
  </conditionalFormatting>
  <conditionalFormatting sqref="C71">
    <cfRule type="cellIs" dxfId="34498" priority="12409" stopIfTrue="1" operator="equal">
      <formula>"Towel"</formula>
    </cfRule>
  </conditionalFormatting>
  <conditionalFormatting sqref="C71">
    <cfRule type="cellIs" dxfId="34497" priority="12407" stopIfTrue="1" operator="equal">
      <formula>"Towel"</formula>
    </cfRule>
    <cfRule type="cellIs" dxfId="34496" priority="12408" stopIfTrue="1" operator="equal">
      <formula>"Napkin Hs"</formula>
    </cfRule>
  </conditionalFormatting>
  <conditionalFormatting sqref="C73">
    <cfRule type="cellIs" dxfId="34495" priority="12387" stopIfTrue="1" operator="equal">
      <formula>"Towel"</formula>
    </cfRule>
    <cfRule type="cellIs" dxfId="34494" priority="12388" stopIfTrue="1" operator="equal">
      <formula>"Napkin Hs"</formula>
    </cfRule>
  </conditionalFormatting>
  <conditionalFormatting sqref="B73:C73">
    <cfRule type="cellIs" dxfId="34493" priority="12389" stopIfTrue="1" operator="equal">
      <formula>"Towel"</formula>
    </cfRule>
    <cfRule type="cellIs" dxfId="34492" priority="12390" stopIfTrue="1" operator="equal">
      <formula>"Napkin Hs"</formula>
    </cfRule>
  </conditionalFormatting>
  <conditionalFormatting sqref="C73">
    <cfRule type="cellIs" dxfId="34491" priority="12385" stopIfTrue="1" operator="equal">
      <formula>"Towel"</formula>
    </cfRule>
    <cfRule type="cellIs" dxfId="34490" priority="12386" stopIfTrue="1" operator="equal">
      <formula>"Napkin Hs"</formula>
    </cfRule>
  </conditionalFormatting>
  <conditionalFormatting sqref="B73:C73">
    <cfRule type="cellIs" dxfId="34489" priority="12383" stopIfTrue="1" operator="equal">
      <formula>"Towel"</formula>
    </cfRule>
    <cfRule type="cellIs" dxfId="34488" priority="12384" stopIfTrue="1" operator="equal">
      <formula>"Napkin Hs"</formula>
    </cfRule>
  </conditionalFormatting>
  <conditionalFormatting sqref="C73">
    <cfRule type="cellIs" dxfId="34487" priority="12391" stopIfTrue="1" operator="equal">
      <formula>"Towel"</formula>
    </cfRule>
    <cfRule type="cellIs" dxfId="34486" priority="12392" stopIfTrue="1" operator="equal">
      <formula>"Napkin Hs"</formula>
    </cfRule>
  </conditionalFormatting>
  <conditionalFormatting sqref="C73">
    <cfRule type="cellIs" dxfId="34485" priority="12393" stopIfTrue="1" operator="equal">
      <formula>"Towel"</formula>
    </cfRule>
    <cfRule type="cellIs" dxfId="34484" priority="12394" stopIfTrue="1" operator="equal">
      <formula>"Napkin Hs"</formula>
    </cfRule>
  </conditionalFormatting>
  <conditionalFormatting sqref="C71">
    <cfRule type="cellIs" dxfId="34483" priority="12375" stopIfTrue="1" operator="equal">
      <formula>"Towel"</formula>
    </cfRule>
    <cfRule type="cellIs" dxfId="34482" priority="12376" stopIfTrue="1" operator="equal">
      <formula>"Napkin Hs"</formula>
    </cfRule>
  </conditionalFormatting>
  <conditionalFormatting sqref="B71:C71">
    <cfRule type="cellIs" dxfId="34481" priority="12377" stopIfTrue="1" operator="equal">
      <formula>"Towel"</formula>
    </cfRule>
    <cfRule type="cellIs" dxfId="34480" priority="12378" stopIfTrue="1" operator="equal">
      <formula>"Napkin Hs"</formula>
    </cfRule>
  </conditionalFormatting>
  <conditionalFormatting sqref="C71">
    <cfRule type="cellIs" dxfId="34479" priority="12373" stopIfTrue="1" operator="equal">
      <formula>"Towel"</formula>
    </cfRule>
    <cfRule type="cellIs" dxfId="34478" priority="12374" stopIfTrue="1" operator="equal">
      <formula>"Napkin Hs"</formula>
    </cfRule>
  </conditionalFormatting>
  <conditionalFormatting sqref="B71:C71">
    <cfRule type="cellIs" dxfId="34477" priority="12371" stopIfTrue="1" operator="equal">
      <formula>"Towel"</formula>
    </cfRule>
    <cfRule type="cellIs" dxfId="34476" priority="12372" stopIfTrue="1" operator="equal">
      <formula>"Napkin Hs"</formula>
    </cfRule>
  </conditionalFormatting>
  <conditionalFormatting sqref="C71">
    <cfRule type="cellIs" dxfId="34475" priority="12379" stopIfTrue="1" operator="equal">
      <formula>"Towel"</formula>
    </cfRule>
    <cfRule type="cellIs" dxfId="34474" priority="12380" stopIfTrue="1" operator="equal">
      <formula>"Napkin Hs"</formula>
    </cfRule>
  </conditionalFormatting>
  <conditionalFormatting sqref="C71">
    <cfRule type="cellIs" dxfId="34473" priority="12381" stopIfTrue="1" operator="equal">
      <formula>"Towel"</formula>
    </cfRule>
    <cfRule type="cellIs" dxfId="34472" priority="12382" stopIfTrue="1" operator="equal">
      <formula>"Napkin Hs"</formula>
    </cfRule>
  </conditionalFormatting>
  <conditionalFormatting sqref="B71:C71">
    <cfRule type="cellIs" dxfId="34471" priority="12369" stopIfTrue="1" operator="equal">
      <formula>"Towel"</formula>
    </cfRule>
    <cfRule type="cellIs" dxfId="34470" priority="12370" stopIfTrue="1" operator="equal">
      <formula>"Napkin Hs"</formula>
    </cfRule>
  </conditionalFormatting>
  <conditionalFormatting sqref="C71">
    <cfRule type="cellIs" dxfId="34469" priority="12367" stopIfTrue="1" operator="equal">
      <formula>"Towel"</formula>
    </cfRule>
    <cfRule type="cellIs" dxfId="34468" priority="12368" stopIfTrue="1" operator="equal">
      <formula>"Napkin Hs"</formula>
    </cfRule>
  </conditionalFormatting>
  <conditionalFormatting sqref="C71">
    <cfRule type="cellIs" dxfId="34467" priority="12365" stopIfTrue="1" operator="equal">
      <formula>"Towel"</formula>
    </cfRule>
    <cfRule type="cellIs" dxfId="34466" priority="12366" stopIfTrue="1" operator="equal">
      <formula>"Napkin Hs"</formula>
    </cfRule>
  </conditionalFormatting>
  <conditionalFormatting sqref="B71:C71">
    <cfRule type="cellIs" dxfId="34465" priority="12363" stopIfTrue="1" operator="equal">
      <formula>"Towel"</formula>
    </cfRule>
    <cfRule type="cellIs" dxfId="34464" priority="12364" stopIfTrue="1" operator="equal">
      <formula>"Napkin Hs"</formula>
    </cfRule>
  </conditionalFormatting>
  <conditionalFormatting sqref="C71">
    <cfRule type="cellIs" dxfId="34463" priority="12359" stopIfTrue="1" operator="equal">
      <formula>"Towel"</formula>
    </cfRule>
    <cfRule type="cellIs" dxfId="34462" priority="12360" stopIfTrue="1" operator="equal">
      <formula>"Napkin Hs"</formula>
    </cfRule>
  </conditionalFormatting>
  <conditionalFormatting sqref="C71">
    <cfRule type="cellIs" dxfId="34461" priority="12361" stopIfTrue="1" operator="equal">
      <formula>"Towel"</formula>
    </cfRule>
    <cfRule type="cellIs" dxfId="34460" priority="12362" stopIfTrue="1" operator="equal">
      <formula>"Napkin Hs"</formula>
    </cfRule>
  </conditionalFormatting>
  <conditionalFormatting sqref="B73:C73">
    <cfRule type="cellIs" dxfId="34459" priority="12357" stopIfTrue="1" operator="equal">
      <formula>"Towel"</formula>
    </cfRule>
    <cfRule type="cellIs" dxfId="34458" priority="12358" stopIfTrue="1" operator="equal">
      <formula>"Napkin Hs"</formula>
    </cfRule>
  </conditionalFormatting>
  <conditionalFormatting sqref="C73">
    <cfRule type="cellIs" dxfId="34457" priority="12353" stopIfTrue="1" operator="equal">
      <formula>"Towel"</formula>
    </cfRule>
    <cfRule type="cellIs" dxfId="34456" priority="12354" stopIfTrue="1" operator="equal">
      <formula>"Napkin Hs"</formula>
    </cfRule>
  </conditionalFormatting>
  <conditionalFormatting sqref="C73">
    <cfRule type="cellIs" dxfId="34455" priority="12355" stopIfTrue="1" operator="equal">
      <formula>"Towel"</formula>
    </cfRule>
    <cfRule type="cellIs" dxfId="34454" priority="12356" stopIfTrue="1" operator="equal">
      <formula>"Napkin Hs"</formula>
    </cfRule>
  </conditionalFormatting>
  <conditionalFormatting sqref="B73:C73">
    <cfRule type="cellIs" dxfId="34453" priority="12335" stopIfTrue="1" operator="equal">
      <formula>"Towel"</formula>
    </cfRule>
    <cfRule type="cellIs" dxfId="34452" priority="12336" stopIfTrue="1" operator="equal">
      <formula>"Napkin Hs"</formula>
    </cfRule>
  </conditionalFormatting>
  <conditionalFormatting sqref="C73">
    <cfRule type="cellIs" dxfId="34451" priority="12333" stopIfTrue="1" operator="equal">
      <formula>"Towel"</formula>
    </cfRule>
    <cfRule type="cellIs" dxfId="34450" priority="12334" stopIfTrue="1" operator="equal">
      <formula>"Napkin Hs"</formula>
    </cfRule>
  </conditionalFormatting>
  <conditionalFormatting sqref="C73">
    <cfRule type="cellIs" dxfId="34449" priority="12331" stopIfTrue="1" operator="equal">
      <formula>"Towel"</formula>
    </cfRule>
    <cfRule type="cellIs" dxfId="34448" priority="12332" stopIfTrue="1" operator="equal">
      <formula>"Napkin Hs"</formula>
    </cfRule>
  </conditionalFormatting>
  <conditionalFormatting sqref="B73:C73">
    <cfRule type="cellIs" dxfId="34447" priority="12277" stopIfTrue="1" operator="equal">
      <formula>"Towel"</formula>
    </cfRule>
    <cfRule type="cellIs" dxfId="34446" priority="12278" stopIfTrue="1" operator="equal">
      <formula>"Napkin Hs"</formula>
    </cfRule>
  </conditionalFormatting>
  <conditionalFormatting sqref="C73">
    <cfRule type="cellIs" dxfId="34445" priority="12275" stopIfTrue="1" operator="equal">
      <formula>"Towel"</formula>
    </cfRule>
    <cfRule type="cellIs" dxfId="34444" priority="12276" stopIfTrue="1" operator="equal">
      <formula>"Napkin Hs"</formula>
    </cfRule>
  </conditionalFormatting>
  <conditionalFormatting sqref="C73">
    <cfRule type="cellIs" dxfId="34443" priority="12273" stopIfTrue="1" operator="equal">
      <formula>"Towel"</formula>
    </cfRule>
    <cfRule type="cellIs" dxfId="34442" priority="12274" stopIfTrue="1" operator="equal">
      <formula>"Napkin Hs"</formula>
    </cfRule>
  </conditionalFormatting>
  <conditionalFormatting sqref="B73:C73">
    <cfRule type="cellIs" dxfId="34441" priority="12271" stopIfTrue="1" operator="equal">
      <formula>"Towel"</formula>
    </cfRule>
    <cfRule type="cellIs" dxfId="34440" priority="12272" stopIfTrue="1" operator="equal">
      <formula>"Napkin Hs"</formula>
    </cfRule>
  </conditionalFormatting>
  <conditionalFormatting sqref="C73">
    <cfRule type="cellIs" dxfId="34439" priority="12279" stopIfTrue="1" operator="equal">
      <formula>"Towel"</formula>
    </cfRule>
    <cfRule type="cellIs" dxfId="34438" priority="12280" stopIfTrue="1" operator="equal">
      <formula>"Napkin Hs"</formula>
    </cfRule>
  </conditionalFormatting>
  <conditionalFormatting sqref="C73">
    <cfRule type="cellIs" dxfId="34437" priority="12281" stopIfTrue="1" operator="equal">
      <formula>"Towel"</formula>
    </cfRule>
    <cfRule type="cellIs" dxfId="34436" priority="12282" stopIfTrue="1" operator="equal">
      <formula>"Napkin Hs"</formula>
    </cfRule>
  </conditionalFormatting>
  <conditionalFormatting sqref="C73">
    <cfRule type="cellIs" dxfId="34435" priority="12269" stopIfTrue="1" operator="equal">
      <formula>"Towel"</formula>
    </cfRule>
    <cfRule type="cellIs" dxfId="34434" priority="12270" stopIfTrue="1" operator="equal">
      <formula>"Napkin Hs"</formula>
    </cfRule>
  </conditionalFormatting>
  <conditionalFormatting sqref="C73">
    <cfRule type="cellIs" dxfId="34433" priority="12261" stopIfTrue="1" operator="equal">
      <formula>"Towel"</formula>
    </cfRule>
    <cfRule type="cellIs" dxfId="34432" priority="12262" stopIfTrue="1" operator="equal">
      <formula>"Napkin Hs"</formula>
    </cfRule>
  </conditionalFormatting>
  <conditionalFormatting sqref="C73">
    <cfRule type="cellIs" dxfId="34431" priority="12265" stopIfTrue="1" operator="equal">
      <formula>"Towel"</formula>
    </cfRule>
    <cfRule type="cellIs" dxfId="34430" priority="12266" stopIfTrue="1" operator="equal">
      <formula>"Napkin Hs"</formula>
    </cfRule>
  </conditionalFormatting>
  <conditionalFormatting sqref="C73">
    <cfRule type="cellIs" dxfId="34429" priority="12268" stopIfTrue="1" operator="equal">
      <formula>"Napkin Hs"</formula>
    </cfRule>
  </conditionalFormatting>
  <conditionalFormatting sqref="C73">
    <cfRule type="cellIs" dxfId="34428" priority="12263" stopIfTrue="1" operator="equal">
      <formula>"Towel"</formula>
    </cfRule>
    <cfRule type="cellIs" dxfId="34427" priority="12264" stopIfTrue="1" operator="equal">
      <formula>"Napkin Hs"</formula>
    </cfRule>
  </conditionalFormatting>
  <conditionalFormatting sqref="C73">
    <cfRule type="cellIs" dxfId="34426" priority="12267" stopIfTrue="1" operator="equal">
      <formula>"Towel"</formula>
    </cfRule>
  </conditionalFormatting>
  <conditionalFormatting sqref="C73">
    <cfRule type="cellIs" dxfId="34425" priority="12259" stopIfTrue="1" operator="equal">
      <formula>"Towel"</formula>
    </cfRule>
    <cfRule type="cellIs" dxfId="34424" priority="12260" stopIfTrue="1" operator="equal">
      <formula>"Napkin Hs"</formula>
    </cfRule>
  </conditionalFormatting>
  <conditionalFormatting sqref="C73">
    <cfRule type="cellIs" dxfId="34423" priority="12255" stopIfTrue="1" operator="equal">
      <formula>"Towel"</formula>
    </cfRule>
    <cfRule type="cellIs" dxfId="34422" priority="12256" stopIfTrue="1" operator="equal">
      <formula>"Napkin Hs"</formula>
    </cfRule>
  </conditionalFormatting>
  <conditionalFormatting sqref="C73">
    <cfRule type="cellIs" dxfId="34421" priority="12257" stopIfTrue="1" operator="equal">
      <formula>"Towel"</formula>
    </cfRule>
    <cfRule type="cellIs" dxfId="34420" priority="12258" stopIfTrue="1" operator="equal">
      <formula>"Napkin Hs"</formula>
    </cfRule>
  </conditionalFormatting>
  <conditionalFormatting sqref="C73">
    <cfRule type="cellIs" dxfId="34419" priority="12253" stopIfTrue="1" operator="equal">
      <formula>"Towel"</formula>
    </cfRule>
    <cfRule type="cellIs" dxfId="34418" priority="12254" stopIfTrue="1" operator="equal">
      <formula>"Napkin Hs"</formula>
    </cfRule>
  </conditionalFormatting>
  <conditionalFormatting sqref="C73">
    <cfRule type="cellIs" dxfId="34417" priority="12251" stopIfTrue="1" operator="equal">
      <formula>"Towel"</formula>
    </cfRule>
    <cfRule type="cellIs" dxfId="34416" priority="12252" stopIfTrue="1" operator="equal">
      <formula>"Napkin Hs"</formula>
    </cfRule>
  </conditionalFormatting>
  <conditionalFormatting sqref="C73">
    <cfRule type="cellIs" dxfId="34415" priority="12247" stopIfTrue="1" operator="equal">
      <formula>"Towel"</formula>
    </cfRule>
    <cfRule type="cellIs" dxfId="34414" priority="12248" stopIfTrue="1" operator="equal">
      <formula>"Napkin Hs"</formula>
    </cfRule>
  </conditionalFormatting>
  <conditionalFormatting sqref="C73">
    <cfRule type="cellIs" dxfId="34413" priority="12250" stopIfTrue="1" operator="equal">
      <formula>"Napkin Hs"</formula>
    </cfRule>
  </conditionalFormatting>
  <conditionalFormatting sqref="C73">
    <cfRule type="cellIs" dxfId="34412" priority="12249" stopIfTrue="1" operator="equal">
      <formula>"Towel"</formula>
    </cfRule>
  </conditionalFormatting>
  <conditionalFormatting sqref="C73">
    <cfRule type="cellIs" dxfId="34411" priority="12245" stopIfTrue="1" operator="equal">
      <formula>"Towel"</formula>
    </cfRule>
    <cfRule type="cellIs" dxfId="34410" priority="12246" stopIfTrue="1" operator="equal">
      <formula>"Napkin Hs"</formula>
    </cfRule>
  </conditionalFormatting>
  <conditionalFormatting sqref="C73">
    <cfRule type="cellIs" dxfId="34409" priority="12241" stopIfTrue="1" operator="equal">
      <formula>"Towel"</formula>
    </cfRule>
    <cfRule type="cellIs" dxfId="34408" priority="12242" stopIfTrue="1" operator="equal">
      <formula>"Napkin Hs"</formula>
    </cfRule>
  </conditionalFormatting>
  <conditionalFormatting sqref="C73">
    <cfRule type="cellIs" dxfId="34407" priority="12243" stopIfTrue="1" operator="equal">
      <formula>"Towel"</formula>
    </cfRule>
    <cfRule type="cellIs" dxfId="34406" priority="12244" stopIfTrue="1" operator="equal">
      <formula>"Napkin Hs"</formula>
    </cfRule>
  </conditionalFormatting>
  <conditionalFormatting sqref="C73">
    <cfRule type="cellIs" dxfId="34405" priority="12239" stopIfTrue="1" operator="equal">
      <formula>"Towel"</formula>
    </cfRule>
    <cfRule type="cellIs" dxfId="34404" priority="12240" stopIfTrue="1" operator="equal">
      <formula>"Napkin Hs"</formula>
    </cfRule>
  </conditionalFormatting>
  <conditionalFormatting sqref="C73">
    <cfRule type="cellIs" dxfId="34403" priority="12237" stopIfTrue="1" operator="equal">
      <formula>"Towel"</formula>
    </cfRule>
    <cfRule type="cellIs" dxfId="34402" priority="12238" stopIfTrue="1" operator="equal">
      <formula>"Napkin Hs"</formula>
    </cfRule>
  </conditionalFormatting>
  <conditionalFormatting sqref="C73">
    <cfRule type="cellIs" dxfId="34401" priority="12235" stopIfTrue="1" operator="equal">
      <formula>"Towel"</formula>
    </cfRule>
    <cfRule type="cellIs" dxfId="34400" priority="12236" stopIfTrue="1" operator="equal">
      <formula>"Napkin Hs"</formula>
    </cfRule>
  </conditionalFormatting>
  <conditionalFormatting sqref="C73">
    <cfRule type="cellIs" dxfId="34399" priority="12227" stopIfTrue="1" operator="equal">
      <formula>"Towel"</formula>
    </cfRule>
    <cfRule type="cellIs" dxfId="34398" priority="12228" stopIfTrue="1" operator="equal">
      <formula>"Napkin Hs"</formula>
    </cfRule>
  </conditionalFormatting>
  <conditionalFormatting sqref="C73">
    <cfRule type="cellIs" dxfId="34397" priority="12229" stopIfTrue="1" operator="equal">
      <formula>"Towel"</formula>
    </cfRule>
    <cfRule type="cellIs" dxfId="34396" priority="12230" stopIfTrue="1" operator="equal">
      <formula>"Napkin Hs"</formula>
    </cfRule>
  </conditionalFormatting>
  <conditionalFormatting sqref="C73">
    <cfRule type="cellIs" dxfId="34395" priority="12225" stopIfTrue="1" operator="equal">
      <formula>"Towel"</formula>
    </cfRule>
    <cfRule type="cellIs" dxfId="34394" priority="12226" stopIfTrue="1" operator="equal">
      <formula>"Napkin Hs"</formula>
    </cfRule>
  </conditionalFormatting>
  <conditionalFormatting sqref="C73">
    <cfRule type="cellIs" dxfId="34393" priority="12223" stopIfTrue="1" operator="equal">
      <formula>"Towel"</formula>
    </cfRule>
    <cfRule type="cellIs" dxfId="34392" priority="12224" stopIfTrue="1" operator="equal">
      <formula>"Napkin Hs"</formula>
    </cfRule>
  </conditionalFormatting>
  <conditionalFormatting sqref="C73">
    <cfRule type="cellIs" dxfId="34391" priority="12231" stopIfTrue="1" operator="equal">
      <formula>"Towel"</formula>
    </cfRule>
    <cfRule type="cellIs" dxfId="34390" priority="12232" stopIfTrue="1" operator="equal">
      <formula>"Napkin Hs"</formula>
    </cfRule>
  </conditionalFormatting>
  <conditionalFormatting sqref="C73">
    <cfRule type="cellIs" dxfId="34389" priority="12233" stopIfTrue="1" operator="equal">
      <formula>"Towel"</formula>
    </cfRule>
    <cfRule type="cellIs" dxfId="34388" priority="12234" stopIfTrue="1" operator="equal">
      <formula>"Napkin Hs"</formula>
    </cfRule>
  </conditionalFormatting>
  <conditionalFormatting sqref="C73">
    <cfRule type="cellIs" dxfId="34387" priority="12221" stopIfTrue="1" operator="equal">
      <formula>"Towel"</formula>
    </cfRule>
    <cfRule type="cellIs" dxfId="34386" priority="12222" stopIfTrue="1" operator="equal">
      <formula>"Napkin Hs"</formula>
    </cfRule>
  </conditionalFormatting>
  <conditionalFormatting sqref="C73">
    <cfRule type="cellIs" dxfId="34385" priority="12217" stopIfTrue="1" operator="equal">
      <formula>"Towel"</formula>
    </cfRule>
    <cfRule type="cellIs" dxfId="34384" priority="12218" stopIfTrue="1" operator="equal">
      <formula>"Napkin Hs"</formula>
    </cfRule>
  </conditionalFormatting>
  <conditionalFormatting sqref="C73">
    <cfRule type="cellIs" dxfId="34383" priority="12219" stopIfTrue="1" operator="equal">
      <formula>"Towel"</formula>
    </cfRule>
    <cfRule type="cellIs" dxfId="34382" priority="12220" stopIfTrue="1" operator="equal">
      <formula>"Napkin Hs"</formula>
    </cfRule>
  </conditionalFormatting>
  <conditionalFormatting sqref="C73">
    <cfRule type="cellIs" dxfId="34381" priority="12215" stopIfTrue="1" operator="equal">
      <formula>"Towel"</formula>
    </cfRule>
    <cfRule type="cellIs" dxfId="34380" priority="12216" stopIfTrue="1" operator="equal">
      <formula>"Napkin Hs"</formula>
    </cfRule>
  </conditionalFormatting>
  <conditionalFormatting sqref="C73">
    <cfRule type="cellIs" dxfId="34379" priority="12213" stopIfTrue="1" operator="equal">
      <formula>"Towel"</formula>
    </cfRule>
    <cfRule type="cellIs" dxfId="34378" priority="12214" stopIfTrue="1" operator="equal">
      <formula>"Napkin Hs"</formula>
    </cfRule>
  </conditionalFormatting>
  <conditionalFormatting sqref="C73">
    <cfRule type="cellIs" dxfId="34377" priority="12211" stopIfTrue="1" operator="equal">
      <formula>"Towel"</formula>
    </cfRule>
    <cfRule type="cellIs" dxfId="34376" priority="12212" stopIfTrue="1" operator="equal">
      <formula>"Napkin Hs"</formula>
    </cfRule>
  </conditionalFormatting>
  <conditionalFormatting sqref="C73">
    <cfRule type="cellIs" dxfId="34375" priority="12203" stopIfTrue="1" operator="equal">
      <formula>"Towel"</formula>
    </cfRule>
    <cfRule type="cellIs" dxfId="34374" priority="12204" stopIfTrue="1" operator="equal">
      <formula>"Napkin Hs"</formula>
    </cfRule>
  </conditionalFormatting>
  <conditionalFormatting sqref="C73">
    <cfRule type="cellIs" dxfId="34373" priority="12205" stopIfTrue="1" operator="equal">
      <formula>"Towel"</formula>
    </cfRule>
    <cfRule type="cellIs" dxfId="34372" priority="12206" stopIfTrue="1" operator="equal">
      <formula>"Napkin Hs"</formula>
    </cfRule>
  </conditionalFormatting>
  <conditionalFormatting sqref="C73">
    <cfRule type="cellIs" dxfId="34371" priority="12201" stopIfTrue="1" operator="equal">
      <formula>"Towel"</formula>
    </cfRule>
    <cfRule type="cellIs" dxfId="34370" priority="12202" stopIfTrue="1" operator="equal">
      <formula>"Napkin Hs"</formula>
    </cfRule>
  </conditionalFormatting>
  <conditionalFormatting sqref="C73">
    <cfRule type="cellIs" dxfId="34369" priority="12199" stopIfTrue="1" operator="equal">
      <formula>"Towel"</formula>
    </cfRule>
    <cfRule type="cellIs" dxfId="34368" priority="12200" stopIfTrue="1" operator="equal">
      <formula>"Napkin Hs"</formula>
    </cfRule>
  </conditionalFormatting>
  <conditionalFormatting sqref="C73">
    <cfRule type="cellIs" dxfId="34367" priority="12207" stopIfTrue="1" operator="equal">
      <formula>"Towel"</formula>
    </cfRule>
    <cfRule type="cellIs" dxfId="34366" priority="12208" stopIfTrue="1" operator="equal">
      <formula>"Napkin Hs"</formula>
    </cfRule>
  </conditionalFormatting>
  <conditionalFormatting sqref="C73">
    <cfRule type="cellIs" dxfId="34365" priority="12209" stopIfTrue="1" operator="equal">
      <formula>"Towel"</formula>
    </cfRule>
    <cfRule type="cellIs" dxfId="34364" priority="12210" stopIfTrue="1" operator="equal">
      <formula>"Napkin Hs"</formula>
    </cfRule>
  </conditionalFormatting>
  <conditionalFormatting sqref="C73">
    <cfRule type="cellIs" dxfId="34363" priority="12197" stopIfTrue="1" operator="equal">
      <formula>"Towel"</formula>
    </cfRule>
    <cfRule type="cellIs" dxfId="34362" priority="12198" stopIfTrue="1" operator="equal">
      <formula>"Napkin Hs"</formula>
    </cfRule>
  </conditionalFormatting>
  <conditionalFormatting sqref="C73">
    <cfRule type="cellIs" dxfId="34361" priority="12193" stopIfTrue="1" operator="equal">
      <formula>"Towel"</formula>
    </cfRule>
    <cfRule type="cellIs" dxfId="34360" priority="12194" stopIfTrue="1" operator="equal">
      <formula>"Napkin Hs"</formula>
    </cfRule>
  </conditionalFormatting>
  <conditionalFormatting sqref="C73">
    <cfRule type="cellIs" dxfId="34359" priority="12195" stopIfTrue="1" operator="equal">
      <formula>"Towel"</formula>
    </cfRule>
    <cfRule type="cellIs" dxfId="34358" priority="12196" stopIfTrue="1" operator="equal">
      <formula>"Napkin Hs"</formula>
    </cfRule>
  </conditionalFormatting>
  <conditionalFormatting sqref="C73">
    <cfRule type="cellIs" dxfId="34357" priority="12189" stopIfTrue="1" operator="equal">
      <formula>"Towel"</formula>
    </cfRule>
    <cfRule type="cellIs" dxfId="34356" priority="12190" stopIfTrue="1" operator="equal">
      <formula>"Napkin Hs"</formula>
    </cfRule>
  </conditionalFormatting>
  <conditionalFormatting sqref="C73">
    <cfRule type="cellIs" dxfId="34355" priority="12191" stopIfTrue="1" operator="equal">
      <formula>"Towel"</formula>
    </cfRule>
    <cfRule type="cellIs" dxfId="34354" priority="12192" stopIfTrue="1" operator="equal">
      <formula>"Napkin Hs"</formula>
    </cfRule>
  </conditionalFormatting>
  <conditionalFormatting sqref="C73">
    <cfRule type="cellIs" dxfId="34353" priority="12187" stopIfTrue="1" operator="equal">
      <formula>"Towel"</formula>
    </cfRule>
    <cfRule type="cellIs" dxfId="34352" priority="12188" stopIfTrue="1" operator="equal">
      <formula>"Napkin Hs"</formula>
    </cfRule>
  </conditionalFormatting>
  <conditionalFormatting sqref="C73">
    <cfRule type="cellIs" dxfId="34351" priority="12181" stopIfTrue="1" operator="equal">
      <formula>"Towel"</formula>
    </cfRule>
    <cfRule type="cellIs" dxfId="34350" priority="12182" stopIfTrue="1" operator="equal">
      <formula>"Napkin Hs"</formula>
    </cfRule>
  </conditionalFormatting>
  <conditionalFormatting sqref="C73">
    <cfRule type="cellIs" dxfId="34349" priority="12185" stopIfTrue="1" operator="equal">
      <formula>"Towel"</formula>
    </cfRule>
    <cfRule type="cellIs" dxfId="34348" priority="12186" stopIfTrue="1" operator="equal">
      <formula>"Napkin Hs"</formula>
    </cfRule>
  </conditionalFormatting>
  <conditionalFormatting sqref="C73">
    <cfRule type="cellIs" dxfId="34347" priority="12183" stopIfTrue="1" operator="equal">
      <formula>"Towel"</formula>
    </cfRule>
    <cfRule type="cellIs" dxfId="34346" priority="12184" stopIfTrue="1" operator="equal">
      <formula>"Napkin Hs"</formula>
    </cfRule>
  </conditionalFormatting>
  <conditionalFormatting sqref="C73">
    <cfRule type="cellIs" dxfId="34345" priority="12175" stopIfTrue="1" operator="equal">
      <formula>"Towel"</formula>
    </cfRule>
    <cfRule type="cellIs" dxfId="34344" priority="12176" stopIfTrue="1" operator="equal">
      <formula>"Napkin Hs"</formula>
    </cfRule>
  </conditionalFormatting>
  <conditionalFormatting sqref="C73">
    <cfRule type="cellIs" dxfId="34343" priority="12177" stopIfTrue="1" operator="equal">
      <formula>"Towel"</formula>
    </cfRule>
    <cfRule type="cellIs" dxfId="34342" priority="12178" stopIfTrue="1" operator="equal">
      <formula>"Napkin Hs"</formula>
    </cfRule>
  </conditionalFormatting>
  <conditionalFormatting sqref="C73">
    <cfRule type="cellIs" dxfId="34341" priority="12179" stopIfTrue="1" operator="equal">
      <formula>"Towel"</formula>
    </cfRule>
    <cfRule type="cellIs" dxfId="34340" priority="12180" stopIfTrue="1" operator="equal">
      <formula>"Napkin Hs"</formula>
    </cfRule>
  </conditionalFormatting>
  <conditionalFormatting sqref="C73">
    <cfRule type="cellIs" dxfId="34339" priority="12173" stopIfTrue="1" operator="equal">
      <formula>"Towel"</formula>
    </cfRule>
    <cfRule type="cellIs" dxfId="34338" priority="12174" stopIfTrue="1" operator="equal">
      <formula>"Napkin Hs"</formula>
    </cfRule>
  </conditionalFormatting>
  <conditionalFormatting sqref="C73">
    <cfRule type="cellIs" dxfId="34337" priority="12171" stopIfTrue="1" operator="equal">
      <formula>"Towel"</formula>
    </cfRule>
    <cfRule type="cellIs" dxfId="34336" priority="12172" stopIfTrue="1" operator="equal">
      <formula>"Napkin Hs"</formula>
    </cfRule>
  </conditionalFormatting>
  <conditionalFormatting sqref="C73">
    <cfRule type="cellIs" dxfId="34335" priority="12147" stopIfTrue="1" operator="equal">
      <formula>"Towel"</formula>
    </cfRule>
  </conditionalFormatting>
  <conditionalFormatting sqref="C73">
    <cfRule type="cellIs" dxfId="34334" priority="12148" stopIfTrue="1" operator="equal">
      <formula>"Napkin Hs"</formula>
    </cfRule>
    <cfRule type="cellIs" dxfId="34333" priority="12153" stopIfTrue="1" operator="equal">
      <formula>"Towel"</formula>
    </cfRule>
    <cfRule type="cellIs" dxfId="34332" priority="12154" stopIfTrue="1" operator="equal">
      <formula>"Napkin Hs"</formula>
    </cfRule>
    <cfRule type="cellIs" dxfId="34331" priority="12163" stopIfTrue="1" operator="equal">
      <formula>"Towel"</formula>
    </cfRule>
    <cfRule type="cellIs" dxfId="34330" priority="12164" stopIfTrue="1" operator="equal">
      <formula>"Napkin Hs"</formula>
    </cfRule>
    <cfRule type="cellIs" dxfId="34329" priority="12169" stopIfTrue="1" operator="equal">
      <formula>"Towel"</formula>
    </cfRule>
    <cfRule type="cellIs" dxfId="34328" priority="12170" stopIfTrue="1" operator="equal">
      <formula>"Napkin Hs"</formula>
    </cfRule>
  </conditionalFormatting>
  <conditionalFormatting sqref="C73">
    <cfRule type="cellIs" dxfId="34327" priority="12149" stopIfTrue="1" operator="equal">
      <formula>"Towel"</formula>
    </cfRule>
    <cfRule type="cellIs" dxfId="34326" priority="12150" stopIfTrue="1" operator="equal">
      <formula>"Napkin Hs"</formula>
    </cfRule>
    <cfRule type="cellIs" dxfId="34325" priority="12151" stopIfTrue="1" operator="equal">
      <formula>"Towel"</formula>
    </cfRule>
    <cfRule type="cellIs" dxfId="34324" priority="12152" stopIfTrue="1" operator="equal">
      <formula>"Napkin Hs"</formula>
    </cfRule>
    <cfRule type="cellIs" dxfId="34323" priority="12155" stopIfTrue="1" operator="equal">
      <formula>"Towel"</formula>
    </cfRule>
    <cfRule type="cellIs" dxfId="34322" priority="12156" stopIfTrue="1" operator="equal">
      <formula>"Napkin Hs"</formula>
    </cfRule>
    <cfRule type="cellIs" dxfId="34321" priority="12157" stopIfTrue="1" operator="equal">
      <formula>"Towel"</formula>
    </cfRule>
    <cfRule type="cellIs" dxfId="34320" priority="12158" stopIfTrue="1" operator="equal">
      <formula>"Napkin Hs"</formula>
    </cfRule>
    <cfRule type="cellIs" dxfId="34319" priority="12159" stopIfTrue="1" operator="equal">
      <formula>"Towel"</formula>
    </cfRule>
    <cfRule type="cellIs" dxfId="34318" priority="12160" stopIfTrue="1" operator="equal">
      <formula>"Napkin Hs"</formula>
    </cfRule>
    <cfRule type="cellIs" dxfId="34317" priority="12161" stopIfTrue="1" operator="equal">
      <formula>"Towel"</formula>
    </cfRule>
    <cfRule type="cellIs" dxfId="34316" priority="12162" stopIfTrue="1" operator="equal">
      <formula>"Napkin Hs"</formula>
    </cfRule>
    <cfRule type="cellIs" dxfId="34315" priority="12165" stopIfTrue="1" operator="equal">
      <formula>"Towel"</formula>
    </cfRule>
    <cfRule type="cellIs" dxfId="34314" priority="12166" stopIfTrue="1" operator="equal">
      <formula>"Napkin Hs"</formula>
    </cfRule>
    <cfRule type="cellIs" dxfId="34313" priority="12168" stopIfTrue="1" operator="equal">
      <formula>"Napkin Hs"</formula>
    </cfRule>
  </conditionalFormatting>
  <conditionalFormatting sqref="C73">
    <cfRule type="cellIs" dxfId="34312" priority="12167" stopIfTrue="1" operator="equal">
      <formula>"Towel"</formula>
    </cfRule>
  </conditionalFormatting>
  <conditionalFormatting sqref="C73">
    <cfRule type="cellIs" dxfId="34311" priority="12145" stopIfTrue="1" operator="equal">
      <formula>"Towel"</formula>
    </cfRule>
    <cfRule type="cellIs" dxfId="34310" priority="12146" stopIfTrue="1" operator="equal">
      <formula>"Napkin Hs"</formula>
    </cfRule>
  </conditionalFormatting>
  <conditionalFormatting sqref="C73">
    <cfRule type="cellIs" dxfId="34309" priority="12144" stopIfTrue="1" operator="equal">
      <formula>"Napkin Hs"</formula>
    </cfRule>
  </conditionalFormatting>
  <conditionalFormatting sqref="C73">
    <cfRule type="cellIs" dxfId="34308" priority="12143" stopIfTrue="1" operator="equal">
      <formula>"Towel"</formula>
    </cfRule>
  </conditionalFormatting>
  <conditionalFormatting sqref="C73">
    <cfRule type="cellIs" dxfId="34307" priority="12141" stopIfTrue="1" operator="equal">
      <formula>"Towel"</formula>
    </cfRule>
  </conditionalFormatting>
  <conditionalFormatting sqref="C73">
    <cfRule type="cellIs" dxfId="34306" priority="12142" stopIfTrue="1" operator="equal">
      <formula>"Napkin Hs"</formula>
    </cfRule>
  </conditionalFormatting>
  <conditionalFormatting sqref="C73">
    <cfRule type="cellIs" dxfId="34305" priority="12045" stopIfTrue="1" operator="equal">
      <formula>"Towel"</formula>
    </cfRule>
  </conditionalFormatting>
  <conditionalFormatting sqref="C73">
    <cfRule type="cellIs" dxfId="34304" priority="12055" stopIfTrue="1" operator="equal">
      <formula>"Towel"</formula>
    </cfRule>
    <cfRule type="cellIs" dxfId="34303" priority="12056" stopIfTrue="1" operator="equal">
      <formula>"Napkin Hs"</formula>
    </cfRule>
    <cfRule type="cellIs" dxfId="34302" priority="12061" stopIfTrue="1" operator="equal">
      <formula>"Towel"</formula>
    </cfRule>
    <cfRule type="cellIs" dxfId="34301" priority="12062" stopIfTrue="1" operator="equal">
      <formula>"Napkin Hs"</formula>
    </cfRule>
    <cfRule type="cellIs" dxfId="34300" priority="12067" stopIfTrue="1" operator="equal">
      <formula>"Towel"</formula>
    </cfRule>
    <cfRule type="cellIs" dxfId="34299" priority="12068" stopIfTrue="1" operator="equal">
      <formula>"Napkin Hs"</formula>
    </cfRule>
    <cfRule type="cellIs" dxfId="34298" priority="12069" stopIfTrue="1" operator="equal">
      <formula>"Towel"</formula>
    </cfRule>
    <cfRule type="cellIs" dxfId="34297" priority="12070" stopIfTrue="1" operator="equal">
      <formula>"Napkin Hs"</formula>
    </cfRule>
    <cfRule type="cellIs" dxfId="34296" priority="12075" stopIfTrue="1" operator="equal">
      <formula>"Towel"</formula>
    </cfRule>
    <cfRule type="cellIs" dxfId="34295" priority="12076" stopIfTrue="1" operator="equal">
      <formula>"Napkin Hs"</formula>
    </cfRule>
    <cfRule type="cellIs" dxfId="34294" priority="12085" stopIfTrue="1" operator="equal">
      <formula>"Towel"</formula>
    </cfRule>
    <cfRule type="cellIs" dxfId="34293" priority="12086" stopIfTrue="1" operator="equal">
      <formula>"Napkin Hs"</formula>
    </cfRule>
    <cfRule type="cellIs" dxfId="34292" priority="12091" stopIfTrue="1" operator="equal">
      <formula>"Towel"</formula>
    </cfRule>
    <cfRule type="cellIs" dxfId="34291" priority="12092" stopIfTrue="1" operator="equal">
      <formula>"Napkin Hs"</formula>
    </cfRule>
    <cfRule type="cellIs" dxfId="34290" priority="12093" stopIfTrue="1" operator="equal">
      <formula>"Towel"</formula>
    </cfRule>
    <cfRule type="cellIs" dxfId="34289" priority="12094" stopIfTrue="1" operator="equal">
      <formula>"Napkin Hs"</formula>
    </cfRule>
    <cfRule type="cellIs" dxfId="34288" priority="12099" stopIfTrue="1" operator="equal">
      <formula>"Towel"</formula>
    </cfRule>
    <cfRule type="cellIs" dxfId="34287" priority="12100" stopIfTrue="1" operator="equal">
      <formula>"Napkin Hs"</formula>
    </cfRule>
    <cfRule type="cellIs" dxfId="34286" priority="12109" stopIfTrue="1" operator="equal">
      <formula>"Towel"</formula>
    </cfRule>
    <cfRule type="cellIs" dxfId="34285" priority="12110" stopIfTrue="1" operator="equal">
      <formula>"Napkin Hs"</formula>
    </cfRule>
    <cfRule type="cellIs" dxfId="34284" priority="12111" stopIfTrue="1" operator="equal">
      <formula>"Towel"</formula>
    </cfRule>
    <cfRule type="cellIs" dxfId="34283" priority="12112" stopIfTrue="1" operator="equal">
      <formula>"Napkin Hs"</formula>
    </cfRule>
    <cfRule type="cellIs" dxfId="34282" priority="12117" stopIfTrue="1" operator="equal">
      <formula>"Towel"</formula>
    </cfRule>
    <cfRule type="cellIs" dxfId="34281" priority="12118" stopIfTrue="1" operator="equal">
      <formula>"Napkin Hs"</formula>
    </cfRule>
    <cfRule type="cellIs" dxfId="34280" priority="12127" stopIfTrue="1" operator="equal">
      <formula>"Towel"</formula>
    </cfRule>
    <cfRule type="cellIs" dxfId="34279" priority="12128" stopIfTrue="1" operator="equal">
      <formula>"Napkin Hs"</formula>
    </cfRule>
    <cfRule type="cellIs" dxfId="34278" priority="12129" stopIfTrue="1" operator="equal">
      <formula>"Towel"</formula>
    </cfRule>
    <cfRule type="cellIs" dxfId="34277" priority="12130" stopIfTrue="1" operator="equal">
      <formula>"Napkin Hs"</formula>
    </cfRule>
    <cfRule type="cellIs" dxfId="34276" priority="12136" stopIfTrue="1" operator="equal">
      <formula>"Napkin Hs"</formula>
    </cfRule>
  </conditionalFormatting>
  <conditionalFormatting sqref="C73">
    <cfRule type="cellIs" dxfId="34275" priority="12135" stopIfTrue="1" operator="equal">
      <formula>"Towel"</formula>
    </cfRule>
  </conditionalFormatting>
  <conditionalFormatting sqref="C73">
    <cfRule type="cellIs" dxfId="34274" priority="12046" stopIfTrue="1" operator="equal">
      <formula>"Napkin Hs"</formula>
    </cfRule>
    <cfRule type="cellIs" dxfId="34273" priority="12047" stopIfTrue="1" operator="equal">
      <formula>"Towel"</formula>
    </cfRule>
    <cfRule type="cellIs" dxfId="34272" priority="12048" stopIfTrue="1" operator="equal">
      <formula>"Napkin Hs"</formula>
    </cfRule>
    <cfRule type="cellIs" dxfId="34271" priority="12049" stopIfTrue="1" operator="equal">
      <formula>"Towel"</formula>
    </cfRule>
    <cfRule type="cellIs" dxfId="34270" priority="12050" stopIfTrue="1" operator="equal">
      <formula>"Napkin Hs"</formula>
    </cfRule>
    <cfRule type="cellIs" dxfId="34269" priority="12051" stopIfTrue="1" operator="equal">
      <formula>"Towel"</formula>
    </cfRule>
    <cfRule type="cellIs" dxfId="34268" priority="12052" stopIfTrue="1" operator="equal">
      <formula>"Napkin Hs"</formula>
    </cfRule>
    <cfRule type="cellIs" dxfId="34267" priority="12053" stopIfTrue="1" operator="equal">
      <formula>"Towel"</formula>
    </cfRule>
    <cfRule type="cellIs" dxfId="34266" priority="12054" stopIfTrue="1" operator="equal">
      <formula>"Napkin Hs"</formula>
    </cfRule>
    <cfRule type="cellIs" dxfId="34265" priority="12057" stopIfTrue="1" operator="equal">
      <formula>"Towel"</formula>
    </cfRule>
    <cfRule type="cellIs" dxfId="34264" priority="12058" stopIfTrue="1" operator="equal">
      <formula>"Napkin Hs"</formula>
    </cfRule>
    <cfRule type="cellIs" dxfId="34263" priority="12059" stopIfTrue="1" operator="equal">
      <formula>"Towel"</formula>
    </cfRule>
    <cfRule type="cellIs" dxfId="34262" priority="12060" stopIfTrue="1" operator="equal">
      <formula>"Napkin Hs"</formula>
    </cfRule>
    <cfRule type="cellIs" dxfId="34261" priority="12063" stopIfTrue="1" operator="equal">
      <formula>"Towel"</formula>
    </cfRule>
    <cfRule type="cellIs" dxfId="34260" priority="12064" stopIfTrue="1" operator="equal">
      <formula>"Napkin Hs"</formula>
    </cfRule>
    <cfRule type="cellIs" dxfId="34259" priority="12065" stopIfTrue="1" operator="equal">
      <formula>"Towel"</formula>
    </cfRule>
    <cfRule type="cellIs" dxfId="34258" priority="12066" stopIfTrue="1" operator="equal">
      <formula>"Napkin Hs"</formula>
    </cfRule>
    <cfRule type="cellIs" dxfId="34257" priority="12071" stopIfTrue="1" operator="equal">
      <formula>"Towel"</formula>
    </cfRule>
    <cfRule type="cellIs" dxfId="34256" priority="12072" stopIfTrue="1" operator="equal">
      <formula>"Napkin Hs"</formula>
    </cfRule>
    <cfRule type="cellIs" dxfId="34255" priority="12073" stopIfTrue="1" operator="equal">
      <formula>"Towel"</formula>
    </cfRule>
    <cfRule type="cellIs" dxfId="34254" priority="12074" stopIfTrue="1" operator="equal">
      <formula>"Napkin Hs"</formula>
    </cfRule>
    <cfRule type="cellIs" dxfId="34253" priority="12077" stopIfTrue="1" operator="equal">
      <formula>"Towel"</formula>
    </cfRule>
    <cfRule type="cellIs" dxfId="34252" priority="12078" stopIfTrue="1" operator="equal">
      <formula>"Napkin Hs"</formula>
    </cfRule>
    <cfRule type="cellIs" dxfId="34251" priority="12079" stopIfTrue="1" operator="equal">
      <formula>"Towel"</formula>
    </cfRule>
    <cfRule type="cellIs" dxfId="34250" priority="12080" stopIfTrue="1" operator="equal">
      <formula>"Napkin Hs"</formula>
    </cfRule>
    <cfRule type="cellIs" dxfId="34249" priority="12081" stopIfTrue="1" operator="equal">
      <formula>"Towel"</formula>
    </cfRule>
    <cfRule type="cellIs" dxfId="34248" priority="12082" stopIfTrue="1" operator="equal">
      <formula>"Napkin Hs"</formula>
    </cfRule>
    <cfRule type="cellIs" dxfId="34247" priority="12083" stopIfTrue="1" operator="equal">
      <formula>"Towel"</formula>
    </cfRule>
    <cfRule type="cellIs" dxfId="34246" priority="12084" stopIfTrue="1" operator="equal">
      <formula>"Napkin Hs"</formula>
    </cfRule>
    <cfRule type="cellIs" dxfId="34245" priority="12087" stopIfTrue="1" operator="equal">
      <formula>"Towel"</formula>
    </cfRule>
    <cfRule type="cellIs" dxfId="34244" priority="12088" stopIfTrue="1" operator="equal">
      <formula>"Napkin Hs"</formula>
    </cfRule>
    <cfRule type="cellIs" dxfId="34243" priority="12089" stopIfTrue="1" operator="equal">
      <formula>"Towel"</formula>
    </cfRule>
    <cfRule type="cellIs" dxfId="34242" priority="12090" stopIfTrue="1" operator="equal">
      <formula>"Napkin Hs"</formula>
    </cfRule>
    <cfRule type="cellIs" dxfId="34241" priority="12095" stopIfTrue="1" operator="equal">
      <formula>"Towel"</formula>
    </cfRule>
    <cfRule type="cellIs" dxfId="34240" priority="12096" stopIfTrue="1" operator="equal">
      <formula>"Napkin Hs"</formula>
    </cfRule>
    <cfRule type="cellIs" dxfId="34239" priority="12097" stopIfTrue="1" operator="equal">
      <formula>"Towel"</formula>
    </cfRule>
    <cfRule type="cellIs" dxfId="34238" priority="12098" stopIfTrue="1" operator="equal">
      <formula>"Napkin Hs"</formula>
    </cfRule>
    <cfRule type="cellIs" dxfId="34237" priority="12101" stopIfTrue="1" operator="equal">
      <formula>"Towel"</formula>
    </cfRule>
    <cfRule type="cellIs" dxfId="34236" priority="12102" stopIfTrue="1" operator="equal">
      <formula>"Napkin Hs"</formula>
    </cfRule>
    <cfRule type="cellIs" dxfId="34235" priority="12103" stopIfTrue="1" operator="equal">
      <formula>"Towel"</formula>
    </cfRule>
    <cfRule type="cellIs" dxfId="34234" priority="12104" stopIfTrue="1" operator="equal">
      <formula>"Napkin Hs"</formula>
    </cfRule>
    <cfRule type="cellIs" dxfId="34233" priority="12105" stopIfTrue="1" operator="equal">
      <formula>"Towel"</formula>
    </cfRule>
    <cfRule type="cellIs" dxfId="34232" priority="12106" stopIfTrue="1" operator="equal">
      <formula>"Napkin Hs"</formula>
    </cfRule>
    <cfRule type="cellIs" dxfId="34231" priority="12107" stopIfTrue="1" operator="equal">
      <formula>"Towel"</formula>
    </cfRule>
    <cfRule type="cellIs" dxfId="34230" priority="12108" stopIfTrue="1" operator="equal">
      <formula>"Napkin Hs"</formula>
    </cfRule>
    <cfRule type="cellIs" dxfId="34229" priority="12113" stopIfTrue="1" operator="equal">
      <formula>"Towel"</formula>
    </cfRule>
    <cfRule type="cellIs" dxfId="34228" priority="12114" stopIfTrue="1" operator="equal">
      <formula>"Napkin Hs"</formula>
    </cfRule>
    <cfRule type="cellIs" dxfId="34227" priority="12115" stopIfTrue="1" operator="equal">
      <formula>"Towel"</formula>
    </cfRule>
    <cfRule type="cellIs" dxfId="34226" priority="12116" stopIfTrue="1" operator="equal">
      <formula>"Napkin Hs"</formula>
    </cfRule>
    <cfRule type="cellIs" dxfId="34225" priority="12119" stopIfTrue="1" operator="equal">
      <formula>"Towel"</formula>
    </cfRule>
    <cfRule type="cellIs" dxfId="34224" priority="12120" stopIfTrue="1" operator="equal">
      <formula>"Napkin Hs"</formula>
    </cfRule>
    <cfRule type="cellIs" dxfId="34223" priority="12121" stopIfTrue="1" operator="equal">
      <formula>"Towel"</formula>
    </cfRule>
    <cfRule type="cellIs" dxfId="34222" priority="12122" stopIfTrue="1" operator="equal">
      <formula>"Napkin Hs"</formula>
    </cfRule>
    <cfRule type="cellIs" dxfId="34221" priority="12123" stopIfTrue="1" operator="equal">
      <formula>"Towel"</formula>
    </cfRule>
    <cfRule type="cellIs" dxfId="34220" priority="12124" stopIfTrue="1" operator="equal">
      <formula>"Napkin Hs"</formula>
    </cfRule>
    <cfRule type="cellIs" dxfId="34219" priority="12125" stopIfTrue="1" operator="equal">
      <formula>"Towel"</formula>
    </cfRule>
    <cfRule type="cellIs" dxfId="34218" priority="12126" stopIfTrue="1" operator="equal">
      <formula>"Napkin Hs"</formula>
    </cfRule>
    <cfRule type="cellIs" dxfId="34217" priority="12131" stopIfTrue="1" operator="equal">
      <formula>"Towel"</formula>
    </cfRule>
    <cfRule type="cellIs" dxfId="34216" priority="12132" stopIfTrue="1" operator="equal">
      <formula>"Napkin Hs"</formula>
    </cfRule>
    <cfRule type="cellIs" dxfId="34215" priority="12133" stopIfTrue="1" operator="equal">
      <formula>"Towel"</formula>
    </cfRule>
    <cfRule type="cellIs" dxfId="34214" priority="12134" stopIfTrue="1" operator="equal">
      <formula>"Napkin Hs"</formula>
    </cfRule>
    <cfRule type="cellIs" dxfId="34213" priority="12137" stopIfTrue="1" operator="equal">
      <formula>"Towel"</formula>
    </cfRule>
    <cfRule type="cellIs" dxfId="34212" priority="12138" stopIfTrue="1" operator="equal">
      <formula>"Napkin Hs"</formula>
    </cfRule>
    <cfRule type="cellIs" dxfId="34211" priority="12139" stopIfTrue="1" operator="equal">
      <formula>"Towel"</formula>
    </cfRule>
    <cfRule type="cellIs" dxfId="34210" priority="12140" stopIfTrue="1" operator="equal">
      <formula>"Napkin Hs"</formula>
    </cfRule>
  </conditionalFormatting>
  <conditionalFormatting sqref="C73">
    <cfRule type="cellIs" dxfId="34209" priority="12044" stopIfTrue="1" operator="equal">
      <formula>"Napkin Hs"</formula>
    </cfRule>
  </conditionalFormatting>
  <conditionalFormatting sqref="C73">
    <cfRule type="cellIs" dxfId="34208" priority="12043" stopIfTrue="1" operator="equal">
      <formula>"Napkin Hs"</formula>
    </cfRule>
  </conditionalFormatting>
  <conditionalFormatting sqref="C73">
    <cfRule type="cellIs" dxfId="34207" priority="12042" stopIfTrue="1" operator="equal">
      <formula>"Napkin Hs"</formula>
    </cfRule>
  </conditionalFormatting>
  <conditionalFormatting sqref="C73">
    <cfRule type="cellIs" dxfId="34206" priority="12041" stopIfTrue="1" operator="equal">
      <formula>"Napkin Hs"</formula>
    </cfRule>
  </conditionalFormatting>
  <conditionalFormatting sqref="C73">
    <cfRule type="cellIs" dxfId="34205" priority="12040" stopIfTrue="1" operator="equal">
      <formula>"Napkin Hs"</formula>
    </cfRule>
  </conditionalFormatting>
  <conditionalFormatting sqref="C73">
    <cfRule type="cellIs" dxfId="34204" priority="12039" stopIfTrue="1" operator="equal">
      <formula>"Napkin Hs"</formula>
    </cfRule>
  </conditionalFormatting>
  <conditionalFormatting sqref="C73">
    <cfRule type="cellIs" dxfId="34203" priority="12035" stopIfTrue="1" operator="equal">
      <formula>"Towel"</formula>
    </cfRule>
    <cfRule type="cellIs" dxfId="34202" priority="12036" stopIfTrue="1" operator="equal">
      <formula>"Napkin Hs"</formula>
    </cfRule>
  </conditionalFormatting>
  <conditionalFormatting sqref="C73">
    <cfRule type="cellIs" dxfId="34201" priority="12037" stopIfTrue="1" operator="equal">
      <formula>"Towel"</formula>
    </cfRule>
    <cfRule type="cellIs" dxfId="34200" priority="12038" stopIfTrue="1" operator="equal">
      <formula>"Napkin Hs"</formula>
    </cfRule>
  </conditionalFormatting>
  <conditionalFormatting sqref="C73">
    <cfRule type="cellIs" dxfId="34199" priority="12031" stopIfTrue="1" operator="equal">
      <formula>"Towel"</formula>
    </cfRule>
    <cfRule type="cellIs" dxfId="34198" priority="12032" stopIfTrue="1" operator="equal">
      <formula>"Napkin Hs"</formula>
    </cfRule>
  </conditionalFormatting>
  <conditionalFormatting sqref="C73">
    <cfRule type="cellIs" dxfId="34197" priority="12033" stopIfTrue="1" operator="equal">
      <formula>"Towel"</formula>
    </cfRule>
    <cfRule type="cellIs" dxfId="34196" priority="12034" stopIfTrue="1" operator="equal">
      <formula>"Napkin Hs"</formula>
    </cfRule>
  </conditionalFormatting>
  <conditionalFormatting sqref="C73">
    <cfRule type="cellIs" dxfId="34195" priority="12029" stopIfTrue="1" operator="equal">
      <formula>"Towel"</formula>
    </cfRule>
    <cfRule type="cellIs" dxfId="34194" priority="12030" stopIfTrue="1" operator="equal">
      <formula>"Napkin Hs"</formula>
    </cfRule>
  </conditionalFormatting>
  <conditionalFormatting sqref="C73">
    <cfRule type="cellIs" dxfId="34193" priority="12025" stopIfTrue="1" operator="equal">
      <formula>"Towel"</formula>
    </cfRule>
    <cfRule type="cellIs" dxfId="34192" priority="12026" stopIfTrue="1" operator="equal">
      <formula>"Napkin Hs"</formula>
    </cfRule>
  </conditionalFormatting>
  <conditionalFormatting sqref="C73">
    <cfRule type="cellIs" dxfId="34191" priority="12027" stopIfTrue="1" operator="equal">
      <formula>"Towel"</formula>
    </cfRule>
    <cfRule type="cellIs" dxfId="34190" priority="12028" stopIfTrue="1" operator="equal">
      <formula>"Napkin Hs"</formula>
    </cfRule>
  </conditionalFormatting>
  <conditionalFormatting sqref="C73">
    <cfRule type="cellIs" dxfId="34189" priority="12021" stopIfTrue="1" operator="equal">
      <formula>"Towel"</formula>
    </cfRule>
    <cfRule type="cellIs" dxfId="34188" priority="12022" stopIfTrue="1" operator="equal">
      <formula>"Napkin Hs"</formula>
    </cfRule>
  </conditionalFormatting>
  <conditionalFormatting sqref="C73">
    <cfRule type="cellIs" dxfId="34187" priority="12023" stopIfTrue="1" operator="equal">
      <formula>"Towel"</formula>
    </cfRule>
    <cfRule type="cellIs" dxfId="34186" priority="12024" stopIfTrue="1" operator="equal">
      <formula>"Napkin Hs"</formula>
    </cfRule>
  </conditionalFormatting>
  <conditionalFormatting sqref="C73">
    <cfRule type="cellIs" dxfId="34185" priority="12019" stopIfTrue="1" operator="equal">
      <formula>"Towel"</formula>
    </cfRule>
    <cfRule type="cellIs" dxfId="34184" priority="12020" stopIfTrue="1" operator="equal">
      <formula>"Napkin Hs"</formula>
    </cfRule>
  </conditionalFormatting>
  <conditionalFormatting sqref="C73">
    <cfRule type="cellIs" dxfId="34183" priority="12013" stopIfTrue="1" operator="equal">
      <formula>"Towel"</formula>
    </cfRule>
    <cfRule type="cellIs" dxfId="34182" priority="12014" stopIfTrue="1" operator="equal">
      <formula>"Napkin Hs"</formula>
    </cfRule>
  </conditionalFormatting>
  <conditionalFormatting sqref="C73">
    <cfRule type="cellIs" dxfId="34181" priority="12017" stopIfTrue="1" operator="equal">
      <formula>"Towel"</formula>
    </cfRule>
    <cfRule type="cellIs" dxfId="34180" priority="12018" stopIfTrue="1" operator="equal">
      <formula>"Napkin Hs"</formula>
    </cfRule>
  </conditionalFormatting>
  <conditionalFormatting sqref="C73">
    <cfRule type="cellIs" dxfId="34179" priority="12015" stopIfTrue="1" operator="equal">
      <formula>"Towel"</formula>
    </cfRule>
    <cfRule type="cellIs" dxfId="34178" priority="12016" stopIfTrue="1" operator="equal">
      <formula>"Napkin Hs"</formula>
    </cfRule>
  </conditionalFormatting>
  <conditionalFormatting sqref="C73">
    <cfRule type="cellIs" dxfId="34177" priority="12007" stopIfTrue="1" operator="equal">
      <formula>"Towel"</formula>
    </cfRule>
    <cfRule type="cellIs" dxfId="34176" priority="12008" stopIfTrue="1" operator="equal">
      <formula>"Napkin Hs"</formula>
    </cfRule>
  </conditionalFormatting>
  <conditionalFormatting sqref="C73">
    <cfRule type="cellIs" dxfId="34175" priority="12009" stopIfTrue="1" operator="equal">
      <formula>"Towel"</formula>
    </cfRule>
    <cfRule type="cellIs" dxfId="34174" priority="12010" stopIfTrue="1" operator="equal">
      <formula>"Napkin Hs"</formula>
    </cfRule>
  </conditionalFormatting>
  <conditionalFormatting sqref="C73">
    <cfRule type="cellIs" dxfId="34173" priority="12011" stopIfTrue="1" operator="equal">
      <formula>"Towel"</formula>
    </cfRule>
    <cfRule type="cellIs" dxfId="34172" priority="12012" stopIfTrue="1" operator="equal">
      <formula>"Napkin Hs"</formula>
    </cfRule>
  </conditionalFormatting>
  <conditionalFormatting sqref="C73">
    <cfRule type="cellIs" dxfId="34171" priority="12005" stopIfTrue="1" operator="equal">
      <formula>"Towel"</formula>
    </cfRule>
    <cfRule type="cellIs" dxfId="34170" priority="12006" stopIfTrue="1" operator="equal">
      <formula>"Napkin Hs"</formula>
    </cfRule>
  </conditionalFormatting>
  <conditionalFormatting sqref="C73">
    <cfRule type="cellIs" dxfId="34169" priority="12003" stopIfTrue="1" operator="equal">
      <formula>"Towel"</formula>
    </cfRule>
    <cfRule type="cellIs" dxfId="34168" priority="12004" stopIfTrue="1" operator="equal">
      <formula>"Napkin Hs"</formula>
    </cfRule>
  </conditionalFormatting>
  <conditionalFormatting sqref="C73">
    <cfRule type="cellIs" dxfId="34167" priority="11979" stopIfTrue="1" operator="equal">
      <formula>"Towel"</formula>
    </cfRule>
  </conditionalFormatting>
  <conditionalFormatting sqref="C73">
    <cfRule type="cellIs" dxfId="34166" priority="11980" stopIfTrue="1" operator="equal">
      <formula>"Napkin Hs"</formula>
    </cfRule>
    <cfRule type="cellIs" dxfId="34165" priority="11985" stopIfTrue="1" operator="equal">
      <formula>"Towel"</formula>
    </cfRule>
    <cfRule type="cellIs" dxfId="34164" priority="11986" stopIfTrue="1" operator="equal">
      <formula>"Napkin Hs"</formula>
    </cfRule>
    <cfRule type="cellIs" dxfId="34163" priority="11995" stopIfTrue="1" operator="equal">
      <formula>"Towel"</formula>
    </cfRule>
    <cfRule type="cellIs" dxfId="34162" priority="11996" stopIfTrue="1" operator="equal">
      <formula>"Napkin Hs"</formula>
    </cfRule>
    <cfRule type="cellIs" dxfId="34161" priority="12001" stopIfTrue="1" operator="equal">
      <formula>"Towel"</formula>
    </cfRule>
    <cfRule type="cellIs" dxfId="34160" priority="12002" stopIfTrue="1" operator="equal">
      <formula>"Napkin Hs"</formula>
    </cfRule>
  </conditionalFormatting>
  <conditionalFormatting sqref="C73">
    <cfRule type="cellIs" dxfId="34159" priority="11981" stopIfTrue="1" operator="equal">
      <formula>"Towel"</formula>
    </cfRule>
    <cfRule type="cellIs" dxfId="34158" priority="11982" stopIfTrue="1" operator="equal">
      <formula>"Napkin Hs"</formula>
    </cfRule>
    <cfRule type="cellIs" dxfId="34157" priority="11983" stopIfTrue="1" operator="equal">
      <formula>"Towel"</formula>
    </cfRule>
    <cfRule type="cellIs" dxfId="34156" priority="11984" stopIfTrue="1" operator="equal">
      <formula>"Napkin Hs"</formula>
    </cfRule>
    <cfRule type="cellIs" dxfId="34155" priority="11987" stopIfTrue="1" operator="equal">
      <formula>"Towel"</formula>
    </cfRule>
    <cfRule type="cellIs" dxfId="34154" priority="11988" stopIfTrue="1" operator="equal">
      <formula>"Napkin Hs"</formula>
    </cfRule>
    <cfRule type="cellIs" dxfId="34153" priority="11989" stopIfTrue="1" operator="equal">
      <formula>"Towel"</formula>
    </cfRule>
    <cfRule type="cellIs" dxfId="34152" priority="11990" stopIfTrue="1" operator="equal">
      <formula>"Napkin Hs"</formula>
    </cfRule>
    <cfRule type="cellIs" dxfId="34151" priority="11991" stopIfTrue="1" operator="equal">
      <formula>"Towel"</formula>
    </cfRule>
    <cfRule type="cellIs" dxfId="34150" priority="11992" stopIfTrue="1" operator="equal">
      <formula>"Napkin Hs"</formula>
    </cfRule>
    <cfRule type="cellIs" dxfId="34149" priority="11993" stopIfTrue="1" operator="equal">
      <formula>"Towel"</formula>
    </cfRule>
    <cfRule type="cellIs" dxfId="34148" priority="11994" stopIfTrue="1" operator="equal">
      <formula>"Napkin Hs"</formula>
    </cfRule>
    <cfRule type="cellIs" dxfId="34147" priority="11997" stopIfTrue="1" operator="equal">
      <formula>"Towel"</formula>
    </cfRule>
    <cfRule type="cellIs" dxfId="34146" priority="11998" stopIfTrue="1" operator="equal">
      <formula>"Napkin Hs"</formula>
    </cfRule>
    <cfRule type="cellIs" dxfId="34145" priority="12000" stopIfTrue="1" operator="equal">
      <formula>"Napkin Hs"</formula>
    </cfRule>
  </conditionalFormatting>
  <conditionalFormatting sqref="C73">
    <cfRule type="cellIs" dxfId="34144" priority="11999" stopIfTrue="1" operator="equal">
      <formula>"Towel"</formula>
    </cfRule>
  </conditionalFormatting>
  <conditionalFormatting sqref="C73">
    <cfRule type="cellIs" dxfId="34143" priority="11977" stopIfTrue="1" operator="equal">
      <formula>"Towel"</formula>
    </cfRule>
    <cfRule type="cellIs" dxfId="34142" priority="11978" stopIfTrue="1" operator="equal">
      <formula>"Napkin Hs"</formula>
    </cfRule>
  </conditionalFormatting>
  <conditionalFormatting sqref="C73">
    <cfRule type="cellIs" dxfId="34141" priority="11976" stopIfTrue="1" operator="equal">
      <formula>"Napkin Hs"</formula>
    </cfRule>
  </conditionalFormatting>
  <conditionalFormatting sqref="C73">
    <cfRule type="cellIs" dxfId="34140" priority="11975" stopIfTrue="1" operator="equal">
      <formula>"Towel"</formula>
    </cfRule>
  </conditionalFormatting>
  <conditionalFormatting sqref="C73">
    <cfRule type="cellIs" dxfId="34139" priority="11973" stopIfTrue="1" operator="equal">
      <formula>"Towel"</formula>
    </cfRule>
  </conditionalFormatting>
  <conditionalFormatting sqref="C73">
    <cfRule type="cellIs" dxfId="34138" priority="11974" stopIfTrue="1" operator="equal">
      <formula>"Napkin Hs"</formula>
    </cfRule>
  </conditionalFormatting>
  <conditionalFormatting sqref="C73">
    <cfRule type="cellIs" dxfId="34137" priority="11877" stopIfTrue="1" operator="equal">
      <formula>"Towel"</formula>
    </cfRule>
  </conditionalFormatting>
  <conditionalFormatting sqref="C73">
    <cfRule type="cellIs" dxfId="34136" priority="11887" stopIfTrue="1" operator="equal">
      <formula>"Towel"</formula>
    </cfRule>
    <cfRule type="cellIs" dxfId="34135" priority="11888" stopIfTrue="1" operator="equal">
      <formula>"Napkin Hs"</formula>
    </cfRule>
    <cfRule type="cellIs" dxfId="34134" priority="11893" stopIfTrue="1" operator="equal">
      <formula>"Towel"</formula>
    </cfRule>
    <cfRule type="cellIs" dxfId="34133" priority="11894" stopIfTrue="1" operator="equal">
      <formula>"Napkin Hs"</formula>
    </cfRule>
    <cfRule type="cellIs" dxfId="34132" priority="11899" stopIfTrue="1" operator="equal">
      <formula>"Towel"</formula>
    </cfRule>
    <cfRule type="cellIs" dxfId="34131" priority="11900" stopIfTrue="1" operator="equal">
      <formula>"Napkin Hs"</formula>
    </cfRule>
    <cfRule type="cellIs" dxfId="34130" priority="11901" stopIfTrue="1" operator="equal">
      <formula>"Towel"</formula>
    </cfRule>
    <cfRule type="cellIs" dxfId="34129" priority="11902" stopIfTrue="1" operator="equal">
      <formula>"Napkin Hs"</formula>
    </cfRule>
    <cfRule type="cellIs" dxfId="34128" priority="11907" stopIfTrue="1" operator="equal">
      <formula>"Towel"</formula>
    </cfRule>
    <cfRule type="cellIs" dxfId="34127" priority="11908" stopIfTrue="1" operator="equal">
      <formula>"Napkin Hs"</formula>
    </cfRule>
    <cfRule type="cellIs" dxfId="34126" priority="11917" stopIfTrue="1" operator="equal">
      <formula>"Towel"</formula>
    </cfRule>
    <cfRule type="cellIs" dxfId="34125" priority="11918" stopIfTrue="1" operator="equal">
      <formula>"Napkin Hs"</formula>
    </cfRule>
    <cfRule type="cellIs" dxfId="34124" priority="11923" stopIfTrue="1" operator="equal">
      <formula>"Towel"</formula>
    </cfRule>
    <cfRule type="cellIs" dxfId="34123" priority="11924" stopIfTrue="1" operator="equal">
      <formula>"Napkin Hs"</formula>
    </cfRule>
    <cfRule type="cellIs" dxfId="34122" priority="11925" stopIfTrue="1" operator="equal">
      <formula>"Towel"</formula>
    </cfRule>
    <cfRule type="cellIs" dxfId="34121" priority="11926" stopIfTrue="1" operator="equal">
      <formula>"Napkin Hs"</formula>
    </cfRule>
    <cfRule type="cellIs" dxfId="34120" priority="11931" stopIfTrue="1" operator="equal">
      <formula>"Towel"</formula>
    </cfRule>
    <cfRule type="cellIs" dxfId="34119" priority="11932" stopIfTrue="1" operator="equal">
      <formula>"Napkin Hs"</formula>
    </cfRule>
    <cfRule type="cellIs" dxfId="34118" priority="11941" stopIfTrue="1" operator="equal">
      <formula>"Towel"</formula>
    </cfRule>
    <cfRule type="cellIs" dxfId="34117" priority="11942" stopIfTrue="1" operator="equal">
      <formula>"Napkin Hs"</formula>
    </cfRule>
    <cfRule type="cellIs" dxfId="34116" priority="11943" stopIfTrue="1" operator="equal">
      <formula>"Towel"</formula>
    </cfRule>
    <cfRule type="cellIs" dxfId="34115" priority="11944" stopIfTrue="1" operator="equal">
      <formula>"Napkin Hs"</formula>
    </cfRule>
    <cfRule type="cellIs" dxfId="34114" priority="11949" stopIfTrue="1" operator="equal">
      <formula>"Towel"</formula>
    </cfRule>
    <cfRule type="cellIs" dxfId="34113" priority="11950" stopIfTrue="1" operator="equal">
      <formula>"Napkin Hs"</formula>
    </cfRule>
    <cfRule type="cellIs" dxfId="34112" priority="11959" stopIfTrue="1" operator="equal">
      <formula>"Towel"</formula>
    </cfRule>
    <cfRule type="cellIs" dxfId="34111" priority="11960" stopIfTrue="1" operator="equal">
      <formula>"Napkin Hs"</formula>
    </cfRule>
    <cfRule type="cellIs" dxfId="34110" priority="11961" stopIfTrue="1" operator="equal">
      <formula>"Towel"</formula>
    </cfRule>
    <cfRule type="cellIs" dxfId="34109" priority="11962" stopIfTrue="1" operator="equal">
      <formula>"Napkin Hs"</formula>
    </cfRule>
    <cfRule type="cellIs" dxfId="34108" priority="11968" stopIfTrue="1" operator="equal">
      <formula>"Napkin Hs"</formula>
    </cfRule>
  </conditionalFormatting>
  <conditionalFormatting sqref="C73">
    <cfRule type="cellIs" dxfId="34107" priority="11967" stopIfTrue="1" operator="equal">
      <formula>"Towel"</formula>
    </cfRule>
  </conditionalFormatting>
  <conditionalFormatting sqref="C73">
    <cfRule type="cellIs" dxfId="34106" priority="11878" stopIfTrue="1" operator="equal">
      <formula>"Napkin Hs"</formula>
    </cfRule>
    <cfRule type="cellIs" dxfId="34105" priority="11879" stopIfTrue="1" operator="equal">
      <formula>"Towel"</formula>
    </cfRule>
    <cfRule type="cellIs" dxfId="34104" priority="11880" stopIfTrue="1" operator="equal">
      <formula>"Napkin Hs"</formula>
    </cfRule>
    <cfRule type="cellIs" dxfId="34103" priority="11881" stopIfTrue="1" operator="equal">
      <formula>"Towel"</formula>
    </cfRule>
    <cfRule type="cellIs" dxfId="34102" priority="11882" stopIfTrue="1" operator="equal">
      <formula>"Napkin Hs"</formula>
    </cfRule>
    <cfRule type="cellIs" dxfId="34101" priority="11883" stopIfTrue="1" operator="equal">
      <formula>"Towel"</formula>
    </cfRule>
    <cfRule type="cellIs" dxfId="34100" priority="11884" stopIfTrue="1" operator="equal">
      <formula>"Napkin Hs"</formula>
    </cfRule>
    <cfRule type="cellIs" dxfId="34099" priority="11885" stopIfTrue="1" operator="equal">
      <formula>"Towel"</formula>
    </cfRule>
    <cfRule type="cellIs" dxfId="34098" priority="11886" stopIfTrue="1" operator="equal">
      <formula>"Napkin Hs"</formula>
    </cfRule>
    <cfRule type="cellIs" dxfId="34097" priority="11889" stopIfTrue="1" operator="equal">
      <formula>"Towel"</formula>
    </cfRule>
    <cfRule type="cellIs" dxfId="34096" priority="11890" stopIfTrue="1" operator="equal">
      <formula>"Napkin Hs"</formula>
    </cfRule>
    <cfRule type="cellIs" dxfId="34095" priority="11891" stopIfTrue="1" operator="equal">
      <formula>"Towel"</formula>
    </cfRule>
    <cfRule type="cellIs" dxfId="34094" priority="11892" stopIfTrue="1" operator="equal">
      <formula>"Napkin Hs"</formula>
    </cfRule>
    <cfRule type="cellIs" dxfId="34093" priority="11895" stopIfTrue="1" operator="equal">
      <formula>"Towel"</formula>
    </cfRule>
    <cfRule type="cellIs" dxfId="34092" priority="11896" stopIfTrue="1" operator="equal">
      <formula>"Napkin Hs"</formula>
    </cfRule>
    <cfRule type="cellIs" dxfId="34091" priority="11897" stopIfTrue="1" operator="equal">
      <formula>"Towel"</formula>
    </cfRule>
    <cfRule type="cellIs" dxfId="34090" priority="11898" stopIfTrue="1" operator="equal">
      <formula>"Napkin Hs"</formula>
    </cfRule>
    <cfRule type="cellIs" dxfId="34089" priority="11903" stopIfTrue="1" operator="equal">
      <formula>"Towel"</formula>
    </cfRule>
    <cfRule type="cellIs" dxfId="34088" priority="11904" stopIfTrue="1" operator="equal">
      <formula>"Napkin Hs"</formula>
    </cfRule>
    <cfRule type="cellIs" dxfId="34087" priority="11905" stopIfTrue="1" operator="equal">
      <formula>"Towel"</formula>
    </cfRule>
    <cfRule type="cellIs" dxfId="34086" priority="11906" stopIfTrue="1" operator="equal">
      <formula>"Napkin Hs"</formula>
    </cfRule>
    <cfRule type="cellIs" dxfId="34085" priority="11909" stopIfTrue="1" operator="equal">
      <formula>"Towel"</formula>
    </cfRule>
    <cfRule type="cellIs" dxfId="34084" priority="11910" stopIfTrue="1" operator="equal">
      <formula>"Napkin Hs"</formula>
    </cfRule>
    <cfRule type="cellIs" dxfId="34083" priority="11911" stopIfTrue="1" operator="equal">
      <formula>"Towel"</formula>
    </cfRule>
    <cfRule type="cellIs" dxfId="34082" priority="11912" stopIfTrue="1" operator="equal">
      <formula>"Napkin Hs"</formula>
    </cfRule>
    <cfRule type="cellIs" dxfId="34081" priority="11913" stopIfTrue="1" operator="equal">
      <formula>"Towel"</formula>
    </cfRule>
    <cfRule type="cellIs" dxfId="34080" priority="11914" stopIfTrue="1" operator="equal">
      <formula>"Napkin Hs"</formula>
    </cfRule>
    <cfRule type="cellIs" dxfId="34079" priority="11915" stopIfTrue="1" operator="equal">
      <formula>"Towel"</formula>
    </cfRule>
    <cfRule type="cellIs" dxfId="34078" priority="11916" stopIfTrue="1" operator="equal">
      <formula>"Napkin Hs"</formula>
    </cfRule>
    <cfRule type="cellIs" dxfId="34077" priority="11919" stopIfTrue="1" operator="equal">
      <formula>"Towel"</formula>
    </cfRule>
    <cfRule type="cellIs" dxfId="34076" priority="11920" stopIfTrue="1" operator="equal">
      <formula>"Napkin Hs"</formula>
    </cfRule>
    <cfRule type="cellIs" dxfId="34075" priority="11921" stopIfTrue="1" operator="equal">
      <formula>"Towel"</formula>
    </cfRule>
    <cfRule type="cellIs" dxfId="34074" priority="11922" stopIfTrue="1" operator="equal">
      <formula>"Napkin Hs"</formula>
    </cfRule>
    <cfRule type="cellIs" dxfId="34073" priority="11927" stopIfTrue="1" operator="equal">
      <formula>"Towel"</formula>
    </cfRule>
    <cfRule type="cellIs" dxfId="34072" priority="11928" stopIfTrue="1" operator="equal">
      <formula>"Napkin Hs"</formula>
    </cfRule>
    <cfRule type="cellIs" dxfId="34071" priority="11929" stopIfTrue="1" operator="equal">
      <formula>"Towel"</formula>
    </cfRule>
    <cfRule type="cellIs" dxfId="34070" priority="11930" stopIfTrue="1" operator="equal">
      <formula>"Napkin Hs"</formula>
    </cfRule>
    <cfRule type="cellIs" dxfId="34069" priority="11933" stopIfTrue="1" operator="equal">
      <formula>"Towel"</formula>
    </cfRule>
    <cfRule type="cellIs" dxfId="34068" priority="11934" stopIfTrue="1" operator="equal">
      <formula>"Napkin Hs"</formula>
    </cfRule>
    <cfRule type="cellIs" dxfId="34067" priority="11935" stopIfTrue="1" operator="equal">
      <formula>"Towel"</formula>
    </cfRule>
    <cfRule type="cellIs" dxfId="34066" priority="11936" stopIfTrue="1" operator="equal">
      <formula>"Napkin Hs"</formula>
    </cfRule>
    <cfRule type="cellIs" dxfId="34065" priority="11937" stopIfTrue="1" operator="equal">
      <formula>"Towel"</formula>
    </cfRule>
    <cfRule type="cellIs" dxfId="34064" priority="11938" stopIfTrue="1" operator="equal">
      <formula>"Napkin Hs"</formula>
    </cfRule>
    <cfRule type="cellIs" dxfId="34063" priority="11939" stopIfTrue="1" operator="equal">
      <formula>"Towel"</formula>
    </cfRule>
    <cfRule type="cellIs" dxfId="34062" priority="11940" stopIfTrue="1" operator="equal">
      <formula>"Napkin Hs"</formula>
    </cfRule>
    <cfRule type="cellIs" dxfId="34061" priority="11945" stopIfTrue="1" operator="equal">
      <formula>"Towel"</formula>
    </cfRule>
    <cfRule type="cellIs" dxfId="34060" priority="11946" stopIfTrue="1" operator="equal">
      <formula>"Napkin Hs"</formula>
    </cfRule>
    <cfRule type="cellIs" dxfId="34059" priority="11947" stopIfTrue="1" operator="equal">
      <formula>"Towel"</formula>
    </cfRule>
    <cfRule type="cellIs" dxfId="34058" priority="11948" stopIfTrue="1" operator="equal">
      <formula>"Napkin Hs"</formula>
    </cfRule>
    <cfRule type="cellIs" dxfId="34057" priority="11951" stopIfTrue="1" operator="equal">
      <formula>"Towel"</formula>
    </cfRule>
    <cfRule type="cellIs" dxfId="34056" priority="11952" stopIfTrue="1" operator="equal">
      <formula>"Napkin Hs"</formula>
    </cfRule>
    <cfRule type="cellIs" dxfId="34055" priority="11953" stopIfTrue="1" operator="equal">
      <formula>"Towel"</formula>
    </cfRule>
    <cfRule type="cellIs" dxfId="34054" priority="11954" stopIfTrue="1" operator="equal">
      <formula>"Napkin Hs"</formula>
    </cfRule>
    <cfRule type="cellIs" dxfId="34053" priority="11955" stopIfTrue="1" operator="equal">
      <formula>"Towel"</formula>
    </cfRule>
    <cfRule type="cellIs" dxfId="34052" priority="11956" stopIfTrue="1" operator="equal">
      <formula>"Napkin Hs"</formula>
    </cfRule>
    <cfRule type="cellIs" dxfId="34051" priority="11957" stopIfTrue="1" operator="equal">
      <formula>"Towel"</formula>
    </cfRule>
    <cfRule type="cellIs" dxfId="34050" priority="11958" stopIfTrue="1" operator="equal">
      <formula>"Napkin Hs"</formula>
    </cfRule>
    <cfRule type="cellIs" dxfId="34049" priority="11963" stopIfTrue="1" operator="equal">
      <formula>"Towel"</formula>
    </cfRule>
    <cfRule type="cellIs" dxfId="34048" priority="11964" stopIfTrue="1" operator="equal">
      <formula>"Napkin Hs"</formula>
    </cfRule>
    <cfRule type="cellIs" dxfId="34047" priority="11965" stopIfTrue="1" operator="equal">
      <formula>"Towel"</formula>
    </cfRule>
    <cfRule type="cellIs" dxfId="34046" priority="11966" stopIfTrue="1" operator="equal">
      <formula>"Napkin Hs"</formula>
    </cfRule>
    <cfRule type="cellIs" dxfId="34045" priority="11969" stopIfTrue="1" operator="equal">
      <formula>"Towel"</formula>
    </cfRule>
    <cfRule type="cellIs" dxfId="34044" priority="11970" stopIfTrue="1" operator="equal">
      <formula>"Napkin Hs"</formula>
    </cfRule>
    <cfRule type="cellIs" dxfId="34043" priority="11971" stopIfTrue="1" operator="equal">
      <formula>"Towel"</formula>
    </cfRule>
    <cfRule type="cellIs" dxfId="34042" priority="11972" stopIfTrue="1" operator="equal">
      <formula>"Napkin Hs"</formula>
    </cfRule>
  </conditionalFormatting>
  <conditionalFormatting sqref="C73">
    <cfRule type="cellIs" dxfId="34041" priority="11876" stopIfTrue="1" operator="equal">
      <formula>"Napkin Hs"</formula>
    </cfRule>
  </conditionalFormatting>
  <conditionalFormatting sqref="C73">
    <cfRule type="cellIs" dxfId="34040" priority="11875" stopIfTrue="1" operator="equal">
      <formula>"Napkin Hs"</formula>
    </cfRule>
  </conditionalFormatting>
  <conditionalFormatting sqref="C73">
    <cfRule type="cellIs" dxfId="34039" priority="11874" stopIfTrue="1" operator="equal">
      <formula>"Napkin Hs"</formula>
    </cfRule>
  </conditionalFormatting>
  <conditionalFormatting sqref="C73">
    <cfRule type="cellIs" dxfId="34038" priority="11873" stopIfTrue="1" operator="equal">
      <formula>"Napkin Hs"</formula>
    </cfRule>
  </conditionalFormatting>
  <conditionalFormatting sqref="C73">
    <cfRule type="cellIs" dxfId="34037" priority="11872" stopIfTrue="1" operator="equal">
      <formula>"Napkin Hs"</formula>
    </cfRule>
  </conditionalFormatting>
  <conditionalFormatting sqref="C73">
    <cfRule type="cellIs" dxfId="34036" priority="11871" stopIfTrue="1" operator="equal">
      <formula>"Napkin Hs"</formula>
    </cfRule>
  </conditionalFormatting>
  <conditionalFormatting sqref="C73">
    <cfRule type="cellIs" dxfId="34035" priority="11867" stopIfTrue="1" operator="equal">
      <formula>"Towel"</formula>
    </cfRule>
    <cfRule type="cellIs" dxfId="34034" priority="11868" stopIfTrue="1" operator="equal">
      <formula>"Napkin Hs"</formula>
    </cfRule>
  </conditionalFormatting>
  <conditionalFormatting sqref="C73">
    <cfRule type="cellIs" dxfId="34033" priority="11869" stopIfTrue="1" operator="equal">
      <formula>"Towel"</formula>
    </cfRule>
    <cfRule type="cellIs" dxfId="34032" priority="11870" stopIfTrue="1" operator="equal">
      <formula>"Napkin Hs"</formula>
    </cfRule>
  </conditionalFormatting>
  <conditionalFormatting sqref="C73">
    <cfRule type="cellIs" dxfId="34031" priority="11863" stopIfTrue="1" operator="equal">
      <formula>"Towel"</formula>
    </cfRule>
    <cfRule type="cellIs" dxfId="34030" priority="11864" stopIfTrue="1" operator="equal">
      <formula>"Napkin Hs"</formula>
    </cfRule>
  </conditionalFormatting>
  <conditionalFormatting sqref="C73">
    <cfRule type="cellIs" dxfId="34029" priority="11865" stopIfTrue="1" operator="equal">
      <formula>"Towel"</formula>
    </cfRule>
    <cfRule type="cellIs" dxfId="34028" priority="11866" stopIfTrue="1" operator="equal">
      <formula>"Napkin Hs"</formula>
    </cfRule>
  </conditionalFormatting>
  <conditionalFormatting sqref="B73">
    <cfRule type="cellIs" dxfId="34027" priority="11855" stopIfTrue="1" operator="equal">
      <formula>"Towel"</formula>
    </cfRule>
    <cfRule type="cellIs" dxfId="34026" priority="11856" stopIfTrue="1" operator="equal">
      <formula>"Napkin Hs"</formula>
    </cfRule>
  </conditionalFormatting>
  <conditionalFormatting sqref="B73">
    <cfRule type="cellIs" dxfId="34025" priority="11853" stopIfTrue="1" operator="equal">
      <formula>"Towel"</formula>
    </cfRule>
    <cfRule type="cellIs" dxfId="34024" priority="11854" stopIfTrue="1" operator="equal">
      <formula>"Napkin Hs"</formula>
    </cfRule>
  </conditionalFormatting>
  <conditionalFormatting sqref="B73">
    <cfRule type="cellIs" dxfId="34023" priority="11851" stopIfTrue="1" operator="equal">
      <formula>"Towel"</formula>
    </cfRule>
    <cfRule type="cellIs" dxfId="34022" priority="11852" stopIfTrue="1" operator="equal">
      <formula>"Napkin Hs"</formula>
    </cfRule>
  </conditionalFormatting>
  <conditionalFormatting sqref="B73">
    <cfRule type="cellIs" dxfId="34021" priority="11849" stopIfTrue="1" operator="equal">
      <formula>"Towel"</formula>
    </cfRule>
    <cfRule type="cellIs" dxfId="34020" priority="11850" stopIfTrue="1" operator="equal">
      <formula>"Napkin Hs"</formula>
    </cfRule>
  </conditionalFormatting>
  <conditionalFormatting sqref="B73">
    <cfRule type="cellIs" dxfId="34019" priority="11847" stopIfTrue="1" operator="equal">
      <formula>"Towel"</formula>
    </cfRule>
    <cfRule type="cellIs" dxfId="34018" priority="11848" stopIfTrue="1" operator="equal">
      <formula>"Napkin Hs"</formula>
    </cfRule>
  </conditionalFormatting>
  <conditionalFormatting sqref="B73">
    <cfRule type="cellIs" dxfId="34017" priority="11845" stopIfTrue="1" operator="equal">
      <formula>"Towel"</formula>
    </cfRule>
    <cfRule type="cellIs" dxfId="34016" priority="11846" stopIfTrue="1" operator="equal">
      <formula>"Napkin Hs"</formula>
    </cfRule>
  </conditionalFormatting>
  <conditionalFormatting sqref="B73">
    <cfRule type="cellIs" dxfId="34015" priority="11843" stopIfTrue="1" operator="equal">
      <formula>"Towel"</formula>
    </cfRule>
    <cfRule type="cellIs" dxfId="34014" priority="11844" stopIfTrue="1" operator="equal">
      <formula>"Napkin Hs"</formula>
    </cfRule>
  </conditionalFormatting>
  <conditionalFormatting sqref="B73">
    <cfRule type="cellIs" dxfId="34013" priority="11841" stopIfTrue="1" operator="equal">
      <formula>"Towel"</formula>
    </cfRule>
    <cfRule type="cellIs" dxfId="34012" priority="11842" stopIfTrue="1" operator="equal">
      <formula>"Napkin Hs"</formula>
    </cfRule>
  </conditionalFormatting>
  <conditionalFormatting sqref="B73">
    <cfRule type="cellIs" dxfId="34011" priority="11839" stopIfTrue="1" operator="equal">
      <formula>"Towel"</formula>
    </cfRule>
    <cfRule type="cellIs" dxfId="34010" priority="11840" stopIfTrue="1" operator="equal">
      <formula>"Napkin Hs"</formula>
    </cfRule>
  </conditionalFormatting>
  <conditionalFormatting sqref="B73">
    <cfRule type="cellIs" dxfId="34009" priority="11838" stopIfTrue="1" operator="equal">
      <formula>"Napkin Hs"</formula>
    </cfRule>
  </conditionalFormatting>
  <conditionalFormatting sqref="B73">
    <cfRule type="cellIs" dxfId="34008" priority="11837" stopIfTrue="1" operator="equal">
      <formula>"Napkin Hs"</formula>
    </cfRule>
  </conditionalFormatting>
  <conditionalFormatting sqref="B73">
    <cfRule type="cellIs" dxfId="34007" priority="11836" stopIfTrue="1" operator="equal">
      <formula>"Napkin Hs"</formula>
    </cfRule>
  </conditionalFormatting>
  <conditionalFormatting sqref="B73">
    <cfRule type="cellIs" dxfId="34006" priority="11861" stopIfTrue="1" operator="equal">
      <formula>"Towel"</formula>
    </cfRule>
    <cfRule type="cellIs" dxfId="34005" priority="11862" stopIfTrue="1" operator="equal">
      <formula>"Napkin Hs"</formula>
    </cfRule>
  </conditionalFormatting>
  <conditionalFormatting sqref="B73">
    <cfRule type="cellIs" dxfId="34004" priority="11859" stopIfTrue="1" operator="equal">
      <formula>"Towel"</formula>
    </cfRule>
    <cfRule type="cellIs" dxfId="34003" priority="11860" stopIfTrue="1" operator="equal">
      <formula>"Napkin Hs"</formula>
    </cfRule>
  </conditionalFormatting>
  <conditionalFormatting sqref="B73">
    <cfRule type="cellIs" dxfId="34002" priority="11857" stopIfTrue="1" operator="equal">
      <formula>"Towel"</formula>
    </cfRule>
    <cfRule type="cellIs" dxfId="34001" priority="11858" stopIfTrue="1" operator="equal">
      <formula>"Napkin Hs"</formula>
    </cfRule>
  </conditionalFormatting>
  <conditionalFormatting sqref="C71">
    <cfRule type="cellIs" dxfId="34000" priority="11399" stopIfTrue="1" operator="equal">
      <formula>"Towel"</formula>
    </cfRule>
    <cfRule type="cellIs" dxfId="33999" priority="11400" stopIfTrue="1" operator="equal">
      <formula>"Napkin Hs"</formula>
    </cfRule>
  </conditionalFormatting>
  <conditionalFormatting sqref="B71:C71">
    <cfRule type="cellIs" dxfId="33998" priority="11401" stopIfTrue="1" operator="equal">
      <formula>"Towel"</formula>
    </cfRule>
    <cfRule type="cellIs" dxfId="33997" priority="11402" stopIfTrue="1" operator="equal">
      <formula>"Napkin Hs"</formula>
    </cfRule>
  </conditionalFormatting>
  <conditionalFormatting sqref="C71">
    <cfRule type="cellIs" dxfId="33996" priority="11397" stopIfTrue="1" operator="equal">
      <formula>"Towel"</formula>
    </cfRule>
    <cfRule type="cellIs" dxfId="33995" priority="11398" stopIfTrue="1" operator="equal">
      <formula>"Napkin Hs"</formula>
    </cfRule>
  </conditionalFormatting>
  <conditionalFormatting sqref="B71:C71">
    <cfRule type="cellIs" dxfId="33994" priority="11395" stopIfTrue="1" operator="equal">
      <formula>"Towel"</formula>
    </cfRule>
    <cfRule type="cellIs" dxfId="33993" priority="11396" stopIfTrue="1" operator="equal">
      <formula>"Napkin Hs"</formula>
    </cfRule>
  </conditionalFormatting>
  <conditionalFormatting sqref="C71">
    <cfRule type="cellIs" dxfId="33992" priority="11403" stopIfTrue="1" operator="equal">
      <formula>"Towel"</formula>
    </cfRule>
    <cfRule type="cellIs" dxfId="33991" priority="11404" stopIfTrue="1" operator="equal">
      <formula>"Napkin Hs"</formula>
    </cfRule>
  </conditionalFormatting>
  <conditionalFormatting sqref="C71">
    <cfRule type="cellIs" dxfId="33990" priority="11405" stopIfTrue="1" operator="equal">
      <formula>"Towel"</formula>
    </cfRule>
    <cfRule type="cellIs" dxfId="33989" priority="11406" stopIfTrue="1" operator="equal">
      <formula>"Napkin Hs"</formula>
    </cfRule>
  </conditionalFormatting>
  <conditionalFormatting sqref="B71:C71">
    <cfRule type="cellIs" dxfId="33988" priority="11393" stopIfTrue="1" operator="equal">
      <formula>"Towel"</formula>
    </cfRule>
    <cfRule type="cellIs" dxfId="33987" priority="11394" stopIfTrue="1" operator="equal">
      <formula>"Napkin Hs"</formula>
    </cfRule>
  </conditionalFormatting>
  <conditionalFormatting sqref="C71">
    <cfRule type="cellIs" dxfId="33986" priority="11391" stopIfTrue="1" operator="equal">
      <formula>"Towel"</formula>
    </cfRule>
    <cfRule type="cellIs" dxfId="33985" priority="11392" stopIfTrue="1" operator="equal">
      <formula>"Napkin Hs"</formula>
    </cfRule>
  </conditionalFormatting>
  <conditionalFormatting sqref="C71">
    <cfRule type="cellIs" dxfId="33984" priority="11389" stopIfTrue="1" operator="equal">
      <formula>"Towel"</formula>
    </cfRule>
    <cfRule type="cellIs" dxfId="33983" priority="11390" stopIfTrue="1" operator="equal">
      <formula>"Napkin Hs"</formula>
    </cfRule>
  </conditionalFormatting>
  <conditionalFormatting sqref="C71">
    <cfRule type="cellIs" dxfId="33982" priority="11375" stopIfTrue="1" operator="equal">
      <formula>"Towel"</formula>
    </cfRule>
    <cfRule type="cellIs" dxfId="33981" priority="11376" stopIfTrue="1" operator="equal">
      <formula>"Napkin Hs"</formula>
    </cfRule>
  </conditionalFormatting>
  <conditionalFormatting sqref="C71">
    <cfRule type="cellIs" dxfId="33980" priority="11373" stopIfTrue="1" operator="equal">
      <formula>"Towel"</formula>
    </cfRule>
    <cfRule type="cellIs" dxfId="33979" priority="11374" stopIfTrue="1" operator="equal">
      <formula>"Napkin Hs"</formula>
    </cfRule>
  </conditionalFormatting>
  <conditionalFormatting sqref="C71">
    <cfRule type="cellIs" dxfId="33978" priority="11381" stopIfTrue="1" operator="equal">
      <formula>"Towel"</formula>
    </cfRule>
    <cfRule type="cellIs" dxfId="33977" priority="11382" stopIfTrue="1" operator="equal">
      <formula>"Napkin Hs"</formula>
    </cfRule>
  </conditionalFormatting>
  <conditionalFormatting sqref="B71:C71">
    <cfRule type="cellIs" dxfId="33976" priority="11383" stopIfTrue="1" operator="equal">
      <formula>"Towel"</formula>
    </cfRule>
    <cfRule type="cellIs" dxfId="33975" priority="11384" stopIfTrue="1" operator="equal">
      <formula>"Napkin Hs"</formula>
    </cfRule>
  </conditionalFormatting>
  <conditionalFormatting sqref="C71">
    <cfRule type="cellIs" dxfId="33974" priority="11379" stopIfTrue="1" operator="equal">
      <formula>"Towel"</formula>
    </cfRule>
    <cfRule type="cellIs" dxfId="33973" priority="11380" stopIfTrue="1" operator="equal">
      <formula>"Napkin Hs"</formula>
    </cfRule>
  </conditionalFormatting>
  <conditionalFormatting sqref="B71:C71">
    <cfRule type="cellIs" dxfId="33972" priority="11377" stopIfTrue="1" operator="equal">
      <formula>"Towel"</formula>
    </cfRule>
    <cfRule type="cellIs" dxfId="33971" priority="11378" stopIfTrue="1" operator="equal">
      <formula>"Napkin Hs"</formula>
    </cfRule>
  </conditionalFormatting>
  <conditionalFormatting sqref="C71">
    <cfRule type="cellIs" dxfId="33970" priority="11385" stopIfTrue="1" operator="equal">
      <formula>"Towel"</formula>
    </cfRule>
    <cfRule type="cellIs" dxfId="33969" priority="11386" stopIfTrue="1" operator="equal">
      <formula>"Napkin Hs"</formula>
    </cfRule>
  </conditionalFormatting>
  <conditionalFormatting sqref="C71">
    <cfRule type="cellIs" dxfId="33968" priority="11387" stopIfTrue="1" operator="equal">
      <formula>"Towel"</formula>
    </cfRule>
    <cfRule type="cellIs" dxfId="33967" priority="11388" stopIfTrue="1" operator="equal">
      <formula>"Napkin Hs"</formula>
    </cfRule>
  </conditionalFormatting>
  <conditionalFormatting sqref="C71">
    <cfRule type="cellIs" dxfId="33966" priority="11369" stopIfTrue="1" operator="equal">
      <formula>"Towel"</formula>
    </cfRule>
    <cfRule type="cellIs" dxfId="33965" priority="11370" stopIfTrue="1" operator="equal">
      <formula>"Napkin Hs"</formula>
    </cfRule>
  </conditionalFormatting>
  <conditionalFormatting sqref="B71:C71">
    <cfRule type="cellIs" dxfId="33964" priority="11371" stopIfTrue="1" operator="equal">
      <formula>"Towel"</formula>
    </cfRule>
    <cfRule type="cellIs" dxfId="33963" priority="11372" stopIfTrue="1" operator="equal">
      <formula>"Napkin Hs"</formula>
    </cfRule>
  </conditionalFormatting>
  <conditionalFormatting sqref="C71">
    <cfRule type="cellIs" dxfId="33962" priority="11367" stopIfTrue="1" operator="equal">
      <formula>"Towel"</formula>
    </cfRule>
    <cfRule type="cellIs" dxfId="33961" priority="11368" stopIfTrue="1" operator="equal">
      <formula>"Napkin Hs"</formula>
    </cfRule>
  </conditionalFormatting>
  <conditionalFormatting sqref="B71:C71">
    <cfRule type="cellIs" dxfId="33960" priority="11365" stopIfTrue="1" operator="equal">
      <formula>"Towel"</formula>
    </cfRule>
    <cfRule type="cellIs" dxfId="33959" priority="11366" stopIfTrue="1" operator="equal">
      <formula>"Napkin Hs"</formula>
    </cfRule>
  </conditionalFormatting>
  <conditionalFormatting sqref="C71">
    <cfRule type="cellIs" dxfId="33958" priority="11351" stopIfTrue="1" operator="equal">
      <formula>"Towel"</formula>
    </cfRule>
    <cfRule type="cellIs" dxfId="33957" priority="11352" stopIfTrue="1" operator="equal">
      <formula>"Napkin Hs"</formula>
    </cfRule>
  </conditionalFormatting>
  <conditionalFormatting sqref="C71">
    <cfRule type="cellIs" dxfId="33956" priority="11349" stopIfTrue="1" operator="equal">
      <formula>"Towel"</formula>
    </cfRule>
    <cfRule type="cellIs" dxfId="33955" priority="11350" stopIfTrue="1" operator="equal">
      <formula>"Napkin Hs"</formula>
    </cfRule>
  </conditionalFormatting>
  <conditionalFormatting sqref="C71">
    <cfRule type="cellIs" dxfId="33954" priority="11357" stopIfTrue="1" operator="equal">
      <formula>"Towel"</formula>
    </cfRule>
    <cfRule type="cellIs" dxfId="33953" priority="11358" stopIfTrue="1" operator="equal">
      <formula>"Napkin Hs"</formula>
    </cfRule>
  </conditionalFormatting>
  <conditionalFormatting sqref="B71:C71">
    <cfRule type="cellIs" dxfId="33952" priority="11359" stopIfTrue="1" operator="equal">
      <formula>"Towel"</formula>
    </cfRule>
    <cfRule type="cellIs" dxfId="33951" priority="11360" stopIfTrue="1" operator="equal">
      <formula>"Napkin Hs"</formula>
    </cfRule>
  </conditionalFormatting>
  <conditionalFormatting sqref="C71">
    <cfRule type="cellIs" dxfId="33950" priority="11355" stopIfTrue="1" operator="equal">
      <formula>"Towel"</formula>
    </cfRule>
    <cfRule type="cellIs" dxfId="33949" priority="11356" stopIfTrue="1" operator="equal">
      <formula>"Napkin Hs"</formula>
    </cfRule>
  </conditionalFormatting>
  <conditionalFormatting sqref="B71:C71">
    <cfRule type="cellIs" dxfId="33948" priority="11353" stopIfTrue="1" operator="equal">
      <formula>"Towel"</formula>
    </cfRule>
    <cfRule type="cellIs" dxfId="33947" priority="11354" stopIfTrue="1" operator="equal">
      <formula>"Napkin Hs"</formula>
    </cfRule>
  </conditionalFormatting>
  <conditionalFormatting sqref="C71">
    <cfRule type="cellIs" dxfId="33946" priority="11361" stopIfTrue="1" operator="equal">
      <formula>"Towel"</formula>
    </cfRule>
    <cfRule type="cellIs" dxfId="33945" priority="11362" stopIfTrue="1" operator="equal">
      <formula>"Napkin Hs"</formula>
    </cfRule>
  </conditionalFormatting>
  <conditionalFormatting sqref="C71">
    <cfRule type="cellIs" dxfId="33944" priority="11363" stopIfTrue="1" operator="equal">
      <formula>"Towel"</formula>
    </cfRule>
    <cfRule type="cellIs" dxfId="33943" priority="11364" stopIfTrue="1" operator="equal">
      <formula>"Napkin Hs"</formula>
    </cfRule>
  </conditionalFormatting>
  <conditionalFormatting sqref="C71">
    <cfRule type="cellIs" dxfId="33942" priority="11345" stopIfTrue="1" operator="equal">
      <formula>"Towel"</formula>
    </cfRule>
    <cfRule type="cellIs" dxfId="33941" priority="11346" stopIfTrue="1" operator="equal">
      <formula>"Napkin Hs"</formula>
    </cfRule>
  </conditionalFormatting>
  <conditionalFormatting sqref="B71:C71">
    <cfRule type="cellIs" dxfId="33940" priority="11347" stopIfTrue="1" operator="equal">
      <formula>"Towel"</formula>
    </cfRule>
    <cfRule type="cellIs" dxfId="33939" priority="11348" stopIfTrue="1" operator="equal">
      <formula>"Napkin Hs"</formula>
    </cfRule>
  </conditionalFormatting>
  <conditionalFormatting sqref="C71">
    <cfRule type="cellIs" dxfId="33938" priority="11343" stopIfTrue="1" operator="equal">
      <formula>"Towel"</formula>
    </cfRule>
    <cfRule type="cellIs" dxfId="33937" priority="11344" stopIfTrue="1" operator="equal">
      <formula>"Napkin Hs"</formula>
    </cfRule>
  </conditionalFormatting>
  <conditionalFormatting sqref="B71:C71">
    <cfRule type="cellIs" dxfId="33936" priority="11341" stopIfTrue="1" operator="equal">
      <formula>"Towel"</formula>
    </cfRule>
    <cfRule type="cellIs" dxfId="33935" priority="11342" stopIfTrue="1" operator="equal">
      <formula>"Napkin Hs"</formula>
    </cfRule>
  </conditionalFormatting>
  <conditionalFormatting sqref="B71:C71">
    <cfRule type="cellIs" dxfId="33934" priority="11319" stopIfTrue="1" operator="equal">
      <formula>"Towel"</formula>
    </cfRule>
    <cfRule type="cellIs" dxfId="33933" priority="11320" stopIfTrue="1" operator="equal">
      <formula>"Napkin Hs"</formula>
    </cfRule>
  </conditionalFormatting>
  <conditionalFormatting sqref="C71">
    <cfRule type="cellIs" dxfId="33932" priority="11315" stopIfTrue="1" operator="equal">
      <formula>"Towel"</formula>
    </cfRule>
    <cfRule type="cellIs" dxfId="33931" priority="11316" stopIfTrue="1" operator="equal">
      <formula>"Napkin Hs"</formula>
    </cfRule>
  </conditionalFormatting>
  <conditionalFormatting sqref="C71">
    <cfRule type="cellIs" dxfId="33930" priority="11318" stopIfTrue="1" operator="equal">
      <formula>"Napkin Hs"</formula>
    </cfRule>
  </conditionalFormatting>
  <conditionalFormatting sqref="C71">
    <cfRule type="cellIs" dxfId="33929" priority="11317" stopIfTrue="1" operator="equal">
      <formula>"Towel"</formula>
    </cfRule>
  </conditionalFormatting>
  <conditionalFormatting sqref="B71">
    <cfRule type="cellIs" dxfId="33928" priority="11313" stopIfTrue="1" operator="equal">
      <formula>"Towel"</formula>
    </cfRule>
    <cfRule type="cellIs" dxfId="33927" priority="11314" stopIfTrue="1" operator="equal">
      <formula>"Napkin Hs"</formula>
    </cfRule>
  </conditionalFormatting>
  <conditionalFormatting sqref="B71">
    <cfRule type="cellIs" dxfId="33926" priority="11311" stopIfTrue="1" operator="equal">
      <formula>"Towel"</formula>
    </cfRule>
    <cfRule type="cellIs" dxfId="33925" priority="11312" stopIfTrue="1" operator="equal">
      <formula>"Napkin Hs"</formula>
    </cfRule>
  </conditionalFormatting>
  <conditionalFormatting sqref="B71">
    <cfRule type="cellIs" dxfId="33924" priority="11309" stopIfTrue="1" operator="equal">
      <formula>"Towel"</formula>
    </cfRule>
    <cfRule type="cellIs" dxfId="33923" priority="11310" stopIfTrue="1" operator="equal">
      <formula>"Napkin Hs"</formula>
    </cfRule>
  </conditionalFormatting>
  <conditionalFormatting sqref="B71">
    <cfRule type="cellIs" dxfId="33922" priority="11307" stopIfTrue="1" operator="equal">
      <formula>"Towel"</formula>
    </cfRule>
    <cfRule type="cellIs" dxfId="33921" priority="11308" stopIfTrue="1" operator="equal">
      <formula>"Napkin Hs"</formula>
    </cfRule>
  </conditionalFormatting>
  <conditionalFormatting sqref="B71">
    <cfRule type="cellIs" dxfId="33920" priority="11305" stopIfTrue="1" operator="equal">
      <formula>"Towel"</formula>
    </cfRule>
    <cfRule type="cellIs" dxfId="33919" priority="11306" stopIfTrue="1" operator="equal">
      <formula>"Napkin Hs"</formula>
    </cfRule>
  </conditionalFormatting>
  <conditionalFormatting sqref="B71">
    <cfRule type="cellIs" dxfId="33918" priority="11303" stopIfTrue="1" operator="equal">
      <formula>"Towel"</formula>
    </cfRule>
    <cfRule type="cellIs" dxfId="33917" priority="11304" stopIfTrue="1" operator="equal">
      <formula>"Napkin Hs"</formula>
    </cfRule>
  </conditionalFormatting>
  <conditionalFormatting sqref="B71">
    <cfRule type="cellIs" dxfId="33916" priority="11301" stopIfTrue="1" operator="equal">
      <formula>"Towel"</formula>
    </cfRule>
    <cfRule type="cellIs" dxfId="33915" priority="11302" stopIfTrue="1" operator="equal">
      <formula>"Napkin Hs"</formula>
    </cfRule>
  </conditionalFormatting>
  <conditionalFormatting sqref="B71">
    <cfRule type="cellIs" dxfId="33914" priority="11299" stopIfTrue="1" operator="equal">
      <formula>"Towel"</formula>
    </cfRule>
    <cfRule type="cellIs" dxfId="33913" priority="11300" stopIfTrue="1" operator="equal">
      <formula>"Napkin Hs"</formula>
    </cfRule>
  </conditionalFormatting>
  <conditionalFormatting sqref="B71">
    <cfRule type="cellIs" dxfId="33912" priority="11298" stopIfTrue="1" operator="equal">
      <formula>"Napkin Hs"</formula>
    </cfRule>
  </conditionalFormatting>
  <conditionalFormatting sqref="B71">
    <cfRule type="cellIs" dxfId="33911" priority="11297" stopIfTrue="1" operator="equal">
      <formula>"Napkin Hs"</formula>
    </cfRule>
  </conditionalFormatting>
  <conditionalFormatting sqref="B71">
    <cfRule type="cellIs" dxfId="33910" priority="11296" stopIfTrue="1" operator="equal">
      <formula>"Napkin Hs"</formula>
    </cfRule>
  </conditionalFormatting>
  <conditionalFormatting sqref="C71">
    <cfRule type="cellIs" dxfId="33909" priority="11294" stopIfTrue="1" operator="equal">
      <formula>"Towel"</formula>
    </cfRule>
    <cfRule type="cellIs" dxfId="33908" priority="11295" stopIfTrue="1" operator="equal">
      <formula>"Napkin Hs"</formula>
    </cfRule>
  </conditionalFormatting>
  <conditionalFormatting sqref="C71">
    <cfRule type="cellIs" dxfId="33907" priority="11290" stopIfTrue="1" operator="equal">
      <formula>"Towel"</formula>
    </cfRule>
    <cfRule type="cellIs" dxfId="33906" priority="11291" stopIfTrue="1" operator="equal">
      <formula>"Napkin Hs"</formula>
    </cfRule>
  </conditionalFormatting>
  <conditionalFormatting sqref="C71">
    <cfRule type="cellIs" dxfId="33905" priority="11292" stopIfTrue="1" operator="equal">
      <formula>"Towel"</formula>
    </cfRule>
    <cfRule type="cellIs" dxfId="33904" priority="11293" stopIfTrue="1" operator="equal">
      <formula>"Napkin Hs"</formula>
    </cfRule>
  </conditionalFormatting>
  <conditionalFormatting sqref="C71">
    <cfRule type="cellIs" dxfId="33903" priority="11288" stopIfTrue="1" operator="equal">
      <formula>"Towel"</formula>
    </cfRule>
    <cfRule type="cellIs" dxfId="33902" priority="11289" stopIfTrue="1" operator="equal">
      <formula>"Napkin Hs"</formula>
    </cfRule>
  </conditionalFormatting>
  <conditionalFormatting sqref="C71">
    <cfRule type="cellIs" dxfId="33901" priority="11286" stopIfTrue="1" operator="equal">
      <formula>"Towel"</formula>
    </cfRule>
    <cfRule type="cellIs" dxfId="33900" priority="11287" stopIfTrue="1" operator="equal">
      <formula>"Napkin Hs"</formula>
    </cfRule>
  </conditionalFormatting>
  <conditionalFormatting sqref="C71">
    <cfRule type="cellIs" dxfId="33899" priority="11284" stopIfTrue="1" operator="equal">
      <formula>"Towel"</formula>
    </cfRule>
    <cfRule type="cellIs" dxfId="33898" priority="11285" stopIfTrue="1" operator="equal">
      <formula>"Napkin Hs"</formula>
    </cfRule>
  </conditionalFormatting>
  <conditionalFormatting sqref="C71">
    <cfRule type="cellIs" dxfId="33897" priority="11276" stopIfTrue="1" operator="equal">
      <formula>"Towel"</formula>
    </cfRule>
    <cfRule type="cellIs" dxfId="33896" priority="11277" stopIfTrue="1" operator="equal">
      <formula>"Napkin Hs"</formula>
    </cfRule>
  </conditionalFormatting>
  <conditionalFormatting sqref="C71">
    <cfRule type="cellIs" dxfId="33895" priority="11278" stopIfTrue="1" operator="equal">
      <formula>"Towel"</formula>
    </cfRule>
    <cfRule type="cellIs" dxfId="33894" priority="11279" stopIfTrue="1" operator="equal">
      <formula>"Napkin Hs"</formula>
    </cfRule>
  </conditionalFormatting>
  <conditionalFormatting sqref="C71">
    <cfRule type="cellIs" dxfId="33893" priority="11274" stopIfTrue="1" operator="equal">
      <formula>"Towel"</formula>
    </cfRule>
    <cfRule type="cellIs" dxfId="33892" priority="11275" stopIfTrue="1" operator="equal">
      <formula>"Napkin Hs"</formula>
    </cfRule>
  </conditionalFormatting>
  <conditionalFormatting sqref="C71">
    <cfRule type="cellIs" dxfId="33891" priority="11272" stopIfTrue="1" operator="equal">
      <formula>"Towel"</formula>
    </cfRule>
    <cfRule type="cellIs" dxfId="33890" priority="11273" stopIfTrue="1" operator="equal">
      <formula>"Napkin Hs"</formula>
    </cfRule>
  </conditionalFormatting>
  <conditionalFormatting sqref="C71">
    <cfRule type="cellIs" dxfId="33889" priority="11280" stopIfTrue="1" operator="equal">
      <formula>"Towel"</formula>
    </cfRule>
    <cfRule type="cellIs" dxfId="33888" priority="11281" stopIfTrue="1" operator="equal">
      <formula>"Napkin Hs"</formula>
    </cfRule>
  </conditionalFormatting>
  <conditionalFormatting sqref="C71">
    <cfRule type="cellIs" dxfId="33887" priority="11282" stopIfTrue="1" operator="equal">
      <formula>"Towel"</formula>
    </cfRule>
    <cfRule type="cellIs" dxfId="33886" priority="11283" stopIfTrue="1" operator="equal">
      <formula>"Napkin Hs"</formula>
    </cfRule>
  </conditionalFormatting>
  <conditionalFormatting sqref="C71">
    <cfRule type="cellIs" dxfId="33885" priority="11270" stopIfTrue="1" operator="equal">
      <formula>"Towel"</formula>
    </cfRule>
    <cfRule type="cellIs" dxfId="33884" priority="11271" stopIfTrue="1" operator="equal">
      <formula>"Napkin Hs"</formula>
    </cfRule>
  </conditionalFormatting>
  <conditionalFormatting sqref="C71">
    <cfRule type="cellIs" dxfId="33883" priority="11266" stopIfTrue="1" operator="equal">
      <formula>"Towel"</formula>
    </cfRule>
    <cfRule type="cellIs" dxfId="33882" priority="11267" stopIfTrue="1" operator="equal">
      <formula>"Napkin Hs"</formula>
    </cfRule>
  </conditionalFormatting>
  <conditionalFormatting sqref="C71">
    <cfRule type="cellIs" dxfId="33881" priority="11268" stopIfTrue="1" operator="equal">
      <formula>"Towel"</formula>
    </cfRule>
    <cfRule type="cellIs" dxfId="33880" priority="11269" stopIfTrue="1" operator="equal">
      <formula>"Napkin Hs"</formula>
    </cfRule>
  </conditionalFormatting>
  <conditionalFormatting sqref="C71">
    <cfRule type="cellIs" dxfId="33879" priority="11264" stopIfTrue="1" operator="equal">
      <formula>"Towel"</formula>
    </cfRule>
    <cfRule type="cellIs" dxfId="33878" priority="11265" stopIfTrue="1" operator="equal">
      <formula>"Napkin Hs"</formula>
    </cfRule>
  </conditionalFormatting>
  <conditionalFormatting sqref="C71">
    <cfRule type="cellIs" dxfId="33877" priority="11262" stopIfTrue="1" operator="equal">
      <formula>"Towel"</formula>
    </cfRule>
    <cfRule type="cellIs" dxfId="33876" priority="11263" stopIfTrue="1" operator="equal">
      <formula>"Napkin Hs"</formula>
    </cfRule>
  </conditionalFormatting>
  <conditionalFormatting sqref="C71">
    <cfRule type="cellIs" dxfId="33875" priority="11260" stopIfTrue="1" operator="equal">
      <formula>"Towel"</formula>
    </cfRule>
    <cfRule type="cellIs" dxfId="33874" priority="11261" stopIfTrue="1" operator="equal">
      <formula>"Napkin Hs"</formula>
    </cfRule>
  </conditionalFormatting>
  <conditionalFormatting sqref="C71">
    <cfRule type="cellIs" dxfId="33873" priority="11252" stopIfTrue="1" operator="equal">
      <formula>"Towel"</formula>
    </cfRule>
    <cfRule type="cellIs" dxfId="33872" priority="11253" stopIfTrue="1" operator="equal">
      <formula>"Napkin Hs"</formula>
    </cfRule>
  </conditionalFormatting>
  <conditionalFormatting sqref="C71">
    <cfRule type="cellIs" dxfId="33871" priority="11254" stopIfTrue="1" operator="equal">
      <formula>"Towel"</formula>
    </cfRule>
    <cfRule type="cellIs" dxfId="33870" priority="11255" stopIfTrue="1" operator="equal">
      <formula>"Napkin Hs"</formula>
    </cfRule>
  </conditionalFormatting>
  <conditionalFormatting sqref="C71">
    <cfRule type="cellIs" dxfId="33869" priority="11250" stopIfTrue="1" operator="equal">
      <formula>"Towel"</formula>
    </cfRule>
    <cfRule type="cellIs" dxfId="33868" priority="11251" stopIfTrue="1" operator="equal">
      <formula>"Napkin Hs"</formula>
    </cfRule>
  </conditionalFormatting>
  <conditionalFormatting sqref="C71">
    <cfRule type="cellIs" dxfId="33867" priority="11248" stopIfTrue="1" operator="equal">
      <formula>"Towel"</formula>
    </cfRule>
    <cfRule type="cellIs" dxfId="33866" priority="11249" stopIfTrue="1" operator="equal">
      <formula>"Napkin Hs"</formula>
    </cfRule>
  </conditionalFormatting>
  <conditionalFormatting sqref="C71">
    <cfRule type="cellIs" dxfId="33865" priority="11256" stopIfTrue="1" operator="equal">
      <formula>"Towel"</formula>
    </cfRule>
    <cfRule type="cellIs" dxfId="33864" priority="11257" stopIfTrue="1" operator="equal">
      <formula>"Napkin Hs"</formula>
    </cfRule>
  </conditionalFormatting>
  <conditionalFormatting sqref="C71">
    <cfRule type="cellIs" dxfId="33863" priority="11258" stopIfTrue="1" operator="equal">
      <formula>"Towel"</formula>
    </cfRule>
    <cfRule type="cellIs" dxfId="33862" priority="11259" stopIfTrue="1" operator="equal">
      <formula>"Napkin Hs"</formula>
    </cfRule>
  </conditionalFormatting>
  <conditionalFormatting sqref="C71">
    <cfRule type="cellIs" dxfId="33861" priority="11246" stopIfTrue="1" operator="equal">
      <formula>"Towel"</formula>
    </cfRule>
    <cfRule type="cellIs" dxfId="33860" priority="11247" stopIfTrue="1" operator="equal">
      <formula>"Napkin Hs"</formula>
    </cfRule>
  </conditionalFormatting>
  <conditionalFormatting sqref="C71">
    <cfRule type="cellIs" dxfId="33859" priority="11242" stopIfTrue="1" operator="equal">
      <formula>"Towel"</formula>
    </cfRule>
    <cfRule type="cellIs" dxfId="33858" priority="11243" stopIfTrue="1" operator="equal">
      <formula>"Napkin Hs"</formula>
    </cfRule>
  </conditionalFormatting>
  <conditionalFormatting sqref="C71">
    <cfRule type="cellIs" dxfId="33857" priority="11244" stopIfTrue="1" operator="equal">
      <formula>"Towel"</formula>
    </cfRule>
    <cfRule type="cellIs" dxfId="33856" priority="11245" stopIfTrue="1" operator="equal">
      <formula>"Napkin Hs"</formula>
    </cfRule>
  </conditionalFormatting>
  <conditionalFormatting sqref="C71">
    <cfRule type="cellIs" dxfId="33855" priority="11238" stopIfTrue="1" operator="equal">
      <formula>"Towel"</formula>
    </cfRule>
    <cfRule type="cellIs" dxfId="33854" priority="11239" stopIfTrue="1" operator="equal">
      <formula>"Napkin Hs"</formula>
    </cfRule>
  </conditionalFormatting>
  <conditionalFormatting sqref="C71">
    <cfRule type="cellIs" dxfId="33853" priority="11240" stopIfTrue="1" operator="equal">
      <formula>"Towel"</formula>
    </cfRule>
    <cfRule type="cellIs" dxfId="33852" priority="11241" stopIfTrue="1" operator="equal">
      <formula>"Napkin Hs"</formula>
    </cfRule>
  </conditionalFormatting>
  <conditionalFormatting sqref="C71">
    <cfRule type="cellIs" dxfId="33851" priority="11236" stopIfTrue="1" operator="equal">
      <formula>"Towel"</formula>
    </cfRule>
    <cfRule type="cellIs" dxfId="33850" priority="11237" stopIfTrue="1" operator="equal">
      <formula>"Napkin Hs"</formula>
    </cfRule>
  </conditionalFormatting>
  <conditionalFormatting sqref="C71">
    <cfRule type="cellIs" dxfId="33849" priority="11230" stopIfTrue="1" operator="equal">
      <formula>"Towel"</formula>
    </cfRule>
    <cfRule type="cellIs" dxfId="33848" priority="11231" stopIfTrue="1" operator="equal">
      <formula>"Napkin Hs"</formula>
    </cfRule>
  </conditionalFormatting>
  <conditionalFormatting sqref="C71">
    <cfRule type="cellIs" dxfId="33847" priority="11234" stopIfTrue="1" operator="equal">
      <formula>"Towel"</formula>
    </cfRule>
    <cfRule type="cellIs" dxfId="33846" priority="11235" stopIfTrue="1" operator="equal">
      <formula>"Napkin Hs"</formula>
    </cfRule>
  </conditionalFormatting>
  <conditionalFormatting sqref="C71">
    <cfRule type="cellIs" dxfId="33845" priority="11232" stopIfTrue="1" operator="equal">
      <formula>"Towel"</formula>
    </cfRule>
    <cfRule type="cellIs" dxfId="33844" priority="11233" stopIfTrue="1" operator="equal">
      <formula>"Napkin Hs"</formula>
    </cfRule>
  </conditionalFormatting>
  <conditionalFormatting sqref="C71">
    <cfRule type="cellIs" dxfId="33843" priority="11224" stopIfTrue="1" operator="equal">
      <formula>"Towel"</formula>
    </cfRule>
    <cfRule type="cellIs" dxfId="33842" priority="11225" stopIfTrue="1" operator="equal">
      <formula>"Napkin Hs"</formula>
    </cfRule>
  </conditionalFormatting>
  <conditionalFormatting sqref="C71">
    <cfRule type="cellIs" dxfId="33841" priority="11226" stopIfTrue="1" operator="equal">
      <formula>"Towel"</formula>
    </cfRule>
    <cfRule type="cellIs" dxfId="33840" priority="11227" stopIfTrue="1" operator="equal">
      <formula>"Napkin Hs"</formula>
    </cfRule>
  </conditionalFormatting>
  <conditionalFormatting sqref="C71">
    <cfRule type="cellIs" dxfId="33839" priority="11228" stopIfTrue="1" operator="equal">
      <formula>"Towel"</formula>
    </cfRule>
    <cfRule type="cellIs" dxfId="33838" priority="11229" stopIfTrue="1" operator="equal">
      <formula>"Napkin Hs"</formula>
    </cfRule>
  </conditionalFormatting>
  <conditionalFormatting sqref="C71">
    <cfRule type="cellIs" dxfId="33837" priority="11222" stopIfTrue="1" operator="equal">
      <formula>"Towel"</formula>
    </cfRule>
    <cfRule type="cellIs" dxfId="33836" priority="11223" stopIfTrue="1" operator="equal">
      <formula>"Napkin Hs"</formula>
    </cfRule>
  </conditionalFormatting>
  <conditionalFormatting sqref="C71">
    <cfRule type="cellIs" dxfId="33835" priority="11220" stopIfTrue="1" operator="equal">
      <formula>"Towel"</formula>
    </cfRule>
    <cfRule type="cellIs" dxfId="33834" priority="11221" stopIfTrue="1" operator="equal">
      <formula>"Napkin Hs"</formula>
    </cfRule>
  </conditionalFormatting>
  <conditionalFormatting sqref="C71">
    <cfRule type="cellIs" dxfId="33833" priority="11196" stopIfTrue="1" operator="equal">
      <formula>"Towel"</formula>
    </cfRule>
  </conditionalFormatting>
  <conditionalFormatting sqref="C71">
    <cfRule type="cellIs" dxfId="33832" priority="11197" stopIfTrue="1" operator="equal">
      <formula>"Napkin Hs"</formula>
    </cfRule>
    <cfRule type="cellIs" dxfId="33831" priority="11202" stopIfTrue="1" operator="equal">
      <formula>"Towel"</formula>
    </cfRule>
    <cfRule type="cellIs" dxfId="33830" priority="11203" stopIfTrue="1" operator="equal">
      <formula>"Napkin Hs"</formula>
    </cfRule>
    <cfRule type="cellIs" dxfId="33829" priority="11212" stopIfTrue="1" operator="equal">
      <formula>"Towel"</formula>
    </cfRule>
    <cfRule type="cellIs" dxfId="33828" priority="11213" stopIfTrue="1" operator="equal">
      <formula>"Napkin Hs"</formula>
    </cfRule>
    <cfRule type="cellIs" dxfId="33827" priority="11218" stopIfTrue="1" operator="equal">
      <formula>"Towel"</formula>
    </cfRule>
    <cfRule type="cellIs" dxfId="33826" priority="11219" stopIfTrue="1" operator="equal">
      <formula>"Napkin Hs"</formula>
    </cfRule>
  </conditionalFormatting>
  <conditionalFormatting sqref="C71">
    <cfRule type="cellIs" dxfId="33825" priority="11198" stopIfTrue="1" operator="equal">
      <formula>"Towel"</formula>
    </cfRule>
    <cfRule type="cellIs" dxfId="33824" priority="11199" stopIfTrue="1" operator="equal">
      <formula>"Napkin Hs"</formula>
    </cfRule>
    <cfRule type="cellIs" dxfId="33823" priority="11200" stopIfTrue="1" operator="equal">
      <formula>"Towel"</formula>
    </cfRule>
    <cfRule type="cellIs" dxfId="33822" priority="11201" stopIfTrue="1" operator="equal">
      <formula>"Napkin Hs"</formula>
    </cfRule>
    <cfRule type="cellIs" dxfId="33821" priority="11204" stopIfTrue="1" operator="equal">
      <formula>"Towel"</formula>
    </cfRule>
    <cfRule type="cellIs" dxfId="33820" priority="11205" stopIfTrue="1" operator="equal">
      <formula>"Napkin Hs"</formula>
    </cfRule>
    <cfRule type="cellIs" dxfId="33819" priority="11206" stopIfTrue="1" operator="equal">
      <formula>"Towel"</formula>
    </cfRule>
    <cfRule type="cellIs" dxfId="33818" priority="11207" stopIfTrue="1" operator="equal">
      <formula>"Napkin Hs"</formula>
    </cfRule>
    <cfRule type="cellIs" dxfId="33817" priority="11208" stopIfTrue="1" operator="equal">
      <formula>"Towel"</formula>
    </cfRule>
    <cfRule type="cellIs" dxfId="33816" priority="11209" stopIfTrue="1" operator="equal">
      <formula>"Napkin Hs"</formula>
    </cfRule>
    <cfRule type="cellIs" dxfId="33815" priority="11210" stopIfTrue="1" operator="equal">
      <formula>"Towel"</formula>
    </cfRule>
    <cfRule type="cellIs" dxfId="33814" priority="11211" stopIfTrue="1" operator="equal">
      <formula>"Napkin Hs"</formula>
    </cfRule>
    <cfRule type="cellIs" dxfId="33813" priority="11214" stopIfTrue="1" operator="equal">
      <formula>"Towel"</formula>
    </cfRule>
    <cfRule type="cellIs" dxfId="33812" priority="11215" stopIfTrue="1" operator="equal">
      <formula>"Napkin Hs"</formula>
    </cfRule>
    <cfRule type="cellIs" dxfId="33811" priority="11217" stopIfTrue="1" operator="equal">
      <formula>"Napkin Hs"</formula>
    </cfRule>
  </conditionalFormatting>
  <conditionalFormatting sqref="C71">
    <cfRule type="cellIs" dxfId="33810" priority="11216" stopIfTrue="1" operator="equal">
      <formula>"Towel"</formula>
    </cfRule>
  </conditionalFormatting>
  <conditionalFormatting sqref="C71">
    <cfRule type="cellIs" dxfId="33809" priority="11194" stopIfTrue="1" operator="equal">
      <formula>"Towel"</formula>
    </cfRule>
    <cfRule type="cellIs" dxfId="33808" priority="11195" stopIfTrue="1" operator="equal">
      <formula>"Napkin Hs"</formula>
    </cfRule>
  </conditionalFormatting>
  <conditionalFormatting sqref="C71">
    <cfRule type="cellIs" dxfId="33807" priority="11193" stopIfTrue="1" operator="equal">
      <formula>"Napkin Hs"</formula>
    </cfRule>
  </conditionalFormatting>
  <conditionalFormatting sqref="C71">
    <cfRule type="cellIs" dxfId="33806" priority="11192" stopIfTrue="1" operator="equal">
      <formula>"Towel"</formula>
    </cfRule>
  </conditionalFormatting>
  <conditionalFormatting sqref="C71">
    <cfRule type="cellIs" dxfId="33805" priority="11190" stopIfTrue="1" operator="equal">
      <formula>"Towel"</formula>
    </cfRule>
  </conditionalFormatting>
  <conditionalFormatting sqref="C71">
    <cfRule type="cellIs" dxfId="33804" priority="11191" stopIfTrue="1" operator="equal">
      <formula>"Napkin Hs"</formula>
    </cfRule>
  </conditionalFormatting>
  <conditionalFormatting sqref="C71">
    <cfRule type="cellIs" dxfId="33803" priority="11094" stopIfTrue="1" operator="equal">
      <formula>"Towel"</formula>
    </cfRule>
  </conditionalFormatting>
  <conditionalFormatting sqref="C71">
    <cfRule type="cellIs" dxfId="33802" priority="11104" stopIfTrue="1" operator="equal">
      <formula>"Towel"</formula>
    </cfRule>
    <cfRule type="cellIs" dxfId="33801" priority="11105" stopIfTrue="1" operator="equal">
      <formula>"Napkin Hs"</formula>
    </cfRule>
    <cfRule type="cellIs" dxfId="33800" priority="11110" stopIfTrue="1" operator="equal">
      <formula>"Towel"</formula>
    </cfRule>
    <cfRule type="cellIs" dxfId="33799" priority="11111" stopIfTrue="1" operator="equal">
      <formula>"Napkin Hs"</formula>
    </cfRule>
    <cfRule type="cellIs" dxfId="33798" priority="11116" stopIfTrue="1" operator="equal">
      <formula>"Towel"</formula>
    </cfRule>
    <cfRule type="cellIs" dxfId="33797" priority="11117" stopIfTrue="1" operator="equal">
      <formula>"Napkin Hs"</formula>
    </cfRule>
    <cfRule type="cellIs" dxfId="33796" priority="11118" stopIfTrue="1" operator="equal">
      <formula>"Towel"</formula>
    </cfRule>
    <cfRule type="cellIs" dxfId="33795" priority="11119" stopIfTrue="1" operator="equal">
      <formula>"Napkin Hs"</formula>
    </cfRule>
    <cfRule type="cellIs" dxfId="33794" priority="11124" stopIfTrue="1" operator="equal">
      <formula>"Towel"</formula>
    </cfRule>
    <cfRule type="cellIs" dxfId="33793" priority="11125" stopIfTrue="1" operator="equal">
      <formula>"Napkin Hs"</formula>
    </cfRule>
    <cfRule type="cellIs" dxfId="33792" priority="11134" stopIfTrue="1" operator="equal">
      <formula>"Towel"</formula>
    </cfRule>
    <cfRule type="cellIs" dxfId="33791" priority="11135" stopIfTrue="1" operator="equal">
      <formula>"Napkin Hs"</formula>
    </cfRule>
    <cfRule type="cellIs" dxfId="33790" priority="11140" stopIfTrue="1" operator="equal">
      <formula>"Towel"</formula>
    </cfRule>
    <cfRule type="cellIs" dxfId="33789" priority="11141" stopIfTrue="1" operator="equal">
      <formula>"Napkin Hs"</formula>
    </cfRule>
    <cfRule type="cellIs" dxfId="33788" priority="11142" stopIfTrue="1" operator="equal">
      <formula>"Towel"</formula>
    </cfRule>
    <cfRule type="cellIs" dxfId="33787" priority="11143" stopIfTrue="1" operator="equal">
      <formula>"Napkin Hs"</formula>
    </cfRule>
    <cfRule type="cellIs" dxfId="33786" priority="11148" stopIfTrue="1" operator="equal">
      <formula>"Towel"</formula>
    </cfRule>
    <cfRule type="cellIs" dxfId="33785" priority="11149" stopIfTrue="1" operator="equal">
      <formula>"Napkin Hs"</formula>
    </cfRule>
    <cfRule type="cellIs" dxfId="33784" priority="11158" stopIfTrue="1" operator="equal">
      <formula>"Towel"</formula>
    </cfRule>
    <cfRule type="cellIs" dxfId="33783" priority="11159" stopIfTrue="1" operator="equal">
      <formula>"Napkin Hs"</formula>
    </cfRule>
    <cfRule type="cellIs" dxfId="33782" priority="11160" stopIfTrue="1" operator="equal">
      <formula>"Towel"</formula>
    </cfRule>
    <cfRule type="cellIs" dxfId="33781" priority="11161" stopIfTrue="1" operator="equal">
      <formula>"Napkin Hs"</formula>
    </cfRule>
    <cfRule type="cellIs" dxfId="33780" priority="11166" stopIfTrue="1" operator="equal">
      <formula>"Towel"</formula>
    </cfRule>
    <cfRule type="cellIs" dxfId="33779" priority="11167" stopIfTrue="1" operator="equal">
      <formula>"Napkin Hs"</formula>
    </cfRule>
    <cfRule type="cellIs" dxfId="33778" priority="11176" stopIfTrue="1" operator="equal">
      <formula>"Towel"</formula>
    </cfRule>
    <cfRule type="cellIs" dxfId="33777" priority="11177" stopIfTrue="1" operator="equal">
      <formula>"Napkin Hs"</formula>
    </cfRule>
    <cfRule type="cellIs" dxfId="33776" priority="11178" stopIfTrue="1" operator="equal">
      <formula>"Towel"</formula>
    </cfRule>
    <cfRule type="cellIs" dxfId="33775" priority="11179" stopIfTrue="1" operator="equal">
      <formula>"Napkin Hs"</formula>
    </cfRule>
    <cfRule type="cellIs" dxfId="33774" priority="11185" stopIfTrue="1" operator="equal">
      <formula>"Napkin Hs"</formula>
    </cfRule>
  </conditionalFormatting>
  <conditionalFormatting sqref="C71">
    <cfRule type="cellIs" dxfId="33773" priority="11184" stopIfTrue="1" operator="equal">
      <formula>"Towel"</formula>
    </cfRule>
  </conditionalFormatting>
  <conditionalFormatting sqref="C71">
    <cfRule type="cellIs" dxfId="33772" priority="11095" stopIfTrue="1" operator="equal">
      <formula>"Napkin Hs"</formula>
    </cfRule>
    <cfRule type="cellIs" dxfId="33771" priority="11096" stopIfTrue="1" operator="equal">
      <formula>"Towel"</formula>
    </cfRule>
    <cfRule type="cellIs" dxfId="33770" priority="11097" stopIfTrue="1" operator="equal">
      <formula>"Napkin Hs"</formula>
    </cfRule>
    <cfRule type="cellIs" dxfId="33769" priority="11098" stopIfTrue="1" operator="equal">
      <formula>"Towel"</formula>
    </cfRule>
    <cfRule type="cellIs" dxfId="33768" priority="11099" stopIfTrue="1" operator="equal">
      <formula>"Napkin Hs"</formula>
    </cfRule>
    <cfRule type="cellIs" dxfId="33767" priority="11100" stopIfTrue="1" operator="equal">
      <formula>"Towel"</formula>
    </cfRule>
    <cfRule type="cellIs" dxfId="33766" priority="11101" stopIfTrue="1" operator="equal">
      <formula>"Napkin Hs"</formula>
    </cfRule>
    <cfRule type="cellIs" dxfId="33765" priority="11102" stopIfTrue="1" operator="equal">
      <formula>"Towel"</formula>
    </cfRule>
    <cfRule type="cellIs" dxfId="33764" priority="11103" stopIfTrue="1" operator="equal">
      <formula>"Napkin Hs"</formula>
    </cfRule>
    <cfRule type="cellIs" dxfId="33763" priority="11106" stopIfTrue="1" operator="equal">
      <formula>"Towel"</formula>
    </cfRule>
    <cfRule type="cellIs" dxfId="33762" priority="11107" stopIfTrue="1" operator="equal">
      <formula>"Napkin Hs"</formula>
    </cfRule>
    <cfRule type="cellIs" dxfId="33761" priority="11108" stopIfTrue="1" operator="equal">
      <formula>"Towel"</formula>
    </cfRule>
    <cfRule type="cellIs" dxfId="33760" priority="11109" stopIfTrue="1" operator="equal">
      <formula>"Napkin Hs"</formula>
    </cfRule>
    <cfRule type="cellIs" dxfId="33759" priority="11112" stopIfTrue="1" operator="equal">
      <formula>"Towel"</formula>
    </cfRule>
    <cfRule type="cellIs" dxfId="33758" priority="11113" stopIfTrue="1" operator="equal">
      <formula>"Napkin Hs"</formula>
    </cfRule>
    <cfRule type="cellIs" dxfId="33757" priority="11114" stopIfTrue="1" operator="equal">
      <formula>"Towel"</formula>
    </cfRule>
    <cfRule type="cellIs" dxfId="33756" priority="11115" stopIfTrue="1" operator="equal">
      <formula>"Napkin Hs"</formula>
    </cfRule>
    <cfRule type="cellIs" dxfId="33755" priority="11120" stopIfTrue="1" operator="equal">
      <formula>"Towel"</formula>
    </cfRule>
    <cfRule type="cellIs" dxfId="33754" priority="11121" stopIfTrue="1" operator="equal">
      <formula>"Napkin Hs"</formula>
    </cfRule>
    <cfRule type="cellIs" dxfId="33753" priority="11122" stopIfTrue="1" operator="equal">
      <formula>"Towel"</formula>
    </cfRule>
    <cfRule type="cellIs" dxfId="33752" priority="11123" stopIfTrue="1" operator="equal">
      <formula>"Napkin Hs"</formula>
    </cfRule>
    <cfRule type="cellIs" dxfId="33751" priority="11126" stopIfTrue="1" operator="equal">
      <formula>"Towel"</formula>
    </cfRule>
    <cfRule type="cellIs" dxfId="33750" priority="11127" stopIfTrue="1" operator="equal">
      <formula>"Napkin Hs"</formula>
    </cfRule>
    <cfRule type="cellIs" dxfId="33749" priority="11128" stopIfTrue="1" operator="equal">
      <formula>"Towel"</formula>
    </cfRule>
    <cfRule type="cellIs" dxfId="33748" priority="11129" stopIfTrue="1" operator="equal">
      <formula>"Napkin Hs"</formula>
    </cfRule>
    <cfRule type="cellIs" dxfId="33747" priority="11130" stopIfTrue="1" operator="equal">
      <formula>"Towel"</formula>
    </cfRule>
    <cfRule type="cellIs" dxfId="33746" priority="11131" stopIfTrue="1" operator="equal">
      <formula>"Napkin Hs"</formula>
    </cfRule>
    <cfRule type="cellIs" dxfId="33745" priority="11132" stopIfTrue="1" operator="equal">
      <formula>"Towel"</formula>
    </cfRule>
    <cfRule type="cellIs" dxfId="33744" priority="11133" stopIfTrue="1" operator="equal">
      <formula>"Napkin Hs"</formula>
    </cfRule>
    <cfRule type="cellIs" dxfId="33743" priority="11136" stopIfTrue="1" operator="equal">
      <formula>"Towel"</formula>
    </cfRule>
    <cfRule type="cellIs" dxfId="33742" priority="11137" stopIfTrue="1" operator="equal">
      <formula>"Napkin Hs"</formula>
    </cfRule>
    <cfRule type="cellIs" dxfId="33741" priority="11138" stopIfTrue="1" operator="equal">
      <formula>"Towel"</formula>
    </cfRule>
    <cfRule type="cellIs" dxfId="33740" priority="11139" stopIfTrue="1" operator="equal">
      <formula>"Napkin Hs"</formula>
    </cfRule>
    <cfRule type="cellIs" dxfId="33739" priority="11144" stopIfTrue="1" operator="equal">
      <formula>"Towel"</formula>
    </cfRule>
    <cfRule type="cellIs" dxfId="33738" priority="11145" stopIfTrue="1" operator="equal">
      <formula>"Napkin Hs"</formula>
    </cfRule>
    <cfRule type="cellIs" dxfId="33737" priority="11146" stopIfTrue="1" operator="equal">
      <formula>"Towel"</formula>
    </cfRule>
    <cfRule type="cellIs" dxfId="33736" priority="11147" stopIfTrue="1" operator="equal">
      <formula>"Napkin Hs"</formula>
    </cfRule>
    <cfRule type="cellIs" dxfId="33735" priority="11150" stopIfTrue="1" operator="equal">
      <formula>"Towel"</formula>
    </cfRule>
    <cfRule type="cellIs" dxfId="33734" priority="11151" stopIfTrue="1" operator="equal">
      <formula>"Napkin Hs"</formula>
    </cfRule>
    <cfRule type="cellIs" dxfId="33733" priority="11152" stopIfTrue="1" operator="equal">
      <formula>"Towel"</formula>
    </cfRule>
    <cfRule type="cellIs" dxfId="33732" priority="11153" stopIfTrue="1" operator="equal">
      <formula>"Napkin Hs"</formula>
    </cfRule>
    <cfRule type="cellIs" dxfId="33731" priority="11154" stopIfTrue="1" operator="equal">
      <formula>"Towel"</formula>
    </cfRule>
    <cfRule type="cellIs" dxfId="33730" priority="11155" stopIfTrue="1" operator="equal">
      <formula>"Napkin Hs"</formula>
    </cfRule>
    <cfRule type="cellIs" dxfId="33729" priority="11156" stopIfTrue="1" operator="equal">
      <formula>"Towel"</formula>
    </cfRule>
    <cfRule type="cellIs" dxfId="33728" priority="11157" stopIfTrue="1" operator="equal">
      <formula>"Napkin Hs"</formula>
    </cfRule>
    <cfRule type="cellIs" dxfId="33727" priority="11162" stopIfTrue="1" operator="equal">
      <formula>"Towel"</formula>
    </cfRule>
    <cfRule type="cellIs" dxfId="33726" priority="11163" stopIfTrue="1" operator="equal">
      <formula>"Napkin Hs"</formula>
    </cfRule>
    <cfRule type="cellIs" dxfId="33725" priority="11164" stopIfTrue="1" operator="equal">
      <formula>"Towel"</formula>
    </cfRule>
    <cfRule type="cellIs" dxfId="33724" priority="11165" stopIfTrue="1" operator="equal">
      <formula>"Napkin Hs"</formula>
    </cfRule>
    <cfRule type="cellIs" dxfId="33723" priority="11168" stopIfTrue="1" operator="equal">
      <formula>"Towel"</formula>
    </cfRule>
    <cfRule type="cellIs" dxfId="33722" priority="11169" stopIfTrue="1" operator="equal">
      <formula>"Napkin Hs"</formula>
    </cfRule>
    <cfRule type="cellIs" dxfId="33721" priority="11170" stopIfTrue="1" operator="equal">
      <formula>"Towel"</formula>
    </cfRule>
    <cfRule type="cellIs" dxfId="33720" priority="11171" stopIfTrue="1" operator="equal">
      <formula>"Napkin Hs"</formula>
    </cfRule>
    <cfRule type="cellIs" dxfId="33719" priority="11172" stopIfTrue="1" operator="equal">
      <formula>"Towel"</formula>
    </cfRule>
    <cfRule type="cellIs" dxfId="33718" priority="11173" stopIfTrue="1" operator="equal">
      <formula>"Napkin Hs"</formula>
    </cfRule>
    <cfRule type="cellIs" dxfId="33717" priority="11174" stopIfTrue="1" operator="equal">
      <formula>"Towel"</formula>
    </cfRule>
    <cfRule type="cellIs" dxfId="33716" priority="11175" stopIfTrue="1" operator="equal">
      <formula>"Napkin Hs"</formula>
    </cfRule>
    <cfRule type="cellIs" dxfId="33715" priority="11180" stopIfTrue="1" operator="equal">
      <formula>"Towel"</formula>
    </cfRule>
    <cfRule type="cellIs" dxfId="33714" priority="11181" stopIfTrue="1" operator="equal">
      <formula>"Napkin Hs"</formula>
    </cfRule>
    <cfRule type="cellIs" dxfId="33713" priority="11182" stopIfTrue="1" operator="equal">
      <formula>"Towel"</formula>
    </cfRule>
    <cfRule type="cellIs" dxfId="33712" priority="11183" stopIfTrue="1" operator="equal">
      <formula>"Napkin Hs"</formula>
    </cfRule>
    <cfRule type="cellIs" dxfId="33711" priority="11186" stopIfTrue="1" operator="equal">
      <formula>"Towel"</formula>
    </cfRule>
    <cfRule type="cellIs" dxfId="33710" priority="11187" stopIfTrue="1" operator="equal">
      <formula>"Napkin Hs"</formula>
    </cfRule>
    <cfRule type="cellIs" dxfId="33709" priority="11188" stopIfTrue="1" operator="equal">
      <formula>"Towel"</formula>
    </cfRule>
    <cfRule type="cellIs" dxfId="33708" priority="11189" stopIfTrue="1" operator="equal">
      <formula>"Napkin Hs"</formula>
    </cfRule>
  </conditionalFormatting>
  <conditionalFormatting sqref="C71">
    <cfRule type="cellIs" dxfId="33707" priority="11093" stopIfTrue="1" operator="equal">
      <formula>"Napkin Hs"</formula>
    </cfRule>
  </conditionalFormatting>
  <conditionalFormatting sqref="C71">
    <cfRule type="cellIs" dxfId="33706" priority="11092" stopIfTrue="1" operator="equal">
      <formula>"Napkin Hs"</formula>
    </cfRule>
  </conditionalFormatting>
  <conditionalFormatting sqref="C71">
    <cfRule type="cellIs" dxfId="33705" priority="11091" stopIfTrue="1" operator="equal">
      <formula>"Napkin Hs"</formula>
    </cfRule>
  </conditionalFormatting>
  <conditionalFormatting sqref="C71">
    <cfRule type="cellIs" dxfId="33704" priority="11090" stopIfTrue="1" operator="equal">
      <formula>"Napkin Hs"</formula>
    </cfRule>
  </conditionalFormatting>
  <conditionalFormatting sqref="C71">
    <cfRule type="cellIs" dxfId="33703" priority="11089" stopIfTrue="1" operator="equal">
      <formula>"Napkin Hs"</formula>
    </cfRule>
  </conditionalFormatting>
  <conditionalFormatting sqref="C71">
    <cfRule type="cellIs" dxfId="33702" priority="11088" stopIfTrue="1" operator="equal">
      <formula>"Napkin Hs"</formula>
    </cfRule>
  </conditionalFormatting>
  <conditionalFormatting sqref="C71">
    <cfRule type="cellIs" dxfId="33701" priority="11084" stopIfTrue="1" operator="equal">
      <formula>"Towel"</formula>
    </cfRule>
    <cfRule type="cellIs" dxfId="33700" priority="11085" stopIfTrue="1" operator="equal">
      <formula>"Napkin Hs"</formula>
    </cfRule>
  </conditionalFormatting>
  <conditionalFormatting sqref="C71">
    <cfRule type="cellIs" dxfId="33699" priority="11086" stopIfTrue="1" operator="equal">
      <formula>"Towel"</formula>
    </cfRule>
    <cfRule type="cellIs" dxfId="33698" priority="11087" stopIfTrue="1" operator="equal">
      <formula>"Napkin Hs"</formula>
    </cfRule>
  </conditionalFormatting>
  <conditionalFormatting sqref="C71">
    <cfRule type="cellIs" dxfId="33697" priority="11080" stopIfTrue="1" operator="equal">
      <formula>"Towel"</formula>
    </cfRule>
    <cfRule type="cellIs" dxfId="33696" priority="11081" stopIfTrue="1" operator="equal">
      <formula>"Napkin Hs"</formula>
    </cfRule>
  </conditionalFormatting>
  <conditionalFormatting sqref="C71">
    <cfRule type="cellIs" dxfId="33695" priority="11082" stopIfTrue="1" operator="equal">
      <formula>"Towel"</formula>
    </cfRule>
    <cfRule type="cellIs" dxfId="33694" priority="11083" stopIfTrue="1" operator="equal">
      <formula>"Napkin Hs"</formula>
    </cfRule>
  </conditionalFormatting>
  <conditionalFormatting sqref="C71">
    <cfRule type="cellIs" dxfId="33693" priority="11078" stopIfTrue="1" operator="equal">
      <formula>"Towel"</formula>
    </cfRule>
    <cfRule type="cellIs" dxfId="33692" priority="11079" stopIfTrue="1" operator="equal">
      <formula>"Napkin Hs"</formula>
    </cfRule>
  </conditionalFormatting>
  <conditionalFormatting sqref="C71">
    <cfRule type="cellIs" dxfId="33691" priority="11074" stopIfTrue="1" operator="equal">
      <formula>"Towel"</formula>
    </cfRule>
    <cfRule type="cellIs" dxfId="33690" priority="11075" stopIfTrue="1" operator="equal">
      <formula>"Napkin Hs"</formula>
    </cfRule>
  </conditionalFormatting>
  <conditionalFormatting sqref="C71">
    <cfRule type="cellIs" dxfId="33689" priority="11076" stopIfTrue="1" operator="equal">
      <formula>"Towel"</formula>
    </cfRule>
    <cfRule type="cellIs" dxfId="33688" priority="11077" stopIfTrue="1" operator="equal">
      <formula>"Napkin Hs"</formula>
    </cfRule>
  </conditionalFormatting>
  <conditionalFormatting sqref="C71">
    <cfRule type="cellIs" dxfId="33687" priority="11070" stopIfTrue="1" operator="equal">
      <formula>"Towel"</formula>
    </cfRule>
    <cfRule type="cellIs" dxfId="33686" priority="11071" stopIfTrue="1" operator="equal">
      <formula>"Napkin Hs"</formula>
    </cfRule>
  </conditionalFormatting>
  <conditionalFormatting sqref="C71">
    <cfRule type="cellIs" dxfId="33685" priority="11072" stopIfTrue="1" operator="equal">
      <formula>"Towel"</formula>
    </cfRule>
    <cfRule type="cellIs" dxfId="33684" priority="11073" stopIfTrue="1" operator="equal">
      <formula>"Napkin Hs"</formula>
    </cfRule>
  </conditionalFormatting>
  <conditionalFormatting sqref="C71">
    <cfRule type="cellIs" dxfId="33683" priority="11068" stopIfTrue="1" operator="equal">
      <formula>"Towel"</formula>
    </cfRule>
    <cfRule type="cellIs" dxfId="33682" priority="11069" stopIfTrue="1" operator="equal">
      <formula>"Napkin Hs"</formula>
    </cfRule>
  </conditionalFormatting>
  <conditionalFormatting sqref="C71">
    <cfRule type="cellIs" dxfId="33681" priority="11062" stopIfTrue="1" operator="equal">
      <formula>"Towel"</formula>
    </cfRule>
    <cfRule type="cellIs" dxfId="33680" priority="11063" stopIfTrue="1" operator="equal">
      <formula>"Napkin Hs"</formula>
    </cfRule>
  </conditionalFormatting>
  <conditionalFormatting sqref="C71">
    <cfRule type="cellIs" dxfId="33679" priority="11066" stopIfTrue="1" operator="equal">
      <formula>"Towel"</formula>
    </cfRule>
    <cfRule type="cellIs" dxfId="33678" priority="11067" stopIfTrue="1" operator="equal">
      <formula>"Napkin Hs"</formula>
    </cfRule>
  </conditionalFormatting>
  <conditionalFormatting sqref="C71">
    <cfRule type="cellIs" dxfId="33677" priority="11064" stopIfTrue="1" operator="equal">
      <formula>"Towel"</formula>
    </cfRule>
    <cfRule type="cellIs" dxfId="33676" priority="11065" stopIfTrue="1" operator="equal">
      <formula>"Napkin Hs"</formula>
    </cfRule>
  </conditionalFormatting>
  <conditionalFormatting sqref="C71">
    <cfRule type="cellIs" dxfId="33675" priority="11056" stopIfTrue="1" operator="equal">
      <formula>"Towel"</formula>
    </cfRule>
    <cfRule type="cellIs" dxfId="33674" priority="11057" stopIfTrue="1" operator="equal">
      <formula>"Napkin Hs"</formula>
    </cfRule>
  </conditionalFormatting>
  <conditionalFormatting sqref="C71">
    <cfRule type="cellIs" dxfId="33673" priority="11058" stopIfTrue="1" operator="equal">
      <formula>"Towel"</formula>
    </cfRule>
    <cfRule type="cellIs" dxfId="33672" priority="11059" stopIfTrue="1" operator="equal">
      <formula>"Napkin Hs"</formula>
    </cfRule>
  </conditionalFormatting>
  <conditionalFormatting sqref="C71">
    <cfRule type="cellIs" dxfId="33671" priority="11060" stopIfTrue="1" operator="equal">
      <formula>"Towel"</formula>
    </cfRule>
    <cfRule type="cellIs" dxfId="33670" priority="11061" stopIfTrue="1" operator="equal">
      <formula>"Napkin Hs"</formula>
    </cfRule>
  </conditionalFormatting>
  <conditionalFormatting sqref="C71">
    <cfRule type="cellIs" dxfId="33669" priority="11054" stopIfTrue="1" operator="equal">
      <formula>"Towel"</formula>
    </cfRule>
    <cfRule type="cellIs" dxfId="33668" priority="11055" stopIfTrue="1" operator="equal">
      <formula>"Napkin Hs"</formula>
    </cfRule>
  </conditionalFormatting>
  <conditionalFormatting sqref="C71">
    <cfRule type="cellIs" dxfId="33667" priority="11052" stopIfTrue="1" operator="equal">
      <formula>"Towel"</formula>
    </cfRule>
    <cfRule type="cellIs" dxfId="33666" priority="11053" stopIfTrue="1" operator="equal">
      <formula>"Napkin Hs"</formula>
    </cfRule>
  </conditionalFormatting>
  <conditionalFormatting sqref="C71">
    <cfRule type="cellIs" dxfId="33665" priority="11028" stopIfTrue="1" operator="equal">
      <formula>"Towel"</formula>
    </cfRule>
  </conditionalFormatting>
  <conditionalFormatting sqref="C71">
    <cfRule type="cellIs" dxfId="33664" priority="11029" stopIfTrue="1" operator="equal">
      <formula>"Napkin Hs"</formula>
    </cfRule>
    <cfRule type="cellIs" dxfId="33663" priority="11034" stopIfTrue="1" operator="equal">
      <formula>"Towel"</formula>
    </cfRule>
    <cfRule type="cellIs" dxfId="33662" priority="11035" stopIfTrue="1" operator="equal">
      <formula>"Napkin Hs"</formula>
    </cfRule>
    <cfRule type="cellIs" dxfId="33661" priority="11044" stopIfTrue="1" operator="equal">
      <formula>"Towel"</formula>
    </cfRule>
    <cfRule type="cellIs" dxfId="33660" priority="11045" stopIfTrue="1" operator="equal">
      <formula>"Napkin Hs"</formula>
    </cfRule>
    <cfRule type="cellIs" dxfId="33659" priority="11050" stopIfTrue="1" operator="equal">
      <formula>"Towel"</formula>
    </cfRule>
    <cfRule type="cellIs" dxfId="33658" priority="11051" stopIfTrue="1" operator="equal">
      <formula>"Napkin Hs"</formula>
    </cfRule>
  </conditionalFormatting>
  <conditionalFormatting sqref="C71">
    <cfRule type="cellIs" dxfId="33657" priority="11030" stopIfTrue="1" operator="equal">
      <formula>"Towel"</formula>
    </cfRule>
    <cfRule type="cellIs" dxfId="33656" priority="11031" stopIfTrue="1" operator="equal">
      <formula>"Napkin Hs"</formula>
    </cfRule>
    <cfRule type="cellIs" dxfId="33655" priority="11032" stopIfTrue="1" operator="equal">
      <formula>"Towel"</formula>
    </cfRule>
    <cfRule type="cellIs" dxfId="33654" priority="11033" stopIfTrue="1" operator="equal">
      <formula>"Napkin Hs"</formula>
    </cfRule>
    <cfRule type="cellIs" dxfId="33653" priority="11036" stopIfTrue="1" operator="equal">
      <formula>"Towel"</formula>
    </cfRule>
    <cfRule type="cellIs" dxfId="33652" priority="11037" stopIfTrue="1" operator="equal">
      <formula>"Napkin Hs"</formula>
    </cfRule>
    <cfRule type="cellIs" dxfId="33651" priority="11038" stopIfTrue="1" operator="equal">
      <formula>"Towel"</formula>
    </cfRule>
    <cfRule type="cellIs" dxfId="33650" priority="11039" stopIfTrue="1" operator="equal">
      <formula>"Napkin Hs"</formula>
    </cfRule>
    <cfRule type="cellIs" dxfId="33649" priority="11040" stopIfTrue="1" operator="equal">
      <formula>"Towel"</formula>
    </cfRule>
    <cfRule type="cellIs" dxfId="33648" priority="11041" stopIfTrue="1" operator="equal">
      <formula>"Napkin Hs"</formula>
    </cfRule>
    <cfRule type="cellIs" dxfId="33647" priority="11042" stopIfTrue="1" operator="equal">
      <formula>"Towel"</formula>
    </cfRule>
    <cfRule type="cellIs" dxfId="33646" priority="11043" stopIfTrue="1" operator="equal">
      <formula>"Napkin Hs"</formula>
    </cfRule>
    <cfRule type="cellIs" dxfId="33645" priority="11046" stopIfTrue="1" operator="equal">
      <formula>"Towel"</formula>
    </cfRule>
    <cfRule type="cellIs" dxfId="33644" priority="11047" stopIfTrue="1" operator="equal">
      <formula>"Napkin Hs"</formula>
    </cfRule>
    <cfRule type="cellIs" dxfId="33643" priority="11049" stopIfTrue="1" operator="equal">
      <formula>"Napkin Hs"</formula>
    </cfRule>
  </conditionalFormatting>
  <conditionalFormatting sqref="C71">
    <cfRule type="cellIs" dxfId="33642" priority="11048" stopIfTrue="1" operator="equal">
      <formula>"Towel"</formula>
    </cfRule>
  </conditionalFormatting>
  <conditionalFormatting sqref="C71">
    <cfRule type="cellIs" dxfId="33641" priority="11026" stopIfTrue="1" operator="equal">
      <formula>"Towel"</formula>
    </cfRule>
    <cfRule type="cellIs" dxfId="33640" priority="11027" stopIfTrue="1" operator="equal">
      <formula>"Napkin Hs"</formula>
    </cfRule>
  </conditionalFormatting>
  <conditionalFormatting sqref="C71">
    <cfRule type="cellIs" dxfId="33639" priority="11025" stopIfTrue="1" operator="equal">
      <formula>"Napkin Hs"</formula>
    </cfRule>
  </conditionalFormatting>
  <conditionalFormatting sqref="C71">
    <cfRule type="cellIs" dxfId="33638" priority="11024" stopIfTrue="1" operator="equal">
      <formula>"Towel"</formula>
    </cfRule>
  </conditionalFormatting>
  <conditionalFormatting sqref="C71">
    <cfRule type="cellIs" dxfId="33637" priority="11022" stopIfTrue="1" operator="equal">
      <formula>"Towel"</formula>
    </cfRule>
  </conditionalFormatting>
  <conditionalFormatting sqref="C71">
    <cfRule type="cellIs" dxfId="33636" priority="11023" stopIfTrue="1" operator="equal">
      <formula>"Napkin Hs"</formula>
    </cfRule>
  </conditionalFormatting>
  <conditionalFormatting sqref="C71">
    <cfRule type="cellIs" dxfId="33635" priority="10926" stopIfTrue="1" operator="equal">
      <formula>"Towel"</formula>
    </cfRule>
  </conditionalFormatting>
  <conditionalFormatting sqref="C71">
    <cfRule type="cellIs" dxfId="33634" priority="10936" stopIfTrue="1" operator="equal">
      <formula>"Towel"</formula>
    </cfRule>
    <cfRule type="cellIs" dxfId="33633" priority="10937" stopIfTrue="1" operator="equal">
      <formula>"Napkin Hs"</formula>
    </cfRule>
    <cfRule type="cellIs" dxfId="33632" priority="10942" stopIfTrue="1" operator="equal">
      <formula>"Towel"</formula>
    </cfRule>
    <cfRule type="cellIs" dxfId="33631" priority="10943" stopIfTrue="1" operator="equal">
      <formula>"Napkin Hs"</formula>
    </cfRule>
    <cfRule type="cellIs" dxfId="33630" priority="10948" stopIfTrue="1" operator="equal">
      <formula>"Towel"</formula>
    </cfRule>
    <cfRule type="cellIs" dxfId="33629" priority="10949" stopIfTrue="1" operator="equal">
      <formula>"Napkin Hs"</formula>
    </cfRule>
    <cfRule type="cellIs" dxfId="33628" priority="10950" stopIfTrue="1" operator="equal">
      <formula>"Towel"</formula>
    </cfRule>
    <cfRule type="cellIs" dxfId="33627" priority="10951" stopIfTrue="1" operator="equal">
      <formula>"Napkin Hs"</formula>
    </cfRule>
    <cfRule type="cellIs" dxfId="33626" priority="10956" stopIfTrue="1" operator="equal">
      <formula>"Towel"</formula>
    </cfRule>
    <cfRule type="cellIs" dxfId="33625" priority="10957" stopIfTrue="1" operator="equal">
      <formula>"Napkin Hs"</formula>
    </cfRule>
    <cfRule type="cellIs" dxfId="33624" priority="10966" stopIfTrue="1" operator="equal">
      <formula>"Towel"</formula>
    </cfRule>
    <cfRule type="cellIs" dxfId="33623" priority="10967" stopIfTrue="1" operator="equal">
      <formula>"Napkin Hs"</formula>
    </cfRule>
    <cfRule type="cellIs" dxfId="33622" priority="10972" stopIfTrue="1" operator="equal">
      <formula>"Towel"</formula>
    </cfRule>
    <cfRule type="cellIs" dxfId="33621" priority="10973" stopIfTrue="1" operator="equal">
      <formula>"Napkin Hs"</formula>
    </cfRule>
    <cfRule type="cellIs" dxfId="33620" priority="10974" stopIfTrue="1" operator="equal">
      <formula>"Towel"</formula>
    </cfRule>
    <cfRule type="cellIs" dxfId="33619" priority="10975" stopIfTrue="1" operator="equal">
      <formula>"Napkin Hs"</formula>
    </cfRule>
    <cfRule type="cellIs" dxfId="33618" priority="10980" stopIfTrue="1" operator="equal">
      <formula>"Towel"</formula>
    </cfRule>
    <cfRule type="cellIs" dxfId="33617" priority="10981" stopIfTrue="1" operator="equal">
      <formula>"Napkin Hs"</formula>
    </cfRule>
    <cfRule type="cellIs" dxfId="33616" priority="10990" stopIfTrue="1" operator="equal">
      <formula>"Towel"</formula>
    </cfRule>
    <cfRule type="cellIs" dxfId="33615" priority="10991" stopIfTrue="1" operator="equal">
      <formula>"Napkin Hs"</formula>
    </cfRule>
    <cfRule type="cellIs" dxfId="33614" priority="10992" stopIfTrue="1" operator="equal">
      <formula>"Towel"</formula>
    </cfRule>
    <cfRule type="cellIs" dxfId="33613" priority="10993" stopIfTrue="1" operator="equal">
      <formula>"Napkin Hs"</formula>
    </cfRule>
    <cfRule type="cellIs" dxfId="33612" priority="10998" stopIfTrue="1" operator="equal">
      <formula>"Towel"</formula>
    </cfRule>
    <cfRule type="cellIs" dxfId="33611" priority="10999" stopIfTrue="1" operator="equal">
      <formula>"Napkin Hs"</formula>
    </cfRule>
    <cfRule type="cellIs" dxfId="33610" priority="11008" stopIfTrue="1" operator="equal">
      <formula>"Towel"</formula>
    </cfRule>
    <cfRule type="cellIs" dxfId="33609" priority="11009" stopIfTrue="1" operator="equal">
      <formula>"Napkin Hs"</formula>
    </cfRule>
    <cfRule type="cellIs" dxfId="33608" priority="11010" stopIfTrue="1" operator="equal">
      <formula>"Towel"</formula>
    </cfRule>
    <cfRule type="cellIs" dxfId="33607" priority="11011" stopIfTrue="1" operator="equal">
      <formula>"Napkin Hs"</formula>
    </cfRule>
    <cfRule type="cellIs" dxfId="33606" priority="11017" stopIfTrue="1" operator="equal">
      <formula>"Napkin Hs"</formula>
    </cfRule>
  </conditionalFormatting>
  <conditionalFormatting sqref="C71">
    <cfRule type="cellIs" dxfId="33605" priority="11016" stopIfTrue="1" operator="equal">
      <formula>"Towel"</formula>
    </cfRule>
  </conditionalFormatting>
  <conditionalFormatting sqref="C71">
    <cfRule type="cellIs" dxfId="33604" priority="10927" stopIfTrue="1" operator="equal">
      <formula>"Napkin Hs"</formula>
    </cfRule>
    <cfRule type="cellIs" dxfId="33603" priority="10928" stopIfTrue="1" operator="equal">
      <formula>"Towel"</formula>
    </cfRule>
    <cfRule type="cellIs" dxfId="33602" priority="10929" stopIfTrue="1" operator="equal">
      <formula>"Napkin Hs"</formula>
    </cfRule>
    <cfRule type="cellIs" dxfId="33601" priority="10930" stopIfTrue="1" operator="equal">
      <formula>"Towel"</formula>
    </cfRule>
    <cfRule type="cellIs" dxfId="33600" priority="10931" stopIfTrue="1" operator="equal">
      <formula>"Napkin Hs"</formula>
    </cfRule>
    <cfRule type="cellIs" dxfId="33599" priority="10932" stopIfTrue="1" operator="equal">
      <formula>"Towel"</formula>
    </cfRule>
    <cfRule type="cellIs" dxfId="33598" priority="10933" stopIfTrue="1" operator="equal">
      <formula>"Napkin Hs"</formula>
    </cfRule>
    <cfRule type="cellIs" dxfId="33597" priority="10934" stopIfTrue="1" operator="equal">
      <formula>"Towel"</formula>
    </cfRule>
    <cfRule type="cellIs" dxfId="33596" priority="10935" stopIfTrue="1" operator="equal">
      <formula>"Napkin Hs"</formula>
    </cfRule>
    <cfRule type="cellIs" dxfId="33595" priority="10938" stopIfTrue="1" operator="equal">
      <formula>"Towel"</formula>
    </cfRule>
    <cfRule type="cellIs" dxfId="33594" priority="10939" stopIfTrue="1" operator="equal">
      <formula>"Napkin Hs"</formula>
    </cfRule>
    <cfRule type="cellIs" dxfId="33593" priority="10940" stopIfTrue="1" operator="equal">
      <formula>"Towel"</formula>
    </cfRule>
    <cfRule type="cellIs" dxfId="33592" priority="10941" stopIfTrue="1" operator="equal">
      <formula>"Napkin Hs"</formula>
    </cfRule>
    <cfRule type="cellIs" dxfId="33591" priority="10944" stopIfTrue="1" operator="equal">
      <formula>"Towel"</formula>
    </cfRule>
    <cfRule type="cellIs" dxfId="33590" priority="10945" stopIfTrue="1" operator="equal">
      <formula>"Napkin Hs"</formula>
    </cfRule>
    <cfRule type="cellIs" dxfId="33589" priority="10946" stopIfTrue="1" operator="equal">
      <formula>"Towel"</formula>
    </cfRule>
    <cfRule type="cellIs" dxfId="33588" priority="10947" stopIfTrue="1" operator="equal">
      <formula>"Napkin Hs"</formula>
    </cfRule>
    <cfRule type="cellIs" dxfId="33587" priority="10952" stopIfTrue="1" operator="equal">
      <formula>"Towel"</formula>
    </cfRule>
    <cfRule type="cellIs" dxfId="33586" priority="10953" stopIfTrue="1" operator="equal">
      <formula>"Napkin Hs"</formula>
    </cfRule>
    <cfRule type="cellIs" dxfId="33585" priority="10954" stopIfTrue="1" operator="equal">
      <formula>"Towel"</formula>
    </cfRule>
    <cfRule type="cellIs" dxfId="33584" priority="10955" stopIfTrue="1" operator="equal">
      <formula>"Napkin Hs"</formula>
    </cfRule>
    <cfRule type="cellIs" dxfId="33583" priority="10958" stopIfTrue="1" operator="equal">
      <formula>"Towel"</formula>
    </cfRule>
    <cfRule type="cellIs" dxfId="33582" priority="10959" stopIfTrue="1" operator="equal">
      <formula>"Napkin Hs"</formula>
    </cfRule>
    <cfRule type="cellIs" dxfId="33581" priority="10960" stopIfTrue="1" operator="equal">
      <formula>"Towel"</formula>
    </cfRule>
    <cfRule type="cellIs" dxfId="33580" priority="10961" stopIfTrue="1" operator="equal">
      <formula>"Napkin Hs"</formula>
    </cfRule>
    <cfRule type="cellIs" dxfId="33579" priority="10962" stopIfTrue="1" operator="equal">
      <formula>"Towel"</formula>
    </cfRule>
    <cfRule type="cellIs" dxfId="33578" priority="10963" stopIfTrue="1" operator="equal">
      <formula>"Napkin Hs"</formula>
    </cfRule>
    <cfRule type="cellIs" dxfId="33577" priority="10964" stopIfTrue="1" operator="equal">
      <formula>"Towel"</formula>
    </cfRule>
    <cfRule type="cellIs" dxfId="33576" priority="10965" stopIfTrue="1" operator="equal">
      <formula>"Napkin Hs"</formula>
    </cfRule>
    <cfRule type="cellIs" dxfId="33575" priority="10968" stopIfTrue="1" operator="equal">
      <formula>"Towel"</formula>
    </cfRule>
    <cfRule type="cellIs" dxfId="33574" priority="10969" stopIfTrue="1" operator="equal">
      <formula>"Napkin Hs"</formula>
    </cfRule>
    <cfRule type="cellIs" dxfId="33573" priority="10970" stopIfTrue="1" operator="equal">
      <formula>"Towel"</formula>
    </cfRule>
    <cfRule type="cellIs" dxfId="33572" priority="10971" stopIfTrue="1" operator="equal">
      <formula>"Napkin Hs"</formula>
    </cfRule>
    <cfRule type="cellIs" dxfId="33571" priority="10976" stopIfTrue="1" operator="equal">
      <formula>"Towel"</formula>
    </cfRule>
    <cfRule type="cellIs" dxfId="33570" priority="10977" stopIfTrue="1" operator="equal">
      <formula>"Napkin Hs"</formula>
    </cfRule>
    <cfRule type="cellIs" dxfId="33569" priority="10978" stopIfTrue="1" operator="equal">
      <formula>"Towel"</formula>
    </cfRule>
    <cfRule type="cellIs" dxfId="33568" priority="10979" stopIfTrue="1" operator="equal">
      <formula>"Napkin Hs"</formula>
    </cfRule>
    <cfRule type="cellIs" dxfId="33567" priority="10982" stopIfTrue="1" operator="equal">
      <formula>"Towel"</formula>
    </cfRule>
    <cfRule type="cellIs" dxfId="33566" priority="10983" stopIfTrue="1" operator="equal">
      <formula>"Napkin Hs"</formula>
    </cfRule>
    <cfRule type="cellIs" dxfId="33565" priority="10984" stopIfTrue="1" operator="equal">
      <formula>"Towel"</formula>
    </cfRule>
    <cfRule type="cellIs" dxfId="33564" priority="10985" stopIfTrue="1" operator="equal">
      <formula>"Napkin Hs"</formula>
    </cfRule>
    <cfRule type="cellIs" dxfId="33563" priority="10986" stopIfTrue="1" operator="equal">
      <formula>"Towel"</formula>
    </cfRule>
    <cfRule type="cellIs" dxfId="33562" priority="10987" stopIfTrue="1" operator="equal">
      <formula>"Napkin Hs"</formula>
    </cfRule>
    <cfRule type="cellIs" dxfId="33561" priority="10988" stopIfTrue="1" operator="equal">
      <formula>"Towel"</formula>
    </cfRule>
    <cfRule type="cellIs" dxfId="33560" priority="10989" stopIfTrue="1" operator="equal">
      <formula>"Napkin Hs"</formula>
    </cfRule>
    <cfRule type="cellIs" dxfId="33559" priority="10994" stopIfTrue="1" operator="equal">
      <formula>"Towel"</formula>
    </cfRule>
    <cfRule type="cellIs" dxfId="33558" priority="10995" stopIfTrue="1" operator="equal">
      <formula>"Napkin Hs"</formula>
    </cfRule>
    <cfRule type="cellIs" dxfId="33557" priority="10996" stopIfTrue="1" operator="equal">
      <formula>"Towel"</formula>
    </cfRule>
    <cfRule type="cellIs" dxfId="33556" priority="10997" stopIfTrue="1" operator="equal">
      <formula>"Napkin Hs"</formula>
    </cfRule>
    <cfRule type="cellIs" dxfId="33555" priority="11000" stopIfTrue="1" operator="equal">
      <formula>"Towel"</formula>
    </cfRule>
    <cfRule type="cellIs" dxfId="33554" priority="11001" stopIfTrue="1" operator="equal">
      <formula>"Napkin Hs"</formula>
    </cfRule>
    <cfRule type="cellIs" dxfId="33553" priority="11002" stopIfTrue="1" operator="equal">
      <formula>"Towel"</formula>
    </cfRule>
    <cfRule type="cellIs" dxfId="33552" priority="11003" stopIfTrue="1" operator="equal">
      <formula>"Napkin Hs"</formula>
    </cfRule>
    <cfRule type="cellIs" dxfId="33551" priority="11004" stopIfTrue="1" operator="equal">
      <formula>"Towel"</formula>
    </cfRule>
    <cfRule type="cellIs" dxfId="33550" priority="11005" stopIfTrue="1" operator="equal">
      <formula>"Napkin Hs"</formula>
    </cfRule>
    <cfRule type="cellIs" dxfId="33549" priority="11006" stopIfTrue="1" operator="equal">
      <formula>"Towel"</formula>
    </cfRule>
    <cfRule type="cellIs" dxfId="33548" priority="11007" stopIfTrue="1" operator="equal">
      <formula>"Napkin Hs"</formula>
    </cfRule>
    <cfRule type="cellIs" dxfId="33547" priority="11012" stopIfTrue="1" operator="equal">
      <formula>"Towel"</formula>
    </cfRule>
    <cfRule type="cellIs" dxfId="33546" priority="11013" stopIfTrue="1" operator="equal">
      <formula>"Napkin Hs"</formula>
    </cfRule>
    <cfRule type="cellIs" dxfId="33545" priority="11014" stopIfTrue="1" operator="equal">
      <formula>"Towel"</formula>
    </cfRule>
    <cfRule type="cellIs" dxfId="33544" priority="11015" stopIfTrue="1" operator="equal">
      <formula>"Napkin Hs"</formula>
    </cfRule>
    <cfRule type="cellIs" dxfId="33543" priority="11018" stopIfTrue="1" operator="equal">
      <formula>"Towel"</formula>
    </cfRule>
    <cfRule type="cellIs" dxfId="33542" priority="11019" stopIfTrue="1" operator="equal">
      <formula>"Napkin Hs"</formula>
    </cfRule>
    <cfRule type="cellIs" dxfId="33541" priority="11020" stopIfTrue="1" operator="equal">
      <formula>"Towel"</formula>
    </cfRule>
    <cfRule type="cellIs" dxfId="33540" priority="11021" stopIfTrue="1" operator="equal">
      <formula>"Napkin Hs"</formula>
    </cfRule>
  </conditionalFormatting>
  <conditionalFormatting sqref="C71">
    <cfRule type="cellIs" dxfId="33539" priority="10925" stopIfTrue="1" operator="equal">
      <formula>"Napkin Hs"</formula>
    </cfRule>
  </conditionalFormatting>
  <conditionalFormatting sqref="C71">
    <cfRule type="cellIs" dxfId="33538" priority="10924" stopIfTrue="1" operator="equal">
      <formula>"Napkin Hs"</formula>
    </cfRule>
  </conditionalFormatting>
  <conditionalFormatting sqref="C71">
    <cfRule type="cellIs" dxfId="33537" priority="10923" stopIfTrue="1" operator="equal">
      <formula>"Napkin Hs"</formula>
    </cfRule>
  </conditionalFormatting>
  <conditionalFormatting sqref="C71">
    <cfRule type="cellIs" dxfId="33536" priority="10922" stopIfTrue="1" operator="equal">
      <formula>"Napkin Hs"</formula>
    </cfRule>
  </conditionalFormatting>
  <conditionalFormatting sqref="C71">
    <cfRule type="cellIs" dxfId="33535" priority="10921" stopIfTrue="1" operator="equal">
      <formula>"Napkin Hs"</formula>
    </cfRule>
  </conditionalFormatting>
  <conditionalFormatting sqref="C71">
    <cfRule type="cellIs" dxfId="33534" priority="10920" stopIfTrue="1" operator="equal">
      <formula>"Napkin Hs"</formula>
    </cfRule>
  </conditionalFormatting>
  <conditionalFormatting sqref="C71">
    <cfRule type="cellIs" dxfId="33533" priority="10916" stopIfTrue="1" operator="equal">
      <formula>"Towel"</formula>
    </cfRule>
    <cfRule type="cellIs" dxfId="33532" priority="10917" stopIfTrue="1" operator="equal">
      <formula>"Napkin Hs"</formula>
    </cfRule>
  </conditionalFormatting>
  <conditionalFormatting sqref="C71">
    <cfRule type="cellIs" dxfId="33531" priority="10918" stopIfTrue="1" operator="equal">
      <formula>"Towel"</formula>
    </cfRule>
    <cfRule type="cellIs" dxfId="33530" priority="10919" stopIfTrue="1" operator="equal">
      <formula>"Napkin Hs"</formula>
    </cfRule>
  </conditionalFormatting>
  <conditionalFormatting sqref="C71">
    <cfRule type="cellIs" dxfId="33529" priority="10912" stopIfTrue="1" operator="equal">
      <formula>"Towel"</formula>
    </cfRule>
    <cfRule type="cellIs" dxfId="33528" priority="10913" stopIfTrue="1" operator="equal">
      <formula>"Napkin Hs"</formula>
    </cfRule>
  </conditionalFormatting>
  <conditionalFormatting sqref="C71">
    <cfRule type="cellIs" dxfId="33527" priority="10914" stopIfTrue="1" operator="equal">
      <formula>"Towel"</formula>
    </cfRule>
    <cfRule type="cellIs" dxfId="33526" priority="10915" stopIfTrue="1" operator="equal">
      <formula>"Napkin Hs"</formula>
    </cfRule>
  </conditionalFormatting>
  <conditionalFormatting sqref="B71:C71">
    <cfRule type="cellIs" dxfId="33525" priority="11339" stopIfTrue="1" operator="equal">
      <formula>"Towel"</formula>
    </cfRule>
    <cfRule type="cellIs" dxfId="33524" priority="11340" stopIfTrue="1" operator="equal">
      <formula>"Napkin Hs"</formula>
    </cfRule>
  </conditionalFormatting>
  <conditionalFormatting sqref="C71">
    <cfRule type="cellIs" dxfId="33523" priority="11335" stopIfTrue="1" operator="equal">
      <formula>"Towel"</formula>
    </cfRule>
    <cfRule type="cellIs" dxfId="33522" priority="11336" stopIfTrue="1" operator="equal">
      <formula>"Napkin Hs"</formula>
    </cfRule>
  </conditionalFormatting>
  <conditionalFormatting sqref="C71">
    <cfRule type="cellIs" dxfId="33521" priority="11337" stopIfTrue="1" operator="equal">
      <formula>"Towel"</formula>
    </cfRule>
    <cfRule type="cellIs" dxfId="33520" priority="11338" stopIfTrue="1" operator="equal">
      <formula>"Napkin Hs"</formula>
    </cfRule>
  </conditionalFormatting>
  <conditionalFormatting sqref="C71">
    <cfRule type="cellIs" dxfId="33519" priority="11331" stopIfTrue="1" operator="equal">
      <formula>"Towel"</formula>
    </cfRule>
    <cfRule type="cellIs" dxfId="33518" priority="11332" stopIfTrue="1" operator="equal">
      <formula>"Napkin Hs"</formula>
    </cfRule>
  </conditionalFormatting>
  <conditionalFormatting sqref="C71">
    <cfRule type="cellIs" dxfId="33517" priority="11333" stopIfTrue="1" operator="equal">
      <formula>"Towel"</formula>
    </cfRule>
    <cfRule type="cellIs" dxfId="33516" priority="11334" stopIfTrue="1" operator="equal">
      <formula>"Napkin Hs"</formula>
    </cfRule>
  </conditionalFormatting>
  <conditionalFormatting sqref="C71">
    <cfRule type="cellIs" dxfId="33515" priority="11329" stopIfTrue="1" operator="equal">
      <formula>"Towel"</formula>
    </cfRule>
    <cfRule type="cellIs" dxfId="33514" priority="11330" stopIfTrue="1" operator="equal">
      <formula>"Napkin Hs"</formula>
    </cfRule>
  </conditionalFormatting>
  <conditionalFormatting sqref="B71">
    <cfRule type="cellIs" dxfId="33513" priority="11327" stopIfTrue="1" operator="equal">
      <formula>"Towel"</formula>
    </cfRule>
    <cfRule type="cellIs" dxfId="33512" priority="11328" stopIfTrue="1" operator="equal">
      <formula>"Napkin Hs"</formula>
    </cfRule>
  </conditionalFormatting>
  <conditionalFormatting sqref="B71:C71">
    <cfRule type="cellIs" dxfId="33511" priority="11325" stopIfTrue="1" operator="equal">
      <formula>"Towel"</formula>
    </cfRule>
    <cfRule type="cellIs" dxfId="33510" priority="11326" stopIfTrue="1" operator="equal">
      <formula>"Napkin Hs"</formula>
    </cfRule>
  </conditionalFormatting>
  <conditionalFormatting sqref="C71">
    <cfRule type="cellIs" dxfId="33509" priority="11321" stopIfTrue="1" operator="equal">
      <formula>"Towel"</formula>
    </cfRule>
    <cfRule type="cellIs" dxfId="33508" priority="11322" stopIfTrue="1" operator="equal">
      <formula>"Napkin Hs"</formula>
    </cfRule>
  </conditionalFormatting>
  <conditionalFormatting sqref="C71">
    <cfRule type="cellIs" dxfId="33507" priority="11324" stopIfTrue="1" operator="equal">
      <formula>"Napkin Hs"</formula>
    </cfRule>
  </conditionalFormatting>
  <conditionalFormatting sqref="C71">
    <cfRule type="cellIs" dxfId="33506" priority="11323" stopIfTrue="1" operator="equal">
      <formula>"Towel"</formula>
    </cfRule>
  </conditionalFormatting>
  <conditionalFormatting sqref="B72:C72">
    <cfRule type="cellIs" dxfId="33505" priority="10910" stopIfTrue="1" operator="equal">
      <formula>"Towel"</formula>
    </cfRule>
    <cfRule type="cellIs" dxfId="33504" priority="10911" stopIfTrue="1" operator="equal">
      <formula>"Napkin Hs"</formula>
    </cfRule>
  </conditionalFormatting>
  <conditionalFormatting sqref="C72">
    <cfRule type="cellIs" dxfId="33503" priority="10908" stopIfTrue="1" operator="equal">
      <formula>"Towel"</formula>
    </cfRule>
    <cfRule type="cellIs" dxfId="33502" priority="10909" stopIfTrue="1" operator="equal">
      <formula>"Napkin Hs"</formula>
    </cfRule>
  </conditionalFormatting>
  <conditionalFormatting sqref="C72">
    <cfRule type="cellIs" dxfId="33501" priority="10906" stopIfTrue="1" operator="equal">
      <formula>"Towel"</formula>
    </cfRule>
    <cfRule type="cellIs" dxfId="33500" priority="10907" stopIfTrue="1" operator="equal">
      <formula>"Napkin Hs"</formula>
    </cfRule>
  </conditionalFormatting>
  <conditionalFormatting sqref="C72">
    <cfRule type="cellIs" dxfId="33499" priority="10892" stopIfTrue="1" operator="equal">
      <formula>"Towel"</formula>
    </cfRule>
    <cfRule type="cellIs" dxfId="33498" priority="10893" stopIfTrue="1" operator="equal">
      <formula>"Napkin Hs"</formula>
    </cfRule>
  </conditionalFormatting>
  <conditionalFormatting sqref="C72">
    <cfRule type="cellIs" dxfId="33497" priority="10890" stopIfTrue="1" operator="equal">
      <formula>"Towel"</formula>
    </cfRule>
    <cfRule type="cellIs" dxfId="33496" priority="10891" stopIfTrue="1" operator="equal">
      <formula>"Napkin Hs"</formula>
    </cfRule>
  </conditionalFormatting>
  <conditionalFormatting sqref="C72">
    <cfRule type="cellIs" dxfId="33495" priority="10898" stopIfTrue="1" operator="equal">
      <formula>"Towel"</formula>
    </cfRule>
    <cfRule type="cellIs" dxfId="33494" priority="10899" stopIfTrue="1" operator="equal">
      <formula>"Napkin Hs"</formula>
    </cfRule>
  </conditionalFormatting>
  <conditionalFormatting sqref="B72:C72">
    <cfRule type="cellIs" dxfId="33493" priority="10900" stopIfTrue="1" operator="equal">
      <formula>"Towel"</formula>
    </cfRule>
    <cfRule type="cellIs" dxfId="33492" priority="10901" stopIfTrue="1" operator="equal">
      <formula>"Napkin Hs"</formula>
    </cfRule>
  </conditionalFormatting>
  <conditionalFormatting sqref="C72">
    <cfRule type="cellIs" dxfId="33491" priority="10896" stopIfTrue="1" operator="equal">
      <formula>"Towel"</formula>
    </cfRule>
    <cfRule type="cellIs" dxfId="33490" priority="10897" stopIfTrue="1" operator="equal">
      <formula>"Napkin Hs"</formula>
    </cfRule>
  </conditionalFormatting>
  <conditionalFormatting sqref="B72:C72">
    <cfRule type="cellIs" dxfId="33489" priority="10894" stopIfTrue="1" operator="equal">
      <formula>"Towel"</formula>
    </cfRule>
    <cfRule type="cellIs" dxfId="33488" priority="10895" stopIfTrue="1" operator="equal">
      <formula>"Napkin Hs"</formula>
    </cfRule>
  </conditionalFormatting>
  <conditionalFormatting sqref="C72">
    <cfRule type="cellIs" dxfId="33487" priority="10902" stopIfTrue="1" operator="equal">
      <formula>"Towel"</formula>
    </cfRule>
    <cfRule type="cellIs" dxfId="33486" priority="10903" stopIfTrue="1" operator="equal">
      <formula>"Napkin Hs"</formula>
    </cfRule>
  </conditionalFormatting>
  <conditionalFormatting sqref="C72">
    <cfRule type="cellIs" dxfId="33485" priority="10904" stopIfTrue="1" operator="equal">
      <formula>"Towel"</formula>
    </cfRule>
    <cfRule type="cellIs" dxfId="33484" priority="10905" stopIfTrue="1" operator="equal">
      <formula>"Napkin Hs"</formula>
    </cfRule>
  </conditionalFormatting>
  <conditionalFormatting sqref="C72">
    <cfRule type="cellIs" dxfId="33483" priority="10886" stopIfTrue="1" operator="equal">
      <formula>"Towel"</formula>
    </cfRule>
    <cfRule type="cellIs" dxfId="33482" priority="10887" stopIfTrue="1" operator="equal">
      <formula>"Napkin Hs"</formula>
    </cfRule>
  </conditionalFormatting>
  <conditionalFormatting sqref="B72:C72">
    <cfRule type="cellIs" dxfId="33481" priority="10888" stopIfTrue="1" operator="equal">
      <formula>"Towel"</formula>
    </cfRule>
    <cfRule type="cellIs" dxfId="33480" priority="10889" stopIfTrue="1" operator="equal">
      <formula>"Napkin Hs"</formula>
    </cfRule>
  </conditionalFormatting>
  <conditionalFormatting sqref="C72">
    <cfRule type="cellIs" dxfId="33479" priority="10884" stopIfTrue="1" operator="equal">
      <formula>"Towel"</formula>
    </cfRule>
    <cfRule type="cellIs" dxfId="33478" priority="10885" stopIfTrue="1" operator="equal">
      <formula>"Napkin Hs"</formula>
    </cfRule>
  </conditionalFormatting>
  <conditionalFormatting sqref="B72:C72">
    <cfRule type="cellIs" dxfId="33477" priority="10882" stopIfTrue="1" operator="equal">
      <formula>"Towel"</formula>
    </cfRule>
    <cfRule type="cellIs" dxfId="33476" priority="10883" stopIfTrue="1" operator="equal">
      <formula>"Napkin Hs"</formula>
    </cfRule>
  </conditionalFormatting>
  <conditionalFormatting sqref="C72">
    <cfRule type="cellIs" dxfId="33475" priority="10868" stopIfTrue="1" operator="equal">
      <formula>"Towel"</formula>
    </cfRule>
    <cfRule type="cellIs" dxfId="33474" priority="10869" stopIfTrue="1" operator="equal">
      <formula>"Napkin Hs"</formula>
    </cfRule>
  </conditionalFormatting>
  <conditionalFormatting sqref="C72">
    <cfRule type="cellIs" dxfId="33473" priority="10866" stopIfTrue="1" operator="equal">
      <formula>"Towel"</formula>
    </cfRule>
    <cfRule type="cellIs" dxfId="33472" priority="10867" stopIfTrue="1" operator="equal">
      <formula>"Napkin Hs"</formula>
    </cfRule>
  </conditionalFormatting>
  <conditionalFormatting sqref="C72">
    <cfRule type="cellIs" dxfId="33471" priority="10874" stopIfTrue="1" operator="equal">
      <formula>"Towel"</formula>
    </cfRule>
    <cfRule type="cellIs" dxfId="33470" priority="10875" stopIfTrue="1" operator="equal">
      <formula>"Napkin Hs"</formula>
    </cfRule>
  </conditionalFormatting>
  <conditionalFormatting sqref="B72:C72">
    <cfRule type="cellIs" dxfId="33469" priority="10876" stopIfTrue="1" operator="equal">
      <formula>"Towel"</formula>
    </cfRule>
    <cfRule type="cellIs" dxfId="33468" priority="10877" stopIfTrue="1" operator="equal">
      <formula>"Napkin Hs"</formula>
    </cfRule>
  </conditionalFormatting>
  <conditionalFormatting sqref="C72">
    <cfRule type="cellIs" dxfId="33467" priority="10872" stopIfTrue="1" operator="equal">
      <formula>"Towel"</formula>
    </cfRule>
    <cfRule type="cellIs" dxfId="33466" priority="10873" stopIfTrue="1" operator="equal">
      <formula>"Napkin Hs"</formula>
    </cfRule>
  </conditionalFormatting>
  <conditionalFormatting sqref="B72:C72">
    <cfRule type="cellIs" dxfId="33465" priority="10870" stopIfTrue="1" operator="equal">
      <formula>"Towel"</formula>
    </cfRule>
    <cfRule type="cellIs" dxfId="33464" priority="10871" stopIfTrue="1" operator="equal">
      <formula>"Napkin Hs"</formula>
    </cfRule>
  </conditionalFormatting>
  <conditionalFormatting sqref="C72">
    <cfRule type="cellIs" dxfId="33463" priority="10878" stopIfTrue="1" operator="equal">
      <formula>"Towel"</formula>
    </cfRule>
    <cfRule type="cellIs" dxfId="33462" priority="10879" stopIfTrue="1" operator="equal">
      <formula>"Napkin Hs"</formula>
    </cfRule>
  </conditionalFormatting>
  <conditionalFormatting sqref="C72">
    <cfRule type="cellIs" dxfId="33461" priority="10880" stopIfTrue="1" operator="equal">
      <formula>"Towel"</formula>
    </cfRule>
    <cfRule type="cellIs" dxfId="33460" priority="10881" stopIfTrue="1" operator="equal">
      <formula>"Napkin Hs"</formula>
    </cfRule>
  </conditionalFormatting>
  <conditionalFormatting sqref="C72">
    <cfRule type="cellIs" dxfId="33459" priority="10862" stopIfTrue="1" operator="equal">
      <formula>"Towel"</formula>
    </cfRule>
    <cfRule type="cellIs" dxfId="33458" priority="10863" stopIfTrue="1" operator="equal">
      <formula>"Napkin Hs"</formula>
    </cfRule>
  </conditionalFormatting>
  <conditionalFormatting sqref="B72:C72">
    <cfRule type="cellIs" dxfId="33457" priority="10864" stopIfTrue="1" operator="equal">
      <formula>"Towel"</formula>
    </cfRule>
    <cfRule type="cellIs" dxfId="33456" priority="10865" stopIfTrue="1" operator="equal">
      <formula>"Napkin Hs"</formula>
    </cfRule>
  </conditionalFormatting>
  <conditionalFormatting sqref="C72">
    <cfRule type="cellIs" dxfId="33455" priority="10860" stopIfTrue="1" operator="equal">
      <formula>"Towel"</formula>
    </cfRule>
    <cfRule type="cellIs" dxfId="33454" priority="10861" stopIfTrue="1" operator="equal">
      <formula>"Napkin Hs"</formula>
    </cfRule>
  </conditionalFormatting>
  <conditionalFormatting sqref="B72:C72">
    <cfRule type="cellIs" dxfId="33453" priority="10858" stopIfTrue="1" operator="equal">
      <formula>"Towel"</formula>
    </cfRule>
    <cfRule type="cellIs" dxfId="33452" priority="10859" stopIfTrue="1" operator="equal">
      <formula>"Napkin Hs"</formula>
    </cfRule>
  </conditionalFormatting>
  <conditionalFormatting sqref="B72:C72">
    <cfRule type="cellIs" dxfId="33451" priority="10836" stopIfTrue="1" operator="equal">
      <formula>"Towel"</formula>
    </cfRule>
    <cfRule type="cellIs" dxfId="33450" priority="10837" stopIfTrue="1" operator="equal">
      <formula>"Napkin Hs"</formula>
    </cfRule>
  </conditionalFormatting>
  <conditionalFormatting sqref="C72">
    <cfRule type="cellIs" dxfId="33449" priority="10832" stopIfTrue="1" operator="equal">
      <formula>"Towel"</formula>
    </cfRule>
    <cfRule type="cellIs" dxfId="33448" priority="10833" stopIfTrue="1" operator="equal">
      <formula>"Napkin Hs"</formula>
    </cfRule>
  </conditionalFormatting>
  <conditionalFormatting sqref="C72">
    <cfRule type="cellIs" dxfId="33447" priority="10835" stopIfTrue="1" operator="equal">
      <formula>"Napkin Hs"</formula>
    </cfRule>
  </conditionalFormatting>
  <conditionalFormatting sqref="C72">
    <cfRule type="cellIs" dxfId="33446" priority="10834" stopIfTrue="1" operator="equal">
      <formula>"Towel"</formula>
    </cfRule>
  </conditionalFormatting>
  <conditionalFormatting sqref="B72">
    <cfRule type="cellIs" dxfId="33445" priority="10830" stopIfTrue="1" operator="equal">
      <formula>"Towel"</formula>
    </cfRule>
    <cfRule type="cellIs" dxfId="33444" priority="10831" stopIfTrue="1" operator="equal">
      <formula>"Napkin Hs"</formula>
    </cfRule>
  </conditionalFormatting>
  <conditionalFormatting sqref="B72">
    <cfRule type="cellIs" dxfId="33443" priority="10828" stopIfTrue="1" operator="equal">
      <formula>"Towel"</formula>
    </cfRule>
    <cfRule type="cellIs" dxfId="33442" priority="10829" stopIfTrue="1" operator="equal">
      <formula>"Napkin Hs"</formula>
    </cfRule>
  </conditionalFormatting>
  <conditionalFormatting sqref="B72">
    <cfRule type="cellIs" dxfId="33441" priority="10826" stopIfTrue="1" operator="equal">
      <formula>"Towel"</formula>
    </cfRule>
    <cfRule type="cellIs" dxfId="33440" priority="10827" stopIfTrue="1" operator="equal">
      <formula>"Napkin Hs"</formula>
    </cfRule>
  </conditionalFormatting>
  <conditionalFormatting sqref="B72">
    <cfRule type="cellIs" dxfId="33439" priority="10824" stopIfTrue="1" operator="equal">
      <formula>"Towel"</formula>
    </cfRule>
    <cfRule type="cellIs" dxfId="33438" priority="10825" stopIfTrue="1" operator="equal">
      <formula>"Napkin Hs"</formula>
    </cfRule>
  </conditionalFormatting>
  <conditionalFormatting sqref="B72">
    <cfRule type="cellIs" dxfId="33437" priority="10822" stopIfTrue="1" operator="equal">
      <formula>"Towel"</formula>
    </cfRule>
    <cfRule type="cellIs" dxfId="33436" priority="10823" stopIfTrue="1" operator="equal">
      <formula>"Napkin Hs"</formula>
    </cfRule>
  </conditionalFormatting>
  <conditionalFormatting sqref="B72">
    <cfRule type="cellIs" dxfId="33435" priority="10820" stopIfTrue="1" operator="equal">
      <formula>"Towel"</formula>
    </cfRule>
    <cfRule type="cellIs" dxfId="33434" priority="10821" stopIfTrue="1" operator="equal">
      <formula>"Napkin Hs"</formula>
    </cfRule>
  </conditionalFormatting>
  <conditionalFormatting sqref="B72">
    <cfRule type="cellIs" dxfId="33433" priority="10818" stopIfTrue="1" operator="equal">
      <formula>"Towel"</formula>
    </cfRule>
    <cfRule type="cellIs" dxfId="33432" priority="10819" stopIfTrue="1" operator="equal">
      <formula>"Napkin Hs"</formula>
    </cfRule>
  </conditionalFormatting>
  <conditionalFormatting sqref="B72">
    <cfRule type="cellIs" dxfId="33431" priority="10816" stopIfTrue="1" operator="equal">
      <formula>"Towel"</formula>
    </cfRule>
    <cfRule type="cellIs" dxfId="33430" priority="10817" stopIfTrue="1" operator="equal">
      <formula>"Napkin Hs"</formula>
    </cfRule>
  </conditionalFormatting>
  <conditionalFormatting sqref="B72">
    <cfRule type="cellIs" dxfId="33429" priority="10815" stopIfTrue="1" operator="equal">
      <formula>"Napkin Hs"</formula>
    </cfRule>
  </conditionalFormatting>
  <conditionalFormatting sqref="B72">
    <cfRule type="cellIs" dxfId="33428" priority="10814" stopIfTrue="1" operator="equal">
      <formula>"Napkin Hs"</formula>
    </cfRule>
  </conditionalFormatting>
  <conditionalFormatting sqref="B72">
    <cfRule type="cellIs" dxfId="33427" priority="10813" stopIfTrue="1" operator="equal">
      <formula>"Napkin Hs"</formula>
    </cfRule>
  </conditionalFormatting>
  <conditionalFormatting sqref="C72">
    <cfRule type="cellIs" dxfId="33426" priority="10811" stopIfTrue="1" operator="equal">
      <formula>"Towel"</formula>
    </cfRule>
    <cfRule type="cellIs" dxfId="33425" priority="10812" stopIfTrue="1" operator="equal">
      <formula>"Napkin Hs"</formula>
    </cfRule>
  </conditionalFormatting>
  <conditionalFormatting sqref="C72">
    <cfRule type="cellIs" dxfId="33424" priority="10807" stopIfTrue="1" operator="equal">
      <formula>"Towel"</formula>
    </cfRule>
    <cfRule type="cellIs" dxfId="33423" priority="10808" stopIfTrue="1" operator="equal">
      <formula>"Napkin Hs"</formula>
    </cfRule>
  </conditionalFormatting>
  <conditionalFormatting sqref="C72">
    <cfRule type="cellIs" dxfId="33422" priority="10809" stopIfTrue="1" operator="equal">
      <formula>"Towel"</formula>
    </cfRule>
    <cfRule type="cellIs" dxfId="33421" priority="10810" stopIfTrue="1" operator="equal">
      <formula>"Napkin Hs"</formula>
    </cfRule>
  </conditionalFormatting>
  <conditionalFormatting sqref="C72">
    <cfRule type="cellIs" dxfId="33420" priority="10805" stopIfTrue="1" operator="equal">
      <formula>"Towel"</formula>
    </cfRule>
    <cfRule type="cellIs" dxfId="33419" priority="10806" stopIfTrue="1" operator="equal">
      <formula>"Napkin Hs"</formula>
    </cfRule>
  </conditionalFormatting>
  <conditionalFormatting sqref="C72">
    <cfRule type="cellIs" dxfId="33418" priority="10803" stopIfTrue="1" operator="equal">
      <formula>"Towel"</formula>
    </cfRule>
    <cfRule type="cellIs" dxfId="33417" priority="10804" stopIfTrue="1" operator="equal">
      <formula>"Napkin Hs"</formula>
    </cfRule>
  </conditionalFormatting>
  <conditionalFormatting sqref="C72">
    <cfRule type="cellIs" dxfId="33416" priority="10801" stopIfTrue="1" operator="equal">
      <formula>"Towel"</formula>
    </cfRule>
    <cfRule type="cellIs" dxfId="33415" priority="10802" stopIfTrue="1" operator="equal">
      <formula>"Napkin Hs"</formula>
    </cfRule>
  </conditionalFormatting>
  <conditionalFormatting sqref="C72">
    <cfRule type="cellIs" dxfId="33414" priority="10793" stopIfTrue="1" operator="equal">
      <formula>"Towel"</formula>
    </cfRule>
    <cfRule type="cellIs" dxfId="33413" priority="10794" stopIfTrue="1" operator="equal">
      <formula>"Napkin Hs"</formula>
    </cfRule>
  </conditionalFormatting>
  <conditionalFormatting sqref="C72">
    <cfRule type="cellIs" dxfId="33412" priority="10795" stopIfTrue="1" operator="equal">
      <formula>"Towel"</formula>
    </cfRule>
    <cfRule type="cellIs" dxfId="33411" priority="10796" stopIfTrue="1" operator="equal">
      <formula>"Napkin Hs"</formula>
    </cfRule>
  </conditionalFormatting>
  <conditionalFormatting sqref="C72">
    <cfRule type="cellIs" dxfId="33410" priority="10791" stopIfTrue="1" operator="equal">
      <formula>"Towel"</formula>
    </cfRule>
    <cfRule type="cellIs" dxfId="33409" priority="10792" stopIfTrue="1" operator="equal">
      <formula>"Napkin Hs"</formula>
    </cfRule>
  </conditionalFormatting>
  <conditionalFormatting sqref="C72">
    <cfRule type="cellIs" dxfId="33408" priority="10789" stopIfTrue="1" operator="equal">
      <formula>"Towel"</formula>
    </cfRule>
    <cfRule type="cellIs" dxfId="33407" priority="10790" stopIfTrue="1" operator="equal">
      <formula>"Napkin Hs"</formula>
    </cfRule>
  </conditionalFormatting>
  <conditionalFormatting sqref="C72">
    <cfRule type="cellIs" dxfId="33406" priority="10797" stopIfTrue="1" operator="equal">
      <formula>"Towel"</formula>
    </cfRule>
    <cfRule type="cellIs" dxfId="33405" priority="10798" stopIfTrue="1" operator="equal">
      <formula>"Napkin Hs"</formula>
    </cfRule>
  </conditionalFormatting>
  <conditionalFormatting sqref="C72">
    <cfRule type="cellIs" dxfId="33404" priority="10799" stopIfTrue="1" operator="equal">
      <formula>"Towel"</formula>
    </cfRule>
    <cfRule type="cellIs" dxfId="33403" priority="10800" stopIfTrue="1" operator="equal">
      <formula>"Napkin Hs"</formula>
    </cfRule>
  </conditionalFormatting>
  <conditionalFormatting sqref="C72">
    <cfRule type="cellIs" dxfId="33402" priority="10787" stopIfTrue="1" operator="equal">
      <formula>"Towel"</formula>
    </cfRule>
    <cfRule type="cellIs" dxfId="33401" priority="10788" stopIfTrue="1" operator="equal">
      <formula>"Napkin Hs"</formula>
    </cfRule>
  </conditionalFormatting>
  <conditionalFormatting sqref="C72">
    <cfRule type="cellIs" dxfId="33400" priority="10783" stopIfTrue="1" operator="equal">
      <formula>"Towel"</formula>
    </cfRule>
    <cfRule type="cellIs" dxfId="33399" priority="10784" stopIfTrue="1" operator="equal">
      <formula>"Napkin Hs"</formula>
    </cfRule>
  </conditionalFormatting>
  <conditionalFormatting sqref="C72">
    <cfRule type="cellIs" dxfId="33398" priority="10785" stopIfTrue="1" operator="equal">
      <formula>"Towel"</formula>
    </cfRule>
    <cfRule type="cellIs" dxfId="33397" priority="10786" stopIfTrue="1" operator="equal">
      <formula>"Napkin Hs"</formula>
    </cfRule>
  </conditionalFormatting>
  <conditionalFormatting sqref="C72">
    <cfRule type="cellIs" dxfId="33396" priority="10781" stopIfTrue="1" operator="equal">
      <formula>"Towel"</formula>
    </cfRule>
    <cfRule type="cellIs" dxfId="33395" priority="10782" stopIfTrue="1" operator="equal">
      <formula>"Napkin Hs"</formula>
    </cfRule>
  </conditionalFormatting>
  <conditionalFormatting sqref="C72">
    <cfRule type="cellIs" dxfId="33394" priority="10779" stopIfTrue="1" operator="equal">
      <formula>"Towel"</formula>
    </cfRule>
    <cfRule type="cellIs" dxfId="33393" priority="10780" stopIfTrue="1" operator="equal">
      <formula>"Napkin Hs"</formula>
    </cfRule>
  </conditionalFormatting>
  <conditionalFormatting sqref="C72">
    <cfRule type="cellIs" dxfId="33392" priority="10777" stopIfTrue="1" operator="equal">
      <formula>"Towel"</formula>
    </cfRule>
    <cfRule type="cellIs" dxfId="33391" priority="10778" stopIfTrue="1" operator="equal">
      <formula>"Napkin Hs"</formula>
    </cfRule>
  </conditionalFormatting>
  <conditionalFormatting sqref="C72">
    <cfRule type="cellIs" dxfId="33390" priority="10769" stopIfTrue="1" operator="equal">
      <formula>"Towel"</formula>
    </cfRule>
    <cfRule type="cellIs" dxfId="33389" priority="10770" stopIfTrue="1" operator="equal">
      <formula>"Napkin Hs"</formula>
    </cfRule>
  </conditionalFormatting>
  <conditionalFormatting sqref="C72">
    <cfRule type="cellIs" dxfId="33388" priority="10771" stopIfTrue="1" operator="equal">
      <formula>"Towel"</formula>
    </cfRule>
    <cfRule type="cellIs" dxfId="33387" priority="10772" stopIfTrue="1" operator="equal">
      <formula>"Napkin Hs"</formula>
    </cfRule>
  </conditionalFormatting>
  <conditionalFormatting sqref="C72">
    <cfRule type="cellIs" dxfId="33386" priority="10767" stopIfTrue="1" operator="equal">
      <formula>"Towel"</formula>
    </cfRule>
    <cfRule type="cellIs" dxfId="33385" priority="10768" stopIfTrue="1" operator="equal">
      <formula>"Napkin Hs"</formula>
    </cfRule>
  </conditionalFormatting>
  <conditionalFormatting sqref="C72">
    <cfRule type="cellIs" dxfId="33384" priority="10765" stopIfTrue="1" operator="equal">
      <formula>"Towel"</formula>
    </cfRule>
    <cfRule type="cellIs" dxfId="33383" priority="10766" stopIfTrue="1" operator="equal">
      <formula>"Napkin Hs"</formula>
    </cfRule>
  </conditionalFormatting>
  <conditionalFormatting sqref="C72">
    <cfRule type="cellIs" dxfId="33382" priority="10773" stopIfTrue="1" operator="equal">
      <formula>"Towel"</formula>
    </cfRule>
    <cfRule type="cellIs" dxfId="33381" priority="10774" stopIfTrue="1" operator="equal">
      <formula>"Napkin Hs"</formula>
    </cfRule>
  </conditionalFormatting>
  <conditionalFormatting sqref="C72">
    <cfRule type="cellIs" dxfId="33380" priority="10775" stopIfTrue="1" operator="equal">
      <formula>"Towel"</formula>
    </cfRule>
    <cfRule type="cellIs" dxfId="33379" priority="10776" stopIfTrue="1" operator="equal">
      <formula>"Napkin Hs"</formula>
    </cfRule>
  </conditionalFormatting>
  <conditionalFormatting sqref="C72">
    <cfRule type="cellIs" dxfId="33378" priority="10763" stopIfTrue="1" operator="equal">
      <formula>"Towel"</formula>
    </cfRule>
    <cfRule type="cellIs" dxfId="33377" priority="10764" stopIfTrue="1" operator="equal">
      <formula>"Napkin Hs"</formula>
    </cfRule>
  </conditionalFormatting>
  <conditionalFormatting sqref="C72">
    <cfRule type="cellIs" dxfId="33376" priority="10759" stopIfTrue="1" operator="equal">
      <formula>"Towel"</formula>
    </cfRule>
    <cfRule type="cellIs" dxfId="33375" priority="10760" stopIfTrue="1" operator="equal">
      <formula>"Napkin Hs"</formula>
    </cfRule>
  </conditionalFormatting>
  <conditionalFormatting sqref="C72">
    <cfRule type="cellIs" dxfId="33374" priority="10761" stopIfTrue="1" operator="equal">
      <formula>"Towel"</formula>
    </cfRule>
    <cfRule type="cellIs" dxfId="33373" priority="10762" stopIfTrue="1" operator="equal">
      <formula>"Napkin Hs"</formula>
    </cfRule>
  </conditionalFormatting>
  <conditionalFormatting sqref="C72">
    <cfRule type="cellIs" dxfId="33372" priority="10755" stopIfTrue="1" operator="equal">
      <formula>"Towel"</formula>
    </cfRule>
    <cfRule type="cellIs" dxfId="33371" priority="10756" stopIfTrue="1" operator="equal">
      <formula>"Napkin Hs"</formula>
    </cfRule>
  </conditionalFormatting>
  <conditionalFormatting sqref="C72">
    <cfRule type="cellIs" dxfId="33370" priority="10757" stopIfTrue="1" operator="equal">
      <formula>"Towel"</formula>
    </cfRule>
    <cfRule type="cellIs" dxfId="33369" priority="10758" stopIfTrue="1" operator="equal">
      <formula>"Napkin Hs"</formula>
    </cfRule>
  </conditionalFormatting>
  <conditionalFormatting sqref="C72">
    <cfRule type="cellIs" dxfId="33368" priority="10753" stopIfTrue="1" operator="equal">
      <formula>"Towel"</formula>
    </cfRule>
    <cfRule type="cellIs" dxfId="33367" priority="10754" stopIfTrue="1" operator="equal">
      <formula>"Napkin Hs"</formula>
    </cfRule>
  </conditionalFormatting>
  <conditionalFormatting sqref="C72">
    <cfRule type="cellIs" dxfId="33366" priority="10747" stopIfTrue="1" operator="equal">
      <formula>"Towel"</formula>
    </cfRule>
    <cfRule type="cellIs" dxfId="33365" priority="10748" stopIfTrue="1" operator="equal">
      <formula>"Napkin Hs"</formula>
    </cfRule>
  </conditionalFormatting>
  <conditionalFormatting sqref="C72">
    <cfRule type="cellIs" dxfId="33364" priority="10751" stopIfTrue="1" operator="equal">
      <formula>"Towel"</formula>
    </cfRule>
    <cfRule type="cellIs" dxfId="33363" priority="10752" stopIfTrue="1" operator="equal">
      <formula>"Napkin Hs"</formula>
    </cfRule>
  </conditionalFormatting>
  <conditionalFormatting sqref="C72">
    <cfRule type="cellIs" dxfId="33362" priority="10749" stopIfTrue="1" operator="equal">
      <formula>"Towel"</formula>
    </cfRule>
    <cfRule type="cellIs" dxfId="33361" priority="10750" stopIfTrue="1" operator="equal">
      <formula>"Napkin Hs"</formula>
    </cfRule>
  </conditionalFormatting>
  <conditionalFormatting sqref="C72">
    <cfRule type="cellIs" dxfId="33360" priority="10741" stopIfTrue="1" operator="equal">
      <formula>"Towel"</formula>
    </cfRule>
    <cfRule type="cellIs" dxfId="33359" priority="10742" stopIfTrue="1" operator="equal">
      <formula>"Napkin Hs"</formula>
    </cfRule>
  </conditionalFormatting>
  <conditionalFormatting sqref="C72">
    <cfRule type="cellIs" dxfId="33358" priority="10743" stopIfTrue="1" operator="equal">
      <formula>"Towel"</formula>
    </cfRule>
    <cfRule type="cellIs" dxfId="33357" priority="10744" stopIfTrue="1" operator="equal">
      <formula>"Napkin Hs"</formula>
    </cfRule>
  </conditionalFormatting>
  <conditionalFormatting sqref="C72">
    <cfRule type="cellIs" dxfId="33356" priority="10745" stopIfTrue="1" operator="equal">
      <formula>"Towel"</formula>
    </cfRule>
    <cfRule type="cellIs" dxfId="33355" priority="10746" stopIfTrue="1" operator="equal">
      <formula>"Napkin Hs"</formula>
    </cfRule>
  </conditionalFormatting>
  <conditionalFormatting sqref="C72">
    <cfRule type="cellIs" dxfId="33354" priority="10739" stopIfTrue="1" operator="equal">
      <formula>"Towel"</formula>
    </cfRule>
    <cfRule type="cellIs" dxfId="33353" priority="10740" stopIfTrue="1" operator="equal">
      <formula>"Napkin Hs"</formula>
    </cfRule>
  </conditionalFormatting>
  <conditionalFormatting sqref="C72">
    <cfRule type="cellIs" dxfId="33352" priority="10737" stopIfTrue="1" operator="equal">
      <formula>"Towel"</formula>
    </cfRule>
    <cfRule type="cellIs" dxfId="33351" priority="10738" stopIfTrue="1" operator="equal">
      <formula>"Napkin Hs"</formula>
    </cfRule>
  </conditionalFormatting>
  <conditionalFormatting sqref="C72">
    <cfRule type="cellIs" dxfId="33350" priority="10713" stopIfTrue="1" operator="equal">
      <formula>"Towel"</formula>
    </cfRule>
  </conditionalFormatting>
  <conditionalFormatting sqref="C72">
    <cfRule type="cellIs" dxfId="33349" priority="10714" stopIfTrue="1" operator="equal">
      <formula>"Napkin Hs"</formula>
    </cfRule>
    <cfRule type="cellIs" dxfId="33348" priority="10719" stopIfTrue="1" operator="equal">
      <formula>"Towel"</formula>
    </cfRule>
    <cfRule type="cellIs" dxfId="33347" priority="10720" stopIfTrue="1" operator="equal">
      <formula>"Napkin Hs"</formula>
    </cfRule>
    <cfRule type="cellIs" dxfId="33346" priority="10729" stopIfTrue="1" operator="equal">
      <formula>"Towel"</formula>
    </cfRule>
    <cfRule type="cellIs" dxfId="33345" priority="10730" stopIfTrue="1" operator="equal">
      <formula>"Napkin Hs"</formula>
    </cfRule>
    <cfRule type="cellIs" dxfId="33344" priority="10735" stopIfTrue="1" operator="equal">
      <formula>"Towel"</formula>
    </cfRule>
    <cfRule type="cellIs" dxfId="33343" priority="10736" stopIfTrue="1" operator="equal">
      <formula>"Napkin Hs"</formula>
    </cfRule>
  </conditionalFormatting>
  <conditionalFormatting sqref="C72">
    <cfRule type="cellIs" dxfId="33342" priority="10715" stopIfTrue="1" operator="equal">
      <formula>"Towel"</formula>
    </cfRule>
    <cfRule type="cellIs" dxfId="33341" priority="10716" stopIfTrue="1" operator="equal">
      <formula>"Napkin Hs"</formula>
    </cfRule>
    <cfRule type="cellIs" dxfId="33340" priority="10717" stopIfTrue="1" operator="equal">
      <formula>"Towel"</formula>
    </cfRule>
    <cfRule type="cellIs" dxfId="33339" priority="10718" stopIfTrue="1" operator="equal">
      <formula>"Napkin Hs"</formula>
    </cfRule>
    <cfRule type="cellIs" dxfId="33338" priority="10721" stopIfTrue="1" operator="equal">
      <formula>"Towel"</formula>
    </cfRule>
    <cfRule type="cellIs" dxfId="33337" priority="10722" stopIfTrue="1" operator="equal">
      <formula>"Napkin Hs"</formula>
    </cfRule>
    <cfRule type="cellIs" dxfId="33336" priority="10723" stopIfTrue="1" operator="equal">
      <formula>"Towel"</formula>
    </cfRule>
    <cfRule type="cellIs" dxfId="33335" priority="10724" stopIfTrue="1" operator="equal">
      <formula>"Napkin Hs"</formula>
    </cfRule>
    <cfRule type="cellIs" dxfId="33334" priority="10725" stopIfTrue="1" operator="equal">
      <formula>"Towel"</formula>
    </cfRule>
    <cfRule type="cellIs" dxfId="33333" priority="10726" stopIfTrue="1" operator="equal">
      <formula>"Napkin Hs"</formula>
    </cfRule>
    <cfRule type="cellIs" dxfId="33332" priority="10727" stopIfTrue="1" operator="equal">
      <formula>"Towel"</formula>
    </cfRule>
    <cfRule type="cellIs" dxfId="33331" priority="10728" stopIfTrue="1" operator="equal">
      <formula>"Napkin Hs"</formula>
    </cfRule>
    <cfRule type="cellIs" dxfId="33330" priority="10731" stopIfTrue="1" operator="equal">
      <formula>"Towel"</formula>
    </cfRule>
    <cfRule type="cellIs" dxfId="33329" priority="10732" stopIfTrue="1" operator="equal">
      <formula>"Napkin Hs"</formula>
    </cfRule>
    <cfRule type="cellIs" dxfId="33328" priority="10734" stopIfTrue="1" operator="equal">
      <formula>"Napkin Hs"</formula>
    </cfRule>
  </conditionalFormatting>
  <conditionalFormatting sqref="C72">
    <cfRule type="cellIs" dxfId="33327" priority="10733" stopIfTrue="1" operator="equal">
      <formula>"Towel"</formula>
    </cfRule>
  </conditionalFormatting>
  <conditionalFormatting sqref="C72">
    <cfRule type="cellIs" dxfId="33326" priority="10711" stopIfTrue="1" operator="equal">
      <formula>"Towel"</formula>
    </cfRule>
    <cfRule type="cellIs" dxfId="33325" priority="10712" stopIfTrue="1" operator="equal">
      <formula>"Napkin Hs"</formula>
    </cfRule>
  </conditionalFormatting>
  <conditionalFormatting sqref="C72">
    <cfRule type="cellIs" dxfId="33324" priority="10710" stopIfTrue="1" operator="equal">
      <formula>"Napkin Hs"</formula>
    </cfRule>
  </conditionalFormatting>
  <conditionalFormatting sqref="C72">
    <cfRule type="cellIs" dxfId="33323" priority="10709" stopIfTrue="1" operator="equal">
      <formula>"Towel"</formula>
    </cfRule>
  </conditionalFormatting>
  <conditionalFormatting sqref="C72">
    <cfRule type="cellIs" dxfId="33322" priority="10707" stopIfTrue="1" operator="equal">
      <formula>"Towel"</formula>
    </cfRule>
  </conditionalFormatting>
  <conditionalFormatting sqref="C72">
    <cfRule type="cellIs" dxfId="33321" priority="10708" stopIfTrue="1" operator="equal">
      <formula>"Napkin Hs"</formula>
    </cfRule>
  </conditionalFormatting>
  <conditionalFormatting sqref="C72">
    <cfRule type="cellIs" dxfId="33320" priority="10611" stopIfTrue="1" operator="equal">
      <formula>"Towel"</formula>
    </cfRule>
  </conditionalFormatting>
  <conditionalFormatting sqref="C72">
    <cfRule type="cellIs" dxfId="33319" priority="10621" stopIfTrue="1" operator="equal">
      <formula>"Towel"</formula>
    </cfRule>
    <cfRule type="cellIs" dxfId="33318" priority="10622" stopIfTrue="1" operator="equal">
      <formula>"Napkin Hs"</formula>
    </cfRule>
    <cfRule type="cellIs" dxfId="33317" priority="10627" stopIfTrue="1" operator="equal">
      <formula>"Towel"</formula>
    </cfRule>
    <cfRule type="cellIs" dxfId="33316" priority="10628" stopIfTrue="1" operator="equal">
      <formula>"Napkin Hs"</formula>
    </cfRule>
    <cfRule type="cellIs" dxfId="33315" priority="10633" stopIfTrue="1" operator="equal">
      <formula>"Towel"</formula>
    </cfRule>
    <cfRule type="cellIs" dxfId="33314" priority="10634" stopIfTrue="1" operator="equal">
      <formula>"Napkin Hs"</formula>
    </cfRule>
    <cfRule type="cellIs" dxfId="33313" priority="10635" stopIfTrue="1" operator="equal">
      <formula>"Towel"</formula>
    </cfRule>
    <cfRule type="cellIs" dxfId="33312" priority="10636" stopIfTrue="1" operator="equal">
      <formula>"Napkin Hs"</formula>
    </cfRule>
    <cfRule type="cellIs" dxfId="33311" priority="10641" stopIfTrue="1" operator="equal">
      <formula>"Towel"</formula>
    </cfRule>
    <cfRule type="cellIs" dxfId="33310" priority="10642" stopIfTrue="1" operator="equal">
      <formula>"Napkin Hs"</formula>
    </cfRule>
    <cfRule type="cellIs" dxfId="33309" priority="10651" stopIfTrue="1" operator="equal">
      <formula>"Towel"</formula>
    </cfRule>
    <cfRule type="cellIs" dxfId="33308" priority="10652" stopIfTrue="1" operator="equal">
      <formula>"Napkin Hs"</formula>
    </cfRule>
    <cfRule type="cellIs" dxfId="33307" priority="10657" stopIfTrue="1" operator="equal">
      <formula>"Towel"</formula>
    </cfRule>
    <cfRule type="cellIs" dxfId="33306" priority="10658" stopIfTrue="1" operator="equal">
      <formula>"Napkin Hs"</formula>
    </cfRule>
    <cfRule type="cellIs" dxfId="33305" priority="10659" stopIfTrue="1" operator="equal">
      <formula>"Towel"</formula>
    </cfRule>
    <cfRule type="cellIs" dxfId="33304" priority="10660" stopIfTrue="1" operator="equal">
      <formula>"Napkin Hs"</formula>
    </cfRule>
    <cfRule type="cellIs" dxfId="33303" priority="10665" stopIfTrue="1" operator="equal">
      <formula>"Towel"</formula>
    </cfRule>
    <cfRule type="cellIs" dxfId="33302" priority="10666" stopIfTrue="1" operator="equal">
      <formula>"Napkin Hs"</formula>
    </cfRule>
    <cfRule type="cellIs" dxfId="33301" priority="10675" stopIfTrue="1" operator="equal">
      <formula>"Towel"</formula>
    </cfRule>
    <cfRule type="cellIs" dxfId="33300" priority="10676" stopIfTrue="1" operator="equal">
      <formula>"Napkin Hs"</formula>
    </cfRule>
    <cfRule type="cellIs" dxfId="33299" priority="10677" stopIfTrue="1" operator="equal">
      <formula>"Towel"</formula>
    </cfRule>
    <cfRule type="cellIs" dxfId="33298" priority="10678" stopIfTrue="1" operator="equal">
      <formula>"Napkin Hs"</formula>
    </cfRule>
    <cfRule type="cellIs" dxfId="33297" priority="10683" stopIfTrue="1" operator="equal">
      <formula>"Towel"</formula>
    </cfRule>
    <cfRule type="cellIs" dxfId="33296" priority="10684" stopIfTrue="1" operator="equal">
      <formula>"Napkin Hs"</formula>
    </cfRule>
    <cfRule type="cellIs" dxfId="33295" priority="10693" stopIfTrue="1" operator="equal">
      <formula>"Towel"</formula>
    </cfRule>
    <cfRule type="cellIs" dxfId="33294" priority="10694" stopIfTrue="1" operator="equal">
      <formula>"Napkin Hs"</formula>
    </cfRule>
    <cfRule type="cellIs" dxfId="33293" priority="10695" stopIfTrue="1" operator="equal">
      <formula>"Towel"</formula>
    </cfRule>
    <cfRule type="cellIs" dxfId="33292" priority="10696" stopIfTrue="1" operator="equal">
      <formula>"Napkin Hs"</formula>
    </cfRule>
    <cfRule type="cellIs" dxfId="33291" priority="10702" stopIfTrue="1" operator="equal">
      <formula>"Napkin Hs"</formula>
    </cfRule>
  </conditionalFormatting>
  <conditionalFormatting sqref="C72">
    <cfRule type="cellIs" dxfId="33290" priority="10701" stopIfTrue="1" operator="equal">
      <formula>"Towel"</formula>
    </cfRule>
  </conditionalFormatting>
  <conditionalFormatting sqref="C72">
    <cfRule type="cellIs" dxfId="33289" priority="10612" stopIfTrue="1" operator="equal">
      <formula>"Napkin Hs"</formula>
    </cfRule>
    <cfRule type="cellIs" dxfId="33288" priority="10613" stopIfTrue="1" operator="equal">
      <formula>"Towel"</formula>
    </cfRule>
    <cfRule type="cellIs" dxfId="33287" priority="10614" stopIfTrue="1" operator="equal">
      <formula>"Napkin Hs"</formula>
    </cfRule>
    <cfRule type="cellIs" dxfId="33286" priority="10615" stopIfTrue="1" operator="equal">
      <formula>"Towel"</formula>
    </cfRule>
    <cfRule type="cellIs" dxfId="33285" priority="10616" stopIfTrue="1" operator="equal">
      <formula>"Napkin Hs"</formula>
    </cfRule>
    <cfRule type="cellIs" dxfId="33284" priority="10617" stopIfTrue="1" operator="equal">
      <formula>"Towel"</formula>
    </cfRule>
    <cfRule type="cellIs" dxfId="33283" priority="10618" stopIfTrue="1" operator="equal">
      <formula>"Napkin Hs"</formula>
    </cfRule>
    <cfRule type="cellIs" dxfId="33282" priority="10619" stopIfTrue="1" operator="equal">
      <formula>"Towel"</formula>
    </cfRule>
    <cfRule type="cellIs" dxfId="33281" priority="10620" stopIfTrue="1" operator="equal">
      <formula>"Napkin Hs"</formula>
    </cfRule>
    <cfRule type="cellIs" dxfId="33280" priority="10623" stopIfTrue="1" operator="equal">
      <formula>"Towel"</formula>
    </cfRule>
    <cfRule type="cellIs" dxfId="33279" priority="10624" stopIfTrue="1" operator="equal">
      <formula>"Napkin Hs"</formula>
    </cfRule>
    <cfRule type="cellIs" dxfId="33278" priority="10625" stopIfTrue="1" operator="equal">
      <formula>"Towel"</formula>
    </cfRule>
    <cfRule type="cellIs" dxfId="33277" priority="10626" stopIfTrue="1" operator="equal">
      <formula>"Napkin Hs"</formula>
    </cfRule>
    <cfRule type="cellIs" dxfId="33276" priority="10629" stopIfTrue="1" operator="equal">
      <formula>"Towel"</formula>
    </cfRule>
    <cfRule type="cellIs" dxfId="33275" priority="10630" stopIfTrue="1" operator="equal">
      <formula>"Napkin Hs"</formula>
    </cfRule>
    <cfRule type="cellIs" dxfId="33274" priority="10631" stopIfTrue="1" operator="equal">
      <formula>"Towel"</formula>
    </cfRule>
    <cfRule type="cellIs" dxfId="33273" priority="10632" stopIfTrue="1" operator="equal">
      <formula>"Napkin Hs"</formula>
    </cfRule>
    <cfRule type="cellIs" dxfId="33272" priority="10637" stopIfTrue="1" operator="equal">
      <formula>"Towel"</formula>
    </cfRule>
    <cfRule type="cellIs" dxfId="33271" priority="10638" stopIfTrue="1" operator="equal">
      <formula>"Napkin Hs"</formula>
    </cfRule>
    <cfRule type="cellIs" dxfId="33270" priority="10639" stopIfTrue="1" operator="equal">
      <formula>"Towel"</formula>
    </cfRule>
    <cfRule type="cellIs" dxfId="33269" priority="10640" stopIfTrue="1" operator="equal">
      <formula>"Napkin Hs"</formula>
    </cfRule>
    <cfRule type="cellIs" dxfId="33268" priority="10643" stopIfTrue="1" operator="equal">
      <formula>"Towel"</formula>
    </cfRule>
    <cfRule type="cellIs" dxfId="33267" priority="10644" stopIfTrue="1" operator="equal">
      <formula>"Napkin Hs"</formula>
    </cfRule>
    <cfRule type="cellIs" dxfId="33266" priority="10645" stopIfTrue="1" operator="equal">
      <formula>"Towel"</formula>
    </cfRule>
    <cfRule type="cellIs" dxfId="33265" priority="10646" stopIfTrue="1" operator="equal">
      <formula>"Napkin Hs"</formula>
    </cfRule>
    <cfRule type="cellIs" dxfId="33264" priority="10647" stopIfTrue="1" operator="equal">
      <formula>"Towel"</formula>
    </cfRule>
    <cfRule type="cellIs" dxfId="33263" priority="10648" stopIfTrue="1" operator="equal">
      <formula>"Napkin Hs"</formula>
    </cfRule>
    <cfRule type="cellIs" dxfId="33262" priority="10649" stopIfTrue="1" operator="equal">
      <formula>"Towel"</formula>
    </cfRule>
    <cfRule type="cellIs" dxfId="33261" priority="10650" stopIfTrue="1" operator="equal">
      <formula>"Napkin Hs"</formula>
    </cfRule>
    <cfRule type="cellIs" dxfId="33260" priority="10653" stopIfTrue="1" operator="equal">
      <formula>"Towel"</formula>
    </cfRule>
    <cfRule type="cellIs" dxfId="33259" priority="10654" stopIfTrue="1" operator="equal">
      <formula>"Napkin Hs"</formula>
    </cfRule>
    <cfRule type="cellIs" dxfId="33258" priority="10655" stopIfTrue="1" operator="equal">
      <formula>"Towel"</formula>
    </cfRule>
    <cfRule type="cellIs" dxfId="33257" priority="10656" stopIfTrue="1" operator="equal">
      <formula>"Napkin Hs"</formula>
    </cfRule>
    <cfRule type="cellIs" dxfId="33256" priority="10661" stopIfTrue="1" operator="equal">
      <formula>"Towel"</formula>
    </cfRule>
    <cfRule type="cellIs" dxfId="33255" priority="10662" stopIfTrue="1" operator="equal">
      <formula>"Napkin Hs"</formula>
    </cfRule>
    <cfRule type="cellIs" dxfId="33254" priority="10663" stopIfTrue="1" operator="equal">
      <formula>"Towel"</formula>
    </cfRule>
    <cfRule type="cellIs" dxfId="33253" priority="10664" stopIfTrue="1" operator="equal">
      <formula>"Napkin Hs"</formula>
    </cfRule>
    <cfRule type="cellIs" dxfId="33252" priority="10667" stopIfTrue="1" operator="equal">
      <formula>"Towel"</formula>
    </cfRule>
    <cfRule type="cellIs" dxfId="33251" priority="10668" stopIfTrue="1" operator="equal">
      <formula>"Napkin Hs"</formula>
    </cfRule>
    <cfRule type="cellIs" dxfId="33250" priority="10669" stopIfTrue="1" operator="equal">
      <formula>"Towel"</formula>
    </cfRule>
    <cfRule type="cellIs" dxfId="33249" priority="10670" stopIfTrue="1" operator="equal">
      <formula>"Napkin Hs"</formula>
    </cfRule>
    <cfRule type="cellIs" dxfId="33248" priority="10671" stopIfTrue="1" operator="equal">
      <formula>"Towel"</formula>
    </cfRule>
    <cfRule type="cellIs" dxfId="33247" priority="10672" stopIfTrue="1" operator="equal">
      <formula>"Napkin Hs"</formula>
    </cfRule>
    <cfRule type="cellIs" dxfId="33246" priority="10673" stopIfTrue="1" operator="equal">
      <formula>"Towel"</formula>
    </cfRule>
    <cfRule type="cellIs" dxfId="33245" priority="10674" stopIfTrue="1" operator="equal">
      <formula>"Napkin Hs"</formula>
    </cfRule>
    <cfRule type="cellIs" dxfId="33244" priority="10679" stopIfTrue="1" operator="equal">
      <formula>"Towel"</formula>
    </cfRule>
    <cfRule type="cellIs" dxfId="33243" priority="10680" stopIfTrue="1" operator="equal">
      <formula>"Napkin Hs"</formula>
    </cfRule>
    <cfRule type="cellIs" dxfId="33242" priority="10681" stopIfTrue="1" operator="equal">
      <formula>"Towel"</formula>
    </cfRule>
    <cfRule type="cellIs" dxfId="33241" priority="10682" stopIfTrue="1" operator="equal">
      <formula>"Napkin Hs"</formula>
    </cfRule>
    <cfRule type="cellIs" dxfId="33240" priority="10685" stopIfTrue="1" operator="equal">
      <formula>"Towel"</formula>
    </cfRule>
    <cfRule type="cellIs" dxfId="33239" priority="10686" stopIfTrue="1" operator="equal">
      <formula>"Napkin Hs"</formula>
    </cfRule>
    <cfRule type="cellIs" dxfId="33238" priority="10687" stopIfTrue="1" operator="equal">
      <formula>"Towel"</formula>
    </cfRule>
    <cfRule type="cellIs" dxfId="33237" priority="10688" stopIfTrue="1" operator="equal">
      <formula>"Napkin Hs"</formula>
    </cfRule>
    <cfRule type="cellIs" dxfId="33236" priority="10689" stopIfTrue="1" operator="equal">
      <formula>"Towel"</formula>
    </cfRule>
    <cfRule type="cellIs" dxfId="33235" priority="10690" stopIfTrue="1" operator="equal">
      <formula>"Napkin Hs"</formula>
    </cfRule>
    <cfRule type="cellIs" dxfId="33234" priority="10691" stopIfTrue="1" operator="equal">
      <formula>"Towel"</formula>
    </cfRule>
    <cfRule type="cellIs" dxfId="33233" priority="10692" stopIfTrue="1" operator="equal">
      <formula>"Napkin Hs"</formula>
    </cfRule>
    <cfRule type="cellIs" dxfId="33232" priority="10697" stopIfTrue="1" operator="equal">
      <formula>"Towel"</formula>
    </cfRule>
    <cfRule type="cellIs" dxfId="33231" priority="10698" stopIfTrue="1" operator="equal">
      <formula>"Napkin Hs"</formula>
    </cfRule>
    <cfRule type="cellIs" dxfId="33230" priority="10699" stopIfTrue="1" operator="equal">
      <formula>"Towel"</formula>
    </cfRule>
    <cfRule type="cellIs" dxfId="33229" priority="10700" stopIfTrue="1" operator="equal">
      <formula>"Napkin Hs"</formula>
    </cfRule>
    <cfRule type="cellIs" dxfId="33228" priority="10703" stopIfTrue="1" operator="equal">
      <formula>"Towel"</formula>
    </cfRule>
    <cfRule type="cellIs" dxfId="33227" priority="10704" stopIfTrue="1" operator="equal">
      <formula>"Napkin Hs"</formula>
    </cfRule>
    <cfRule type="cellIs" dxfId="33226" priority="10705" stopIfTrue="1" operator="equal">
      <formula>"Towel"</formula>
    </cfRule>
    <cfRule type="cellIs" dxfId="33225" priority="10706" stopIfTrue="1" operator="equal">
      <formula>"Napkin Hs"</formula>
    </cfRule>
  </conditionalFormatting>
  <conditionalFormatting sqref="C72">
    <cfRule type="cellIs" dxfId="33224" priority="10610" stopIfTrue="1" operator="equal">
      <formula>"Napkin Hs"</formula>
    </cfRule>
  </conditionalFormatting>
  <conditionalFormatting sqref="C72">
    <cfRule type="cellIs" dxfId="33223" priority="10609" stopIfTrue="1" operator="equal">
      <formula>"Napkin Hs"</formula>
    </cfRule>
  </conditionalFormatting>
  <conditionalFormatting sqref="C72">
    <cfRule type="cellIs" dxfId="33222" priority="10608" stopIfTrue="1" operator="equal">
      <formula>"Napkin Hs"</formula>
    </cfRule>
  </conditionalFormatting>
  <conditionalFormatting sqref="C72">
    <cfRule type="cellIs" dxfId="33221" priority="10607" stopIfTrue="1" operator="equal">
      <formula>"Napkin Hs"</formula>
    </cfRule>
  </conditionalFormatting>
  <conditionalFormatting sqref="C72">
    <cfRule type="cellIs" dxfId="33220" priority="10606" stopIfTrue="1" operator="equal">
      <formula>"Napkin Hs"</formula>
    </cfRule>
  </conditionalFormatting>
  <conditionalFormatting sqref="C72">
    <cfRule type="cellIs" dxfId="33219" priority="10605" stopIfTrue="1" operator="equal">
      <formula>"Napkin Hs"</formula>
    </cfRule>
  </conditionalFormatting>
  <conditionalFormatting sqref="C72">
    <cfRule type="cellIs" dxfId="33218" priority="10601" stopIfTrue="1" operator="equal">
      <formula>"Towel"</formula>
    </cfRule>
    <cfRule type="cellIs" dxfId="33217" priority="10602" stopIfTrue="1" operator="equal">
      <formula>"Napkin Hs"</formula>
    </cfRule>
  </conditionalFormatting>
  <conditionalFormatting sqref="C72">
    <cfRule type="cellIs" dxfId="33216" priority="10603" stopIfTrue="1" operator="equal">
      <formula>"Towel"</formula>
    </cfRule>
    <cfRule type="cellIs" dxfId="33215" priority="10604" stopIfTrue="1" operator="equal">
      <formula>"Napkin Hs"</formula>
    </cfRule>
  </conditionalFormatting>
  <conditionalFormatting sqref="C72">
    <cfRule type="cellIs" dxfId="33214" priority="10597" stopIfTrue="1" operator="equal">
      <formula>"Towel"</formula>
    </cfRule>
    <cfRule type="cellIs" dxfId="33213" priority="10598" stopIfTrue="1" operator="equal">
      <formula>"Napkin Hs"</formula>
    </cfRule>
  </conditionalFormatting>
  <conditionalFormatting sqref="C72">
    <cfRule type="cellIs" dxfId="33212" priority="10599" stopIfTrue="1" operator="equal">
      <formula>"Towel"</formula>
    </cfRule>
    <cfRule type="cellIs" dxfId="33211" priority="10600" stopIfTrue="1" operator="equal">
      <formula>"Napkin Hs"</formula>
    </cfRule>
  </conditionalFormatting>
  <conditionalFormatting sqref="C72">
    <cfRule type="cellIs" dxfId="33210" priority="10595" stopIfTrue="1" operator="equal">
      <formula>"Towel"</formula>
    </cfRule>
    <cfRule type="cellIs" dxfId="33209" priority="10596" stopIfTrue="1" operator="equal">
      <formula>"Napkin Hs"</formula>
    </cfRule>
  </conditionalFormatting>
  <conditionalFormatting sqref="C72">
    <cfRule type="cellIs" dxfId="33208" priority="10591" stopIfTrue="1" operator="equal">
      <formula>"Towel"</formula>
    </cfRule>
    <cfRule type="cellIs" dxfId="33207" priority="10592" stopIfTrue="1" operator="equal">
      <formula>"Napkin Hs"</formula>
    </cfRule>
  </conditionalFormatting>
  <conditionalFormatting sqref="C72">
    <cfRule type="cellIs" dxfId="33206" priority="10593" stopIfTrue="1" operator="equal">
      <formula>"Towel"</formula>
    </cfRule>
    <cfRule type="cellIs" dxfId="33205" priority="10594" stopIfTrue="1" operator="equal">
      <formula>"Napkin Hs"</formula>
    </cfRule>
  </conditionalFormatting>
  <conditionalFormatting sqref="C72">
    <cfRule type="cellIs" dxfId="33204" priority="10587" stopIfTrue="1" operator="equal">
      <formula>"Towel"</formula>
    </cfRule>
    <cfRule type="cellIs" dxfId="33203" priority="10588" stopIfTrue="1" operator="equal">
      <formula>"Napkin Hs"</formula>
    </cfRule>
  </conditionalFormatting>
  <conditionalFormatting sqref="C72">
    <cfRule type="cellIs" dxfId="33202" priority="10589" stopIfTrue="1" operator="equal">
      <formula>"Towel"</formula>
    </cfRule>
    <cfRule type="cellIs" dxfId="33201" priority="10590" stopIfTrue="1" operator="equal">
      <formula>"Napkin Hs"</formula>
    </cfRule>
  </conditionalFormatting>
  <conditionalFormatting sqref="C72">
    <cfRule type="cellIs" dxfId="33200" priority="10585" stopIfTrue="1" operator="equal">
      <formula>"Towel"</formula>
    </cfRule>
    <cfRule type="cellIs" dxfId="33199" priority="10586" stopIfTrue="1" operator="equal">
      <formula>"Napkin Hs"</formula>
    </cfRule>
  </conditionalFormatting>
  <conditionalFormatting sqref="C72">
    <cfRule type="cellIs" dxfId="33198" priority="10579" stopIfTrue="1" operator="equal">
      <formula>"Towel"</formula>
    </cfRule>
    <cfRule type="cellIs" dxfId="33197" priority="10580" stopIfTrue="1" operator="equal">
      <formula>"Napkin Hs"</formula>
    </cfRule>
  </conditionalFormatting>
  <conditionalFormatting sqref="C72">
    <cfRule type="cellIs" dxfId="33196" priority="10583" stopIfTrue="1" operator="equal">
      <formula>"Towel"</formula>
    </cfRule>
    <cfRule type="cellIs" dxfId="33195" priority="10584" stopIfTrue="1" operator="equal">
      <formula>"Napkin Hs"</formula>
    </cfRule>
  </conditionalFormatting>
  <conditionalFormatting sqref="C72">
    <cfRule type="cellIs" dxfId="33194" priority="10581" stopIfTrue="1" operator="equal">
      <formula>"Towel"</formula>
    </cfRule>
    <cfRule type="cellIs" dxfId="33193" priority="10582" stopIfTrue="1" operator="equal">
      <formula>"Napkin Hs"</formula>
    </cfRule>
  </conditionalFormatting>
  <conditionalFormatting sqref="C72">
    <cfRule type="cellIs" dxfId="33192" priority="10573" stopIfTrue="1" operator="equal">
      <formula>"Towel"</formula>
    </cfRule>
    <cfRule type="cellIs" dxfId="33191" priority="10574" stopIfTrue="1" operator="equal">
      <formula>"Napkin Hs"</formula>
    </cfRule>
  </conditionalFormatting>
  <conditionalFormatting sqref="C72">
    <cfRule type="cellIs" dxfId="33190" priority="10575" stopIfTrue="1" operator="equal">
      <formula>"Towel"</formula>
    </cfRule>
    <cfRule type="cellIs" dxfId="33189" priority="10576" stopIfTrue="1" operator="equal">
      <formula>"Napkin Hs"</formula>
    </cfRule>
  </conditionalFormatting>
  <conditionalFormatting sqref="C72">
    <cfRule type="cellIs" dxfId="33188" priority="10577" stopIfTrue="1" operator="equal">
      <formula>"Towel"</formula>
    </cfRule>
    <cfRule type="cellIs" dxfId="33187" priority="10578" stopIfTrue="1" operator="equal">
      <formula>"Napkin Hs"</formula>
    </cfRule>
  </conditionalFormatting>
  <conditionalFormatting sqref="C72">
    <cfRule type="cellIs" dxfId="33186" priority="10571" stopIfTrue="1" operator="equal">
      <formula>"Towel"</formula>
    </cfRule>
    <cfRule type="cellIs" dxfId="33185" priority="10572" stopIfTrue="1" operator="equal">
      <formula>"Napkin Hs"</formula>
    </cfRule>
  </conditionalFormatting>
  <conditionalFormatting sqref="C72">
    <cfRule type="cellIs" dxfId="33184" priority="10569" stopIfTrue="1" operator="equal">
      <formula>"Towel"</formula>
    </cfRule>
    <cfRule type="cellIs" dxfId="33183" priority="10570" stopIfTrue="1" operator="equal">
      <formula>"Napkin Hs"</formula>
    </cfRule>
  </conditionalFormatting>
  <conditionalFormatting sqref="C72">
    <cfRule type="cellIs" dxfId="33182" priority="10545" stopIfTrue="1" operator="equal">
      <formula>"Towel"</formula>
    </cfRule>
  </conditionalFormatting>
  <conditionalFormatting sqref="C72">
    <cfRule type="cellIs" dxfId="33181" priority="10546" stopIfTrue="1" operator="equal">
      <formula>"Napkin Hs"</formula>
    </cfRule>
    <cfRule type="cellIs" dxfId="33180" priority="10551" stopIfTrue="1" operator="equal">
      <formula>"Towel"</formula>
    </cfRule>
    <cfRule type="cellIs" dxfId="33179" priority="10552" stopIfTrue="1" operator="equal">
      <formula>"Napkin Hs"</formula>
    </cfRule>
    <cfRule type="cellIs" dxfId="33178" priority="10561" stopIfTrue="1" operator="equal">
      <formula>"Towel"</formula>
    </cfRule>
    <cfRule type="cellIs" dxfId="33177" priority="10562" stopIfTrue="1" operator="equal">
      <formula>"Napkin Hs"</formula>
    </cfRule>
    <cfRule type="cellIs" dxfId="33176" priority="10567" stopIfTrue="1" operator="equal">
      <formula>"Towel"</formula>
    </cfRule>
    <cfRule type="cellIs" dxfId="33175" priority="10568" stopIfTrue="1" operator="equal">
      <formula>"Napkin Hs"</formula>
    </cfRule>
  </conditionalFormatting>
  <conditionalFormatting sqref="C72">
    <cfRule type="cellIs" dxfId="33174" priority="10547" stopIfTrue="1" operator="equal">
      <formula>"Towel"</formula>
    </cfRule>
    <cfRule type="cellIs" dxfId="33173" priority="10548" stopIfTrue="1" operator="equal">
      <formula>"Napkin Hs"</formula>
    </cfRule>
    <cfRule type="cellIs" dxfId="33172" priority="10549" stopIfTrue="1" operator="equal">
      <formula>"Towel"</formula>
    </cfRule>
    <cfRule type="cellIs" dxfId="33171" priority="10550" stopIfTrue="1" operator="equal">
      <formula>"Napkin Hs"</formula>
    </cfRule>
    <cfRule type="cellIs" dxfId="33170" priority="10553" stopIfTrue="1" operator="equal">
      <formula>"Towel"</formula>
    </cfRule>
    <cfRule type="cellIs" dxfId="33169" priority="10554" stopIfTrue="1" operator="equal">
      <formula>"Napkin Hs"</formula>
    </cfRule>
    <cfRule type="cellIs" dxfId="33168" priority="10555" stopIfTrue="1" operator="equal">
      <formula>"Towel"</formula>
    </cfRule>
    <cfRule type="cellIs" dxfId="33167" priority="10556" stopIfTrue="1" operator="equal">
      <formula>"Napkin Hs"</formula>
    </cfRule>
    <cfRule type="cellIs" dxfId="33166" priority="10557" stopIfTrue="1" operator="equal">
      <formula>"Towel"</formula>
    </cfRule>
    <cfRule type="cellIs" dxfId="33165" priority="10558" stopIfTrue="1" operator="equal">
      <formula>"Napkin Hs"</formula>
    </cfRule>
    <cfRule type="cellIs" dxfId="33164" priority="10559" stopIfTrue="1" operator="equal">
      <formula>"Towel"</formula>
    </cfRule>
    <cfRule type="cellIs" dxfId="33163" priority="10560" stopIfTrue="1" operator="equal">
      <formula>"Napkin Hs"</formula>
    </cfRule>
    <cfRule type="cellIs" dxfId="33162" priority="10563" stopIfTrue="1" operator="equal">
      <formula>"Towel"</formula>
    </cfRule>
    <cfRule type="cellIs" dxfId="33161" priority="10564" stopIfTrue="1" operator="equal">
      <formula>"Napkin Hs"</formula>
    </cfRule>
    <cfRule type="cellIs" dxfId="33160" priority="10566" stopIfTrue="1" operator="equal">
      <formula>"Napkin Hs"</formula>
    </cfRule>
  </conditionalFormatting>
  <conditionalFormatting sqref="C72">
    <cfRule type="cellIs" dxfId="33159" priority="10565" stopIfTrue="1" operator="equal">
      <formula>"Towel"</formula>
    </cfRule>
  </conditionalFormatting>
  <conditionalFormatting sqref="C72">
    <cfRule type="cellIs" dxfId="33158" priority="10543" stopIfTrue="1" operator="equal">
      <formula>"Towel"</formula>
    </cfRule>
    <cfRule type="cellIs" dxfId="33157" priority="10544" stopIfTrue="1" operator="equal">
      <formula>"Napkin Hs"</formula>
    </cfRule>
  </conditionalFormatting>
  <conditionalFormatting sqref="C72">
    <cfRule type="cellIs" dxfId="33156" priority="10542" stopIfTrue="1" operator="equal">
      <formula>"Napkin Hs"</formula>
    </cfRule>
  </conditionalFormatting>
  <conditionalFormatting sqref="C72">
    <cfRule type="cellIs" dxfId="33155" priority="10541" stopIfTrue="1" operator="equal">
      <formula>"Towel"</formula>
    </cfRule>
  </conditionalFormatting>
  <conditionalFormatting sqref="C72">
    <cfRule type="cellIs" dxfId="33154" priority="10539" stopIfTrue="1" operator="equal">
      <formula>"Towel"</formula>
    </cfRule>
  </conditionalFormatting>
  <conditionalFormatting sqref="C72">
    <cfRule type="cellIs" dxfId="33153" priority="10540" stopIfTrue="1" operator="equal">
      <formula>"Napkin Hs"</formula>
    </cfRule>
  </conditionalFormatting>
  <conditionalFormatting sqref="C72">
    <cfRule type="cellIs" dxfId="33152" priority="10443" stopIfTrue="1" operator="equal">
      <formula>"Towel"</formula>
    </cfRule>
  </conditionalFormatting>
  <conditionalFormatting sqref="C72">
    <cfRule type="cellIs" dxfId="33151" priority="10453" stopIfTrue="1" operator="equal">
      <formula>"Towel"</formula>
    </cfRule>
    <cfRule type="cellIs" dxfId="33150" priority="10454" stopIfTrue="1" operator="equal">
      <formula>"Napkin Hs"</formula>
    </cfRule>
    <cfRule type="cellIs" dxfId="33149" priority="10459" stopIfTrue="1" operator="equal">
      <formula>"Towel"</formula>
    </cfRule>
    <cfRule type="cellIs" dxfId="33148" priority="10460" stopIfTrue="1" operator="equal">
      <formula>"Napkin Hs"</formula>
    </cfRule>
    <cfRule type="cellIs" dxfId="33147" priority="10465" stopIfTrue="1" operator="equal">
      <formula>"Towel"</formula>
    </cfRule>
    <cfRule type="cellIs" dxfId="33146" priority="10466" stopIfTrue="1" operator="equal">
      <formula>"Napkin Hs"</formula>
    </cfRule>
    <cfRule type="cellIs" dxfId="33145" priority="10467" stopIfTrue="1" operator="equal">
      <formula>"Towel"</formula>
    </cfRule>
    <cfRule type="cellIs" dxfId="33144" priority="10468" stopIfTrue="1" operator="equal">
      <formula>"Napkin Hs"</formula>
    </cfRule>
    <cfRule type="cellIs" dxfId="33143" priority="10473" stopIfTrue="1" operator="equal">
      <formula>"Towel"</formula>
    </cfRule>
    <cfRule type="cellIs" dxfId="33142" priority="10474" stopIfTrue="1" operator="equal">
      <formula>"Napkin Hs"</formula>
    </cfRule>
    <cfRule type="cellIs" dxfId="33141" priority="10483" stopIfTrue="1" operator="equal">
      <formula>"Towel"</formula>
    </cfRule>
    <cfRule type="cellIs" dxfId="33140" priority="10484" stopIfTrue="1" operator="equal">
      <formula>"Napkin Hs"</formula>
    </cfRule>
    <cfRule type="cellIs" dxfId="33139" priority="10489" stopIfTrue="1" operator="equal">
      <formula>"Towel"</formula>
    </cfRule>
    <cfRule type="cellIs" dxfId="33138" priority="10490" stopIfTrue="1" operator="equal">
      <formula>"Napkin Hs"</formula>
    </cfRule>
    <cfRule type="cellIs" dxfId="33137" priority="10491" stopIfTrue="1" operator="equal">
      <formula>"Towel"</formula>
    </cfRule>
    <cfRule type="cellIs" dxfId="33136" priority="10492" stopIfTrue="1" operator="equal">
      <formula>"Napkin Hs"</formula>
    </cfRule>
    <cfRule type="cellIs" dxfId="33135" priority="10497" stopIfTrue="1" operator="equal">
      <formula>"Towel"</formula>
    </cfRule>
    <cfRule type="cellIs" dxfId="33134" priority="10498" stopIfTrue="1" operator="equal">
      <formula>"Napkin Hs"</formula>
    </cfRule>
    <cfRule type="cellIs" dxfId="33133" priority="10507" stopIfTrue="1" operator="equal">
      <formula>"Towel"</formula>
    </cfRule>
    <cfRule type="cellIs" dxfId="33132" priority="10508" stopIfTrue="1" operator="equal">
      <formula>"Napkin Hs"</formula>
    </cfRule>
    <cfRule type="cellIs" dxfId="33131" priority="10509" stopIfTrue="1" operator="equal">
      <formula>"Towel"</formula>
    </cfRule>
    <cfRule type="cellIs" dxfId="33130" priority="10510" stopIfTrue="1" operator="equal">
      <formula>"Napkin Hs"</formula>
    </cfRule>
    <cfRule type="cellIs" dxfId="33129" priority="10515" stopIfTrue="1" operator="equal">
      <formula>"Towel"</formula>
    </cfRule>
    <cfRule type="cellIs" dxfId="33128" priority="10516" stopIfTrue="1" operator="equal">
      <formula>"Napkin Hs"</formula>
    </cfRule>
    <cfRule type="cellIs" dxfId="33127" priority="10525" stopIfTrue="1" operator="equal">
      <formula>"Towel"</formula>
    </cfRule>
    <cfRule type="cellIs" dxfId="33126" priority="10526" stopIfTrue="1" operator="equal">
      <formula>"Napkin Hs"</formula>
    </cfRule>
    <cfRule type="cellIs" dxfId="33125" priority="10527" stopIfTrue="1" operator="equal">
      <formula>"Towel"</formula>
    </cfRule>
    <cfRule type="cellIs" dxfId="33124" priority="10528" stopIfTrue="1" operator="equal">
      <formula>"Napkin Hs"</formula>
    </cfRule>
    <cfRule type="cellIs" dxfId="33123" priority="10534" stopIfTrue="1" operator="equal">
      <formula>"Napkin Hs"</formula>
    </cfRule>
  </conditionalFormatting>
  <conditionalFormatting sqref="C72">
    <cfRule type="cellIs" dxfId="33122" priority="10533" stopIfTrue="1" operator="equal">
      <formula>"Towel"</formula>
    </cfRule>
  </conditionalFormatting>
  <conditionalFormatting sqref="C72">
    <cfRule type="cellIs" dxfId="33121" priority="10444" stopIfTrue="1" operator="equal">
      <formula>"Napkin Hs"</formula>
    </cfRule>
    <cfRule type="cellIs" dxfId="33120" priority="10445" stopIfTrue="1" operator="equal">
      <formula>"Towel"</formula>
    </cfRule>
    <cfRule type="cellIs" dxfId="33119" priority="10446" stopIfTrue="1" operator="equal">
      <formula>"Napkin Hs"</formula>
    </cfRule>
    <cfRule type="cellIs" dxfId="33118" priority="10447" stopIfTrue="1" operator="equal">
      <formula>"Towel"</formula>
    </cfRule>
    <cfRule type="cellIs" dxfId="33117" priority="10448" stopIfTrue="1" operator="equal">
      <formula>"Napkin Hs"</formula>
    </cfRule>
    <cfRule type="cellIs" dxfId="33116" priority="10449" stopIfTrue="1" operator="equal">
      <formula>"Towel"</formula>
    </cfRule>
    <cfRule type="cellIs" dxfId="33115" priority="10450" stopIfTrue="1" operator="equal">
      <formula>"Napkin Hs"</formula>
    </cfRule>
    <cfRule type="cellIs" dxfId="33114" priority="10451" stopIfTrue="1" operator="equal">
      <formula>"Towel"</formula>
    </cfRule>
    <cfRule type="cellIs" dxfId="33113" priority="10452" stopIfTrue="1" operator="equal">
      <formula>"Napkin Hs"</formula>
    </cfRule>
    <cfRule type="cellIs" dxfId="33112" priority="10455" stopIfTrue="1" operator="equal">
      <formula>"Towel"</formula>
    </cfRule>
    <cfRule type="cellIs" dxfId="33111" priority="10456" stopIfTrue="1" operator="equal">
      <formula>"Napkin Hs"</formula>
    </cfRule>
    <cfRule type="cellIs" dxfId="33110" priority="10457" stopIfTrue="1" operator="equal">
      <formula>"Towel"</formula>
    </cfRule>
    <cfRule type="cellIs" dxfId="33109" priority="10458" stopIfTrue="1" operator="equal">
      <formula>"Napkin Hs"</formula>
    </cfRule>
    <cfRule type="cellIs" dxfId="33108" priority="10461" stopIfTrue="1" operator="equal">
      <formula>"Towel"</formula>
    </cfRule>
    <cfRule type="cellIs" dxfId="33107" priority="10462" stopIfTrue="1" operator="equal">
      <formula>"Napkin Hs"</formula>
    </cfRule>
    <cfRule type="cellIs" dxfId="33106" priority="10463" stopIfTrue="1" operator="equal">
      <formula>"Towel"</formula>
    </cfRule>
    <cfRule type="cellIs" dxfId="33105" priority="10464" stopIfTrue="1" operator="equal">
      <formula>"Napkin Hs"</formula>
    </cfRule>
    <cfRule type="cellIs" dxfId="33104" priority="10469" stopIfTrue="1" operator="equal">
      <formula>"Towel"</formula>
    </cfRule>
    <cfRule type="cellIs" dxfId="33103" priority="10470" stopIfTrue="1" operator="equal">
      <formula>"Napkin Hs"</formula>
    </cfRule>
    <cfRule type="cellIs" dxfId="33102" priority="10471" stopIfTrue="1" operator="equal">
      <formula>"Towel"</formula>
    </cfRule>
    <cfRule type="cellIs" dxfId="33101" priority="10472" stopIfTrue="1" operator="equal">
      <formula>"Napkin Hs"</formula>
    </cfRule>
    <cfRule type="cellIs" dxfId="33100" priority="10475" stopIfTrue="1" operator="equal">
      <formula>"Towel"</formula>
    </cfRule>
    <cfRule type="cellIs" dxfId="33099" priority="10476" stopIfTrue="1" operator="equal">
      <formula>"Napkin Hs"</formula>
    </cfRule>
    <cfRule type="cellIs" dxfId="33098" priority="10477" stopIfTrue="1" operator="equal">
      <formula>"Towel"</formula>
    </cfRule>
    <cfRule type="cellIs" dxfId="33097" priority="10478" stopIfTrue="1" operator="equal">
      <formula>"Napkin Hs"</formula>
    </cfRule>
    <cfRule type="cellIs" dxfId="33096" priority="10479" stopIfTrue="1" operator="equal">
      <formula>"Towel"</formula>
    </cfRule>
    <cfRule type="cellIs" dxfId="33095" priority="10480" stopIfTrue="1" operator="equal">
      <formula>"Napkin Hs"</formula>
    </cfRule>
    <cfRule type="cellIs" dxfId="33094" priority="10481" stopIfTrue="1" operator="equal">
      <formula>"Towel"</formula>
    </cfRule>
    <cfRule type="cellIs" dxfId="33093" priority="10482" stopIfTrue="1" operator="equal">
      <formula>"Napkin Hs"</formula>
    </cfRule>
    <cfRule type="cellIs" dxfId="33092" priority="10485" stopIfTrue="1" operator="equal">
      <formula>"Towel"</formula>
    </cfRule>
    <cfRule type="cellIs" dxfId="33091" priority="10486" stopIfTrue="1" operator="equal">
      <formula>"Napkin Hs"</formula>
    </cfRule>
    <cfRule type="cellIs" dxfId="33090" priority="10487" stopIfTrue="1" operator="equal">
      <formula>"Towel"</formula>
    </cfRule>
    <cfRule type="cellIs" dxfId="33089" priority="10488" stopIfTrue="1" operator="equal">
      <formula>"Napkin Hs"</formula>
    </cfRule>
    <cfRule type="cellIs" dxfId="33088" priority="10493" stopIfTrue="1" operator="equal">
      <formula>"Towel"</formula>
    </cfRule>
    <cfRule type="cellIs" dxfId="33087" priority="10494" stopIfTrue="1" operator="equal">
      <formula>"Napkin Hs"</formula>
    </cfRule>
    <cfRule type="cellIs" dxfId="33086" priority="10495" stopIfTrue="1" operator="equal">
      <formula>"Towel"</formula>
    </cfRule>
    <cfRule type="cellIs" dxfId="33085" priority="10496" stopIfTrue="1" operator="equal">
      <formula>"Napkin Hs"</formula>
    </cfRule>
    <cfRule type="cellIs" dxfId="33084" priority="10499" stopIfTrue="1" operator="equal">
      <formula>"Towel"</formula>
    </cfRule>
    <cfRule type="cellIs" dxfId="33083" priority="10500" stopIfTrue="1" operator="equal">
      <formula>"Napkin Hs"</formula>
    </cfRule>
    <cfRule type="cellIs" dxfId="33082" priority="10501" stopIfTrue="1" operator="equal">
      <formula>"Towel"</formula>
    </cfRule>
    <cfRule type="cellIs" dxfId="33081" priority="10502" stopIfTrue="1" operator="equal">
      <formula>"Napkin Hs"</formula>
    </cfRule>
    <cfRule type="cellIs" dxfId="33080" priority="10503" stopIfTrue="1" operator="equal">
      <formula>"Towel"</formula>
    </cfRule>
    <cfRule type="cellIs" dxfId="33079" priority="10504" stopIfTrue="1" operator="equal">
      <formula>"Napkin Hs"</formula>
    </cfRule>
    <cfRule type="cellIs" dxfId="33078" priority="10505" stopIfTrue="1" operator="equal">
      <formula>"Towel"</formula>
    </cfRule>
    <cfRule type="cellIs" dxfId="33077" priority="10506" stopIfTrue="1" operator="equal">
      <formula>"Napkin Hs"</formula>
    </cfRule>
    <cfRule type="cellIs" dxfId="33076" priority="10511" stopIfTrue="1" operator="equal">
      <formula>"Towel"</formula>
    </cfRule>
    <cfRule type="cellIs" dxfId="33075" priority="10512" stopIfTrue="1" operator="equal">
      <formula>"Napkin Hs"</formula>
    </cfRule>
    <cfRule type="cellIs" dxfId="33074" priority="10513" stopIfTrue="1" operator="equal">
      <formula>"Towel"</formula>
    </cfRule>
    <cfRule type="cellIs" dxfId="33073" priority="10514" stopIfTrue="1" operator="equal">
      <formula>"Napkin Hs"</formula>
    </cfRule>
    <cfRule type="cellIs" dxfId="33072" priority="10517" stopIfTrue="1" operator="equal">
      <formula>"Towel"</formula>
    </cfRule>
    <cfRule type="cellIs" dxfId="33071" priority="10518" stopIfTrue="1" operator="equal">
      <formula>"Napkin Hs"</formula>
    </cfRule>
    <cfRule type="cellIs" dxfId="33070" priority="10519" stopIfTrue="1" operator="equal">
      <formula>"Towel"</formula>
    </cfRule>
    <cfRule type="cellIs" dxfId="33069" priority="10520" stopIfTrue="1" operator="equal">
      <formula>"Napkin Hs"</formula>
    </cfRule>
    <cfRule type="cellIs" dxfId="33068" priority="10521" stopIfTrue="1" operator="equal">
      <formula>"Towel"</formula>
    </cfRule>
    <cfRule type="cellIs" dxfId="33067" priority="10522" stopIfTrue="1" operator="equal">
      <formula>"Napkin Hs"</formula>
    </cfRule>
    <cfRule type="cellIs" dxfId="33066" priority="10523" stopIfTrue="1" operator="equal">
      <formula>"Towel"</formula>
    </cfRule>
    <cfRule type="cellIs" dxfId="33065" priority="10524" stopIfTrue="1" operator="equal">
      <formula>"Napkin Hs"</formula>
    </cfRule>
    <cfRule type="cellIs" dxfId="33064" priority="10529" stopIfTrue="1" operator="equal">
      <formula>"Towel"</formula>
    </cfRule>
    <cfRule type="cellIs" dxfId="33063" priority="10530" stopIfTrue="1" operator="equal">
      <formula>"Napkin Hs"</formula>
    </cfRule>
    <cfRule type="cellIs" dxfId="33062" priority="10531" stopIfTrue="1" operator="equal">
      <formula>"Towel"</formula>
    </cfRule>
    <cfRule type="cellIs" dxfId="33061" priority="10532" stopIfTrue="1" operator="equal">
      <formula>"Napkin Hs"</formula>
    </cfRule>
    <cfRule type="cellIs" dxfId="33060" priority="10535" stopIfTrue="1" operator="equal">
      <formula>"Towel"</formula>
    </cfRule>
    <cfRule type="cellIs" dxfId="33059" priority="10536" stopIfTrue="1" operator="equal">
      <formula>"Napkin Hs"</formula>
    </cfRule>
    <cfRule type="cellIs" dxfId="33058" priority="10537" stopIfTrue="1" operator="equal">
      <formula>"Towel"</formula>
    </cfRule>
    <cfRule type="cellIs" dxfId="33057" priority="10538" stopIfTrue="1" operator="equal">
      <formula>"Napkin Hs"</formula>
    </cfRule>
  </conditionalFormatting>
  <conditionalFormatting sqref="C72">
    <cfRule type="cellIs" dxfId="33056" priority="10442" stopIfTrue="1" operator="equal">
      <formula>"Napkin Hs"</formula>
    </cfRule>
  </conditionalFormatting>
  <conditionalFormatting sqref="C72">
    <cfRule type="cellIs" dxfId="33055" priority="10441" stopIfTrue="1" operator="equal">
      <formula>"Napkin Hs"</formula>
    </cfRule>
  </conditionalFormatting>
  <conditionalFormatting sqref="C72">
    <cfRule type="cellIs" dxfId="33054" priority="10440" stopIfTrue="1" operator="equal">
      <formula>"Napkin Hs"</formula>
    </cfRule>
  </conditionalFormatting>
  <conditionalFormatting sqref="C72">
    <cfRule type="cellIs" dxfId="33053" priority="10439" stopIfTrue="1" operator="equal">
      <formula>"Napkin Hs"</formula>
    </cfRule>
  </conditionalFormatting>
  <conditionalFormatting sqref="C72">
    <cfRule type="cellIs" dxfId="33052" priority="10438" stopIfTrue="1" operator="equal">
      <formula>"Napkin Hs"</formula>
    </cfRule>
  </conditionalFormatting>
  <conditionalFormatting sqref="C72">
    <cfRule type="cellIs" dxfId="33051" priority="10437" stopIfTrue="1" operator="equal">
      <formula>"Napkin Hs"</formula>
    </cfRule>
  </conditionalFormatting>
  <conditionalFormatting sqref="C72">
    <cfRule type="cellIs" dxfId="33050" priority="10433" stopIfTrue="1" operator="equal">
      <formula>"Towel"</formula>
    </cfRule>
    <cfRule type="cellIs" dxfId="33049" priority="10434" stopIfTrue="1" operator="equal">
      <formula>"Napkin Hs"</formula>
    </cfRule>
  </conditionalFormatting>
  <conditionalFormatting sqref="C72">
    <cfRule type="cellIs" dxfId="33048" priority="10435" stopIfTrue="1" operator="equal">
      <formula>"Towel"</formula>
    </cfRule>
    <cfRule type="cellIs" dxfId="33047" priority="10436" stopIfTrue="1" operator="equal">
      <formula>"Napkin Hs"</formula>
    </cfRule>
  </conditionalFormatting>
  <conditionalFormatting sqref="C72">
    <cfRule type="cellIs" dxfId="33046" priority="10429" stopIfTrue="1" operator="equal">
      <formula>"Towel"</formula>
    </cfRule>
    <cfRule type="cellIs" dxfId="33045" priority="10430" stopIfTrue="1" operator="equal">
      <formula>"Napkin Hs"</formula>
    </cfRule>
  </conditionalFormatting>
  <conditionalFormatting sqref="C72">
    <cfRule type="cellIs" dxfId="33044" priority="10431" stopIfTrue="1" operator="equal">
      <formula>"Towel"</formula>
    </cfRule>
    <cfRule type="cellIs" dxfId="33043" priority="10432" stopIfTrue="1" operator="equal">
      <formula>"Napkin Hs"</formula>
    </cfRule>
  </conditionalFormatting>
  <conditionalFormatting sqref="B72:C72">
    <cfRule type="cellIs" dxfId="33042" priority="10856" stopIfTrue="1" operator="equal">
      <formula>"Towel"</formula>
    </cfRule>
    <cfRule type="cellIs" dxfId="33041" priority="10857" stopIfTrue="1" operator="equal">
      <formula>"Napkin Hs"</formula>
    </cfRule>
  </conditionalFormatting>
  <conditionalFormatting sqref="C72">
    <cfRule type="cellIs" dxfId="33040" priority="10852" stopIfTrue="1" operator="equal">
      <formula>"Towel"</formula>
    </cfRule>
    <cfRule type="cellIs" dxfId="33039" priority="10853" stopIfTrue="1" operator="equal">
      <formula>"Napkin Hs"</formula>
    </cfRule>
  </conditionalFormatting>
  <conditionalFormatting sqref="C72">
    <cfRule type="cellIs" dxfId="33038" priority="10854" stopIfTrue="1" operator="equal">
      <formula>"Towel"</formula>
    </cfRule>
    <cfRule type="cellIs" dxfId="33037" priority="10855" stopIfTrue="1" operator="equal">
      <formula>"Napkin Hs"</formula>
    </cfRule>
  </conditionalFormatting>
  <conditionalFormatting sqref="C72">
    <cfRule type="cellIs" dxfId="33036" priority="10848" stopIfTrue="1" operator="equal">
      <formula>"Towel"</formula>
    </cfRule>
    <cfRule type="cellIs" dxfId="33035" priority="10849" stopIfTrue="1" operator="equal">
      <formula>"Napkin Hs"</formula>
    </cfRule>
  </conditionalFormatting>
  <conditionalFormatting sqref="C72">
    <cfRule type="cellIs" dxfId="33034" priority="10850" stopIfTrue="1" operator="equal">
      <formula>"Towel"</formula>
    </cfRule>
    <cfRule type="cellIs" dxfId="33033" priority="10851" stopIfTrue="1" operator="equal">
      <formula>"Napkin Hs"</formula>
    </cfRule>
  </conditionalFormatting>
  <conditionalFormatting sqref="C72">
    <cfRule type="cellIs" dxfId="33032" priority="10846" stopIfTrue="1" operator="equal">
      <formula>"Towel"</formula>
    </cfRule>
    <cfRule type="cellIs" dxfId="33031" priority="10847" stopIfTrue="1" operator="equal">
      <formula>"Napkin Hs"</formula>
    </cfRule>
  </conditionalFormatting>
  <conditionalFormatting sqref="B72">
    <cfRule type="cellIs" dxfId="33030" priority="10844" stopIfTrue="1" operator="equal">
      <formula>"Towel"</formula>
    </cfRule>
    <cfRule type="cellIs" dxfId="33029" priority="10845" stopIfTrue="1" operator="equal">
      <formula>"Napkin Hs"</formula>
    </cfRule>
  </conditionalFormatting>
  <conditionalFormatting sqref="B72:C72">
    <cfRule type="cellIs" dxfId="33028" priority="10842" stopIfTrue="1" operator="equal">
      <formula>"Towel"</formula>
    </cfRule>
    <cfRule type="cellIs" dxfId="33027" priority="10843" stopIfTrue="1" operator="equal">
      <formula>"Napkin Hs"</formula>
    </cfRule>
  </conditionalFormatting>
  <conditionalFormatting sqref="C72">
    <cfRule type="cellIs" dxfId="33026" priority="10838" stopIfTrue="1" operator="equal">
      <formula>"Towel"</formula>
    </cfRule>
    <cfRule type="cellIs" dxfId="33025" priority="10839" stopIfTrue="1" operator="equal">
      <formula>"Napkin Hs"</formula>
    </cfRule>
  </conditionalFormatting>
  <conditionalFormatting sqref="C72">
    <cfRule type="cellIs" dxfId="33024" priority="10841" stopIfTrue="1" operator="equal">
      <formula>"Napkin Hs"</formula>
    </cfRule>
  </conditionalFormatting>
  <conditionalFormatting sqref="C72">
    <cfRule type="cellIs" dxfId="33023" priority="10840" stopIfTrue="1" operator="equal">
      <formula>"Towel"</formula>
    </cfRule>
  </conditionalFormatting>
  <conditionalFormatting sqref="C80">
    <cfRule type="cellIs" dxfId="33022" priority="10421" stopIfTrue="1" operator="equal">
      <formula>"Towel"</formula>
    </cfRule>
    <cfRule type="cellIs" dxfId="33021" priority="10422" stopIfTrue="1" operator="equal">
      <formula>"Napkin Hs"</formula>
    </cfRule>
  </conditionalFormatting>
  <conditionalFormatting sqref="C80">
    <cfRule type="cellIs" dxfId="33020" priority="10423" stopIfTrue="1" operator="equal">
      <formula>"Towel"</formula>
    </cfRule>
    <cfRule type="cellIs" dxfId="33019" priority="10424" stopIfTrue="1" operator="equal">
      <formula>"Napkin Hs"</formula>
    </cfRule>
  </conditionalFormatting>
  <conditionalFormatting sqref="C80">
    <cfRule type="cellIs" dxfId="33018" priority="10419" stopIfTrue="1" operator="equal">
      <formula>"Towel"</formula>
    </cfRule>
    <cfRule type="cellIs" dxfId="33017" priority="10420" stopIfTrue="1" operator="equal">
      <formula>"Napkin Hs"</formula>
    </cfRule>
  </conditionalFormatting>
  <conditionalFormatting sqref="C80">
    <cfRule type="cellIs" dxfId="33016" priority="10417" stopIfTrue="1" operator="equal">
      <formula>"Towel"</formula>
    </cfRule>
    <cfRule type="cellIs" dxfId="33015" priority="10418" stopIfTrue="1" operator="equal">
      <formula>"Napkin Hs"</formula>
    </cfRule>
  </conditionalFormatting>
  <conditionalFormatting sqref="C80">
    <cfRule type="cellIs" dxfId="33014" priority="10425" stopIfTrue="1" operator="equal">
      <formula>"Towel"</formula>
    </cfRule>
    <cfRule type="cellIs" dxfId="33013" priority="10426" stopIfTrue="1" operator="equal">
      <formula>"Napkin Hs"</formula>
    </cfRule>
  </conditionalFormatting>
  <conditionalFormatting sqref="C80">
    <cfRule type="cellIs" dxfId="33012" priority="10427" stopIfTrue="1" operator="equal">
      <formula>"Towel"</formula>
    </cfRule>
    <cfRule type="cellIs" dxfId="33011" priority="10428" stopIfTrue="1" operator="equal">
      <formula>"Napkin Hs"</formula>
    </cfRule>
  </conditionalFormatting>
  <conditionalFormatting sqref="B80">
    <cfRule type="cellIs" dxfId="33010" priority="10415" stopIfTrue="1" operator="equal">
      <formula>"Towel"</formula>
    </cfRule>
    <cfRule type="cellIs" dxfId="33009" priority="10416" stopIfTrue="1" operator="equal">
      <formula>"Napkin Hs"</formula>
    </cfRule>
  </conditionalFormatting>
  <conditionalFormatting sqref="B79:C79">
    <cfRule type="cellIs" dxfId="33008" priority="10413" stopIfTrue="1" operator="equal">
      <formula>"Towel"</formula>
    </cfRule>
    <cfRule type="cellIs" dxfId="33007" priority="10414" stopIfTrue="1" operator="equal">
      <formula>"Napkin Hs"</formula>
    </cfRule>
  </conditionalFormatting>
  <conditionalFormatting sqref="C79">
    <cfRule type="cellIs" dxfId="33006" priority="10409" stopIfTrue="1" operator="equal">
      <formula>"Towel"</formula>
    </cfRule>
    <cfRule type="cellIs" dxfId="33005" priority="10410" stopIfTrue="1" operator="equal">
      <formula>"Napkin Hs"</formula>
    </cfRule>
  </conditionalFormatting>
  <conditionalFormatting sqref="C79">
    <cfRule type="cellIs" dxfId="33004" priority="10411" stopIfTrue="1" operator="equal">
      <formula>"Towel"</formula>
    </cfRule>
    <cfRule type="cellIs" dxfId="33003" priority="10412" stopIfTrue="1" operator="equal">
      <formula>"Napkin Hs"</formula>
    </cfRule>
  </conditionalFormatting>
  <conditionalFormatting sqref="C79">
    <cfRule type="cellIs" dxfId="33002" priority="10359" stopIfTrue="1" operator="equal">
      <formula>"Towel"</formula>
    </cfRule>
    <cfRule type="cellIs" dxfId="33001" priority="10360" stopIfTrue="1" operator="equal">
      <formula>"Napkin Hs"</formula>
    </cfRule>
  </conditionalFormatting>
  <conditionalFormatting sqref="B79:C79">
    <cfRule type="cellIs" dxfId="33000" priority="10361" stopIfTrue="1" operator="equal">
      <formula>"Towel"</formula>
    </cfRule>
    <cfRule type="cellIs" dxfId="32999" priority="10362" stopIfTrue="1" operator="equal">
      <formula>"Napkin Hs"</formula>
    </cfRule>
  </conditionalFormatting>
  <conditionalFormatting sqref="C79">
    <cfRule type="cellIs" dxfId="32998" priority="10357" stopIfTrue="1" operator="equal">
      <formula>"Towel"</formula>
    </cfRule>
    <cfRule type="cellIs" dxfId="32997" priority="10358" stopIfTrue="1" operator="equal">
      <formula>"Napkin Hs"</formula>
    </cfRule>
  </conditionalFormatting>
  <conditionalFormatting sqref="B79:C79">
    <cfRule type="cellIs" dxfId="32996" priority="10355" stopIfTrue="1" operator="equal">
      <formula>"Towel"</formula>
    </cfRule>
    <cfRule type="cellIs" dxfId="32995" priority="10356" stopIfTrue="1" operator="equal">
      <formula>"Napkin Hs"</formula>
    </cfRule>
  </conditionalFormatting>
  <conditionalFormatting sqref="C79">
    <cfRule type="cellIs" dxfId="32994" priority="10363" stopIfTrue="1" operator="equal">
      <formula>"Towel"</formula>
    </cfRule>
    <cfRule type="cellIs" dxfId="32993" priority="10364" stopIfTrue="1" operator="equal">
      <formula>"Napkin Hs"</formula>
    </cfRule>
  </conditionalFormatting>
  <conditionalFormatting sqref="C79">
    <cfRule type="cellIs" dxfId="32992" priority="10365" stopIfTrue="1" operator="equal">
      <formula>"Towel"</formula>
    </cfRule>
    <cfRule type="cellIs" dxfId="32991" priority="10366" stopIfTrue="1" operator="equal">
      <formula>"Napkin Hs"</formula>
    </cfRule>
  </conditionalFormatting>
  <conditionalFormatting sqref="B79:C79">
    <cfRule type="cellIs" dxfId="32990" priority="10329" stopIfTrue="1" operator="equal">
      <formula>"Towel"</formula>
    </cfRule>
    <cfRule type="cellIs" dxfId="32989" priority="10330" stopIfTrue="1" operator="equal">
      <formula>"Napkin Hs"</formula>
    </cfRule>
  </conditionalFormatting>
  <conditionalFormatting sqref="C79">
    <cfRule type="cellIs" dxfId="32988" priority="10325" stopIfTrue="1" operator="equal">
      <formula>"Towel"</formula>
    </cfRule>
    <cfRule type="cellIs" dxfId="32987" priority="10326" stopIfTrue="1" operator="equal">
      <formula>"Napkin Hs"</formula>
    </cfRule>
  </conditionalFormatting>
  <conditionalFormatting sqref="C79">
    <cfRule type="cellIs" dxfId="32986" priority="10327" stopIfTrue="1" operator="equal">
      <formula>"Towel"</formula>
    </cfRule>
    <cfRule type="cellIs" dxfId="32985" priority="10328" stopIfTrue="1" operator="equal">
      <formula>"Napkin Hs"</formula>
    </cfRule>
  </conditionalFormatting>
  <conditionalFormatting sqref="B79:C79">
    <cfRule type="cellIs" dxfId="32984" priority="10323" stopIfTrue="1" operator="equal">
      <formula>"Towel"</formula>
    </cfRule>
    <cfRule type="cellIs" dxfId="32983" priority="10324" stopIfTrue="1" operator="equal">
      <formula>"Napkin Hs"</formula>
    </cfRule>
  </conditionalFormatting>
  <conditionalFormatting sqref="C79">
    <cfRule type="cellIs" dxfId="32982" priority="10321" stopIfTrue="1" operator="equal">
      <formula>"Towel"</formula>
    </cfRule>
    <cfRule type="cellIs" dxfId="32981" priority="10322" stopIfTrue="1" operator="equal">
      <formula>"Napkin Hs"</formula>
    </cfRule>
  </conditionalFormatting>
  <conditionalFormatting sqref="C79">
    <cfRule type="cellIs" dxfId="32980" priority="10319" stopIfTrue="1" operator="equal">
      <formula>"Towel"</formula>
    </cfRule>
    <cfRule type="cellIs" dxfId="32979" priority="10320" stopIfTrue="1" operator="equal">
      <formula>"Napkin Hs"</formula>
    </cfRule>
  </conditionalFormatting>
  <conditionalFormatting sqref="B79:C79">
    <cfRule type="cellIs" dxfId="32978" priority="10313" stopIfTrue="1" operator="equal">
      <formula>"Towel"</formula>
    </cfRule>
    <cfRule type="cellIs" dxfId="32977" priority="10314" stopIfTrue="1" operator="equal">
      <formula>"Napkin Hs"</formula>
    </cfRule>
  </conditionalFormatting>
  <conditionalFormatting sqref="C79">
    <cfRule type="cellIs" dxfId="32976" priority="10311" stopIfTrue="1" operator="equal">
      <formula>"Towel"</formula>
    </cfRule>
    <cfRule type="cellIs" dxfId="32975" priority="10312" stopIfTrue="1" operator="equal">
      <formula>"Napkin Hs"</formula>
    </cfRule>
  </conditionalFormatting>
  <conditionalFormatting sqref="C79">
    <cfRule type="cellIs" dxfId="32974" priority="10309" stopIfTrue="1" operator="equal">
      <formula>"Towel"</formula>
    </cfRule>
    <cfRule type="cellIs" dxfId="32973" priority="10310" stopIfTrue="1" operator="equal">
      <formula>"Napkin Hs"</formula>
    </cfRule>
  </conditionalFormatting>
  <conditionalFormatting sqref="B79:C79">
    <cfRule type="cellIs" dxfId="32972" priority="10307" stopIfTrue="1" operator="equal">
      <formula>"Towel"</formula>
    </cfRule>
    <cfRule type="cellIs" dxfId="32971" priority="10308" stopIfTrue="1" operator="equal">
      <formula>"Napkin Hs"</formula>
    </cfRule>
  </conditionalFormatting>
  <conditionalFormatting sqref="C79">
    <cfRule type="cellIs" dxfId="32970" priority="10315" stopIfTrue="1" operator="equal">
      <formula>"Towel"</formula>
    </cfRule>
    <cfRule type="cellIs" dxfId="32969" priority="10316" stopIfTrue="1" operator="equal">
      <formula>"Napkin Hs"</formula>
    </cfRule>
  </conditionalFormatting>
  <conditionalFormatting sqref="C79">
    <cfRule type="cellIs" dxfId="32968" priority="10317" stopIfTrue="1" operator="equal">
      <formula>"Towel"</formula>
    </cfRule>
    <cfRule type="cellIs" dxfId="32967" priority="10318" stopIfTrue="1" operator="equal">
      <formula>"Napkin Hs"</formula>
    </cfRule>
  </conditionalFormatting>
  <conditionalFormatting sqref="C79">
    <cfRule type="cellIs" dxfId="32966" priority="10305" stopIfTrue="1" operator="equal">
      <formula>"Towel"</formula>
    </cfRule>
    <cfRule type="cellIs" dxfId="32965" priority="10306" stopIfTrue="1" operator="equal">
      <formula>"Napkin Hs"</formula>
    </cfRule>
  </conditionalFormatting>
  <conditionalFormatting sqref="C79">
    <cfRule type="cellIs" dxfId="32964" priority="10297" stopIfTrue="1" operator="equal">
      <formula>"Towel"</formula>
    </cfRule>
    <cfRule type="cellIs" dxfId="32963" priority="10298" stopIfTrue="1" operator="equal">
      <formula>"Napkin Hs"</formula>
    </cfRule>
  </conditionalFormatting>
  <conditionalFormatting sqref="C79">
    <cfRule type="cellIs" dxfId="32962" priority="10301" stopIfTrue="1" operator="equal">
      <formula>"Towel"</formula>
    </cfRule>
    <cfRule type="cellIs" dxfId="32961" priority="10302" stopIfTrue="1" operator="equal">
      <formula>"Napkin Hs"</formula>
    </cfRule>
  </conditionalFormatting>
  <conditionalFormatting sqref="C79">
    <cfRule type="cellIs" dxfId="32960" priority="10304" stopIfTrue="1" operator="equal">
      <formula>"Napkin Hs"</formula>
    </cfRule>
  </conditionalFormatting>
  <conditionalFormatting sqref="C79">
    <cfRule type="cellIs" dxfId="32959" priority="10299" stopIfTrue="1" operator="equal">
      <formula>"Towel"</formula>
    </cfRule>
    <cfRule type="cellIs" dxfId="32958" priority="10300" stopIfTrue="1" operator="equal">
      <formula>"Napkin Hs"</formula>
    </cfRule>
  </conditionalFormatting>
  <conditionalFormatting sqref="C79">
    <cfRule type="cellIs" dxfId="32957" priority="10303" stopIfTrue="1" operator="equal">
      <formula>"Towel"</formula>
    </cfRule>
  </conditionalFormatting>
  <conditionalFormatting sqref="C79">
    <cfRule type="cellIs" dxfId="32956" priority="10295" stopIfTrue="1" operator="equal">
      <formula>"Towel"</formula>
    </cfRule>
    <cfRule type="cellIs" dxfId="32955" priority="10296" stopIfTrue="1" operator="equal">
      <formula>"Napkin Hs"</formula>
    </cfRule>
  </conditionalFormatting>
  <conditionalFormatting sqref="C79">
    <cfRule type="cellIs" dxfId="32954" priority="10291" stopIfTrue="1" operator="equal">
      <formula>"Towel"</formula>
    </cfRule>
    <cfRule type="cellIs" dxfId="32953" priority="10292" stopIfTrue="1" operator="equal">
      <formula>"Napkin Hs"</formula>
    </cfRule>
  </conditionalFormatting>
  <conditionalFormatting sqref="C79">
    <cfRule type="cellIs" dxfId="32952" priority="10293" stopIfTrue="1" operator="equal">
      <formula>"Towel"</formula>
    </cfRule>
    <cfRule type="cellIs" dxfId="32951" priority="10294" stopIfTrue="1" operator="equal">
      <formula>"Napkin Hs"</formula>
    </cfRule>
  </conditionalFormatting>
  <conditionalFormatting sqref="C79">
    <cfRule type="cellIs" dxfId="32950" priority="10289" stopIfTrue="1" operator="equal">
      <formula>"Towel"</formula>
    </cfRule>
    <cfRule type="cellIs" dxfId="32949" priority="10290" stopIfTrue="1" operator="equal">
      <formula>"Napkin Hs"</formula>
    </cfRule>
  </conditionalFormatting>
  <conditionalFormatting sqref="C79">
    <cfRule type="cellIs" dxfId="32948" priority="10287" stopIfTrue="1" operator="equal">
      <formula>"Towel"</formula>
    </cfRule>
    <cfRule type="cellIs" dxfId="32947" priority="10288" stopIfTrue="1" operator="equal">
      <formula>"Napkin Hs"</formula>
    </cfRule>
  </conditionalFormatting>
  <conditionalFormatting sqref="C79">
    <cfRule type="cellIs" dxfId="32946" priority="10283" stopIfTrue="1" operator="equal">
      <formula>"Towel"</formula>
    </cfRule>
    <cfRule type="cellIs" dxfId="32945" priority="10284" stopIfTrue="1" operator="equal">
      <formula>"Napkin Hs"</formula>
    </cfRule>
  </conditionalFormatting>
  <conditionalFormatting sqref="C79">
    <cfRule type="cellIs" dxfId="32944" priority="10286" stopIfTrue="1" operator="equal">
      <formula>"Napkin Hs"</formula>
    </cfRule>
  </conditionalFormatting>
  <conditionalFormatting sqref="C79">
    <cfRule type="cellIs" dxfId="32943" priority="10285" stopIfTrue="1" operator="equal">
      <formula>"Towel"</formula>
    </cfRule>
  </conditionalFormatting>
  <conditionalFormatting sqref="C79">
    <cfRule type="cellIs" dxfId="32942" priority="10281" stopIfTrue="1" operator="equal">
      <formula>"Towel"</formula>
    </cfRule>
    <cfRule type="cellIs" dxfId="32941" priority="10282" stopIfTrue="1" operator="equal">
      <formula>"Napkin Hs"</formula>
    </cfRule>
  </conditionalFormatting>
  <conditionalFormatting sqref="C79">
    <cfRule type="cellIs" dxfId="32940" priority="10277" stopIfTrue="1" operator="equal">
      <formula>"Towel"</formula>
    </cfRule>
    <cfRule type="cellIs" dxfId="32939" priority="10278" stopIfTrue="1" operator="equal">
      <formula>"Napkin Hs"</formula>
    </cfRule>
  </conditionalFormatting>
  <conditionalFormatting sqref="C79">
    <cfRule type="cellIs" dxfId="32938" priority="10279" stopIfTrue="1" operator="equal">
      <formula>"Towel"</formula>
    </cfRule>
    <cfRule type="cellIs" dxfId="32937" priority="10280" stopIfTrue="1" operator="equal">
      <formula>"Napkin Hs"</formula>
    </cfRule>
  </conditionalFormatting>
  <conditionalFormatting sqref="C79">
    <cfRule type="cellIs" dxfId="32936" priority="10275" stopIfTrue="1" operator="equal">
      <formula>"Towel"</formula>
    </cfRule>
    <cfRule type="cellIs" dxfId="32935" priority="10276" stopIfTrue="1" operator="equal">
      <formula>"Napkin Hs"</formula>
    </cfRule>
  </conditionalFormatting>
  <conditionalFormatting sqref="C79">
    <cfRule type="cellIs" dxfId="32934" priority="10273" stopIfTrue="1" operator="equal">
      <formula>"Towel"</formula>
    </cfRule>
    <cfRule type="cellIs" dxfId="32933" priority="10274" stopIfTrue="1" operator="equal">
      <formula>"Napkin Hs"</formula>
    </cfRule>
  </conditionalFormatting>
  <conditionalFormatting sqref="C79">
    <cfRule type="cellIs" dxfId="32932" priority="10271" stopIfTrue="1" operator="equal">
      <formula>"Towel"</formula>
    </cfRule>
    <cfRule type="cellIs" dxfId="32931" priority="10272" stopIfTrue="1" operator="equal">
      <formula>"Napkin Hs"</formula>
    </cfRule>
  </conditionalFormatting>
  <conditionalFormatting sqref="C79">
    <cfRule type="cellIs" dxfId="32930" priority="10263" stopIfTrue="1" operator="equal">
      <formula>"Towel"</formula>
    </cfRule>
    <cfRule type="cellIs" dxfId="32929" priority="10264" stopIfTrue="1" operator="equal">
      <formula>"Napkin Hs"</formula>
    </cfRule>
  </conditionalFormatting>
  <conditionalFormatting sqref="C79">
    <cfRule type="cellIs" dxfId="32928" priority="10265" stopIfTrue="1" operator="equal">
      <formula>"Towel"</formula>
    </cfRule>
    <cfRule type="cellIs" dxfId="32927" priority="10266" stopIfTrue="1" operator="equal">
      <formula>"Napkin Hs"</formula>
    </cfRule>
  </conditionalFormatting>
  <conditionalFormatting sqref="C79">
    <cfRule type="cellIs" dxfId="32926" priority="10261" stopIfTrue="1" operator="equal">
      <formula>"Towel"</formula>
    </cfRule>
    <cfRule type="cellIs" dxfId="32925" priority="10262" stopIfTrue="1" operator="equal">
      <formula>"Napkin Hs"</formula>
    </cfRule>
  </conditionalFormatting>
  <conditionalFormatting sqref="C79">
    <cfRule type="cellIs" dxfId="32924" priority="10259" stopIfTrue="1" operator="equal">
      <formula>"Towel"</formula>
    </cfRule>
    <cfRule type="cellIs" dxfId="32923" priority="10260" stopIfTrue="1" operator="equal">
      <formula>"Napkin Hs"</formula>
    </cfRule>
  </conditionalFormatting>
  <conditionalFormatting sqref="C79">
    <cfRule type="cellIs" dxfId="32922" priority="10267" stopIfTrue="1" operator="equal">
      <formula>"Towel"</formula>
    </cfRule>
    <cfRule type="cellIs" dxfId="32921" priority="10268" stopIfTrue="1" operator="equal">
      <formula>"Napkin Hs"</formula>
    </cfRule>
  </conditionalFormatting>
  <conditionalFormatting sqref="C79">
    <cfRule type="cellIs" dxfId="32920" priority="10269" stopIfTrue="1" operator="equal">
      <formula>"Towel"</formula>
    </cfRule>
    <cfRule type="cellIs" dxfId="32919" priority="10270" stopIfTrue="1" operator="equal">
      <formula>"Napkin Hs"</formula>
    </cfRule>
  </conditionalFormatting>
  <conditionalFormatting sqref="C79">
    <cfRule type="cellIs" dxfId="32918" priority="10257" stopIfTrue="1" operator="equal">
      <formula>"Towel"</formula>
    </cfRule>
    <cfRule type="cellIs" dxfId="32917" priority="10258" stopIfTrue="1" operator="equal">
      <formula>"Napkin Hs"</formula>
    </cfRule>
  </conditionalFormatting>
  <conditionalFormatting sqref="C79">
    <cfRule type="cellIs" dxfId="32916" priority="10253" stopIfTrue="1" operator="equal">
      <formula>"Towel"</formula>
    </cfRule>
    <cfRule type="cellIs" dxfId="32915" priority="10254" stopIfTrue="1" operator="equal">
      <formula>"Napkin Hs"</formula>
    </cfRule>
  </conditionalFormatting>
  <conditionalFormatting sqref="C79">
    <cfRule type="cellIs" dxfId="32914" priority="10255" stopIfTrue="1" operator="equal">
      <formula>"Towel"</formula>
    </cfRule>
    <cfRule type="cellIs" dxfId="32913" priority="10256" stopIfTrue="1" operator="equal">
      <formula>"Napkin Hs"</formula>
    </cfRule>
  </conditionalFormatting>
  <conditionalFormatting sqref="C79">
    <cfRule type="cellIs" dxfId="32912" priority="10251" stopIfTrue="1" operator="equal">
      <formula>"Towel"</formula>
    </cfRule>
    <cfRule type="cellIs" dxfId="32911" priority="10252" stopIfTrue="1" operator="equal">
      <formula>"Napkin Hs"</formula>
    </cfRule>
  </conditionalFormatting>
  <conditionalFormatting sqref="C79">
    <cfRule type="cellIs" dxfId="32910" priority="10249" stopIfTrue="1" operator="equal">
      <formula>"Towel"</formula>
    </cfRule>
    <cfRule type="cellIs" dxfId="32909" priority="10250" stopIfTrue="1" operator="equal">
      <formula>"Napkin Hs"</formula>
    </cfRule>
  </conditionalFormatting>
  <conditionalFormatting sqref="C79">
    <cfRule type="cellIs" dxfId="32908" priority="10247" stopIfTrue="1" operator="equal">
      <formula>"Towel"</formula>
    </cfRule>
    <cfRule type="cellIs" dxfId="32907" priority="10248" stopIfTrue="1" operator="equal">
      <formula>"Napkin Hs"</formula>
    </cfRule>
  </conditionalFormatting>
  <conditionalFormatting sqref="C79">
    <cfRule type="cellIs" dxfId="32906" priority="10239" stopIfTrue="1" operator="equal">
      <formula>"Towel"</formula>
    </cfRule>
    <cfRule type="cellIs" dxfId="32905" priority="10240" stopIfTrue="1" operator="equal">
      <formula>"Napkin Hs"</formula>
    </cfRule>
  </conditionalFormatting>
  <conditionalFormatting sqref="C79">
    <cfRule type="cellIs" dxfId="32904" priority="10241" stopIfTrue="1" operator="equal">
      <formula>"Towel"</formula>
    </cfRule>
    <cfRule type="cellIs" dxfId="32903" priority="10242" stopIfTrue="1" operator="equal">
      <formula>"Napkin Hs"</formula>
    </cfRule>
  </conditionalFormatting>
  <conditionalFormatting sqref="C79">
    <cfRule type="cellIs" dxfId="32902" priority="10237" stopIfTrue="1" operator="equal">
      <formula>"Towel"</formula>
    </cfRule>
    <cfRule type="cellIs" dxfId="32901" priority="10238" stopIfTrue="1" operator="equal">
      <formula>"Napkin Hs"</formula>
    </cfRule>
  </conditionalFormatting>
  <conditionalFormatting sqref="C79">
    <cfRule type="cellIs" dxfId="32900" priority="10235" stopIfTrue="1" operator="equal">
      <formula>"Towel"</formula>
    </cfRule>
    <cfRule type="cellIs" dxfId="32899" priority="10236" stopIfTrue="1" operator="equal">
      <formula>"Napkin Hs"</formula>
    </cfRule>
  </conditionalFormatting>
  <conditionalFormatting sqref="C79">
    <cfRule type="cellIs" dxfId="32898" priority="10243" stopIfTrue="1" operator="equal">
      <formula>"Towel"</formula>
    </cfRule>
    <cfRule type="cellIs" dxfId="32897" priority="10244" stopIfTrue="1" operator="equal">
      <formula>"Napkin Hs"</formula>
    </cfRule>
  </conditionalFormatting>
  <conditionalFormatting sqref="C79">
    <cfRule type="cellIs" dxfId="32896" priority="10245" stopIfTrue="1" operator="equal">
      <formula>"Towel"</formula>
    </cfRule>
    <cfRule type="cellIs" dxfId="32895" priority="10246" stopIfTrue="1" operator="equal">
      <formula>"Napkin Hs"</formula>
    </cfRule>
  </conditionalFormatting>
  <conditionalFormatting sqref="C79">
    <cfRule type="cellIs" dxfId="32894" priority="10233" stopIfTrue="1" operator="equal">
      <formula>"Towel"</formula>
    </cfRule>
    <cfRule type="cellIs" dxfId="32893" priority="10234" stopIfTrue="1" operator="equal">
      <formula>"Napkin Hs"</formula>
    </cfRule>
  </conditionalFormatting>
  <conditionalFormatting sqref="C79">
    <cfRule type="cellIs" dxfId="32892" priority="10229" stopIfTrue="1" operator="equal">
      <formula>"Towel"</formula>
    </cfRule>
    <cfRule type="cellIs" dxfId="32891" priority="10230" stopIfTrue="1" operator="equal">
      <formula>"Napkin Hs"</formula>
    </cfRule>
  </conditionalFormatting>
  <conditionalFormatting sqref="C79">
    <cfRule type="cellIs" dxfId="32890" priority="10231" stopIfTrue="1" operator="equal">
      <formula>"Towel"</formula>
    </cfRule>
    <cfRule type="cellIs" dxfId="32889" priority="10232" stopIfTrue="1" operator="equal">
      <formula>"Napkin Hs"</formula>
    </cfRule>
  </conditionalFormatting>
  <conditionalFormatting sqref="C79">
    <cfRule type="cellIs" dxfId="32888" priority="10225" stopIfTrue="1" operator="equal">
      <formula>"Towel"</formula>
    </cfRule>
    <cfRule type="cellIs" dxfId="32887" priority="10226" stopIfTrue="1" operator="equal">
      <formula>"Napkin Hs"</formula>
    </cfRule>
  </conditionalFormatting>
  <conditionalFormatting sqref="C79">
    <cfRule type="cellIs" dxfId="32886" priority="10227" stopIfTrue="1" operator="equal">
      <formula>"Towel"</formula>
    </cfRule>
    <cfRule type="cellIs" dxfId="32885" priority="10228" stopIfTrue="1" operator="equal">
      <formula>"Napkin Hs"</formula>
    </cfRule>
  </conditionalFormatting>
  <conditionalFormatting sqref="C79">
    <cfRule type="cellIs" dxfId="32884" priority="10223" stopIfTrue="1" operator="equal">
      <formula>"Towel"</formula>
    </cfRule>
    <cfRule type="cellIs" dxfId="32883" priority="10224" stopIfTrue="1" operator="equal">
      <formula>"Napkin Hs"</formula>
    </cfRule>
  </conditionalFormatting>
  <conditionalFormatting sqref="C79">
    <cfRule type="cellIs" dxfId="32882" priority="10217" stopIfTrue="1" operator="equal">
      <formula>"Towel"</formula>
    </cfRule>
    <cfRule type="cellIs" dxfId="32881" priority="10218" stopIfTrue="1" operator="equal">
      <formula>"Napkin Hs"</formula>
    </cfRule>
  </conditionalFormatting>
  <conditionalFormatting sqref="C79">
    <cfRule type="cellIs" dxfId="32880" priority="10221" stopIfTrue="1" operator="equal">
      <formula>"Towel"</formula>
    </cfRule>
    <cfRule type="cellIs" dxfId="32879" priority="10222" stopIfTrue="1" operator="equal">
      <formula>"Napkin Hs"</formula>
    </cfRule>
  </conditionalFormatting>
  <conditionalFormatting sqref="C79">
    <cfRule type="cellIs" dxfId="32878" priority="10219" stopIfTrue="1" operator="equal">
      <formula>"Towel"</formula>
    </cfRule>
    <cfRule type="cellIs" dxfId="32877" priority="10220" stopIfTrue="1" operator="equal">
      <formula>"Napkin Hs"</formula>
    </cfRule>
  </conditionalFormatting>
  <conditionalFormatting sqref="C79">
    <cfRule type="cellIs" dxfId="32876" priority="10211" stopIfTrue="1" operator="equal">
      <formula>"Towel"</formula>
    </cfRule>
    <cfRule type="cellIs" dxfId="32875" priority="10212" stopIfTrue="1" operator="equal">
      <formula>"Napkin Hs"</formula>
    </cfRule>
  </conditionalFormatting>
  <conditionalFormatting sqref="C79">
    <cfRule type="cellIs" dxfId="32874" priority="10213" stopIfTrue="1" operator="equal">
      <formula>"Towel"</formula>
    </cfRule>
    <cfRule type="cellIs" dxfId="32873" priority="10214" stopIfTrue="1" operator="equal">
      <formula>"Napkin Hs"</formula>
    </cfRule>
  </conditionalFormatting>
  <conditionalFormatting sqref="C79">
    <cfRule type="cellIs" dxfId="32872" priority="10215" stopIfTrue="1" operator="equal">
      <formula>"Towel"</formula>
    </cfRule>
    <cfRule type="cellIs" dxfId="32871" priority="10216" stopIfTrue="1" operator="equal">
      <formula>"Napkin Hs"</formula>
    </cfRule>
  </conditionalFormatting>
  <conditionalFormatting sqref="C79">
    <cfRule type="cellIs" dxfId="32870" priority="10209" stopIfTrue="1" operator="equal">
      <formula>"Towel"</formula>
    </cfRule>
    <cfRule type="cellIs" dxfId="32869" priority="10210" stopIfTrue="1" operator="equal">
      <formula>"Napkin Hs"</formula>
    </cfRule>
  </conditionalFormatting>
  <conditionalFormatting sqref="C79">
    <cfRule type="cellIs" dxfId="32868" priority="10207" stopIfTrue="1" operator="equal">
      <formula>"Towel"</formula>
    </cfRule>
    <cfRule type="cellIs" dxfId="32867" priority="10208" stopIfTrue="1" operator="equal">
      <formula>"Napkin Hs"</formula>
    </cfRule>
  </conditionalFormatting>
  <conditionalFormatting sqref="C79">
    <cfRule type="cellIs" dxfId="32866" priority="10183" stopIfTrue="1" operator="equal">
      <formula>"Towel"</formula>
    </cfRule>
  </conditionalFormatting>
  <conditionalFormatting sqref="C79">
    <cfRule type="cellIs" dxfId="32865" priority="10184" stopIfTrue="1" operator="equal">
      <formula>"Napkin Hs"</formula>
    </cfRule>
    <cfRule type="cellIs" dxfId="32864" priority="10189" stopIfTrue="1" operator="equal">
      <formula>"Towel"</formula>
    </cfRule>
    <cfRule type="cellIs" dxfId="32863" priority="10190" stopIfTrue="1" operator="equal">
      <formula>"Napkin Hs"</formula>
    </cfRule>
    <cfRule type="cellIs" dxfId="32862" priority="10199" stopIfTrue="1" operator="equal">
      <formula>"Towel"</formula>
    </cfRule>
    <cfRule type="cellIs" dxfId="32861" priority="10200" stopIfTrue="1" operator="equal">
      <formula>"Napkin Hs"</formula>
    </cfRule>
    <cfRule type="cellIs" dxfId="32860" priority="10205" stopIfTrue="1" operator="equal">
      <formula>"Towel"</formula>
    </cfRule>
    <cfRule type="cellIs" dxfId="32859" priority="10206" stopIfTrue="1" operator="equal">
      <formula>"Napkin Hs"</formula>
    </cfRule>
  </conditionalFormatting>
  <conditionalFormatting sqref="C79">
    <cfRule type="cellIs" dxfId="32858" priority="10185" stopIfTrue="1" operator="equal">
      <formula>"Towel"</formula>
    </cfRule>
    <cfRule type="cellIs" dxfId="32857" priority="10186" stopIfTrue="1" operator="equal">
      <formula>"Napkin Hs"</formula>
    </cfRule>
    <cfRule type="cellIs" dxfId="32856" priority="10187" stopIfTrue="1" operator="equal">
      <formula>"Towel"</formula>
    </cfRule>
    <cfRule type="cellIs" dxfId="32855" priority="10188" stopIfTrue="1" operator="equal">
      <formula>"Napkin Hs"</formula>
    </cfRule>
    <cfRule type="cellIs" dxfId="32854" priority="10191" stopIfTrue="1" operator="equal">
      <formula>"Towel"</formula>
    </cfRule>
    <cfRule type="cellIs" dxfId="32853" priority="10192" stopIfTrue="1" operator="equal">
      <formula>"Napkin Hs"</formula>
    </cfRule>
    <cfRule type="cellIs" dxfId="32852" priority="10193" stopIfTrue="1" operator="equal">
      <formula>"Towel"</formula>
    </cfRule>
    <cfRule type="cellIs" dxfId="32851" priority="10194" stopIfTrue="1" operator="equal">
      <formula>"Napkin Hs"</formula>
    </cfRule>
    <cfRule type="cellIs" dxfId="32850" priority="10195" stopIfTrue="1" operator="equal">
      <formula>"Towel"</formula>
    </cfRule>
    <cfRule type="cellIs" dxfId="32849" priority="10196" stopIfTrue="1" operator="equal">
      <formula>"Napkin Hs"</formula>
    </cfRule>
    <cfRule type="cellIs" dxfId="32848" priority="10197" stopIfTrue="1" operator="equal">
      <formula>"Towel"</formula>
    </cfRule>
    <cfRule type="cellIs" dxfId="32847" priority="10198" stopIfTrue="1" operator="equal">
      <formula>"Napkin Hs"</formula>
    </cfRule>
    <cfRule type="cellIs" dxfId="32846" priority="10201" stopIfTrue="1" operator="equal">
      <formula>"Towel"</formula>
    </cfRule>
    <cfRule type="cellIs" dxfId="32845" priority="10202" stopIfTrue="1" operator="equal">
      <formula>"Napkin Hs"</formula>
    </cfRule>
    <cfRule type="cellIs" dxfId="32844" priority="10204" stopIfTrue="1" operator="equal">
      <formula>"Napkin Hs"</formula>
    </cfRule>
  </conditionalFormatting>
  <conditionalFormatting sqref="C79">
    <cfRule type="cellIs" dxfId="32843" priority="10203" stopIfTrue="1" operator="equal">
      <formula>"Towel"</formula>
    </cfRule>
  </conditionalFormatting>
  <conditionalFormatting sqref="C79">
    <cfRule type="cellIs" dxfId="32842" priority="10181" stopIfTrue="1" operator="equal">
      <formula>"Towel"</formula>
    </cfRule>
    <cfRule type="cellIs" dxfId="32841" priority="10182" stopIfTrue="1" operator="equal">
      <formula>"Napkin Hs"</formula>
    </cfRule>
  </conditionalFormatting>
  <conditionalFormatting sqref="C79">
    <cfRule type="cellIs" dxfId="32840" priority="10180" stopIfTrue="1" operator="equal">
      <formula>"Napkin Hs"</formula>
    </cfRule>
  </conditionalFormatting>
  <conditionalFormatting sqref="C79">
    <cfRule type="cellIs" dxfId="32839" priority="10179" stopIfTrue="1" operator="equal">
      <formula>"Towel"</formula>
    </cfRule>
  </conditionalFormatting>
  <conditionalFormatting sqref="C79">
    <cfRule type="cellIs" dxfId="32838" priority="10177" stopIfTrue="1" operator="equal">
      <formula>"Towel"</formula>
    </cfRule>
  </conditionalFormatting>
  <conditionalFormatting sqref="C79">
    <cfRule type="cellIs" dxfId="32837" priority="10178" stopIfTrue="1" operator="equal">
      <formula>"Napkin Hs"</formula>
    </cfRule>
  </conditionalFormatting>
  <conditionalFormatting sqref="C79">
    <cfRule type="cellIs" dxfId="32836" priority="10081" stopIfTrue="1" operator="equal">
      <formula>"Towel"</formula>
    </cfRule>
  </conditionalFormatting>
  <conditionalFormatting sqref="C79">
    <cfRule type="cellIs" dxfId="32835" priority="10091" stopIfTrue="1" operator="equal">
      <formula>"Towel"</formula>
    </cfRule>
    <cfRule type="cellIs" dxfId="32834" priority="10092" stopIfTrue="1" operator="equal">
      <formula>"Napkin Hs"</formula>
    </cfRule>
    <cfRule type="cellIs" dxfId="32833" priority="10097" stopIfTrue="1" operator="equal">
      <formula>"Towel"</formula>
    </cfRule>
    <cfRule type="cellIs" dxfId="32832" priority="10098" stopIfTrue="1" operator="equal">
      <formula>"Napkin Hs"</formula>
    </cfRule>
    <cfRule type="cellIs" dxfId="32831" priority="10103" stopIfTrue="1" operator="equal">
      <formula>"Towel"</formula>
    </cfRule>
    <cfRule type="cellIs" dxfId="32830" priority="10104" stopIfTrue="1" operator="equal">
      <formula>"Napkin Hs"</formula>
    </cfRule>
    <cfRule type="cellIs" dxfId="32829" priority="10105" stopIfTrue="1" operator="equal">
      <formula>"Towel"</formula>
    </cfRule>
    <cfRule type="cellIs" dxfId="32828" priority="10106" stopIfTrue="1" operator="equal">
      <formula>"Napkin Hs"</formula>
    </cfRule>
    <cfRule type="cellIs" dxfId="32827" priority="10111" stopIfTrue="1" operator="equal">
      <formula>"Towel"</formula>
    </cfRule>
    <cfRule type="cellIs" dxfId="32826" priority="10112" stopIfTrue="1" operator="equal">
      <formula>"Napkin Hs"</formula>
    </cfRule>
    <cfRule type="cellIs" dxfId="32825" priority="10121" stopIfTrue="1" operator="equal">
      <formula>"Towel"</formula>
    </cfRule>
    <cfRule type="cellIs" dxfId="32824" priority="10122" stopIfTrue="1" operator="equal">
      <formula>"Napkin Hs"</formula>
    </cfRule>
    <cfRule type="cellIs" dxfId="32823" priority="10127" stopIfTrue="1" operator="equal">
      <formula>"Towel"</formula>
    </cfRule>
    <cfRule type="cellIs" dxfId="32822" priority="10128" stopIfTrue="1" operator="equal">
      <formula>"Napkin Hs"</formula>
    </cfRule>
    <cfRule type="cellIs" dxfId="32821" priority="10129" stopIfTrue="1" operator="equal">
      <formula>"Towel"</formula>
    </cfRule>
    <cfRule type="cellIs" dxfId="32820" priority="10130" stopIfTrue="1" operator="equal">
      <formula>"Napkin Hs"</formula>
    </cfRule>
    <cfRule type="cellIs" dxfId="32819" priority="10135" stopIfTrue="1" operator="equal">
      <formula>"Towel"</formula>
    </cfRule>
    <cfRule type="cellIs" dxfId="32818" priority="10136" stopIfTrue="1" operator="equal">
      <formula>"Napkin Hs"</formula>
    </cfRule>
    <cfRule type="cellIs" dxfId="32817" priority="10145" stopIfTrue="1" operator="equal">
      <formula>"Towel"</formula>
    </cfRule>
    <cfRule type="cellIs" dxfId="32816" priority="10146" stopIfTrue="1" operator="equal">
      <formula>"Napkin Hs"</formula>
    </cfRule>
    <cfRule type="cellIs" dxfId="32815" priority="10147" stopIfTrue="1" operator="equal">
      <formula>"Towel"</formula>
    </cfRule>
    <cfRule type="cellIs" dxfId="32814" priority="10148" stopIfTrue="1" operator="equal">
      <formula>"Napkin Hs"</formula>
    </cfRule>
    <cfRule type="cellIs" dxfId="32813" priority="10153" stopIfTrue="1" operator="equal">
      <formula>"Towel"</formula>
    </cfRule>
    <cfRule type="cellIs" dxfId="32812" priority="10154" stopIfTrue="1" operator="equal">
      <formula>"Napkin Hs"</formula>
    </cfRule>
    <cfRule type="cellIs" dxfId="32811" priority="10163" stopIfTrue="1" operator="equal">
      <formula>"Towel"</formula>
    </cfRule>
    <cfRule type="cellIs" dxfId="32810" priority="10164" stopIfTrue="1" operator="equal">
      <formula>"Napkin Hs"</formula>
    </cfRule>
    <cfRule type="cellIs" dxfId="32809" priority="10165" stopIfTrue="1" operator="equal">
      <formula>"Towel"</formula>
    </cfRule>
    <cfRule type="cellIs" dxfId="32808" priority="10166" stopIfTrue="1" operator="equal">
      <formula>"Napkin Hs"</formula>
    </cfRule>
    <cfRule type="cellIs" dxfId="32807" priority="10172" stopIfTrue="1" operator="equal">
      <formula>"Napkin Hs"</formula>
    </cfRule>
  </conditionalFormatting>
  <conditionalFormatting sqref="C79">
    <cfRule type="cellIs" dxfId="32806" priority="10171" stopIfTrue="1" operator="equal">
      <formula>"Towel"</formula>
    </cfRule>
  </conditionalFormatting>
  <conditionalFormatting sqref="C79">
    <cfRule type="cellIs" dxfId="32805" priority="10082" stopIfTrue="1" operator="equal">
      <formula>"Napkin Hs"</formula>
    </cfRule>
    <cfRule type="cellIs" dxfId="32804" priority="10083" stopIfTrue="1" operator="equal">
      <formula>"Towel"</formula>
    </cfRule>
    <cfRule type="cellIs" dxfId="32803" priority="10084" stopIfTrue="1" operator="equal">
      <formula>"Napkin Hs"</formula>
    </cfRule>
    <cfRule type="cellIs" dxfId="32802" priority="10085" stopIfTrue="1" operator="equal">
      <formula>"Towel"</formula>
    </cfRule>
    <cfRule type="cellIs" dxfId="32801" priority="10086" stopIfTrue="1" operator="equal">
      <formula>"Napkin Hs"</formula>
    </cfRule>
    <cfRule type="cellIs" dxfId="32800" priority="10087" stopIfTrue="1" operator="equal">
      <formula>"Towel"</formula>
    </cfRule>
    <cfRule type="cellIs" dxfId="32799" priority="10088" stopIfTrue="1" operator="equal">
      <formula>"Napkin Hs"</formula>
    </cfRule>
    <cfRule type="cellIs" dxfId="32798" priority="10089" stopIfTrue="1" operator="equal">
      <formula>"Towel"</formula>
    </cfRule>
    <cfRule type="cellIs" dxfId="32797" priority="10090" stopIfTrue="1" operator="equal">
      <formula>"Napkin Hs"</formula>
    </cfRule>
    <cfRule type="cellIs" dxfId="32796" priority="10093" stopIfTrue="1" operator="equal">
      <formula>"Towel"</formula>
    </cfRule>
    <cfRule type="cellIs" dxfId="32795" priority="10094" stopIfTrue="1" operator="equal">
      <formula>"Napkin Hs"</formula>
    </cfRule>
    <cfRule type="cellIs" dxfId="32794" priority="10095" stopIfTrue="1" operator="equal">
      <formula>"Towel"</formula>
    </cfRule>
    <cfRule type="cellIs" dxfId="32793" priority="10096" stopIfTrue="1" operator="equal">
      <formula>"Napkin Hs"</formula>
    </cfRule>
    <cfRule type="cellIs" dxfId="32792" priority="10099" stopIfTrue="1" operator="equal">
      <formula>"Towel"</formula>
    </cfRule>
    <cfRule type="cellIs" dxfId="32791" priority="10100" stopIfTrue="1" operator="equal">
      <formula>"Napkin Hs"</formula>
    </cfRule>
    <cfRule type="cellIs" dxfId="32790" priority="10101" stopIfTrue="1" operator="equal">
      <formula>"Towel"</formula>
    </cfRule>
    <cfRule type="cellIs" dxfId="32789" priority="10102" stopIfTrue="1" operator="equal">
      <formula>"Napkin Hs"</formula>
    </cfRule>
    <cfRule type="cellIs" dxfId="32788" priority="10107" stopIfTrue="1" operator="equal">
      <formula>"Towel"</formula>
    </cfRule>
    <cfRule type="cellIs" dxfId="32787" priority="10108" stopIfTrue="1" operator="equal">
      <formula>"Napkin Hs"</formula>
    </cfRule>
    <cfRule type="cellIs" dxfId="32786" priority="10109" stopIfTrue="1" operator="equal">
      <formula>"Towel"</formula>
    </cfRule>
    <cfRule type="cellIs" dxfId="32785" priority="10110" stopIfTrue="1" operator="equal">
      <formula>"Napkin Hs"</formula>
    </cfRule>
    <cfRule type="cellIs" dxfId="32784" priority="10113" stopIfTrue="1" operator="equal">
      <formula>"Towel"</formula>
    </cfRule>
    <cfRule type="cellIs" dxfId="32783" priority="10114" stopIfTrue="1" operator="equal">
      <formula>"Napkin Hs"</formula>
    </cfRule>
    <cfRule type="cellIs" dxfId="32782" priority="10115" stopIfTrue="1" operator="equal">
      <formula>"Towel"</formula>
    </cfRule>
    <cfRule type="cellIs" dxfId="32781" priority="10116" stopIfTrue="1" operator="equal">
      <formula>"Napkin Hs"</formula>
    </cfRule>
    <cfRule type="cellIs" dxfId="32780" priority="10117" stopIfTrue="1" operator="equal">
      <formula>"Towel"</formula>
    </cfRule>
    <cfRule type="cellIs" dxfId="32779" priority="10118" stopIfTrue="1" operator="equal">
      <formula>"Napkin Hs"</formula>
    </cfRule>
    <cfRule type="cellIs" dxfId="32778" priority="10119" stopIfTrue="1" operator="equal">
      <formula>"Towel"</formula>
    </cfRule>
    <cfRule type="cellIs" dxfId="32777" priority="10120" stopIfTrue="1" operator="equal">
      <formula>"Napkin Hs"</formula>
    </cfRule>
    <cfRule type="cellIs" dxfId="32776" priority="10123" stopIfTrue="1" operator="equal">
      <formula>"Towel"</formula>
    </cfRule>
    <cfRule type="cellIs" dxfId="32775" priority="10124" stopIfTrue="1" operator="equal">
      <formula>"Napkin Hs"</formula>
    </cfRule>
    <cfRule type="cellIs" dxfId="32774" priority="10125" stopIfTrue="1" operator="equal">
      <formula>"Towel"</formula>
    </cfRule>
    <cfRule type="cellIs" dxfId="32773" priority="10126" stopIfTrue="1" operator="equal">
      <formula>"Napkin Hs"</formula>
    </cfRule>
    <cfRule type="cellIs" dxfId="32772" priority="10131" stopIfTrue="1" operator="equal">
      <formula>"Towel"</formula>
    </cfRule>
    <cfRule type="cellIs" dxfId="32771" priority="10132" stopIfTrue="1" operator="equal">
      <formula>"Napkin Hs"</formula>
    </cfRule>
    <cfRule type="cellIs" dxfId="32770" priority="10133" stopIfTrue="1" operator="equal">
      <formula>"Towel"</formula>
    </cfRule>
    <cfRule type="cellIs" dxfId="32769" priority="10134" stopIfTrue="1" operator="equal">
      <formula>"Napkin Hs"</formula>
    </cfRule>
    <cfRule type="cellIs" dxfId="32768" priority="10137" stopIfTrue="1" operator="equal">
      <formula>"Towel"</formula>
    </cfRule>
    <cfRule type="cellIs" dxfId="32767" priority="10138" stopIfTrue="1" operator="equal">
      <formula>"Napkin Hs"</formula>
    </cfRule>
    <cfRule type="cellIs" dxfId="32766" priority="10139" stopIfTrue="1" operator="equal">
      <formula>"Towel"</formula>
    </cfRule>
    <cfRule type="cellIs" dxfId="32765" priority="10140" stopIfTrue="1" operator="equal">
      <formula>"Napkin Hs"</formula>
    </cfRule>
    <cfRule type="cellIs" dxfId="32764" priority="10141" stopIfTrue="1" operator="equal">
      <formula>"Towel"</formula>
    </cfRule>
    <cfRule type="cellIs" dxfId="32763" priority="10142" stopIfTrue="1" operator="equal">
      <formula>"Napkin Hs"</formula>
    </cfRule>
    <cfRule type="cellIs" dxfId="32762" priority="10143" stopIfTrue="1" operator="equal">
      <formula>"Towel"</formula>
    </cfRule>
    <cfRule type="cellIs" dxfId="32761" priority="10144" stopIfTrue="1" operator="equal">
      <formula>"Napkin Hs"</formula>
    </cfRule>
    <cfRule type="cellIs" dxfId="32760" priority="10149" stopIfTrue="1" operator="equal">
      <formula>"Towel"</formula>
    </cfRule>
    <cfRule type="cellIs" dxfId="32759" priority="10150" stopIfTrue="1" operator="equal">
      <formula>"Napkin Hs"</formula>
    </cfRule>
    <cfRule type="cellIs" dxfId="32758" priority="10151" stopIfTrue="1" operator="equal">
      <formula>"Towel"</formula>
    </cfRule>
    <cfRule type="cellIs" dxfId="32757" priority="10152" stopIfTrue="1" operator="equal">
      <formula>"Napkin Hs"</formula>
    </cfRule>
    <cfRule type="cellIs" dxfId="32756" priority="10155" stopIfTrue="1" operator="equal">
      <formula>"Towel"</formula>
    </cfRule>
    <cfRule type="cellIs" dxfId="32755" priority="10156" stopIfTrue="1" operator="equal">
      <formula>"Napkin Hs"</formula>
    </cfRule>
    <cfRule type="cellIs" dxfId="32754" priority="10157" stopIfTrue="1" operator="equal">
      <formula>"Towel"</formula>
    </cfRule>
    <cfRule type="cellIs" dxfId="32753" priority="10158" stopIfTrue="1" operator="equal">
      <formula>"Napkin Hs"</formula>
    </cfRule>
    <cfRule type="cellIs" dxfId="32752" priority="10159" stopIfTrue="1" operator="equal">
      <formula>"Towel"</formula>
    </cfRule>
    <cfRule type="cellIs" dxfId="32751" priority="10160" stopIfTrue="1" operator="equal">
      <formula>"Napkin Hs"</formula>
    </cfRule>
    <cfRule type="cellIs" dxfId="32750" priority="10161" stopIfTrue="1" operator="equal">
      <formula>"Towel"</formula>
    </cfRule>
    <cfRule type="cellIs" dxfId="32749" priority="10162" stopIfTrue="1" operator="equal">
      <formula>"Napkin Hs"</formula>
    </cfRule>
    <cfRule type="cellIs" dxfId="32748" priority="10167" stopIfTrue="1" operator="equal">
      <formula>"Towel"</formula>
    </cfRule>
    <cfRule type="cellIs" dxfId="32747" priority="10168" stopIfTrue="1" operator="equal">
      <formula>"Napkin Hs"</formula>
    </cfRule>
    <cfRule type="cellIs" dxfId="32746" priority="10169" stopIfTrue="1" operator="equal">
      <formula>"Towel"</formula>
    </cfRule>
    <cfRule type="cellIs" dxfId="32745" priority="10170" stopIfTrue="1" operator="equal">
      <formula>"Napkin Hs"</formula>
    </cfRule>
    <cfRule type="cellIs" dxfId="32744" priority="10173" stopIfTrue="1" operator="equal">
      <formula>"Towel"</formula>
    </cfRule>
    <cfRule type="cellIs" dxfId="32743" priority="10174" stopIfTrue="1" operator="equal">
      <formula>"Napkin Hs"</formula>
    </cfRule>
    <cfRule type="cellIs" dxfId="32742" priority="10175" stopIfTrue="1" operator="equal">
      <formula>"Towel"</formula>
    </cfRule>
    <cfRule type="cellIs" dxfId="32741" priority="10176" stopIfTrue="1" operator="equal">
      <formula>"Napkin Hs"</formula>
    </cfRule>
  </conditionalFormatting>
  <conditionalFormatting sqref="C79">
    <cfRule type="cellIs" dxfId="32740" priority="10080" stopIfTrue="1" operator="equal">
      <formula>"Napkin Hs"</formula>
    </cfRule>
  </conditionalFormatting>
  <conditionalFormatting sqref="C79">
    <cfRule type="cellIs" dxfId="32739" priority="10079" stopIfTrue="1" operator="equal">
      <formula>"Napkin Hs"</formula>
    </cfRule>
  </conditionalFormatting>
  <conditionalFormatting sqref="C79">
    <cfRule type="cellIs" dxfId="32738" priority="10078" stopIfTrue="1" operator="equal">
      <formula>"Napkin Hs"</formula>
    </cfRule>
  </conditionalFormatting>
  <conditionalFormatting sqref="C79">
    <cfRule type="cellIs" dxfId="32737" priority="10077" stopIfTrue="1" operator="equal">
      <formula>"Napkin Hs"</formula>
    </cfRule>
  </conditionalFormatting>
  <conditionalFormatting sqref="C79">
    <cfRule type="cellIs" dxfId="32736" priority="10076" stopIfTrue="1" operator="equal">
      <formula>"Napkin Hs"</formula>
    </cfRule>
  </conditionalFormatting>
  <conditionalFormatting sqref="C79">
    <cfRule type="cellIs" dxfId="32735" priority="10075" stopIfTrue="1" operator="equal">
      <formula>"Napkin Hs"</formula>
    </cfRule>
  </conditionalFormatting>
  <conditionalFormatting sqref="C79">
    <cfRule type="cellIs" dxfId="32734" priority="10071" stopIfTrue="1" operator="equal">
      <formula>"Towel"</formula>
    </cfRule>
    <cfRule type="cellIs" dxfId="32733" priority="10072" stopIfTrue="1" operator="equal">
      <formula>"Napkin Hs"</formula>
    </cfRule>
  </conditionalFormatting>
  <conditionalFormatting sqref="C79">
    <cfRule type="cellIs" dxfId="32732" priority="10073" stopIfTrue="1" operator="equal">
      <formula>"Towel"</formula>
    </cfRule>
    <cfRule type="cellIs" dxfId="32731" priority="10074" stopIfTrue="1" operator="equal">
      <formula>"Napkin Hs"</formula>
    </cfRule>
  </conditionalFormatting>
  <conditionalFormatting sqref="C79">
    <cfRule type="cellIs" dxfId="32730" priority="10067" stopIfTrue="1" operator="equal">
      <formula>"Towel"</formula>
    </cfRule>
    <cfRule type="cellIs" dxfId="32729" priority="10068" stopIfTrue="1" operator="equal">
      <formula>"Napkin Hs"</formula>
    </cfRule>
  </conditionalFormatting>
  <conditionalFormatting sqref="C79">
    <cfRule type="cellIs" dxfId="32728" priority="10069" stopIfTrue="1" operator="equal">
      <formula>"Towel"</formula>
    </cfRule>
    <cfRule type="cellIs" dxfId="32727" priority="10070" stopIfTrue="1" operator="equal">
      <formula>"Napkin Hs"</formula>
    </cfRule>
  </conditionalFormatting>
  <conditionalFormatting sqref="C79">
    <cfRule type="cellIs" dxfId="32726" priority="10065" stopIfTrue="1" operator="equal">
      <formula>"Towel"</formula>
    </cfRule>
    <cfRule type="cellIs" dxfId="32725" priority="10066" stopIfTrue="1" operator="equal">
      <formula>"Napkin Hs"</formula>
    </cfRule>
  </conditionalFormatting>
  <conditionalFormatting sqref="C79">
    <cfRule type="cellIs" dxfId="32724" priority="10061" stopIfTrue="1" operator="equal">
      <formula>"Towel"</formula>
    </cfRule>
    <cfRule type="cellIs" dxfId="32723" priority="10062" stopIfTrue="1" operator="equal">
      <formula>"Napkin Hs"</formula>
    </cfRule>
  </conditionalFormatting>
  <conditionalFormatting sqref="C79">
    <cfRule type="cellIs" dxfId="32722" priority="10063" stopIfTrue="1" operator="equal">
      <formula>"Towel"</formula>
    </cfRule>
    <cfRule type="cellIs" dxfId="32721" priority="10064" stopIfTrue="1" operator="equal">
      <formula>"Napkin Hs"</formula>
    </cfRule>
  </conditionalFormatting>
  <conditionalFormatting sqref="C79">
    <cfRule type="cellIs" dxfId="32720" priority="10057" stopIfTrue="1" operator="equal">
      <formula>"Towel"</formula>
    </cfRule>
    <cfRule type="cellIs" dxfId="32719" priority="10058" stopIfTrue="1" operator="equal">
      <formula>"Napkin Hs"</formula>
    </cfRule>
  </conditionalFormatting>
  <conditionalFormatting sqref="C79">
    <cfRule type="cellIs" dxfId="32718" priority="10059" stopIfTrue="1" operator="equal">
      <formula>"Towel"</formula>
    </cfRule>
    <cfRule type="cellIs" dxfId="32717" priority="10060" stopIfTrue="1" operator="equal">
      <formula>"Napkin Hs"</formula>
    </cfRule>
  </conditionalFormatting>
  <conditionalFormatting sqref="C79">
    <cfRule type="cellIs" dxfId="32716" priority="10055" stopIfTrue="1" operator="equal">
      <formula>"Towel"</formula>
    </cfRule>
    <cfRule type="cellIs" dxfId="32715" priority="10056" stopIfTrue="1" operator="equal">
      <formula>"Napkin Hs"</formula>
    </cfRule>
  </conditionalFormatting>
  <conditionalFormatting sqref="C79">
    <cfRule type="cellIs" dxfId="32714" priority="10049" stopIfTrue="1" operator="equal">
      <formula>"Towel"</formula>
    </cfRule>
    <cfRule type="cellIs" dxfId="32713" priority="10050" stopIfTrue="1" operator="equal">
      <formula>"Napkin Hs"</formula>
    </cfRule>
  </conditionalFormatting>
  <conditionalFormatting sqref="C79">
    <cfRule type="cellIs" dxfId="32712" priority="10053" stopIfTrue="1" operator="equal">
      <formula>"Towel"</formula>
    </cfRule>
    <cfRule type="cellIs" dxfId="32711" priority="10054" stopIfTrue="1" operator="equal">
      <formula>"Napkin Hs"</formula>
    </cfRule>
  </conditionalFormatting>
  <conditionalFormatting sqref="C79">
    <cfRule type="cellIs" dxfId="32710" priority="10051" stopIfTrue="1" operator="equal">
      <formula>"Towel"</formula>
    </cfRule>
    <cfRule type="cellIs" dxfId="32709" priority="10052" stopIfTrue="1" operator="equal">
      <formula>"Napkin Hs"</formula>
    </cfRule>
  </conditionalFormatting>
  <conditionalFormatting sqref="C79">
    <cfRule type="cellIs" dxfId="32708" priority="10043" stopIfTrue="1" operator="equal">
      <formula>"Towel"</formula>
    </cfRule>
    <cfRule type="cellIs" dxfId="32707" priority="10044" stopIfTrue="1" operator="equal">
      <formula>"Napkin Hs"</formula>
    </cfRule>
  </conditionalFormatting>
  <conditionalFormatting sqref="C79">
    <cfRule type="cellIs" dxfId="32706" priority="10045" stopIfTrue="1" operator="equal">
      <formula>"Towel"</formula>
    </cfRule>
    <cfRule type="cellIs" dxfId="32705" priority="10046" stopIfTrue="1" operator="equal">
      <formula>"Napkin Hs"</formula>
    </cfRule>
  </conditionalFormatting>
  <conditionalFormatting sqref="C79">
    <cfRule type="cellIs" dxfId="32704" priority="10047" stopIfTrue="1" operator="equal">
      <formula>"Towel"</formula>
    </cfRule>
    <cfRule type="cellIs" dxfId="32703" priority="10048" stopIfTrue="1" operator="equal">
      <formula>"Napkin Hs"</formula>
    </cfRule>
  </conditionalFormatting>
  <conditionalFormatting sqref="C79">
    <cfRule type="cellIs" dxfId="32702" priority="10041" stopIfTrue="1" operator="equal">
      <formula>"Towel"</formula>
    </cfRule>
    <cfRule type="cellIs" dxfId="32701" priority="10042" stopIfTrue="1" operator="equal">
      <formula>"Napkin Hs"</formula>
    </cfRule>
  </conditionalFormatting>
  <conditionalFormatting sqref="C79">
    <cfRule type="cellIs" dxfId="32700" priority="10039" stopIfTrue="1" operator="equal">
      <formula>"Towel"</formula>
    </cfRule>
    <cfRule type="cellIs" dxfId="32699" priority="10040" stopIfTrue="1" operator="equal">
      <formula>"Napkin Hs"</formula>
    </cfRule>
  </conditionalFormatting>
  <conditionalFormatting sqref="C79">
    <cfRule type="cellIs" dxfId="32698" priority="10015" stopIfTrue="1" operator="equal">
      <formula>"Towel"</formula>
    </cfRule>
  </conditionalFormatting>
  <conditionalFormatting sqref="C79">
    <cfRule type="cellIs" dxfId="32697" priority="10016" stopIfTrue="1" operator="equal">
      <formula>"Napkin Hs"</formula>
    </cfRule>
    <cfRule type="cellIs" dxfId="32696" priority="10021" stopIfTrue="1" operator="equal">
      <formula>"Towel"</formula>
    </cfRule>
    <cfRule type="cellIs" dxfId="32695" priority="10022" stopIfTrue="1" operator="equal">
      <formula>"Napkin Hs"</formula>
    </cfRule>
    <cfRule type="cellIs" dxfId="32694" priority="10031" stopIfTrue="1" operator="equal">
      <formula>"Towel"</formula>
    </cfRule>
    <cfRule type="cellIs" dxfId="32693" priority="10032" stopIfTrue="1" operator="equal">
      <formula>"Napkin Hs"</formula>
    </cfRule>
    <cfRule type="cellIs" dxfId="32692" priority="10037" stopIfTrue="1" operator="equal">
      <formula>"Towel"</formula>
    </cfRule>
    <cfRule type="cellIs" dxfId="32691" priority="10038" stopIfTrue="1" operator="equal">
      <formula>"Napkin Hs"</formula>
    </cfRule>
  </conditionalFormatting>
  <conditionalFormatting sqref="C79">
    <cfRule type="cellIs" dxfId="32690" priority="10017" stopIfTrue="1" operator="equal">
      <formula>"Towel"</formula>
    </cfRule>
    <cfRule type="cellIs" dxfId="32689" priority="10018" stopIfTrue="1" operator="equal">
      <formula>"Napkin Hs"</formula>
    </cfRule>
    <cfRule type="cellIs" dxfId="32688" priority="10019" stopIfTrue="1" operator="equal">
      <formula>"Towel"</formula>
    </cfRule>
    <cfRule type="cellIs" dxfId="32687" priority="10020" stopIfTrue="1" operator="equal">
      <formula>"Napkin Hs"</formula>
    </cfRule>
    <cfRule type="cellIs" dxfId="32686" priority="10023" stopIfTrue="1" operator="equal">
      <formula>"Towel"</formula>
    </cfRule>
    <cfRule type="cellIs" dxfId="32685" priority="10024" stopIfTrue="1" operator="equal">
      <formula>"Napkin Hs"</formula>
    </cfRule>
    <cfRule type="cellIs" dxfId="32684" priority="10025" stopIfTrue="1" operator="equal">
      <formula>"Towel"</formula>
    </cfRule>
    <cfRule type="cellIs" dxfId="32683" priority="10026" stopIfTrue="1" operator="equal">
      <formula>"Napkin Hs"</formula>
    </cfRule>
    <cfRule type="cellIs" dxfId="32682" priority="10027" stopIfTrue="1" operator="equal">
      <formula>"Towel"</formula>
    </cfRule>
    <cfRule type="cellIs" dxfId="32681" priority="10028" stopIfTrue="1" operator="equal">
      <formula>"Napkin Hs"</formula>
    </cfRule>
    <cfRule type="cellIs" dxfId="32680" priority="10029" stopIfTrue="1" operator="equal">
      <formula>"Towel"</formula>
    </cfRule>
    <cfRule type="cellIs" dxfId="32679" priority="10030" stopIfTrue="1" operator="equal">
      <formula>"Napkin Hs"</formula>
    </cfRule>
    <cfRule type="cellIs" dxfId="32678" priority="10033" stopIfTrue="1" operator="equal">
      <formula>"Towel"</formula>
    </cfRule>
    <cfRule type="cellIs" dxfId="32677" priority="10034" stopIfTrue="1" operator="equal">
      <formula>"Napkin Hs"</formula>
    </cfRule>
    <cfRule type="cellIs" dxfId="32676" priority="10036" stopIfTrue="1" operator="equal">
      <formula>"Napkin Hs"</formula>
    </cfRule>
  </conditionalFormatting>
  <conditionalFormatting sqref="C79">
    <cfRule type="cellIs" dxfId="32675" priority="10035" stopIfTrue="1" operator="equal">
      <formula>"Towel"</formula>
    </cfRule>
  </conditionalFormatting>
  <conditionalFormatting sqref="C79">
    <cfRule type="cellIs" dxfId="32674" priority="10013" stopIfTrue="1" operator="equal">
      <formula>"Towel"</formula>
    </cfRule>
    <cfRule type="cellIs" dxfId="32673" priority="10014" stopIfTrue="1" operator="equal">
      <formula>"Napkin Hs"</formula>
    </cfRule>
  </conditionalFormatting>
  <conditionalFormatting sqref="C79">
    <cfRule type="cellIs" dxfId="32672" priority="10012" stopIfTrue="1" operator="equal">
      <formula>"Napkin Hs"</formula>
    </cfRule>
  </conditionalFormatting>
  <conditionalFormatting sqref="C79">
    <cfRule type="cellIs" dxfId="32671" priority="10011" stopIfTrue="1" operator="equal">
      <formula>"Towel"</formula>
    </cfRule>
  </conditionalFormatting>
  <conditionalFormatting sqref="C79">
    <cfRule type="cellIs" dxfId="32670" priority="10009" stopIfTrue="1" operator="equal">
      <formula>"Towel"</formula>
    </cfRule>
  </conditionalFormatting>
  <conditionalFormatting sqref="C79">
    <cfRule type="cellIs" dxfId="32669" priority="10010" stopIfTrue="1" operator="equal">
      <formula>"Napkin Hs"</formula>
    </cfRule>
  </conditionalFormatting>
  <conditionalFormatting sqref="C79">
    <cfRule type="cellIs" dxfId="32668" priority="9913" stopIfTrue="1" operator="equal">
      <formula>"Towel"</formula>
    </cfRule>
  </conditionalFormatting>
  <conditionalFormatting sqref="C79">
    <cfRule type="cellIs" dxfId="32667" priority="9923" stopIfTrue="1" operator="equal">
      <formula>"Towel"</formula>
    </cfRule>
    <cfRule type="cellIs" dxfId="32666" priority="9924" stopIfTrue="1" operator="equal">
      <formula>"Napkin Hs"</formula>
    </cfRule>
    <cfRule type="cellIs" dxfId="32665" priority="9929" stopIfTrue="1" operator="equal">
      <formula>"Towel"</formula>
    </cfRule>
    <cfRule type="cellIs" dxfId="32664" priority="9930" stopIfTrue="1" operator="equal">
      <formula>"Napkin Hs"</formula>
    </cfRule>
    <cfRule type="cellIs" dxfId="32663" priority="9935" stopIfTrue="1" operator="equal">
      <formula>"Towel"</formula>
    </cfRule>
    <cfRule type="cellIs" dxfId="32662" priority="9936" stopIfTrue="1" operator="equal">
      <formula>"Napkin Hs"</formula>
    </cfRule>
    <cfRule type="cellIs" dxfId="32661" priority="9937" stopIfTrue="1" operator="equal">
      <formula>"Towel"</formula>
    </cfRule>
    <cfRule type="cellIs" dxfId="32660" priority="9938" stopIfTrue="1" operator="equal">
      <formula>"Napkin Hs"</formula>
    </cfRule>
    <cfRule type="cellIs" dxfId="32659" priority="9943" stopIfTrue="1" operator="equal">
      <formula>"Towel"</formula>
    </cfRule>
    <cfRule type="cellIs" dxfId="32658" priority="9944" stopIfTrue="1" operator="equal">
      <formula>"Napkin Hs"</formula>
    </cfRule>
    <cfRule type="cellIs" dxfId="32657" priority="9953" stopIfTrue="1" operator="equal">
      <formula>"Towel"</formula>
    </cfRule>
    <cfRule type="cellIs" dxfId="32656" priority="9954" stopIfTrue="1" operator="equal">
      <formula>"Napkin Hs"</formula>
    </cfRule>
    <cfRule type="cellIs" dxfId="32655" priority="9959" stopIfTrue="1" operator="equal">
      <formula>"Towel"</formula>
    </cfRule>
    <cfRule type="cellIs" dxfId="32654" priority="9960" stopIfTrue="1" operator="equal">
      <formula>"Napkin Hs"</formula>
    </cfRule>
    <cfRule type="cellIs" dxfId="32653" priority="9961" stopIfTrue="1" operator="equal">
      <formula>"Towel"</formula>
    </cfRule>
    <cfRule type="cellIs" dxfId="32652" priority="9962" stopIfTrue="1" operator="equal">
      <formula>"Napkin Hs"</formula>
    </cfRule>
    <cfRule type="cellIs" dxfId="32651" priority="9967" stopIfTrue="1" operator="equal">
      <formula>"Towel"</formula>
    </cfRule>
    <cfRule type="cellIs" dxfId="32650" priority="9968" stopIfTrue="1" operator="equal">
      <formula>"Napkin Hs"</formula>
    </cfRule>
    <cfRule type="cellIs" dxfId="32649" priority="9977" stopIfTrue="1" operator="equal">
      <formula>"Towel"</formula>
    </cfRule>
    <cfRule type="cellIs" dxfId="32648" priority="9978" stopIfTrue="1" operator="equal">
      <formula>"Napkin Hs"</formula>
    </cfRule>
    <cfRule type="cellIs" dxfId="32647" priority="9979" stopIfTrue="1" operator="equal">
      <formula>"Towel"</formula>
    </cfRule>
    <cfRule type="cellIs" dxfId="32646" priority="9980" stopIfTrue="1" operator="equal">
      <formula>"Napkin Hs"</formula>
    </cfRule>
    <cfRule type="cellIs" dxfId="32645" priority="9985" stopIfTrue="1" operator="equal">
      <formula>"Towel"</formula>
    </cfRule>
    <cfRule type="cellIs" dxfId="32644" priority="9986" stopIfTrue="1" operator="equal">
      <formula>"Napkin Hs"</formula>
    </cfRule>
    <cfRule type="cellIs" dxfId="32643" priority="9995" stopIfTrue="1" operator="equal">
      <formula>"Towel"</formula>
    </cfRule>
    <cfRule type="cellIs" dxfId="32642" priority="9996" stopIfTrue="1" operator="equal">
      <formula>"Napkin Hs"</formula>
    </cfRule>
    <cfRule type="cellIs" dxfId="32641" priority="9997" stopIfTrue="1" operator="equal">
      <formula>"Towel"</formula>
    </cfRule>
    <cfRule type="cellIs" dxfId="32640" priority="9998" stopIfTrue="1" operator="equal">
      <formula>"Napkin Hs"</formula>
    </cfRule>
    <cfRule type="cellIs" dxfId="32639" priority="10004" stopIfTrue="1" operator="equal">
      <formula>"Napkin Hs"</formula>
    </cfRule>
  </conditionalFormatting>
  <conditionalFormatting sqref="C79">
    <cfRule type="cellIs" dxfId="32638" priority="10003" stopIfTrue="1" operator="equal">
      <formula>"Towel"</formula>
    </cfRule>
  </conditionalFormatting>
  <conditionalFormatting sqref="C79">
    <cfRule type="cellIs" dxfId="32637" priority="9914" stopIfTrue="1" operator="equal">
      <formula>"Napkin Hs"</formula>
    </cfRule>
    <cfRule type="cellIs" dxfId="32636" priority="9915" stopIfTrue="1" operator="equal">
      <formula>"Towel"</formula>
    </cfRule>
    <cfRule type="cellIs" dxfId="32635" priority="9916" stopIfTrue="1" operator="equal">
      <formula>"Napkin Hs"</formula>
    </cfRule>
    <cfRule type="cellIs" dxfId="32634" priority="9917" stopIfTrue="1" operator="equal">
      <formula>"Towel"</formula>
    </cfRule>
    <cfRule type="cellIs" dxfId="32633" priority="9918" stopIfTrue="1" operator="equal">
      <formula>"Napkin Hs"</formula>
    </cfRule>
    <cfRule type="cellIs" dxfId="32632" priority="9919" stopIfTrue="1" operator="equal">
      <formula>"Towel"</formula>
    </cfRule>
    <cfRule type="cellIs" dxfId="32631" priority="9920" stopIfTrue="1" operator="equal">
      <formula>"Napkin Hs"</formula>
    </cfRule>
    <cfRule type="cellIs" dxfId="32630" priority="9921" stopIfTrue="1" operator="equal">
      <formula>"Towel"</formula>
    </cfRule>
    <cfRule type="cellIs" dxfId="32629" priority="9922" stopIfTrue="1" operator="equal">
      <formula>"Napkin Hs"</formula>
    </cfRule>
    <cfRule type="cellIs" dxfId="32628" priority="9925" stopIfTrue="1" operator="equal">
      <formula>"Towel"</formula>
    </cfRule>
    <cfRule type="cellIs" dxfId="32627" priority="9926" stopIfTrue="1" operator="equal">
      <formula>"Napkin Hs"</formula>
    </cfRule>
    <cfRule type="cellIs" dxfId="32626" priority="9927" stopIfTrue="1" operator="equal">
      <formula>"Towel"</formula>
    </cfRule>
    <cfRule type="cellIs" dxfId="32625" priority="9928" stopIfTrue="1" operator="equal">
      <formula>"Napkin Hs"</formula>
    </cfRule>
    <cfRule type="cellIs" dxfId="32624" priority="9931" stopIfTrue="1" operator="equal">
      <formula>"Towel"</formula>
    </cfRule>
    <cfRule type="cellIs" dxfId="32623" priority="9932" stopIfTrue="1" operator="equal">
      <formula>"Napkin Hs"</formula>
    </cfRule>
    <cfRule type="cellIs" dxfId="32622" priority="9933" stopIfTrue="1" operator="equal">
      <formula>"Towel"</formula>
    </cfRule>
    <cfRule type="cellIs" dxfId="32621" priority="9934" stopIfTrue="1" operator="equal">
      <formula>"Napkin Hs"</formula>
    </cfRule>
    <cfRule type="cellIs" dxfId="32620" priority="9939" stopIfTrue="1" operator="equal">
      <formula>"Towel"</formula>
    </cfRule>
    <cfRule type="cellIs" dxfId="32619" priority="9940" stopIfTrue="1" operator="equal">
      <formula>"Napkin Hs"</formula>
    </cfRule>
    <cfRule type="cellIs" dxfId="32618" priority="9941" stopIfTrue="1" operator="equal">
      <formula>"Towel"</formula>
    </cfRule>
    <cfRule type="cellIs" dxfId="32617" priority="9942" stopIfTrue="1" operator="equal">
      <formula>"Napkin Hs"</formula>
    </cfRule>
    <cfRule type="cellIs" dxfId="32616" priority="9945" stopIfTrue="1" operator="equal">
      <formula>"Towel"</formula>
    </cfRule>
    <cfRule type="cellIs" dxfId="32615" priority="9946" stopIfTrue="1" operator="equal">
      <formula>"Napkin Hs"</formula>
    </cfRule>
    <cfRule type="cellIs" dxfId="32614" priority="9947" stopIfTrue="1" operator="equal">
      <formula>"Towel"</formula>
    </cfRule>
    <cfRule type="cellIs" dxfId="32613" priority="9948" stopIfTrue="1" operator="equal">
      <formula>"Napkin Hs"</formula>
    </cfRule>
    <cfRule type="cellIs" dxfId="32612" priority="9949" stopIfTrue="1" operator="equal">
      <formula>"Towel"</formula>
    </cfRule>
    <cfRule type="cellIs" dxfId="32611" priority="9950" stopIfTrue="1" operator="equal">
      <formula>"Napkin Hs"</formula>
    </cfRule>
    <cfRule type="cellIs" dxfId="32610" priority="9951" stopIfTrue="1" operator="equal">
      <formula>"Towel"</formula>
    </cfRule>
    <cfRule type="cellIs" dxfId="32609" priority="9952" stopIfTrue="1" operator="equal">
      <formula>"Napkin Hs"</formula>
    </cfRule>
    <cfRule type="cellIs" dxfId="32608" priority="9955" stopIfTrue="1" operator="equal">
      <formula>"Towel"</formula>
    </cfRule>
    <cfRule type="cellIs" dxfId="32607" priority="9956" stopIfTrue="1" operator="equal">
      <formula>"Napkin Hs"</formula>
    </cfRule>
    <cfRule type="cellIs" dxfId="32606" priority="9957" stopIfTrue="1" operator="equal">
      <formula>"Towel"</formula>
    </cfRule>
    <cfRule type="cellIs" dxfId="32605" priority="9958" stopIfTrue="1" operator="equal">
      <formula>"Napkin Hs"</formula>
    </cfRule>
    <cfRule type="cellIs" dxfId="32604" priority="9963" stopIfTrue="1" operator="equal">
      <formula>"Towel"</formula>
    </cfRule>
    <cfRule type="cellIs" dxfId="32603" priority="9964" stopIfTrue="1" operator="equal">
      <formula>"Napkin Hs"</formula>
    </cfRule>
    <cfRule type="cellIs" dxfId="32602" priority="9965" stopIfTrue="1" operator="equal">
      <formula>"Towel"</formula>
    </cfRule>
    <cfRule type="cellIs" dxfId="32601" priority="9966" stopIfTrue="1" operator="equal">
      <formula>"Napkin Hs"</formula>
    </cfRule>
    <cfRule type="cellIs" dxfId="32600" priority="9969" stopIfTrue="1" operator="equal">
      <formula>"Towel"</formula>
    </cfRule>
    <cfRule type="cellIs" dxfId="32599" priority="9970" stopIfTrue="1" operator="equal">
      <formula>"Napkin Hs"</formula>
    </cfRule>
    <cfRule type="cellIs" dxfId="32598" priority="9971" stopIfTrue="1" operator="equal">
      <formula>"Towel"</formula>
    </cfRule>
    <cfRule type="cellIs" dxfId="32597" priority="9972" stopIfTrue="1" operator="equal">
      <formula>"Napkin Hs"</formula>
    </cfRule>
    <cfRule type="cellIs" dxfId="32596" priority="9973" stopIfTrue="1" operator="equal">
      <formula>"Towel"</formula>
    </cfRule>
    <cfRule type="cellIs" dxfId="32595" priority="9974" stopIfTrue="1" operator="equal">
      <formula>"Napkin Hs"</formula>
    </cfRule>
    <cfRule type="cellIs" dxfId="32594" priority="9975" stopIfTrue="1" operator="equal">
      <formula>"Towel"</formula>
    </cfRule>
    <cfRule type="cellIs" dxfId="32593" priority="9976" stopIfTrue="1" operator="equal">
      <formula>"Napkin Hs"</formula>
    </cfRule>
    <cfRule type="cellIs" dxfId="32592" priority="9981" stopIfTrue="1" operator="equal">
      <formula>"Towel"</formula>
    </cfRule>
    <cfRule type="cellIs" dxfId="32591" priority="9982" stopIfTrue="1" operator="equal">
      <formula>"Napkin Hs"</formula>
    </cfRule>
    <cfRule type="cellIs" dxfId="32590" priority="9983" stopIfTrue="1" operator="equal">
      <formula>"Towel"</formula>
    </cfRule>
    <cfRule type="cellIs" dxfId="32589" priority="9984" stopIfTrue="1" operator="equal">
      <formula>"Napkin Hs"</formula>
    </cfRule>
    <cfRule type="cellIs" dxfId="32588" priority="9987" stopIfTrue="1" operator="equal">
      <formula>"Towel"</formula>
    </cfRule>
    <cfRule type="cellIs" dxfId="32587" priority="9988" stopIfTrue="1" operator="equal">
      <formula>"Napkin Hs"</formula>
    </cfRule>
    <cfRule type="cellIs" dxfId="32586" priority="9989" stopIfTrue="1" operator="equal">
      <formula>"Towel"</formula>
    </cfRule>
    <cfRule type="cellIs" dxfId="32585" priority="9990" stopIfTrue="1" operator="equal">
      <formula>"Napkin Hs"</formula>
    </cfRule>
    <cfRule type="cellIs" dxfId="32584" priority="9991" stopIfTrue="1" operator="equal">
      <formula>"Towel"</formula>
    </cfRule>
    <cfRule type="cellIs" dxfId="32583" priority="9992" stopIfTrue="1" operator="equal">
      <formula>"Napkin Hs"</formula>
    </cfRule>
    <cfRule type="cellIs" dxfId="32582" priority="9993" stopIfTrue="1" operator="equal">
      <formula>"Towel"</formula>
    </cfRule>
    <cfRule type="cellIs" dxfId="32581" priority="9994" stopIfTrue="1" operator="equal">
      <formula>"Napkin Hs"</formula>
    </cfRule>
    <cfRule type="cellIs" dxfId="32580" priority="9999" stopIfTrue="1" operator="equal">
      <formula>"Towel"</formula>
    </cfRule>
    <cfRule type="cellIs" dxfId="32579" priority="10000" stopIfTrue="1" operator="equal">
      <formula>"Napkin Hs"</formula>
    </cfRule>
    <cfRule type="cellIs" dxfId="32578" priority="10001" stopIfTrue="1" operator="equal">
      <formula>"Towel"</formula>
    </cfRule>
    <cfRule type="cellIs" dxfId="32577" priority="10002" stopIfTrue="1" operator="equal">
      <formula>"Napkin Hs"</formula>
    </cfRule>
    <cfRule type="cellIs" dxfId="32576" priority="10005" stopIfTrue="1" operator="equal">
      <formula>"Towel"</formula>
    </cfRule>
    <cfRule type="cellIs" dxfId="32575" priority="10006" stopIfTrue="1" operator="equal">
      <formula>"Napkin Hs"</formula>
    </cfRule>
    <cfRule type="cellIs" dxfId="32574" priority="10007" stopIfTrue="1" operator="equal">
      <formula>"Towel"</formula>
    </cfRule>
    <cfRule type="cellIs" dxfId="32573" priority="10008" stopIfTrue="1" operator="equal">
      <formula>"Napkin Hs"</formula>
    </cfRule>
  </conditionalFormatting>
  <conditionalFormatting sqref="C79">
    <cfRule type="cellIs" dxfId="32572" priority="9912" stopIfTrue="1" operator="equal">
      <formula>"Napkin Hs"</formula>
    </cfRule>
  </conditionalFormatting>
  <conditionalFormatting sqref="C79">
    <cfRule type="cellIs" dxfId="32571" priority="9911" stopIfTrue="1" operator="equal">
      <formula>"Napkin Hs"</formula>
    </cfRule>
  </conditionalFormatting>
  <conditionalFormatting sqref="C79">
    <cfRule type="cellIs" dxfId="32570" priority="9910" stopIfTrue="1" operator="equal">
      <formula>"Napkin Hs"</formula>
    </cfRule>
  </conditionalFormatting>
  <conditionalFormatting sqref="C79">
    <cfRule type="cellIs" dxfId="32569" priority="9909" stopIfTrue="1" operator="equal">
      <formula>"Napkin Hs"</formula>
    </cfRule>
  </conditionalFormatting>
  <conditionalFormatting sqref="C79">
    <cfRule type="cellIs" dxfId="32568" priority="9908" stopIfTrue="1" operator="equal">
      <formula>"Napkin Hs"</formula>
    </cfRule>
  </conditionalFormatting>
  <conditionalFormatting sqref="C79">
    <cfRule type="cellIs" dxfId="32567" priority="9907" stopIfTrue="1" operator="equal">
      <formula>"Napkin Hs"</formula>
    </cfRule>
  </conditionalFormatting>
  <conditionalFormatting sqref="C79">
    <cfRule type="cellIs" dxfId="32566" priority="9903" stopIfTrue="1" operator="equal">
      <formula>"Towel"</formula>
    </cfRule>
    <cfRule type="cellIs" dxfId="32565" priority="9904" stopIfTrue="1" operator="equal">
      <formula>"Napkin Hs"</formula>
    </cfRule>
  </conditionalFormatting>
  <conditionalFormatting sqref="C79">
    <cfRule type="cellIs" dxfId="32564" priority="9905" stopIfTrue="1" operator="equal">
      <formula>"Towel"</formula>
    </cfRule>
    <cfRule type="cellIs" dxfId="32563" priority="9906" stopIfTrue="1" operator="equal">
      <formula>"Napkin Hs"</formula>
    </cfRule>
  </conditionalFormatting>
  <conditionalFormatting sqref="C79">
    <cfRule type="cellIs" dxfId="32562" priority="9899" stopIfTrue="1" operator="equal">
      <formula>"Towel"</formula>
    </cfRule>
    <cfRule type="cellIs" dxfId="32561" priority="9900" stopIfTrue="1" operator="equal">
      <formula>"Napkin Hs"</formula>
    </cfRule>
  </conditionalFormatting>
  <conditionalFormatting sqref="C79">
    <cfRule type="cellIs" dxfId="32560" priority="9901" stopIfTrue="1" operator="equal">
      <formula>"Towel"</formula>
    </cfRule>
    <cfRule type="cellIs" dxfId="32559" priority="9902" stopIfTrue="1" operator="equal">
      <formula>"Napkin Hs"</formula>
    </cfRule>
  </conditionalFormatting>
  <conditionalFormatting sqref="B79">
    <cfRule type="cellIs" dxfId="32558" priority="9891" stopIfTrue="1" operator="equal">
      <formula>"Towel"</formula>
    </cfRule>
    <cfRule type="cellIs" dxfId="32557" priority="9892" stopIfTrue="1" operator="equal">
      <formula>"Napkin Hs"</formula>
    </cfRule>
  </conditionalFormatting>
  <conditionalFormatting sqref="B79">
    <cfRule type="cellIs" dxfId="32556" priority="9889" stopIfTrue="1" operator="equal">
      <formula>"Towel"</formula>
    </cfRule>
    <cfRule type="cellIs" dxfId="32555" priority="9890" stopIfTrue="1" operator="equal">
      <formula>"Napkin Hs"</formula>
    </cfRule>
  </conditionalFormatting>
  <conditionalFormatting sqref="B79">
    <cfRule type="cellIs" dxfId="32554" priority="9887" stopIfTrue="1" operator="equal">
      <formula>"Towel"</formula>
    </cfRule>
    <cfRule type="cellIs" dxfId="32553" priority="9888" stopIfTrue="1" operator="equal">
      <formula>"Napkin Hs"</formula>
    </cfRule>
  </conditionalFormatting>
  <conditionalFormatting sqref="B79">
    <cfRule type="cellIs" dxfId="32552" priority="9885" stopIfTrue="1" operator="equal">
      <formula>"Towel"</formula>
    </cfRule>
    <cfRule type="cellIs" dxfId="32551" priority="9886" stopIfTrue="1" operator="equal">
      <formula>"Napkin Hs"</formula>
    </cfRule>
  </conditionalFormatting>
  <conditionalFormatting sqref="B79">
    <cfRule type="cellIs" dxfId="32550" priority="9883" stopIfTrue="1" operator="equal">
      <formula>"Towel"</formula>
    </cfRule>
    <cfRule type="cellIs" dxfId="32549" priority="9884" stopIfTrue="1" operator="equal">
      <formula>"Napkin Hs"</formula>
    </cfRule>
  </conditionalFormatting>
  <conditionalFormatting sqref="B79">
    <cfRule type="cellIs" dxfId="32548" priority="9881" stopIfTrue="1" operator="equal">
      <formula>"Towel"</formula>
    </cfRule>
    <cfRule type="cellIs" dxfId="32547" priority="9882" stopIfTrue="1" operator="equal">
      <formula>"Napkin Hs"</formula>
    </cfRule>
  </conditionalFormatting>
  <conditionalFormatting sqref="B79">
    <cfRule type="cellIs" dxfId="32546" priority="9879" stopIfTrue="1" operator="equal">
      <formula>"Towel"</formula>
    </cfRule>
    <cfRule type="cellIs" dxfId="32545" priority="9880" stopIfTrue="1" operator="equal">
      <formula>"Napkin Hs"</formula>
    </cfRule>
  </conditionalFormatting>
  <conditionalFormatting sqref="B79">
    <cfRule type="cellIs" dxfId="32544" priority="9877" stopIfTrue="1" operator="equal">
      <formula>"Towel"</formula>
    </cfRule>
    <cfRule type="cellIs" dxfId="32543" priority="9878" stopIfTrue="1" operator="equal">
      <formula>"Napkin Hs"</formula>
    </cfRule>
  </conditionalFormatting>
  <conditionalFormatting sqref="B79">
    <cfRule type="cellIs" dxfId="32542" priority="9875" stopIfTrue="1" operator="equal">
      <formula>"Towel"</formula>
    </cfRule>
    <cfRule type="cellIs" dxfId="32541" priority="9876" stopIfTrue="1" operator="equal">
      <formula>"Napkin Hs"</formula>
    </cfRule>
  </conditionalFormatting>
  <conditionalFormatting sqref="B79">
    <cfRule type="cellIs" dxfId="32540" priority="9874" stopIfTrue="1" operator="equal">
      <formula>"Napkin Hs"</formula>
    </cfRule>
  </conditionalFormatting>
  <conditionalFormatting sqref="B79">
    <cfRule type="cellIs" dxfId="32539" priority="9873" stopIfTrue="1" operator="equal">
      <formula>"Napkin Hs"</formula>
    </cfRule>
  </conditionalFormatting>
  <conditionalFormatting sqref="B79">
    <cfRule type="cellIs" dxfId="32538" priority="9872" stopIfTrue="1" operator="equal">
      <formula>"Napkin Hs"</formula>
    </cfRule>
  </conditionalFormatting>
  <conditionalFormatting sqref="B79">
    <cfRule type="cellIs" dxfId="32537" priority="9897" stopIfTrue="1" operator="equal">
      <formula>"Towel"</formula>
    </cfRule>
    <cfRule type="cellIs" dxfId="32536" priority="9898" stopIfTrue="1" operator="equal">
      <formula>"Napkin Hs"</formula>
    </cfRule>
  </conditionalFormatting>
  <conditionalFormatting sqref="B79">
    <cfRule type="cellIs" dxfId="32535" priority="9895" stopIfTrue="1" operator="equal">
      <formula>"Towel"</formula>
    </cfRule>
    <cfRule type="cellIs" dxfId="32534" priority="9896" stopIfTrue="1" operator="equal">
      <formula>"Napkin Hs"</formula>
    </cfRule>
  </conditionalFormatting>
  <conditionalFormatting sqref="B79">
    <cfRule type="cellIs" dxfId="32533" priority="9893" stopIfTrue="1" operator="equal">
      <formula>"Towel"</formula>
    </cfRule>
    <cfRule type="cellIs" dxfId="32532" priority="9894" stopIfTrue="1" operator="equal">
      <formula>"Napkin Hs"</formula>
    </cfRule>
  </conditionalFormatting>
  <conditionalFormatting sqref="B78:C78">
    <cfRule type="cellIs" dxfId="32531" priority="9375" stopIfTrue="1" operator="equal">
      <formula>"Towel"</formula>
    </cfRule>
    <cfRule type="cellIs" dxfId="32530" priority="9376" stopIfTrue="1" operator="equal">
      <formula>"Napkin Hs"</formula>
    </cfRule>
  </conditionalFormatting>
  <conditionalFormatting sqref="C78">
    <cfRule type="cellIs" dxfId="32529" priority="9373" stopIfTrue="1" operator="equal">
      <formula>"Towel"</formula>
    </cfRule>
    <cfRule type="cellIs" dxfId="32528" priority="9374" stopIfTrue="1" operator="equal">
      <formula>"Napkin Hs"</formula>
    </cfRule>
  </conditionalFormatting>
  <conditionalFormatting sqref="C78">
    <cfRule type="cellIs" dxfId="32527" priority="9371" stopIfTrue="1" operator="equal">
      <formula>"Towel"</formula>
    </cfRule>
    <cfRule type="cellIs" dxfId="32526" priority="9372" stopIfTrue="1" operator="equal">
      <formula>"Napkin Hs"</formula>
    </cfRule>
  </conditionalFormatting>
  <conditionalFormatting sqref="C78">
    <cfRule type="cellIs" dxfId="32525" priority="9357" stopIfTrue="1" operator="equal">
      <formula>"Towel"</formula>
    </cfRule>
    <cfRule type="cellIs" dxfId="32524" priority="9358" stopIfTrue="1" operator="equal">
      <formula>"Napkin Hs"</formula>
    </cfRule>
  </conditionalFormatting>
  <conditionalFormatting sqref="C78">
    <cfRule type="cellIs" dxfId="32523" priority="9355" stopIfTrue="1" operator="equal">
      <formula>"Towel"</formula>
    </cfRule>
    <cfRule type="cellIs" dxfId="32522" priority="9356" stopIfTrue="1" operator="equal">
      <formula>"Napkin Hs"</formula>
    </cfRule>
  </conditionalFormatting>
  <conditionalFormatting sqref="C78">
    <cfRule type="cellIs" dxfId="32521" priority="9363" stopIfTrue="1" operator="equal">
      <formula>"Towel"</formula>
    </cfRule>
    <cfRule type="cellIs" dxfId="32520" priority="9364" stopIfTrue="1" operator="equal">
      <formula>"Napkin Hs"</formula>
    </cfRule>
  </conditionalFormatting>
  <conditionalFormatting sqref="B78:C78">
    <cfRule type="cellIs" dxfId="32519" priority="9365" stopIfTrue="1" operator="equal">
      <formula>"Towel"</formula>
    </cfRule>
    <cfRule type="cellIs" dxfId="32518" priority="9366" stopIfTrue="1" operator="equal">
      <formula>"Napkin Hs"</formula>
    </cfRule>
  </conditionalFormatting>
  <conditionalFormatting sqref="C78">
    <cfRule type="cellIs" dxfId="32517" priority="9361" stopIfTrue="1" operator="equal">
      <formula>"Towel"</formula>
    </cfRule>
    <cfRule type="cellIs" dxfId="32516" priority="9362" stopIfTrue="1" operator="equal">
      <formula>"Napkin Hs"</formula>
    </cfRule>
  </conditionalFormatting>
  <conditionalFormatting sqref="B78:C78">
    <cfRule type="cellIs" dxfId="32515" priority="9359" stopIfTrue="1" operator="equal">
      <formula>"Towel"</formula>
    </cfRule>
    <cfRule type="cellIs" dxfId="32514" priority="9360" stopIfTrue="1" operator="equal">
      <formula>"Napkin Hs"</formula>
    </cfRule>
  </conditionalFormatting>
  <conditionalFormatting sqref="C78">
    <cfRule type="cellIs" dxfId="32513" priority="9367" stopIfTrue="1" operator="equal">
      <formula>"Towel"</formula>
    </cfRule>
    <cfRule type="cellIs" dxfId="32512" priority="9368" stopIfTrue="1" operator="equal">
      <formula>"Napkin Hs"</formula>
    </cfRule>
  </conditionalFormatting>
  <conditionalFormatting sqref="C78">
    <cfRule type="cellIs" dxfId="32511" priority="9369" stopIfTrue="1" operator="equal">
      <formula>"Towel"</formula>
    </cfRule>
    <cfRule type="cellIs" dxfId="32510" priority="9370" stopIfTrue="1" operator="equal">
      <formula>"Napkin Hs"</formula>
    </cfRule>
  </conditionalFormatting>
  <conditionalFormatting sqref="C78">
    <cfRule type="cellIs" dxfId="32509" priority="9351" stopIfTrue="1" operator="equal">
      <formula>"Towel"</formula>
    </cfRule>
    <cfRule type="cellIs" dxfId="32508" priority="9352" stopIfTrue="1" operator="equal">
      <formula>"Napkin Hs"</formula>
    </cfRule>
  </conditionalFormatting>
  <conditionalFormatting sqref="B78:C78">
    <cfRule type="cellIs" dxfId="32507" priority="9353" stopIfTrue="1" operator="equal">
      <formula>"Towel"</formula>
    </cfRule>
    <cfRule type="cellIs" dxfId="32506" priority="9354" stopIfTrue="1" operator="equal">
      <formula>"Napkin Hs"</formula>
    </cfRule>
  </conditionalFormatting>
  <conditionalFormatting sqref="C78">
    <cfRule type="cellIs" dxfId="32505" priority="9349" stopIfTrue="1" operator="equal">
      <formula>"Towel"</formula>
    </cfRule>
    <cfRule type="cellIs" dxfId="32504" priority="9350" stopIfTrue="1" operator="equal">
      <formula>"Napkin Hs"</formula>
    </cfRule>
  </conditionalFormatting>
  <conditionalFormatting sqref="B78:C78">
    <cfRule type="cellIs" dxfId="32503" priority="9347" stopIfTrue="1" operator="equal">
      <formula>"Towel"</formula>
    </cfRule>
    <cfRule type="cellIs" dxfId="32502" priority="9348" stopIfTrue="1" operator="equal">
      <formula>"Napkin Hs"</formula>
    </cfRule>
  </conditionalFormatting>
  <conditionalFormatting sqref="C78">
    <cfRule type="cellIs" dxfId="32501" priority="9333" stopIfTrue="1" operator="equal">
      <formula>"Towel"</formula>
    </cfRule>
    <cfRule type="cellIs" dxfId="32500" priority="9334" stopIfTrue="1" operator="equal">
      <formula>"Napkin Hs"</formula>
    </cfRule>
  </conditionalFormatting>
  <conditionalFormatting sqref="C78">
    <cfRule type="cellIs" dxfId="32499" priority="9331" stopIfTrue="1" operator="equal">
      <formula>"Towel"</formula>
    </cfRule>
    <cfRule type="cellIs" dxfId="32498" priority="9332" stopIfTrue="1" operator="equal">
      <formula>"Napkin Hs"</formula>
    </cfRule>
  </conditionalFormatting>
  <conditionalFormatting sqref="C78">
    <cfRule type="cellIs" dxfId="32497" priority="9339" stopIfTrue="1" operator="equal">
      <formula>"Towel"</formula>
    </cfRule>
    <cfRule type="cellIs" dxfId="32496" priority="9340" stopIfTrue="1" operator="equal">
      <formula>"Napkin Hs"</formula>
    </cfRule>
  </conditionalFormatting>
  <conditionalFormatting sqref="B78:C78">
    <cfRule type="cellIs" dxfId="32495" priority="9341" stopIfTrue="1" operator="equal">
      <formula>"Towel"</formula>
    </cfRule>
    <cfRule type="cellIs" dxfId="32494" priority="9342" stopIfTrue="1" operator="equal">
      <formula>"Napkin Hs"</formula>
    </cfRule>
  </conditionalFormatting>
  <conditionalFormatting sqref="C78">
    <cfRule type="cellIs" dxfId="32493" priority="9337" stopIfTrue="1" operator="equal">
      <formula>"Towel"</formula>
    </cfRule>
    <cfRule type="cellIs" dxfId="32492" priority="9338" stopIfTrue="1" operator="equal">
      <formula>"Napkin Hs"</formula>
    </cfRule>
  </conditionalFormatting>
  <conditionalFormatting sqref="B78:C78">
    <cfRule type="cellIs" dxfId="32491" priority="9335" stopIfTrue="1" operator="equal">
      <formula>"Towel"</formula>
    </cfRule>
    <cfRule type="cellIs" dxfId="32490" priority="9336" stopIfTrue="1" operator="equal">
      <formula>"Napkin Hs"</formula>
    </cfRule>
  </conditionalFormatting>
  <conditionalFormatting sqref="C78">
    <cfRule type="cellIs" dxfId="32489" priority="9343" stopIfTrue="1" operator="equal">
      <formula>"Towel"</formula>
    </cfRule>
    <cfRule type="cellIs" dxfId="32488" priority="9344" stopIfTrue="1" operator="equal">
      <formula>"Napkin Hs"</formula>
    </cfRule>
  </conditionalFormatting>
  <conditionalFormatting sqref="C78">
    <cfRule type="cellIs" dxfId="32487" priority="9345" stopIfTrue="1" operator="equal">
      <formula>"Towel"</formula>
    </cfRule>
    <cfRule type="cellIs" dxfId="32486" priority="9346" stopIfTrue="1" operator="equal">
      <formula>"Napkin Hs"</formula>
    </cfRule>
  </conditionalFormatting>
  <conditionalFormatting sqref="C78">
    <cfRule type="cellIs" dxfId="32485" priority="9327" stopIfTrue="1" operator="equal">
      <formula>"Towel"</formula>
    </cfRule>
    <cfRule type="cellIs" dxfId="32484" priority="9328" stopIfTrue="1" operator="equal">
      <formula>"Napkin Hs"</formula>
    </cfRule>
  </conditionalFormatting>
  <conditionalFormatting sqref="B78:C78">
    <cfRule type="cellIs" dxfId="32483" priority="9329" stopIfTrue="1" operator="equal">
      <formula>"Towel"</formula>
    </cfRule>
    <cfRule type="cellIs" dxfId="32482" priority="9330" stopIfTrue="1" operator="equal">
      <formula>"Napkin Hs"</formula>
    </cfRule>
  </conditionalFormatting>
  <conditionalFormatting sqref="C78">
    <cfRule type="cellIs" dxfId="32481" priority="9325" stopIfTrue="1" operator="equal">
      <formula>"Towel"</formula>
    </cfRule>
    <cfRule type="cellIs" dxfId="32480" priority="9326" stopIfTrue="1" operator="equal">
      <formula>"Napkin Hs"</formula>
    </cfRule>
  </conditionalFormatting>
  <conditionalFormatting sqref="B78:C78">
    <cfRule type="cellIs" dxfId="32479" priority="9323" stopIfTrue="1" operator="equal">
      <formula>"Towel"</formula>
    </cfRule>
    <cfRule type="cellIs" dxfId="32478" priority="9324" stopIfTrue="1" operator="equal">
      <formula>"Napkin Hs"</formula>
    </cfRule>
  </conditionalFormatting>
  <conditionalFormatting sqref="B78:C78">
    <cfRule type="cellIs" dxfId="32477" priority="9301" stopIfTrue="1" operator="equal">
      <formula>"Towel"</formula>
    </cfRule>
    <cfRule type="cellIs" dxfId="32476" priority="9302" stopIfTrue="1" operator="equal">
      <formula>"Napkin Hs"</formula>
    </cfRule>
  </conditionalFormatting>
  <conditionalFormatting sqref="C78">
    <cfRule type="cellIs" dxfId="32475" priority="9297" stopIfTrue="1" operator="equal">
      <formula>"Towel"</formula>
    </cfRule>
    <cfRule type="cellIs" dxfId="32474" priority="9298" stopIfTrue="1" operator="equal">
      <formula>"Napkin Hs"</formula>
    </cfRule>
  </conditionalFormatting>
  <conditionalFormatting sqref="C78">
    <cfRule type="cellIs" dxfId="32473" priority="9300" stopIfTrue="1" operator="equal">
      <formula>"Napkin Hs"</formula>
    </cfRule>
  </conditionalFormatting>
  <conditionalFormatting sqref="C78">
    <cfRule type="cellIs" dxfId="32472" priority="9299" stopIfTrue="1" operator="equal">
      <formula>"Towel"</formula>
    </cfRule>
  </conditionalFormatting>
  <conditionalFormatting sqref="B78">
    <cfRule type="cellIs" dxfId="32471" priority="9295" stopIfTrue="1" operator="equal">
      <formula>"Towel"</formula>
    </cfRule>
    <cfRule type="cellIs" dxfId="32470" priority="9296" stopIfTrue="1" operator="equal">
      <formula>"Napkin Hs"</formula>
    </cfRule>
  </conditionalFormatting>
  <conditionalFormatting sqref="B78">
    <cfRule type="cellIs" dxfId="32469" priority="9293" stopIfTrue="1" operator="equal">
      <formula>"Towel"</formula>
    </cfRule>
    <cfRule type="cellIs" dxfId="32468" priority="9294" stopIfTrue="1" operator="equal">
      <formula>"Napkin Hs"</formula>
    </cfRule>
  </conditionalFormatting>
  <conditionalFormatting sqref="B78">
    <cfRule type="cellIs" dxfId="32467" priority="9291" stopIfTrue="1" operator="equal">
      <formula>"Towel"</formula>
    </cfRule>
    <cfRule type="cellIs" dxfId="32466" priority="9292" stopIfTrue="1" operator="equal">
      <formula>"Napkin Hs"</formula>
    </cfRule>
  </conditionalFormatting>
  <conditionalFormatting sqref="B78">
    <cfRule type="cellIs" dxfId="32465" priority="9289" stopIfTrue="1" operator="equal">
      <formula>"Towel"</formula>
    </cfRule>
    <cfRule type="cellIs" dxfId="32464" priority="9290" stopIfTrue="1" operator="equal">
      <formula>"Napkin Hs"</formula>
    </cfRule>
  </conditionalFormatting>
  <conditionalFormatting sqref="B78">
    <cfRule type="cellIs" dxfId="32463" priority="9287" stopIfTrue="1" operator="equal">
      <formula>"Towel"</formula>
    </cfRule>
    <cfRule type="cellIs" dxfId="32462" priority="9288" stopIfTrue="1" operator="equal">
      <formula>"Napkin Hs"</formula>
    </cfRule>
  </conditionalFormatting>
  <conditionalFormatting sqref="B78">
    <cfRule type="cellIs" dxfId="32461" priority="9285" stopIfTrue="1" operator="equal">
      <formula>"Towel"</formula>
    </cfRule>
    <cfRule type="cellIs" dxfId="32460" priority="9286" stopIfTrue="1" operator="equal">
      <formula>"Napkin Hs"</formula>
    </cfRule>
  </conditionalFormatting>
  <conditionalFormatting sqref="B78">
    <cfRule type="cellIs" dxfId="32459" priority="9283" stopIfTrue="1" operator="equal">
      <formula>"Towel"</formula>
    </cfRule>
    <cfRule type="cellIs" dxfId="32458" priority="9284" stopIfTrue="1" operator="equal">
      <formula>"Napkin Hs"</formula>
    </cfRule>
  </conditionalFormatting>
  <conditionalFormatting sqref="B78">
    <cfRule type="cellIs" dxfId="32457" priority="9281" stopIfTrue="1" operator="equal">
      <formula>"Towel"</formula>
    </cfRule>
    <cfRule type="cellIs" dxfId="32456" priority="9282" stopIfTrue="1" operator="equal">
      <formula>"Napkin Hs"</formula>
    </cfRule>
  </conditionalFormatting>
  <conditionalFormatting sqref="B78">
    <cfRule type="cellIs" dxfId="32455" priority="9280" stopIfTrue="1" operator="equal">
      <formula>"Napkin Hs"</formula>
    </cfRule>
  </conditionalFormatting>
  <conditionalFormatting sqref="B78">
    <cfRule type="cellIs" dxfId="32454" priority="9279" stopIfTrue="1" operator="equal">
      <formula>"Napkin Hs"</formula>
    </cfRule>
  </conditionalFormatting>
  <conditionalFormatting sqref="B78">
    <cfRule type="cellIs" dxfId="32453" priority="9278" stopIfTrue="1" operator="equal">
      <formula>"Napkin Hs"</formula>
    </cfRule>
  </conditionalFormatting>
  <conditionalFormatting sqref="C78">
    <cfRule type="cellIs" dxfId="32452" priority="9276" stopIfTrue="1" operator="equal">
      <formula>"Towel"</formula>
    </cfRule>
    <cfRule type="cellIs" dxfId="32451" priority="9277" stopIfTrue="1" operator="equal">
      <formula>"Napkin Hs"</formula>
    </cfRule>
  </conditionalFormatting>
  <conditionalFormatting sqref="C78">
    <cfRule type="cellIs" dxfId="32450" priority="9272" stopIfTrue="1" operator="equal">
      <formula>"Towel"</formula>
    </cfRule>
    <cfRule type="cellIs" dxfId="32449" priority="9273" stopIfTrue="1" operator="equal">
      <formula>"Napkin Hs"</formula>
    </cfRule>
  </conditionalFormatting>
  <conditionalFormatting sqref="C78">
    <cfRule type="cellIs" dxfId="32448" priority="9274" stopIfTrue="1" operator="equal">
      <formula>"Towel"</formula>
    </cfRule>
    <cfRule type="cellIs" dxfId="32447" priority="9275" stopIfTrue="1" operator="equal">
      <formula>"Napkin Hs"</formula>
    </cfRule>
  </conditionalFormatting>
  <conditionalFormatting sqref="C78">
    <cfRule type="cellIs" dxfId="32446" priority="9270" stopIfTrue="1" operator="equal">
      <formula>"Towel"</formula>
    </cfRule>
    <cfRule type="cellIs" dxfId="32445" priority="9271" stopIfTrue="1" operator="equal">
      <formula>"Napkin Hs"</formula>
    </cfRule>
  </conditionalFormatting>
  <conditionalFormatting sqref="C78">
    <cfRule type="cellIs" dxfId="32444" priority="9268" stopIfTrue="1" operator="equal">
      <formula>"Towel"</formula>
    </cfRule>
    <cfRule type="cellIs" dxfId="32443" priority="9269" stopIfTrue="1" operator="equal">
      <formula>"Napkin Hs"</formula>
    </cfRule>
  </conditionalFormatting>
  <conditionalFormatting sqref="C78">
    <cfRule type="cellIs" dxfId="32442" priority="9266" stopIfTrue="1" operator="equal">
      <formula>"Towel"</formula>
    </cfRule>
    <cfRule type="cellIs" dxfId="32441" priority="9267" stopIfTrue="1" operator="equal">
      <formula>"Napkin Hs"</formula>
    </cfRule>
  </conditionalFormatting>
  <conditionalFormatting sqref="C78">
    <cfRule type="cellIs" dxfId="32440" priority="9258" stopIfTrue="1" operator="equal">
      <formula>"Towel"</formula>
    </cfRule>
    <cfRule type="cellIs" dxfId="32439" priority="9259" stopIfTrue="1" operator="equal">
      <formula>"Napkin Hs"</formula>
    </cfRule>
  </conditionalFormatting>
  <conditionalFormatting sqref="C78">
    <cfRule type="cellIs" dxfId="32438" priority="9260" stopIfTrue="1" operator="equal">
      <formula>"Towel"</formula>
    </cfRule>
    <cfRule type="cellIs" dxfId="32437" priority="9261" stopIfTrue="1" operator="equal">
      <formula>"Napkin Hs"</formula>
    </cfRule>
  </conditionalFormatting>
  <conditionalFormatting sqref="C78">
    <cfRule type="cellIs" dxfId="32436" priority="9256" stopIfTrue="1" operator="equal">
      <formula>"Towel"</formula>
    </cfRule>
    <cfRule type="cellIs" dxfId="32435" priority="9257" stopIfTrue="1" operator="equal">
      <formula>"Napkin Hs"</formula>
    </cfRule>
  </conditionalFormatting>
  <conditionalFormatting sqref="C78">
    <cfRule type="cellIs" dxfId="32434" priority="9254" stopIfTrue="1" operator="equal">
      <formula>"Towel"</formula>
    </cfRule>
    <cfRule type="cellIs" dxfId="32433" priority="9255" stopIfTrue="1" operator="equal">
      <formula>"Napkin Hs"</formula>
    </cfRule>
  </conditionalFormatting>
  <conditionalFormatting sqref="C78">
    <cfRule type="cellIs" dxfId="32432" priority="9262" stopIfTrue="1" operator="equal">
      <formula>"Towel"</formula>
    </cfRule>
    <cfRule type="cellIs" dxfId="32431" priority="9263" stopIfTrue="1" operator="equal">
      <formula>"Napkin Hs"</formula>
    </cfRule>
  </conditionalFormatting>
  <conditionalFormatting sqref="C78">
    <cfRule type="cellIs" dxfId="32430" priority="9264" stopIfTrue="1" operator="equal">
      <formula>"Towel"</formula>
    </cfRule>
    <cfRule type="cellIs" dxfId="32429" priority="9265" stopIfTrue="1" operator="equal">
      <formula>"Napkin Hs"</formula>
    </cfRule>
  </conditionalFormatting>
  <conditionalFormatting sqref="C78">
    <cfRule type="cellIs" dxfId="32428" priority="9252" stopIfTrue="1" operator="equal">
      <formula>"Towel"</formula>
    </cfRule>
    <cfRule type="cellIs" dxfId="32427" priority="9253" stopIfTrue="1" operator="equal">
      <formula>"Napkin Hs"</formula>
    </cfRule>
  </conditionalFormatting>
  <conditionalFormatting sqref="C78">
    <cfRule type="cellIs" dxfId="32426" priority="9248" stopIfTrue="1" operator="equal">
      <formula>"Towel"</formula>
    </cfRule>
    <cfRule type="cellIs" dxfId="32425" priority="9249" stopIfTrue="1" operator="equal">
      <formula>"Napkin Hs"</formula>
    </cfRule>
  </conditionalFormatting>
  <conditionalFormatting sqref="C78">
    <cfRule type="cellIs" dxfId="32424" priority="9250" stopIfTrue="1" operator="equal">
      <formula>"Towel"</formula>
    </cfRule>
    <cfRule type="cellIs" dxfId="32423" priority="9251" stopIfTrue="1" operator="equal">
      <formula>"Napkin Hs"</formula>
    </cfRule>
  </conditionalFormatting>
  <conditionalFormatting sqref="C78">
    <cfRule type="cellIs" dxfId="32422" priority="9246" stopIfTrue="1" operator="equal">
      <formula>"Towel"</formula>
    </cfRule>
    <cfRule type="cellIs" dxfId="32421" priority="9247" stopIfTrue="1" operator="equal">
      <formula>"Napkin Hs"</formula>
    </cfRule>
  </conditionalFormatting>
  <conditionalFormatting sqref="C78">
    <cfRule type="cellIs" dxfId="32420" priority="9244" stopIfTrue="1" operator="equal">
      <formula>"Towel"</formula>
    </cfRule>
    <cfRule type="cellIs" dxfId="32419" priority="9245" stopIfTrue="1" operator="equal">
      <formula>"Napkin Hs"</formula>
    </cfRule>
  </conditionalFormatting>
  <conditionalFormatting sqref="C78">
    <cfRule type="cellIs" dxfId="32418" priority="9242" stopIfTrue="1" operator="equal">
      <formula>"Towel"</formula>
    </cfRule>
    <cfRule type="cellIs" dxfId="32417" priority="9243" stopIfTrue="1" operator="equal">
      <formula>"Napkin Hs"</formula>
    </cfRule>
  </conditionalFormatting>
  <conditionalFormatting sqref="C78">
    <cfRule type="cellIs" dxfId="32416" priority="9234" stopIfTrue="1" operator="equal">
      <formula>"Towel"</formula>
    </cfRule>
    <cfRule type="cellIs" dxfId="32415" priority="9235" stopIfTrue="1" operator="equal">
      <formula>"Napkin Hs"</formula>
    </cfRule>
  </conditionalFormatting>
  <conditionalFormatting sqref="C78">
    <cfRule type="cellIs" dxfId="32414" priority="9236" stopIfTrue="1" operator="equal">
      <formula>"Towel"</formula>
    </cfRule>
    <cfRule type="cellIs" dxfId="32413" priority="9237" stopIfTrue="1" operator="equal">
      <formula>"Napkin Hs"</formula>
    </cfRule>
  </conditionalFormatting>
  <conditionalFormatting sqref="C78">
    <cfRule type="cellIs" dxfId="32412" priority="9232" stopIfTrue="1" operator="equal">
      <formula>"Towel"</formula>
    </cfRule>
    <cfRule type="cellIs" dxfId="32411" priority="9233" stopIfTrue="1" operator="equal">
      <formula>"Napkin Hs"</formula>
    </cfRule>
  </conditionalFormatting>
  <conditionalFormatting sqref="C78">
    <cfRule type="cellIs" dxfId="32410" priority="9230" stopIfTrue="1" operator="equal">
      <formula>"Towel"</formula>
    </cfRule>
    <cfRule type="cellIs" dxfId="32409" priority="9231" stopIfTrue="1" operator="equal">
      <formula>"Napkin Hs"</formula>
    </cfRule>
  </conditionalFormatting>
  <conditionalFormatting sqref="C78">
    <cfRule type="cellIs" dxfId="32408" priority="9238" stopIfTrue="1" operator="equal">
      <formula>"Towel"</formula>
    </cfRule>
    <cfRule type="cellIs" dxfId="32407" priority="9239" stopIfTrue="1" operator="equal">
      <formula>"Napkin Hs"</formula>
    </cfRule>
  </conditionalFormatting>
  <conditionalFormatting sqref="C78">
    <cfRule type="cellIs" dxfId="32406" priority="9240" stopIfTrue="1" operator="equal">
      <formula>"Towel"</formula>
    </cfRule>
    <cfRule type="cellIs" dxfId="32405" priority="9241" stopIfTrue="1" operator="equal">
      <formula>"Napkin Hs"</formula>
    </cfRule>
  </conditionalFormatting>
  <conditionalFormatting sqref="C78">
    <cfRule type="cellIs" dxfId="32404" priority="9228" stopIfTrue="1" operator="equal">
      <formula>"Towel"</formula>
    </cfRule>
    <cfRule type="cellIs" dxfId="32403" priority="9229" stopIfTrue="1" operator="equal">
      <formula>"Napkin Hs"</formula>
    </cfRule>
  </conditionalFormatting>
  <conditionalFormatting sqref="C78">
    <cfRule type="cellIs" dxfId="32402" priority="9224" stopIfTrue="1" operator="equal">
      <formula>"Towel"</formula>
    </cfRule>
    <cfRule type="cellIs" dxfId="32401" priority="9225" stopIfTrue="1" operator="equal">
      <formula>"Napkin Hs"</formula>
    </cfRule>
  </conditionalFormatting>
  <conditionalFormatting sqref="C78">
    <cfRule type="cellIs" dxfId="32400" priority="9226" stopIfTrue="1" operator="equal">
      <formula>"Towel"</formula>
    </cfRule>
    <cfRule type="cellIs" dxfId="32399" priority="9227" stopIfTrue="1" operator="equal">
      <formula>"Napkin Hs"</formula>
    </cfRule>
  </conditionalFormatting>
  <conditionalFormatting sqref="C78">
    <cfRule type="cellIs" dxfId="32398" priority="9220" stopIfTrue="1" operator="equal">
      <formula>"Towel"</formula>
    </cfRule>
    <cfRule type="cellIs" dxfId="32397" priority="9221" stopIfTrue="1" operator="equal">
      <formula>"Napkin Hs"</formula>
    </cfRule>
  </conditionalFormatting>
  <conditionalFormatting sqref="C78">
    <cfRule type="cellIs" dxfId="32396" priority="9222" stopIfTrue="1" operator="equal">
      <formula>"Towel"</formula>
    </cfRule>
    <cfRule type="cellIs" dxfId="32395" priority="9223" stopIfTrue="1" operator="equal">
      <formula>"Napkin Hs"</formula>
    </cfRule>
  </conditionalFormatting>
  <conditionalFormatting sqref="C78">
    <cfRule type="cellIs" dxfId="32394" priority="9218" stopIfTrue="1" operator="equal">
      <formula>"Towel"</formula>
    </cfRule>
    <cfRule type="cellIs" dxfId="32393" priority="9219" stopIfTrue="1" operator="equal">
      <formula>"Napkin Hs"</formula>
    </cfRule>
  </conditionalFormatting>
  <conditionalFormatting sqref="C78">
    <cfRule type="cellIs" dxfId="32392" priority="9212" stopIfTrue="1" operator="equal">
      <formula>"Towel"</formula>
    </cfRule>
    <cfRule type="cellIs" dxfId="32391" priority="9213" stopIfTrue="1" operator="equal">
      <formula>"Napkin Hs"</formula>
    </cfRule>
  </conditionalFormatting>
  <conditionalFormatting sqref="C78">
    <cfRule type="cellIs" dxfId="32390" priority="9216" stopIfTrue="1" operator="equal">
      <formula>"Towel"</formula>
    </cfRule>
    <cfRule type="cellIs" dxfId="32389" priority="9217" stopIfTrue="1" operator="equal">
      <formula>"Napkin Hs"</formula>
    </cfRule>
  </conditionalFormatting>
  <conditionalFormatting sqref="C78">
    <cfRule type="cellIs" dxfId="32388" priority="9214" stopIfTrue="1" operator="equal">
      <formula>"Towel"</formula>
    </cfRule>
    <cfRule type="cellIs" dxfId="32387" priority="9215" stopIfTrue="1" operator="equal">
      <formula>"Napkin Hs"</formula>
    </cfRule>
  </conditionalFormatting>
  <conditionalFormatting sqref="C78">
    <cfRule type="cellIs" dxfId="32386" priority="9206" stopIfTrue="1" operator="equal">
      <formula>"Towel"</formula>
    </cfRule>
    <cfRule type="cellIs" dxfId="32385" priority="9207" stopIfTrue="1" operator="equal">
      <formula>"Napkin Hs"</formula>
    </cfRule>
  </conditionalFormatting>
  <conditionalFormatting sqref="C78">
    <cfRule type="cellIs" dxfId="32384" priority="9208" stopIfTrue="1" operator="equal">
      <formula>"Towel"</formula>
    </cfRule>
    <cfRule type="cellIs" dxfId="32383" priority="9209" stopIfTrue="1" operator="equal">
      <formula>"Napkin Hs"</formula>
    </cfRule>
  </conditionalFormatting>
  <conditionalFormatting sqref="C78">
    <cfRule type="cellIs" dxfId="32382" priority="9210" stopIfTrue="1" operator="equal">
      <formula>"Towel"</formula>
    </cfRule>
    <cfRule type="cellIs" dxfId="32381" priority="9211" stopIfTrue="1" operator="equal">
      <formula>"Napkin Hs"</formula>
    </cfRule>
  </conditionalFormatting>
  <conditionalFormatting sqref="C78">
    <cfRule type="cellIs" dxfId="32380" priority="9204" stopIfTrue="1" operator="equal">
      <formula>"Towel"</formula>
    </cfRule>
    <cfRule type="cellIs" dxfId="32379" priority="9205" stopIfTrue="1" operator="equal">
      <formula>"Napkin Hs"</formula>
    </cfRule>
  </conditionalFormatting>
  <conditionalFormatting sqref="C78">
    <cfRule type="cellIs" dxfId="32378" priority="9202" stopIfTrue="1" operator="equal">
      <formula>"Towel"</formula>
    </cfRule>
    <cfRule type="cellIs" dxfId="32377" priority="9203" stopIfTrue="1" operator="equal">
      <formula>"Napkin Hs"</formula>
    </cfRule>
  </conditionalFormatting>
  <conditionalFormatting sqref="C78">
    <cfRule type="cellIs" dxfId="32376" priority="9178" stopIfTrue="1" operator="equal">
      <formula>"Towel"</formula>
    </cfRule>
  </conditionalFormatting>
  <conditionalFormatting sqref="C78">
    <cfRule type="cellIs" dxfId="32375" priority="9179" stopIfTrue="1" operator="equal">
      <formula>"Napkin Hs"</formula>
    </cfRule>
    <cfRule type="cellIs" dxfId="32374" priority="9184" stopIfTrue="1" operator="equal">
      <formula>"Towel"</formula>
    </cfRule>
    <cfRule type="cellIs" dxfId="32373" priority="9185" stopIfTrue="1" operator="equal">
      <formula>"Napkin Hs"</formula>
    </cfRule>
    <cfRule type="cellIs" dxfId="32372" priority="9194" stopIfTrue="1" operator="equal">
      <formula>"Towel"</formula>
    </cfRule>
    <cfRule type="cellIs" dxfId="32371" priority="9195" stopIfTrue="1" operator="equal">
      <formula>"Napkin Hs"</formula>
    </cfRule>
    <cfRule type="cellIs" dxfId="32370" priority="9200" stopIfTrue="1" operator="equal">
      <formula>"Towel"</formula>
    </cfRule>
    <cfRule type="cellIs" dxfId="32369" priority="9201" stopIfTrue="1" operator="equal">
      <formula>"Napkin Hs"</formula>
    </cfRule>
  </conditionalFormatting>
  <conditionalFormatting sqref="C78">
    <cfRule type="cellIs" dxfId="32368" priority="9180" stopIfTrue="1" operator="equal">
      <formula>"Towel"</formula>
    </cfRule>
    <cfRule type="cellIs" dxfId="32367" priority="9181" stopIfTrue="1" operator="equal">
      <formula>"Napkin Hs"</formula>
    </cfRule>
    <cfRule type="cellIs" dxfId="32366" priority="9182" stopIfTrue="1" operator="equal">
      <formula>"Towel"</formula>
    </cfRule>
    <cfRule type="cellIs" dxfId="32365" priority="9183" stopIfTrue="1" operator="equal">
      <formula>"Napkin Hs"</formula>
    </cfRule>
    <cfRule type="cellIs" dxfId="32364" priority="9186" stopIfTrue="1" operator="equal">
      <formula>"Towel"</formula>
    </cfRule>
    <cfRule type="cellIs" dxfId="32363" priority="9187" stopIfTrue="1" operator="equal">
      <formula>"Napkin Hs"</formula>
    </cfRule>
    <cfRule type="cellIs" dxfId="32362" priority="9188" stopIfTrue="1" operator="equal">
      <formula>"Towel"</formula>
    </cfRule>
    <cfRule type="cellIs" dxfId="32361" priority="9189" stopIfTrue="1" operator="equal">
      <formula>"Napkin Hs"</formula>
    </cfRule>
    <cfRule type="cellIs" dxfId="32360" priority="9190" stopIfTrue="1" operator="equal">
      <formula>"Towel"</formula>
    </cfRule>
    <cfRule type="cellIs" dxfId="32359" priority="9191" stopIfTrue="1" operator="equal">
      <formula>"Napkin Hs"</formula>
    </cfRule>
    <cfRule type="cellIs" dxfId="32358" priority="9192" stopIfTrue="1" operator="equal">
      <formula>"Towel"</formula>
    </cfRule>
    <cfRule type="cellIs" dxfId="32357" priority="9193" stopIfTrue="1" operator="equal">
      <formula>"Napkin Hs"</formula>
    </cfRule>
    <cfRule type="cellIs" dxfId="32356" priority="9196" stopIfTrue="1" operator="equal">
      <formula>"Towel"</formula>
    </cfRule>
    <cfRule type="cellIs" dxfId="32355" priority="9197" stopIfTrue="1" operator="equal">
      <formula>"Napkin Hs"</formula>
    </cfRule>
    <cfRule type="cellIs" dxfId="32354" priority="9199" stopIfTrue="1" operator="equal">
      <formula>"Napkin Hs"</formula>
    </cfRule>
  </conditionalFormatting>
  <conditionalFormatting sqref="C78">
    <cfRule type="cellIs" dxfId="32353" priority="9198" stopIfTrue="1" operator="equal">
      <formula>"Towel"</formula>
    </cfRule>
  </conditionalFormatting>
  <conditionalFormatting sqref="C78">
    <cfRule type="cellIs" dxfId="32352" priority="9176" stopIfTrue="1" operator="equal">
      <formula>"Towel"</formula>
    </cfRule>
    <cfRule type="cellIs" dxfId="32351" priority="9177" stopIfTrue="1" operator="equal">
      <formula>"Napkin Hs"</formula>
    </cfRule>
  </conditionalFormatting>
  <conditionalFormatting sqref="C78">
    <cfRule type="cellIs" dxfId="32350" priority="9175" stopIfTrue="1" operator="equal">
      <formula>"Napkin Hs"</formula>
    </cfRule>
  </conditionalFormatting>
  <conditionalFormatting sqref="C78">
    <cfRule type="cellIs" dxfId="32349" priority="9174" stopIfTrue="1" operator="equal">
      <formula>"Towel"</formula>
    </cfRule>
  </conditionalFormatting>
  <conditionalFormatting sqref="C78">
    <cfRule type="cellIs" dxfId="32348" priority="9172" stopIfTrue="1" operator="equal">
      <formula>"Towel"</formula>
    </cfRule>
  </conditionalFormatting>
  <conditionalFormatting sqref="C78">
    <cfRule type="cellIs" dxfId="32347" priority="9173" stopIfTrue="1" operator="equal">
      <formula>"Napkin Hs"</formula>
    </cfRule>
  </conditionalFormatting>
  <conditionalFormatting sqref="C78">
    <cfRule type="cellIs" dxfId="32346" priority="9076" stopIfTrue="1" operator="equal">
      <formula>"Towel"</formula>
    </cfRule>
  </conditionalFormatting>
  <conditionalFormatting sqref="C78">
    <cfRule type="cellIs" dxfId="32345" priority="9086" stopIfTrue="1" operator="equal">
      <formula>"Towel"</formula>
    </cfRule>
    <cfRule type="cellIs" dxfId="32344" priority="9087" stopIfTrue="1" operator="equal">
      <formula>"Napkin Hs"</formula>
    </cfRule>
    <cfRule type="cellIs" dxfId="32343" priority="9092" stopIfTrue="1" operator="equal">
      <formula>"Towel"</formula>
    </cfRule>
    <cfRule type="cellIs" dxfId="32342" priority="9093" stopIfTrue="1" operator="equal">
      <formula>"Napkin Hs"</formula>
    </cfRule>
    <cfRule type="cellIs" dxfId="32341" priority="9098" stopIfTrue="1" operator="equal">
      <formula>"Towel"</formula>
    </cfRule>
    <cfRule type="cellIs" dxfId="32340" priority="9099" stopIfTrue="1" operator="equal">
      <formula>"Napkin Hs"</formula>
    </cfRule>
    <cfRule type="cellIs" dxfId="32339" priority="9100" stopIfTrue="1" operator="equal">
      <formula>"Towel"</formula>
    </cfRule>
    <cfRule type="cellIs" dxfId="32338" priority="9101" stopIfTrue="1" operator="equal">
      <formula>"Napkin Hs"</formula>
    </cfRule>
    <cfRule type="cellIs" dxfId="32337" priority="9106" stopIfTrue="1" operator="equal">
      <formula>"Towel"</formula>
    </cfRule>
    <cfRule type="cellIs" dxfId="32336" priority="9107" stopIfTrue="1" operator="equal">
      <formula>"Napkin Hs"</formula>
    </cfRule>
    <cfRule type="cellIs" dxfId="32335" priority="9116" stopIfTrue="1" operator="equal">
      <formula>"Towel"</formula>
    </cfRule>
    <cfRule type="cellIs" dxfId="32334" priority="9117" stopIfTrue="1" operator="equal">
      <formula>"Napkin Hs"</formula>
    </cfRule>
    <cfRule type="cellIs" dxfId="32333" priority="9122" stopIfTrue="1" operator="equal">
      <formula>"Towel"</formula>
    </cfRule>
    <cfRule type="cellIs" dxfId="32332" priority="9123" stopIfTrue="1" operator="equal">
      <formula>"Napkin Hs"</formula>
    </cfRule>
    <cfRule type="cellIs" dxfId="32331" priority="9124" stopIfTrue="1" operator="equal">
      <formula>"Towel"</formula>
    </cfRule>
    <cfRule type="cellIs" dxfId="32330" priority="9125" stopIfTrue="1" operator="equal">
      <formula>"Napkin Hs"</formula>
    </cfRule>
    <cfRule type="cellIs" dxfId="32329" priority="9130" stopIfTrue="1" operator="equal">
      <formula>"Towel"</formula>
    </cfRule>
    <cfRule type="cellIs" dxfId="32328" priority="9131" stopIfTrue="1" operator="equal">
      <formula>"Napkin Hs"</formula>
    </cfRule>
    <cfRule type="cellIs" dxfId="32327" priority="9140" stopIfTrue="1" operator="equal">
      <formula>"Towel"</formula>
    </cfRule>
    <cfRule type="cellIs" dxfId="32326" priority="9141" stopIfTrue="1" operator="equal">
      <formula>"Napkin Hs"</formula>
    </cfRule>
    <cfRule type="cellIs" dxfId="32325" priority="9142" stopIfTrue="1" operator="equal">
      <formula>"Towel"</formula>
    </cfRule>
    <cfRule type="cellIs" dxfId="32324" priority="9143" stopIfTrue="1" operator="equal">
      <formula>"Napkin Hs"</formula>
    </cfRule>
    <cfRule type="cellIs" dxfId="32323" priority="9148" stopIfTrue="1" operator="equal">
      <formula>"Towel"</formula>
    </cfRule>
    <cfRule type="cellIs" dxfId="32322" priority="9149" stopIfTrue="1" operator="equal">
      <formula>"Napkin Hs"</formula>
    </cfRule>
    <cfRule type="cellIs" dxfId="32321" priority="9158" stopIfTrue="1" operator="equal">
      <formula>"Towel"</formula>
    </cfRule>
    <cfRule type="cellIs" dxfId="32320" priority="9159" stopIfTrue="1" operator="equal">
      <formula>"Napkin Hs"</formula>
    </cfRule>
    <cfRule type="cellIs" dxfId="32319" priority="9160" stopIfTrue="1" operator="equal">
      <formula>"Towel"</formula>
    </cfRule>
    <cfRule type="cellIs" dxfId="32318" priority="9161" stopIfTrue="1" operator="equal">
      <formula>"Napkin Hs"</formula>
    </cfRule>
    <cfRule type="cellIs" dxfId="32317" priority="9167" stopIfTrue="1" operator="equal">
      <formula>"Napkin Hs"</formula>
    </cfRule>
  </conditionalFormatting>
  <conditionalFormatting sqref="C78">
    <cfRule type="cellIs" dxfId="32316" priority="9166" stopIfTrue="1" operator="equal">
      <formula>"Towel"</formula>
    </cfRule>
  </conditionalFormatting>
  <conditionalFormatting sqref="C78">
    <cfRule type="cellIs" dxfId="32315" priority="9077" stopIfTrue="1" operator="equal">
      <formula>"Napkin Hs"</formula>
    </cfRule>
    <cfRule type="cellIs" dxfId="32314" priority="9078" stopIfTrue="1" operator="equal">
      <formula>"Towel"</formula>
    </cfRule>
    <cfRule type="cellIs" dxfId="32313" priority="9079" stopIfTrue="1" operator="equal">
      <formula>"Napkin Hs"</formula>
    </cfRule>
    <cfRule type="cellIs" dxfId="32312" priority="9080" stopIfTrue="1" operator="equal">
      <formula>"Towel"</formula>
    </cfRule>
    <cfRule type="cellIs" dxfId="32311" priority="9081" stopIfTrue="1" operator="equal">
      <formula>"Napkin Hs"</formula>
    </cfRule>
    <cfRule type="cellIs" dxfId="32310" priority="9082" stopIfTrue="1" operator="equal">
      <formula>"Towel"</formula>
    </cfRule>
    <cfRule type="cellIs" dxfId="32309" priority="9083" stopIfTrue="1" operator="equal">
      <formula>"Napkin Hs"</formula>
    </cfRule>
    <cfRule type="cellIs" dxfId="32308" priority="9084" stopIfTrue="1" operator="equal">
      <formula>"Towel"</formula>
    </cfRule>
    <cfRule type="cellIs" dxfId="32307" priority="9085" stopIfTrue="1" operator="equal">
      <formula>"Napkin Hs"</formula>
    </cfRule>
    <cfRule type="cellIs" dxfId="32306" priority="9088" stopIfTrue="1" operator="equal">
      <formula>"Towel"</formula>
    </cfRule>
    <cfRule type="cellIs" dxfId="32305" priority="9089" stopIfTrue="1" operator="equal">
      <formula>"Napkin Hs"</formula>
    </cfRule>
    <cfRule type="cellIs" dxfId="32304" priority="9090" stopIfTrue="1" operator="equal">
      <formula>"Towel"</formula>
    </cfRule>
    <cfRule type="cellIs" dxfId="32303" priority="9091" stopIfTrue="1" operator="equal">
      <formula>"Napkin Hs"</formula>
    </cfRule>
    <cfRule type="cellIs" dxfId="32302" priority="9094" stopIfTrue="1" operator="equal">
      <formula>"Towel"</formula>
    </cfRule>
    <cfRule type="cellIs" dxfId="32301" priority="9095" stopIfTrue="1" operator="equal">
      <formula>"Napkin Hs"</formula>
    </cfRule>
    <cfRule type="cellIs" dxfId="32300" priority="9096" stopIfTrue="1" operator="equal">
      <formula>"Towel"</formula>
    </cfRule>
    <cfRule type="cellIs" dxfId="32299" priority="9097" stopIfTrue="1" operator="equal">
      <formula>"Napkin Hs"</formula>
    </cfRule>
    <cfRule type="cellIs" dxfId="32298" priority="9102" stopIfTrue="1" operator="equal">
      <formula>"Towel"</formula>
    </cfRule>
    <cfRule type="cellIs" dxfId="32297" priority="9103" stopIfTrue="1" operator="equal">
      <formula>"Napkin Hs"</formula>
    </cfRule>
    <cfRule type="cellIs" dxfId="32296" priority="9104" stopIfTrue="1" operator="equal">
      <formula>"Towel"</formula>
    </cfRule>
    <cfRule type="cellIs" dxfId="32295" priority="9105" stopIfTrue="1" operator="equal">
      <formula>"Napkin Hs"</formula>
    </cfRule>
    <cfRule type="cellIs" dxfId="32294" priority="9108" stopIfTrue="1" operator="equal">
      <formula>"Towel"</formula>
    </cfRule>
    <cfRule type="cellIs" dxfId="32293" priority="9109" stopIfTrue="1" operator="equal">
      <formula>"Napkin Hs"</formula>
    </cfRule>
    <cfRule type="cellIs" dxfId="32292" priority="9110" stopIfTrue="1" operator="equal">
      <formula>"Towel"</formula>
    </cfRule>
    <cfRule type="cellIs" dxfId="32291" priority="9111" stopIfTrue="1" operator="equal">
      <formula>"Napkin Hs"</formula>
    </cfRule>
    <cfRule type="cellIs" dxfId="32290" priority="9112" stopIfTrue="1" operator="equal">
      <formula>"Towel"</formula>
    </cfRule>
    <cfRule type="cellIs" dxfId="32289" priority="9113" stopIfTrue="1" operator="equal">
      <formula>"Napkin Hs"</formula>
    </cfRule>
    <cfRule type="cellIs" dxfId="32288" priority="9114" stopIfTrue="1" operator="equal">
      <formula>"Towel"</formula>
    </cfRule>
    <cfRule type="cellIs" dxfId="32287" priority="9115" stopIfTrue="1" operator="equal">
      <formula>"Napkin Hs"</formula>
    </cfRule>
    <cfRule type="cellIs" dxfId="32286" priority="9118" stopIfTrue="1" operator="equal">
      <formula>"Towel"</formula>
    </cfRule>
    <cfRule type="cellIs" dxfId="32285" priority="9119" stopIfTrue="1" operator="equal">
      <formula>"Napkin Hs"</formula>
    </cfRule>
    <cfRule type="cellIs" dxfId="32284" priority="9120" stopIfTrue="1" operator="equal">
      <formula>"Towel"</formula>
    </cfRule>
    <cfRule type="cellIs" dxfId="32283" priority="9121" stopIfTrue="1" operator="equal">
      <formula>"Napkin Hs"</formula>
    </cfRule>
    <cfRule type="cellIs" dxfId="32282" priority="9126" stopIfTrue="1" operator="equal">
      <formula>"Towel"</formula>
    </cfRule>
    <cfRule type="cellIs" dxfId="32281" priority="9127" stopIfTrue="1" operator="equal">
      <formula>"Napkin Hs"</formula>
    </cfRule>
    <cfRule type="cellIs" dxfId="32280" priority="9128" stopIfTrue="1" operator="equal">
      <formula>"Towel"</formula>
    </cfRule>
    <cfRule type="cellIs" dxfId="32279" priority="9129" stopIfTrue="1" operator="equal">
      <formula>"Napkin Hs"</formula>
    </cfRule>
    <cfRule type="cellIs" dxfId="32278" priority="9132" stopIfTrue="1" operator="equal">
      <formula>"Towel"</formula>
    </cfRule>
    <cfRule type="cellIs" dxfId="32277" priority="9133" stopIfTrue="1" operator="equal">
      <formula>"Napkin Hs"</formula>
    </cfRule>
    <cfRule type="cellIs" dxfId="32276" priority="9134" stopIfTrue="1" operator="equal">
      <formula>"Towel"</formula>
    </cfRule>
    <cfRule type="cellIs" dxfId="32275" priority="9135" stopIfTrue="1" operator="equal">
      <formula>"Napkin Hs"</formula>
    </cfRule>
    <cfRule type="cellIs" dxfId="32274" priority="9136" stopIfTrue="1" operator="equal">
      <formula>"Towel"</formula>
    </cfRule>
    <cfRule type="cellIs" dxfId="32273" priority="9137" stopIfTrue="1" operator="equal">
      <formula>"Napkin Hs"</formula>
    </cfRule>
    <cfRule type="cellIs" dxfId="32272" priority="9138" stopIfTrue="1" operator="equal">
      <formula>"Towel"</formula>
    </cfRule>
    <cfRule type="cellIs" dxfId="32271" priority="9139" stopIfTrue="1" operator="equal">
      <formula>"Napkin Hs"</formula>
    </cfRule>
    <cfRule type="cellIs" dxfId="32270" priority="9144" stopIfTrue="1" operator="equal">
      <formula>"Towel"</formula>
    </cfRule>
    <cfRule type="cellIs" dxfId="32269" priority="9145" stopIfTrue="1" operator="equal">
      <formula>"Napkin Hs"</formula>
    </cfRule>
    <cfRule type="cellIs" dxfId="32268" priority="9146" stopIfTrue="1" operator="equal">
      <formula>"Towel"</formula>
    </cfRule>
    <cfRule type="cellIs" dxfId="32267" priority="9147" stopIfTrue="1" operator="equal">
      <formula>"Napkin Hs"</formula>
    </cfRule>
    <cfRule type="cellIs" dxfId="32266" priority="9150" stopIfTrue="1" operator="equal">
      <formula>"Towel"</formula>
    </cfRule>
    <cfRule type="cellIs" dxfId="32265" priority="9151" stopIfTrue="1" operator="equal">
      <formula>"Napkin Hs"</formula>
    </cfRule>
    <cfRule type="cellIs" dxfId="32264" priority="9152" stopIfTrue="1" operator="equal">
      <formula>"Towel"</formula>
    </cfRule>
    <cfRule type="cellIs" dxfId="32263" priority="9153" stopIfTrue="1" operator="equal">
      <formula>"Napkin Hs"</formula>
    </cfRule>
    <cfRule type="cellIs" dxfId="32262" priority="9154" stopIfTrue="1" operator="equal">
      <formula>"Towel"</formula>
    </cfRule>
    <cfRule type="cellIs" dxfId="32261" priority="9155" stopIfTrue="1" operator="equal">
      <formula>"Napkin Hs"</formula>
    </cfRule>
    <cfRule type="cellIs" dxfId="32260" priority="9156" stopIfTrue="1" operator="equal">
      <formula>"Towel"</formula>
    </cfRule>
    <cfRule type="cellIs" dxfId="32259" priority="9157" stopIfTrue="1" operator="equal">
      <formula>"Napkin Hs"</formula>
    </cfRule>
    <cfRule type="cellIs" dxfId="32258" priority="9162" stopIfTrue="1" operator="equal">
      <formula>"Towel"</formula>
    </cfRule>
    <cfRule type="cellIs" dxfId="32257" priority="9163" stopIfTrue="1" operator="equal">
      <formula>"Napkin Hs"</formula>
    </cfRule>
    <cfRule type="cellIs" dxfId="32256" priority="9164" stopIfTrue="1" operator="equal">
      <formula>"Towel"</formula>
    </cfRule>
    <cfRule type="cellIs" dxfId="32255" priority="9165" stopIfTrue="1" operator="equal">
      <formula>"Napkin Hs"</formula>
    </cfRule>
    <cfRule type="cellIs" dxfId="32254" priority="9168" stopIfTrue="1" operator="equal">
      <formula>"Towel"</formula>
    </cfRule>
    <cfRule type="cellIs" dxfId="32253" priority="9169" stopIfTrue="1" operator="equal">
      <formula>"Napkin Hs"</formula>
    </cfRule>
    <cfRule type="cellIs" dxfId="32252" priority="9170" stopIfTrue="1" operator="equal">
      <formula>"Towel"</formula>
    </cfRule>
    <cfRule type="cellIs" dxfId="32251" priority="9171" stopIfTrue="1" operator="equal">
      <formula>"Napkin Hs"</formula>
    </cfRule>
  </conditionalFormatting>
  <conditionalFormatting sqref="C78">
    <cfRule type="cellIs" dxfId="32250" priority="9075" stopIfTrue="1" operator="equal">
      <formula>"Napkin Hs"</formula>
    </cfRule>
  </conditionalFormatting>
  <conditionalFormatting sqref="C78">
    <cfRule type="cellIs" dxfId="32249" priority="9074" stopIfTrue="1" operator="equal">
      <formula>"Napkin Hs"</formula>
    </cfRule>
  </conditionalFormatting>
  <conditionalFormatting sqref="C78">
    <cfRule type="cellIs" dxfId="32248" priority="9073" stopIfTrue="1" operator="equal">
      <formula>"Napkin Hs"</formula>
    </cfRule>
  </conditionalFormatting>
  <conditionalFormatting sqref="C78">
    <cfRule type="cellIs" dxfId="32247" priority="9072" stopIfTrue="1" operator="equal">
      <formula>"Napkin Hs"</formula>
    </cfRule>
  </conditionalFormatting>
  <conditionalFormatting sqref="C78">
    <cfRule type="cellIs" dxfId="32246" priority="9071" stopIfTrue="1" operator="equal">
      <formula>"Napkin Hs"</formula>
    </cfRule>
  </conditionalFormatting>
  <conditionalFormatting sqref="C78">
    <cfRule type="cellIs" dxfId="32245" priority="9070" stopIfTrue="1" operator="equal">
      <formula>"Napkin Hs"</formula>
    </cfRule>
  </conditionalFormatting>
  <conditionalFormatting sqref="C78">
    <cfRule type="cellIs" dxfId="32244" priority="9066" stopIfTrue="1" operator="equal">
      <formula>"Towel"</formula>
    </cfRule>
    <cfRule type="cellIs" dxfId="32243" priority="9067" stopIfTrue="1" operator="equal">
      <formula>"Napkin Hs"</formula>
    </cfRule>
  </conditionalFormatting>
  <conditionalFormatting sqref="C78">
    <cfRule type="cellIs" dxfId="32242" priority="9068" stopIfTrue="1" operator="equal">
      <formula>"Towel"</formula>
    </cfRule>
    <cfRule type="cellIs" dxfId="32241" priority="9069" stopIfTrue="1" operator="equal">
      <formula>"Napkin Hs"</formula>
    </cfRule>
  </conditionalFormatting>
  <conditionalFormatting sqref="C78">
    <cfRule type="cellIs" dxfId="32240" priority="9062" stopIfTrue="1" operator="equal">
      <formula>"Towel"</formula>
    </cfRule>
    <cfRule type="cellIs" dxfId="32239" priority="9063" stopIfTrue="1" operator="equal">
      <formula>"Napkin Hs"</formula>
    </cfRule>
  </conditionalFormatting>
  <conditionalFormatting sqref="C78">
    <cfRule type="cellIs" dxfId="32238" priority="9064" stopIfTrue="1" operator="equal">
      <formula>"Towel"</formula>
    </cfRule>
    <cfRule type="cellIs" dxfId="32237" priority="9065" stopIfTrue="1" operator="equal">
      <formula>"Napkin Hs"</formula>
    </cfRule>
  </conditionalFormatting>
  <conditionalFormatting sqref="C78">
    <cfRule type="cellIs" dxfId="32236" priority="9060" stopIfTrue="1" operator="equal">
      <formula>"Towel"</formula>
    </cfRule>
    <cfRule type="cellIs" dxfId="32235" priority="9061" stopIfTrue="1" operator="equal">
      <formula>"Napkin Hs"</formula>
    </cfRule>
  </conditionalFormatting>
  <conditionalFormatting sqref="C78">
    <cfRule type="cellIs" dxfId="32234" priority="9056" stopIfTrue="1" operator="equal">
      <formula>"Towel"</formula>
    </cfRule>
    <cfRule type="cellIs" dxfId="32233" priority="9057" stopIfTrue="1" operator="equal">
      <formula>"Napkin Hs"</formula>
    </cfRule>
  </conditionalFormatting>
  <conditionalFormatting sqref="C78">
    <cfRule type="cellIs" dxfId="32232" priority="9058" stopIfTrue="1" operator="equal">
      <formula>"Towel"</formula>
    </cfRule>
    <cfRule type="cellIs" dxfId="32231" priority="9059" stopIfTrue="1" operator="equal">
      <formula>"Napkin Hs"</formula>
    </cfRule>
  </conditionalFormatting>
  <conditionalFormatting sqref="C78">
    <cfRule type="cellIs" dxfId="32230" priority="9052" stopIfTrue="1" operator="equal">
      <formula>"Towel"</formula>
    </cfRule>
    <cfRule type="cellIs" dxfId="32229" priority="9053" stopIfTrue="1" operator="equal">
      <formula>"Napkin Hs"</formula>
    </cfRule>
  </conditionalFormatting>
  <conditionalFormatting sqref="C78">
    <cfRule type="cellIs" dxfId="32228" priority="9054" stopIfTrue="1" operator="equal">
      <formula>"Towel"</formula>
    </cfRule>
    <cfRule type="cellIs" dxfId="32227" priority="9055" stopIfTrue="1" operator="equal">
      <formula>"Napkin Hs"</formula>
    </cfRule>
  </conditionalFormatting>
  <conditionalFormatting sqref="C78">
    <cfRule type="cellIs" dxfId="32226" priority="9050" stopIfTrue="1" operator="equal">
      <formula>"Towel"</formula>
    </cfRule>
    <cfRule type="cellIs" dxfId="32225" priority="9051" stopIfTrue="1" operator="equal">
      <formula>"Napkin Hs"</formula>
    </cfRule>
  </conditionalFormatting>
  <conditionalFormatting sqref="C78">
    <cfRule type="cellIs" dxfId="32224" priority="9044" stopIfTrue="1" operator="equal">
      <formula>"Towel"</formula>
    </cfRule>
    <cfRule type="cellIs" dxfId="32223" priority="9045" stopIfTrue="1" operator="equal">
      <formula>"Napkin Hs"</formula>
    </cfRule>
  </conditionalFormatting>
  <conditionalFormatting sqref="C78">
    <cfRule type="cellIs" dxfId="32222" priority="9048" stopIfTrue="1" operator="equal">
      <formula>"Towel"</formula>
    </cfRule>
    <cfRule type="cellIs" dxfId="32221" priority="9049" stopIfTrue="1" operator="equal">
      <formula>"Napkin Hs"</formula>
    </cfRule>
  </conditionalFormatting>
  <conditionalFormatting sqref="C78">
    <cfRule type="cellIs" dxfId="32220" priority="9046" stopIfTrue="1" operator="equal">
      <formula>"Towel"</formula>
    </cfRule>
    <cfRule type="cellIs" dxfId="32219" priority="9047" stopIfTrue="1" operator="equal">
      <formula>"Napkin Hs"</formula>
    </cfRule>
  </conditionalFormatting>
  <conditionalFormatting sqref="C78">
    <cfRule type="cellIs" dxfId="32218" priority="9038" stopIfTrue="1" operator="equal">
      <formula>"Towel"</formula>
    </cfRule>
    <cfRule type="cellIs" dxfId="32217" priority="9039" stopIfTrue="1" operator="equal">
      <formula>"Napkin Hs"</formula>
    </cfRule>
  </conditionalFormatting>
  <conditionalFormatting sqref="C78">
    <cfRule type="cellIs" dxfId="32216" priority="9040" stopIfTrue="1" operator="equal">
      <formula>"Towel"</formula>
    </cfRule>
    <cfRule type="cellIs" dxfId="32215" priority="9041" stopIfTrue="1" operator="equal">
      <formula>"Napkin Hs"</formula>
    </cfRule>
  </conditionalFormatting>
  <conditionalFormatting sqref="C78">
    <cfRule type="cellIs" dxfId="32214" priority="9042" stopIfTrue="1" operator="equal">
      <formula>"Towel"</formula>
    </cfRule>
    <cfRule type="cellIs" dxfId="32213" priority="9043" stopIfTrue="1" operator="equal">
      <formula>"Napkin Hs"</formula>
    </cfRule>
  </conditionalFormatting>
  <conditionalFormatting sqref="C78">
    <cfRule type="cellIs" dxfId="32212" priority="9036" stopIfTrue="1" operator="equal">
      <formula>"Towel"</formula>
    </cfRule>
    <cfRule type="cellIs" dxfId="32211" priority="9037" stopIfTrue="1" operator="equal">
      <formula>"Napkin Hs"</formula>
    </cfRule>
  </conditionalFormatting>
  <conditionalFormatting sqref="C78">
    <cfRule type="cellIs" dxfId="32210" priority="9034" stopIfTrue="1" operator="equal">
      <formula>"Towel"</formula>
    </cfRule>
    <cfRule type="cellIs" dxfId="32209" priority="9035" stopIfTrue="1" operator="equal">
      <formula>"Napkin Hs"</formula>
    </cfRule>
  </conditionalFormatting>
  <conditionalFormatting sqref="C78">
    <cfRule type="cellIs" dxfId="32208" priority="9010" stopIfTrue="1" operator="equal">
      <formula>"Towel"</formula>
    </cfRule>
  </conditionalFormatting>
  <conditionalFormatting sqref="C78">
    <cfRule type="cellIs" dxfId="32207" priority="9011" stopIfTrue="1" operator="equal">
      <formula>"Napkin Hs"</formula>
    </cfRule>
    <cfRule type="cellIs" dxfId="32206" priority="9016" stopIfTrue="1" operator="equal">
      <formula>"Towel"</formula>
    </cfRule>
    <cfRule type="cellIs" dxfId="32205" priority="9017" stopIfTrue="1" operator="equal">
      <formula>"Napkin Hs"</formula>
    </cfRule>
    <cfRule type="cellIs" dxfId="32204" priority="9026" stopIfTrue="1" operator="equal">
      <formula>"Towel"</formula>
    </cfRule>
    <cfRule type="cellIs" dxfId="32203" priority="9027" stopIfTrue="1" operator="equal">
      <formula>"Napkin Hs"</formula>
    </cfRule>
    <cfRule type="cellIs" dxfId="32202" priority="9032" stopIfTrue="1" operator="equal">
      <formula>"Towel"</formula>
    </cfRule>
    <cfRule type="cellIs" dxfId="32201" priority="9033" stopIfTrue="1" operator="equal">
      <formula>"Napkin Hs"</formula>
    </cfRule>
  </conditionalFormatting>
  <conditionalFormatting sqref="C78">
    <cfRule type="cellIs" dxfId="32200" priority="9012" stopIfTrue="1" operator="equal">
      <formula>"Towel"</formula>
    </cfRule>
    <cfRule type="cellIs" dxfId="32199" priority="9013" stopIfTrue="1" operator="equal">
      <formula>"Napkin Hs"</formula>
    </cfRule>
    <cfRule type="cellIs" dxfId="32198" priority="9014" stopIfTrue="1" operator="equal">
      <formula>"Towel"</formula>
    </cfRule>
    <cfRule type="cellIs" dxfId="32197" priority="9015" stopIfTrue="1" operator="equal">
      <formula>"Napkin Hs"</formula>
    </cfRule>
    <cfRule type="cellIs" dxfId="32196" priority="9018" stopIfTrue="1" operator="equal">
      <formula>"Towel"</formula>
    </cfRule>
    <cfRule type="cellIs" dxfId="32195" priority="9019" stopIfTrue="1" operator="equal">
      <formula>"Napkin Hs"</formula>
    </cfRule>
    <cfRule type="cellIs" dxfId="32194" priority="9020" stopIfTrue="1" operator="equal">
      <formula>"Towel"</formula>
    </cfRule>
    <cfRule type="cellIs" dxfId="32193" priority="9021" stopIfTrue="1" operator="equal">
      <formula>"Napkin Hs"</formula>
    </cfRule>
    <cfRule type="cellIs" dxfId="32192" priority="9022" stopIfTrue="1" operator="equal">
      <formula>"Towel"</formula>
    </cfRule>
    <cfRule type="cellIs" dxfId="32191" priority="9023" stopIfTrue="1" operator="equal">
      <formula>"Napkin Hs"</formula>
    </cfRule>
    <cfRule type="cellIs" dxfId="32190" priority="9024" stopIfTrue="1" operator="equal">
      <formula>"Towel"</formula>
    </cfRule>
    <cfRule type="cellIs" dxfId="32189" priority="9025" stopIfTrue="1" operator="equal">
      <formula>"Napkin Hs"</formula>
    </cfRule>
    <cfRule type="cellIs" dxfId="32188" priority="9028" stopIfTrue="1" operator="equal">
      <formula>"Towel"</formula>
    </cfRule>
    <cfRule type="cellIs" dxfId="32187" priority="9029" stopIfTrue="1" operator="equal">
      <formula>"Napkin Hs"</formula>
    </cfRule>
    <cfRule type="cellIs" dxfId="32186" priority="9031" stopIfTrue="1" operator="equal">
      <formula>"Napkin Hs"</formula>
    </cfRule>
  </conditionalFormatting>
  <conditionalFormatting sqref="C78">
    <cfRule type="cellIs" dxfId="32185" priority="9030" stopIfTrue="1" operator="equal">
      <formula>"Towel"</formula>
    </cfRule>
  </conditionalFormatting>
  <conditionalFormatting sqref="C78">
    <cfRule type="cellIs" dxfId="32184" priority="9008" stopIfTrue="1" operator="equal">
      <formula>"Towel"</formula>
    </cfRule>
    <cfRule type="cellIs" dxfId="32183" priority="9009" stopIfTrue="1" operator="equal">
      <formula>"Napkin Hs"</formula>
    </cfRule>
  </conditionalFormatting>
  <conditionalFormatting sqref="C78">
    <cfRule type="cellIs" dxfId="32182" priority="9007" stopIfTrue="1" operator="equal">
      <formula>"Napkin Hs"</formula>
    </cfRule>
  </conditionalFormatting>
  <conditionalFormatting sqref="C78">
    <cfRule type="cellIs" dxfId="32181" priority="9006" stopIfTrue="1" operator="equal">
      <formula>"Towel"</formula>
    </cfRule>
  </conditionalFormatting>
  <conditionalFormatting sqref="C78">
    <cfRule type="cellIs" dxfId="32180" priority="9004" stopIfTrue="1" operator="equal">
      <formula>"Towel"</formula>
    </cfRule>
  </conditionalFormatting>
  <conditionalFormatting sqref="C78">
    <cfRule type="cellIs" dxfId="32179" priority="9005" stopIfTrue="1" operator="equal">
      <formula>"Napkin Hs"</formula>
    </cfRule>
  </conditionalFormatting>
  <conditionalFormatting sqref="C78">
    <cfRule type="cellIs" dxfId="32178" priority="8908" stopIfTrue="1" operator="equal">
      <formula>"Towel"</formula>
    </cfRule>
  </conditionalFormatting>
  <conditionalFormatting sqref="C78">
    <cfRule type="cellIs" dxfId="32177" priority="8918" stopIfTrue="1" operator="equal">
      <formula>"Towel"</formula>
    </cfRule>
    <cfRule type="cellIs" dxfId="32176" priority="8919" stopIfTrue="1" operator="equal">
      <formula>"Napkin Hs"</formula>
    </cfRule>
    <cfRule type="cellIs" dxfId="32175" priority="8924" stopIfTrue="1" operator="equal">
      <formula>"Towel"</formula>
    </cfRule>
    <cfRule type="cellIs" dxfId="32174" priority="8925" stopIfTrue="1" operator="equal">
      <formula>"Napkin Hs"</formula>
    </cfRule>
    <cfRule type="cellIs" dxfId="32173" priority="8930" stopIfTrue="1" operator="equal">
      <formula>"Towel"</formula>
    </cfRule>
    <cfRule type="cellIs" dxfId="32172" priority="8931" stopIfTrue="1" operator="equal">
      <formula>"Napkin Hs"</formula>
    </cfRule>
    <cfRule type="cellIs" dxfId="32171" priority="8932" stopIfTrue="1" operator="equal">
      <formula>"Towel"</formula>
    </cfRule>
    <cfRule type="cellIs" dxfId="32170" priority="8933" stopIfTrue="1" operator="equal">
      <formula>"Napkin Hs"</formula>
    </cfRule>
    <cfRule type="cellIs" dxfId="32169" priority="8938" stopIfTrue="1" operator="equal">
      <formula>"Towel"</formula>
    </cfRule>
    <cfRule type="cellIs" dxfId="32168" priority="8939" stopIfTrue="1" operator="equal">
      <formula>"Napkin Hs"</formula>
    </cfRule>
    <cfRule type="cellIs" dxfId="32167" priority="8948" stopIfTrue="1" operator="equal">
      <formula>"Towel"</formula>
    </cfRule>
    <cfRule type="cellIs" dxfId="32166" priority="8949" stopIfTrue="1" operator="equal">
      <formula>"Napkin Hs"</formula>
    </cfRule>
    <cfRule type="cellIs" dxfId="32165" priority="8954" stopIfTrue="1" operator="equal">
      <formula>"Towel"</formula>
    </cfRule>
    <cfRule type="cellIs" dxfId="32164" priority="8955" stopIfTrue="1" operator="equal">
      <formula>"Napkin Hs"</formula>
    </cfRule>
    <cfRule type="cellIs" dxfId="32163" priority="8956" stopIfTrue="1" operator="equal">
      <formula>"Towel"</formula>
    </cfRule>
    <cfRule type="cellIs" dxfId="32162" priority="8957" stopIfTrue="1" operator="equal">
      <formula>"Napkin Hs"</formula>
    </cfRule>
    <cfRule type="cellIs" dxfId="32161" priority="8962" stopIfTrue="1" operator="equal">
      <formula>"Towel"</formula>
    </cfRule>
    <cfRule type="cellIs" dxfId="32160" priority="8963" stopIfTrue="1" operator="equal">
      <formula>"Napkin Hs"</formula>
    </cfRule>
    <cfRule type="cellIs" dxfId="32159" priority="8972" stopIfTrue="1" operator="equal">
      <formula>"Towel"</formula>
    </cfRule>
    <cfRule type="cellIs" dxfId="32158" priority="8973" stopIfTrue="1" operator="equal">
      <formula>"Napkin Hs"</formula>
    </cfRule>
    <cfRule type="cellIs" dxfId="32157" priority="8974" stopIfTrue="1" operator="equal">
      <formula>"Towel"</formula>
    </cfRule>
    <cfRule type="cellIs" dxfId="32156" priority="8975" stopIfTrue="1" operator="equal">
      <formula>"Napkin Hs"</formula>
    </cfRule>
    <cfRule type="cellIs" dxfId="32155" priority="8980" stopIfTrue="1" operator="equal">
      <formula>"Towel"</formula>
    </cfRule>
    <cfRule type="cellIs" dxfId="32154" priority="8981" stopIfTrue="1" operator="equal">
      <formula>"Napkin Hs"</formula>
    </cfRule>
    <cfRule type="cellIs" dxfId="32153" priority="8990" stopIfTrue="1" operator="equal">
      <formula>"Towel"</formula>
    </cfRule>
    <cfRule type="cellIs" dxfId="32152" priority="8991" stopIfTrue="1" operator="equal">
      <formula>"Napkin Hs"</formula>
    </cfRule>
    <cfRule type="cellIs" dxfId="32151" priority="8992" stopIfTrue="1" operator="equal">
      <formula>"Towel"</formula>
    </cfRule>
    <cfRule type="cellIs" dxfId="32150" priority="8993" stopIfTrue="1" operator="equal">
      <formula>"Napkin Hs"</formula>
    </cfRule>
    <cfRule type="cellIs" dxfId="32149" priority="8999" stopIfTrue="1" operator="equal">
      <formula>"Napkin Hs"</formula>
    </cfRule>
  </conditionalFormatting>
  <conditionalFormatting sqref="C78">
    <cfRule type="cellIs" dxfId="32148" priority="8998" stopIfTrue="1" operator="equal">
      <formula>"Towel"</formula>
    </cfRule>
  </conditionalFormatting>
  <conditionalFormatting sqref="C78">
    <cfRule type="cellIs" dxfId="32147" priority="8909" stopIfTrue="1" operator="equal">
      <formula>"Napkin Hs"</formula>
    </cfRule>
    <cfRule type="cellIs" dxfId="32146" priority="8910" stopIfTrue="1" operator="equal">
      <formula>"Towel"</formula>
    </cfRule>
    <cfRule type="cellIs" dxfId="32145" priority="8911" stopIfTrue="1" operator="equal">
      <formula>"Napkin Hs"</formula>
    </cfRule>
    <cfRule type="cellIs" dxfId="32144" priority="8912" stopIfTrue="1" operator="equal">
      <formula>"Towel"</formula>
    </cfRule>
    <cfRule type="cellIs" dxfId="32143" priority="8913" stopIfTrue="1" operator="equal">
      <formula>"Napkin Hs"</formula>
    </cfRule>
    <cfRule type="cellIs" dxfId="32142" priority="8914" stopIfTrue="1" operator="equal">
      <formula>"Towel"</formula>
    </cfRule>
    <cfRule type="cellIs" dxfId="32141" priority="8915" stopIfTrue="1" operator="equal">
      <formula>"Napkin Hs"</formula>
    </cfRule>
    <cfRule type="cellIs" dxfId="32140" priority="8916" stopIfTrue="1" operator="equal">
      <formula>"Towel"</formula>
    </cfRule>
    <cfRule type="cellIs" dxfId="32139" priority="8917" stopIfTrue="1" operator="equal">
      <formula>"Napkin Hs"</formula>
    </cfRule>
    <cfRule type="cellIs" dxfId="32138" priority="8920" stopIfTrue="1" operator="equal">
      <formula>"Towel"</formula>
    </cfRule>
    <cfRule type="cellIs" dxfId="32137" priority="8921" stopIfTrue="1" operator="equal">
      <formula>"Napkin Hs"</formula>
    </cfRule>
    <cfRule type="cellIs" dxfId="32136" priority="8922" stopIfTrue="1" operator="equal">
      <formula>"Towel"</formula>
    </cfRule>
    <cfRule type="cellIs" dxfId="32135" priority="8923" stopIfTrue="1" operator="equal">
      <formula>"Napkin Hs"</formula>
    </cfRule>
    <cfRule type="cellIs" dxfId="32134" priority="8926" stopIfTrue="1" operator="equal">
      <formula>"Towel"</formula>
    </cfRule>
    <cfRule type="cellIs" dxfId="32133" priority="8927" stopIfTrue="1" operator="equal">
      <formula>"Napkin Hs"</formula>
    </cfRule>
    <cfRule type="cellIs" dxfId="32132" priority="8928" stopIfTrue="1" operator="equal">
      <formula>"Towel"</formula>
    </cfRule>
    <cfRule type="cellIs" dxfId="32131" priority="8929" stopIfTrue="1" operator="equal">
      <formula>"Napkin Hs"</formula>
    </cfRule>
    <cfRule type="cellIs" dxfId="32130" priority="8934" stopIfTrue="1" operator="equal">
      <formula>"Towel"</formula>
    </cfRule>
    <cfRule type="cellIs" dxfId="32129" priority="8935" stopIfTrue="1" operator="equal">
      <formula>"Napkin Hs"</formula>
    </cfRule>
    <cfRule type="cellIs" dxfId="32128" priority="8936" stopIfTrue="1" operator="equal">
      <formula>"Towel"</formula>
    </cfRule>
    <cfRule type="cellIs" dxfId="32127" priority="8937" stopIfTrue="1" operator="equal">
      <formula>"Napkin Hs"</formula>
    </cfRule>
    <cfRule type="cellIs" dxfId="32126" priority="8940" stopIfTrue="1" operator="equal">
      <formula>"Towel"</formula>
    </cfRule>
    <cfRule type="cellIs" dxfId="32125" priority="8941" stopIfTrue="1" operator="equal">
      <formula>"Napkin Hs"</formula>
    </cfRule>
    <cfRule type="cellIs" dxfId="32124" priority="8942" stopIfTrue="1" operator="equal">
      <formula>"Towel"</formula>
    </cfRule>
    <cfRule type="cellIs" dxfId="32123" priority="8943" stopIfTrue="1" operator="equal">
      <formula>"Napkin Hs"</formula>
    </cfRule>
    <cfRule type="cellIs" dxfId="32122" priority="8944" stopIfTrue="1" operator="equal">
      <formula>"Towel"</formula>
    </cfRule>
    <cfRule type="cellIs" dxfId="32121" priority="8945" stopIfTrue="1" operator="equal">
      <formula>"Napkin Hs"</formula>
    </cfRule>
    <cfRule type="cellIs" dxfId="32120" priority="8946" stopIfTrue="1" operator="equal">
      <formula>"Towel"</formula>
    </cfRule>
    <cfRule type="cellIs" dxfId="32119" priority="8947" stopIfTrue="1" operator="equal">
      <formula>"Napkin Hs"</formula>
    </cfRule>
    <cfRule type="cellIs" dxfId="32118" priority="8950" stopIfTrue="1" operator="equal">
      <formula>"Towel"</formula>
    </cfRule>
    <cfRule type="cellIs" dxfId="32117" priority="8951" stopIfTrue="1" operator="equal">
      <formula>"Napkin Hs"</formula>
    </cfRule>
    <cfRule type="cellIs" dxfId="32116" priority="8952" stopIfTrue="1" operator="equal">
      <formula>"Towel"</formula>
    </cfRule>
    <cfRule type="cellIs" dxfId="32115" priority="8953" stopIfTrue="1" operator="equal">
      <formula>"Napkin Hs"</formula>
    </cfRule>
    <cfRule type="cellIs" dxfId="32114" priority="8958" stopIfTrue="1" operator="equal">
      <formula>"Towel"</formula>
    </cfRule>
    <cfRule type="cellIs" dxfId="32113" priority="8959" stopIfTrue="1" operator="equal">
      <formula>"Napkin Hs"</formula>
    </cfRule>
    <cfRule type="cellIs" dxfId="32112" priority="8960" stopIfTrue="1" operator="equal">
      <formula>"Towel"</formula>
    </cfRule>
    <cfRule type="cellIs" dxfId="32111" priority="8961" stopIfTrue="1" operator="equal">
      <formula>"Napkin Hs"</formula>
    </cfRule>
    <cfRule type="cellIs" dxfId="32110" priority="8964" stopIfTrue="1" operator="equal">
      <formula>"Towel"</formula>
    </cfRule>
    <cfRule type="cellIs" dxfId="32109" priority="8965" stopIfTrue="1" operator="equal">
      <formula>"Napkin Hs"</formula>
    </cfRule>
    <cfRule type="cellIs" dxfId="32108" priority="8966" stopIfTrue="1" operator="equal">
      <formula>"Towel"</formula>
    </cfRule>
    <cfRule type="cellIs" dxfId="32107" priority="8967" stopIfTrue="1" operator="equal">
      <formula>"Napkin Hs"</formula>
    </cfRule>
    <cfRule type="cellIs" dxfId="32106" priority="8968" stopIfTrue="1" operator="equal">
      <formula>"Towel"</formula>
    </cfRule>
    <cfRule type="cellIs" dxfId="32105" priority="8969" stopIfTrue="1" operator="equal">
      <formula>"Napkin Hs"</formula>
    </cfRule>
    <cfRule type="cellIs" dxfId="32104" priority="8970" stopIfTrue="1" operator="equal">
      <formula>"Towel"</formula>
    </cfRule>
    <cfRule type="cellIs" dxfId="32103" priority="8971" stopIfTrue="1" operator="equal">
      <formula>"Napkin Hs"</formula>
    </cfRule>
    <cfRule type="cellIs" dxfId="32102" priority="8976" stopIfTrue="1" operator="equal">
      <formula>"Towel"</formula>
    </cfRule>
    <cfRule type="cellIs" dxfId="32101" priority="8977" stopIfTrue="1" operator="equal">
      <formula>"Napkin Hs"</formula>
    </cfRule>
    <cfRule type="cellIs" dxfId="32100" priority="8978" stopIfTrue="1" operator="equal">
      <formula>"Towel"</formula>
    </cfRule>
    <cfRule type="cellIs" dxfId="32099" priority="8979" stopIfTrue="1" operator="equal">
      <formula>"Napkin Hs"</formula>
    </cfRule>
    <cfRule type="cellIs" dxfId="32098" priority="8982" stopIfTrue="1" operator="equal">
      <formula>"Towel"</formula>
    </cfRule>
    <cfRule type="cellIs" dxfId="32097" priority="8983" stopIfTrue="1" operator="equal">
      <formula>"Napkin Hs"</formula>
    </cfRule>
    <cfRule type="cellIs" dxfId="32096" priority="8984" stopIfTrue="1" operator="equal">
      <formula>"Towel"</formula>
    </cfRule>
    <cfRule type="cellIs" dxfId="32095" priority="8985" stopIfTrue="1" operator="equal">
      <formula>"Napkin Hs"</formula>
    </cfRule>
    <cfRule type="cellIs" dxfId="32094" priority="8986" stopIfTrue="1" operator="equal">
      <formula>"Towel"</formula>
    </cfRule>
    <cfRule type="cellIs" dxfId="32093" priority="8987" stopIfTrue="1" operator="equal">
      <formula>"Napkin Hs"</formula>
    </cfRule>
    <cfRule type="cellIs" dxfId="32092" priority="8988" stopIfTrue="1" operator="equal">
      <formula>"Towel"</formula>
    </cfRule>
    <cfRule type="cellIs" dxfId="32091" priority="8989" stopIfTrue="1" operator="equal">
      <formula>"Napkin Hs"</formula>
    </cfRule>
    <cfRule type="cellIs" dxfId="32090" priority="8994" stopIfTrue="1" operator="equal">
      <formula>"Towel"</formula>
    </cfRule>
    <cfRule type="cellIs" dxfId="32089" priority="8995" stopIfTrue="1" operator="equal">
      <formula>"Napkin Hs"</formula>
    </cfRule>
    <cfRule type="cellIs" dxfId="32088" priority="8996" stopIfTrue="1" operator="equal">
      <formula>"Towel"</formula>
    </cfRule>
    <cfRule type="cellIs" dxfId="32087" priority="8997" stopIfTrue="1" operator="equal">
      <formula>"Napkin Hs"</formula>
    </cfRule>
    <cfRule type="cellIs" dxfId="32086" priority="9000" stopIfTrue="1" operator="equal">
      <formula>"Towel"</formula>
    </cfRule>
    <cfRule type="cellIs" dxfId="32085" priority="9001" stopIfTrue="1" operator="equal">
      <formula>"Napkin Hs"</formula>
    </cfRule>
    <cfRule type="cellIs" dxfId="32084" priority="9002" stopIfTrue="1" operator="equal">
      <formula>"Towel"</formula>
    </cfRule>
    <cfRule type="cellIs" dxfId="32083" priority="9003" stopIfTrue="1" operator="equal">
      <formula>"Napkin Hs"</formula>
    </cfRule>
  </conditionalFormatting>
  <conditionalFormatting sqref="C78">
    <cfRule type="cellIs" dxfId="32082" priority="8907" stopIfTrue="1" operator="equal">
      <formula>"Napkin Hs"</formula>
    </cfRule>
  </conditionalFormatting>
  <conditionalFormatting sqref="C78">
    <cfRule type="cellIs" dxfId="32081" priority="8906" stopIfTrue="1" operator="equal">
      <formula>"Napkin Hs"</formula>
    </cfRule>
  </conditionalFormatting>
  <conditionalFormatting sqref="C78">
    <cfRule type="cellIs" dxfId="32080" priority="8905" stopIfTrue="1" operator="equal">
      <formula>"Napkin Hs"</formula>
    </cfRule>
  </conditionalFormatting>
  <conditionalFormatting sqref="C78">
    <cfRule type="cellIs" dxfId="32079" priority="8904" stopIfTrue="1" operator="equal">
      <formula>"Napkin Hs"</formula>
    </cfRule>
  </conditionalFormatting>
  <conditionalFormatting sqref="C78">
    <cfRule type="cellIs" dxfId="32078" priority="8903" stopIfTrue="1" operator="equal">
      <formula>"Napkin Hs"</formula>
    </cfRule>
  </conditionalFormatting>
  <conditionalFormatting sqref="C78">
    <cfRule type="cellIs" dxfId="32077" priority="8902" stopIfTrue="1" operator="equal">
      <formula>"Napkin Hs"</formula>
    </cfRule>
  </conditionalFormatting>
  <conditionalFormatting sqref="C78">
    <cfRule type="cellIs" dxfId="32076" priority="8898" stopIfTrue="1" operator="equal">
      <formula>"Towel"</formula>
    </cfRule>
    <cfRule type="cellIs" dxfId="32075" priority="8899" stopIfTrue="1" operator="equal">
      <formula>"Napkin Hs"</formula>
    </cfRule>
  </conditionalFormatting>
  <conditionalFormatting sqref="C78">
    <cfRule type="cellIs" dxfId="32074" priority="8900" stopIfTrue="1" operator="equal">
      <formula>"Towel"</formula>
    </cfRule>
    <cfRule type="cellIs" dxfId="32073" priority="8901" stopIfTrue="1" operator="equal">
      <formula>"Napkin Hs"</formula>
    </cfRule>
  </conditionalFormatting>
  <conditionalFormatting sqref="C78">
    <cfRule type="cellIs" dxfId="32072" priority="8894" stopIfTrue="1" operator="equal">
      <formula>"Towel"</formula>
    </cfRule>
    <cfRule type="cellIs" dxfId="32071" priority="8895" stopIfTrue="1" operator="equal">
      <formula>"Napkin Hs"</formula>
    </cfRule>
  </conditionalFormatting>
  <conditionalFormatting sqref="C78">
    <cfRule type="cellIs" dxfId="32070" priority="8896" stopIfTrue="1" operator="equal">
      <formula>"Towel"</formula>
    </cfRule>
    <cfRule type="cellIs" dxfId="32069" priority="8897" stopIfTrue="1" operator="equal">
      <formula>"Napkin Hs"</formula>
    </cfRule>
  </conditionalFormatting>
  <conditionalFormatting sqref="B78:C78">
    <cfRule type="cellIs" dxfId="32068" priority="9321" stopIfTrue="1" operator="equal">
      <formula>"Towel"</formula>
    </cfRule>
    <cfRule type="cellIs" dxfId="32067" priority="9322" stopIfTrue="1" operator="equal">
      <formula>"Napkin Hs"</formula>
    </cfRule>
  </conditionalFormatting>
  <conditionalFormatting sqref="C78">
    <cfRule type="cellIs" dxfId="32066" priority="9317" stopIfTrue="1" operator="equal">
      <formula>"Towel"</formula>
    </cfRule>
    <cfRule type="cellIs" dxfId="32065" priority="9318" stopIfTrue="1" operator="equal">
      <formula>"Napkin Hs"</formula>
    </cfRule>
  </conditionalFormatting>
  <conditionalFormatting sqref="C78">
    <cfRule type="cellIs" dxfId="32064" priority="9319" stopIfTrue="1" operator="equal">
      <formula>"Towel"</formula>
    </cfRule>
    <cfRule type="cellIs" dxfId="32063" priority="9320" stopIfTrue="1" operator="equal">
      <formula>"Napkin Hs"</formula>
    </cfRule>
  </conditionalFormatting>
  <conditionalFormatting sqref="C78">
    <cfRule type="cellIs" dxfId="32062" priority="9313" stopIfTrue="1" operator="equal">
      <formula>"Towel"</formula>
    </cfRule>
    <cfRule type="cellIs" dxfId="32061" priority="9314" stopIfTrue="1" operator="equal">
      <formula>"Napkin Hs"</formula>
    </cfRule>
  </conditionalFormatting>
  <conditionalFormatting sqref="C78">
    <cfRule type="cellIs" dxfId="32060" priority="9315" stopIfTrue="1" operator="equal">
      <formula>"Towel"</formula>
    </cfRule>
    <cfRule type="cellIs" dxfId="32059" priority="9316" stopIfTrue="1" operator="equal">
      <formula>"Napkin Hs"</formula>
    </cfRule>
  </conditionalFormatting>
  <conditionalFormatting sqref="C78">
    <cfRule type="cellIs" dxfId="32058" priority="9311" stopIfTrue="1" operator="equal">
      <formula>"Towel"</formula>
    </cfRule>
    <cfRule type="cellIs" dxfId="32057" priority="9312" stopIfTrue="1" operator="equal">
      <formula>"Napkin Hs"</formula>
    </cfRule>
  </conditionalFormatting>
  <conditionalFormatting sqref="B78">
    <cfRule type="cellIs" dxfId="32056" priority="9309" stopIfTrue="1" operator="equal">
      <formula>"Towel"</formula>
    </cfRule>
    <cfRule type="cellIs" dxfId="32055" priority="9310" stopIfTrue="1" operator="equal">
      <formula>"Napkin Hs"</formula>
    </cfRule>
  </conditionalFormatting>
  <conditionalFormatting sqref="B78:C78">
    <cfRule type="cellIs" dxfId="32054" priority="9307" stopIfTrue="1" operator="equal">
      <formula>"Towel"</formula>
    </cfRule>
    <cfRule type="cellIs" dxfId="32053" priority="9308" stopIfTrue="1" operator="equal">
      <formula>"Napkin Hs"</formula>
    </cfRule>
  </conditionalFormatting>
  <conditionalFormatting sqref="C78">
    <cfRule type="cellIs" dxfId="32052" priority="9303" stopIfTrue="1" operator="equal">
      <formula>"Towel"</formula>
    </cfRule>
    <cfRule type="cellIs" dxfId="32051" priority="9304" stopIfTrue="1" operator="equal">
      <formula>"Napkin Hs"</formula>
    </cfRule>
  </conditionalFormatting>
  <conditionalFormatting sqref="C78">
    <cfRule type="cellIs" dxfId="32050" priority="9306" stopIfTrue="1" operator="equal">
      <formula>"Napkin Hs"</formula>
    </cfRule>
  </conditionalFormatting>
  <conditionalFormatting sqref="C78">
    <cfRule type="cellIs" dxfId="32049" priority="9305" stopIfTrue="1" operator="equal">
      <formula>"Towel"</formula>
    </cfRule>
  </conditionalFormatting>
  <conditionalFormatting sqref="B77:C77">
    <cfRule type="cellIs" dxfId="32048" priority="8892" stopIfTrue="1" operator="equal">
      <formula>"Towel"</formula>
    </cfRule>
    <cfRule type="cellIs" dxfId="32047" priority="8893" stopIfTrue="1" operator="equal">
      <formula>"Napkin Hs"</formula>
    </cfRule>
  </conditionalFormatting>
  <conditionalFormatting sqref="C77">
    <cfRule type="cellIs" dxfId="32046" priority="8890" stopIfTrue="1" operator="equal">
      <formula>"Towel"</formula>
    </cfRule>
    <cfRule type="cellIs" dxfId="32045" priority="8891" stopIfTrue="1" operator="equal">
      <formula>"Napkin Hs"</formula>
    </cfRule>
  </conditionalFormatting>
  <conditionalFormatting sqref="C77">
    <cfRule type="cellIs" dxfId="32044" priority="8888" stopIfTrue="1" operator="equal">
      <formula>"Towel"</formula>
    </cfRule>
    <cfRule type="cellIs" dxfId="32043" priority="8889" stopIfTrue="1" operator="equal">
      <formula>"Napkin Hs"</formula>
    </cfRule>
  </conditionalFormatting>
  <conditionalFormatting sqref="C77">
    <cfRule type="cellIs" dxfId="32042" priority="8874" stopIfTrue="1" operator="equal">
      <formula>"Towel"</formula>
    </cfRule>
    <cfRule type="cellIs" dxfId="32041" priority="8875" stopIfTrue="1" operator="equal">
      <formula>"Napkin Hs"</formula>
    </cfRule>
  </conditionalFormatting>
  <conditionalFormatting sqref="C77">
    <cfRule type="cellIs" dxfId="32040" priority="8872" stopIfTrue="1" operator="equal">
      <formula>"Towel"</formula>
    </cfRule>
    <cfRule type="cellIs" dxfId="32039" priority="8873" stopIfTrue="1" operator="equal">
      <formula>"Napkin Hs"</formula>
    </cfRule>
  </conditionalFormatting>
  <conditionalFormatting sqref="C77">
    <cfRule type="cellIs" dxfId="32038" priority="8880" stopIfTrue="1" operator="equal">
      <formula>"Towel"</formula>
    </cfRule>
    <cfRule type="cellIs" dxfId="32037" priority="8881" stopIfTrue="1" operator="equal">
      <formula>"Napkin Hs"</formula>
    </cfRule>
  </conditionalFormatting>
  <conditionalFormatting sqref="B77:C77">
    <cfRule type="cellIs" dxfId="32036" priority="8882" stopIfTrue="1" operator="equal">
      <formula>"Towel"</formula>
    </cfRule>
    <cfRule type="cellIs" dxfId="32035" priority="8883" stopIfTrue="1" operator="equal">
      <formula>"Napkin Hs"</formula>
    </cfRule>
  </conditionalFormatting>
  <conditionalFormatting sqref="C77">
    <cfRule type="cellIs" dxfId="32034" priority="8878" stopIfTrue="1" operator="equal">
      <formula>"Towel"</formula>
    </cfRule>
    <cfRule type="cellIs" dxfId="32033" priority="8879" stopIfTrue="1" operator="equal">
      <formula>"Napkin Hs"</formula>
    </cfRule>
  </conditionalFormatting>
  <conditionalFormatting sqref="B77:C77">
    <cfRule type="cellIs" dxfId="32032" priority="8876" stopIfTrue="1" operator="equal">
      <formula>"Towel"</formula>
    </cfRule>
    <cfRule type="cellIs" dxfId="32031" priority="8877" stopIfTrue="1" operator="equal">
      <formula>"Napkin Hs"</formula>
    </cfRule>
  </conditionalFormatting>
  <conditionalFormatting sqref="C77">
    <cfRule type="cellIs" dxfId="32030" priority="8884" stopIfTrue="1" operator="equal">
      <formula>"Towel"</formula>
    </cfRule>
    <cfRule type="cellIs" dxfId="32029" priority="8885" stopIfTrue="1" operator="equal">
      <formula>"Napkin Hs"</formula>
    </cfRule>
  </conditionalFormatting>
  <conditionalFormatting sqref="C77">
    <cfRule type="cellIs" dxfId="32028" priority="8886" stopIfTrue="1" operator="equal">
      <formula>"Towel"</formula>
    </cfRule>
    <cfRule type="cellIs" dxfId="32027" priority="8887" stopIfTrue="1" operator="equal">
      <formula>"Napkin Hs"</formula>
    </cfRule>
  </conditionalFormatting>
  <conditionalFormatting sqref="C77">
    <cfRule type="cellIs" dxfId="32026" priority="8868" stopIfTrue="1" operator="equal">
      <formula>"Towel"</formula>
    </cfRule>
    <cfRule type="cellIs" dxfId="32025" priority="8869" stopIfTrue="1" operator="equal">
      <formula>"Napkin Hs"</formula>
    </cfRule>
  </conditionalFormatting>
  <conditionalFormatting sqref="B77:C77">
    <cfRule type="cellIs" dxfId="32024" priority="8870" stopIfTrue="1" operator="equal">
      <formula>"Towel"</formula>
    </cfRule>
    <cfRule type="cellIs" dxfId="32023" priority="8871" stopIfTrue="1" operator="equal">
      <formula>"Napkin Hs"</formula>
    </cfRule>
  </conditionalFormatting>
  <conditionalFormatting sqref="C77">
    <cfRule type="cellIs" dxfId="32022" priority="8866" stopIfTrue="1" operator="equal">
      <formula>"Towel"</formula>
    </cfRule>
    <cfRule type="cellIs" dxfId="32021" priority="8867" stopIfTrue="1" operator="equal">
      <formula>"Napkin Hs"</formula>
    </cfRule>
  </conditionalFormatting>
  <conditionalFormatting sqref="B77:C77">
    <cfRule type="cellIs" dxfId="32020" priority="8864" stopIfTrue="1" operator="equal">
      <formula>"Towel"</formula>
    </cfRule>
    <cfRule type="cellIs" dxfId="32019" priority="8865" stopIfTrue="1" operator="equal">
      <formula>"Napkin Hs"</formula>
    </cfRule>
  </conditionalFormatting>
  <conditionalFormatting sqref="C77">
    <cfRule type="cellIs" dxfId="32018" priority="8850" stopIfTrue="1" operator="equal">
      <formula>"Towel"</formula>
    </cfRule>
    <cfRule type="cellIs" dxfId="32017" priority="8851" stopIfTrue="1" operator="equal">
      <formula>"Napkin Hs"</formula>
    </cfRule>
  </conditionalFormatting>
  <conditionalFormatting sqref="C77">
    <cfRule type="cellIs" dxfId="32016" priority="8848" stopIfTrue="1" operator="equal">
      <formula>"Towel"</formula>
    </cfRule>
    <cfRule type="cellIs" dxfId="32015" priority="8849" stopIfTrue="1" operator="equal">
      <formula>"Napkin Hs"</formula>
    </cfRule>
  </conditionalFormatting>
  <conditionalFormatting sqref="C77">
    <cfRule type="cellIs" dxfId="32014" priority="8856" stopIfTrue="1" operator="equal">
      <formula>"Towel"</formula>
    </cfRule>
    <cfRule type="cellIs" dxfId="32013" priority="8857" stopIfTrue="1" operator="equal">
      <formula>"Napkin Hs"</formula>
    </cfRule>
  </conditionalFormatting>
  <conditionalFormatting sqref="B77:C77">
    <cfRule type="cellIs" dxfId="32012" priority="8858" stopIfTrue="1" operator="equal">
      <formula>"Towel"</formula>
    </cfRule>
    <cfRule type="cellIs" dxfId="32011" priority="8859" stopIfTrue="1" operator="equal">
      <formula>"Napkin Hs"</formula>
    </cfRule>
  </conditionalFormatting>
  <conditionalFormatting sqref="C77">
    <cfRule type="cellIs" dxfId="32010" priority="8854" stopIfTrue="1" operator="equal">
      <formula>"Towel"</formula>
    </cfRule>
    <cfRule type="cellIs" dxfId="32009" priority="8855" stopIfTrue="1" operator="equal">
      <formula>"Napkin Hs"</formula>
    </cfRule>
  </conditionalFormatting>
  <conditionalFormatting sqref="B77:C77">
    <cfRule type="cellIs" dxfId="32008" priority="8852" stopIfTrue="1" operator="equal">
      <formula>"Towel"</formula>
    </cfRule>
    <cfRule type="cellIs" dxfId="32007" priority="8853" stopIfTrue="1" operator="equal">
      <formula>"Napkin Hs"</formula>
    </cfRule>
  </conditionalFormatting>
  <conditionalFormatting sqref="C77">
    <cfRule type="cellIs" dxfId="32006" priority="8860" stopIfTrue="1" operator="equal">
      <formula>"Towel"</formula>
    </cfRule>
    <cfRule type="cellIs" dxfId="32005" priority="8861" stopIfTrue="1" operator="equal">
      <formula>"Napkin Hs"</formula>
    </cfRule>
  </conditionalFormatting>
  <conditionalFormatting sqref="C77">
    <cfRule type="cellIs" dxfId="32004" priority="8862" stopIfTrue="1" operator="equal">
      <formula>"Towel"</formula>
    </cfRule>
    <cfRule type="cellIs" dxfId="32003" priority="8863" stopIfTrue="1" operator="equal">
      <formula>"Napkin Hs"</formula>
    </cfRule>
  </conditionalFormatting>
  <conditionalFormatting sqref="C77">
    <cfRule type="cellIs" dxfId="32002" priority="8844" stopIfTrue="1" operator="equal">
      <formula>"Towel"</formula>
    </cfRule>
    <cfRule type="cellIs" dxfId="32001" priority="8845" stopIfTrue="1" operator="equal">
      <formula>"Napkin Hs"</formula>
    </cfRule>
  </conditionalFormatting>
  <conditionalFormatting sqref="B77:C77">
    <cfRule type="cellIs" dxfId="32000" priority="8846" stopIfTrue="1" operator="equal">
      <formula>"Towel"</formula>
    </cfRule>
    <cfRule type="cellIs" dxfId="31999" priority="8847" stopIfTrue="1" operator="equal">
      <formula>"Napkin Hs"</formula>
    </cfRule>
  </conditionalFormatting>
  <conditionalFormatting sqref="C77">
    <cfRule type="cellIs" dxfId="31998" priority="8842" stopIfTrue="1" operator="equal">
      <formula>"Towel"</formula>
    </cfRule>
    <cfRule type="cellIs" dxfId="31997" priority="8843" stopIfTrue="1" operator="equal">
      <formula>"Napkin Hs"</formula>
    </cfRule>
  </conditionalFormatting>
  <conditionalFormatting sqref="B77:C77">
    <cfRule type="cellIs" dxfId="31996" priority="8840" stopIfTrue="1" operator="equal">
      <formula>"Towel"</formula>
    </cfRule>
    <cfRule type="cellIs" dxfId="31995" priority="8841" stopIfTrue="1" operator="equal">
      <formula>"Napkin Hs"</formula>
    </cfRule>
  </conditionalFormatting>
  <conditionalFormatting sqref="B77:C77">
    <cfRule type="cellIs" dxfId="31994" priority="8818" stopIfTrue="1" operator="equal">
      <formula>"Towel"</formula>
    </cfRule>
    <cfRule type="cellIs" dxfId="31993" priority="8819" stopIfTrue="1" operator="equal">
      <formula>"Napkin Hs"</formula>
    </cfRule>
  </conditionalFormatting>
  <conditionalFormatting sqref="C77">
    <cfRule type="cellIs" dxfId="31992" priority="8814" stopIfTrue="1" operator="equal">
      <formula>"Towel"</formula>
    </cfRule>
    <cfRule type="cellIs" dxfId="31991" priority="8815" stopIfTrue="1" operator="equal">
      <formula>"Napkin Hs"</formula>
    </cfRule>
  </conditionalFormatting>
  <conditionalFormatting sqref="C77">
    <cfRule type="cellIs" dxfId="31990" priority="8817" stopIfTrue="1" operator="equal">
      <formula>"Napkin Hs"</formula>
    </cfRule>
  </conditionalFormatting>
  <conditionalFormatting sqref="C77">
    <cfRule type="cellIs" dxfId="31989" priority="8816" stopIfTrue="1" operator="equal">
      <formula>"Towel"</formula>
    </cfRule>
  </conditionalFormatting>
  <conditionalFormatting sqref="B77">
    <cfRule type="cellIs" dxfId="31988" priority="8812" stopIfTrue="1" operator="equal">
      <formula>"Towel"</formula>
    </cfRule>
    <cfRule type="cellIs" dxfId="31987" priority="8813" stopIfTrue="1" operator="equal">
      <formula>"Napkin Hs"</formula>
    </cfRule>
  </conditionalFormatting>
  <conditionalFormatting sqref="B77">
    <cfRule type="cellIs" dxfId="31986" priority="8810" stopIfTrue="1" operator="equal">
      <formula>"Towel"</formula>
    </cfRule>
    <cfRule type="cellIs" dxfId="31985" priority="8811" stopIfTrue="1" operator="equal">
      <formula>"Napkin Hs"</formula>
    </cfRule>
  </conditionalFormatting>
  <conditionalFormatting sqref="B77">
    <cfRule type="cellIs" dxfId="31984" priority="8808" stopIfTrue="1" operator="equal">
      <formula>"Towel"</formula>
    </cfRule>
    <cfRule type="cellIs" dxfId="31983" priority="8809" stopIfTrue="1" operator="equal">
      <formula>"Napkin Hs"</formula>
    </cfRule>
  </conditionalFormatting>
  <conditionalFormatting sqref="B77">
    <cfRule type="cellIs" dxfId="31982" priority="8806" stopIfTrue="1" operator="equal">
      <formula>"Towel"</formula>
    </cfRule>
    <cfRule type="cellIs" dxfId="31981" priority="8807" stopIfTrue="1" operator="equal">
      <formula>"Napkin Hs"</formula>
    </cfRule>
  </conditionalFormatting>
  <conditionalFormatting sqref="B77">
    <cfRule type="cellIs" dxfId="31980" priority="8804" stopIfTrue="1" operator="equal">
      <formula>"Towel"</formula>
    </cfRule>
    <cfRule type="cellIs" dxfId="31979" priority="8805" stopIfTrue="1" operator="equal">
      <formula>"Napkin Hs"</formula>
    </cfRule>
  </conditionalFormatting>
  <conditionalFormatting sqref="B77">
    <cfRule type="cellIs" dxfId="31978" priority="8802" stopIfTrue="1" operator="equal">
      <formula>"Towel"</formula>
    </cfRule>
    <cfRule type="cellIs" dxfId="31977" priority="8803" stopIfTrue="1" operator="equal">
      <formula>"Napkin Hs"</formula>
    </cfRule>
  </conditionalFormatting>
  <conditionalFormatting sqref="B77">
    <cfRule type="cellIs" dxfId="31976" priority="8800" stopIfTrue="1" operator="equal">
      <formula>"Towel"</formula>
    </cfRule>
    <cfRule type="cellIs" dxfId="31975" priority="8801" stopIfTrue="1" operator="equal">
      <formula>"Napkin Hs"</formula>
    </cfRule>
  </conditionalFormatting>
  <conditionalFormatting sqref="B77">
    <cfRule type="cellIs" dxfId="31974" priority="8798" stopIfTrue="1" operator="equal">
      <formula>"Towel"</formula>
    </cfRule>
    <cfRule type="cellIs" dxfId="31973" priority="8799" stopIfTrue="1" operator="equal">
      <formula>"Napkin Hs"</formula>
    </cfRule>
  </conditionalFormatting>
  <conditionalFormatting sqref="B77">
    <cfRule type="cellIs" dxfId="31972" priority="8797" stopIfTrue="1" operator="equal">
      <formula>"Napkin Hs"</formula>
    </cfRule>
  </conditionalFormatting>
  <conditionalFormatting sqref="B77">
    <cfRule type="cellIs" dxfId="31971" priority="8796" stopIfTrue="1" operator="equal">
      <formula>"Napkin Hs"</formula>
    </cfRule>
  </conditionalFormatting>
  <conditionalFormatting sqref="B77">
    <cfRule type="cellIs" dxfId="31970" priority="8795" stopIfTrue="1" operator="equal">
      <formula>"Napkin Hs"</formula>
    </cfRule>
  </conditionalFormatting>
  <conditionalFormatting sqref="C77">
    <cfRule type="cellIs" dxfId="31969" priority="8793" stopIfTrue="1" operator="equal">
      <formula>"Towel"</formula>
    </cfRule>
    <cfRule type="cellIs" dxfId="31968" priority="8794" stopIfTrue="1" operator="equal">
      <formula>"Napkin Hs"</formula>
    </cfRule>
  </conditionalFormatting>
  <conditionalFormatting sqref="C77">
    <cfRule type="cellIs" dxfId="31967" priority="8789" stopIfTrue="1" operator="equal">
      <formula>"Towel"</formula>
    </cfRule>
    <cfRule type="cellIs" dxfId="31966" priority="8790" stopIfTrue="1" operator="equal">
      <formula>"Napkin Hs"</formula>
    </cfRule>
  </conditionalFormatting>
  <conditionalFormatting sqref="C77">
    <cfRule type="cellIs" dxfId="31965" priority="8791" stopIfTrue="1" operator="equal">
      <formula>"Towel"</formula>
    </cfRule>
    <cfRule type="cellIs" dxfId="31964" priority="8792" stopIfTrue="1" operator="equal">
      <formula>"Napkin Hs"</formula>
    </cfRule>
  </conditionalFormatting>
  <conditionalFormatting sqref="C77">
    <cfRule type="cellIs" dxfId="31963" priority="8787" stopIfTrue="1" operator="equal">
      <formula>"Towel"</formula>
    </cfRule>
    <cfRule type="cellIs" dxfId="31962" priority="8788" stopIfTrue="1" operator="equal">
      <formula>"Napkin Hs"</formula>
    </cfRule>
  </conditionalFormatting>
  <conditionalFormatting sqref="C77">
    <cfRule type="cellIs" dxfId="31961" priority="8785" stopIfTrue="1" operator="equal">
      <formula>"Towel"</formula>
    </cfRule>
    <cfRule type="cellIs" dxfId="31960" priority="8786" stopIfTrue="1" operator="equal">
      <formula>"Napkin Hs"</formula>
    </cfRule>
  </conditionalFormatting>
  <conditionalFormatting sqref="C77">
    <cfRule type="cellIs" dxfId="31959" priority="8783" stopIfTrue="1" operator="equal">
      <formula>"Towel"</formula>
    </cfRule>
    <cfRule type="cellIs" dxfId="31958" priority="8784" stopIfTrue="1" operator="equal">
      <formula>"Napkin Hs"</formula>
    </cfRule>
  </conditionalFormatting>
  <conditionalFormatting sqref="C77">
    <cfRule type="cellIs" dxfId="31957" priority="8775" stopIfTrue="1" operator="equal">
      <formula>"Towel"</formula>
    </cfRule>
    <cfRule type="cellIs" dxfId="31956" priority="8776" stopIfTrue="1" operator="equal">
      <formula>"Napkin Hs"</formula>
    </cfRule>
  </conditionalFormatting>
  <conditionalFormatting sqref="C77">
    <cfRule type="cellIs" dxfId="31955" priority="8777" stopIfTrue="1" operator="equal">
      <formula>"Towel"</formula>
    </cfRule>
    <cfRule type="cellIs" dxfId="31954" priority="8778" stopIfTrue="1" operator="equal">
      <formula>"Napkin Hs"</formula>
    </cfRule>
  </conditionalFormatting>
  <conditionalFormatting sqref="C77">
    <cfRule type="cellIs" dxfId="31953" priority="8773" stopIfTrue="1" operator="equal">
      <formula>"Towel"</formula>
    </cfRule>
    <cfRule type="cellIs" dxfId="31952" priority="8774" stopIfTrue="1" operator="equal">
      <formula>"Napkin Hs"</formula>
    </cfRule>
  </conditionalFormatting>
  <conditionalFormatting sqref="C77">
    <cfRule type="cellIs" dxfId="31951" priority="8771" stopIfTrue="1" operator="equal">
      <formula>"Towel"</formula>
    </cfRule>
    <cfRule type="cellIs" dxfId="31950" priority="8772" stopIfTrue="1" operator="equal">
      <formula>"Napkin Hs"</formula>
    </cfRule>
  </conditionalFormatting>
  <conditionalFormatting sqref="C77">
    <cfRule type="cellIs" dxfId="31949" priority="8779" stopIfTrue="1" operator="equal">
      <formula>"Towel"</formula>
    </cfRule>
    <cfRule type="cellIs" dxfId="31948" priority="8780" stopIfTrue="1" operator="equal">
      <formula>"Napkin Hs"</formula>
    </cfRule>
  </conditionalFormatting>
  <conditionalFormatting sqref="C77">
    <cfRule type="cellIs" dxfId="31947" priority="8781" stopIfTrue="1" operator="equal">
      <formula>"Towel"</formula>
    </cfRule>
    <cfRule type="cellIs" dxfId="31946" priority="8782" stopIfTrue="1" operator="equal">
      <formula>"Napkin Hs"</formula>
    </cfRule>
  </conditionalFormatting>
  <conditionalFormatting sqref="C77">
    <cfRule type="cellIs" dxfId="31945" priority="8769" stopIfTrue="1" operator="equal">
      <formula>"Towel"</formula>
    </cfRule>
    <cfRule type="cellIs" dxfId="31944" priority="8770" stopIfTrue="1" operator="equal">
      <formula>"Napkin Hs"</formula>
    </cfRule>
  </conditionalFormatting>
  <conditionalFormatting sqref="C77">
    <cfRule type="cellIs" dxfId="31943" priority="8765" stopIfTrue="1" operator="equal">
      <formula>"Towel"</formula>
    </cfRule>
    <cfRule type="cellIs" dxfId="31942" priority="8766" stopIfTrue="1" operator="equal">
      <formula>"Napkin Hs"</formula>
    </cfRule>
  </conditionalFormatting>
  <conditionalFormatting sqref="C77">
    <cfRule type="cellIs" dxfId="31941" priority="8767" stopIfTrue="1" operator="equal">
      <formula>"Towel"</formula>
    </cfRule>
    <cfRule type="cellIs" dxfId="31940" priority="8768" stopIfTrue="1" operator="equal">
      <formula>"Napkin Hs"</formula>
    </cfRule>
  </conditionalFormatting>
  <conditionalFormatting sqref="C77">
    <cfRule type="cellIs" dxfId="31939" priority="8763" stopIfTrue="1" operator="equal">
      <formula>"Towel"</formula>
    </cfRule>
    <cfRule type="cellIs" dxfId="31938" priority="8764" stopIfTrue="1" operator="equal">
      <formula>"Napkin Hs"</formula>
    </cfRule>
  </conditionalFormatting>
  <conditionalFormatting sqref="C77">
    <cfRule type="cellIs" dxfId="31937" priority="8761" stopIfTrue="1" operator="equal">
      <formula>"Towel"</formula>
    </cfRule>
    <cfRule type="cellIs" dxfId="31936" priority="8762" stopIfTrue="1" operator="equal">
      <formula>"Napkin Hs"</formula>
    </cfRule>
  </conditionalFormatting>
  <conditionalFormatting sqref="C77">
    <cfRule type="cellIs" dxfId="31935" priority="8759" stopIfTrue="1" operator="equal">
      <formula>"Towel"</formula>
    </cfRule>
    <cfRule type="cellIs" dxfId="31934" priority="8760" stopIfTrue="1" operator="equal">
      <formula>"Napkin Hs"</formula>
    </cfRule>
  </conditionalFormatting>
  <conditionalFormatting sqref="C77">
    <cfRule type="cellIs" dxfId="31933" priority="8751" stopIfTrue="1" operator="equal">
      <formula>"Towel"</formula>
    </cfRule>
    <cfRule type="cellIs" dxfId="31932" priority="8752" stopIfTrue="1" operator="equal">
      <formula>"Napkin Hs"</formula>
    </cfRule>
  </conditionalFormatting>
  <conditionalFormatting sqref="C77">
    <cfRule type="cellIs" dxfId="31931" priority="8753" stopIfTrue="1" operator="equal">
      <formula>"Towel"</formula>
    </cfRule>
    <cfRule type="cellIs" dxfId="31930" priority="8754" stopIfTrue="1" operator="equal">
      <formula>"Napkin Hs"</formula>
    </cfRule>
  </conditionalFormatting>
  <conditionalFormatting sqref="C77">
    <cfRule type="cellIs" dxfId="31929" priority="8749" stopIfTrue="1" operator="equal">
      <formula>"Towel"</formula>
    </cfRule>
    <cfRule type="cellIs" dxfId="31928" priority="8750" stopIfTrue="1" operator="equal">
      <formula>"Napkin Hs"</formula>
    </cfRule>
  </conditionalFormatting>
  <conditionalFormatting sqref="C77">
    <cfRule type="cellIs" dxfId="31927" priority="8747" stopIfTrue="1" operator="equal">
      <formula>"Towel"</formula>
    </cfRule>
    <cfRule type="cellIs" dxfId="31926" priority="8748" stopIfTrue="1" operator="equal">
      <formula>"Napkin Hs"</formula>
    </cfRule>
  </conditionalFormatting>
  <conditionalFormatting sqref="C77">
    <cfRule type="cellIs" dxfId="31925" priority="8755" stopIfTrue="1" operator="equal">
      <formula>"Towel"</formula>
    </cfRule>
    <cfRule type="cellIs" dxfId="31924" priority="8756" stopIfTrue="1" operator="equal">
      <formula>"Napkin Hs"</formula>
    </cfRule>
  </conditionalFormatting>
  <conditionalFormatting sqref="C77">
    <cfRule type="cellIs" dxfId="31923" priority="8757" stopIfTrue="1" operator="equal">
      <formula>"Towel"</formula>
    </cfRule>
    <cfRule type="cellIs" dxfId="31922" priority="8758" stopIfTrue="1" operator="equal">
      <formula>"Napkin Hs"</formula>
    </cfRule>
  </conditionalFormatting>
  <conditionalFormatting sqref="C77">
    <cfRule type="cellIs" dxfId="31921" priority="8745" stopIfTrue="1" operator="equal">
      <formula>"Towel"</formula>
    </cfRule>
    <cfRule type="cellIs" dxfId="31920" priority="8746" stopIfTrue="1" operator="equal">
      <formula>"Napkin Hs"</formula>
    </cfRule>
  </conditionalFormatting>
  <conditionalFormatting sqref="C77">
    <cfRule type="cellIs" dxfId="31919" priority="8741" stopIfTrue="1" operator="equal">
      <formula>"Towel"</formula>
    </cfRule>
    <cfRule type="cellIs" dxfId="31918" priority="8742" stopIfTrue="1" operator="equal">
      <formula>"Napkin Hs"</formula>
    </cfRule>
  </conditionalFormatting>
  <conditionalFormatting sqref="C77">
    <cfRule type="cellIs" dxfId="31917" priority="8743" stopIfTrue="1" operator="equal">
      <formula>"Towel"</formula>
    </cfRule>
    <cfRule type="cellIs" dxfId="31916" priority="8744" stopIfTrue="1" operator="equal">
      <formula>"Napkin Hs"</formula>
    </cfRule>
  </conditionalFormatting>
  <conditionalFormatting sqref="C77">
    <cfRule type="cellIs" dxfId="31915" priority="8737" stopIfTrue="1" operator="equal">
      <formula>"Towel"</formula>
    </cfRule>
    <cfRule type="cellIs" dxfId="31914" priority="8738" stopIfTrue="1" operator="equal">
      <formula>"Napkin Hs"</formula>
    </cfRule>
  </conditionalFormatting>
  <conditionalFormatting sqref="C77">
    <cfRule type="cellIs" dxfId="31913" priority="8739" stopIfTrue="1" operator="equal">
      <formula>"Towel"</formula>
    </cfRule>
    <cfRule type="cellIs" dxfId="31912" priority="8740" stopIfTrue="1" operator="equal">
      <formula>"Napkin Hs"</formula>
    </cfRule>
  </conditionalFormatting>
  <conditionalFormatting sqref="C77">
    <cfRule type="cellIs" dxfId="31911" priority="8735" stopIfTrue="1" operator="equal">
      <formula>"Towel"</formula>
    </cfRule>
    <cfRule type="cellIs" dxfId="31910" priority="8736" stopIfTrue="1" operator="equal">
      <formula>"Napkin Hs"</formula>
    </cfRule>
  </conditionalFormatting>
  <conditionalFormatting sqref="C77">
    <cfRule type="cellIs" dxfId="31909" priority="8729" stopIfTrue="1" operator="equal">
      <formula>"Towel"</formula>
    </cfRule>
    <cfRule type="cellIs" dxfId="31908" priority="8730" stopIfTrue="1" operator="equal">
      <formula>"Napkin Hs"</formula>
    </cfRule>
  </conditionalFormatting>
  <conditionalFormatting sqref="C77">
    <cfRule type="cellIs" dxfId="31907" priority="8733" stopIfTrue="1" operator="equal">
      <formula>"Towel"</formula>
    </cfRule>
    <cfRule type="cellIs" dxfId="31906" priority="8734" stopIfTrue="1" operator="equal">
      <formula>"Napkin Hs"</formula>
    </cfRule>
  </conditionalFormatting>
  <conditionalFormatting sqref="C77">
    <cfRule type="cellIs" dxfId="31905" priority="8731" stopIfTrue="1" operator="equal">
      <formula>"Towel"</formula>
    </cfRule>
    <cfRule type="cellIs" dxfId="31904" priority="8732" stopIfTrue="1" operator="equal">
      <formula>"Napkin Hs"</formula>
    </cfRule>
  </conditionalFormatting>
  <conditionalFormatting sqref="C77">
    <cfRule type="cellIs" dxfId="31903" priority="8723" stopIfTrue="1" operator="equal">
      <formula>"Towel"</formula>
    </cfRule>
    <cfRule type="cellIs" dxfId="31902" priority="8724" stopIfTrue="1" operator="equal">
      <formula>"Napkin Hs"</formula>
    </cfRule>
  </conditionalFormatting>
  <conditionalFormatting sqref="C77">
    <cfRule type="cellIs" dxfId="31901" priority="8725" stopIfTrue="1" operator="equal">
      <formula>"Towel"</formula>
    </cfRule>
    <cfRule type="cellIs" dxfId="31900" priority="8726" stopIfTrue="1" operator="equal">
      <formula>"Napkin Hs"</formula>
    </cfRule>
  </conditionalFormatting>
  <conditionalFormatting sqref="C77">
    <cfRule type="cellIs" dxfId="31899" priority="8727" stopIfTrue="1" operator="equal">
      <formula>"Towel"</formula>
    </cfRule>
    <cfRule type="cellIs" dxfId="31898" priority="8728" stopIfTrue="1" operator="equal">
      <formula>"Napkin Hs"</formula>
    </cfRule>
  </conditionalFormatting>
  <conditionalFormatting sqref="C77">
    <cfRule type="cellIs" dxfId="31897" priority="8721" stopIfTrue="1" operator="equal">
      <formula>"Towel"</formula>
    </cfRule>
    <cfRule type="cellIs" dxfId="31896" priority="8722" stopIfTrue="1" operator="equal">
      <formula>"Napkin Hs"</formula>
    </cfRule>
  </conditionalFormatting>
  <conditionalFormatting sqref="C77">
    <cfRule type="cellIs" dxfId="31895" priority="8719" stopIfTrue="1" operator="equal">
      <formula>"Towel"</formula>
    </cfRule>
    <cfRule type="cellIs" dxfId="31894" priority="8720" stopIfTrue="1" operator="equal">
      <formula>"Napkin Hs"</formula>
    </cfRule>
  </conditionalFormatting>
  <conditionalFormatting sqref="C77">
    <cfRule type="cellIs" dxfId="31893" priority="8695" stopIfTrue="1" operator="equal">
      <formula>"Towel"</formula>
    </cfRule>
  </conditionalFormatting>
  <conditionalFormatting sqref="C77">
    <cfRule type="cellIs" dxfId="31892" priority="8696" stopIfTrue="1" operator="equal">
      <formula>"Napkin Hs"</formula>
    </cfRule>
    <cfRule type="cellIs" dxfId="31891" priority="8701" stopIfTrue="1" operator="equal">
      <formula>"Towel"</formula>
    </cfRule>
    <cfRule type="cellIs" dxfId="31890" priority="8702" stopIfTrue="1" operator="equal">
      <formula>"Napkin Hs"</formula>
    </cfRule>
    <cfRule type="cellIs" dxfId="31889" priority="8711" stopIfTrue="1" operator="equal">
      <formula>"Towel"</formula>
    </cfRule>
    <cfRule type="cellIs" dxfId="31888" priority="8712" stopIfTrue="1" operator="equal">
      <formula>"Napkin Hs"</formula>
    </cfRule>
    <cfRule type="cellIs" dxfId="31887" priority="8717" stopIfTrue="1" operator="equal">
      <formula>"Towel"</formula>
    </cfRule>
    <cfRule type="cellIs" dxfId="31886" priority="8718" stopIfTrue="1" operator="equal">
      <formula>"Napkin Hs"</formula>
    </cfRule>
  </conditionalFormatting>
  <conditionalFormatting sqref="C77">
    <cfRule type="cellIs" dxfId="31885" priority="8697" stopIfTrue="1" operator="equal">
      <formula>"Towel"</formula>
    </cfRule>
    <cfRule type="cellIs" dxfId="31884" priority="8698" stopIfTrue="1" operator="equal">
      <formula>"Napkin Hs"</formula>
    </cfRule>
    <cfRule type="cellIs" dxfId="31883" priority="8699" stopIfTrue="1" operator="equal">
      <formula>"Towel"</formula>
    </cfRule>
    <cfRule type="cellIs" dxfId="31882" priority="8700" stopIfTrue="1" operator="equal">
      <formula>"Napkin Hs"</formula>
    </cfRule>
    <cfRule type="cellIs" dxfId="31881" priority="8703" stopIfTrue="1" operator="equal">
      <formula>"Towel"</formula>
    </cfRule>
    <cfRule type="cellIs" dxfId="31880" priority="8704" stopIfTrue="1" operator="equal">
      <formula>"Napkin Hs"</formula>
    </cfRule>
    <cfRule type="cellIs" dxfId="31879" priority="8705" stopIfTrue="1" operator="equal">
      <formula>"Towel"</formula>
    </cfRule>
    <cfRule type="cellIs" dxfId="31878" priority="8706" stopIfTrue="1" operator="equal">
      <formula>"Napkin Hs"</formula>
    </cfRule>
    <cfRule type="cellIs" dxfId="31877" priority="8707" stopIfTrue="1" operator="equal">
      <formula>"Towel"</formula>
    </cfRule>
    <cfRule type="cellIs" dxfId="31876" priority="8708" stopIfTrue="1" operator="equal">
      <formula>"Napkin Hs"</formula>
    </cfRule>
    <cfRule type="cellIs" dxfId="31875" priority="8709" stopIfTrue="1" operator="equal">
      <formula>"Towel"</formula>
    </cfRule>
    <cfRule type="cellIs" dxfId="31874" priority="8710" stopIfTrue="1" operator="equal">
      <formula>"Napkin Hs"</formula>
    </cfRule>
    <cfRule type="cellIs" dxfId="31873" priority="8713" stopIfTrue="1" operator="equal">
      <formula>"Towel"</formula>
    </cfRule>
    <cfRule type="cellIs" dxfId="31872" priority="8714" stopIfTrue="1" operator="equal">
      <formula>"Napkin Hs"</formula>
    </cfRule>
    <cfRule type="cellIs" dxfId="31871" priority="8716" stopIfTrue="1" operator="equal">
      <formula>"Napkin Hs"</formula>
    </cfRule>
  </conditionalFormatting>
  <conditionalFormatting sqref="C77">
    <cfRule type="cellIs" dxfId="31870" priority="8715" stopIfTrue="1" operator="equal">
      <formula>"Towel"</formula>
    </cfRule>
  </conditionalFormatting>
  <conditionalFormatting sqref="C77">
    <cfRule type="cellIs" dxfId="31869" priority="8693" stopIfTrue="1" operator="equal">
      <formula>"Towel"</formula>
    </cfRule>
    <cfRule type="cellIs" dxfId="31868" priority="8694" stopIfTrue="1" operator="equal">
      <formula>"Napkin Hs"</formula>
    </cfRule>
  </conditionalFormatting>
  <conditionalFormatting sqref="C77">
    <cfRule type="cellIs" dxfId="31867" priority="8692" stopIfTrue="1" operator="equal">
      <formula>"Napkin Hs"</formula>
    </cfRule>
  </conditionalFormatting>
  <conditionalFormatting sqref="C77">
    <cfRule type="cellIs" dxfId="31866" priority="8691" stopIfTrue="1" operator="equal">
      <formula>"Towel"</formula>
    </cfRule>
  </conditionalFormatting>
  <conditionalFormatting sqref="C77">
    <cfRule type="cellIs" dxfId="31865" priority="8689" stopIfTrue="1" operator="equal">
      <formula>"Towel"</formula>
    </cfRule>
  </conditionalFormatting>
  <conditionalFormatting sqref="C77">
    <cfRule type="cellIs" dxfId="31864" priority="8690" stopIfTrue="1" operator="equal">
      <formula>"Napkin Hs"</formula>
    </cfRule>
  </conditionalFormatting>
  <conditionalFormatting sqref="C77">
    <cfRule type="cellIs" dxfId="31863" priority="8593" stopIfTrue="1" operator="equal">
      <formula>"Towel"</formula>
    </cfRule>
  </conditionalFormatting>
  <conditionalFormatting sqref="C77">
    <cfRule type="cellIs" dxfId="31862" priority="8603" stopIfTrue="1" operator="equal">
      <formula>"Towel"</formula>
    </cfRule>
    <cfRule type="cellIs" dxfId="31861" priority="8604" stopIfTrue="1" operator="equal">
      <formula>"Napkin Hs"</formula>
    </cfRule>
    <cfRule type="cellIs" dxfId="31860" priority="8609" stopIfTrue="1" operator="equal">
      <formula>"Towel"</formula>
    </cfRule>
    <cfRule type="cellIs" dxfId="31859" priority="8610" stopIfTrue="1" operator="equal">
      <formula>"Napkin Hs"</formula>
    </cfRule>
    <cfRule type="cellIs" dxfId="31858" priority="8615" stopIfTrue="1" operator="equal">
      <formula>"Towel"</formula>
    </cfRule>
    <cfRule type="cellIs" dxfId="31857" priority="8616" stopIfTrue="1" operator="equal">
      <formula>"Napkin Hs"</formula>
    </cfRule>
    <cfRule type="cellIs" dxfId="31856" priority="8617" stopIfTrue="1" operator="equal">
      <formula>"Towel"</formula>
    </cfRule>
    <cfRule type="cellIs" dxfId="31855" priority="8618" stopIfTrue="1" operator="equal">
      <formula>"Napkin Hs"</formula>
    </cfRule>
    <cfRule type="cellIs" dxfId="31854" priority="8623" stopIfTrue="1" operator="equal">
      <formula>"Towel"</formula>
    </cfRule>
    <cfRule type="cellIs" dxfId="31853" priority="8624" stopIfTrue="1" operator="equal">
      <formula>"Napkin Hs"</formula>
    </cfRule>
    <cfRule type="cellIs" dxfId="31852" priority="8633" stopIfTrue="1" operator="equal">
      <formula>"Towel"</formula>
    </cfRule>
    <cfRule type="cellIs" dxfId="31851" priority="8634" stopIfTrue="1" operator="equal">
      <formula>"Napkin Hs"</formula>
    </cfRule>
    <cfRule type="cellIs" dxfId="31850" priority="8639" stopIfTrue="1" operator="equal">
      <formula>"Towel"</formula>
    </cfRule>
    <cfRule type="cellIs" dxfId="31849" priority="8640" stopIfTrue="1" operator="equal">
      <formula>"Napkin Hs"</formula>
    </cfRule>
    <cfRule type="cellIs" dxfId="31848" priority="8641" stopIfTrue="1" operator="equal">
      <formula>"Towel"</formula>
    </cfRule>
    <cfRule type="cellIs" dxfId="31847" priority="8642" stopIfTrue="1" operator="equal">
      <formula>"Napkin Hs"</formula>
    </cfRule>
    <cfRule type="cellIs" dxfId="31846" priority="8647" stopIfTrue="1" operator="equal">
      <formula>"Towel"</formula>
    </cfRule>
    <cfRule type="cellIs" dxfId="31845" priority="8648" stopIfTrue="1" operator="equal">
      <formula>"Napkin Hs"</formula>
    </cfRule>
    <cfRule type="cellIs" dxfId="31844" priority="8657" stopIfTrue="1" operator="equal">
      <formula>"Towel"</formula>
    </cfRule>
    <cfRule type="cellIs" dxfId="31843" priority="8658" stopIfTrue="1" operator="equal">
      <formula>"Napkin Hs"</formula>
    </cfRule>
    <cfRule type="cellIs" dxfId="31842" priority="8659" stopIfTrue="1" operator="equal">
      <formula>"Towel"</formula>
    </cfRule>
    <cfRule type="cellIs" dxfId="31841" priority="8660" stopIfTrue="1" operator="equal">
      <formula>"Napkin Hs"</formula>
    </cfRule>
    <cfRule type="cellIs" dxfId="31840" priority="8665" stopIfTrue="1" operator="equal">
      <formula>"Towel"</formula>
    </cfRule>
    <cfRule type="cellIs" dxfId="31839" priority="8666" stopIfTrue="1" operator="equal">
      <formula>"Napkin Hs"</formula>
    </cfRule>
    <cfRule type="cellIs" dxfId="31838" priority="8675" stopIfTrue="1" operator="equal">
      <formula>"Towel"</formula>
    </cfRule>
    <cfRule type="cellIs" dxfId="31837" priority="8676" stopIfTrue="1" operator="equal">
      <formula>"Napkin Hs"</formula>
    </cfRule>
    <cfRule type="cellIs" dxfId="31836" priority="8677" stopIfTrue="1" operator="equal">
      <formula>"Towel"</formula>
    </cfRule>
    <cfRule type="cellIs" dxfId="31835" priority="8678" stopIfTrue="1" operator="equal">
      <formula>"Napkin Hs"</formula>
    </cfRule>
    <cfRule type="cellIs" dxfId="31834" priority="8684" stopIfTrue="1" operator="equal">
      <formula>"Napkin Hs"</formula>
    </cfRule>
  </conditionalFormatting>
  <conditionalFormatting sqref="C77">
    <cfRule type="cellIs" dxfId="31833" priority="8683" stopIfTrue="1" operator="equal">
      <formula>"Towel"</formula>
    </cfRule>
  </conditionalFormatting>
  <conditionalFormatting sqref="C77">
    <cfRule type="cellIs" dxfId="31832" priority="8594" stopIfTrue="1" operator="equal">
      <formula>"Napkin Hs"</formula>
    </cfRule>
    <cfRule type="cellIs" dxfId="31831" priority="8595" stopIfTrue="1" operator="equal">
      <formula>"Towel"</formula>
    </cfRule>
    <cfRule type="cellIs" dxfId="31830" priority="8596" stopIfTrue="1" operator="equal">
      <formula>"Napkin Hs"</formula>
    </cfRule>
    <cfRule type="cellIs" dxfId="31829" priority="8597" stopIfTrue="1" operator="equal">
      <formula>"Towel"</formula>
    </cfRule>
    <cfRule type="cellIs" dxfId="31828" priority="8598" stopIfTrue="1" operator="equal">
      <formula>"Napkin Hs"</formula>
    </cfRule>
    <cfRule type="cellIs" dxfId="31827" priority="8599" stopIfTrue="1" operator="equal">
      <formula>"Towel"</formula>
    </cfRule>
    <cfRule type="cellIs" dxfId="31826" priority="8600" stopIfTrue="1" operator="equal">
      <formula>"Napkin Hs"</formula>
    </cfRule>
    <cfRule type="cellIs" dxfId="31825" priority="8601" stopIfTrue="1" operator="equal">
      <formula>"Towel"</formula>
    </cfRule>
    <cfRule type="cellIs" dxfId="31824" priority="8602" stopIfTrue="1" operator="equal">
      <formula>"Napkin Hs"</formula>
    </cfRule>
    <cfRule type="cellIs" dxfId="31823" priority="8605" stopIfTrue="1" operator="equal">
      <formula>"Towel"</formula>
    </cfRule>
    <cfRule type="cellIs" dxfId="31822" priority="8606" stopIfTrue="1" operator="equal">
      <formula>"Napkin Hs"</formula>
    </cfRule>
    <cfRule type="cellIs" dxfId="31821" priority="8607" stopIfTrue="1" operator="equal">
      <formula>"Towel"</formula>
    </cfRule>
    <cfRule type="cellIs" dxfId="31820" priority="8608" stopIfTrue="1" operator="equal">
      <formula>"Napkin Hs"</formula>
    </cfRule>
    <cfRule type="cellIs" dxfId="31819" priority="8611" stopIfTrue="1" operator="equal">
      <formula>"Towel"</formula>
    </cfRule>
    <cfRule type="cellIs" dxfId="31818" priority="8612" stopIfTrue="1" operator="equal">
      <formula>"Napkin Hs"</formula>
    </cfRule>
    <cfRule type="cellIs" dxfId="31817" priority="8613" stopIfTrue="1" operator="equal">
      <formula>"Towel"</formula>
    </cfRule>
    <cfRule type="cellIs" dxfId="31816" priority="8614" stopIfTrue="1" operator="equal">
      <formula>"Napkin Hs"</formula>
    </cfRule>
    <cfRule type="cellIs" dxfId="31815" priority="8619" stopIfTrue="1" operator="equal">
      <formula>"Towel"</formula>
    </cfRule>
    <cfRule type="cellIs" dxfId="31814" priority="8620" stopIfTrue="1" operator="equal">
      <formula>"Napkin Hs"</formula>
    </cfRule>
    <cfRule type="cellIs" dxfId="31813" priority="8621" stopIfTrue="1" operator="equal">
      <formula>"Towel"</formula>
    </cfRule>
    <cfRule type="cellIs" dxfId="31812" priority="8622" stopIfTrue="1" operator="equal">
      <formula>"Napkin Hs"</formula>
    </cfRule>
    <cfRule type="cellIs" dxfId="31811" priority="8625" stopIfTrue="1" operator="equal">
      <formula>"Towel"</formula>
    </cfRule>
    <cfRule type="cellIs" dxfId="31810" priority="8626" stopIfTrue="1" operator="equal">
      <formula>"Napkin Hs"</formula>
    </cfRule>
    <cfRule type="cellIs" dxfId="31809" priority="8627" stopIfTrue="1" operator="equal">
      <formula>"Towel"</formula>
    </cfRule>
    <cfRule type="cellIs" dxfId="31808" priority="8628" stopIfTrue="1" operator="equal">
      <formula>"Napkin Hs"</formula>
    </cfRule>
    <cfRule type="cellIs" dxfId="31807" priority="8629" stopIfTrue="1" operator="equal">
      <formula>"Towel"</formula>
    </cfRule>
    <cfRule type="cellIs" dxfId="31806" priority="8630" stopIfTrue="1" operator="equal">
      <formula>"Napkin Hs"</formula>
    </cfRule>
    <cfRule type="cellIs" dxfId="31805" priority="8631" stopIfTrue="1" operator="equal">
      <formula>"Towel"</formula>
    </cfRule>
    <cfRule type="cellIs" dxfId="31804" priority="8632" stopIfTrue="1" operator="equal">
      <formula>"Napkin Hs"</formula>
    </cfRule>
    <cfRule type="cellIs" dxfId="31803" priority="8635" stopIfTrue="1" operator="equal">
      <formula>"Towel"</formula>
    </cfRule>
    <cfRule type="cellIs" dxfId="31802" priority="8636" stopIfTrue="1" operator="equal">
      <formula>"Napkin Hs"</formula>
    </cfRule>
    <cfRule type="cellIs" dxfId="31801" priority="8637" stopIfTrue="1" operator="equal">
      <formula>"Towel"</formula>
    </cfRule>
    <cfRule type="cellIs" dxfId="31800" priority="8638" stopIfTrue="1" operator="equal">
      <formula>"Napkin Hs"</formula>
    </cfRule>
    <cfRule type="cellIs" dxfId="31799" priority="8643" stopIfTrue="1" operator="equal">
      <formula>"Towel"</formula>
    </cfRule>
    <cfRule type="cellIs" dxfId="31798" priority="8644" stopIfTrue="1" operator="equal">
      <formula>"Napkin Hs"</formula>
    </cfRule>
    <cfRule type="cellIs" dxfId="31797" priority="8645" stopIfTrue="1" operator="equal">
      <formula>"Towel"</formula>
    </cfRule>
    <cfRule type="cellIs" dxfId="31796" priority="8646" stopIfTrue="1" operator="equal">
      <formula>"Napkin Hs"</formula>
    </cfRule>
    <cfRule type="cellIs" dxfId="31795" priority="8649" stopIfTrue="1" operator="equal">
      <formula>"Towel"</formula>
    </cfRule>
    <cfRule type="cellIs" dxfId="31794" priority="8650" stopIfTrue="1" operator="equal">
      <formula>"Napkin Hs"</formula>
    </cfRule>
    <cfRule type="cellIs" dxfId="31793" priority="8651" stopIfTrue="1" operator="equal">
      <formula>"Towel"</formula>
    </cfRule>
    <cfRule type="cellIs" dxfId="31792" priority="8652" stopIfTrue="1" operator="equal">
      <formula>"Napkin Hs"</formula>
    </cfRule>
    <cfRule type="cellIs" dxfId="31791" priority="8653" stopIfTrue="1" operator="equal">
      <formula>"Towel"</formula>
    </cfRule>
    <cfRule type="cellIs" dxfId="31790" priority="8654" stopIfTrue="1" operator="equal">
      <formula>"Napkin Hs"</formula>
    </cfRule>
    <cfRule type="cellIs" dxfId="31789" priority="8655" stopIfTrue="1" operator="equal">
      <formula>"Towel"</formula>
    </cfRule>
    <cfRule type="cellIs" dxfId="31788" priority="8656" stopIfTrue="1" operator="equal">
      <formula>"Napkin Hs"</formula>
    </cfRule>
    <cfRule type="cellIs" dxfId="31787" priority="8661" stopIfTrue="1" operator="equal">
      <formula>"Towel"</formula>
    </cfRule>
    <cfRule type="cellIs" dxfId="31786" priority="8662" stopIfTrue="1" operator="equal">
      <formula>"Napkin Hs"</formula>
    </cfRule>
    <cfRule type="cellIs" dxfId="31785" priority="8663" stopIfTrue="1" operator="equal">
      <formula>"Towel"</formula>
    </cfRule>
    <cfRule type="cellIs" dxfId="31784" priority="8664" stopIfTrue="1" operator="equal">
      <formula>"Napkin Hs"</formula>
    </cfRule>
    <cfRule type="cellIs" dxfId="31783" priority="8667" stopIfTrue="1" operator="equal">
      <formula>"Towel"</formula>
    </cfRule>
    <cfRule type="cellIs" dxfId="31782" priority="8668" stopIfTrue="1" operator="equal">
      <formula>"Napkin Hs"</formula>
    </cfRule>
    <cfRule type="cellIs" dxfId="31781" priority="8669" stopIfTrue="1" operator="equal">
      <formula>"Towel"</formula>
    </cfRule>
    <cfRule type="cellIs" dxfId="31780" priority="8670" stopIfTrue="1" operator="equal">
      <formula>"Napkin Hs"</formula>
    </cfRule>
    <cfRule type="cellIs" dxfId="31779" priority="8671" stopIfTrue="1" operator="equal">
      <formula>"Towel"</formula>
    </cfRule>
    <cfRule type="cellIs" dxfId="31778" priority="8672" stopIfTrue="1" operator="equal">
      <formula>"Napkin Hs"</formula>
    </cfRule>
    <cfRule type="cellIs" dxfId="31777" priority="8673" stopIfTrue="1" operator="equal">
      <formula>"Towel"</formula>
    </cfRule>
    <cfRule type="cellIs" dxfId="31776" priority="8674" stopIfTrue="1" operator="equal">
      <formula>"Napkin Hs"</formula>
    </cfRule>
    <cfRule type="cellIs" dxfId="31775" priority="8679" stopIfTrue="1" operator="equal">
      <formula>"Towel"</formula>
    </cfRule>
    <cfRule type="cellIs" dxfId="31774" priority="8680" stopIfTrue="1" operator="equal">
      <formula>"Napkin Hs"</formula>
    </cfRule>
    <cfRule type="cellIs" dxfId="31773" priority="8681" stopIfTrue="1" operator="equal">
      <formula>"Towel"</formula>
    </cfRule>
    <cfRule type="cellIs" dxfId="31772" priority="8682" stopIfTrue="1" operator="equal">
      <formula>"Napkin Hs"</formula>
    </cfRule>
    <cfRule type="cellIs" dxfId="31771" priority="8685" stopIfTrue="1" operator="equal">
      <formula>"Towel"</formula>
    </cfRule>
    <cfRule type="cellIs" dxfId="31770" priority="8686" stopIfTrue="1" operator="equal">
      <formula>"Napkin Hs"</formula>
    </cfRule>
    <cfRule type="cellIs" dxfId="31769" priority="8687" stopIfTrue="1" operator="equal">
      <formula>"Towel"</formula>
    </cfRule>
    <cfRule type="cellIs" dxfId="31768" priority="8688" stopIfTrue="1" operator="equal">
      <formula>"Napkin Hs"</formula>
    </cfRule>
  </conditionalFormatting>
  <conditionalFormatting sqref="C77">
    <cfRule type="cellIs" dxfId="31767" priority="8592" stopIfTrue="1" operator="equal">
      <formula>"Napkin Hs"</formula>
    </cfRule>
  </conditionalFormatting>
  <conditionalFormatting sqref="C77">
    <cfRule type="cellIs" dxfId="31766" priority="8591" stopIfTrue="1" operator="equal">
      <formula>"Napkin Hs"</formula>
    </cfRule>
  </conditionalFormatting>
  <conditionalFormatting sqref="C77">
    <cfRule type="cellIs" dxfId="31765" priority="8590" stopIfTrue="1" operator="equal">
      <formula>"Napkin Hs"</formula>
    </cfRule>
  </conditionalFormatting>
  <conditionalFormatting sqref="C77">
    <cfRule type="cellIs" dxfId="31764" priority="8589" stopIfTrue="1" operator="equal">
      <formula>"Napkin Hs"</formula>
    </cfRule>
  </conditionalFormatting>
  <conditionalFormatting sqref="C77">
    <cfRule type="cellIs" dxfId="31763" priority="8588" stopIfTrue="1" operator="equal">
      <formula>"Napkin Hs"</formula>
    </cfRule>
  </conditionalFormatting>
  <conditionalFormatting sqref="C77">
    <cfRule type="cellIs" dxfId="31762" priority="8587" stopIfTrue="1" operator="equal">
      <formula>"Napkin Hs"</formula>
    </cfRule>
  </conditionalFormatting>
  <conditionalFormatting sqref="C77">
    <cfRule type="cellIs" dxfId="31761" priority="8583" stopIfTrue="1" operator="equal">
      <formula>"Towel"</formula>
    </cfRule>
    <cfRule type="cellIs" dxfId="31760" priority="8584" stopIfTrue="1" operator="equal">
      <formula>"Napkin Hs"</formula>
    </cfRule>
  </conditionalFormatting>
  <conditionalFormatting sqref="C77">
    <cfRule type="cellIs" dxfId="31759" priority="8585" stopIfTrue="1" operator="equal">
      <formula>"Towel"</formula>
    </cfRule>
    <cfRule type="cellIs" dxfId="31758" priority="8586" stopIfTrue="1" operator="equal">
      <formula>"Napkin Hs"</formula>
    </cfRule>
  </conditionalFormatting>
  <conditionalFormatting sqref="C77">
    <cfRule type="cellIs" dxfId="31757" priority="8579" stopIfTrue="1" operator="equal">
      <formula>"Towel"</formula>
    </cfRule>
    <cfRule type="cellIs" dxfId="31756" priority="8580" stopIfTrue="1" operator="equal">
      <formula>"Napkin Hs"</formula>
    </cfRule>
  </conditionalFormatting>
  <conditionalFormatting sqref="C77">
    <cfRule type="cellIs" dxfId="31755" priority="8581" stopIfTrue="1" operator="equal">
      <formula>"Towel"</formula>
    </cfRule>
    <cfRule type="cellIs" dxfId="31754" priority="8582" stopIfTrue="1" operator="equal">
      <formula>"Napkin Hs"</formula>
    </cfRule>
  </conditionalFormatting>
  <conditionalFormatting sqref="C77">
    <cfRule type="cellIs" dxfId="31753" priority="8577" stopIfTrue="1" operator="equal">
      <formula>"Towel"</formula>
    </cfRule>
    <cfRule type="cellIs" dxfId="31752" priority="8578" stopIfTrue="1" operator="equal">
      <formula>"Napkin Hs"</formula>
    </cfRule>
  </conditionalFormatting>
  <conditionalFormatting sqref="C77">
    <cfRule type="cellIs" dxfId="31751" priority="8573" stopIfTrue="1" operator="equal">
      <formula>"Towel"</formula>
    </cfRule>
    <cfRule type="cellIs" dxfId="31750" priority="8574" stopIfTrue="1" operator="equal">
      <formula>"Napkin Hs"</formula>
    </cfRule>
  </conditionalFormatting>
  <conditionalFormatting sqref="C77">
    <cfRule type="cellIs" dxfId="31749" priority="8575" stopIfTrue="1" operator="equal">
      <formula>"Towel"</formula>
    </cfRule>
    <cfRule type="cellIs" dxfId="31748" priority="8576" stopIfTrue="1" operator="equal">
      <formula>"Napkin Hs"</formula>
    </cfRule>
  </conditionalFormatting>
  <conditionalFormatting sqref="C77">
    <cfRule type="cellIs" dxfId="31747" priority="8569" stopIfTrue="1" operator="equal">
      <formula>"Towel"</formula>
    </cfRule>
    <cfRule type="cellIs" dxfId="31746" priority="8570" stopIfTrue="1" operator="equal">
      <formula>"Napkin Hs"</formula>
    </cfRule>
  </conditionalFormatting>
  <conditionalFormatting sqref="C77">
    <cfRule type="cellIs" dxfId="31745" priority="8571" stopIfTrue="1" operator="equal">
      <formula>"Towel"</formula>
    </cfRule>
    <cfRule type="cellIs" dxfId="31744" priority="8572" stopIfTrue="1" operator="equal">
      <formula>"Napkin Hs"</formula>
    </cfRule>
  </conditionalFormatting>
  <conditionalFormatting sqref="C77">
    <cfRule type="cellIs" dxfId="31743" priority="8567" stopIfTrue="1" operator="equal">
      <formula>"Towel"</formula>
    </cfRule>
    <cfRule type="cellIs" dxfId="31742" priority="8568" stopIfTrue="1" operator="equal">
      <formula>"Napkin Hs"</formula>
    </cfRule>
  </conditionalFormatting>
  <conditionalFormatting sqref="C77">
    <cfRule type="cellIs" dxfId="31741" priority="8561" stopIfTrue="1" operator="equal">
      <formula>"Towel"</formula>
    </cfRule>
    <cfRule type="cellIs" dxfId="31740" priority="8562" stopIfTrue="1" operator="equal">
      <formula>"Napkin Hs"</formula>
    </cfRule>
  </conditionalFormatting>
  <conditionalFormatting sqref="C77">
    <cfRule type="cellIs" dxfId="31739" priority="8565" stopIfTrue="1" operator="equal">
      <formula>"Towel"</formula>
    </cfRule>
    <cfRule type="cellIs" dxfId="31738" priority="8566" stopIfTrue="1" operator="equal">
      <formula>"Napkin Hs"</formula>
    </cfRule>
  </conditionalFormatting>
  <conditionalFormatting sqref="C77">
    <cfRule type="cellIs" dxfId="31737" priority="8563" stopIfTrue="1" operator="equal">
      <formula>"Towel"</formula>
    </cfRule>
    <cfRule type="cellIs" dxfId="31736" priority="8564" stopIfTrue="1" operator="equal">
      <formula>"Napkin Hs"</formula>
    </cfRule>
  </conditionalFormatting>
  <conditionalFormatting sqref="C77">
    <cfRule type="cellIs" dxfId="31735" priority="8555" stopIfTrue="1" operator="equal">
      <formula>"Towel"</formula>
    </cfRule>
    <cfRule type="cellIs" dxfId="31734" priority="8556" stopIfTrue="1" operator="equal">
      <formula>"Napkin Hs"</formula>
    </cfRule>
  </conditionalFormatting>
  <conditionalFormatting sqref="C77">
    <cfRule type="cellIs" dxfId="31733" priority="8557" stopIfTrue="1" operator="equal">
      <formula>"Towel"</formula>
    </cfRule>
    <cfRule type="cellIs" dxfId="31732" priority="8558" stopIfTrue="1" operator="equal">
      <formula>"Napkin Hs"</formula>
    </cfRule>
  </conditionalFormatting>
  <conditionalFormatting sqref="C77">
    <cfRule type="cellIs" dxfId="31731" priority="8559" stopIfTrue="1" operator="equal">
      <formula>"Towel"</formula>
    </cfRule>
    <cfRule type="cellIs" dxfId="31730" priority="8560" stopIfTrue="1" operator="equal">
      <formula>"Napkin Hs"</formula>
    </cfRule>
  </conditionalFormatting>
  <conditionalFormatting sqref="C77">
    <cfRule type="cellIs" dxfId="31729" priority="8553" stopIfTrue="1" operator="equal">
      <formula>"Towel"</formula>
    </cfRule>
    <cfRule type="cellIs" dxfId="31728" priority="8554" stopIfTrue="1" operator="equal">
      <formula>"Napkin Hs"</formula>
    </cfRule>
  </conditionalFormatting>
  <conditionalFormatting sqref="C77">
    <cfRule type="cellIs" dxfId="31727" priority="8551" stopIfTrue="1" operator="equal">
      <formula>"Towel"</formula>
    </cfRule>
    <cfRule type="cellIs" dxfId="31726" priority="8552" stopIfTrue="1" operator="equal">
      <formula>"Napkin Hs"</formula>
    </cfRule>
  </conditionalFormatting>
  <conditionalFormatting sqref="C77">
    <cfRule type="cellIs" dxfId="31725" priority="8527" stopIfTrue="1" operator="equal">
      <formula>"Towel"</formula>
    </cfRule>
  </conditionalFormatting>
  <conditionalFormatting sqref="C77">
    <cfRule type="cellIs" dxfId="31724" priority="8528" stopIfTrue="1" operator="equal">
      <formula>"Napkin Hs"</formula>
    </cfRule>
    <cfRule type="cellIs" dxfId="31723" priority="8533" stopIfTrue="1" operator="equal">
      <formula>"Towel"</formula>
    </cfRule>
    <cfRule type="cellIs" dxfId="31722" priority="8534" stopIfTrue="1" operator="equal">
      <formula>"Napkin Hs"</formula>
    </cfRule>
    <cfRule type="cellIs" dxfId="31721" priority="8543" stopIfTrue="1" operator="equal">
      <formula>"Towel"</formula>
    </cfRule>
    <cfRule type="cellIs" dxfId="31720" priority="8544" stopIfTrue="1" operator="equal">
      <formula>"Napkin Hs"</formula>
    </cfRule>
    <cfRule type="cellIs" dxfId="31719" priority="8549" stopIfTrue="1" operator="equal">
      <formula>"Towel"</formula>
    </cfRule>
    <cfRule type="cellIs" dxfId="31718" priority="8550" stopIfTrue="1" operator="equal">
      <formula>"Napkin Hs"</formula>
    </cfRule>
  </conditionalFormatting>
  <conditionalFormatting sqref="C77">
    <cfRule type="cellIs" dxfId="31717" priority="8529" stopIfTrue="1" operator="equal">
      <formula>"Towel"</formula>
    </cfRule>
    <cfRule type="cellIs" dxfId="31716" priority="8530" stopIfTrue="1" operator="equal">
      <formula>"Napkin Hs"</formula>
    </cfRule>
    <cfRule type="cellIs" dxfId="31715" priority="8531" stopIfTrue="1" operator="equal">
      <formula>"Towel"</formula>
    </cfRule>
    <cfRule type="cellIs" dxfId="31714" priority="8532" stopIfTrue="1" operator="equal">
      <formula>"Napkin Hs"</formula>
    </cfRule>
    <cfRule type="cellIs" dxfId="31713" priority="8535" stopIfTrue="1" operator="equal">
      <formula>"Towel"</formula>
    </cfRule>
    <cfRule type="cellIs" dxfId="31712" priority="8536" stopIfTrue="1" operator="equal">
      <formula>"Napkin Hs"</formula>
    </cfRule>
    <cfRule type="cellIs" dxfId="31711" priority="8537" stopIfTrue="1" operator="equal">
      <formula>"Towel"</formula>
    </cfRule>
    <cfRule type="cellIs" dxfId="31710" priority="8538" stopIfTrue="1" operator="equal">
      <formula>"Napkin Hs"</formula>
    </cfRule>
    <cfRule type="cellIs" dxfId="31709" priority="8539" stopIfTrue="1" operator="equal">
      <formula>"Towel"</formula>
    </cfRule>
    <cfRule type="cellIs" dxfId="31708" priority="8540" stopIfTrue="1" operator="equal">
      <formula>"Napkin Hs"</formula>
    </cfRule>
    <cfRule type="cellIs" dxfId="31707" priority="8541" stopIfTrue="1" operator="equal">
      <formula>"Towel"</formula>
    </cfRule>
    <cfRule type="cellIs" dxfId="31706" priority="8542" stopIfTrue="1" operator="equal">
      <formula>"Napkin Hs"</formula>
    </cfRule>
    <cfRule type="cellIs" dxfId="31705" priority="8545" stopIfTrue="1" operator="equal">
      <formula>"Towel"</formula>
    </cfRule>
    <cfRule type="cellIs" dxfId="31704" priority="8546" stopIfTrue="1" operator="equal">
      <formula>"Napkin Hs"</formula>
    </cfRule>
    <cfRule type="cellIs" dxfId="31703" priority="8548" stopIfTrue="1" operator="equal">
      <formula>"Napkin Hs"</formula>
    </cfRule>
  </conditionalFormatting>
  <conditionalFormatting sqref="C77">
    <cfRule type="cellIs" dxfId="31702" priority="8547" stopIfTrue="1" operator="equal">
      <formula>"Towel"</formula>
    </cfRule>
  </conditionalFormatting>
  <conditionalFormatting sqref="C77">
    <cfRule type="cellIs" dxfId="31701" priority="8525" stopIfTrue="1" operator="equal">
      <formula>"Towel"</formula>
    </cfRule>
    <cfRule type="cellIs" dxfId="31700" priority="8526" stopIfTrue="1" operator="equal">
      <formula>"Napkin Hs"</formula>
    </cfRule>
  </conditionalFormatting>
  <conditionalFormatting sqref="C77">
    <cfRule type="cellIs" dxfId="31699" priority="8524" stopIfTrue="1" operator="equal">
      <formula>"Napkin Hs"</formula>
    </cfRule>
  </conditionalFormatting>
  <conditionalFormatting sqref="C77">
    <cfRule type="cellIs" dxfId="31698" priority="8523" stopIfTrue="1" operator="equal">
      <formula>"Towel"</formula>
    </cfRule>
  </conditionalFormatting>
  <conditionalFormatting sqref="C77">
    <cfRule type="cellIs" dxfId="31697" priority="8521" stopIfTrue="1" operator="equal">
      <formula>"Towel"</formula>
    </cfRule>
  </conditionalFormatting>
  <conditionalFormatting sqref="C77">
    <cfRule type="cellIs" dxfId="31696" priority="8522" stopIfTrue="1" operator="equal">
      <formula>"Napkin Hs"</formula>
    </cfRule>
  </conditionalFormatting>
  <conditionalFormatting sqref="C77">
    <cfRule type="cellIs" dxfId="31695" priority="8425" stopIfTrue="1" operator="equal">
      <formula>"Towel"</formula>
    </cfRule>
  </conditionalFormatting>
  <conditionalFormatting sqref="C77">
    <cfRule type="cellIs" dxfId="31694" priority="8435" stopIfTrue="1" operator="equal">
      <formula>"Towel"</formula>
    </cfRule>
    <cfRule type="cellIs" dxfId="31693" priority="8436" stopIfTrue="1" operator="equal">
      <formula>"Napkin Hs"</formula>
    </cfRule>
    <cfRule type="cellIs" dxfId="31692" priority="8441" stopIfTrue="1" operator="equal">
      <formula>"Towel"</formula>
    </cfRule>
    <cfRule type="cellIs" dxfId="31691" priority="8442" stopIfTrue="1" operator="equal">
      <formula>"Napkin Hs"</formula>
    </cfRule>
    <cfRule type="cellIs" dxfId="31690" priority="8447" stopIfTrue="1" operator="equal">
      <formula>"Towel"</formula>
    </cfRule>
    <cfRule type="cellIs" dxfId="31689" priority="8448" stopIfTrue="1" operator="equal">
      <formula>"Napkin Hs"</formula>
    </cfRule>
    <cfRule type="cellIs" dxfId="31688" priority="8449" stopIfTrue="1" operator="equal">
      <formula>"Towel"</formula>
    </cfRule>
    <cfRule type="cellIs" dxfId="31687" priority="8450" stopIfTrue="1" operator="equal">
      <formula>"Napkin Hs"</formula>
    </cfRule>
    <cfRule type="cellIs" dxfId="31686" priority="8455" stopIfTrue="1" operator="equal">
      <formula>"Towel"</formula>
    </cfRule>
    <cfRule type="cellIs" dxfId="31685" priority="8456" stopIfTrue="1" operator="equal">
      <formula>"Napkin Hs"</formula>
    </cfRule>
    <cfRule type="cellIs" dxfId="31684" priority="8465" stopIfTrue="1" operator="equal">
      <formula>"Towel"</formula>
    </cfRule>
    <cfRule type="cellIs" dxfId="31683" priority="8466" stopIfTrue="1" operator="equal">
      <formula>"Napkin Hs"</formula>
    </cfRule>
    <cfRule type="cellIs" dxfId="31682" priority="8471" stopIfTrue="1" operator="equal">
      <formula>"Towel"</formula>
    </cfRule>
    <cfRule type="cellIs" dxfId="31681" priority="8472" stopIfTrue="1" operator="equal">
      <formula>"Napkin Hs"</formula>
    </cfRule>
    <cfRule type="cellIs" dxfId="31680" priority="8473" stopIfTrue="1" operator="equal">
      <formula>"Towel"</formula>
    </cfRule>
    <cfRule type="cellIs" dxfId="31679" priority="8474" stopIfTrue="1" operator="equal">
      <formula>"Napkin Hs"</formula>
    </cfRule>
    <cfRule type="cellIs" dxfId="31678" priority="8479" stopIfTrue="1" operator="equal">
      <formula>"Towel"</formula>
    </cfRule>
    <cfRule type="cellIs" dxfId="31677" priority="8480" stopIfTrue="1" operator="equal">
      <formula>"Napkin Hs"</formula>
    </cfRule>
    <cfRule type="cellIs" dxfId="31676" priority="8489" stopIfTrue="1" operator="equal">
      <formula>"Towel"</formula>
    </cfRule>
    <cfRule type="cellIs" dxfId="31675" priority="8490" stopIfTrue="1" operator="equal">
      <formula>"Napkin Hs"</formula>
    </cfRule>
    <cfRule type="cellIs" dxfId="31674" priority="8491" stopIfTrue="1" operator="equal">
      <formula>"Towel"</formula>
    </cfRule>
    <cfRule type="cellIs" dxfId="31673" priority="8492" stopIfTrue="1" operator="equal">
      <formula>"Napkin Hs"</formula>
    </cfRule>
    <cfRule type="cellIs" dxfId="31672" priority="8497" stopIfTrue="1" operator="equal">
      <formula>"Towel"</formula>
    </cfRule>
    <cfRule type="cellIs" dxfId="31671" priority="8498" stopIfTrue="1" operator="equal">
      <formula>"Napkin Hs"</formula>
    </cfRule>
    <cfRule type="cellIs" dxfId="31670" priority="8507" stopIfTrue="1" operator="equal">
      <formula>"Towel"</formula>
    </cfRule>
    <cfRule type="cellIs" dxfId="31669" priority="8508" stopIfTrue="1" operator="equal">
      <formula>"Napkin Hs"</formula>
    </cfRule>
    <cfRule type="cellIs" dxfId="31668" priority="8509" stopIfTrue="1" operator="equal">
      <formula>"Towel"</formula>
    </cfRule>
    <cfRule type="cellIs" dxfId="31667" priority="8510" stopIfTrue="1" operator="equal">
      <formula>"Napkin Hs"</formula>
    </cfRule>
    <cfRule type="cellIs" dxfId="31666" priority="8516" stopIfTrue="1" operator="equal">
      <formula>"Napkin Hs"</formula>
    </cfRule>
  </conditionalFormatting>
  <conditionalFormatting sqref="C77">
    <cfRule type="cellIs" dxfId="31665" priority="8515" stopIfTrue="1" operator="equal">
      <formula>"Towel"</formula>
    </cfRule>
  </conditionalFormatting>
  <conditionalFormatting sqref="C77">
    <cfRule type="cellIs" dxfId="31664" priority="8426" stopIfTrue="1" operator="equal">
      <formula>"Napkin Hs"</formula>
    </cfRule>
    <cfRule type="cellIs" dxfId="31663" priority="8427" stopIfTrue="1" operator="equal">
      <formula>"Towel"</formula>
    </cfRule>
    <cfRule type="cellIs" dxfId="31662" priority="8428" stopIfTrue="1" operator="equal">
      <formula>"Napkin Hs"</formula>
    </cfRule>
    <cfRule type="cellIs" dxfId="31661" priority="8429" stopIfTrue="1" operator="equal">
      <formula>"Towel"</formula>
    </cfRule>
    <cfRule type="cellIs" dxfId="31660" priority="8430" stopIfTrue="1" operator="equal">
      <formula>"Napkin Hs"</formula>
    </cfRule>
    <cfRule type="cellIs" dxfId="31659" priority="8431" stopIfTrue="1" operator="equal">
      <formula>"Towel"</formula>
    </cfRule>
    <cfRule type="cellIs" dxfId="31658" priority="8432" stopIfTrue="1" operator="equal">
      <formula>"Napkin Hs"</formula>
    </cfRule>
    <cfRule type="cellIs" dxfId="31657" priority="8433" stopIfTrue="1" operator="equal">
      <formula>"Towel"</formula>
    </cfRule>
    <cfRule type="cellIs" dxfId="31656" priority="8434" stopIfTrue="1" operator="equal">
      <formula>"Napkin Hs"</formula>
    </cfRule>
    <cfRule type="cellIs" dxfId="31655" priority="8437" stopIfTrue="1" operator="equal">
      <formula>"Towel"</formula>
    </cfRule>
    <cfRule type="cellIs" dxfId="31654" priority="8438" stopIfTrue="1" operator="equal">
      <formula>"Napkin Hs"</formula>
    </cfRule>
    <cfRule type="cellIs" dxfId="31653" priority="8439" stopIfTrue="1" operator="equal">
      <formula>"Towel"</formula>
    </cfRule>
    <cfRule type="cellIs" dxfId="31652" priority="8440" stopIfTrue="1" operator="equal">
      <formula>"Napkin Hs"</formula>
    </cfRule>
    <cfRule type="cellIs" dxfId="31651" priority="8443" stopIfTrue="1" operator="equal">
      <formula>"Towel"</formula>
    </cfRule>
    <cfRule type="cellIs" dxfId="31650" priority="8444" stopIfTrue="1" operator="equal">
      <formula>"Napkin Hs"</formula>
    </cfRule>
    <cfRule type="cellIs" dxfId="31649" priority="8445" stopIfTrue="1" operator="equal">
      <formula>"Towel"</formula>
    </cfRule>
    <cfRule type="cellIs" dxfId="31648" priority="8446" stopIfTrue="1" operator="equal">
      <formula>"Napkin Hs"</formula>
    </cfRule>
    <cfRule type="cellIs" dxfId="31647" priority="8451" stopIfTrue="1" operator="equal">
      <formula>"Towel"</formula>
    </cfRule>
    <cfRule type="cellIs" dxfId="31646" priority="8452" stopIfTrue="1" operator="equal">
      <formula>"Napkin Hs"</formula>
    </cfRule>
    <cfRule type="cellIs" dxfId="31645" priority="8453" stopIfTrue="1" operator="equal">
      <formula>"Towel"</formula>
    </cfRule>
    <cfRule type="cellIs" dxfId="31644" priority="8454" stopIfTrue="1" operator="equal">
      <formula>"Napkin Hs"</formula>
    </cfRule>
    <cfRule type="cellIs" dxfId="31643" priority="8457" stopIfTrue="1" operator="equal">
      <formula>"Towel"</formula>
    </cfRule>
    <cfRule type="cellIs" dxfId="31642" priority="8458" stopIfTrue="1" operator="equal">
      <formula>"Napkin Hs"</formula>
    </cfRule>
    <cfRule type="cellIs" dxfId="31641" priority="8459" stopIfTrue="1" operator="equal">
      <formula>"Towel"</formula>
    </cfRule>
    <cfRule type="cellIs" dxfId="31640" priority="8460" stopIfTrue="1" operator="equal">
      <formula>"Napkin Hs"</formula>
    </cfRule>
    <cfRule type="cellIs" dxfId="31639" priority="8461" stopIfTrue="1" operator="equal">
      <formula>"Towel"</formula>
    </cfRule>
    <cfRule type="cellIs" dxfId="31638" priority="8462" stopIfTrue="1" operator="equal">
      <formula>"Napkin Hs"</formula>
    </cfRule>
    <cfRule type="cellIs" dxfId="31637" priority="8463" stopIfTrue="1" operator="equal">
      <formula>"Towel"</formula>
    </cfRule>
    <cfRule type="cellIs" dxfId="31636" priority="8464" stopIfTrue="1" operator="equal">
      <formula>"Napkin Hs"</formula>
    </cfRule>
    <cfRule type="cellIs" dxfId="31635" priority="8467" stopIfTrue="1" operator="equal">
      <formula>"Towel"</formula>
    </cfRule>
    <cfRule type="cellIs" dxfId="31634" priority="8468" stopIfTrue="1" operator="equal">
      <formula>"Napkin Hs"</formula>
    </cfRule>
    <cfRule type="cellIs" dxfId="31633" priority="8469" stopIfTrue="1" operator="equal">
      <formula>"Towel"</formula>
    </cfRule>
    <cfRule type="cellIs" dxfId="31632" priority="8470" stopIfTrue="1" operator="equal">
      <formula>"Napkin Hs"</formula>
    </cfRule>
    <cfRule type="cellIs" dxfId="31631" priority="8475" stopIfTrue="1" operator="equal">
      <formula>"Towel"</formula>
    </cfRule>
    <cfRule type="cellIs" dxfId="31630" priority="8476" stopIfTrue="1" operator="equal">
      <formula>"Napkin Hs"</formula>
    </cfRule>
    <cfRule type="cellIs" dxfId="31629" priority="8477" stopIfTrue="1" operator="equal">
      <formula>"Towel"</formula>
    </cfRule>
    <cfRule type="cellIs" dxfId="31628" priority="8478" stopIfTrue="1" operator="equal">
      <formula>"Napkin Hs"</formula>
    </cfRule>
    <cfRule type="cellIs" dxfId="31627" priority="8481" stopIfTrue="1" operator="equal">
      <formula>"Towel"</formula>
    </cfRule>
    <cfRule type="cellIs" dxfId="31626" priority="8482" stopIfTrue="1" operator="equal">
      <formula>"Napkin Hs"</formula>
    </cfRule>
    <cfRule type="cellIs" dxfId="31625" priority="8483" stopIfTrue="1" operator="equal">
      <formula>"Towel"</formula>
    </cfRule>
    <cfRule type="cellIs" dxfId="31624" priority="8484" stopIfTrue="1" operator="equal">
      <formula>"Napkin Hs"</formula>
    </cfRule>
    <cfRule type="cellIs" dxfId="31623" priority="8485" stopIfTrue="1" operator="equal">
      <formula>"Towel"</formula>
    </cfRule>
    <cfRule type="cellIs" dxfId="31622" priority="8486" stopIfTrue="1" operator="equal">
      <formula>"Napkin Hs"</formula>
    </cfRule>
    <cfRule type="cellIs" dxfId="31621" priority="8487" stopIfTrue="1" operator="equal">
      <formula>"Towel"</formula>
    </cfRule>
    <cfRule type="cellIs" dxfId="31620" priority="8488" stopIfTrue="1" operator="equal">
      <formula>"Napkin Hs"</formula>
    </cfRule>
    <cfRule type="cellIs" dxfId="31619" priority="8493" stopIfTrue="1" operator="equal">
      <formula>"Towel"</formula>
    </cfRule>
    <cfRule type="cellIs" dxfId="31618" priority="8494" stopIfTrue="1" operator="equal">
      <formula>"Napkin Hs"</formula>
    </cfRule>
    <cfRule type="cellIs" dxfId="31617" priority="8495" stopIfTrue="1" operator="equal">
      <formula>"Towel"</formula>
    </cfRule>
    <cfRule type="cellIs" dxfId="31616" priority="8496" stopIfTrue="1" operator="equal">
      <formula>"Napkin Hs"</formula>
    </cfRule>
    <cfRule type="cellIs" dxfId="31615" priority="8499" stopIfTrue="1" operator="equal">
      <formula>"Towel"</formula>
    </cfRule>
    <cfRule type="cellIs" dxfId="31614" priority="8500" stopIfTrue="1" operator="equal">
      <formula>"Napkin Hs"</formula>
    </cfRule>
    <cfRule type="cellIs" dxfId="31613" priority="8501" stopIfTrue="1" operator="equal">
      <formula>"Towel"</formula>
    </cfRule>
    <cfRule type="cellIs" dxfId="31612" priority="8502" stopIfTrue="1" operator="equal">
      <formula>"Napkin Hs"</formula>
    </cfRule>
    <cfRule type="cellIs" dxfId="31611" priority="8503" stopIfTrue="1" operator="equal">
      <formula>"Towel"</formula>
    </cfRule>
    <cfRule type="cellIs" dxfId="31610" priority="8504" stopIfTrue="1" operator="equal">
      <formula>"Napkin Hs"</formula>
    </cfRule>
    <cfRule type="cellIs" dxfId="31609" priority="8505" stopIfTrue="1" operator="equal">
      <formula>"Towel"</formula>
    </cfRule>
    <cfRule type="cellIs" dxfId="31608" priority="8506" stopIfTrue="1" operator="equal">
      <formula>"Napkin Hs"</formula>
    </cfRule>
    <cfRule type="cellIs" dxfId="31607" priority="8511" stopIfTrue="1" operator="equal">
      <formula>"Towel"</formula>
    </cfRule>
    <cfRule type="cellIs" dxfId="31606" priority="8512" stopIfTrue="1" operator="equal">
      <formula>"Napkin Hs"</formula>
    </cfRule>
    <cfRule type="cellIs" dxfId="31605" priority="8513" stopIfTrue="1" operator="equal">
      <formula>"Towel"</formula>
    </cfRule>
    <cfRule type="cellIs" dxfId="31604" priority="8514" stopIfTrue="1" operator="equal">
      <formula>"Napkin Hs"</formula>
    </cfRule>
    <cfRule type="cellIs" dxfId="31603" priority="8517" stopIfTrue="1" operator="equal">
      <formula>"Towel"</formula>
    </cfRule>
    <cfRule type="cellIs" dxfId="31602" priority="8518" stopIfTrue="1" operator="equal">
      <formula>"Napkin Hs"</formula>
    </cfRule>
    <cfRule type="cellIs" dxfId="31601" priority="8519" stopIfTrue="1" operator="equal">
      <formula>"Towel"</formula>
    </cfRule>
    <cfRule type="cellIs" dxfId="31600" priority="8520" stopIfTrue="1" operator="equal">
      <formula>"Napkin Hs"</formula>
    </cfRule>
  </conditionalFormatting>
  <conditionalFormatting sqref="C77">
    <cfRule type="cellIs" dxfId="31599" priority="8424" stopIfTrue="1" operator="equal">
      <formula>"Napkin Hs"</formula>
    </cfRule>
  </conditionalFormatting>
  <conditionalFormatting sqref="C77">
    <cfRule type="cellIs" dxfId="31598" priority="8423" stopIfTrue="1" operator="equal">
      <formula>"Napkin Hs"</formula>
    </cfRule>
  </conditionalFormatting>
  <conditionalFormatting sqref="C77">
    <cfRule type="cellIs" dxfId="31597" priority="8422" stopIfTrue="1" operator="equal">
      <formula>"Napkin Hs"</formula>
    </cfRule>
  </conditionalFormatting>
  <conditionalFormatting sqref="C77">
    <cfRule type="cellIs" dxfId="31596" priority="8421" stopIfTrue="1" operator="equal">
      <formula>"Napkin Hs"</formula>
    </cfRule>
  </conditionalFormatting>
  <conditionalFormatting sqref="C77">
    <cfRule type="cellIs" dxfId="31595" priority="8420" stopIfTrue="1" operator="equal">
      <formula>"Napkin Hs"</formula>
    </cfRule>
  </conditionalFormatting>
  <conditionalFormatting sqref="C77">
    <cfRule type="cellIs" dxfId="31594" priority="8419" stopIfTrue="1" operator="equal">
      <formula>"Napkin Hs"</formula>
    </cfRule>
  </conditionalFormatting>
  <conditionalFormatting sqref="C77">
    <cfRule type="cellIs" dxfId="31593" priority="8415" stopIfTrue="1" operator="equal">
      <formula>"Towel"</formula>
    </cfRule>
    <cfRule type="cellIs" dxfId="31592" priority="8416" stopIfTrue="1" operator="equal">
      <formula>"Napkin Hs"</formula>
    </cfRule>
  </conditionalFormatting>
  <conditionalFormatting sqref="C77">
    <cfRule type="cellIs" dxfId="31591" priority="8417" stopIfTrue="1" operator="equal">
      <formula>"Towel"</formula>
    </cfRule>
    <cfRule type="cellIs" dxfId="31590" priority="8418" stopIfTrue="1" operator="equal">
      <formula>"Napkin Hs"</formula>
    </cfRule>
  </conditionalFormatting>
  <conditionalFormatting sqref="C77">
    <cfRule type="cellIs" dxfId="31589" priority="8411" stopIfTrue="1" operator="equal">
      <formula>"Towel"</formula>
    </cfRule>
    <cfRule type="cellIs" dxfId="31588" priority="8412" stopIfTrue="1" operator="equal">
      <formula>"Napkin Hs"</formula>
    </cfRule>
  </conditionalFormatting>
  <conditionalFormatting sqref="C77">
    <cfRule type="cellIs" dxfId="31587" priority="8413" stopIfTrue="1" operator="equal">
      <formula>"Towel"</formula>
    </cfRule>
    <cfRule type="cellIs" dxfId="31586" priority="8414" stopIfTrue="1" operator="equal">
      <formula>"Napkin Hs"</formula>
    </cfRule>
  </conditionalFormatting>
  <conditionalFormatting sqref="B77:C77">
    <cfRule type="cellIs" dxfId="31585" priority="8838" stopIfTrue="1" operator="equal">
      <formula>"Towel"</formula>
    </cfRule>
    <cfRule type="cellIs" dxfId="31584" priority="8839" stopIfTrue="1" operator="equal">
      <formula>"Napkin Hs"</formula>
    </cfRule>
  </conditionalFormatting>
  <conditionalFormatting sqref="C77">
    <cfRule type="cellIs" dxfId="31583" priority="8834" stopIfTrue="1" operator="equal">
      <formula>"Towel"</formula>
    </cfRule>
    <cfRule type="cellIs" dxfId="31582" priority="8835" stopIfTrue="1" operator="equal">
      <formula>"Napkin Hs"</formula>
    </cfRule>
  </conditionalFormatting>
  <conditionalFormatting sqref="C77">
    <cfRule type="cellIs" dxfId="31581" priority="8836" stopIfTrue="1" operator="equal">
      <formula>"Towel"</formula>
    </cfRule>
    <cfRule type="cellIs" dxfId="31580" priority="8837" stopIfTrue="1" operator="equal">
      <formula>"Napkin Hs"</formula>
    </cfRule>
  </conditionalFormatting>
  <conditionalFormatting sqref="C77">
    <cfRule type="cellIs" dxfId="31579" priority="8830" stopIfTrue="1" operator="equal">
      <formula>"Towel"</formula>
    </cfRule>
    <cfRule type="cellIs" dxfId="31578" priority="8831" stopIfTrue="1" operator="equal">
      <formula>"Napkin Hs"</formula>
    </cfRule>
  </conditionalFormatting>
  <conditionalFormatting sqref="C77">
    <cfRule type="cellIs" dxfId="31577" priority="8832" stopIfTrue="1" operator="equal">
      <formula>"Towel"</formula>
    </cfRule>
    <cfRule type="cellIs" dxfId="31576" priority="8833" stopIfTrue="1" operator="equal">
      <formula>"Napkin Hs"</formula>
    </cfRule>
  </conditionalFormatting>
  <conditionalFormatting sqref="C77">
    <cfRule type="cellIs" dxfId="31575" priority="8828" stopIfTrue="1" operator="equal">
      <formula>"Towel"</formula>
    </cfRule>
    <cfRule type="cellIs" dxfId="31574" priority="8829" stopIfTrue="1" operator="equal">
      <formula>"Napkin Hs"</formula>
    </cfRule>
  </conditionalFormatting>
  <conditionalFormatting sqref="B77">
    <cfRule type="cellIs" dxfId="31573" priority="8826" stopIfTrue="1" operator="equal">
      <formula>"Towel"</formula>
    </cfRule>
    <cfRule type="cellIs" dxfId="31572" priority="8827" stopIfTrue="1" operator="equal">
      <formula>"Napkin Hs"</formula>
    </cfRule>
  </conditionalFormatting>
  <conditionalFormatting sqref="B77:C77">
    <cfRule type="cellIs" dxfId="31571" priority="8824" stopIfTrue="1" operator="equal">
      <formula>"Towel"</formula>
    </cfRule>
    <cfRule type="cellIs" dxfId="31570" priority="8825" stopIfTrue="1" operator="equal">
      <formula>"Napkin Hs"</formula>
    </cfRule>
  </conditionalFormatting>
  <conditionalFormatting sqref="C77">
    <cfRule type="cellIs" dxfId="31569" priority="8820" stopIfTrue="1" operator="equal">
      <formula>"Towel"</formula>
    </cfRule>
    <cfRule type="cellIs" dxfId="31568" priority="8821" stopIfTrue="1" operator="equal">
      <formula>"Napkin Hs"</formula>
    </cfRule>
  </conditionalFormatting>
  <conditionalFormatting sqref="C77">
    <cfRule type="cellIs" dxfId="31567" priority="8823" stopIfTrue="1" operator="equal">
      <formula>"Napkin Hs"</formula>
    </cfRule>
  </conditionalFormatting>
  <conditionalFormatting sqref="C77">
    <cfRule type="cellIs" dxfId="31566" priority="8822" stopIfTrue="1" operator="equal">
      <formula>"Towel"</formula>
    </cfRule>
  </conditionalFormatting>
  <conditionalFormatting sqref="C85">
    <cfRule type="cellIs" dxfId="31565" priority="8403" stopIfTrue="1" operator="equal">
      <formula>"Towel"</formula>
    </cfRule>
    <cfRule type="cellIs" dxfId="31564" priority="8404" stopIfTrue="1" operator="equal">
      <formula>"Napkin Hs"</formula>
    </cfRule>
  </conditionalFormatting>
  <conditionalFormatting sqref="C85">
    <cfRule type="cellIs" dxfId="31563" priority="8405" stopIfTrue="1" operator="equal">
      <formula>"Towel"</formula>
    </cfRule>
    <cfRule type="cellIs" dxfId="31562" priority="8406" stopIfTrue="1" operator="equal">
      <formula>"Napkin Hs"</formula>
    </cfRule>
  </conditionalFormatting>
  <conditionalFormatting sqref="C85">
    <cfRule type="cellIs" dxfId="31561" priority="8401" stopIfTrue="1" operator="equal">
      <formula>"Towel"</formula>
    </cfRule>
    <cfRule type="cellIs" dxfId="31560" priority="8402" stopIfTrue="1" operator="equal">
      <formula>"Napkin Hs"</formula>
    </cfRule>
  </conditionalFormatting>
  <conditionalFormatting sqref="C85">
    <cfRule type="cellIs" dxfId="31559" priority="8399" stopIfTrue="1" operator="equal">
      <formula>"Towel"</formula>
    </cfRule>
    <cfRule type="cellIs" dxfId="31558" priority="8400" stopIfTrue="1" operator="equal">
      <formula>"Napkin Hs"</formula>
    </cfRule>
  </conditionalFormatting>
  <conditionalFormatting sqref="C85">
    <cfRule type="cellIs" dxfId="31557" priority="8407" stopIfTrue="1" operator="equal">
      <formula>"Towel"</formula>
    </cfRule>
    <cfRule type="cellIs" dxfId="31556" priority="8408" stopIfTrue="1" operator="equal">
      <formula>"Napkin Hs"</formula>
    </cfRule>
  </conditionalFormatting>
  <conditionalFormatting sqref="C85">
    <cfRule type="cellIs" dxfId="31555" priority="8409" stopIfTrue="1" operator="equal">
      <formula>"Towel"</formula>
    </cfRule>
    <cfRule type="cellIs" dxfId="31554" priority="8410" stopIfTrue="1" operator="equal">
      <formula>"Napkin Hs"</formula>
    </cfRule>
  </conditionalFormatting>
  <conditionalFormatting sqref="B85">
    <cfRule type="cellIs" dxfId="31553" priority="8397" stopIfTrue="1" operator="equal">
      <formula>"Towel"</formula>
    </cfRule>
    <cfRule type="cellIs" dxfId="31552" priority="8398" stopIfTrue="1" operator="equal">
      <formula>"Napkin Hs"</formula>
    </cfRule>
  </conditionalFormatting>
  <conditionalFormatting sqref="B83:C83">
    <cfRule type="cellIs" dxfId="31551" priority="7918" stopIfTrue="1" operator="equal">
      <formula>"Towel"</formula>
    </cfRule>
    <cfRule type="cellIs" dxfId="31550" priority="7919" stopIfTrue="1" operator="equal">
      <formula>"Napkin Hs"</formula>
    </cfRule>
  </conditionalFormatting>
  <conditionalFormatting sqref="C83">
    <cfRule type="cellIs" dxfId="31549" priority="7916" stopIfTrue="1" operator="equal">
      <formula>"Towel"</formula>
    </cfRule>
    <cfRule type="cellIs" dxfId="31548" priority="7917" stopIfTrue="1" operator="equal">
      <formula>"Napkin Hs"</formula>
    </cfRule>
  </conditionalFormatting>
  <conditionalFormatting sqref="C83">
    <cfRule type="cellIs" dxfId="31547" priority="7914" stopIfTrue="1" operator="equal">
      <formula>"Towel"</formula>
    </cfRule>
    <cfRule type="cellIs" dxfId="31546" priority="7915" stopIfTrue="1" operator="equal">
      <formula>"Napkin Hs"</formula>
    </cfRule>
  </conditionalFormatting>
  <conditionalFormatting sqref="C83">
    <cfRule type="cellIs" dxfId="31545" priority="7900" stopIfTrue="1" operator="equal">
      <formula>"Towel"</formula>
    </cfRule>
    <cfRule type="cellIs" dxfId="31544" priority="7901" stopIfTrue="1" operator="equal">
      <formula>"Napkin Hs"</formula>
    </cfRule>
  </conditionalFormatting>
  <conditionalFormatting sqref="C83">
    <cfRule type="cellIs" dxfId="31543" priority="7898" stopIfTrue="1" operator="equal">
      <formula>"Towel"</formula>
    </cfRule>
    <cfRule type="cellIs" dxfId="31542" priority="7899" stopIfTrue="1" operator="equal">
      <formula>"Napkin Hs"</formula>
    </cfRule>
  </conditionalFormatting>
  <conditionalFormatting sqref="C83">
    <cfRule type="cellIs" dxfId="31541" priority="7906" stopIfTrue="1" operator="equal">
      <formula>"Towel"</formula>
    </cfRule>
    <cfRule type="cellIs" dxfId="31540" priority="7907" stopIfTrue="1" operator="equal">
      <formula>"Napkin Hs"</formula>
    </cfRule>
  </conditionalFormatting>
  <conditionalFormatting sqref="B83:C83">
    <cfRule type="cellIs" dxfId="31539" priority="7908" stopIfTrue="1" operator="equal">
      <formula>"Towel"</formula>
    </cfRule>
    <cfRule type="cellIs" dxfId="31538" priority="7909" stopIfTrue="1" operator="equal">
      <formula>"Napkin Hs"</formula>
    </cfRule>
  </conditionalFormatting>
  <conditionalFormatting sqref="C83">
    <cfRule type="cellIs" dxfId="31537" priority="7904" stopIfTrue="1" operator="equal">
      <formula>"Towel"</formula>
    </cfRule>
    <cfRule type="cellIs" dxfId="31536" priority="7905" stopIfTrue="1" operator="equal">
      <formula>"Napkin Hs"</formula>
    </cfRule>
  </conditionalFormatting>
  <conditionalFormatting sqref="B83:C83">
    <cfRule type="cellIs" dxfId="31535" priority="7902" stopIfTrue="1" operator="equal">
      <formula>"Towel"</formula>
    </cfRule>
    <cfRule type="cellIs" dxfId="31534" priority="7903" stopIfTrue="1" operator="equal">
      <formula>"Napkin Hs"</formula>
    </cfRule>
  </conditionalFormatting>
  <conditionalFormatting sqref="C83">
    <cfRule type="cellIs" dxfId="31533" priority="7910" stopIfTrue="1" operator="equal">
      <formula>"Towel"</formula>
    </cfRule>
    <cfRule type="cellIs" dxfId="31532" priority="7911" stopIfTrue="1" operator="equal">
      <formula>"Napkin Hs"</formula>
    </cfRule>
  </conditionalFormatting>
  <conditionalFormatting sqref="C83">
    <cfRule type="cellIs" dxfId="31531" priority="7912" stopIfTrue="1" operator="equal">
      <formula>"Towel"</formula>
    </cfRule>
    <cfRule type="cellIs" dxfId="31530" priority="7913" stopIfTrue="1" operator="equal">
      <formula>"Napkin Hs"</formula>
    </cfRule>
  </conditionalFormatting>
  <conditionalFormatting sqref="C83">
    <cfRule type="cellIs" dxfId="31529" priority="7894" stopIfTrue="1" operator="equal">
      <formula>"Towel"</formula>
    </cfRule>
    <cfRule type="cellIs" dxfId="31528" priority="7895" stopIfTrue="1" operator="equal">
      <formula>"Napkin Hs"</formula>
    </cfRule>
  </conditionalFormatting>
  <conditionalFormatting sqref="B83:C83">
    <cfRule type="cellIs" dxfId="31527" priority="7896" stopIfTrue="1" operator="equal">
      <formula>"Towel"</formula>
    </cfRule>
    <cfRule type="cellIs" dxfId="31526" priority="7897" stopIfTrue="1" operator="equal">
      <formula>"Napkin Hs"</formula>
    </cfRule>
  </conditionalFormatting>
  <conditionalFormatting sqref="C83">
    <cfRule type="cellIs" dxfId="31525" priority="7892" stopIfTrue="1" operator="equal">
      <formula>"Towel"</formula>
    </cfRule>
    <cfRule type="cellIs" dxfId="31524" priority="7893" stopIfTrue="1" operator="equal">
      <formula>"Napkin Hs"</formula>
    </cfRule>
  </conditionalFormatting>
  <conditionalFormatting sqref="B83:C83">
    <cfRule type="cellIs" dxfId="31523" priority="7890" stopIfTrue="1" operator="equal">
      <formula>"Towel"</formula>
    </cfRule>
    <cfRule type="cellIs" dxfId="31522" priority="7891" stopIfTrue="1" operator="equal">
      <formula>"Napkin Hs"</formula>
    </cfRule>
  </conditionalFormatting>
  <conditionalFormatting sqref="C83">
    <cfRule type="cellIs" dxfId="31521" priority="7876" stopIfTrue="1" operator="equal">
      <formula>"Towel"</formula>
    </cfRule>
    <cfRule type="cellIs" dxfId="31520" priority="7877" stopIfTrue="1" operator="equal">
      <formula>"Napkin Hs"</formula>
    </cfRule>
  </conditionalFormatting>
  <conditionalFormatting sqref="C83">
    <cfRule type="cellIs" dxfId="31519" priority="7874" stopIfTrue="1" operator="equal">
      <formula>"Towel"</formula>
    </cfRule>
    <cfRule type="cellIs" dxfId="31518" priority="7875" stopIfTrue="1" operator="equal">
      <formula>"Napkin Hs"</formula>
    </cfRule>
  </conditionalFormatting>
  <conditionalFormatting sqref="C83">
    <cfRule type="cellIs" dxfId="31517" priority="7882" stopIfTrue="1" operator="equal">
      <formula>"Towel"</formula>
    </cfRule>
    <cfRule type="cellIs" dxfId="31516" priority="7883" stopIfTrue="1" operator="equal">
      <formula>"Napkin Hs"</formula>
    </cfRule>
  </conditionalFormatting>
  <conditionalFormatting sqref="B83:C83">
    <cfRule type="cellIs" dxfId="31515" priority="7884" stopIfTrue="1" operator="equal">
      <formula>"Towel"</formula>
    </cfRule>
    <cfRule type="cellIs" dxfId="31514" priority="7885" stopIfTrue="1" operator="equal">
      <formula>"Napkin Hs"</formula>
    </cfRule>
  </conditionalFormatting>
  <conditionalFormatting sqref="C83">
    <cfRule type="cellIs" dxfId="31513" priority="7880" stopIfTrue="1" operator="equal">
      <formula>"Towel"</formula>
    </cfRule>
    <cfRule type="cellIs" dxfId="31512" priority="7881" stopIfTrue="1" operator="equal">
      <formula>"Napkin Hs"</formula>
    </cfRule>
  </conditionalFormatting>
  <conditionalFormatting sqref="B83:C83">
    <cfRule type="cellIs" dxfId="31511" priority="7878" stopIfTrue="1" operator="equal">
      <formula>"Towel"</formula>
    </cfRule>
    <cfRule type="cellIs" dxfId="31510" priority="7879" stopIfTrue="1" operator="equal">
      <formula>"Napkin Hs"</formula>
    </cfRule>
  </conditionalFormatting>
  <conditionalFormatting sqref="C83">
    <cfRule type="cellIs" dxfId="31509" priority="7886" stopIfTrue="1" operator="equal">
      <formula>"Towel"</formula>
    </cfRule>
    <cfRule type="cellIs" dxfId="31508" priority="7887" stopIfTrue="1" operator="equal">
      <formula>"Napkin Hs"</formula>
    </cfRule>
  </conditionalFormatting>
  <conditionalFormatting sqref="C83">
    <cfRule type="cellIs" dxfId="31507" priority="7888" stopIfTrue="1" operator="equal">
      <formula>"Towel"</formula>
    </cfRule>
    <cfRule type="cellIs" dxfId="31506" priority="7889" stopIfTrue="1" operator="equal">
      <formula>"Napkin Hs"</formula>
    </cfRule>
  </conditionalFormatting>
  <conditionalFormatting sqref="C83">
    <cfRule type="cellIs" dxfId="31505" priority="7870" stopIfTrue="1" operator="equal">
      <formula>"Towel"</formula>
    </cfRule>
    <cfRule type="cellIs" dxfId="31504" priority="7871" stopIfTrue="1" operator="equal">
      <formula>"Napkin Hs"</formula>
    </cfRule>
  </conditionalFormatting>
  <conditionalFormatting sqref="B83:C83">
    <cfRule type="cellIs" dxfId="31503" priority="7872" stopIfTrue="1" operator="equal">
      <formula>"Towel"</formula>
    </cfRule>
    <cfRule type="cellIs" dxfId="31502" priority="7873" stopIfTrue="1" operator="equal">
      <formula>"Napkin Hs"</formula>
    </cfRule>
  </conditionalFormatting>
  <conditionalFormatting sqref="C83">
    <cfRule type="cellIs" dxfId="31501" priority="7868" stopIfTrue="1" operator="equal">
      <formula>"Towel"</formula>
    </cfRule>
    <cfRule type="cellIs" dxfId="31500" priority="7869" stopIfTrue="1" operator="equal">
      <formula>"Napkin Hs"</formula>
    </cfRule>
  </conditionalFormatting>
  <conditionalFormatting sqref="B83:C83">
    <cfRule type="cellIs" dxfId="31499" priority="7866" stopIfTrue="1" operator="equal">
      <formula>"Towel"</formula>
    </cfRule>
    <cfRule type="cellIs" dxfId="31498" priority="7867" stopIfTrue="1" operator="equal">
      <formula>"Napkin Hs"</formula>
    </cfRule>
  </conditionalFormatting>
  <conditionalFormatting sqref="B83:C83">
    <cfRule type="cellIs" dxfId="31497" priority="7844" stopIfTrue="1" operator="equal">
      <formula>"Towel"</formula>
    </cfRule>
    <cfRule type="cellIs" dxfId="31496" priority="7845" stopIfTrue="1" operator="equal">
      <formula>"Napkin Hs"</formula>
    </cfRule>
  </conditionalFormatting>
  <conditionalFormatting sqref="C83">
    <cfRule type="cellIs" dxfId="31495" priority="7840" stopIfTrue="1" operator="equal">
      <formula>"Towel"</formula>
    </cfRule>
    <cfRule type="cellIs" dxfId="31494" priority="7841" stopIfTrue="1" operator="equal">
      <formula>"Napkin Hs"</formula>
    </cfRule>
  </conditionalFormatting>
  <conditionalFormatting sqref="C83">
    <cfRule type="cellIs" dxfId="31493" priority="7843" stopIfTrue="1" operator="equal">
      <formula>"Napkin Hs"</formula>
    </cfRule>
  </conditionalFormatting>
  <conditionalFormatting sqref="C83">
    <cfRule type="cellIs" dxfId="31492" priority="7842" stopIfTrue="1" operator="equal">
      <formula>"Towel"</formula>
    </cfRule>
  </conditionalFormatting>
  <conditionalFormatting sqref="B83">
    <cfRule type="cellIs" dxfId="31491" priority="7838" stopIfTrue="1" operator="equal">
      <formula>"Towel"</formula>
    </cfRule>
    <cfRule type="cellIs" dxfId="31490" priority="7839" stopIfTrue="1" operator="equal">
      <formula>"Napkin Hs"</formula>
    </cfRule>
  </conditionalFormatting>
  <conditionalFormatting sqref="B83">
    <cfRule type="cellIs" dxfId="31489" priority="7836" stopIfTrue="1" operator="equal">
      <formula>"Towel"</formula>
    </cfRule>
    <cfRule type="cellIs" dxfId="31488" priority="7837" stopIfTrue="1" operator="equal">
      <formula>"Napkin Hs"</formula>
    </cfRule>
  </conditionalFormatting>
  <conditionalFormatting sqref="B83">
    <cfRule type="cellIs" dxfId="31487" priority="7834" stopIfTrue="1" operator="equal">
      <formula>"Towel"</formula>
    </cfRule>
    <cfRule type="cellIs" dxfId="31486" priority="7835" stopIfTrue="1" operator="equal">
      <formula>"Napkin Hs"</formula>
    </cfRule>
  </conditionalFormatting>
  <conditionalFormatting sqref="B83">
    <cfRule type="cellIs" dxfId="31485" priority="7832" stopIfTrue="1" operator="equal">
      <formula>"Towel"</formula>
    </cfRule>
    <cfRule type="cellIs" dxfId="31484" priority="7833" stopIfTrue="1" operator="equal">
      <formula>"Napkin Hs"</formula>
    </cfRule>
  </conditionalFormatting>
  <conditionalFormatting sqref="B83">
    <cfRule type="cellIs" dxfId="31483" priority="7830" stopIfTrue="1" operator="equal">
      <formula>"Towel"</formula>
    </cfRule>
    <cfRule type="cellIs" dxfId="31482" priority="7831" stopIfTrue="1" operator="equal">
      <formula>"Napkin Hs"</formula>
    </cfRule>
  </conditionalFormatting>
  <conditionalFormatting sqref="B83">
    <cfRule type="cellIs" dxfId="31481" priority="7828" stopIfTrue="1" operator="equal">
      <formula>"Towel"</formula>
    </cfRule>
    <cfRule type="cellIs" dxfId="31480" priority="7829" stopIfTrue="1" operator="equal">
      <formula>"Napkin Hs"</formula>
    </cfRule>
  </conditionalFormatting>
  <conditionalFormatting sqref="B83">
    <cfRule type="cellIs" dxfId="31479" priority="7826" stopIfTrue="1" operator="equal">
      <formula>"Towel"</formula>
    </cfRule>
    <cfRule type="cellIs" dxfId="31478" priority="7827" stopIfTrue="1" operator="equal">
      <formula>"Napkin Hs"</formula>
    </cfRule>
  </conditionalFormatting>
  <conditionalFormatting sqref="B83">
    <cfRule type="cellIs" dxfId="31477" priority="7824" stopIfTrue="1" operator="equal">
      <formula>"Towel"</formula>
    </cfRule>
    <cfRule type="cellIs" dxfId="31476" priority="7825" stopIfTrue="1" operator="equal">
      <formula>"Napkin Hs"</formula>
    </cfRule>
  </conditionalFormatting>
  <conditionalFormatting sqref="B83">
    <cfRule type="cellIs" dxfId="31475" priority="7823" stopIfTrue="1" operator="equal">
      <formula>"Napkin Hs"</formula>
    </cfRule>
  </conditionalFormatting>
  <conditionalFormatting sqref="B83">
    <cfRule type="cellIs" dxfId="31474" priority="7822" stopIfTrue="1" operator="equal">
      <formula>"Napkin Hs"</formula>
    </cfRule>
  </conditionalFormatting>
  <conditionalFormatting sqref="B83">
    <cfRule type="cellIs" dxfId="31473" priority="7821" stopIfTrue="1" operator="equal">
      <formula>"Napkin Hs"</formula>
    </cfRule>
  </conditionalFormatting>
  <conditionalFormatting sqref="C83">
    <cfRule type="cellIs" dxfId="31472" priority="7819" stopIfTrue="1" operator="equal">
      <formula>"Towel"</formula>
    </cfRule>
    <cfRule type="cellIs" dxfId="31471" priority="7820" stopIfTrue="1" operator="equal">
      <formula>"Napkin Hs"</formula>
    </cfRule>
  </conditionalFormatting>
  <conditionalFormatting sqref="C83">
    <cfRule type="cellIs" dxfId="31470" priority="7815" stopIfTrue="1" operator="equal">
      <formula>"Towel"</formula>
    </cfRule>
    <cfRule type="cellIs" dxfId="31469" priority="7816" stopIfTrue="1" operator="equal">
      <formula>"Napkin Hs"</formula>
    </cfRule>
  </conditionalFormatting>
  <conditionalFormatting sqref="C83">
    <cfRule type="cellIs" dxfId="31468" priority="7817" stopIfTrue="1" operator="equal">
      <formula>"Towel"</formula>
    </cfRule>
    <cfRule type="cellIs" dxfId="31467" priority="7818" stopIfTrue="1" operator="equal">
      <formula>"Napkin Hs"</formula>
    </cfRule>
  </conditionalFormatting>
  <conditionalFormatting sqref="C83">
    <cfRule type="cellIs" dxfId="31466" priority="7813" stopIfTrue="1" operator="equal">
      <formula>"Towel"</formula>
    </cfRule>
    <cfRule type="cellIs" dxfId="31465" priority="7814" stopIfTrue="1" operator="equal">
      <formula>"Napkin Hs"</formula>
    </cfRule>
  </conditionalFormatting>
  <conditionalFormatting sqref="C83">
    <cfRule type="cellIs" dxfId="31464" priority="7811" stopIfTrue="1" operator="equal">
      <formula>"Towel"</formula>
    </cfRule>
    <cfRule type="cellIs" dxfId="31463" priority="7812" stopIfTrue="1" operator="equal">
      <formula>"Napkin Hs"</formula>
    </cfRule>
  </conditionalFormatting>
  <conditionalFormatting sqref="C83">
    <cfRule type="cellIs" dxfId="31462" priority="7809" stopIfTrue="1" operator="equal">
      <formula>"Towel"</formula>
    </cfRule>
    <cfRule type="cellIs" dxfId="31461" priority="7810" stopIfTrue="1" operator="equal">
      <formula>"Napkin Hs"</formula>
    </cfRule>
  </conditionalFormatting>
  <conditionalFormatting sqref="C83">
    <cfRule type="cellIs" dxfId="31460" priority="7801" stopIfTrue="1" operator="equal">
      <formula>"Towel"</formula>
    </cfRule>
    <cfRule type="cellIs" dxfId="31459" priority="7802" stopIfTrue="1" operator="equal">
      <formula>"Napkin Hs"</formula>
    </cfRule>
  </conditionalFormatting>
  <conditionalFormatting sqref="C83">
    <cfRule type="cellIs" dxfId="31458" priority="7803" stopIfTrue="1" operator="equal">
      <formula>"Towel"</formula>
    </cfRule>
    <cfRule type="cellIs" dxfId="31457" priority="7804" stopIfTrue="1" operator="equal">
      <formula>"Napkin Hs"</formula>
    </cfRule>
  </conditionalFormatting>
  <conditionalFormatting sqref="C83">
    <cfRule type="cellIs" dxfId="31456" priority="7799" stopIfTrue="1" operator="equal">
      <formula>"Towel"</formula>
    </cfRule>
    <cfRule type="cellIs" dxfId="31455" priority="7800" stopIfTrue="1" operator="equal">
      <formula>"Napkin Hs"</formula>
    </cfRule>
  </conditionalFormatting>
  <conditionalFormatting sqref="C83">
    <cfRule type="cellIs" dxfId="31454" priority="7797" stopIfTrue="1" operator="equal">
      <formula>"Towel"</formula>
    </cfRule>
    <cfRule type="cellIs" dxfId="31453" priority="7798" stopIfTrue="1" operator="equal">
      <formula>"Napkin Hs"</formula>
    </cfRule>
  </conditionalFormatting>
  <conditionalFormatting sqref="C83">
    <cfRule type="cellIs" dxfId="31452" priority="7805" stopIfTrue="1" operator="equal">
      <formula>"Towel"</formula>
    </cfRule>
    <cfRule type="cellIs" dxfId="31451" priority="7806" stopIfTrue="1" operator="equal">
      <formula>"Napkin Hs"</formula>
    </cfRule>
  </conditionalFormatting>
  <conditionalFormatting sqref="C83">
    <cfRule type="cellIs" dxfId="31450" priority="7807" stopIfTrue="1" operator="equal">
      <formula>"Towel"</formula>
    </cfRule>
    <cfRule type="cellIs" dxfId="31449" priority="7808" stopIfTrue="1" operator="equal">
      <formula>"Napkin Hs"</formula>
    </cfRule>
  </conditionalFormatting>
  <conditionalFormatting sqref="C83">
    <cfRule type="cellIs" dxfId="31448" priority="7795" stopIfTrue="1" operator="equal">
      <formula>"Towel"</formula>
    </cfRule>
    <cfRule type="cellIs" dxfId="31447" priority="7796" stopIfTrue="1" operator="equal">
      <formula>"Napkin Hs"</formula>
    </cfRule>
  </conditionalFormatting>
  <conditionalFormatting sqref="C83">
    <cfRule type="cellIs" dxfId="31446" priority="7791" stopIfTrue="1" operator="equal">
      <formula>"Towel"</formula>
    </cfRule>
    <cfRule type="cellIs" dxfId="31445" priority="7792" stopIfTrue="1" operator="equal">
      <formula>"Napkin Hs"</formula>
    </cfRule>
  </conditionalFormatting>
  <conditionalFormatting sqref="C83">
    <cfRule type="cellIs" dxfId="31444" priority="7793" stopIfTrue="1" operator="equal">
      <formula>"Towel"</formula>
    </cfRule>
    <cfRule type="cellIs" dxfId="31443" priority="7794" stopIfTrue="1" operator="equal">
      <formula>"Napkin Hs"</formula>
    </cfRule>
  </conditionalFormatting>
  <conditionalFormatting sqref="C83">
    <cfRule type="cellIs" dxfId="31442" priority="7789" stopIfTrue="1" operator="equal">
      <formula>"Towel"</formula>
    </cfRule>
    <cfRule type="cellIs" dxfId="31441" priority="7790" stopIfTrue="1" operator="equal">
      <formula>"Napkin Hs"</formula>
    </cfRule>
  </conditionalFormatting>
  <conditionalFormatting sqref="C83">
    <cfRule type="cellIs" dxfId="31440" priority="7787" stopIfTrue="1" operator="equal">
      <formula>"Towel"</formula>
    </cfRule>
    <cfRule type="cellIs" dxfId="31439" priority="7788" stopIfTrue="1" operator="equal">
      <formula>"Napkin Hs"</formula>
    </cfRule>
  </conditionalFormatting>
  <conditionalFormatting sqref="C83">
    <cfRule type="cellIs" dxfId="31438" priority="7785" stopIfTrue="1" operator="equal">
      <formula>"Towel"</formula>
    </cfRule>
    <cfRule type="cellIs" dxfId="31437" priority="7786" stopIfTrue="1" operator="equal">
      <formula>"Napkin Hs"</formula>
    </cfRule>
  </conditionalFormatting>
  <conditionalFormatting sqref="C83">
    <cfRule type="cellIs" dxfId="31436" priority="7777" stopIfTrue="1" operator="equal">
      <formula>"Towel"</formula>
    </cfRule>
    <cfRule type="cellIs" dxfId="31435" priority="7778" stopIfTrue="1" operator="equal">
      <formula>"Napkin Hs"</formula>
    </cfRule>
  </conditionalFormatting>
  <conditionalFormatting sqref="C83">
    <cfRule type="cellIs" dxfId="31434" priority="7779" stopIfTrue="1" operator="equal">
      <formula>"Towel"</formula>
    </cfRule>
    <cfRule type="cellIs" dxfId="31433" priority="7780" stopIfTrue="1" operator="equal">
      <formula>"Napkin Hs"</formula>
    </cfRule>
  </conditionalFormatting>
  <conditionalFormatting sqref="C83">
    <cfRule type="cellIs" dxfId="31432" priority="7775" stopIfTrue="1" operator="equal">
      <formula>"Towel"</formula>
    </cfRule>
    <cfRule type="cellIs" dxfId="31431" priority="7776" stopIfTrue="1" operator="equal">
      <formula>"Napkin Hs"</formula>
    </cfRule>
  </conditionalFormatting>
  <conditionalFormatting sqref="C83">
    <cfRule type="cellIs" dxfId="31430" priority="7773" stopIfTrue="1" operator="equal">
      <formula>"Towel"</formula>
    </cfRule>
    <cfRule type="cellIs" dxfId="31429" priority="7774" stopIfTrue="1" operator="equal">
      <formula>"Napkin Hs"</formula>
    </cfRule>
  </conditionalFormatting>
  <conditionalFormatting sqref="C83">
    <cfRule type="cellIs" dxfId="31428" priority="7781" stopIfTrue="1" operator="equal">
      <formula>"Towel"</formula>
    </cfRule>
    <cfRule type="cellIs" dxfId="31427" priority="7782" stopIfTrue="1" operator="equal">
      <formula>"Napkin Hs"</formula>
    </cfRule>
  </conditionalFormatting>
  <conditionalFormatting sqref="C83">
    <cfRule type="cellIs" dxfId="31426" priority="7783" stopIfTrue="1" operator="equal">
      <formula>"Towel"</formula>
    </cfRule>
    <cfRule type="cellIs" dxfId="31425" priority="7784" stopIfTrue="1" operator="equal">
      <formula>"Napkin Hs"</formula>
    </cfRule>
  </conditionalFormatting>
  <conditionalFormatting sqref="C83">
    <cfRule type="cellIs" dxfId="31424" priority="7771" stopIfTrue="1" operator="equal">
      <formula>"Towel"</formula>
    </cfRule>
    <cfRule type="cellIs" dxfId="31423" priority="7772" stopIfTrue="1" operator="equal">
      <formula>"Napkin Hs"</formula>
    </cfRule>
  </conditionalFormatting>
  <conditionalFormatting sqref="C83">
    <cfRule type="cellIs" dxfId="31422" priority="7767" stopIfTrue="1" operator="equal">
      <formula>"Towel"</formula>
    </cfRule>
    <cfRule type="cellIs" dxfId="31421" priority="7768" stopIfTrue="1" operator="equal">
      <formula>"Napkin Hs"</formula>
    </cfRule>
  </conditionalFormatting>
  <conditionalFormatting sqref="C83">
    <cfRule type="cellIs" dxfId="31420" priority="7769" stopIfTrue="1" operator="equal">
      <formula>"Towel"</formula>
    </cfRule>
    <cfRule type="cellIs" dxfId="31419" priority="7770" stopIfTrue="1" operator="equal">
      <formula>"Napkin Hs"</formula>
    </cfRule>
  </conditionalFormatting>
  <conditionalFormatting sqref="C83">
    <cfRule type="cellIs" dxfId="31418" priority="7763" stopIfTrue="1" operator="equal">
      <formula>"Towel"</formula>
    </cfRule>
    <cfRule type="cellIs" dxfId="31417" priority="7764" stopIfTrue="1" operator="equal">
      <formula>"Napkin Hs"</formula>
    </cfRule>
  </conditionalFormatting>
  <conditionalFormatting sqref="C83">
    <cfRule type="cellIs" dxfId="31416" priority="7765" stopIfTrue="1" operator="equal">
      <formula>"Towel"</formula>
    </cfRule>
    <cfRule type="cellIs" dxfId="31415" priority="7766" stopIfTrue="1" operator="equal">
      <formula>"Napkin Hs"</formula>
    </cfRule>
  </conditionalFormatting>
  <conditionalFormatting sqref="C83">
    <cfRule type="cellIs" dxfId="31414" priority="7761" stopIfTrue="1" operator="equal">
      <formula>"Towel"</formula>
    </cfRule>
    <cfRule type="cellIs" dxfId="31413" priority="7762" stopIfTrue="1" operator="equal">
      <formula>"Napkin Hs"</formula>
    </cfRule>
  </conditionalFormatting>
  <conditionalFormatting sqref="C83">
    <cfRule type="cellIs" dxfId="31412" priority="7755" stopIfTrue="1" operator="equal">
      <formula>"Towel"</formula>
    </cfRule>
    <cfRule type="cellIs" dxfId="31411" priority="7756" stopIfTrue="1" operator="equal">
      <formula>"Napkin Hs"</formula>
    </cfRule>
  </conditionalFormatting>
  <conditionalFormatting sqref="C83">
    <cfRule type="cellIs" dxfId="31410" priority="7759" stopIfTrue="1" operator="equal">
      <formula>"Towel"</formula>
    </cfRule>
    <cfRule type="cellIs" dxfId="31409" priority="7760" stopIfTrue="1" operator="equal">
      <formula>"Napkin Hs"</formula>
    </cfRule>
  </conditionalFormatting>
  <conditionalFormatting sqref="C83">
    <cfRule type="cellIs" dxfId="31408" priority="7757" stopIfTrue="1" operator="equal">
      <formula>"Towel"</formula>
    </cfRule>
    <cfRule type="cellIs" dxfId="31407" priority="7758" stopIfTrue="1" operator="equal">
      <formula>"Napkin Hs"</formula>
    </cfRule>
  </conditionalFormatting>
  <conditionalFormatting sqref="C83">
    <cfRule type="cellIs" dxfId="31406" priority="7749" stopIfTrue="1" operator="equal">
      <formula>"Towel"</formula>
    </cfRule>
    <cfRule type="cellIs" dxfId="31405" priority="7750" stopIfTrue="1" operator="equal">
      <formula>"Napkin Hs"</formula>
    </cfRule>
  </conditionalFormatting>
  <conditionalFormatting sqref="C83">
    <cfRule type="cellIs" dxfId="31404" priority="7751" stopIfTrue="1" operator="equal">
      <formula>"Towel"</formula>
    </cfRule>
    <cfRule type="cellIs" dxfId="31403" priority="7752" stopIfTrue="1" operator="equal">
      <formula>"Napkin Hs"</formula>
    </cfRule>
  </conditionalFormatting>
  <conditionalFormatting sqref="C83">
    <cfRule type="cellIs" dxfId="31402" priority="7753" stopIfTrue="1" operator="equal">
      <formula>"Towel"</formula>
    </cfRule>
    <cfRule type="cellIs" dxfId="31401" priority="7754" stopIfTrue="1" operator="equal">
      <formula>"Napkin Hs"</formula>
    </cfRule>
  </conditionalFormatting>
  <conditionalFormatting sqref="C83">
    <cfRule type="cellIs" dxfId="31400" priority="7747" stopIfTrue="1" operator="equal">
      <formula>"Towel"</formula>
    </cfRule>
    <cfRule type="cellIs" dxfId="31399" priority="7748" stopIfTrue="1" operator="equal">
      <formula>"Napkin Hs"</formula>
    </cfRule>
  </conditionalFormatting>
  <conditionalFormatting sqref="C83">
    <cfRule type="cellIs" dxfId="31398" priority="7745" stopIfTrue="1" operator="equal">
      <formula>"Towel"</formula>
    </cfRule>
    <cfRule type="cellIs" dxfId="31397" priority="7746" stopIfTrue="1" operator="equal">
      <formula>"Napkin Hs"</formula>
    </cfRule>
  </conditionalFormatting>
  <conditionalFormatting sqref="C83">
    <cfRule type="cellIs" dxfId="31396" priority="7721" stopIfTrue="1" operator="equal">
      <formula>"Towel"</formula>
    </cfRule>
  </conditionalFormatting>
  <conditionalFormatting sqref="C83">
    <cfRule type="cellIs" dxfId="31395" priority="7722" stopIfTrue="1" operator="equal">
      <formula>"Napkin Hs"</formula>
    </cfRule>
    <cfRule type="cellIs" dxfId="31394" priority="7727" stopIfTrue="1" operator="equal">
      <formula>"Towel"</formula>
    </cfRule>
    <cfRule type="cellIs" dxfId="31393" priority="7728" stopIfTrue="1" operator="equal">
      <formula>"Napkin Hs"</formula>
    </cfRule>
    <cfRule type="cellIs" dxfId="31392" priority="7737" stopIfTrue="1" operator="equal">
      <formula>"Towel"</formula>
    </cfRule>
    <cfRule type="cellIs" dxfId="31391" priority="7738" stopIfTrue="1" operator="equal">
      <formula>"Napkin Hs"</formula>
    </cfRule>
    <cfRule type="cellIs" dxfId="31390" priority="7743" stopIfTrue="1" operator="equal">
      <formula>"Towel"</formula>
    </cfRule>
    <cfRule type="cellIs" dxfId="31389" priority="7744" stopIfTrue="1" operator="equal">
      <formula>"Napkin Hs"</formula>
    </cfRule>
  </conditionalFormatting>
  <conditionalFormatting sqref="C83">
    <cfRule type="cellIs" dxfId="31388" priority="7723" stopIfTrue="1" operator="equal">
      <formula>"Towel"</formula>
    </cfRule>
    <cfRule type="cellIs" dxfId="31387" priority="7724" stopIfTrue="1" operator="equal">
      <formula>"Napkin Hs"</formula>
    </cfRule>
    <cfRule type="cellIs" dxfId="31386" priority="7725" stopIfTrue="1" operator="equal">
      <formula>"Towel"</formula>
    </cfRule>
    <cfRule type="cellIs" dxfId="31385" priority="7726" stopIfTrue="1" operator="equal">
      <formula>"Napkin Hs"</formula>
    </cfRule>
    <cfRule type="cellIs" dxfId="31384" priority="7729" stopIfTrue="1" operator="equal">
      <formula>"Towel"</formula>
    </cfRule>
    <cfRule type="cellIs" dxfId="31383" priority="7730" stopIfTrue="1" operator="equal">
      <formula>"Napkin Hs"</formula>
    </cfRule>
    <cfRule type="cellIs" dxfId="31382" priority="7731" stopIfTrue="1" operator="equal">
      <formula>"Towel"</formula>
    </cfRule>
    <cfRule type="cellIs" dxfId="31381" priority="7732" stopIfTrue="1" operator="equal">
      <formula>"Napkin Hs"</formula>
    </cfRule>
    <cfRule type="cellIs" dxfId="31380" priority="7733" stopIfTrue="1" operator="equal">
      <formula>"Towel"</formula>
    </cfRule>
    <cfRule type="cellIs" dxfId="31379" priority="7734" stopIfTrue="1" operator="equal">
      <formula>"Napkin Hs"</formula>
    </cfRule>
    <cfRule type="cellIs" dxfId="31378" priority="7735" stopIfTrue="1" operator="equal">
      <formula>"Towel"</formula>
    </cfRule>
    <cfRule type="cellIs" dxfId="31377" priority="7736" stopIfTrue="1" operator="equal">
      <formula>"Napkin Hs"</formula>
    </cfRule>
    <cfRule type="cellIs" dxfId="31376" priority="7739" stopIfTrue="1" operator="equal">
      <formula>"Towel"</formula>
    </cfRule>
    <cfRule type="cellIs" dxfId="31375" priority="7740" stopIfTrue="1" operator="equal">
      <formula>"Napkin Hs"</formula>
    </cfRule>
    <cfRule type="cellIs" dxfId="31374" priority="7742" stopIfTrue="1" operator="equal">
      <formula>"Napkin Hs"</formula>
    </cfRule>
  </conditionalFormatting>
  <conditionalFormatting sqref="C83">
    <cfRule type="cellIs" dxfId="31373" priority="7741" stopIfTrue="1" operator="equal">
      <formula>"Towel"</formula>
    </cfRule>
  </conditionalFormatting>
  <conditionalFormatting sqref="C83">
    <cfRule type="cellIs" dxfId="31372" priority="7719" stopIfTrue="1" operator="equal">
      <formula>"Towel"</formula>
    </cfRule>
    <cfRule type="cellIs" dxfId="31371" priority="7720" stopIfTrue="1" operator="equal">
      <formula>"Napkin Hs"</formula>
    </cfRule>
  </conditionalFormatting>
  <conditionalFormatting sqref="C83">
    <cfRule type="cellIs" dxfId="31370" priority="7718" stopIfTrue="1" operator="equal">
      <formula>"Napkin Hs"</formula>
    </cfRule>
  </conditionalFormatting>
  <conditionalFormatting sqref="C83">
    <cfRule type="cellIs" dxfId="31369" priority="7717" stopIfTrue="1" operator="equal">
      <formula>"Towel"</formula>
    </cfRule>
  </conditionalFormatting>
  <conditionalFormatting sqref="C83">
    <cfRule type="cellIs" dxfId="31368" priority="7715" stopIfTrue="1" operator="equal">
      <formula>"Towel"</formula>
    </cfRule>
  </conditionalFormatting>
  <conditionalFormatting sqref="C83">
    <cfRule type="cellIs" dxfId="31367" priority="7716" stopIfTrue="1" operator="equal">
      <formula>"Napkin Hs"</formula>
    </cfRule>
  </conditionalFormatting>
  <conditionalFormatting sqref="C83">
    <cfRule type="cellIs" dxfId="31366" priority="7619" stopIfTrue="1" operator="equal">
      <formula>"Towel"</formula>
    </cfRule>
  </conditionalFormatting>
  <conditionalFormatting sqref="C83">
    <cfRule type="cellIs" dxfId="31365" priority="7629" stopIfTrue="1" operator="equal">
      <formula>"Towel"</formula>
    </cfRule>
    <cfRule type="cellIs" dxfId="31364" priority="7630" stopIfTrue="1" operator="equal">
      <formula>"Napkin Hs"</formula>
    </cfRule>
    <cfRule type="cellIs" dxfId="31363" priority="7635" stopIfTrue="1" operator="equal">
      <formula>"Towel"</formula>
    </cfRule>
    <cfRule type="cellIs" dxfId="31362" priority="7636" stopIfTrue="1" operator="equal">
      <formula>"Napkin Hs"</formula>
    </cfRule>
    <cfRule type="cellIs" dxfId="31361" priority="7641" stopIfTrue="1" operator="equal">
      <formula>"Towel"</formula>
    </cfRule>
    <cfRule type="cellIs" dxfId="31360" priority="7642" stopIfTrue="1" operator="equal">
      <formula>"Napkin Hs"</formula>
    </cfRule>
    <cfRule type="cellIs" dxfId="31359" priority="7643" stopIfTrue="1" operator="equal">
      <formula>"Towel"</formula>
    </cfRule>
    <cfRule type="cellIs" dxfId="31358" priority="7644" stopIfTrue="1" operator="equal">
      <formula>"Napkin Hs"</formula>
    </cfRule>
    <cfRule type="cellIs" dxfId="31357" priority="7649" stopIfTrue="1" operator="equal">
      <formula>"Towel"</formula>
    </cfRule>
    <cfRule type="cellIs" dxfId="31356" priority="7650" stopIfTrue="1" operator="equal">
      <formula>"Napkin Hs"</formula>
    </cfRule>
    <cfRule type="cellIs" dxfId="31355" priority="7659" stopIfTrue="1" operator="equal">
      <formula>"Towel"</formula>
    </cfRule>
    <cfRule type="cellIs" dxfId="31354" priority="7660" stopIfTrue="1" operator="equal">
      <formula>"Napkin Hs"</formula>
    </cfRule>
    <cfRule type="cellIs" dxfId="31353" priority="7665" stopIfTrue="1" operator="equal">
      <formula>"Towel"</formula>
    </cfRule>
    <cfRule type="cellIs" dxfId="31352" priority="7666" stopIfTrue="1" operator="equal">
      <formula>"Napkin Hs"</formula>
    </cfRule>
    <cfRule type="cellIs" dxfId="31351" priority="7667" stopIfTrue="1" operator="equal">
      <formula>"Towel"</formula>
    </cfRule>
    <cfRule type="cellIs" dxfId="31350" priority="7668" stopIfTrue="1" operator="equal">
      <formula>"Napkin Hs"</formula>
    </cfRule>
    <cfRule type="cellIs" dxfId="31349" priority="7673" stopIfTrue="1" operator="equal">
      <formula>"Towel"</formula>
    </cfRule>
    <cfRule type="cellIs" dxfId="31348" priority="7674" stopIfTrue="1" operator="equal">
      <formula>"Napkin Hs"</formula>
    </cfRule>
    <cfRule type="cellIs" dxfId="31347" priority="7683" stopIfTrue="1" operator="equal">
      <formula>"Towel"</formula>
    </cfRule>
    <cfRule type="cellIs" dxfId="31346" priority="7684" stopIfTrue="1" operator="equal">
      <formula>"Napkin Hs"</formula>
    </cfRule>
    <cfRule type="cellIs" dxfId="31345" priority="7685" stopIfTrue="1" operator="equal">
      <formula>"Towel"</formula>
    </cfRule>
    <cfRule type="cellIs" dxfId="31344" priority="7686" stopIfTrue="1" operator="equal">
      <formula>"Napkin Hs"</formula>
    </cfRule>
    <cfRule type="cellIs" dxfId="31343" priority="7691" stopIfTrue="1" operator="equal">
      <formula>"Towel"</formula>
    </cfRule>
    <cfRule type="cellIs" dxfId="31342" priority="7692" stopIfTrue="1" operator="equal">
      <formula>"Napkin Hs"</formula>
    </cfRule>
    <cfRule type="cellIs" dxfId="31341" priority="7701" stopIfTrue="1" operator="equal">
      <formula>"Towel"</formula>
    </cfRule>
    <cfRule type="cellIs" dxfId="31340" priority="7702" stopIfTrue="1" operator="equal">
      <formula>"Napkin Hs"</formula>
    </cfRule>
    <cfRule type="cellIs" dxfId="31339" priority="7703" stopIfTrue="1" operator="equal">
      <formula>"Towel"</formula>
    </cfRule>
    <cfRule type="cellIs" dxfId="31338" priority="7704" stopIfTrue="1" operator="equal">
      <formula>"Napkin Hs"</formula>
    </cfRule>
    <cfRule type="cellIs" dxfId="31337" priority="7710" stopIfTrue="1" operator="equal">
      <formula>"Napkin Hs"</formula>
    </cfRule>
  </conditionalFormatting>
  <conditionalFormatting sqref="C83">
    <cfRule type="cellIs" dxfId="31336" priority="7709" stopIfTrue="1" operator="equal">
      <formula>"Towel"</formula>
    </cfRule>
  </conditionalFormatting>
  <conditionalFormatting sqref="C83">
    <cfRule type="cellIs" dxfId="31335" priority="7620" stopIfTrue="1" operator="equal">
      <formula>"Napkin Hs"</formula>
    </cfRule>
    <cfRule type="cellIs" dxfId="31334" priority="7621" stopIfTrue="1" operator="equal">
      <formula>"Towel"</formula>
    </cfRule>
    <cfRule type="cellIs" dxfId="31333" priority="7622" stopIfTrue="1" operator="equal">
      <formula>"Napkin Hs"</formula>
    </cfRule>
    <cfRule type="cellIs" dxfId="31332" priority="7623" stopIfTrue="1" operator="equal">
      <formula>"Towel"</formula>
    </cfRule>
    <cfRule type="cellIs" dxfId="31331" priority="7624" stopIfTrue="1" operator="equal">
      <formula>"Napkin Hs"</formula>
    </cfRule>
    <cfRule type="cellIs" dxfId="31330" priority="7625" stopIfTrue="1" operator="equal">
      <formula>"Towel"</formula>
    </cfRule>
    <cfRule type="cellIs" dxfId="31329" priority="7626" stopIfTrue="1" operator="equal">
      <formula>"Napkin Hs"</formula>
    </cfRule>
    <cfRule type="cellIs" dxfId="31328" priority="7627" stopIfTrue="1" operator="equal">
      <formula>"Towel"</formula>
    </cfRule>
    <cfRule type="cellIs" dxfId="31327" priority="7628" stopIfTrue="1" operator="equal">
      <formula>"Napkin Hs"</formula>
    </cfRule>
    <cfRule type="cellIs" dxfId="31326" priority="7631" stopIfTrue="1" operator="equal">
      <formula>"Towel"</formula>
    </cfRule>
    <cfRule type="cellIs" dxfId="31325" priority="7632" stopIfTrue="1" operator="equal">
      <formula>"Napkin Hs"</formula>
    </cfRule>
    <cfRule type="cellIs" dxfId="31324" priority="7633" stopIfTrue="1" operator="equal">
      <formula>"Towel"</formula>
    </cfRule>
    <cfRule type="cellIs" dxfId="31323" priority="7634" stopIfTrue="1" operator="equal">
      <formula>"Napkin Hs"</formula>
    </cfRule>
    <cfRule type="cellIs" dxfId="31322" priority="7637" stopIfTrue="1" operator="equal">
      <formula>"Towel"</formula>
    </cfRule>
    <cfRule type="cellIs" dxfId="31321" priority="7638" stopIfTrue="1" operator="equal">
      <formula>"Napkin Hs"</formula>
    </cfRule>
    <cfRule type="cellIs" dxfId="31320" priority="7639" stopIfTrue="1" operator="equal">
      <formula>"Towel"</formula>
    </cfRule>
    <cfRule type="cellIs" dxfId="31319" priority="7640" stopIfTrue="1" operator="equal">
      <formula>"Napkin Hs"</formula>
    </cfRule>
    <cfRule type="cellIs" dxfId="31318" priority="7645" stopIfTrue="1" operator="equal">
      <formula>"Towel"</formula>
    </cfRule>
    <cfRule type="cellIs" dxfId="31317" priority="7646" stopIfTrue="1" operator="equal">
      <formula>"Napkin Hs"</formula>
    </cfRule>
    <cfRule type="cellIs" dxfId="31316" priority="7647" stopIfTrue="1" operator="equal">
      <formula>"Towel"</formula>
    </cfRule>
    <cfRule type="cellIs" dxfId="31315" priority="7648" stopIfTrue="1" operator="equal">
      <formula>"Napkin Hs"</formula>
    </cfRule>
    <cfRule type="cellIs" dxfId="31314" priority="7651" stopIfTrue="1" operator="equal">
      <formula>"Towel"</formula>
    </cfRule>
    <cfRule type="cellIs" dxfId="31313" priority="7652" stopIfTrue="1" operator="equal">
      <formula>"Napkin Hs"</formula>
    </cfRule>
    <cfRule type="cellIs" dxfId="31312" priority="7653" stopIfTrue="1" operator="equal">
      <formula>"Towel"</formula>
    </cfRule>
    <cfRule type="cellIs" dxfId="31311" priority="7654" stopIfTrue="1" operator="equal">
      <formula>"Napkin Hs"</formula>
    </cfRule>
    <cfRule type="cellIs" dxfId="31310" priority="7655" stopIfTrue="1" operator="equal">
      <formula>"Towel"</formula>
    </cfRule>
    <cfRule type="cellIs" dxfId="31309" priority="7656" stopIfTrue="1" operator="equal">
      <formula>"Napkin Hs"</formula>
    </cfRule>
    <cfRule type="cellIs" dxfId="31308" priority="7657" stopIfTrue="1" operator="equal">
      <formula>"Towel"</formula>
    </cfRule>
    <cfRule type="cellIs" dxfId="31307" priority="7658" stopIfTrue="1" operator="equal">
      <formula>"Napkin Hs"</formula>
    </cfRule>
    <cfRule type="cellIs" dxfId="31306" priority="7661" stopIfTrue="1" operator="equal">
      <formula>"Towel"</formula>
    </cfRule>
    <cfRule type="cellIs" dxfId="31305" priority="7662" stopIfTrue="1" operator="equal">
      <formula>"Napkin Hs"</formula>
    </cfRule>
    <cfRule type="cellIs" dxfId="31304" priority="7663" stopIfTrue="1" operator="equal">
      <formula>"Towel"</formula>
    </cfRule>
    <cfRule type="cellIs" dxfId="31303" priority="7664" stopIfTrue="1" operator="equal">
      <formula>"Napkin Hs"</formula>
    </cfRule>
    <cfRule type="cellIs" dxfId="31302" priority="7669" stopIfTrue="1" operator="equal">
      <formula>"Towel"</formula>
    </cfRule>
    <cfRule type="cellIs" dxfId="31301" priority="7670" stopIfTrue="1" operator="equal">
      <formula>"Napkin Hs"</formula>
    </cfRule>
    <cfRule type="cellIs" dxfId="31300" priority="7671" stopIfTrue="1" operator="equal">
      <formula>"Towel"</formula>
    </cfRule>
    <cfRule type="cellIs" dxfId="31299" priority="7672" stopIfTrue="1" operator="equal">
      <formula>"Napkin Hs"</formula>
    </cfRule>
    <cfRule type="cellIs" dxfId="31298" priority="7675" stopIfTrue="1" operator="equal">
      <formula>"Towel"</formula>
    </cfRule>
    <cfRule type="cellIs" dxfId="31297" priority="7676" stopIfTrue="1" operator="equal">
      <formula>"Napkin Hs"</formula>
    </cfRule>
    <cfRule type="cellIs" dxfId="31296" priority="7677" stopIfTrue="1" operator="equal">
      <formula>"Towel"</formula>
    </cfRule>
    <cfRule type="cellIs" dxfId="31295" priority="7678" stopIfTrue="1" operator="equal">
      <formula>"Napkin Hs"</formula>
    </cfRule>
    <cfRule type="cellIs" dxfId="31294" priority="7679" stopIfTrue="1" operator="equal">
      <formula>"Towel"</formula>
    </cfRule>
    <cfRule type="cellIs" dxfId="31293" priority="7680" stopIfTrue="1" operator="equal">
      <formula>"Napkin Hs"</formula>
    </cfRule>
    <cfRule type="cellIs" dxfId="31292" priority="7681" stopIfTrue="1" operator="equal">
      <formula>"Towel"</formula>
    </cfRule>
    <cfRule type="cellIs" dxfId="31291" priority="7682" stopIfTrue="1" operator="equal">
      <formula>"Napkin Hs"</formula>
    </cfRule>
    <cfRule type="cellIs" dxfId="31290" priority="7687" stopIfTrue="1" operator="equal">
      <formula>"Towel"</formula>
    </cfRule>
    <cfRule type="cellIs" dxfId="31289" priority="7688" stopIfTrue="1" operator="equal">
      <formula>"Napkin Hs"</formula>
    </cfRule>
    <cfRule type="cellIs" dxfId="31288" priority="7689" stopIfTrue="1" operator="equal">
      <formula>"Towel"</formula>
    </cfRule>
    <cfRule type="cellIs" dxfId="31287" priority="7690" stopIfTrue="1" operator="equal">
      <formula>"Napkin Hs"</formula>
    </cfRule>
    <cfRule type="cellIs" dxfId="31286" priority="7693" stopIfTrue="1" operator="equal">
      <formula>"Towel"</formula>
    </cfRule>
    <cfRule type="cellIs" dxfId="31285" priority="7694" stopIfTrue="1" operator="equal">
      <formula>"Napkin Hs"</formula>
    </cfRule>
    <cfRule type="cellIs" dxfId="31284" priority="7695" stopIfTrue="1" operator="equal">
      <formula>"Towel"</formula>
    </cfRule>
    <cfRule type="cellIs" dxfId="31283" priority="7696" stopIfTrue="1" operator="equal">
      <formula>"Napkin Hs"</formula>
    </cfRule>
    <cfRule type="cellIs" dxfId="31282" priority="7697" stopIfTrue="1" operator="equal">
      <formula>"Towel"</formula>
    </cfRule>
    <cfRule type="cellIs" dxfId="31281" priority="7698" stopIfTrue="1" operator="equal">
      <formula>"Napkin Hs"</formula>
    </cfRule>
    <cfRule type="cellIs" dxfId="31280" priority="7699" stopIfTrue="1" operator="equal">
      <formula>"Towel"</formula>
    </cfRule>
    <cfRule type="cellIs" dxfId="31279" priority="7700" stopIfTrue="1" operator="equal">
      <formula>"Napkin Hs"</formula>
    </cfRule>
    <cfRule type="cellIs" dxfId="31278" priority="7705" stopIfTrue="1" operator="equal">
      <formula>"Towel"</formula>
    </cfRule>
    <cfRule type="cellIs" dxfId="31277" priority="7706" stopIfTrue="1" operator="equal">
      <formula>"Napkin Hs"</formula>
    </cfRule>
    <cfRule type="cellIs" dxfId="31276" priority="7707" stopIfTrue="1" operator="equal">
      <formula>"Towel"</formula>
    </cfRule>
    <cfRule type="cellIs" dxfId="31275" priority="7708" stopIfTrue="1" operator="equal">
      <formula>"Napkin Hs"</formula>
    </cfRule>
    <cfRule type="cellIs" dxfId="31274" priority="7711" stopIfTrue="1" operator="equal">
      <formula>"Towel"</formula>
    </cfRule>
    <cfRule type="cellIs" dxfId="31273" priority="7712" stopIfTrue="1" operator="equal">
      <formula>"Napkin Hs"</formula>
    </cfRule>
    <cfRule type="cellIs" dxfId="31272" priority="7713" stopIfTrue="1" operator="equal">
      <formula>"Towel"</formula>
    </cfRule>
    <cfRule type="cellIs" dxfId="31271" priority="7714" stopIfTrue="1" operator="equal">
      <formula>"Napkin Hs"</formula>
    </cfRule>
  </conditionalFormatting>
  <conditionalFormatting sqref="C83">
    <cfRule type="cellIs" dxfId="31270" priority="7618" stopIfTrue="1" operator="equal">
      <formula>"Napkin Hs"</formula>
    </cfRule>
  </conditionalFormatting>
  <conditionalFormatting sqref="C83">
    <cfRule type="cellIs" dxfId="31269" priority="7617" stopIfTrue="1" operator="equal">
      <formula>"Napkin Hs"</formula>
    </cfRule>
  </conditionalFormatting>
  <conditionalFormatting sqref="C83">
    <cfRule type="cellIs" dxfId="31268" priority="7616" stopIfTrue="1" operator="equal">
      <formula>"Napkin Hs"</formula>
    </cfRule>
  </conditionalFormatting>
  <conditionalFormatting sqref="C83">
    <cfRule type="cellIs" dxfId="31267" priority="7615" stopIfTrue="1" operator="equal">
      <formula>"Napkin Hs"</formula>
    </cfRule>
  </conditionalFormatting>
  <conditionalFormatting sqref="C83">
    <cfRule type="cellIs" dxfId="31266" priority="7614" stopIfTrue="1" operator="equal">
      <formula>"Napkin Hs"</formula>
    </cfRule>
  </conditionalFormatting>
  <conditionalFormatting sqref="C83">
    <cfRule type="cellIs" dxfId="31265" priority="7613" stopIfTrue="1" operator="equal">
      <formula>"Napkin Hs"</formula>
    </cfRule>
  </conditionalFormatting>
  <conditionalFormatting sqref="C83">
    <cfRule type="cellIs" dxfId="31264" priority="7609" stopIfTrue="1" operator="equal">
      <formula>"Towel"</formula>
    </cfRule>
    <cfRule type="cellIs" dxfId="31263" priority="7610" stopIfTrue="1" operator="equal">
      <formula>"Napkin Hs"</formula>
    </cfRule>
  </conditionalFormatting>
  <conditionalFormatting sqref="C83">
    <cfRule type="cellIs" dxfId="31262" priority="7611" stopIfTrue="1" operator="equal">
      <formula>"Towel"</formula>
    </cfRule>
    <cfRule type="cellIs" dxfId="31261" priority="7612" stopIfTrue="1" operator="equal">
      <formula>"Napkin Hs"</formula>
    </cfRule>
  </conditionalFormatting>
  <conditionalFormatting sqref="C83">
    <cfRule type="cellIs" dxfId="31260" priority="7605" stopIfTrue="1" operator="equal">
      <formula>"Towel"</formula>
    </cfRule>
    <cfRule type="cellIs" dxfId="31259" priority="7606" stopIfTrue="1" operator="equal">
      <formula>"Napkin Hs"</formula>
    </cfRule>
  </conditionalFormatting>
  <conditionalFormatting sqref="C83">
    <cfRule type="cellIs" dxfId="31258" priority="7607" stopIfTrue="1" operator="equal">
      <formula>"Towel"</formula>
    </cfRule>
    <cfRule type="cellIs" dxfId="31257" priority="7608" stopIfTrue="1" operator="equal">
      <formula>"Napkin Hs"</formula>
    </cfRule>
  </conditionalFormatting>
  <conditionalFormatting sqref="C83">
    <cfRule type="cellIs" dxfId="31256" priority="7603" stopIfTrue="1" operator="equal">
      <formula>"Towel"</formula>
    </cfRule>
    <cfRule type="cellIs" dxfId="31255" priority="7604" stopIfTrue="1" operator="equal">
      <formula>"Napkin Hs"</formula>
    </cfRule>
  </conditionalFormatting>
  <conditionalFormatting sqref="C83">
    <cfRule type="cellIs" dxfId="31254" priority="7599" stopIfTrue="1" operator="equal">
      <formula>"Towel"</formula>
    </cfRule>
    <cfRule type="cellIs" dxfId="31253" priority="7600" stopIfTrue="1" operator="equal">
      <formula>"Napkin Hs"</formula>
    </cfRule>
  </conditionalFormatting>
  <conditionalFormatting sqref="C83">
    <cfRule type="cellIs" dxfId="31252" priority="7601" stopIfTrue="1" operator="equal">
      <formula>"Towel"</formula>
    </cfRule>
    <cfRule type="cellIs" dxfId="31251" priority="7602" stopIfTrue="1" operator="equal">
      <formula>"Napkin Hs"</formula>
    </cfRule>
  </conditionalFormatting>
  <conditionalFormatting sqref="C83">
    <cfRule type="cellIs" dxfId="31250" priority="7595" stopIfTrue="1" operator="equal">
      <formula>"Towel"</formula>
    </cfRule>
    <cfRule type="cellIs" dxfId="31249" priority="7596" stopIfTrue="1" operator="equal">
      <formula>"Napkin Hs"</formula>
    </cfRule>
  </conditionalFormatting>
  <conditionalFormatting sqref="C83">
    <cfRule type="cellIs" dxfId="31248" priority="7597" stopIfTrue="1" operator="equal">
      <formula>"Towel"</formula>
    </cfRule>
    <cfRule type="cellIs" dxfId="31247" priority="7598" stopIfTrue="1" operator="equal">
      <formula>"Napkin Hs"</formula>
    </cfRule>
  </conditionalFormatting>
  <conditionalFormatting sqref="C83">
    <cfRule type="cellIs" dxfId="31246" priority="7593" stopIfTrue="1" operator="equal">
      <formula>"Towel"</formula>
    </cfRule>
    <cfRule type="cellIs" dxfId="31245" priority="7594" stopIfTrue="1" operator="equal">
      <formula>"Napkin Hs"</formula>
    </cfRule>
  </conditionalFormatting>
  <conditionalFormatting sqref="C83">
    <cfRule type="cellIs" dxfId="31244" priority="7587" stopIfTrue="1" operator="equal">
      <formula>"Towel"</formula>
    </cfRule>
    <cfRule type="cellIs" dxfId="31243" priority="7588" stopIfTrue="1" operator="equal">
      <formula>"Napkin Hs"</formula>
    </cfRule>
  </conditionalFormatting>
  <conditionalFormatting sqref="C83">
    <cfRule type="cellIs" dxfId="31242" priority="7591" stopIfTrue="1" operator="equal">
      <formula>"Towel"</formula>
    </cfRule>
    <cfRule type="cellIs" dxfId="31241" priority="7592" stopIfTrue="1" operator="equal">
      <formula>"Napkin Hs"</formula>
    </cfRule>
  </conditionalFormatting>
  <conditionalFormatting sqref="C83">
    <cfRule type="cellIs" dxfId="31240" priority="7589" stopIfTrue="1" operator="equal">
      <formula>"Towel"</formula>
    </cfRule>
    <cfRule type="cellIs" dxfId="31239" priority="7590" stopIfTrue="1" operator="equal">
      <formula>"Napkin Hs"</formula>
    </cfRule>
  </conditionalFormatting>
  <conditionalFormatting sqref="C83">
    <cfRule type="cellIs" dxfId="31238" priority="7581" stopIfTrue="1" operator="equal">
      <formula>"Towel"</formula>
    </cfRule>
    <cfRule type="cellIs" dxfId="31237" priority="7582" stopIfTrue="1" operator="equal">
      <formula>"Napkin Hs"</formula>
    </cfRule>
  </conditionalFormatting>
  <conditionalFormatting sqref="C83">
    <cfRule type="cellIs" dxfId="31236" priority="7583" stopIfTrue="1" operator="equal">
      <formula>"Towel"</formula>
    </cfRule>
    <cfRule type="cellIs" dxfId="31235" priority="7584" stopIfTrue="1" operator="equal">
      <formula>"Napkin Hs"</formula>
    </cfRule>
  </conditionalFormatting>
  <conditionalFormatting sqref="C83">
    <cfRule type="cellIs" dxfId="31234" priority="7585" stopIfTrue="1" operator="equal">
      <formula>"Towel"</formula>
    </cfRule>
    <cfRule type="cellIs" dxfId="31233" priority="7586" stopIfTrue="1" operator="equal">
      <formula>"Napkin Hs"</formula>
    </cfRule>
  </conditionalFormatting>
  <conditionalFormatting sqref="C83">
    <cfRule type="cellIs" dxfId="31232" priority="7579" stopIfTrue="1" operator="equal">
      <formula>"Towel"</formula>
    </cfRule>
    <cfRule type="cellIs" dxfId="31231" priority="7580" stopIfTrue="1" operator="equal">
      <formula>"Napkin Hs"</formula>
    </cfRule>
  </conditionalFormatting>
  <conditionalFormatting sqref="C83">
    <cfRule type="cellIs" dxfId="31230" priority="7577" stopIfTrue="1" operator="equal">
      <formula>"Towel"</formula>
    </cfRule>
    <cfRule type="cellIs" dxfId="31229" priority="7578" stopIfTrue="1" operator="equal">
      <formula>"Napkin Hs"</formula>
    </cfRule>
  </conditionalFormatting>
  <conditionalFormatting sqref="C83">
    <cfRule type="cellIs" dxfId="31228" priority="7553" stopIfTrue="1" operator="equal">
      <formula>"Towel"</formula>
    </cfRule>
  </conditionalFormatting>
  <conditionalFormatting sqref="C83">
    <cfRule type="cellIs" dxfId="31227" priority="7554" stopIfTrue="1" operator="equal">
      <formula>"Napkin Hs"</formula>
    </cfRule>
    <cfRule type="cellIs" dxfId="31226" priority="7559" stopIfTrue="1" operator="equal">
      <formula>"Towel"</formula>
    </cfRule>
    <cfRule type="cellIs" dxfId="31225" priority="7560" stopIfTrue="1" operator="equal">
      <formula>"Napkin Hs"</formula>
    </cfRule>
    <cfRule type="cellIs" dxfId="31224" priority="7569" stopIfTrue="1" operator="equal">
      <formula>"Towel"</formula>
    </cfRule>
    <cfRule type="cellIs" dxfId="31223" priority="7570" stopIfTrue="1" operator="equal">
      <formula>"Napkin Hs"</formula>
    </cfRule>
    <cfRule type="cellIs" dxfId="31222" priority="7575" stopIfTrue="1" operator="equal">
      <formula>"Towel"</formula>
    </cfRule>
    <cfRule type="cellIs" dxfId="31221" priority="7576" stopIfTrue="1" operator="equal">
      <formula>"Napkin Hs"</formula>
    </cfRule>
  </conditionalFormatting>
  <conditionalFormatting sqref="C83">
    <cfRule type="cellIs" dxfId="31220" priority="7555" stopIfTrue="1" operator="equal">
      <formula>"Towel"</formula>
    </cfRule>
    <cfRule type="cellIs" dxfId="31219" priority="7556" stopIfTrue="1" operator="equal">
      <formula>"Napkin Hs"</formula>
    </cfRule>
    <cfRule type="cellIs" dxfId="31218" priority="7557" stopIfTrue="1" operator="equal">
      <formula>"Towel"</formula>
    </cfRule>
    <cfRule type="cellIs" dxfId="31217" priority="7558" stopIfTrue="1" operator="equal">
      <formula>"Napkin Hs"</formula>
    </cfRule>
    <cfRule type="cellIs" dxfId="31216" priority="7561" stopIfTrue="1" operator="equal">
      <formula>"Towel"</formula>
    </cfRule>
    <cfRule type="cellIs" dxfId="31215" priority="7562" stopIfTrue="1" operator="equal">
      <formula>"Napkin Hs"</formula>
    </cfRule>
    <cfRule type="cellIs" dxfId="31214" priority="7563" stopIfTrue="1" operator="equal">
      <formula>"Towel"</formula>
    </cfRule>
    <cfRule type="cellIs" dxfId="31213" priority="7564" stopIfTrue="1" operator="equal">
      <formula>"Napkin Hs"</formula>
    </cfRule>
    <cfRule type="cellIs" dxfId="31212" priority="7565" stopIfTrue="1" operator="equal">
      <formula>"Towel"</formula>
    </cfRule>
    <cfRule type="cellIs" dxfId="31211" priority="7566" stopIfTrue="1" operator="equal">
      <formula>"Napkin Hs"</formula>
    </cfRule>
    <cfRule type="cellIs" dxfId="31210" priority="7567" stopIfTrue="1" operator="equal">
      <formula>"Towel"</formula>
    </cfRule>
    <cfRule type="cellIs" dxfId="31209" priority="7568" stopIfTrue="1" operator="equal">
      <formula>"Napkin Hs"</formula>
    </cfRule>
    <cfRule type="cellIs" dxfId="31208" priority="7571" stopIfTrue="1" operator="equal">
      <formula>"Towel"</formula>
    </cfRule>
    <cfRule type="cellIs" dxfId="31207" priority="7572" stopIfTrue="1" operator="equal">
      <formula>"Napkin Hs"</formula>
    </cfRule>
    <cfRule type="cellIs" dxfId="31206" priority="7574" stopIfTrue="1" operator="equal">
      <formula>"Napkin Hs"</formula>
    </cfRule>
  </conditionalFormatting>
  <conditionalFormatting sqref="C83">
    <cfRule type="cellIs" dxfId="31205" priority="7573" stopIfTrue="1" operator="equal">
      <formula>"Towel"</formula>
    </cfRule>
  </conditionalFormatting>
  <conditionalFormatting sqref="C83">
    <cfRule type="cellIs" dxfId="31204" priority="7551" stopIfTrue="1" operator="equal">
      <formula>"Towel"</formula>
    </cfRule>
    <cfRule type="cellIs" dxfId="31203" priority="7552" stopIfTrue="1" operator="equal">
      <formula>"Napkin Hs"</formula>
    </cfRule>
  </conditionalFormatting>
  <conditionalFormatting sqref="C83">
    <cfRule type="cellIs" dxfId="31202" priority="7550" stopIfTrue="1" operator="equal">
      <formula>"Napkin Hs"</formula>
    </cfRule>
  </conditionalFormatting>
  <conditionalFormatting sqref="C83">
    <cfRule type="cellIs" dxfId="31201" priority="7549" stopIfTrue="1" operator="equal">
      <formula>"Towel"</formula>
    </cfRule>
  </conditionalFormatting>
  <conditionalFormatting sqref="C83">
    <cfRule type="cellIs" dxfId="31200" priority="7547" stopIfTrue="1" operator="equal">
      <formula>"Towel"</formula>
    </cfRule>
  </conditionalFormatting>
  <conditionalFormatting sqref="C83">
    <cfRule type="cellIs" dxfId="31199" priority="7548" stopIfTrue="1" operator="equal">
      <formula>"Napkin Hs"</formula>
    </cfRule>
  </conditionalFormatting>
  <conditionalFormatting sqref="C83">
    <cfRule type="cellIs" dxfId="31198" priority="7451" stopIfTrue="1" operator="equal">
      <formula>"Towel"</formula>
    </cfRule>
  </conditionalFormatting>
  <conditionalFormatting sqref="C83">
    <cfRule type="cellIs" dxfId="31197" priority="7461" stopIfTrue="1" operator="equal">
      <formula>"Towel"</formula>
    </cfRule>
    <cfRule type="cellIs" dxfId="31196" priority="7462" stopIfTrue="1" operator="equal">
      <formula>"Napkin Hs"</formula>
    </cfRule>
    <cfRule type="cellIs" dxfId="31195" priority="7467" stopIfTrue="1" operator="equal">
      <formula>"Towel"</formula>
    </cfRule>
    <cfRule type="cellIs" dxfId="31194" priority="7468" stopIfTrue="1" operator="equal">
      <formula>"Napkin Hs"</formula>
    </cfRule>
    <cfRule type="cellIs" dxfId="31193" priority="7473" stopIfTrue="1" operator="equal">
      <formula>"Towel"</formula>
    </cfRule>
    <cfRule type="cellIs" dxfId="31192" priority="7474" stopIfTrue="1" operator="equal">
      <formula>"Napkin Hs"</formula>
    </cfRule>
    <cfRule type="cellIs" dxfId="31191" priority="7475" stopIfTrue="1" operator="equal">
      <formula>"Towel"</formula>
    </cfRule>
    <cfRule type="cellIs" dxfId="31190" priority="7476" stopIfTrue="1" operator="equal">
      <formula>"Napkin Hs"</formula>
    </cfRule>
    <cfRule type="cellIs" dxfId="31189" priority="7481" stopIfTrue="1" operator="equal">
      <formula>"Towel"</formula>
    </cfRule>
    <cfRule type="cellIs" dxfId="31188" priority="7482" stopIfTrue="1" operator="equal">
      <formula>"Napkin Hs"</formula>
    </cfRule>
    <cfRule type="cellIs" dxfId="31187" priority="7491" stopIfTrue="1" operator="equal">
      <formula>"Towel"</formula>
    </cfRule>
    <cfRule type="cellIs" dxfId="31186" priority="7492" stopIfTrue="1" operator="equal">
      <formula>"Napkin Hs"</formula>
    </cfRule>
    <cfRule type="cellIs" dxfId="31185" priority="7497" stopIfTrue="1" operator="equal">
      <formula>"Towel"</formula>
    </cfRule>
    <cfRule type="cellIs" dxfId="31184" priority="7498" stopIfTrue="1" operator="equal">
      <formula>"Napkin Hs"</formula>
    </cfRule>
    <cfRule type="cellIs" dxfId="31183" priority="7499" stopIfTrue="1" operator="equal">
      <formula>"Towel"</formula>
    </cfRule>
    <cfRule type="cellIs" dxfId="31182" priority="7500" stopIfTrue="1" operator="equal">
      <formula>"Napkin Hs"</formula>
    </cfRule>
    <cfRule type="cellIs" dxfId="31181" priority="7505" stopIfTrue="1" operator="equal">
      <formula>"Towel"</formula>
    </cfRule>
    <cfRule type="cellIs" dxfId="31180" priority="7506" stopIfTrue="1" operator="equal">
      <formula>"Napkin Hs"</formula>
    </cfRule>
    <cfRule type="cellIs" dxfId="31179" priority="7515" stopIfTrue="1" operator="equal">
      <formula>"Towel"</formula>
    </cfRule>
    <cfRule type="cellIs" dxfId="31178" priority="7516" stopIfTrue="1" operator="equal">
      <formula>"Napkin Hs"</formula>
    </cfRule>
    <cfRule type="cellIs" dxfId="31177" priority="7517" stopIfTrue="1" operator="equal">
      <formula>"Towel"</formula>
    </cfRule>
    <cfRule type="cellIs" dxfId="31176" priority="7518" stopIfTrue="1" operator="equal">
      <formula>"Napkin Hs"</formula>
    </cfRule>
    <cfRule type="cellIs" dxfId="31175" priority="7523" stopIfTrue="1" operator="equal">
      <formula>"Towel"</formula>
    </cfRule>
    <cfRule type="cellIs" dxfId="31174" priority="7524" stopIfTrue="1" operator="equal">
      <formula>"Napkin Hs"</formula>
    </cfRule>
    <cfRule type="cellIs" dxfId="31173" priority="7533" stopIfTrue="1" operator="equal">
      <formula>"Towel"</formula>
    </cfRule>
    <cfRule type="cellIs" dxfId="31172" priority="7534" stopIfTrue="1" operator="equal">
      <formula>"Napkin Hs"</formula>
    </cfRule>
    <cfRule type="cellIs" dxfId="31171" priority="7535" stopIfTrue="1" operator="equal">
      <formula>"Towel"</formula>
    </cfRule>
    <cfRule type="cellIs" dxfId="31170" priority="7536" stopIfTrue="1" operator="equal">
      <formula>"Napkin Hs"</formula>
    </cfRule>
    <cfRule type="cellIs" dxfId="31169" priority="7542" stopIfTrue="1" operator="equal">
      <formula>"Napkin Hs"</formula>
    </cfRule>
  </conditionalFormatting>
  <conditionalFormatting sqref="C83">
    <cfRule type="cellIs" dxfId="31168" priority="7541" stopIfTrue="1" operator="equal">
      <formula>"Towel"</formula>
    </cfRule>
  </conditionalFormatting>
  <conditionalFormatting sqref="C83">
    <cfRule type="cellIs" dxfId="31167" priority="7452" stopIfTrue="1" operator="equal">
      <formula>"Napkin Hs"</formula>
    </cfRule>
    <cfRule type="cellIs" dxfId="31166" priority="7453" stopIfTrue="1" operator="equal">
      <formula>"Towel"</formula>
    </cfRule>
    <cfRule type="cellIs" dxfId="31165" priority="7454" stopIfTrue="1" operator="equal">
      <formula>"Napkin Hs"</formula>
    </cfRule>
    <cfRule type="cellIs" dxfId="31164" priority="7455" stopIfTrue="1" operator="equal">
      <formula>"Towel"</formula>
    </cfRule>
    <cfRule type="cellIs" dxfId="31163" priority="7456" stopIfTrue="1" operator="equal">
      <formula>"Napkin Hs"</formula>
    </cfRule>
    <cfRule type="cellIs" dxfId="31162" priority="7457" stopIfTrue="1" operator="equal">
      <formula>"Towel"</formula>
    </cfRule>
    <cfRule type="cellIs" dxfId="31161" priority="7458" stopIfTrue="1" operator="equal">
      <formula>"Napkin Hs"</formula>
    </cfRule>
    <cfRule type="cellIs" dxfId="31160" priority="7459" stopIfTrue="1" operator="equal">
      <formula>"Towel"</formula>
    </cfRule>
    <cfRule type="cellIs" dxfId="31159" priority="7460" stopIfTrue="1" operator="equal">
      <formula>"Napkin Hs"</formula>
    </cfRule>
    <cfRule type="cellIs" dxfId="31158" priority="7463" stopIfTrue="1" operator="equal">
      <formula>"Towel"</formula>
    </cfRule>
    <cfRule type="cellIs" dxfId="31157" priority="7464" stopIfTrue="1" operator="equal">
      <formula>"Napkin Hs"</formula>
    </cfRule>
    <cfRule type="cellIs" dxfId="31156" priority="7465" stopIfTrue="1" operator="equal">
      <formula>"Towel"</formula>
    </cfRule>
    <cfRule type="cellIs" dxfId="31155" priority="7466" stopIfTrue="1" operator="equal">
      <formula>"Napkin Hs"</formula>
    </cfRule>
    <cfRule type="cellIs" dxfId="31154" priority="7469" stopIfTrue="1" operator="equal">
      <formula>"Towel"</formula>
    </cfRule>
    <cfRule type="cellIs" dxfId="31153" priority="7470" stopIfTrue="1" operator="equal">
      <formula>"Napkin Hs"</formula>
    </cfRule>
    <cfRule type="cellIs" dxfId="31152" priority="7471" stopIfTrue="1" operator="equal">
      <formula>"Towel"</formula>
    </cfRule>
    <cfRule type="cellIs" dxfId="31151" priority="7472" stopIfTrue="1" operator="equal">
      <formula>"Napkin Hs"</formula>
    </cfRule>
    <cfRule type="cellIs" dxfId="31150" priority="7477" stopIfTrue="1" operator="equal">
      <formula>"Towel"</formula>
    </cfRule>
    <cfRule type="cellIs" dxfId="31149" priority="7478" stopIfTrue="1" operator="equal">
      <formula>"Napkin Hs"</formula>
    </cfRule>
    <cfRule type="cellIs" dxfId="31148" priority="7479" stopIfTrue="1" operator="equal">
      <formula>"Towel"</formula>
    </cfRule>
    <cfRule type="cellIs" dxfId="31147" priority="7480" stopIfTrue="1" operator="equal">
      <formula>"Napkin Hs"</formula>
    </cfRule>
    <cfRule type="cellIs" dxfId="31146" priority="7483" stopIfTrue="1" operator="equal">
      <formula>"Towel"</formula>
    </cfRule>
    <cfRule type="cellIs" dxfId="31145" priority="7484" stopIfTrue="1" operator="equal">
      <formula>"Napkin Hs"</formula>
    </cfRule>
    <cfRule type="cellIs" dxfId="31144" priority="7485" stopIfTrue="1" operator="equal">
      <formula>"Towel"</formula>
    </cfRule>
    <cfRule type="cellIs" dxfId="31143" priority="7486" stopIfTrue="1" operator="equal">
      <formula>"Napkin Hs"</formula>
    </cfRule>
    <cfRule type="cellIs" dxfId="31142" priority="7487" stopIfTrue="1" operator="equal">
      <formula>"Towel"</formula>
    </cfRule>
    <cfRule type="cellIs" dxfId="31141" priority="7488" stopIfTrue="1" operator="equal">
      <formula>"Napkin Hs"</formula>
    </cfRule>
    <cfRule type="cellIs" dxfId="31140" priority="7489" stopIfTrue="1" operator="equal">
      <formula>"Towel"</formula>
    </cfRule>
    <cfRule type="cellIs" dxfId="31139" priority="7490" stopIfTrue="1" operator="equal">
      <formula>"Napkin Hs"</formula>
    </cfRule>
    <cfRule type="cellIs" dxfId="31138" priority="7493" stopIfTrue="1" operator="equal">
      <formula>"Towel"</formula>
    </cfRule>
    <cfRule type="cellIs" dxfId="31137" priority="7494" stopIfTrue="1" operator="equal">
      <formula>"Napkin Hs"</formula>
    </cfRule>
    <cfRule type="cellIs" dxfId="31136" priority="7495" stopIfTrue="1" operator="equal">
      <formula>"Towel"</formula>
    </cfRule>
    <cfRule type="cellIs" dxfId="31135" priority="7496" stopIfTrue="1" operator="equal">
      <formula>"Napkin Hs"</formula>
    </cfRule>
    <cfRule type="cellIs" dxfId="31134" priority="7501" stopIfTrue="1" operator="equal">
      <formula>"Towel"</formula>
    </cfRule>
    <cfRule type="cellIs" dxfId="31133" priority="7502" stopIfTrue="1" operator="equal">
      <formula>"Napkin Hs"</formula>
    </cfRule>
    <cfRule type="cellIs" dxfId="31132" priority="7503" stopIfTrue="1" operator="equal">
      <formula>"Towel"</formula>
    </cfRule>
    <cfRule type="cellIs" dxfId="31131" priority="7504" stopIfTrue="1" operator="equal">
      <formula>"Napkin Hs"</formula>
    </cfRule>
    <cfRule type="cellIs" dxfId="31130" priority="7507" stopIfTrue="1" operator="equal">
      <formula>"Towel"</formula>
    </cfRule>
    <cfRule type="cellIs" dxfId="31129" priority="7508" stopIfTrue="1" operator="equal">
      <formula>"Napkin Hs"</formula>
    </cfRule>
    <cfRule type="cellIs" dxfId="31128" priority="7509" stopIfTrue="1" operator="equal">
      <formula>"Towel"</formula>
    </cfRule>
    <cfRule type="cellIs" dxfId="31127" priority="7510" stopIfTrue="1" operator="equal">
      <formula>"Napkin Hs"</formula>
    </cfRule>
    <cfRule type="cellIs" dxfId="31126" priority="7511" stopIfTrue="1" operator="equal">
      <formula>"Towel"</formula>
    </cfRule>
    <cfRule type="cellIs" dxfId="31125" priority="7512" stopIfTrue="1" operator="equal">
      <formula>"Napkin Hs"</formula>
    </cfRule>
    <cfRule type="cellIs" dxfId="31124" priority="7513" stopIfTrue="1" operator="equal">
      <formula>"Towel"</formula>
    </cfRule>
    <cfRule type="cellIs" dxfId="31123" priority="7514" stopIfTrue="1" operator="equal">
      <formula>"Napkin Hs"</formula>
    </cfRule>
    <cfRule type="cellIs" dxfId="31122" priority="7519" stopIfTrue="1" operator="equal">
      <formula>"Towel"</formula>
    </cfRule>
    <cfRule type="cellIs" dxfId="31121" priority="7520" stopIfTrue="1" operator="equal">
      <formula>"Napkin Hs"</formula>
    </cfRule>
    <cfRule type="cellIs" dxfId="31120" priority="7521" stopIfTrue="1" operator="equal">
      <formula>"Towel"</formula>
    </cfRule>
    <cfRule type="cellIs" dxfId="31119" priority="7522" stopIfTrue="1" operator="equal">
      <formula>"Napkin Hs"</formula>
    </cfRule>
    <cfRule type="cellIs" dxfId="31118" priority="7525" stopIfTrue="1" operator="equal">
      <formula>"Towel"</formula>
    </cfRule>
    <cfRule type="cellIs" dxfId="31117" priority="7526" stopIfTrue="1" operator="equal">
      <formula>"Napkin Hs"</formula>
    </cfRule>
    <cfRule type="cellIs" dxfId="31116" priority="7527" stopIfTrue="1" operator="equal">
      <formula>"Towel"</formula>
    </cfRule>
    <cfRule type="cellIs" dxfId="31115" priority="7528" stopIfTrue="1" operator="equal">
      <formula>"Napkin Hs"</formula>
    </cfRule>
    <cfRule type="cellIs" dxfId="31114" priority="7529" stopIfTrue="1" operator="equal">
      <formula>"Towel"</formula>
    </cfRule>
    <cfRule type="cellIs" dxfId="31113" priority="7530" stopIfTrue="1" operator="equal">
      <formula>"Napkin Hs"</formula>
    </cfRule>
    <cfRule type="cellIs" dxfId="31112" priority="7531" stopIfTrue="1" operator="equal">
      <formula>"Towel"</formula>
    </cfRule>
    <cfRule type="cellIs" dxfId="31111" priority="7532" stopIfTrue="1" operator="equal">
      <formula>"Napkin Hs"</formula>
    </cfRule>
    <cfRule type="cellIs" dxfId="31110" priority="7537" stopIfTrue="1" operator="equal">
      <formula>"Towel"</formula>
    </cfRule>
    <cfRule type="cellIs" dxfId="31109" priority="7538" stopIfTrue="1" operator="equal">
      <formula>"Napkin Hs"</formula>
    </cfRule>
    <cfRule type="cellIs" dxfId="31108" priority="7539" stopIfTrue="1" operator="equal">
      <formula>"Towel"</formula>
    </cfRule>
    <cfRule type="cellIs" dxfId="31107" priority="7540" stopIfTrue="1" operator="equal">
      <formula>"Napkin Hs"</formula>
    </cfRule>
    <cfRule type="cellIs" dxfId="31106" priority="7543" stopIfTrue="1" operator="equal">
      <formula>"Towel"</formula>
    </cfRule>
    <cfRule type="cellIs" dxfId="31105" priority="7544" stopIfTrue="1" operator="equal">
      <formula>"Napkin Hs"</formula>
    </cfRule>
    <cfRule type="cellIs" dxfId="31104" priority="7545" stopIfTrue="1" operator="equal">
      <formula>"Towel"</formula>
    </cfRule>
    <cfRule type="cellIs" dxfId="31103" priority="7546" stopIfTrue="1" operator="equal">
      <formula>"Napkin Hs"</formula>
    </cfRule>
  </conditionalFormatting>
  <conditionalFormatting sqref="C83">
    <cfRule type="cellIs" dxfId="31102" priority="7450" stopIfTrue="1" operator="equal">
      <formula>"Napkin Hs"</formula>
    </cfRule>
  </conditionalFormatting>
  <conditionalFormatting sqref="C83">
    <cfRule type="cellIs" dxfId="31101" priority="7449" stopIfTrue="1" operator="equal">
      <formula>"Napkin Hs"</formula>
    </cfRule>
  </conditionalFormatting>
  <conditionalFormatting sqref="C83">
    <cfRule type="cellIs" dxfId="31100" priority="7448" stopIfTrue="1" operator="equal">
      <formula>"Napkin Hs"</formula>
    </cfRule>
  </conditionalFormatting>
  <conditionalFormatting sqref="C83">
    <cfRule type="cellIs" dxfId="31099" priority="7447" stopIfTrue="1" operator="equal">
      <formula>"Napkin Hs"</formula>
    </cfRule>
  </conditionalFormatting>
  <conditionalFormatting sqref="C83">
    <cfRule type="cellIs" dxfId="31098" priority="7446" stopIfTrue="1" operator="equal">
      <formula>"Napkin Hs"</formula>
    </cfRule>
  </conditionalFormatting>
  <conditionalFormatting sqref="C83">
    <cfRule type="cellIs" dxfId="31097" priority="7445" stopIfTrue="1" operator="equal">
      <formula>"Napkin Hs"</formula>
    </cfRule>
  </conditionalFormatting>
  <conditionalFormatting sqref="C83">
    <cfRule type="cellIs" dxfId="31096" priority="7441" stopIfTrue="1" operator="equal">
      <formula>"Towel"</formula>
    </cfRule>
    <cfRule type="cellIs" dxfId="31095" priority="7442" stopIfTrue="1" operator="equal">
      <formula>"Napkin Hs"</formula>
    </cfRule>
  </conditionalFormatting>
  <conditionalFormatting sqref="C83">
    <cfRule type="cellIs" dxfId="31094" priority="7443" stopIfTrue="1" operator="equal">
      <formula>"Towel"</formula>
    </cfRule>
    <cfRule type="cellIs" dxfId="31093" priority="7444" stopIfTrue="1" operator="equal">
      <formula>"Napkin Hs"</formula>
    </cfRule>
  </conditionalFormatting>
  <conditionalFormatting sqref="C83">
    <cfRule type="cellIs" dxfId="31092" priority="7437" stopIfTrue="1" operator="equal">
      <formula>"Towel"</formula>
    </cfRule>
    <cfRule type="cellIs" dxfId="31091" priority="7438" stopIfTrue="1" operator="equal">
      <formula>"Napkin Hs"</formula>
    </cfRule>
  </conditionalFormatting>
  <conditionalFormatting sqref="C83">
    <cfRule type="cellIs" dxfId="31090" priority="7439" stopIfTrue="1" operator="equal">
      <formula>"Towel"</formula>
    </cfRule>
    <cfRule type="cellIs" dxfId="31089" priority="7440" stopIfTrue="1" operator="equal">
      <formula>"Napkin Hs"</formula>
    </cfRule>
  </conditionalFormatting>
  <conditionalFormatting sqref="B83:C83">
    <cfRule type="cellIs" dxfId="31088" priority="7864" stopIfTrue="1" operator="equal">
      <formula>"Towel"</formula>
    </cfRule>
    <cfRule type="cellIs" dxfId="31087" priority="7865" stopIfTrue="1" operator="equal">
      <formula>"Napkin Hs"</formula>
    </cfRule>
  </conditionalFormatting>
  <conditionalFormatting sqref="C83">
    <cfRule type="cellIs" dxfId="31086" priority="7860" stopIfTrue="1" operator="equal">
      <formula>"Towel"</formula>
    </cfRule>
    <cfRule type="cellIs" dxfId="31085" priority="7861" stopIfTrue="1" operator="equal">
      <formula>"Napkin Hs"</formula>
    </cfRule>
  </conditionalFormatting>
  <conditionalFormatting sqref="C83">
    <cfRule type="cellIs" dxfId="31084" priority="7862" stopIfTrue="1" operator="equal">
      <formula>"Towel"</formula>
    </cfRule>
    <cfRule type="cellIs" dxfId="31083" priority="7863" stopIfTrue="1" operator="equal">
      <formula>"Napkin Hs"</formula>
    </cfRule>
  </conditionalFormatting>
  <conditionalFormatting sqref="C83">
    <cfRule type="cellIs" dxfId="31082" priority="7856" stopIfTrue="1" operator="equal">
      <formula>"Towel"</formula>
    </cfRule>
    <cfRule type="cellIs" dxfId="31081" priority="7857" stopIfTrue="1" operator="equal">
      <formula>"Napkin Hs"</formula>
    </cfRule>
  </conditionalFormatting>
  <conditionalFormatting sqref="C83">
    <cfRule type="cellIs" dxfId="31080" priority="7858" stopIfTrue="1" operator="equal">
      <formula>"Towel"</formula>
    </cfRule>
    <cfRule type="cellIs" dxfId="31079" priority="7859" stopIfTrue="1" operator="equal">
      <formula>"Napkin Hs"</formula>
    </cfRule>
  </conditionalFormatting>
  <conditionalFormatting sqref="C83">
    <cfRule type="cellIs" dxfId="31078" priority="7854" stopIfTrue="1" operator="equal">
      <formula>"Towel"</formula>
    </cfRule>
    <cfRule type="cellIs" dxfId="31077" priority="7855" stopIfTrue="1" operator="equal">
      <formula>"Napkin Hs"</formula>
    </cfRule>
  </conditionalFormatting>
  <conditionalFormatting sqref="B83">
    <cfRule type="cellIs" dxfId="31076" priority="7852" stopIfTrue="1" operator="equal">
      <formula>"Towel"</formula>
    </cfRule>
    <cfRule type="cellIs" dxfId="31075" priority="7853" stopIfTrue="1" operator="equal">
      <formula>"Napkin Hs"</formula>
    </cfRule>
  </conditionalFormatting>
  <conditionalFormatting sqref="B83:C83">
    <cfRule type="cellIs" dxfId="31074" priority="7850" stopIfTrue="1" operator="equal">
      <formula>"Towel"</formula>
    </cfRule>
    <cfRule type="cellIs" dxfId="31073" priority="7851" stopIfTrue="1" operator="equal">
      <formula>"Napkin Hs"</formula>
    </cfRule>
  </conditionalFormatting>
  <conditionalFormatting sqref="C83">
    <cfRule type="cellIs" dxfId="31072" priority="7846" stopIfTrue="1" operator="equal">
      <formula>"Towel"</formula>
    </cfRule>
    <cfRule type="cellIs" dxfId="31071" priority="7847" stopIfTrue="1" operator="equal">
      <formula>"Napkin Hs"</formula>
    </cfRule>
  </conditionalFormatting>
  <conditionalFormatting sqref="C83">
    <cfRule type="cellIs" dxfId="31070" priority="7849" stopIfTrue="1" operator="equal">
      <formula>"Napkin Hs"</formula>
    </cfRule>
  </conditionalFormatting>
  <conditionalFormatting sqref="C83">
    <cfRule type="cellIs" dxfId="31069" priority="7848" stopIfTrue="1" operator="equal">
      <formula>"Towel"</formula>
    </cfRule>
  </conditionalFormatting>
  <conditionalFormatting sqref="B82:C82">
    <cfRule type="cellIs" dxfId="31068" priority="6952" stopIfTrue="1" operator="equal">
      <formula>"Towel"</formula>
    </cfRule>
    <cfRule type="cellIs" dxfId="31067" priority="6953" stopIfTrue="1" operator="equal">
      <formula>"Napkin Hs"</formula>
    </cfRule>
  </conditionalFormatting>
  <conditionalFormatting sqref="C82">
    <cfRule type="cellIs" dxfId="31066" priority="6950" stopIfTrue="1" operator="equal">
      <formula>"Towel"</formula>
    </cfRule>
    <cfRule type="cellIs" dxfId="31065" priority="6951" stopIfTrue="1" operator="equal">
      <formula>"Napkin Hs"</formula>
    </cfRule>
  </conditionalFormatting>
  <conditionalFormatting sqref="C82">
    <cfRule type="cellIs" dxfId="31064" priority="6948" stopIfTrue="1" operator="equal">
      <formula>"Towel"</formula>
    </cfRule>
    <cfRule type="cellIs" dxfId="31063" priority="6949" stopIfTrue="1" operator="equal">
      <formula>"Napkin Hs"</formula>
    </cfRule>
  </conditionalFormatting>
  <conditionalFormatting sqref="C82">
    <cfRule type="cellIs" dxfId="31062" priority="6934" stopIfTrue="1" operator="equal">
      <formula>"Towel"</formula>
    </cfRule>
    <cfRule type="cellIs" dxfId="31061" priority="6935" stopIfTrue="1" operator="equal">
      <formula>"Napkin Hs"</formula>
    </cfRule>
  </conditionalFormatting>
  <conditionalFormatting sqref="C82">
    <cfRule type="cellIs" dxfId="31060" priority="6932" stopIfTrue="1" operator="equal">
      <formula>"Towel"</formula>
    </cfRule>
    <cfRule type="cellIs" dxfId="31059" priority="6933" stopIfTrue="1" operator="equal">
      <formula>"Napkin Hs"</formula>
    </cfRule>
  </conditionalFormatting>
  <conditionalFormatting sqref="C82">
    <cfRule type="cellIs" dxfId="31058" priority="6940" stopIfTrue="1" operator="equal">
      <formula>"Towel"</formula>
    </cfRule>
    <cfRule type="cellIs" dxfId="31057" priority="6941" stopIfTrue="1" operator="equal">
      <formula>"Napkin Hs"</formula>
    </cfRule>
  </conditionalFormatting>
  <conditionalFormatting sqref="B82:C82">
    <cfRule type="cellIs" dxfId="31056" priority="6942" stopIfTrue="1" operator="equal">
      <formula>"Towel"</formula>
    </cfRule>
    <cfRule type="cellIs" dxfId="31055" priority="6943" stopIfTrue="1" operator="equal">
      <formula>"Napkin Hs"</formula>
    </cfRule>
  </conditionalFormatting>
  <conditionalFormatting sqref="C82">
    <cfRule type="cellIs" dxfId="31054" priority="6938" stopIfTrue="1" operator="equal">
      <formula>"Towel"</formula>
    </cfRule>
    <cfRule type="cellIs" dxfId="31053" priority="6939" stopIfTrue="1" operator="equal">
      <formula>"Napkin Hs"</formula>
    </cfRule>
  </conditionalFormatting>
  <conditionalFormatting sqref="B82:C82">
    <cfRule type="cellIs" dxfId="31052" priority="6936" stopIfTrue="1" operator="equal">
      <formula>"Towel"</formula>
    </cfRule>
    <cfRule type="cellIs" dxfId="31051" priority="6937" stopIfTrue="1" operator="equal">
      <formula>"Napkin Hs"</formula>
    </cfRule>
  </conditionalFormatting>
  <conditionalFormatting sqref="C82">
    <cfRule type="cellIs" dxfId="31050" priority="6944" stopIfTrue="1" operator="equal">
      <formula>"Towel"</formula>
    </cfRule>
    <cfRule type="cellIs" dxfId="31049" priority="6945" stopIfTrue="1" operator="equal">
      <formula>"Napkin Hs"</formula>
    </cfRule>
  </conditionalFormatting>
  <conditionalFormatting sqref="C82">
    <cfRule type="cellIs" dxfId="31048" priority="6946" stopIfTrue="1" operator="equal">
      <formula>"Towel"</formula>
    </cfRule>
    <cfRule type="cellIs" dxfId="31047" priority="6947" stopIfTrue="1" operator="equal">
      <formula>"Napkin Hs"</formula>
    </cfRule>
  </conditionalFormatting>
  <conditionalFormatting sqref="C82">
    <cfRule type="cellIs" dxfId="31046" priority="6928" stopIfTrue="1" operator="equal">
      <formula>"Towel"</formula>
    </cfRule>
    <cfRule type="cellIs" dxfId="31045" priority="6929" stopIfTrue="1" operator="equal">
      <formula>"Napkin Hs"</formula>
    </cfRule>
  </conditionalFormatting>
  <conditionalFormatting sqref="B82:C82">
    <cfRule type="cellIs" dxfId="31044" priority="6930" stopIfTrue="1" operator="equal">
      <formula>"Towel"</formula>
    </cfRule>
    <cfRule type="cellIs" dxfId="31043" priority="6931" stopIfTrue="1" operator="equal">
      <formula>"Napkin Hs"</formula>
    </cfRule>
  </conditionalFormatting>
  <conditionalFormatting sqref="C82">
    <cfRule type="cellIs" dxfId="31042" priority="6926" stopIfTrue="1" operator="equal">
      <formula>"Towel"</formula>
    </cfRule>
    <cfRule type="cellIs" dxfId="31041" priority="6927" stopIfTrue="1" operator="equal">
      <formula>"Napkin Hs"</formula>
    </cfRule>
  </conditionalFormatting>
  <conditionalFormatting sqref="B82:C82">
    <cfRule type="cellIs" dxfId="31040" priority="6924" stopIfTrue="1" operator="equal">
      <formula>"Towel"</formula>
    </cfRule>
    <cfRule type="cellIs" dxfId="31039" priority="6925" stopIfTrue="1" operator="equal">
      <formula>"Napkin Hs"</formula>
    </cfRule>
  </conditionalFormatting>
  <conditionalFormatting sqref="C82">
    <cfRule type="cellIs" dxfId="31038" priority="6910" stopIfTrue="1" operator="equal">
      <formula>"Towel"</formula>
    </cfRule>
    <cfRule type="cellIs" dxfId="31037" priority="6911" stopIfTrue="1" operator="equal">
      <formula>"Napkin Hs"</formula>
    </cfRule>
  </conditionalFormatting>
  <conditionalFormatting sqref="C82">
    <cfRule type="cellIs" dxfId="31036" priority="6908" stopIfTrue="1" operator="equal">
      <formula>"Towel"</formula>
    </cfRule>
    <cfRule type="cellIs" dxfId="31035" priority="6909" stopIfTrue="1" operator="equal">
      <formula>"Napkin Hs"</formula>
    </cfRule>
  </conditionalFormatting>
  <conditionalFormatting sqref="C82">
    <cfRule type="cellIs" dxfId="31034" priority="6916" stopIfTrue="1" operator="equal">
      <formula>"Towel"</formula>
    </cfRule>
    <cfRule type="cellIs" dxfId="31033" priority="6917" stopIfTrue="1" operator="equal">
      <formula>"Napkin Hs"</formula>
    </cfRule>
  </conditionalFormatting>
  <conditionalFormatting sqref="B82:C82">
    <cfRule type="cellIs" dxfId="31032" priority="6918" stopIfTrue="1" operator="equal">
      <formula>"Towel"</formula>
    </cfRule>
    <cfRule type="cellIs" dxfId="31031" priority="6919" stopIfTrue="1" operator="equal">
      <formula>"Napkin Hs"</formula>
    </cfRule>
  </conditionalFormatting>
  <conditionalFormatting sqref="C82">
    <cfRule type="cellIs" dxfId="31030" priority="6914" stopIfTrue="1" operator="equal">
      <formula>"Towel"</formula>
    </cfRule>
    <cfRule type="cellIs" dxfId="31029" priority="6915" stopIfTrue="1" operator="equal">
      <formula>"Napkin Hs"</formula>
    </cfRule>
  </conditionalFormatting>
  <conditionalFormatting sqref="B82:C82">
    <cfRule type="cellIs" dxfId="31028" priority="6912" stopIfTrue="1" operator="equal">
      <formula>"Towel"</formula>
    </cfRule>
    <cfRule type="cellIs" dxfId="31027" priority="6913" stopIfTrue="1" operator="equal">
      <formula>"Napkin Hs"</formula>
    </cfRule>
  </conditionalFormatting>
  <conditionalFormatting sqref="C82">
    <cfRule type="cellIs" dxfId="31026" priority="6920" stopIfTrue="1" operator="equal">
      <formula>"Towel"</formula>
    </cfRule>
    <cfRule type="cellIs" dxfId="31025" priority="6921" stopIfTrue="1" operator="equal">
      <formula>"Napkin Hs"</formula>
    </cfRule>
  </conditionalFormatting>
  <conditionalFormatting sqref="C82">
    <cfRule type="cellIs" dxfId="31024" priority="6922" stopIfTrue="1" operator="equal">
      <formula>"Towel"</formula>
    </cfRule>
    <cfRule type="cellIs" dxfId="31023" priority="6923" stopIfTrue="1" operator="equal">
      <formula>"Napkin Hs"</formula>
    </cfRule>
  </conditionalFormatting>
  <conditionalFormatting sqref="C82">
    <cfRule type="cellIs" dxfId="31022" priority="6904" stopIfTrue="1" operator="equal">
      <formula>"Towel"</formula>
    </cfRule>
    <cfRule type="cellIs" dxfId="31021" priority="6905" stopIfTrue="1" operator="equal">
      <formula>"Napkin Hs"</formula>
    </cfRule>
  </conditionalFormatting>
  <conditionalFormatting sqref="B82:C82">
    <cfRule type="cellIs" dxfId="31020" priority="6906" stopIfTrue="1" operator="equal">
      <formula>"Towel"</formula>
    </cfRule>
    <cfRule type="cellIs" dxfId="31019" priority="6907" stopIfTrue="1" operator="equal">
      <formula>"Napkin Hs"</formula>
    </cfRule>
  </conditionalFormatting>
  <conditionalFormatting sqref="C82">
    <cfRule type="cellIs" dxfId="31018" priority="6902" stopIfTrue="1" operator="equal">
      <formula>"Towel"</formula>
    </cfRule>
    <cfRule type="cellIs" dxfId="31017" priority="6903" stopIfTrue="1" operator="equal">
      <formula>"Napkin Hs"</formula>
    </cfRule>
  </conditionalFormatting>
  <conditionalFormatting sqref="B82:C82">
    <cfRule type="cellIs" dxfId="31016" priority="6900" stopIfTrue="1" operator="equal">
      <formula>"Towel"</formula>
    </cfRule>
    <cfRule type="cellIs" dxfId="31015" priority="6901" stopIfTrue="1" operator="equal">
      <formula>"Napkin Hs"</formula>
    </cfRule>
  </conditionalFormatting>
  <conditionalFormatting sqref="B82:C82">
    <cfRule type="cellIs" dxfId="31014" priority="6878" stopIfTrue="1" operator="equal">
      <formula>"Towel"</formula>
    </cfRule>
    <cfRule type="cellIs" dxfId="31013" priority="6879" stopIfTrue="1" operator="equal">
      <formula>"Napkin Hs"</formula>
    </cfRule>
  </conditionalFormatting>
  <conditionalFormatting sqref="C82">
    <cfRule type="cellIs" dxfId="31012" priority="6874" stopIfTrue="1" operator="equal">
      <formula>"Towel"</formula>
    </cfRule>
    <cfRule type="cellIs" dxfId="31011" priority="6875" stopIfTrue="1" operator="equal">
      <formula>"Napkin Hs"</formula>
    </cfRule>
  </conditionalFormatting>
  <conditionalFormatting sqref="C82">
    <cfRule type="cellIs" dxfId="31010" priority="6877" stopIfTrue="1" operator="equal">
      <formula>"Napkin Hs"</formula>
    </cfRule>
  </conditionalFormatting>
  <conditionalFormatting sqref="C82">
    <cfRule type="cellIs" dxfId="31009" priority="6876" stopIfTrue="1" operator="equal">
      <formula>"Towel"</formula>
    </cfRule>
  </conditionalFormatting>
  <conditionalFormatting sqref="B82">
    <cfRule type="cellIs" dxfId="31008" priority="6872" stopIfTrue="1" operator="equal">
      <formula>"Towel"</formula>
    </cfRule>
    <cfRule type="cellIs" dxfId="31007" priority="6873" stopIfTrue="1" operator="equal">
      <formula>"Napkin Hs"</formula>
    </cfRule>
  </conditionalFormatting>
  <conditionalFormatting sqref="B82">
    <cfRule type="cellIs" dxfId="31006" priority="6870" stopIfTrue="1" operator="equal">
      <formula>"Towel"</formula>
    </cfRule>
    <cfRule type="cellIs" dxfId="31005" priority="6871" stopIfTrue="1" operator="equal">
      <formula>"Napkin Hs"</formula>
    </cfRule>
  </conditionalFormatting>
  <conditionalFormatting sqref="B82">
    <cfRule type="cellIs" dxfId="31004" priority="6868" stopIfTrue="1" operator="equal">
      <formula>"Towel"</formula>
    </cfRule>
    <cfRule type="cellIs" dxfId="31003" priority="6869" stopIfTrue="1" operator="equal">
      <formula>"Napkin Hs"</formula>
    </cfRule>
  </conditionalFormatting>
  <conditionalFormatting sqref="B82">
    <cfRule type="cellIs" dxfId="31002" priority="6866" stopIfTrue="1" operator="equal">
      <formula>"Towel"</formula>
    </cfRule>
    <cfRule type="cellIs" dxfId="31001" priority="6867" stopIfTrue="1" operator="equal">
      <formula>"Napkin Hs"</formula>
    </cfRule>
  </conditionalFormatting>
  <conditionalFormatting sqref="B82">
    <cfRule type="cellIs" dxfId="31000" priority="6864" stopIfTrue="1" operator="equal">
      <formula>"Towel"</formula>
    </cfRule>
    <cfRule type="cellIs" dxfId="30999" priority="6865" stopIfTrue="1" operator="equal">
      <formula>"Napkin Hs"</formula>
    </cfRule>
  </conditionalFormatting>
  <conditionalFormatting sqref="B82">
    <cfRule type="cellIs" dxfId="30998" priority="6862" stopIfTrue="1" operator="equal">
      <formula>"Towel"</formula>
    </cfRule>
    <cfRule type="cellIs" dxfId="30997" priority="6863" stopIfTrue="1" operator="equal">
      <formula>"Napkin Hs"</formula>
    </cfRule>
  </conditionalFormatting>
  <conditionalFormatting sqref="B82">
    <cfRule type="cellIs" dxfId="30996" priority="6860" stopIfTrue="1" operator="equal">
      <formula>"Towel"</formula>
    </cfRule>
    <cfRule type="cellIs" dxfId="30995" priority="6861" stopIfTrue="1" operator="equal">
      <formula>"Napkin Hs"</formula>
    </cfRule>
  </conditionalFormatting>
  <conditionalFormatting sqref="B82">
    <cfRule type="cellIs" dxfId="30994" priority="6858" stopIfTrue="1" operator="equal">
      <formula>"Towel"</formula>
    </cfRule>
    <cfRule type="cellIs" dxfId="30993" priority="6859" stopIfTrue="1" operator="equal">
      <formula>"Napkin Hs"</formula>
    </cfRule>
  </conditionalFormatting>
  <conditionalFormatting sqref="B82">
    <cfRule type="cellIs" dxfId="30992" priority="6857" stopIfTrue="1" operator="equal">
      <formula>"Napkin Hs"</formula>
    </cfRule>
  </conditionalFormatting>
  <conditionalFormatting sqref="B82">
    <cfRule type="cellIs" dxfId="30991" priority="6856" stopIfTrue="1" operator="equal">
      <formula>"Napkin Hs"</formula>
    </cfRule>
  </conditionalFormatting>
  <conditionalFormatting sqref="B82">
    <cfRule type="cellIs" dxfId="30990" priority="6855" stopIfTrue="1" operator="equal">
      <formula>"Napkin Hs"</formula>
    </cfRule>
  </conditionalFormatting>
  <conditionalFormatting sqref="C82">
    <cfRule type="cellIs" dxfId="30989" priority="6853" stopIfTrue="1" operator="equal">
      <formula>"Towel"</formula>
    </cfRule>
    <cfRule type="cellIs" dxfId="30988" priority="6854" stopIfTrue="1" operator="equal">
      <formula>"Napkin Hs"</formula>
    </cfRule>
  </conditionalFormatting>
  <conditionalFormatting sqref="C82">
    <cfRule type="cellIs" dxfId="30987" priority="6849" stopIfTrue="1" operator="equal">
      <formula>"Towel"</formula>
    </cfRule>
    <cfRule type="cellIs" dxfId="30986" priority="6850" stopIfTrue="1" operator="equal">
      <formula>"Napkin Hs"</formula>
    </cfRule>
  </conditionalFormatting>
  <conditionalFormatting sqref="C82">
    <cfRule type="cellIs" dxfId="30985" priority="6851" stopIfTrue="1" operator="equal">
      <formula>"Towel"</formula>
    </cfRule>
    <cfRule type="cellIs" dxfId="30984" priority="6852" stopIfTrue="1" operator="equal">
      <formula>"Napkin Hs"</formula>
    </cfRule>
  </conditionalFormatting>
  <conditionalFormatting sqref="C82">
    <cfRule type="cellIs" dxfId="30983" priority="6847" stopIfTrue="1" operator="equal">
      <formula>"Towel"</formula>
    </cfRule>
    <cfRule type="cellIs" dxfId="30982" priority="6848" stopIfTrue="1" operator="equal">
      <formula>"Napkin Hs"</formula>
    </cfRule>
  </conditionalFormatting>
  <conditionalFormatting sqref="C82">
    <cfRule type="cellIs" dxfId="30981" priority="6845" stopIfTrue="1" operator="equal">
      <formula>"Towel"</formula>
    </cfRule>
    <cfRule type="cellIs" dxfId="30980" priority="6846" stopIfTrue="1" operator="equal">
      <formula>"Napkin Hs"</formula>
    </cfRule>
  </conditionalFormatting>
  <conditionalFormatting sqref="C82">
    <cfRule type="cellIs" dxfId="30979" priority="6843" stopIfTrue="1" operator="equal">
      <formula>"Towel"</formula>
    </cfRule>
    <cfRule type="cellIs" dxfId="30978" priority="6844" stopIfTrue="1" operator="equal">
      <formula>"Napkin Hs"</formula>
    </cfRule>
  </conditionalFormatting>
  <conditionalFormatting sqref="C82">
    <cfRule type="cellIs" dxfId="30977" priority="6835" stopIfTrue="1" operator="equal">
      <formula>"Towel"</formula>
    </cfRule>
    <cfRule type="cellIs" dxfId="30976" priority="6836" stopIfTrue="1" operator="equal">
      <formula>"Napkin Hs"</formula>
    </cfRule>
  </conditionalFormatting>
  <conditionalFormatting sqref="C82">
    <cfRule type="cellIs" dxfId="30975" priority="6837" stopIfTrue="1" operator="equal">
      <formula>"Towel"</formula>
    </cfRule>
    <cfRule type="cellIs" dxfId="30974" priority="6838" stopIfTrue="1" operator="equal">
      <formula>"Napkin Hs"</formula>
    </cfRule>
  </conditionalFormatting>
  <conditionalFormatting sqref="C82">
    <cfRule type="cellIs" dxfId="30973" priority="6833" stopIfTrue="1" operator="equal">
      <formula>"Towel"</formula>
    </cfRule>
    <cfRule type="cellIs" dxfId="30972" priority="6834" stopIfTrue="1" operator="equal">
      <formula>"Napkin Hs"</formula>
    </cfRule>
  </conditionalFormatting>
  <conditionalFormatting sqref="C82">
    <cfRule type="cellIs" dxfId="30971" priority="6831" stopIfTrue="1" operator="equal">
      <formula>"Towel"</formula>
    </cfRule>
    <cfRule type="cellIs" dxfId="30970" priority="6832" stopIfTrue="1" operator="equal">
      <formula>"Napkin Hs"</formula>
    </cfRule>
  </conditionalFormatting>
  <conditionalFormatting sqref="C82">
    <cfRule type="cellIs" dxfId="30969" priority="6839" stopIfTrue="1" operator="equal">
      <formula>"Towel"</formula>
    </cfRule>
    <cfRule type="cellIs" dxfId="30968" priority="6840" stopIfTrue="1" operator="equal">
      <formula>"Napkin Hs"</formula>
    </cfRule>
  </conditionalFormatting>
  <conditionalFormatting sqref="C82">
    <cfRule type="cellIs" dxfId="30967" priority="6841" stopIfTrue="1" operator="equal">
      <formula>"Towel"</formula>
    </cfRule>
    <cfRule type="cellIs" dxfId="30966" priority="6842" stopIfTrue="1" operator="equal">
      <formula>"Napkin Hs"</formula>
    </cfRule>
  </conditionalFormatting>
  <conditionalFormatting sqref="C82">
    <cfRule type="cellIs" dxfId="30965" priority="6829" stopIfTrue="1" operator="equal">
      <formula>"Towel"</formula>
    </cfRule>
    <cfRule type="cellIs" dxfId="30964" priority="6830" stopIfTrue="1" operator="equal">
      <formula>"Napkin Hs"</formula>
    </cfRule>
  </conditionalFormatting>
  <conditionalFormatting sqref="C82">
    <cfRule type="cellIs" dxfId="30963" priority="6825" stopIfTrue="1" operator="equal">
      <formula>"Towel"</formula>
    </cfRule>
    <cfRule type="cellIs" dxfId="30962" priority="6826" stopIfTrue="1" operator="equal">
      <formula>"Napkin Hs"</formula>
    </cfRule>
  </conditionalFormatting>
  <conditionalFormatting sqref="C82">
    <cfRule type="cellIs" dxfId="30961" priority="6827" stopIfTrue="1" operator="equal">
      <formula>"Towel"</formula>
    </cfRule>
    <cfRule type="cellIs" dxfId="30960" priority="6828" stopIfTrue="1" operator="equal">
      <formula>"Napkin Hs"</formula>
    </cfRule>
  </conditionalFormatting>
  <conditionalFormatting sqref="C82">
    <cfRule type="cellIs" dxfId="30959" priority="6823" stopIfTrue="1" operator="equal">
      <formula>"Towel"</formula>
    </cfRule>
    <cfRule type="cellIs" dxfId="30958" priority="6824" stopIfTrue="1" operator="equal">
      <formula>"Napkin Hs"</formula>
    </cfRule>
  </conditionalFormatting>
  <conditionalFormatting sqref="C82">
    <cfRule type="cellIs" dxfId="30957" priority="6821" stopIfTrue="1" operator="equal">
      <formula>"Towel"</formula>
    </cfRule>
    <cfRule type="cellIs" dxfId="30956" priority="6822" stopIfTrue="1" operator="equal">
      <formula>"Napkin Hs"</formula>
    </cfRule>
  </conditionalFormatting>
  <conditionalFormatting sqref="C82">
    <cfRule type="cellIs" dxfId="30955" priority="6819" stopIfTrue="1" operator="equal">
      <formula>"Towel"</formula>
    </cfRule>
    <cfRule type="cellIs" dxfId="30954" priority="6820" stopIfTrue="1" operator="equal">
      <formula>"Napkin Hs"</formula>
    </cfRule>
  </conditionalFormatting>
  <conditionalFormatting sqref="C82">
    <cfRule type="cellIs" dxfId="30953" priority="6811" stopIfTrue="1" operator="equal">
      <formula>"Towel"</formula>
    </cfRule>
    <cfRule type="cellIs" dxfId="30952" priority="6812" stopIfTrue="1" operator="equal">
      <formula>"Napkin Hs"</formula>
    </cfRule>
  </conditionalFormatting>
  <conditionalFormatting sqref="C82">
    <cfRule type="cellIs" dxfId="30951" priority="6813" stopIfTrue="1" operator="equal">
      <formula>"Towel"</formula>
    </cfRule>
    <cfRule type="cellIs" dxfId="30950" priority="6814" stopIfTrue="1" operator="equal">
      <formula>"Napkin Hs"</formula>
    </cfRule>
  </conditionalFormatting>
  <conditionalFormatting sqref="C82">
    <cfRule type="cellIs" dxfId="30949" priority="6809" stopIfTrue="1" operator="equal">
      <formula>"Towel"</formula>
    </cfRule>
    <cfRule type="cellIs" dxfId="30948" priority="6810" stopIfTrue="1" operator="equal">
      <formula>"Napkin Hs"</formula>
    </cfRule>
  </conditionalFormatting>
  <conditionalFormatting sqref="C82">
    <cfRule type="cellIs" dxfId="30947" priority="6807" stopIfTrue="1" operator="equal">
      <formula>"Towel"</formula>
    </cfRule>
    <cfRule type="cellIs" dxfId="30946" priority="6808" stopIfTrue="1" operator="equal">
      <formula>"Napkin Hs"</formula>
    </cfRule>
  </conditionalFormatting>
  <conditionalFormatting sqref="C82">
    <cfRule type="cellIs" dxfId="30945" priority="6815" stopIfTrue="1" operator="equal">
      <formula>"Towel"</formula>
    </cfRule>
    <cfRule type="cellIs" dxfId="30944" priority="6816" stopIfTrue="1" operator="equal">
      <formula>"Napkin Hs"</formula>
    </cfRule>
  </conditionalFormatting>
  <conditionalFormatting sqref="C82">
    <cfRule type="cellIs" dxfId="30943" priority="6817" stopIfTrue="1" operator="equal">
      <formula>"Towel"</formula>
    </cfRule>
    <cfRule type="cellIs" dxfId="30942" priority="6818" stopIfTrue="1" operator="equal">
      <formula>"Napkin Hs"</formula>
    </cfRule>
  </conditionalFormatting>
  <conditionalFormatting sqref="C82">
    <cfRule type="cellIs" dxfId="30941" priority="6805" stopIfTrue="1" operator="equal">
      <formula>"Towel"</formula>
    </cfRule>
    <cfRule type="cellIs" dxfId="30940" priority="6806" stopIfTrue="1" operator="equal">
      <formula>"Napkin Hs"</formula>
    </cfRule>
  </conditionalFormatting>
  <conditionalFormatting sqref="C82">
    <cfRule type="cellIs" dxfId="30939" priority="6801" stopIfTrue="1" operator="equal">
      <formula>"Towel"</formula>
    </cfRule>
    <cfRule type="cellIs" dxfId="30938" priority="6802" stopIfTrue="1" operator="equal">
      <formula>"Napkin Hs"</formula>
    </cfRule>
  </conditionalFormatting>
  <conditionalFormatting sqref="C82">
    <cfRule type="cellIs" dxfId="30937" priority="6803" stopIfTrue="1" operator="equal">
      <formula>"Towel"</formula>
    </cfRule>
    <cfRule type="cellIs" dxfId="30936" priority="6804" stopIfTrue="1" operator="equal">
      <formula>"Napkin Hs"</formula>
    </cfRule>
  </conditionalFormatting>
  <conditionalFormatting sqref="C82">
    <cfRule type="cellIs" dxfId="30935" priority="6797" stopIfTrue="1" operator="equal">
      <formula>"Towel"</formula>
    </cfRule>
    <cfRule type="cellIs" dxfId="30934" priority="6798" stopIfTrue="1" operator="equal">
      <formula>"Napkin Hs"</formula>
    </cfRule>
  </conditionalFormatting>
  <conditionalFormatting sqref="C82">
    <cfRule type="cellIs" dxfId="30933" priority="6799" stopIfTrue="1" operator="equal">
      <formula>"Towel"</formula>
    </cfRule>
    <cfRule type="cellIs" dxfId="30932" priority="6800" stopIfTrue="1" operator="equal">
      <formula>"Napkin Hs"</formula>
    </cfRule>
  </conditionalFormatting>
  <conditionalFormatting sqref="C82">
    <cfRule type="cellIs" dxfId="30931" priority="6795" stopIfTrue="1" operator="equal">
      <formula>"Towel"</formula>
    </cfRule>
    <cfRule type="cellIs" dxfId="30930" priority="6796" stopIfTrue="1" operator="equal">
      <formula>"Napkin Hs"</formula>
    </cfRule>
  </conditionalFormatting>
  <conditionalFormatting sqref="C82">
    <cfRule type="cellIs" dxfId="30929" priority="6789" stopIfTrue="1" operator="equal">
      <formula>"Towel"</formula>
    </cfRule>
    <cfRule type="cellIs" dxfId="30928" priority="6790" stopIfTrue="1" operator="equal">
      <formula>"Napkin Hs"</formula>
    </cfRule>
  </conditionalFormatting>
  <conditionalFormatting sqref="C82">
    <cfRule type="cellIs" dxfId="30927" priority="6793" stopIfTrue="1" operator="equal">
      <formula>"Towel"</formula>
    </cfRule>
    <cfRule type="cellIs" dxfId="30926" priority="6794" stopIfTrue="1" operator="equal">
      <formula>"Napkin Hs"</formula>
    </cfRule>
  </conditionalFormatting>
  <conditionalFormatting sqref="C82">
    <cfRule type="cellIs" dxfId="30925" priority="6791" stopIfTrue="1" operator="equal">
      <formula>"Towel"</formula>
    </cfRule>
    <cfRule type="cellIs" dxfId="30924" priority="6792" stopIfTrue="1" operator="equal">
      <formula>"Napkin Hs"</formula>
    </cfRule>
  </conditionalFormatting>
  <conditionalFormatting sqref="C82">
    <cfRule type="cellIs" dxfId="30923" priority="6783" stopIfTrue="1" operator="equal">
      <formula>"Towel"</formula>
    </cfRule>
    <cfRule type="cellIs" dxfId="30922" priority="6784" stopIfTrue="1" operator="equal">
      <formula>"Napkin Hs"</formula>
    </cfRule>
  </conditionalFormatting>
  <conditionalFormatting sqref="C82">
    <cfRule type="cellIs" dxfId="30921" priority="6785" stopIfTrue="1" operator="equal">
      <formula>"Towel"</formula>
    </cfRule>
    <cfRule type="cellIs" dxfId="30920" priority="6786" stopIfTrue="1" operator="equal">
      <formula>"Napkin Hs"</formula>
    </cfRule>
  </conditionalFormatting>
  <conditionalFormatting sqref="C82">
    <cfRule type="cellIs" dxfId="30919" priority="6787" stopIfTrue="1" operator="equal">
      <formula>"Towel"</formula>
    </cfRule>
    <cfRule type="cellIs" dxfId="30918" priority="6788" stopIfTrue="1" operator="equal">
      <formula>"Napkin Hs"</formula>
    </cfRule>
  </conditionalFormatting>
  <conditionalFormatting sqref="C82">
    <cfRule type="cellIs" dxfId="30917" priority="6781" stopIfTrue="1" operator="equal">
      <formula>"Towel"</formula>
    </cfRule>
    <cfRule type="cellIs" dxfId="30916" priority="6782" stopIfTrue="1" operator="equal">
      <formula>"Napkin Hs"</formula>
    </cfRule>
  </conditionalFormatting>
  <conditionalFormatting sqref="C82">
    <cfRule type="cellIs" dxfId="30915" priority="6779" stopIfTrue="1" operator="equal">
      <formula>"Towel"</formula>
    </cfRule>
    <cfRule type="cellIs" dxfId="30914" priority="6780" stopIfTrue="1" operator="equal">
      <formula>"Napkin Hs"</formula>
    </cfRule>
  </conditionalFormatting>
  <conditionalFormatting sqref="C82">
    <cfRule type="cellIs" dxfId="30913" priority="6755" stopIfTrue="1" operator="equal">
      <formula>"Towel"</formula>
    </cfRule>
  </conditionalFormatting>
  <conditionalFormatting sqref="C82">
    <cfRule type="cellIs" dxfId="30912" priority="6756" stopIfTrue="1" operator="equal">
      <formula>"Napkin Hs"</formula>
    </cfRule>
    <cfRule type="cellIs" dxfId="30911" priority="6761" stopIfTrue="1" operator="equal">
      <formula>"Towel"</formula>
    </cfRule>
    <cfRule type="cellIs" dxfId="30910" priority="6762" stopIfTrue="1" operator="equal">
      <formula>"Napkin Hs"</formula>
    </cfRule>
    <cfRule type="cellIs" dxfId="30909" priority="6771" stopIfTrue="1" operator="equal">
      <formula>"Towel"</formula>
    </cfRule>
    <cfRule type="cellIs" dxfId="30908" priority="6772" stopIfTrue="1" operator="equal">
      <formula>"Napkin Hs"</formula>
    </cfRule>
    <cfRule type="cellIs" dxfId="30907" priority="6777" stopIfTrue="1" operator="equal">
      <formula>"Towel"</formula>
    </cfRule>
    <cfRule type="cellIs" dxfId="30906" priority="6778" stopIfTrue="1" operator="equal">
      <formula>"Napkin Hs"</formula>
    </cfRule>
  </conditionalFormatting>
  <conditionalFormatting sqref="C82">
    <cfRule type="cellIs" dxfId="30905" priority="6757" stopIfTrue="1" operator="equal">
      <formula>"Towel"</formula>
    </cfRule>
    <cfRule type="cellIs" dxfId="30904" priority="6758" stopIfTrue="1" operator="equal">
      <formula>"Napkin Hs"</formula>
    </cfRule>
    <cfRule type="cellIs" dxfId="30903" priority="6759" stopIfTrue="1" operator="equal">
      <formula>"Towel"</formula>
    </cfRule>
    <cfRule type="cellIs" dxfId="30902" priority="6760" stopIfTrue="1" operator="equal">
      <formula>"Napkin Hs"</formula>
    </cfRule>
    <cfRule type="cellIs" dxfId="30901" priority="6763" stopIfTrue="1" operator="equal">
      <formula>"Towel"</formula>
    </cfRule>
    <cfRule type="cellIs" dxfId="30900" priority="6764" stopIfTrue="1" operator="equal">
      <formula>"Napkin Hs"</formula>
    </cfRule>
    <cfRule type="cellIs" dxfId="30899" priority="6765" stopIfTrue="1" operator="equal">
      <formula>"Towel"</formula>
    </cfRule>
    <cfRule type="cellIs" dxfId="30898" priority="6766" stopIfTrue="1" operator="equal">
      <formula>"Napkin Hs"</formula>
    </cfRule>
    <cfRule type="cellIs" dxfId="30897" priority="6767" stopIfTrue="1" operator="equal">
      <formula>"Towel"</formula>
    </cfRule>
    <cfRule type="cellIs" dxfId="30896" priority="6768" stopIfTrue="1" operator="equal">
      <formula>"Napkin Hs"</formula>
    </cfRule>
    <cfRule type="cellIs" dxfId="30895" priority="6769" stopIfTrue="1" operator="equal">
      <formula>"Towel"</formula>
    </cfRule>
    <cfRule type="cellIs" dxfId="30894" priority="6770" stopIfTrue="1" operator="equal">
      <formula>"Napkin Hs"</formula>
    </cfRule>
    <cfRule type="cellIs" dxfId="30893" priority="6773" stopIfTrue="1" operator="equal">
      <formula>"Towel"</formula>
    </cfRule>
    <cfRule type="cellIs" dxfId="30892" priority="6774" stopIfTrue="1" operator="equal">
      <formula>"Napkin Hs"</formula>
    </cfRule>
    <cfRule type="cellIs" dxfId="30891" priority="6776" stopIfTrue="1" operator="equal">
      <formula>"Napkin Hs"</formula>
    </cfRule>
  </conditionalFormatting>
  <conditionalFormatting sqref="C82">
    <cfRule type="cellIs" dxfId="30890" priority="6775" stopIfTrue="1" operator="equal">
      <formula>"Towel"</formula>
    </cfRule>
  </conditionalFormatting>
  <conditionalFormatting sqref="C82">
    <cfRule type="cellIs" dxfId="30889" priority="6753" stopIfTrue="1" operator="equal">
      <formula>"Towel"</formula>
    </cfRule>
    <cfRule type="cellIs" dxfId="30888" priority="6754" stopIfTrue="1" operator="equal">
      <formula>"Napkin Hs"</formula>
    </cfRule>
  </conditionalFormatting>
  <conditionalFormatting sqref="C82">
    <cfRule type="cellIs" dxfId="30887" priority="6752" stopIfTrue="1" operator="equal">
      <formula>"Napkin Hs"</formula>
    </cfRule>
  </conditionalFormatting>
  <conditionalFormatting sqref="C82">
    <cfRule type="cellIs" dxfId="30886" priority="6751" stopIfTrue="1" operator="equal">
      <formula>"Towel"</formula>
    </cfRule>
  </conditionalFormatting>
  <conditionalFormatting sqref="C82">
    <cfRule type="cellIs" dxfId="30885" priority="6749" stopIfTrue="1" operator="equal">
      <formula>"Towel"</formula>
    </cfRule>
  </conditionalFormatting>
  <conditionalFormatting sqref="C82">
    <cfRule type="cellIs" dxfId="30884" priority="6750" stopIfTrue="1" operator="equal">
      <formula>"Napkin Hs"</formula>
    </cfRule>
  </conditionalFormatting>
  <conditionalFormatting sqref="C82">
    <cfRule type="cellIs" dxfId="30883" priority="6653" stopIfTrue="1" operator="equal">
      <formula>"Towel"</formula>
    </cfRule>
  </conditionalFormatting>
  <conditionalFormatting sqref="C82">
    <cfRule type="cellIs" dxfId="30882" priority="6663" stopIfTrue="1" operator="equal">
      <formula>"Towel"</formula>
    </cfRule>
    <cfRule type="cellIs" dxfId="30881" priority="6664" stopIfTrue="1" operator="equal">
      <formula>"Napkin Hs"</formula>
    </cfRule>
    <cfRule type="cellIs" dxfId="30880" priority="6669" stopIfTrue="1" operator="equal">
      <formula>"Towel"</formula>
    </cfRule>
    <cfRule type="cellIs" dxfId="30879" priority="6670" stopIfTrue="1" operator="equal">
      <formula>"Napkin Hs"</formula>
    </cfRule>
    <cfRule type="cellIs" dxfId="30878" priority="6675" stopIfTrue="1" operator="equal">
      <formula>"Towel"</formula>
    </cfRule>
    <cfRule type="cellIs" dxfId="30877" priority="6676" stopIfTrue="1" operator="equal">
      <formula>"Napkin Hs"</formula>
    </cfRule>
    <cfRule type="cellIs" dxfId="30876" priority="6677" stopIfTrue="1" operator="equal">
      <formula>"Towel"</formula>
    </cfRule>
    <cfRule type="cellIs" dxfId="30875" priority="6678" stopIfTrue="1" operator="equal">
      <formula>"Napkin Hs"</formula>
    </cfRule>
    <cfRule type="cellIs" dxfId="30874" priority="6683" stopIfTrue="1" operator="equal">
      <formula>"Towel"</formula>
    </cfRule>
    <cfRule type="cellIs" dxfId="30873" priority="6684" stopIfTrue="1" operator="equal">
      <formula>"Napkin Hs"</formula>
    </cfRule>
    <cfRule type="cellIs" dxfId="30872" priority="6693" stopIfTrue="1" operator="equal">
      <formula>"Towel"</formula>
    </cfRule>
    <cfRule type="cellIs" dxfId="30871" priority="6694" stopIfTrue="1" operator="equal">
      <formula>"Napkin Hs"</formula>
    </cfRule>
    <cfRule type="cellIs" dxfId="30870" priority="6699" stopIfTrue="1" operator="equal">
      <formula>"Towel"</formula>
    </cfRule>
    <cfRule type="cellIs" dxfId="30869" priority="6700" stopIfTrue="1" operator="equal">
      <formula>"Napkin Hs"</formula>
    </cfRule>
    <cfRule type="cellIs" dxfId="30868" priority="6701" stopIfTrue="1" operator="equal">
      <formula>"Towel"</formula>
    </cfRule>
    <cfRule type="cellIs" dxfId="30867" priority="6702" stopIfTrue="1" operator="equal">
      <formula>"Napkin Hs"</formula>
    </cfRule>
    <cfRule type="cellIs" dxfId="30866" priority="6707" stopIfTrue="1" operator="equal">
      <formula>"Towel"</formula>
    </cfRule>
    <cfRule type="cellIs" dxfId="30865" priority="6708" stopIfTrue="1" operator="equal">
      <formula>"Napkin Hs"</formula>
    </cfRule>
    <cfRule type="cellIs" dxfId="30864" priority="6717" stopIfTrue="1" operator="equal">
      <formula>"Towel"</formula>
    </cfRule>
    <cfRule type="cellIs" dxfId="30863" priority="6718" stopIfTrue="1" operator="equal">
      <formula>"Napkin Hs"</formula>
    </cfRule>
    <cfRule type="cellIs" dxfId="30862" priority="6719" stopIfTrue="1" operator="equal">
      <formula>"Towel"</formula>
    </cfRule>
    <cfRule type="cellIs" dxfId="30861" priority="6720" stopIfTrue="1" operator="equal">
      <formula>"Napkin Hs"</formula>
    </cfRule>
    <cfRule type="cellIs" dxfId="30860" priority="6725" stopIfTrue="1" operator="equal">
      <formula>"Towel"</formula>
    </cfRule>
    <cfRule type="cellIs" dxfId="30859" priority="6726" stopIfTrue="1" operator="equal">
      <formula>"Napkin Hs"</formula>
    </cfRule>
    <cfRule type="cellIs" dxfId="30858" priority="6735" stopIfTrue="1" operator="equal">
      <formula>"Towel"</formula>
    </cfRule>
    <cfRule type="cellIs" dxfId="30857" priority="6736" stopIfTrue="1" operator="equal">
      <formula>"Napkin Hs"</formula>
    </cfRule>
    <cfRule type="cellIs" dxfId="30856" priority="6737" stopIfTrue="1" operator="equal">
      <formula>"Towel"</formula>
    </cfRule>
    <cfRule type="cellIs" dxfId="30855" priority="6738" stopIfTrue="1" operator="equal">
      <formula>"Napkin Hs"</formula>
    </cfRule>
    <cfRule type="cellIs" dxfId="30854" priority="6744" stopIfTrue="1" operator="equal">
      <formula>"Napkin Hs"</formula>
    </cfRule>
  </conditionalFormatting>
  <conditionalFormatting sqref="C82">
    <cfRule type="cellIs" dxfId="30853" priority="6743" stopIfTrue="1" operator="equal">
      <formula>"Towel"</formula>
    </cfRule>
  </conditionalFormatting>
  <conditionalFormatting sqref="C82">
    <cfRule type="cellIs" dxfId="30852" priority="6654" stopIfTrue="1" operator="equal">
      <formula>"Napkin Hs"</formula>
    </cfRule>
    <cfRule type="cellIs" dxfId="30851" priority="6655" stopIfTrue="1" operator="equal">
      <formula>"Towel"</formula>
    </cfRule>
    <cfRule type="cellIs" dxfId="30850" priority="6656" stopIfTrue="1" operator="equal">
      <formula>"Napkin Hs"</formula>
    </cfRule>
    <cfRule type="cellIs" dxfId="30849" priority="6657" stopIfTrue="1" operator="equal">
      <formula>"Towel"</formula>
    </cfRule>
    <cfRule type="cellIs" dxfId="30848" priority="6658" stopIfTrue="1" operator="equal">
      <formula>"Napkin Hs"</formula>
    </cfRule>
    <cfRule type="cellIs" dxfId="30847" priority="6659" stopIfTrue="1" operator="equal">
      <formula>"Towel"</formula>
    </cfRule>
    <cfRule type="cellIs" dxfId="30846" priority="6660" stopIfTrue="1" operator="equal">
      <formula>"Napkin Hs"</formula>
    </cfRule>
    <cfRule type="cellIs" dxfId="30845" priority="6661" stopIfTrue="1" operator="equal">
      <formula>"Towel"</formula>
    </cfRule>
    <cfRule type="cellIs" dxfId="30844" priority="6662" stopIfTrue="1" operator="equal">
      <formula>"Napkin Hs"</formula>
    </cfRule>
    <cfRule type="cellIs" dxfId="30843" priority="6665" stopIfTrue="1" operator="equal">
      <formula>"Towel"</formula>
    </cfRule>
    <cfRule type="cellIs" dxfId="30842" priority="6666" stopIfTrue="1" operator="equal">
      <formula>"Napkin Hs"</formula>
    </cfRule>
    <cfRule type="cellIs" dxfId="30841" priority="6667" stopIfTrue="1" operator="equal">
      <formula>"Towel"</formula>
    </cfRule>
    <cfRule type="cellIs" dxfId="30840" priority="6668" stopIfTrue="1" operator="equal">
      <formula>"Napkin Hs"</formula>
    </cfRule>
    <cfRule type="cellIs" dxfId="30839" priority="6671" stopIfTrue="1" operator="equal">
      <formula>"Towel"</formula>
    </cfRule>
    <cfRule type="cellIs" dxfId="30838" priority="6672" stopIfTrue="1" operator="equal">
      <formula>"Napkin Hs"</formula>
    </cfRule>
    <cfRule type="cellIs" dxfId="30837" priority="6673" stopIfTrue="1" operator="equal">
      <formula>"Towel"</formula>
    </cfRule>
    <cfRule type="cellIs" dxfId="30836" priority="6674" stopIfTrue="1" operator="equal">
      <formula>"Napkin Hs"</formula>
    </cfRule>
    <cfRule type="cellIs" dxfId="30835" priority="6679" stopIfTrue="1" operator="equal">
      <formula>"Towel"</formula>
    </cfRule>
    <cfRule type="cellIs" dxfId="30834" priority="6680" stopIfTrue="1" operator="equal">
      <formula>"Napkin Hs"</formula>
    </cfRule>
    <cfRule type="cellIs" dxfId="30833" priority="6681" stopIfTrue="1" operator="equal">
      <formula>"Towel"</formula>
    </cfRule>
    <cfRule type="cellIs" dxfId="30832" priority="6682" stopIfTrue="1" operator="equal">
      <formula>"Napkin Hs"</formula>
    </cfRule>
    <cfRule type="cellIs" dxfId="30831" priority="6685" stopIfTrue="1" operator="equal">
      <formula>"Towel"</formula>
    </cfRule>
    <cfRule type="cellIs" dxfId="30830" priority="6686" stopIfTrue="1" operator="equal">
      <formula>"Napkin Hs"</formula>
    </cfRule>
    <cfRule type="cellIs" dxfId="30829" priority="6687" stopIfTrue="1" operator="equal">
      <formula>"Towel"</formula>
    </cfRule>
    <cfRule type="cellIs" dxfId="30828" priority="6688" stopIfTrue="1" operator="equal">
      <formula>"Napkin Hs"</formula>
    </cfRule>
    <cfRule type="cellIs" dxfId="30827" priority="6689" stopIfTrue="1" operator="equal">
      <formula>"Towel"</formula>
    </cfRule>
    <cfRule type="cellIs" dxfId="30826" priority="6690" stopIfTrue="1" operator="equal">
      <formula>"Napkin Hs"</formula>
    </cfRule>
    <cfRule type="cellIs" dxfId="30825" priority="6691" stopIfTrue="1" operator="equal">
      <formula>"Towel"</formula>
    </cfRule>
    <cfRule type="cellIs" dxfId="30824" priority="6692" stopIfTrue="1" operator="equal">
      <formula>"Napkin Hs"</formula>
    </cfRule>
    <cfRule type="cellIs" dxfId="30823" priority="6695" stopIfTrue="1" operator="equal">
      <formula>"Towel"</formula>
    </cfRule>
    <cfRule type="cellIs" dxfId="30822" priority="6696" stopIfTrue="1" operator="equal">
      <formula>"Napkin Hs"</formula>
    </cfRule>
    <cfRule type="cellIs" dxfId="30821" priority="6697" stopIfTrue="1" operator="equal">
      <formula>"Towel"</formula>
    </cfRule>
    <cfRule type="cellIs" dxfId="30820" priority="6698" stopIfTrue="1" operator="equal">
      <formula>"Napkin Hs"</formula>
    </cfRule>
    <cfRule type="cellIs" dxfId="30819" priority="6703" stopIfTrue="1" operator="equal">
      <formula>"Towel"</formula>
    </cfRule>
    <cfRule type="cellIs" dxfId="30818" priority="6704" stopIfTrue="1" operator="equal">
      <formula>"Napkin Hs"</formula>
    </cfRule>
    <cfRule type="cellIs" dxfId="30817" priority="6705" stopIfTrue="1" operator="equal">
      <formula>"Towel"</formula>
    </cfRule>
    <cfRule type="cellIs" dxfId="30816" priority="6706" stopIfTrue="1" operator="equal">
      <formula>"Napkin Hs"</formula>
    </cfRule>
    <cfRule type="cellIs" dxfId="30815" priority="6709" stopIfTrue="1" operator="equal">
      <formula>"Towel"</formula>
    </cfRule>
    <cfRule type="cellIs" dxfId="30814" priority="6710" stopIfTrue="1" operator="equal">
      <formula>"Napkin Hs"</formula>
    </cfRule>
    <cfRule type="cellIs" dxfId="30813" priority="6711" stopIfTrue="1" operator="equal">
      <formula>"Towel"</formula>
    </cfRule>
    <cfRule type="cellIs" dxfId="30812" priority="6712" stopIfTrue="1" operator="equal">
      <formula>"Napkin Hs"</formula>
    </cfRule>
    <cfRule type="cellIs" dxfId="30811" priority="6713" stopIfTrue="1" operator="equal">
      <formula>"Towel"</formula>
    </cfRule>
    <cfRule type="cellIs" dxfId="30810" priority="6714" stopIfTrue="1" operator="equal">
      <formula>"Napkin Hs"</formula>
    </cfRule>
    <cfRule type="cellIs" dxfId="30809" priority="6715" stopIfTrue="1" operator="equal">
      <formula>"Towel"</formula>
    </cfRule>
    <cfRule type="cellIs" dxfId="30808" priority="6716" stopIfTrue="1" operator="equal">
      <formula>"Napkin Hs"</formula>
    </cfRule>
    <cfRule type="cellIs" dxfId="30807" priority="6721" stopIfTrue="1" operator="equal">
      <formula>"Towel"</formula>
    </cfRule>
    <cfRule type="cellIs" dxfId="30806" priority="6722" stopIfTrue="1" operator="equal">
      <formula>"Napkin Hs"</formula>
    </cfRule>
    <cfRule type="cellIs" dxfId="30805" priority="6723" stopIfTrue="1" operator="equal">
      <formula>"Towel"</formula>
    </cfRule>
    <cfRule type="cellIs" dxfId="30804" priority="6724" stopIfTrue="1" operator="equal">
      <formula>"Napkin Hs"</formula>
    </cfRule>
    <cfRule type="cellIs" dxfId="30803" priority="6727" stopIfTrue="1" operator="equal">
      <formula>"Towel"</formula>
    </cfRule>
    <cfRule type="cellIs" dxfId="30802" priority="6728" stopIfTrue="1" operator="equal">
      <formula>"Napkin Hs"</formula>
    </cfRule>
    <cfRule type="cellIs" dxfId="30801" priority="6729" stopIfTrue="1" operator="equal">
      <formula>"Towel"</formula>
    </cfRule>
    <cfRule type="cellIs" dxfId="30800" priority="6730" stopIfTrue="1" operator="equal">
      <formula>"Napkin Hs"</formula>
    </cfRule>
    <cfRule type="cellIs" dxfId="30799" priority="6731" stopIfTrue="1" operator="equal">
      <formula>"Towel"</formula>
    </cfRule>
    <cfRule type="cellIs" dxfId="30798" priority="6732" stopIfTrue="1" operator="equal">
      <formula>"Napkin Hs"</formula>
    </cfRule>
    <cfRule type="cellIs" dxfId="30797" priority="6733" stopIfTrue="1" operator="equal">
      <formula>"Towel"</formula>
    </cfRule>
    <cfRule type="cellIs" dxfId="30796" priority="6734" stopIfTrue="1" operator="equal">
      <formula>"Napkin Hs"</formula>
    </cfRule>
    <cfRule type="cellIs" dxfId="30795" priority="6739" stopIfTrue="1" operator="equal">
      <formula>"Towel"</formula>
    </cfRule>
    <cfRule type="cellIs" dxfId="30794" priority="6740" stopIfTrue="1" operator="equal">
      <formula>"Napkin Hs"</formula>
    </cfRule>
    <cfRule type="cellIs" dxfId="30793" priority="6741" stopIfTrue="1" operator="equal">
      <formula>"Towel"</formula>
    </cfRule>
    <cfRule type="cellIs" dxfId="30792" priority="6742" stopIfTrue="1" operator="equal">
      <formula>"Napkin Hs"</formula>
    </cfRule>
    <cfRule type="cellIs" dxfId="30791" priority="6745" stopIfTrue="1" operator="equal">
      <formula>"Towel"</formula>
    </cfRule>
    <cfRule type="cellIs" dxfId="30790" priority="6746" stopIfTrue="1" operator="equal">
      <formula>"Napkin Hs"</formula>
    </cfRule>
    <cfRule type="cellIs" dxfId="30789" priority="6747" stopIfTrue="1" operator="equal">
      <formula>"Towel"</formula>
    </cfRule>
    <cfRule type="cellIs" dxfId="30788" priority="6748" stopIfTrue="1" operator="equal">
      <formula>"Napkin Hs"</formula>
    </cfRule>
  </conditionalFormatting>
  <conditionalFormatting sqref="C82">
    <cfRule type="cellIs" dxfId="30787" priority="6652" stopIfTrue="1" operator="equal">
      <formula>"Napkin Hs"</formula>
    </cfRule>
  </conditionalFormatting>
  <conditionalFormatting sqref="C82">
    <cfRule type="cellIs" dxfId="30786" priority="6651" stopIfTrue="1" operator="equal">
      <formula>"Napkin Hs"</formula>
    </cfRule>
  </conditionalFormatting>
  <conditionalFormatting sqref="C82">
    <cfRule type="cellIs" dxfId="30785" priority="6650" stopIfTrue="1" operator="equal">
      <formula>"Napkin Hs"</formula>
    </cfRule>
  </conditionalFormatting>
  <conditionalFormatting sqref="C82">
    <cfRule type="cellIs" dxfId="30784" priority="6649" stopIfTrue="1" operator="equal">
      <formula>"Napkin Hs"</formula>
    </cfRule>
  </conditionalFormatting>
  <conditionalFormatting sqref="C82">
    <cfRule type="cellIs" dxfId="30783" priority="6648" stopIfTrue="1" operator="equal">
      <formula>"Napkin Hs"</formula>
    </cfRule>
  </conditionalFormatting>
  <conditionalFormatting sqref="C82">
    <cfRule type="cellIs" dxfId="30782" priority="6647" stopIfTrue="1" operator="equal">
      <formula>"Napkin Hs"</formula>
    </cfRule>
  </conditionalFormatting>
  <conditionalFormatting sqref="C82">
    <cfRule type="cellIs" dxfId="30781" priority="6643" stopIfTrue="1" operator="equal">
      <formula>"Towel"</formula>
    </cfRule>
    <cfRule type="cellIs" dxfId="30780" priority="6644" stopIfTrue="1" operator="equal">
      <formula>"Napkin Hs"</formula>
    </cfRule>
  </conditionalFormatting>
  <conditionalFormatting sqref="C82">
    <cfRule type="cellIs" dxfId="30779" priority="6645" stopIfTrue="1" operator="equal">
      <formula>"Towel"</formula>
    </cfRule>
    <cfRule type="cellIs" dxfId="30778" priority="6646" stopIfTrue="1" operator="equal">
      <formula>"Napkin Hs"</formula>
    </cfRule>
  </conditionalFormatting>
  <conditionalFormatting sqref="C82">
    <cfRule type="cellIs" dxfId="30777" priority="6639" stopIfTrue="1" operator="equal">
      <formula>"Towel"</formula>
    </cfRule>
    <cfRule type="cellIs" dxfId="30776" priority="6640" stopIfTrue="1" operator="equal">
      <formula>"Napkin Hs"</formula>
    </cfRule>
  </conditionalFormatting>
  <conditionalFormatting sqref="C82">
    <cfRule type="cellIs" dxfId="30775" priority="6641" stopIfTrue="1" operator="equal">
      <formula>"Towel"</formula>
    </cfRule>
    <cfRule type="cellIs" dxfId="30774" priority="6642" stopIfTrue="1" operator="equal">
      <formula>"Napkin Hs"</formula>
    </cfRule>
  </conditionalFormatting>
  <conditionalFormatting sqref="C82">
    <cfRule type="cellIs" dxfId="30773" priority="6637" stopIfTrue="1" operator="equal">
      <formula>"Towel"</formula>
    </cfRule>
    <cfRule type="cellIs" dxfId="30772" priority="6638" stopIfTrue="1" operator="equal">
      <formula>"Napkin Hs"</formula>
    </cfRule>
  </conditionalFormatting>
  <conditionalFormatting sqref="C82">
    <cfRule type="cellIs" dxfId="30771" priority="6633" stopIfTrue="1" operator="equal">
      <formula>"Towel"</formula>
    </cfRule>
    <cfRule type="cellIs" dxfId="30770" priority="6634" stopIfTrue="1" operator="equal">
      <formula>"Napkin Hs"</formula>
    </cfRule>
  </conditionalFormatting>
  <conditionalFormatting sqref="C82">
    <cfRule type="cellIs" dxfId="30769" priority="6635" stopIfTrue="1" operator="equal">
      <formula>"Towel"</formula>
    </cfRule>
    <cfRule type="cellIs" dxfId="30768" priority="6636" stopIfTrue="1" operator="equal">
      <formula>"Napkin Hs"</formula>
    </cfRule>
  </conditionalFormatting>
  <conditionalFormatting sqref="C82">
    <cfRule type="cellIs" dxfId="30767" priority="6629" stopIfTrue="1" operator="equal">
      <formula>"Towel"</formula>
    </cfRule>
    <cfRule type="cellIs" dxfId="30766" priority="6630" stopIfTrue="1" operator="equal">
      <formula>"Napkin Hs"</formula>
    </cfRule>
  </conditionalFormatting>
  <conditionalFormatting sqref="C82">
    <cfRule type="cellIs" dxfId="30765" priority="6631" stopIfTrue="1" operator="equal">
      <formula>"Towel"</formula>
    </cfRule>
    <cfRule type="cellIs" dxfId="30764" priority="6632" stopIfTrue="1" operator="equal">
      <formula>"Napkin Hs"</formula>
    </cfRule>
  </conditionalFormatting>
  <conditionalFormatting sqref="C82">
    <cfRule type="cellIs" dxfId="30763" priority="6627" stopIfTrue="1" operator="equal">
      <formula>"Towel"</formula>
    </cfRule>
    <cfRule type="cellIs" dxfId="30762" priority="6628" stopIfTrue="1" operator="equal">
      <formula>"Napkin Hs"</formula>
    </cfRule>
  </conditionalFormatting>
  <conditionalFormatting sqref="C82">
    <cfRule type="cellIs" dxfId="30761" priority="6621" stopIfTrue="1" operator="equal">
      <formula>"Towel"</formula>
    </cfRule>
    <cfRule type="cellIs" dxfId="30760" priority="6622" stopIfTrue="1" operator="equal">
      <formula>"Napkin Hs"</formula>
    </cfRule>
  </conditionalFormatting>
  <conditionalFormatting sqref="C82">
    <cfRule type="cellIs" dxfId="30759" priority="6625" stopIfTrue="1" operator="equal">
      <formula>"Towel"</formula>
    </cfRule>
    <cfRule type="cellIs" dxfId="30758" priority="6626" stopIfTrue="1" operator="equal">
      <formula>"Napkin Hs"</formula>
    </cfRule>
  </conditionalFormatting>
  <conditionalFormatting sqref="C82">
    <cfRule type="cellIs" dxfId="30757" priority="6623" stopIfTrue="1" operator="equal">
      <formula>"Towel"</formula>
    </cfRule>
    <cfRule type="cellIs" dxfId="30756" priority="6624" stopIfTrue="1" operator="equal">
      <formula>"Napkin Hs"</formula>
    </cfRule>
  </conditionalFormatting>
  <conditionalFormatting sqref="C82">
    <cfRule type="cellIs" dxfId="30755" priority="6615" stopIfTrue="1" operator="equal">
      <formula>"Towel"</formula>
    </cfRule>
    <cfRule type="cellIs" dxfId="30754" priority="6616" stopIfTrue="1" operator="equal">
      <formula>"Napkin Hs"</formula>
    </cfRule>
  </conditionalFormatting>
  <conditionalFormatting sqref="C82">
    <cfRule type="cellIs" dxfId="30753" priority="6617" stopIfTrue="1" operator="equal">
      <formula>"Towel"</formula>
    </cfRule>
    <cfRule type="cellIs" dxfId="30752" priority="6618" stopIfTrue="1" operator="equal">
      <formula>"Napkin Hs"</formula>
    </cfRule>
  </conditionalFormatting>
  <conditionalFormatting sqref="C82">
    <cfRule type="cellIs" dxfId="30751" priority="6619" stopIfTrue="1" operator="equal">
      <formula>"Towel"</formula>
    </cfRule>
    <cfRule type="cellIs" dxfId="30750" priority="6620" stopIfTrue="1" operator="equal">
      <formula>"Napkin Hs"</formula>
    </cfRule>
  </conditionalFormatting>
  <conditionalFormatting sqref="C82">
    <cfRule type="cellIs" dxfId="30749" priority="6613" stopIfTrue="1" operator="equal">
      <formula>"Towel"</formula>
    </cfRule>
    <cfRule type="cellIs" dxfId="30748" priority="6614" stopIfTrue="1" operator="equal">
      <formula>"Napkin Hs"</formula>
    </cfRule>
  </conditionalFormatting>
  <conditionalFormatting sqref="C82">
    <cfRule type="cellIs" dxfId="30747" priority="6611" stopIfTrue="1" operator="equal">
      <formula>"Towel"</formula>
    </cfRule>
    <cfRule type="cellIs" dxfId="30746" priority="6612" stopIfTrue="1" operator="equal">
      <formula>"Napkin Hs"</formula>
    </cfRule>
  </conditionalFormatting>
  <conditionalFormatting sqref="C82">
    <cfRule type="cellIs" dxfId="30745" priority="6587" stopIfTrue="1" operator="equal">
      <formula>"Towel"</formula>
    </cfRule>
  </conditionalFormatting>
  <conditionalFormatting sqref="C82">
    <cfRule type="cellIs" dxfId="30744" priority="6588" stopIfTrue="1" operator="equal">
      <formula>"Napkin Hs"</formula>
    </cfRule>
    <cfRule type="cellIs" dxfId="30743" priority="6593" stopIfTrue="1" operator="equal">
      <formula>"Towel"</formula>
    </cfRule>
    <cfRule type="cellIs" dxfId="30742" priority="6594" stopIfTrue="1" operator="equal">
      <formula>"Napkin Hs"</formula>
    </cfRule>
    <cfRule type="cellIs" dxfId="30741" priority="6603" stopIfTrue="1" operator="equal">
      <formula>"Towel"</formula>
    </cfRule>
    <cfRule type="cellIs" dxfId="30740" priority="6604" stopIfTrue="1" operator="equal">
      <formula>"Napkin Hs"</formula>
    </cfRule>
    <cfRule type="cellIs" dxfId="30739" priority="6609" stopIfTrue="1" operator="equal">
      <formula>"Towel"</formula>
    </cfRule>
    <cfRule type="cellIs" dxfId="30738" priority="6610" stopIfTrue="1" operator="equal">
      <formula>"Napkin Hs"</formula>
    </cfRule>
  </conditionalFormatting>
  <conditionalFormatting sqref="C82">
    <cfRule type="cellIs" dxfId="30737" priority="6589" stopIfTrue="1" operator="equal">
      <formula>"Towel"</formula>
    </cfRule>
    <cfRule type="cellIs" dxfId="30736" priority="6590" stopIfTrue="1" operator="equal">
      <formula>"Napkin Hs"</formula>
    </cfRule>
    <cfRule type="cellIs" dxfId="30735" priority="6591" stopIfTrue="1" operator="equal">
      <formula>"Towel"</formula>
    </cfRule>
    <cfRule type="cellIs" dxfId="30734" priority="6592" stopIfTrue="1" operator="equal">
      <formula>"Napkin Hs"</formula>
    </cfRule>
    <cfRule type="cellIs" dxfId="30733" priority="6595" stopIfTrue="1" operator="equal">
      <formula>"Towel"</formula>
    </cfRule>
    <cfRule type="cellIs" dxfId="30732" priority="6596" stopIfTrue="1" operator="equal">
      <formula>"Napkin Hs"</formula>
    </cfRule>
    <cfRule type="cellIs" dxfId="30731" priority="6597" stopIfTrue="1" operator="equal">
      <formula>"Towel"</formula>
    </cfRule>
    <cfRule type="cellIs" dxfId="30730" priority="6598" stopIfTrue="1" operator="equal">
      <formula>"Napkin Hs"</formula>
    </cfRule>
    <cfRule type="cellIs" dxfId="30729" priority="6599" stopIfTrue="1" operator="equal">
      <formula>"Towel"</formula>
    </cfRule>
    <cfRule type="cellIs" dxfId="30728" priority="6600" stopIfTrue="1" operator="equal">
      <formula>"Napkin Hs"</formula>
    </cfRule>
    <cfRule type="cellIs" dxfId="30727" priority="6601" stopIfTrue="1" operator="equal">
      <formula>"Towel"</formula>
    </cfRule>
    <cfRule type="cellIs" dxfId="30726" priority="6602" stopIfTrue="1" operator="equal">
      <formula>"Napkin Hs"</formula>
    </cfRule>
    <cfRule type="cellIs" dxfId="30725" priority="6605" stopIfTrue="1" operator="equal">
      <formula>"Towel"</formula>
    </cfRule>
    <cfRule type="cellIs" dxfId="30724" priority="6606" stopIfTrue="1" operator="equal">
      <formula>"Napkin Hs"</formula>
    </cfRule>
    <cfRule type="cellIs" dxfId="30723" priority="6608" stopIfTrue="1" operator="equal">
      <formula>"Napkin Hs"</formula>
    </cfRule>
  </conditionalFormatting>
  <conditionalFormatting sqref="C82">
    <cfRule type="cellIs" dxfId="30722" priority="6607" stopIfTrue="1" operator="equal">
      <formula>"Towel"</formula>
    </cfRule>
  </conditionalFormatting>
  <conditionalFormatting sqref="C82">
    <cfRule type="cellIs" dxfId="30721" priority="6585" stopIfTrue="1" operator="equal">
      <formula>"Towel"</formula>
    </cfRule>
    <cfRule type="cellIs" dxfId="30720" priority="6586" stopIfTrue="1" operator="equal">
      <formula>"Napkin Hs"</formula>
    </cfRule>
  </conditionalFormatting>
  <conditionalFormatting sqref="C82">
    <cfRule type="cellIs" dxfId="30719" priority="6584" stopIfTrue="1" operator="equal">
      <formula>"Napkin Hs"</formula>
    </cfRule>
  </conditionalFormatting>
  <conditionalFormatting sqref="C82">
    <cfRule type="cellIs" dxfId="30718" priority="6583" stopIfTrue="1" operator="equal">
      <formula>"Towel"</formula>
    </cfRule>
  </conditionalFormatting>
  <conditionalFormatting sqref="C82">
    <cfRule type="cellIs" dxfId="30717" priority="6581" stopIfTrue="1" operator="equal">
      <formula>"Towel"</formula>
    </cfRule>
  </conditionalFormatting>
  <conditionalFormatting sqref="C82">
    <cfRule type="cellIs" dxfId="30716" priority="6582" stopIfTrue="1" operator="equal">
      <formula>"Napkin Hs"</formula>
    </cfRule>
  </conditionalFormatting>
  <conditionalFormatting sqref="C82">
    <cfRule type="cellIs" dxfId="30715" priority="6485" stopIfTrue="1" operator="equal">
      <formula>"Towel"</formula>
    </cfRule>
  </conditionalFormatting>
  <conditionalFormatting sqref="C82">
    <cfRule type="cellIs" dxfId="30714" priority="6495" stopIfTrue="1" operator="equal">
      <formula>"Towel"</formula>
    </cfRule>
    <cfRule type="cellIs" dxfId="30713" priority="6496" stopIfTrue="1" operator="equal">
      <formula>"Napkin Hs"</formula>
    </cfRule>
    <cfRule type="cellIs" dxfId="30712" priority="6501" stopIfTrue="1" operator="equal">
      <formula>"Towel"</formula>
    </cfRule>
    <cfRule type="cellIs" dxfId="30711" priority="6502" stopIfTrue="1" operator="equal">
      <formula>"Napkin Hs"</formula>
    </cfRule>
    <cfRule type="cellIs" dxfId="30710" priority="6507" stopIfTrue="1" operator="equal">
      <formula>"Towel"</formula>
    </cfRule>
    <cfRule type="cellIs" dxfId="30709" priority="6508" stopIfTrue="1" operator="equal">
      <formula>"Napkin Hs"</formula>
    </cfRule>
    <cfRule type="cellIs" dxfId="30708" priority="6509" stopIfTrue="1" operator="equal">
      <formula>"Towel"</formula>
    </cfRule>
    <cfRule type="cellIs" dxfId="30707" priority="6510" stopIfTrue="1" operator="equal">
      <formula>"Napkin Hs"</formula>
    </cfRule>
    <cfRule type="cellIs" dxfId="30706" priority="6515" stopIfTrue="1" operator="equal">
      <formula>"Towel"</formula>
    </cfRule>
    <cfRule type="cellIs" dxfId="30705" priority="6516" stopIfTrue="1" operator="equal">
      <formula>"Napkin Hs"</formula>
    </cfRule>
    <cfRule type="cellIs" dxfId="30704" priority="6525" stopIfTrue="1" operator="equal">
      <formula>"Towel"</formula>
    </cfRule>
    <cfRule type="cellIs" dxfId="30703" priority="6526" stopIfTrue="1" operator="equal">
      <formula>"Napkin Hs"</formula>
    </cfRule>
    <cfRule type="cellIs" dxfId="30702" priority="6531" stopIfTrue="1" operator="equal">
      <formula>"Towel"</formula>
    </cfRule>
    <cfRule type="cellIs" dxfId="30701" priority="6532" stopIfTrue="1" operator="equal">
      <formula>"Napkin Hs"</formula>
    </cfRule>
    <cfRule type="cellIs" dxfId="30700" priority="6533" stopIfTrue="1" operator="equal">
      <formula>"Towel"</formula>
    </cfRule>
    <cfRule type="cellIs" dxfId="30699" priority="6534" stopIfTrue="1" operator="equal">
      <formula>"Napkin Hs"</formula>
    </cfRule>
    <cfRule type="cellIs" dxfId="30698" priority="6539" stopIfTrue="1" operator="equal">
      <formula>"Towel"</formula>
    </cfRule>
    <cfRule type="cellIs" dxfId="30697" priority="6540" stopIfTrue="1" operator="equal">
      <formula>"Napkin Hs"</formula>
    </cfRule>
    <cfRule type="cellIs" dxfId="30696" priority="6549" stopIfTrue="1" operator="equal">
      <formula>"Towel"</formula>
    </cfRule>
    <cfRule type="cellIs" dxfId="30695" priority="6550" stopIfTrue="1" operator="equal">
      <formula>"Napkin Hs"</formula>
    </cfRule>
    <cfRule type="cellIs" dxfId="30694" priority="6551" stopIfTrue="1" operator="equal">
      <formula>"Towel"</formula>
    </cfRule>
    <cfRule type="cellIs" dxfId="30693" priority="6552" stopIfTrue="1" operator="equal">
      <formula>"Napkin Hs"</formula>
    </cfRule>
    <cfRule type="cellIs" dxfId="30692" priority="6557" stopIfTrue="1" operator="equal">
      <formula>"Towel"</formula>
    </cfRule>
    <cfRule type="cellIs" dxfId="30691" priority="6558" stopIfTrue="1" operator="equal">
      <formula>"Napkin Hs"</formula>
    </cfRule>
    <cfRule type="cellIs" dxfId="30690" priority="6567" stopIfTrue="1" operator="equal">
      <formula>"Towel"</formula>
    </cfRule>
    <cfRule type="cellIs" dxfId="30689" priority="6568" stopIfTrue="1" operator="equal">
      <formula>"Napkin Hs"</formula>
    </cfRule>
    <cfRule type="cellIs" dxfId="30688" priority="6569" stopIfTrue="1" operator="equal">
      <formula>"Towel"</formula>
    </cfRule>
    <cfRule type="cellIs" dxfId="30687" priority="6570" stopIfTrue="1" operator="equal">
      <formula>"Napkin Hs"</formula>
    </cfRule>
    <cfRule type="cellIs" dxfId="30686" priority="6576" stopIfTrue="1" operator="equal">
      <formula>"Napkin Hs"</formula>
    </cfRule>
  </conditionalFormatting>
  <conditionalFormatting sqref="C82">
    <cfRule type="cellIs" dxfId="30685" priority="6575" stopIfTrue="1" operator="equal">
      <formula>"Towel"</formula>
    </cfRule>
  </conditionalFormatting>
  <conditionalFormatting sqref="C82">
    <cfRule type="cellIs" dxfId="30684" priority="6486" stopIfTrue="1" operator="equal">
      <formula>"Napkin Hs"</formula>
    </cfRule>
    <cfRule type="cellIs" dxfId="30683" priority="6487" stopIfTrue="1" operator="equal">
      <formula>"Towel"</formula>
    </cfRule>
    <cfRule type="cellIs" dxfId="30682" priority="6488" stopIfTrue="1" operator="equal">
      <formula>"Napkin Hs"</formula>
    </cfRule>
    <cfRule type="cellIs" dxfId="30681" priority="6489" stopIfTrue="1" operator="equal">
      <formula>"Towel"</formula>
    </cfRule>
    <cfRule type="cellIs" dxfId="30680" priority="6490" stopIfTrue="1" operator="equal">
      <formula>"Napkin Hs"</formula>
    </cfRule>
    <cfRule type="cellIs" dxfId="30679" priority="6491" stopIfTrue="1" operator="equal">
      <formula>"Towel"</formula>
    </cfRule>
    <cfRule type="cellIs" dxfId="30678" priority="6492" stopIfTrue="1" operator="equal">
      <formula>"Napkin Hs"</formula>
    </cfRule>
    <cfRule type="cellIs" dxfId="30677" priority="6493" stopIfTrue="1" operator="equal">
      <formula>"Towel"</formula>
    </cfRule>
    <cfRule type="cellIs" dxfId="30676" priority="6494" stopIfTrue="1" operator="equal">
      <formula>"Napkin Hs"</formula>
    </cfRule>
    <cfRule type="cellIs" dxfId="30675" priority="6497" stopIfTrue="1" operator="equal">
      <formula>"Towel"</formula>
    </cfRule>
    <cfRule type="cellIs" dxfId="30674" priority="6498" stopIfTrue="1" operator="equal">
      <formula>"Napkin Hs"</formula>
    </cfRule>
    <cfRule type="cellIs" dxfId="30673" priority="6499" stopIfTrue="1" operator="equal">
      <formula>"Towel"</formula>
    </cfRule>
    <cfRule type="cellIs" dxfId="30672" priority="6500" stopIfTrue="1" operator="equal">
      <formula>"Napkin Hs"</formula>
    </cfRule>
    <cfRule type="cellIs" dxfId="30671" priority="6503" stopIfTrue="1" operator="equal">
      <formula>"Towel"</formula>
    </cfRule>
    <cfRule type="cellIs" dxfId="30670" priority="6504" stopIfTrue="1" operator="equal">
      <formula>"Napkin Hs"</formula>
    </cfRule>
    <cfRule type="cellIs" dxfId="30669" priority="6505" stopIfTrue="1" operator="equal">
      <formula>"Towel"</formula>
    </cfRule>
    <cfRule type="cellIs" dxfId="30668" priority="6506" stopIfTrue="1" operator="equal">
      <formula>"Napkin Hs"</formula>
    </cfRule>
    <cfRule type="cellIs" dxfId="30667" priority="6511" stopIfTrue="1" operator="equal">
      <formula>"Towel"</formula>
    </cfRule>
    <cfRule type="cellIs" dxfId="30666" priority="6512" stopIfTrue="1" operator="equal">
      <formula>"Napkin Hs"</formula>
    </cfRule>
    <cfRule type="cellIs" dxfId="30665" priority="6513" stopIfTrue="1" operator="equal">
      <formula>"Towel"</formula>
    </cfRule>
    <cfRule type="cellIs" dxfId="30664" priority="6514" stopIfTrue="1" operator="equal">
      <formula>"Napkin Hs"</formula>
    </cfRule>
    <cfRule type="cellIs" dxfId="30663" priority="6517" stopIfTrue="1" operator="equal">
      <formula>"Towel"</formula>
    </cfRule>
    <cfRule type="cellIs" dxfId="30662" priority="6518" stopIfTrue="1" operator="equal">
      <formula>"Napkin Hs"</formula>
    </cfRule>
    <cfRule type="cellIs" dxfId="30661" priority="6519" stopIfTrue="1" operator="equal">
      <formula>"Towel"</formula>
    </cfRule>
    <cfRule type="cellIs" dxfId="30660" priority="6520" stopIfTrue="1" operator="equal">
      <formula>"Napkin Hs"</formula>
    </cfRule>
    <cfRule type="cellIs" dxfId="30659" priority="6521" stopIfTrue="1" operator="equal">
      <formula>"Towel"</formula>
    </cfRule>
    <cfRule type="cellIs" dxfId="30658" priority="6522" stopIfTrue="1" operator="equal">
      <formula>"Napkin Hs"</formula>
    </cfRule>
    <cfRule type="cellIs" dxfId="30657" priority="6523" stopIfTrue="1" operator="equal">
      <formula>"Towel"</formula>
    </cfRule>
    <cfRule type="cellIs" dxfId="30656" priority="6524" stopIfTrue="1" operator="equal">
      <formula>"Napkin Hs"</formula>
    </cfRule>
    <cfRule type="cellIs" dxfId="30655" priority="6527" stopIfTrue="1" operator="equal">
      <formula>"Towel"</formula>
    </cfRule>
    <cfRule type="cellIs" dxfId="30654" priority="6528" stopIfTrue="1" operator="equal">
      <formula>"Napkin Hs"</formula>
    </cfRule>
    <cfRule type="cellIs" dxfId="30653" priority="6529" stopIfTrue="1" operator="equal">
      <formula>"Towel"</formula>
    </cfRule>
    <cfRule type="cellIs" dxfId="30652" priority="6530" stopIfTrue="1" operator="equal">
      <formula>"Napkin Hs"</formula>
    </cfRule>
    <cfRule type="cellIs" dxfId="30651" priority="6535" stopIfTrue="1" operator="equal">
      <formula>"Towel"</formula>
    </cfRule>
    <cfRule type="cellIs" dxfId="30650" priority="6536" stopIfTrue="1" operator="equal">
      <formula>"Napkin Hs"</formula>
    </cfRule>
    <cfRule type="cellIs" dxfId="30649" priority="6537" stopIfTrue="1" operator="equal">
      <formula>"Towel"</formula>
    </cfRule>
    <cfRule type="cellIs" dxfId="30648" priority="6538" stopIfTrue="1" operator="equal">
      <formula>"Napkin Hs"</formula>
    </cfRule>
    <cfRule type="cellIs" dxfId="30647" priority="6541" stopIfTrue="1" operator="equal">
      <formula>"Towel"</formula>
    </cfRule>
    <cfRule type="cellIs" dxfId="30646" priority="6542" stopIfTrue="1" operator="equal">
      <formula>"Napkin Hs"</formula>
    </cfRule>
    <cfRule type="cellIs" dxfId="30645" priority="6543" stopIfTrue="1" operator="equal">
      <formula>"Towel"</formula>
    </cfRule>
    <cfRule type="cellIs" dxfId="30644" priority="6544" stopIfTrue="1" operator="equal">
      <formula>"Napkin Hs"</formula>
    </cfRule>
    <cfRule type="cellIs" dxfId="30643" priority="6545" stopIfTrue="1" operator="equal">
      <formula>"Towel"</formula>
    </cfRule>
    <cfRule type="cellIs" dxfId="30642" priority="6546" stopIfTrue="1" operator="equal">
      <formula>"Napkin Hs"</formula>
    </cfRule>
    <cfRule type="cellIs" dxfId="30641" priority="6547" stopIfTrue="1" operator="equal">
      <formula>"Towel"</formula>
    </cfRule>
    <cfRule type="cellIs" dxfId="30640" priority="6548" stopIfTrue="1" operator="equal">
      <formula>"Napkin Hs"</formula>
    </cfRule>
    <cfRule type="cellIs" dxfId="30639" priority="6553" stopIfTrue="1" operator="equal">
      <formula>"Towel"</formula>
    </cfRule>
    <cfRule type="cellIs" dxfId="30638" priority="6554" stopIfTrue="1" operator="equal">
      <formula>"Napkin Hs"</formula>
    </cfRule>
    <cfRule type="cellIs" dxfId="30637" priority="6555" stopIfTrue="1" operator="equal">
      <formula>"Towel"</formula>
    </cfRule>
    <cfRule type="cellIs" dxfId="30636" priority="6556" stopIfTrue="1" operator="equal">
      <formula>"Napkin Hs"</formula>
    </cfRule>
    <cfRule type="cellIs" dxfId="30635" priority="6559" stopIfTrue="1" operator="equal">
      <formula>"Towel"</formula>
    </cfRule>
    <cfRule type="cellIs" dxfId="30634" priority="6560" stopIfTrue="1" operator="equal">
      <formula>"Napkin Hs"</formula>
    </cfRule>
    <cfRule type="cellIs" dxfId="30633" priority="6561" stopIfTrue="1" operator="equal">
      <formula>"Towel"</formula>
    </cfRule>
    <cfRule type="cellIs" dxfId="30632" priority="6562" stopIfTrue="1" operator="equal">
      <formula>"Napkin Hs"</formula>
    </cfRule>
    <cfRule type="cellIs" dxfId="30631" priority="6563" stopIfTrue="1" operator="equal">
      <formula>"Towel"</formula>
    </cfRule>
    <cfRule type="cellIs" dxfId="30630" priority="6564" stopIfTrue="1" operator="equal">
      <formula>"Napkin Hs"</formula>
    </cfRule>
    <cfRule type="cellIs" dxfId="30629" priority="6565" stopIfTrue="1" operator="equal">
      <formula>"Towel"</formula>
    </cfRule>
    <cfRule type="cellIs" dxfId="30628" priority="6566" stopIfTrue="1" operator="equal">
      <formula>"Napkin Hs"</formula>
    </cfRule>
    <cfRule type="cellIs" dxfId="30627" priority="6571" stopIfTrue="1" operator="equal">
      <formula>"Towel"</formula>
    </cfRule>
    <cfRule type="cellIs" dxfId="30626" priority="6572" stopIfTrue="1" operator="equal">
      <formula>"Napkin Hs"</formula>
    </cfRule>
    <cfRule type="cellIs" dxfId="30625" priority="6573" stopIfTrue="1" operator="equal">
      <formula>"Towel"</formula>
    </cfRule>
    <cfRule type="cellIs" dxfId="30624" priority="6574" stopIfTrue="1" operator="equal">
      <formula>"Napkin Hs"</formula>
    </cfRule>
    <cfRule type="cellIs" dxfId="30623" priority="6577" stopIfTrue="1" operator="equal">
      <formula>"Towel"</formula>
    </cfRule>
    <cfRule type="cellIs" dxfId="30622" priority="6578" stopIfTrue="1" operator="equal">
      <formula>"Napkin Hs"</formula>
    </cfRule>
    <cfRule type="cellIs" dxfId="30621" priority="6579" stopIfTrue="1" operator="equal">
      <formula>"Towel"</formula>
    </cfRule>
    <cfRule type="cellIs" dxfId="30620" priority="6580" stopIfTrue="1" operator="equal">
      <formula>"Napkin Hs"</formula>
    </cfRule>
  </conditionalFormatting>
  <conditionalFormatting sqref="C82">
    <cfRule type="cellIs" dxfId="30619" priority="6484" stopIfTrue="1" operator="equal">
      <formula>"Napkin Hs"</formula>
    </cfRule>
  </conditionalFormatting>
  <conditionalFormatting sqref="C82">
    <cfRule type="cellIs" dxfId="30618" priority="6483" stopIfTrue="1" operator="equal">
      <formula>"Napkin Hs"</formula>
    </cfRule>
  </conditionalFormatting>
  <conditionalFormatting sqref="C82">
    <cfRule type="cellIs" dxfId="30617" priority="6482" stopIfTrue="1" operator="equal">
      <formula>"Napkin Hs"</formula>
    </cfRule>
  </conditionalFormatting>
  <conditionalFormatting sqref="C82">
    <cfRule type="cellIs" dxfId="30616" priority="6481" stopIfTrue="1" operator="equal">
      <formula>"Napkin Hs"</formula>
    </cfRule>
  </conditionalFormatting>
  <conditionalFormatting sqref="C82">
    <cfRule type="cellIs" dxfId="30615" priority="6480" stopIfTrue="1" operator="equal">
      <formula>"Napkin Hs"</formula>
    </cfRule>
  </conditionalFormatting>
  <conditionalFormatting sqref="C82">
    <cfRule type="cellIs" dxfId="30614" priority="6479" stopIfTrue="1" operator="equal">
      <formula>"Napkin Hs"</formula>
    </cfRule>
  </conditionalFormatting>
  <conditionalFormatting sqref="C82">
    <cfRule type="cellIs" dxfId="30613" priority="6475" stopIfTrue="1" operator="equal">
      <formula>"Towel"</formula>
    </cfRule>
    <cfRule type="cellIs" dxfId="30612" priority="6476" stopIfTrue="1" operator="equal">
      <formula>"Napkin Hs"</formula>
    </cfRule>
  </conditionalFormatting>
  <conditionalFormatting sqref="C82">
    <cfRule type="cellIs" dxfId="30611" priority="6477" stopIfTrue="1" operator="equal">
      <formula>"Towel"</formula>
    </cfRule>
    <cfRule type="cellIs" dxfId="30610" priority="6478" stopIfTrue="1" operator="equal">
      <formula>"Napkin Hs"</formula>
    </cfRule>
  </conditionalFormatting>
  <conditionalFormatting sqref="C82">
    <cfRule type="cellIs" dxfId="30609" priority="6471" stopIfTrue="1" operator="equal">
      <formula>"Towel"</formula>
    </cfRule>
    <cfRule type="cellIs" dxfId="30608" priority="6472" stopIfTrue="1" operator="equal">
      <formula>"Napkin Hs"</formula>
    </cfRule>
  </conditionalFormatting>
  <conditionalFormatting sqref="C82">
    <cfRule type="cellIs" dxfId="30607" priority="6473" stopIfTrue="1" operator="equal">
      <formula>"Towel"</formula>
    </cfRule>
    <cfRule type="cellIs" dxfId="30606" priority="6474" stopIfTrue="1" operator="equal">
      <formula>"Napkin Hs"</formula>
    </cfRule>
  </conditionalFormatting>
  <conditionalFormatting sqref="B82:C82">
    <cfRule type="cellIs" dxfId="30605" priority="6898" stopIfTrue="1" operator="equal">
      <formula>"Towel"</formula>
    </cfRule>
    <cfRule type="cellIs" dxfId="30604" priority="6899" stopIfTrue="1" operator="equal">
      <formula>"Napkin Hs"</formula>
    </cfRule>
  </conditionalFormatting>
  <conditionalFormatting sqref="C82">
    <cfRule type="cellIs" dxfId="30603" priority="6894" stopIfTrue="1" operator="equal">
      <formula>"Towel"</formula>
    </cfRule>
    <cfRule type="cellIs" dxfId="30602" priority="6895" stopIfTrue="1" operator="equal">
      <formula>"Napkin Hs"</formula>
    </cfRule>
  </conditionalFormatting>
  <conditionalFormatting sqref="C82">
    <cfRule type="cellIs" dxfId="30601" priority="6896" stopIfTrue="1" operator="equal">
      <formula>"Towel"</formula>
    </cfRule>
    <cfRule type="cellIs" dxfId="30600" priority="6897" stopIfTrue="1" operator="equal">
      <formula>"Napkin Hs"</formula>
    </cfRule>
  </conditionalFormatting>
  <conditionalFormatting sqref="C82">
    <cfRule type="cellIs" dxfId="30599" priority="6890" stopIfTrue="1" operator="equal">
      <formula>"Towel"</formula>
    </cfRule>
    <cfRule type="cellIs" dxfId="30598" priority="6891" stopIfTrue="1" operator="equal">
      <formula>"Napkin Hs"</formula>
    </cfRule>
  </conditionalFormatting>
  <conditionalFormatting sqref="C82">
    <cfRule type="cellIs" dxfId="30597" priority="6892" stopIfTrue="1" operator="equal">
      <formula>"Towel"</formula>
    </cfRule>
    <cfRule type="cellIs" dxfId="30596" priority="6893" stopIfTrue="1" operator="equal">
      <formula>"Napkin Hs"</formula>
    </cfRule>
  </conditionalFormatting>
  <conditionalFormatting sqref="C82">
    <cfRule type="cellIs" dxfId="30595" priority="6888" stopIfTrue="1" operator="equal">
      <formula>"Towel"</formula>
    </cfRule>
    <cfRule type="cellIs" dxfId="30594" priority="6889" stopIfTrue="1" operator="equal">
      <formula>"Napkin Hs"</formula>
    </cfRule>
  </conditionalFormatting>
  <conditionalFormatting sqref="B82">
    <cfRule type="cellIs" dxfId="30593" priority="6886" stopIfTrue="1" operator="equal">
      <formula>"Towel"</formula>
    </cfRule>
    <cfRule type="cellIs" dxfId="30592" priority="6887" stopIfTrue="1" operator="equal">
      <formula>"Napkin Hs"</formula>
    </cfRule>
  </conditionalFormatting>
  <conditionalFormatting sqref="B82:C82">
    <cfRule type="cellIs" dxfId="30591" priority="6884" stopIfTrue="1" operator="equal">
      <formula>"Towel"</formula>
    </cfRule>
    <cfRule type="cellIs" dxfId="30590" priority="6885" stopIfTrue="1" operator="equal">
      <formula>"Napkin Hs"</formula>
    </cfRule>
  </conditionalFormatting>
  <conditionalFormatting sqref="C82">
    <cfRule type="cellIs" dxfId="30589" priority="6880" stopIfTrue="1" operator="equal">
      <formula>"Towel"</formula>
    </cfRule>
    <cfRule type="cellIs" dxfId="30588" priority="6881" stopIfTrue="1" operator="equal">
      <formula>"Napkin Hs"</formula>
    </cfRule>
  </conditionalFormatting>
  <conditionalFormatting sqref="C82">
    <cfRule type="cellIs" dxfId="30587" priority="6883" stopIfTrue="1" operator="equal">
      <formula>"Napkin Hs"</formula>
    </cfRule>
  </conditionalFormatting>
  <conditionalFormatting sqref="C82">
    <cfRule type="cellIs" dxfId="30586" priority="6882" stopIfTrue="1" operator="equal">
      <formula>"Towel"</formula>
    </cfRule>
  </conditionalFormatting>
  <conditionalFormatting sqref="C84">
    <cfRule type="cellIs" dxfId="30585" priority="6457" stopIfTrue="1" operator="equal">
      <formula>"Towel"</formula>
    </cfRule>
    <cfRule type="cellIs" dxfId="30584" priority="6458" stopIfTrue="1" operator="equal">
      <formula>"Napkin Hs"</formula>
    </cfRule>
  </conditionalFormatting>
  <conditionalFormatting sqref="C84">
    <cfRule type="cellIs" dxfId="30583" priority="6455" stopIfTrue="1" operator="equal">
      <formula>"Towel"</formula>
    </cfRule>
    <cfRule type="cellIs" dxfId="30582" priority="6456" stopIfTrue="1" operator="equal">
      <formula>"Napkin Hs"</formula>
    </cfRule>
  </conditionalFormatting>
  <conditionalFormatting sqref="C84">
    <cfRule type="cellIs" dxfId="30581" priority="6463" stopIfTrue="1" operator="equal">
      <formula>"Towel"</formula>
    </cfRule>
    <cfRule type="cellIs" dxfId="30580" priority="6464" stopIfTrue="1" operator="equal">
      <formula>"Napkin Hs"</formula>
    </cfRule>
  </conditionalFormatting>
  <conditionalFormatting sqref="B84:C84">
    <cfRule type="cellIs" dxfId="30579" priority="6465" stopIfTrue="1" operator="equal">
      <formula>"Towel"</formula>
    </cfRule>
    <cfRule type="cellIs" dxfId="30578" priority="6466" stopIfTrue="1" operator="equal">
      <formula>"Napkin Hs"</formula>
    </cfRule>
  </conditionalFormatting>
  <conditionalFormatting sqref="C84">
    <cfRule type="cellIs" dxfId="30577" priority="6461" stopIfTrue="1" operator="equal">
      <formula>"Towel"</formula>
    </cfRule>
    <cfRule type="cellIs" dxfId="30576" priority="6462" stopIfTrue="1" operator="equal">
      <formula>"Napkin Hs"</formula>
    </cfRule>
  </conditionalFormatting>
  <conditionalFormatting sqref="B84:C84">
    <cfRule type="cellIs" dxfId="30575" priority="6459" stopIfTrue="1" operator="equal">
      <formula>"Towel"</formula>
    </cfRule>
    <cfRule type="cellIs" dxfId="30574" priority="6460" stopIfTrue="1" operator="equal">
      <formula>"Napkin Hs"</formula>
    </cfRule>
  </conditionalFormatting>
  <conditionalFormatting sqref="C84">
    <cfRule type="cellIs" dxfId="30573" priority="6467" stopIfTrue="1" operator="equal">
      <formula>"Towel"</formula>
    </cfRule>
    <cfRule type="cellIs" dxfId="30572" priority="6468" stopIfTrue="1" operator="equal">
      <formula>"Napkin Hs"</formula>
    </cfRule>
  </conditionalFormatting>
  <conditionalFormatting sqref="C84">
    <cfRule type="cellIs" dxfId="30571" priority="6469" stopIfTrue="1" operator="equal">
      <formula>"Towel"</formula>
    </cfRule>
    <cfRule type="cellIs" dxfId="30570" priority="6470" stopIfTrue="1" operator="equal">
      <formula>"Napkin Hs"</formula>
    </cfRule>
  </conditionalFormatting>
  <conditionalFormatting sqref="C84">
    <cfRule type="cellIs" dxfId="30569" priority="6451" stopIfTrue="1" operator="equal">
      <formula>"Towel"</formula>
    </cfRule>
    <cfRule type="cellIs" dxfId="30568" priority="6452" stopIfTrue="1" operator="equal">
      <formula>"Napkin Hs"</formula>
    </cfRule>
  </conditionalFormatting>
  <conditionalFormatting sqref="B84:C84">
    <cfRule type="cellIs" dxfId="30567" priority="6453" stopIfTrue="1" operator="equal">
      <formula>"Towel"</formula>
    </cfRule>
    <cfRule type="cellIs" dxfId="30566" priority="6454" stopIfTrue="1" operator="equal">
      <formula>"Napkin Hs"</formula>
    </cfRule>
  </conditionalFormatting>
  <conditionalFormatting sqref="C84">
    <cfRule type="cellIs" dxfId="30565" priority="6449" stopIfTrue="1" operator="equal">
      <formula>"Towel"</formula>
    </cfRule>
    <cfRule type="cellIs" dxfId="30564" priority="6450" stopIfTrue="1" operator="equal">
      <formula>"Napkin Hs"</formula>
    </cfRule>
  </conditionalFormatting>
  <conditionalFormatting sqref="B84:C84">
    <cfRule type="cellIs" dxfId="30563" priority="6447" stopIfTrue="1" operator="equal">
      <formula>"Towel"</formula>
    </cfRule>
    <cfRule type="cellIs" dxfId="30562" priority="6448" stopIfTrue="1" operator="equal">
      <formula>"Napkin Hs"</formula>
    </cfRule>
  </conditionalFormatting>
  <conditionalFormatting sqref="B84:C84">
    <cfRule type="cellIs" dxfId="30561" priority="6425" stopIfTrue="1" operator="equal">
      <formula>"Towel"</formula>
    </cfRule>
    <cfRule type="cellIs" dxfId="30560" priority="6426" stopIfTrue="1" operator="equal">
      <formula>"Napkin Hs"</formula>
    </cfRule>
  </conditionalFormatting>
  <conditionalFormatting sqref="C84">
    <cfRule type="cellIs" dxfId="30559" priority="6421" stopIfTrue="1" operator="equal">
      <formula>"Towel"</formula>
    </cfRule>
    <cfRule type="cellIs" dxfId="30558" priority="6422" stopIfTrue="1" operator="equal">
      <formula>"Napkin Hs"</formula>
    </cfRule>
  </conditionalFormatting>
  <conditionalFormatting sqref="C84">
    <cfRule type="cellIs" dxfId="30557" priority="6424" stopIfTrue="1" operator="equal">
      <formula>"Napkin Hs"</formula>
    </cfRule>
  </conditionalFormatting>
  <conditionalFormatting sqref="C84">
    <cfRule type="cellIs" dxfId="30556" priority="6423" stopIfTrue="1" operator="equal">
      <formula>"Towel"</formula>
    </cfRule>
  </conditionalFormatting>
  <conditionalFormatting sqref="B84">
    <cfRule type="cellIs" dxfId="30555" priority="6419" stopIfTrue="1" operator="equal">
      <formula>"Towel"</formula>
    </cfRule>
    <cfRule type="cellIs" dxfId="30554" priority="6420" stopIfTrue="1" operator="equal">
      <formula>"Napkin Hs"</formula>
    </cfRule>
  </conditionalFormatting>
  <conditionalFormatting sqref="B84">
    <cfRule type="cellIs" dxfId="30553" priority="6417" stopIfTrue="1" operator="equal">
      <formula>"Towel"</formula>
    </cfRule>
    <cfRule type="cellIs" dxfId="30552" priority="6418" stopIfTrue="1" operator="equal">
      <formula>"Napkin Hs"</formula>
    </cfRule>
  </conditionalFormatting>
  <conditionalFormatting sqref="B84">
    <cfRule type="cellIs" dxfId="30551" priority="6415" stopIfTrue="1" operator="equal">
      <formula>"Towel"</formula>
    </cfRule>
    <cfRule type="cellIs" dxfId="30550" priority="6416" stopIfTrue="1" operator="equal">
      <formula>"Napkin Hs"</formula>
    </cfRule>
  </conditionalFormatting>
  <conditionalFormatting sqref="B84">
    <cfRule type="cellIs" dxfId="30549" priority="6413" stopIfTrue="1" operator="equal">
      <formula>"Towel"</formula>
    </cfRule>
    <cfRule type="cellIs" dxfId="30548" priority="6414" stopIfTrue="1" operator="equal">
      <formula>"Napkin Hs"</formula>
    </cfRule>
  </conditionalFormatting>
  <conditionalFormatting sqref="B84">
    <cfRule type="cellIs" dxfId="30547" priority="6411" stopIfTrue="1" operator="equal">
      <formula>"Towel"</formula>
    </cfRule>
    <cfRule type="cellIs" dxfId="30546" priority="6412" stopIfTrue="1" operator="equal">
      <formula>"Napkin Hs"</formula>
    </cfRule>
  </conditionalFormatting>
  <conditionalFormatting sqref="B84">
    <cfRule type="cellIs" dxfId="30545" priority="6409" stopIfTrue="1" operator="equal">
      <formula>"Towel"</formula>
    </cfRule>
    <cfRule type="cellIs" dxfId="30544" priority="6410" stopIfTrue="1" operator="equal">
      <formula>"Napkin Hs"</formula>
    </cfRule>
  </conditionalFormatting>
  <conditionalFormatting sqref="B84">
    <cfRule type="cellIs" dxfId="30543" priority="6407" stopIfTrue="1" operator="equal">
      <formula>"Towel"</formula>
    </cfRule>
    <cfRule type="cellIs" dxfId="30542" priority="6408" stopIfTrue="1" operator="equal">
      <formula>"Napkin Hs"</formula>
    </cfRule>
  </conditionalFormatting>
  <conditionalFormatting sqref="B84">
    <cfRule type="cellIs" dxfId="30541" priority="6405" stopIfTrue="1" operator="equal">
      <formula>"Towel"</formula>
    </cfRule>
    <cfRule type="cellIs" dxfId="30540" priority="6406" stopIfTrue="1" operator="equal">
      <formula>"Napkin Hs"</formula>
    </cfRule>
  </conditionalFormatting>
  <conditionalFormatting sqref="B84">
    <cfRule type="cellIs" dxfId="30539" priority="6404" stopIfTrue="1" operator="equal">
      <formula>"Napkin Hs"</formula>
    </cfRule>
  </conditionalFormatting>
  <conditionalFormatting sqref="B84">
    <cfRule type="cellIs" dxfId="30538" priority="6403" stopIfTrue="1" operator="equal">
      <formula>"Napkin Hs"</formula>
    </cfRule>
  </conditionalFormatting>
  <conditionalFormatting sqref="B84">
    <cfRule type="cellIs" dxfId="30537" priority="6402" stopIfTrue="1" operator="equal">
      <formula>"Napkin Hs"</formula>
    </cfRule>
  </conditionalFormatting>
  <conditionalFormatting sqref="C84">
    <cfRule type="cellIs" dxfId="30536" priority="6400" stopIfTrue="1" operator="equal">
      <formula>"Towel"</formula>
    </cfRule>
    <cfRule type="cellIs" dxfId="30535" priority="6401" stopIfTrue="1" operator="equal">
      <formula>"Napkin Hs"</formula>
    </cfRule>
  </conditionalFormatting>
  <conditionalFormatting sqref="C84">
    <cfRule type="cellIs" dxfId="30534" priority="6396" stopIfTrue="1" operator="equal">
      <formula>"Towel"</formula>
    </cfRule>
    <cfRule type="cellIs" dxfId="30533" priority="6397" stopIfTrue="1" operator="equal">
      <formula>"Napkin Hs"</formula>
    </cfRule>
  </conditionalFormatting>
  <conditionalFormatting sqref="C84">
    <cfRule type="cellIs" dxfId="30532" priority="6398" stopIfTrue="1" operator="equal">
      <formula>"Towel"</formula>
    </cfRule>
    <cfRule type="cellIs" dxfId="30531" priority="6399" stopIfTrue="1" operator="equal">
      <formula>"Napkin Hs"</formula>
    </cfRule>
  </conditionalFormatting>
  <conditionalFormatting sqref="C84">
    <cfRule type="cellIs" dxfId="30530" priority="6394" stopIfTrue="1" operator="equal">
      <formula>"Towel"</formula>
    </cfRule>
    <cfRule type="cellIs" dxfId="30529" priority="6395" stopIfTrue="1" operator="equal">
      <formula>"Napkin Hs"</formula>
    </cfRule>
  </conditionalFormatting>
  <conditionalFormatting sqref="C84">
    <cfRule type="cellIs" dxfId="30528" priority="6392" stopIfTrue="1" operator="equal">
      <formula>"Towel"</formula>
    </cfRule>
    <cfRule type="cellIs" dxfId="30527" priority="6393" stopIfTrue="1" operator="equal">
      <formula>"Napkin Hs"</formula>
    </cfRule>
  </conditionalFormatting>
  <conditionalFormatting sqref="C84">
    <cfRule type="cellIs" dxfId="30526" priority="6390" stopIfTrue="1" operator="equal">
      <formula>"Towel"</formula>
    </cfRule>
    <cfRule type="cellIs" dxfId="30525" priority="6391" stopIfTrue="1" operator="equal">
      <formula>"Napkin Hs"</formula>
    </cfRule>
  </conditionalFormatting>
  <conditionalFormatting sqref="C84">
    <cfRule type="cellIs" dxfId="30524" priority="6382" stopIfTrue="1" operator="equal">
      <formula>"Towel"</formula>
    </cfRule>
    <cfRule type="cellIs" dxfId="30523" priority="6383" stopIfTrue="1" operator="equal">
      <formula>"Napkin Hs"</formula>
    </cfRule>
  </conditionalFormatting>
  <conditionalFormatting sqref="C84">
    <cfRule type="cellIs" dxfId="30522" priority="6384" stopIfTrue="1" operator="equal">
      <formula>"Towel"</formula>
    </cfRule>
    <cfRule type="cellIs" dxfId="30521" priority="6385" stopIfTrue="1" operator="equal">
      <formula>"Napkin Hs"</formula>
    </cfRule>
  </conditionalFormatting>
  <conditionalFormatting sqref="C84">
    <cfRule type="cellIs" dxfId="30520" priority="6380" stopIfTrue="1" operator="equal">
      <formula>"Towel"</formula>
    </cfRule>
    <cfRule type="cellIs" dxfId="30519" priority="6381" stopIfTrue="1" operator="equal">
      <formula>"Napkin Hs"</formula>
    </cfRule>
  </conditionalFormatting>
  <conditionalFormatting sqref="C84">
    <cfRule type="cellIs" dxfId="30518" priority="6378" stopIfTrue="1" operator="equal">
      <formula>"Towel"</formula>
    </cfRule>
    <cfRule type="cellIs" dxfId="30517" priority="6379" stopIfTrue="1" operator="equal">
      <formula>"Napkin Hs"</formula>
    </cfRule>
  </conditionalFormatting>
  <conditionalFormatting sqref="C84">
    <cfRule type="cellIs" dxfId="30516" priority="6386" stopIfTrue="1" operator="equal">
      <formula>"Towel"</formula>
    </cfRule>
    <cfRule type="cellIs" dxfId="30515" priority="6387" stopIfTrue="1" operator="equal">
      <formula>"Napkin Hs"</formula>
    </cfRule>
  </conditionalFormatting>
  <conditionalFormatting sqref="C84">
    <cfRule type="cellIs" dxfId="30514" priority="6388" stopIfTrue="1" operator="equal">
      <formula>"Towel"</formula>
    </cfRule>
    <cfRule type="cellIs" dxfId="30513" priority="6389" stopIfTrue="1" operator="equal">
      <formula>"Napkin Hs"</formula>
    </cfRule>
  </conditionalFormatting>
  <conditionalFormatting sqref="C84">
    <cfRule type="cellIs" dxfId="30512" priority="6376" stopIfTrue="1" operator="equal">
      <formula>"Towel"</formula>
    </cfRule>
    <cfRule type="cellIs" dxfId="30511" priority="6377" stopIfTrue="1" operator="equal">
      <formula>"Napkin Hs"</formula>
    </cfRule>
  </conditionalFormatting>
  <conditionalFormatting sqref="C84">
    <cfRule type="cellIs" dxfId="30510" priority="6372" stopIfTrue="1" operator="equal">
      <formula>"Towel"</formula>
    </cfRule>
    <cfRule type="cellIs" dxfId="30509" priority="6373" stopIfTrue="1" operator="equal">
      <formula>"Napkin Hs"</formula>
    </cfRule>
  </conditionalFormatting>
  <conditionalFormatting sqref="C84">
    <cfRule type="cellIs" dxfId="30508" priority="6374" stopIfTrue="1" operator="equal">
      <formula>"Towel"</formula>
    </cfRule>
    <cfRule type="cellIs" dxfId="30507" priority="6375" stopIfTrue="1" operator="equal">
      <formula>"Napkin Hs"</formula>
    </cfRule>
  </conditionalFormatting>
  <conditionalFormatting sqref="C84">
    <cfRule type="cellIs" dxfId="30506" priority="6370" stopIfTrue="1" operator="equal">
      <formula>"Towel"</formula>
    </cfRule>
    <cfRule type="cellIs" dxfId="30505" priority="6371" stopIfTrue="1" operator="equal">
      <formula>"Napkin Hs"</formula>
    </cfRule>
  </conditionalFormatting>
  <conditionalFormatting sqref="C84">
    <cfRule type="cellIs" dxfId="30504" priority="6368" stopIfTrue="1" operator="equal">
      <formula>"Towel"</formula>
    </cfRule>
    <cfRule type="cellIs" dxfId="30503" priority="6369" stopIfTrue="1" operator="equal">
      <formula>"Napkin Hs"</formula>
    </cfRule>
  </conditionalFormatting>
  <conditionalFormatting sqref="C84">
    <cfRule type="cellIs" dxfId="30502" priority="6366" stopIfTrue="1" operator="equal">
      <formula>"Towel"</formula>
    </cfRule>
    <cfRule type="cellIs" dxfId="30501" priority="6367" stopIfTrue="1" operator="equal">
      <formula>"Napkin Hs"</formula>
    </cfRule>
  </conditionalFormatting>
  <conditionalFormatting sqref="C84">
    <cfRule type="cellIs" dxfId="30500" priority="6358" stopIfTrue="1" operator="equal">
      <formula>"Towel"</formula>
    </cfRule>
    <cfRule type="cellIs" dxfId="30499" priority="6359" stopIfTrue="1" operator="equal">
      <formula>"Napkin Hs"</formula>
    </cfRule>
  </conditionalFormatting>
  <conditionalFormatting sqref="C84">
    <cfRule type="cellIs" dxfId="30498" priority="6360" stopIfTrue="1" operator="equal">
      <formula>"Towel"</formula>
    </cfRule>
    <cfRule type="cellIs" dxfId="30497" priority="6361" stopIfTrue="1" operator="equal">
      <formula>"Napkin Hs"</formula>
    </cfRule>
  </conditionalFormatting>
  <conditionalFormatting sqref="C84">
    <cfRule type="cellIs" dxfId="30496" priority="6356" stopIfTrue="1" operator="equal">
      <formula>"Towel"</formula>
    </cfRule>
    <cfRule type="cellIs" dxfId="30495" priority="6357" stopIfTrue="1" operator="equal">
      <formula>"Napkin Hs"</formula>
    </cfRule>
  </conditionalFormatting>
  <conditionalFormatting sqref="C84">
    <cfRule type="cellIs" dxfId="30494" priority="6354" stopIfTrue="1" operator="equal">
      <formula>"Towel"</formula>
    </cfRule>
    <cfRule type="cellIs" dxfId="30493" priority="6355" stopIfTrue="1" operator="equal">
      <formula>"Napkin Hs"</formula>
    </cfRule>
  </conditionalFormatting>
  <conditionalFormatting sqref="C84">
    <cfRule type="cellIs" dxfId="30492" priority="6362" stopIfTrue="1" operator="equal">
      <formula>"Towel"</formula>
    </cfRule>
    <cfRule type="cellIs" dxfId="30491" priority="6363" stopIfTrue="1" operator="equal">
      <formula>"Napkin Hs"</formula>
    </cfRule>
  </conditionalFormatting>
  <conditionalFormatting sqref="C84">
    <cfRule type="cellIs" dxfId="30490" priority="6364" stopIfTrue="1" operator="equal">
      <formula>"Towel"</formula>
    </cfRule>
    <cfRule type="cellIs" dxfId="30489" priority="6365" stopIfTrue="1" operator="equal">
      <formula>"Napkin Hs"</formula>
    </cfRule>
  </conditionalFormatting>
  <conditionalFormatting sqref="C84">
    <cfRule type="cellIs" dxfId="30488" priority="6352" stopIfTrue="1" operator="equal">
      <formula>"Towel"</formula>
    </cfRule>
    <cfRule type="cellIs" dxfId="30487" priority="6353" stopIfTrue="1" operator="equal">
      <formula>"Napkin Hs"</formula>
    </cfRule>
  </conditionalFormatting>
  <conditionalFormatting sqref="C84">
    <cfRule type="cellIs" dxfId="30486" priority="6348" stopIfTrue="1" operator="equal">
      <formula>"Towel"</formula>
    </cfRule>
    <cfRule type="cellIs" dxfId="30485" priority="6349" stopIfTrue="1" operator="equal">
      <formula>"Napkin Hs"</formula>
    </cfRule>
  </conditionalFormatting>
  <conditionalFormatting sqref="C84">
    <cfRule type="cellIs" dxfId="30484" priority="6350" stopIfTrue="1" operator="equal">
      <formula>"Towel"</formula>
    </cfRule>
    <cfRule type="cellIs" dxfId="30483" priority="6351" stopIfTrue="1" operator="equal">
      <formula>"Napkin Hs"</formula>
    </cfRule>
  </conditionalFormatting>
  <conditionalFormatting sqref="C84">
    <cfRule type="cellIs" dxfId="30482" priority="6344" stopIfTrue="1" operator="equal">
      <formula>"Towel"</formula>
    </cfRule>
    <cfRule type="cellIs" dxfId="30481" priority="6345" stopIfTrue="1" operator="equal">
      <formula>"Napkin Hs"</formula>
    </cfRule>
  </conditionalFormatting>
  <conditionalFormatting sqref="C84">
    <cfRule type="cellIs" dxfId="30480" priority="6346" stopIfTrue="1" operator="equal">
      <formula>"Towel"</formula>
    </cfRule>
    <cfRule type="cellIs" dxfId="30479" priority="6347" stopIfTrue="1" operator="equal">
      <formula>"Napkin Hs"</formula>
    </cfRule>
  </conditionalFormatting>
  <conditionalFormatting sqref="C84">
    <cfRule type="cellIs" dxfId="30478" priority="6342" stopIfTrue="1" operator="equal">
      <formula>"Towel"</formula>
    </cfRule>
    <cfRule type="cellIs" dxfId="30477" priority="6343" stopIfTrue="1" operator="equal">
      <formula>"Napkin Hs"</formula>
    </cfRule>
  </conditionalFormatting>
  <conditionalFormatting sqref="C84">
    <cfRule type="cellIs" dxfId="30476" priority="6336" stopIfTrue="1" operator="equal">
      <formula>"Towel"</formula>
    </cfRule>
    <cfRule type="cellIs" dxfId="30475" priority="6337" stopIfTrue="1" operator="equal">
      <formula>"Napkin Hs"</formula>
    </cfRule>
  </conditionalFormatting>
  <conditionalFormatting sqref="C84">
    <cfRule type="cellIs" dxfId="30474" priority="6340" stopIfTrue="1" operator="equal">
      <formula>"Towel"</formula>
    </cfRule>
    <cfRule type="cellIs" dxfId="30473" priority="6341" stopIfTrue="1" operator="equal">
      <formula>"Napkin Hs"</formula>
    </cfRule>
  </conditionalFormatting>
  <conditionalFormatting sqref="C84">
    <cfRule type="cellIs" dxfId="30472" priority="6338" stopIfTrue="1" operator="equal">
      <formula>"Towel"</formula>
    </cfRule>
    <cfRule type="cellIs" dxfId="30471" priority="6339" stopIfTrue="1" operator="equal">
      <formula>"Napkin Hs"</formula>
    </cfRule>
  </conditionalFormatting>
  <conditionalFormatting sqref="C84">
    <cfRule type="cellIs" dxfId="30470" priority="6330" stopIfTrue="1" operator="equal">
      <formula>"Towel"</formula>
    </cfRule>
    <cfRule type="cellIs" dxfId="30469" priority="6331" stopIfTrue="1" operator="equal">
      <formula>"Napkin Hs"</formula>
    </cfRule>
  </conditionalFormatting>
  <conditionalFormatting sqref="C84">
    <cfRule type="cellIs" dxfId="30468" priority="6332" stopIfTrue="1" operator="equal">
      <formula>"Towel"</formula>
    </cfRule>
    <cfRule type="cellIs" dxfId="30467" priority="6333" stopIfTrue="1" operator="equal">
      <formula>"Napkin Hs"</formula>
    </cfRule>
  </conditionalFormatting>
  <conditionalFormatting sqref="C84">
    <cfRule type="cellIs" dxfId="30466" priority="6334" stopIfTrue="1" operator="equal">
      <formula>"Towel"</formula>
    </cfRule>
    <cfRule type="cellIs" dxfId="30465" priority="6335" stopIfTrue="1" operator="equal">
      <formula>"Napkin Hs"</formula>
    </cfRule>
  </conditionalFormatting>
  <conditionalFormatting sqref="C84">
    <cfRule type="cellIs" dxfId="30464" priority="6328" stopIfTrue="1" operator="equal">
      <formula>"Towel"</formula>
    </cfRule>
    <cfRule type="cellIs" dxfId="30463" priority="6329" stopIfTrue="1" operator="equal">
      <formula>"Napkin Hs"</formula>
    </cfRule>
  </conditionalFormatting>
  <conditionalFormatting sqref="C84">
    <cfRule type="cellIs" dxfId="30462" priority="6326" stopIfTrue="1" operator="equal">
      <formula>"Towel"</formula>
    </cfRule>
    <cfRule type="cellIs" dxfId="30461" priority="6327" stopIfTrue="1" operator="equal">
      <formula>"Napkin Hs"</formula>
    </cfRule>
  </conditionalFormatting>
  <conditionalFormatting sqref="C84">
    <cfRule type="cellIs" dxfId="30460" priority="6302" stopIfTrue="1" operator="equal">
      <formula>"Towel"</formula>
    </cfRule>
  </conditionalFormatting>
  <conditionalFormatting sqref="C84">
    <cfRule type="cellIs" dxfId="30459" priority="6303" stopIfTrue="1" operator="equal">
      <formula>"Napkin Hs"</formula>
    </cfRule>
    <cfRule type="cellIs" dxfId="30458" priority="6308" stopIfTrue="1" operator="equal">
      <formula>"Towel"</formula>
    </cfRule>
    <cfRule type="cellIs" dxfId="30457" priority="6309" stopIfTrue="1" operator="equal">
      <formula>"Napkin Hs"</formula>
    </cfRule>
    <cfRule type="cellIs" dxfId="30456" priority="6318" stopIfTrue="1" operator="equal">
      <formula>"Towel"</formula>
    </cfRule>
    <cfRule type="cellIs" dxfId="30455" priority="6319" stopIfTrue="1" operator="equal">
      <formula>"Napkin Hs"</formula>
    </cfRule>
    <cfRule type="cellIs" dxfId="30454" priority="6324" stopIfTrue="1" operator="equal">
      <formula>"Towel"</formula>
    </cfRule>
    <cfRule type="cellIs" dxfId="30453" priority="6325" stopIfTrue="1" operator="equal">
      <formula>"Napkin Hs"</formula>
    </cfRule>
  </conditionalFormatting>
  <conditionalFormatting sqref="C84">
    <cfRule type="cellIs" dxfId="30452" priority="6304" stopIfTrue="1" operator="equal">
      <formula>"Towel"</formula>
    </cfRule>
    <cfRule type="cellIs" dxfId="30451" priority="6305" stopIfTrue="1" operator="equal">
      <formula>"Napkin Hs"</formula>
    </cfRule>
    <cfRule type="cellIs" dxfId="30450" priority="6306" stopIfTrue="1" operator="equal">
      <formula>"Towel"</formula>
    </cfRule>
    <cfRule type="cellIs" dxfId="30449" priority="6307" stopIfTrue="1" operator="equal">
      <formula>"Napkin Hs"</formula>
    </cfRule>
    <cfRule type="cellIs" dxfId="30448" priority="6310" stopIfTrue="1" operator="equal">
      <formula>"Towel"</formula>
    </cfRule>
    <cfRule type="cellIs" dxfId="30447" priority="6311" stopIfTrue="1" operator="equal">
      <formula>"Napkin Hs"</formula>
    </cfRule>
    <cfRule type="cellIs" dxfId="30446" priority="6312" stopIfTrue="1" operator="equal">
      <formula>"Towel"</formula>
    </cfRule>
    <cfRule type="cellIs" dxfId="30445" priority="6313" stopIfTrue="1" operator="equal">
      <formula>"Napkin Hs"</formula>
    </cfRule>
    <cfRule type="cellIs" dxfId="30444" priority="6314" stopIfTrue="1" operator="equal">
      <formula>"Towel"</formula>
    </cfRule>
    <cfRule type="cellIs" dxfId="30443" priority="6315" stopIfTrue="1" operator="equal">
      <formula>"Napkin Hs"</formula>
    </cfRule>
    <cfRule type="cellIs" dxfId="30442" priority="6316" stopIfTrue="1" operator="equal">
      <formula>"Towel"</formula>
    </cfRule>
    <cfRule type="cellIs" dxfId="30441" priority="6317" stopIfTrue="1" operator="equal">
      <formula>"Napkin Hs"</formula>
    </cfRule>
    <cfRule type="cellIs" dxfId="30440" priority="6320" stopIfTrue="1" operator="equal">
      <formula>"Towel"</formula>
    </cfRule>
    <cfRule type="cellIs" dxfId="30439" priority="6321" stopIfTrue="1" operator="equal">
      <formula>"Napkin Hs"</formula>
    </cfRule>
    <cfRule type="cellIs" dxfId="30438" priority="6323" stopIfTrue="1" operator="equal">
      <formula>"Napkin Hs"</formula>
    </cfRule>
  </conditionalFormatting>
  <conditionalFormatting sqref="C84">
    <cfRule type="cellIs" dxfId="30437" priority="6322" stopIfTrue="1" operator="equal">
      <formula>"Towel"</formula>
    </cfRule>
  </conditionalFormatting>
  <conditionalFormatting sqref="C84">
    <cfRule type="cellIs" dxfId="30436" priority="6300" stopIfTrue="1" operator="equal">
      <formula>"Towel"</formula>
    </cfRule>
    <cfRule type="cellIs" dxfId="30435" priority="6301" stopIfTrue="1" operator="equal">
      <formula>"Napkin Hs"</formula>
    </cfRule>
  </conditionalFormatting>
  <conditionalFormatting sqref="C84">
    <cfRule type="cellIs" dxfId="30434" priority="6299" stopIfTrue="1" operator="equal">
      <formula>"Napkin Hs"</formula>
    </cfRule>
  </conditionalFormatting>
  <conditionalFormatting sqref="C84">
    <cfRule type="cellIs" dxfId="30433" priority="6298" stopIfTrue="1" operator="equal">
      <formula>"Towel"</formula>
    </cfRule>
  </conditionalFormatting>
  <conditionalFormatting sqref="C84">
    <cfRule type="cellIs" dxfId="30432" priority="6296" stopIfTrue="1" operator="equal">
      <formula>"Towel"</formula>
    </cfRule>
  </conditionalFormatting>
  <conditionalFormatting sqref="C84">
    <cfRule type="cellIs" dxfId="30431" priority="6297" stopIfTrue="1" operator="equal">
      <formula>"Napkin Hs"</formula>
    </cfRule>
  </conditionalFormatting>
  <conditionalFormatting sqref="C84">
    <cfRule type="cellIs" dxfId="30430" priority="6200" stopIfTrue="1" operator="equal">
      <formula>"Towel"</formula>
    </cfRule>
  </conditionalFormatting>
  <conditionalFormatting sqref="C84">
    <cfRule type="cellIs" dxfId="30429" priority="6210" stopIfTrue="1" operator="equal">
      <formula>"Towel"</formula>
    </cfRule>
    <cfRule type="cellIs" dxfId="30428" priority="6211" stopIfTrue="1" operator="equal">
      <formula>"Napkin Hs"</formula>
    </cfRule>
    <cfRule type="cellIs" dxfId="30427" priority="6216" stopIfTrue="1" operator="equal">
      <formula>"Towel"</formula>
    </cfRule>
    <cfRule type="cellIs" dxfId="30426" priority="6217" stopIfTrue="1" operator="equal">
      <formula>"Napkin Hs"</formula>
    </cfRule>
    <cfRule type="cellIs" dxfId="30425" priority="6222" stopIfTrue="1" operator="equal">
      <formula>"Towel"</formula>
    </cfRule>
    <cfRule type="cellIs" dxfId="30424" priority="6223" stopIfTrue="1" operator="equal">
      <formula>"Napkin Hs"</formula>
    </cfRule>
    <cfRule type="cellIs" dxfId="30423" priority="6224" stopIfTrue="1" operator="equal">
      <formula>"Towel"</formula>
    </cfRule>
    <cfRule type="cellIs" dxfId="30422" priority="6225" stopIfTrue="1" operator="equal">
      <formula>"Napkin Hs"</formula>
    </cfRule>
    <cfRule type="cellIs" dxfId="30421" priority="6230" stopIfTrue="1" operator="equal">
      <formula>"Towel"</formula>
    </cfRule>
    <cfRule type="cellIs" dxfId="30420" priority="6231" stopIfTrue="1" operator="equal">
      <formula>"Napkin Hs"</formula>
    </cfRule>
    <cfRule type="cellIs" dxfId="30419" priority="6240" stopIfTrue="1" operator="equal">
      <formula>"Towel"</formula>
    </cfRule>
    <cfRule type="cellIs" dxfId="30418" priority="6241" stopIfTrue="1" operator="equal">
      <formula>"Napkin Hs"</formula>
    </cfRule>
    <cfRule type="cellIs" dxfId="30417" priority="6246" stopIfTrue="1" operator="equal">
      <formula>"Towel"</formula>
    </cfRule>
    <cfRule type="cellIs" dxfId="30416" priority="6247" stopIfTrue="1" operator="equal">
      <formula>"Napkin Hs"</formula>
    </cfRule>
    <cfRule type="cellIs" dxfId="30415" priority="6248" stopIfTrue="1" operator="equal">
      <formula>"Towel"</formula>
    </cfRule>
    <cfRule type="cellIs" dxfId="30414" priority="6249" stopIfTrue="1" operator="equal">
      <formula>"Napkin Hs"</formula>
    </cfRule>
    <cfRule type="cellIs" dxfId="30413" priority="6254" stopIfTrue="1" operator="equal">
      <formula>"Towel"</formula>
    </cfRule>
    <cfRule type="cellIs" dxfId="30412" priority="6255" stopIfTrue="1" operator="equal">
      <formula>"Napkin Hs"</formula>
    </cfRule>
    <cfRule type="cellIs" dxfId="30411" priority="6264" stopIfTrue="1" operator="equal">
      <formula>"Towel"</formula>
    </cfRule>
    <cfRule type="cellIs" dxfId="30410" priority="6265" stopIfTrue="1" operator="equal">
      <formula>"Napkin Hs"</formula>
    </cfRule>
    <cfRule type="cellIs" dxfId="30409" priority="6266" stopIfTrue="1" operator="equal">
      <formula>"Towel"</formula>
    </cfRule>
    <cfRule type="cellIs" dxfId="30408" priority="6267" stopIfTrue="1" operator="equal">
      <formula>"Napkin Hs"</formula>
    </cfRule>
    <cfRule type="cellIs" dxfId="30407" priority="6272" stopIfTrue="1" operator="equal">
      <formula>"Towel"</formula>
    </cfRule>
    <cfRule type="cellIs" dxfId="30406" priority="6273" stopIfTrue="1" operator="equal">
      <formula>"Napkin Hs"</formula>
    </cfRule>
    <cfRule type="cellIs" dxfId="30405" priority="6282" stopIfTrue="1" operator="equal">
      <formula>"Towel"</formula>
    </cfRule>
    <cfRule type="cellIs" dxfId="30404" priority="6283" stopIfTrue="1" operator="equal">
      <formula>"Napkin Hs"</formula>
    </cfRule>
    <cfRule type="cellIs" dxfId="30403" priority="6284" stopIfTrue="1" operator="equal">
      <formula>"Towel"</formula>
    </cfRule>
    <cfRule type="cellIs" dxfId="30402" priority="6285" stopIfTrue="1" operator="equal">
      <formula>"Napkin Hs"</formula>
    </cfRule>
    <cfRule type="cellIs" dxfId="30401" priority="6291" stopIfTrue="1" operator="equal">
      <formula>"Napkin Hs"</formula>
    </cfRule>
  </conditionalFormatting>
  <conditionalFormatting sqref="C84">
    <cfRule type="cellIs" dxfId="30400" priority="6290" stopIfTrue="1" operator="equal">
      <formula>"Towel"</formula>
    </cfRule>
  </conditionalFormatting>
  <conditionalFormatting sqref="C84">
    <cfRule type="cellIs" dxfId="30399" priority="6201" stopIfTrue="1" operator="equal">
      <formula>"Napkin Hs"</formula>
    </cfRule>
    <cfRule type="cellIs" dxfId="30398" priority="6202" stopIfTrue="1" operator="equal">
      <formula>"Towel"</formula>
    </cfRule>
    <cfRule type="cellIs" dxfId="30397" priority="6203" stopIfTrue="1" operator="equal">
      <formula>"Napkin Hs"</formula>
    </cfRule>
    <cfRule type="cellIs" dxfId="30396" priority="6204" stopIfTrue="1" operator="equal">
      <formula>"Towel"</formula>
    </cfRule>
    <cfRule type="cellIs" dxfId="30395" priority="6205" stopIfTrue="1" operator="equal">
      <formula>"Napkin Hs"</formula>
    </cfRule>
    <cfRule type="cellIs" dxfId="30394" priority="6206" stopIfTrue="1" operator="equal">
      <formula>"Towel"</formula>
    </cfRule>
    <cfRule type="cellIs" dxfId="30393" priority="6207" stopIfTrue="1" operator="equal">
      <formula>"Napkin Hs"</formula>
    </cfRule>
    <cfRule type="cellIs" dxfId="30392" priority="6208" stopIfTrue="1" operator="equal">
      <formula>"Towel"</formula>
    </cfRule>
    <cfRule type="cellIs" dxfId="30391" priority="6209" stopIfTrue="1" operator="equal">
      <formula>"Napkin Hs"</formula>
    </cfRule>
    <cfRule type="cellIs" dxfId="30390" priority="6212" stopIfTrue="1" operator="equal">
      <formula>"Towel"</formula>
    </cfRule>
    <cfRule type="cellIs" dxfId="30389" priority="6213" stopIfTrue="1" operator="equal">
      <formula>"Napkin Hs"</formula>
    </cfRule>
    <cfRule type="cellIs" dxfId="30388" priority="6214" stopIfTrue="1" operator="equal">
      <formula>"Towel"</formula>
    </cfRule>
    <cfRule type="cellIs" dxfId="30387" priority="6215" stopIfTrue="1" operator="equal">
      <formula>"Napkin Hs"</formula>
    </cfRule>
    <cfRule type="cellIs" dxfId="30386" priority="6218" stopIfTrue="1" operator="equal">
      <formula>"Towel"</formula>
    </cfRule>
    <cfRule type="cellIs" dxfId="30385" priority="6219" stopIfTrue="1" operator="equal">
      <formula>"Napkin Hs"</formula>
    </cfRule>
    <cfRule type="cellIs" dxfId="30384" priority="6220" stopIfTrue="1" operator="equal">
      <formula>"Towel"</formula>
    </cfRule>
    <cfRule type="cellIs" dxfId="30383" priority="6221" stopIfTrue="1" operator="equal">
      <formula>"Napkin Hs"</formula>
    </cfRule>
    <cfRule type="cellIs" dxfId="30382" priority="6226" stopIfTrue="1" operator="equal">
      <formula>"Towel"</formula>
    </cfRule>
    <cfRule type="cellIs" dxfId="30381" priority="6227" stopIfTrue="1" operator="equal">
      <formula>"Napkin Hs"</formula>
    </cfRule>
    <cfRule type="cellIs" dxfId="30380" priority="6228" stopIfTrue="1" operator="equal">
      <formula>"Towel"</formula>
    </cfRule>
    <cfRule type="cellIs" dxfId="30379" priority="6229" stopIfTrue="1" operator="equal">
      <formula>"Napkin Hs"</formula>
    </cfRule>
    <cfRule type="cellIs" dxfId="30378" priority="6232" stopIfTrue="1" operator="equal">
      <formula>"Towel"</formula>
    </cfRule>
    <cfRule type="cellIs" dxfId="30377" priority="6233" stopIfTrue="1" operator="equal">
      <formula>"Napkin Hs"</formula>
    </cfRule>
    <cfRule type="cellIs" dxfId="30376" priority="6234" stopIfTrue="1" operator="equal">
      <formula>"Towel"</formula>
    </cfRule>
    <cfRule type="cellIs" dxfId="30375" priority="6235" stopIfTrue="1" operator="equal">
      <formula>"Napkin Hs"</formula>
    </cfRule>
    <cfRule type="cellIs" dxfId="30374" priority="6236" stopIfTrue="1" operator="equal">
      <formula>"Towel"</formula>
    </cfRule>
    <cfRule type="cellIs" dxfId="30373" priority="6237" stopIfTrue="1" operator="equal">
      <formula>"Napkin Hs"</formula>
    </cfRule>
    <cfRule type="cellIs" dxfId="30372" priority="6238" stopIfTrue="1" operator="equal">
      <formula>"Towel"</formula>
    </cfRule>
    <cfRule type="cellIs" dxfId="30371" priority="6239" stopIfTrue="1" operator="equal">
      <formula>"Napkin Hs"</formula>
    </cfRule>
    <cfRule type="cellIs" dxfId="30370" priority="6242" stopIfTrue="1" operator="equal">
      <formula>"Towel"</formula>
    </cfRule>
    <cfRule type="cellIs" dxfId="30369" priority="6243" stopIfTrue="1" operator="equal">
      <formula>"Napkin Hs"</formula>
    </cfRule>
    <cfRule type="cellIs" dxfId="30368" priority="6244" stopIfTrue="1" operator="equal">
      <formula>"Towel"</formula>
    </cfRule>
    <cfRule type="cellIs" dxfId="30367" priority="6245" stopIfTrue="1" operator="equal">
      <formula>"Napkin Hs"</formula>
    </cfRule>
    <cfRule type="cellIs" dxfId="30366" priority="6250" stopIfTrue="1" operator="equal">
      <formula>"Towel"</formula>
    </cfRule>
    <cfRule type="cellIs" dxfId="30365" priority="6251" stopIfTrue="1" operator="equal">
      <formula>"Napkin Hs"</formula>
    </cfRule>
    <cfRule type="cellIs" dxfId="30364" priority="6252" stopIfTrue="1" operator="equal">
      <formula>"Towel"</formula>
    </cfRule>
    <cfRule type="cellIs" dxfId="30363" priority="6253" stopIfTrue="1" operator="equal">
      <formula>"Napkin Hs"</formula>
    </cfRule>
    <cfRule type="cellIs" dxfId="30362" priority="6256" stopIfTrue="1" operator="equal">
      <formula>"Towel"</formula>
    </cfRule>
    <cfRule type="cellIs" dxfId="30361" priority="6257" stopIfTrue="1" operator="equal">
      <formula>"Napkin Hs"</formula>
    </cfRule>
    <cfRule type="cellIs" dxfId="30360" priority="6258" stopIfTrue="1" operator="equal">
      <formula>"Towel"</formula>
    </cfRule>
    <cfRule type="cellIs" dxfId="30359" priority="6259" stopIfTrue="1" operator="equal">
      <formula>"Napkin Hs"</formula>
    </cfRule>
    <cfRule type="cellIs" dxfId="30358" priority="6260" stopIfTrue="1" operator="equal">
      <formula>"Towel"</formula>
    </cfRule>
    <cfRule type="cellIs" dxfId="30357" priority="6261" stopIfTrue="1" operator="equal">
      <formula>"Napkin Hs"</formula>
    </cfRule>
    <cfRule type="cellIs" dxfId="30356" priority="6262" stopIfTrue="1" operator="equal">
      <formula>"Towel"</formula>
    </cfRule>
    <cfRule type="cellIs" dxfId="30355" priority="6263" stopIfTrue="1" operator="equal">
      <formula>"Napkin Hs"</formula>
    </cfRule>
    <cfRule type="cellIs" dxfId="30354" priority="6268" stopIfTrue="1" operator="equal">
      <formula>"Towel"</formula>
    </cfRule>
    <cfRule type="cellIs" dxfId="30353" priority="6269" stopIfTrue="1" operator="equal">
      <formula>"Napkin Hs"</formula>
    </cfRule>
    <cfRule type="cellIs" dxfId="30352" priority="6270" stopIfTrue="1" operator="equal">
      <formula>"Towel"</formula>
    </cfRule>
    <cfRule type="cellIs" dxfId="30351" priority="6271" stopIfTrue="1" operator="equal">
      <formula>"Napkin Hs"</formula>
    </cfRule>
    <cfRule type="cellIs" dxfId="30350" priority="6274" stopIfTrue="1" operator="equal">
      <formula>"Towel"</formula>
    </cfRule>
    <cfRule type="cellIs" dxfId="30349" priority="6275" stopIfTrue="1" operator="equal">
      <formula>"Napkin Hs"</formula>
    </cfRule>
    <cfRule type="cellIs" dxfId="30348" priority="6276" stopIfTrue="1" operator="equal">
      <formula>"Towel"</formula>
    </cfRule>
    <cfRule type="cellIs" dxfId="30347" priority="6277" stopIfTrue="1" operator="equal">
      <formula>"Napkin Hs"</formula>
    </cfRule>
    <cfRule type="cellIs" dxfId="30346" priority="6278" stopIfTrue="1" operator="equal">
      <formula>"Towel"</formula>
    </cfRule>
    <cfRule type="cellIs" dxfId="30345" priority="6279" stopIfTrue="1" operator="equal">
      <formula>"Napkin Hs"</formula>
    </cfRule>
    <cfRule type="cellIs" dxfId="30344" priority="6280" stopIfTrue="1" operator="equal">
      <formula>"Towel"</formula>
    </cfRule>
    <cfRule type="cellIs" dxfId="30343" priority="6281" stopIfTrue="1" operator="equal">
      <formula>"Napkin Hs"</formula>
    </cfRule>
    <cfRule type="cellIs" dxfId="30342" priority="6286" stopIfTrue="1" operator="equal">
      <formula>"Towel"</formula>
    </cfRule>
    <cfRule type="cellIs" dxfId="30341" priority="6287" stopIfTrue="1" operator="equal">
      <formula>"Napkin Hs"</formula>
    </cfRule>
    <cfRule type="cellIs" dxfId="30340" priority="6288" stopIfTrue="1" operator="equal">
      <formula>"Towel"</formula>
    </cfRule>
    <cfRule type="cellIs" dxfId="30339" priority="6289" stopIfTrue="1" operator="equal">
      <formula>"Napkin Hs"</formula>
    </cfRule>
    <cfRule type="cellIs" dxfId="30338" priority="6292" stopIfTrue="1" operator="equal">
      <formula>"Towel"</formula>
    </cfRule>
    <cfRule type="cellIs" dxfId="30337" priority="6293" stopIfTrue="1" operator="equal">
      <formula>"Napkin Hs"</formula>
    </cfRule>
    <cfRule type="cellIs" dxfId="30336" priority="6294" stopIfTrue="1" operator="equal">
      <formula>"Towel"</formula>
    </cfRule>
    <cfRule type="cellIs" dxfId="30335" priority="6295" stopIfTrue="1" operator="equal">
      <formula>"Napkin Hs"</formula>
    </cfRule>
  </conditionalFormatting>
  <conditionalFormatting sqref="C84">
    <cfRule type="cellIs" dxfId="30334" priority="6199" stopIfTrue="1" operator="equal">
      <formula>"Napkin Hs"</formula>
    </cfRule>
  </conditionalFormatting>
  <conditionalFormatting sqref="C84">
    <cfRule type="cellIs" dxfId="30333" priority="6198" stopIfTrue="1" operator="equal">
      <formula>"Napkin Hs"</formula>
    </cfRule>
  </conditionalFormatting>
  <conditionalFormatting sqref="C84">
    <cfRule type="cellIs" dxfId="30332" priority="6197" stopIfTrue="1" operator="equal">
      <formula>"Napkin Hs"</formula>
    </cfRule>
  </conditionalFormatting>
  <conditionalFormatting sqref="C84">
    <cfRule type="cellIs" dxfId="30331" priority="6196" stopIfTrue="1" operator="equal">
      <formula>"Napkin Hs"</formula>
    </cfRule>
  </conditionalFormatting>
  <conditionalFormatting sqref="C84">
    <cfRule type="cellIs" dxfId="30330" priority="6195" stopIfTrue="1" operator="equal">
      <formula>"Napkin Hs"</formula>
    </cfRule>
  </conditionalFormatting>
  <conditionalFormatting sqref="C84">
    <cfRule type="cellIs" dxfId="30329" priority="6194" stopIfTrue="1" operator="equal">
      <formula>"Napkin Hs"</formula>
    </cfRule>
  </conditionalFormatting>
  <conditionalFormatting sqref="C84">
    <cfRule type="cellIs" dxfId="30328" priority="6190" stopIfTrue="1" operator="equal">
      <formula>"Towel"</formula>
    </cfRule>
    <cfRule type="cellIs" dxfId="30327" priority="6191" stopIfTrue="1" operator="equal">
      <formula>"Napkin Hs"</formula>
    </cfRule>
  </conditionalFormatting>
  <conditionalFormatting sqref="C84">
    <cfRule type="cellIs" dxfId="30326" priority="6192" stopIfTrue="1" operator="equal">
      <formula>"Towel"</formula>
    </cfRule>
    <cfRule type="cellIs" dxfId="30325" priority="6193" stopIfTrue="1" operator="equal">
      <formula>"Napkin Hs"</formula>
    </cfRule>
  </conditionalFormatting>
  <conditionalFormatting sqref="C84">
    <cfRule type="cellIs" dxfId="30324" priority="6186" stopIfTrue="1" operator="equal">
      <formula>"Towel"</formula>
    </cfRule>
    <cfRule type="cellIs" dxfId="30323" priority="6187" stopIfTrue="1" operator="equal">
      <formula>"Napkin Hs"</formula>
    </cfRule>
  </conditionalFormatting>
  <conditionalFormatting sqref="C84">
    <cfRule type="cellIs" dxfId="30322" priority="6188" stopIfTrue="1" operator="equal">
      <formula>"Towel"</formula>
    </cfRule>
    <cfRule type="cellIs" dxfId="30321" priority="6189" stopIfTrue="1" operator="equal">
      <formula>"Napkin Hs"</formula>
    </cfRule>
  </conditionalFormatting>
  <conditionalFormatting sqref="C84">
    <cfRule type="cellIs" dxfId="30320" priority="6184" stopIfTrue="1" operator="equal">
      <formula>"Towel"</formula>
    </cfRule>
    <cfRule type="cellIs" dxfId="30319" priority="6185" stopIfTrue="1" operator="equal">
      <formula>"Napkin Hs"</formula>
    </cfRule>
  </conditionalFormatting>
  <conditionalFormatting sqref="C84">
    <cfRule type="cellIs" dxfId="30318" priority="6180" stopIfTrue="1" operator="equal">
      <formula>"Towel"</formula>
    </cfRule>
    <cfRule type="cellIs" dxfId="30317" priority="6181" stopIfTrue="1" operator="equal">
      <formula>"Napkin Hs"</formula>
    </cfRule>
  </conditionalFormatting>
  <conditionalFormatting sqref="C84">
    <cfRule type="cellIs" dxfId="30316" priority="6182" stopIfTrue="1" operator="equal">
      <formula>"Towel"</formula>
    </cfRule>
    <cfRule type="cellIs" dxfId="30315" priority="6183" stopIfTrue="1" operator="equal">
      <formula>"Napkin Hs"</formula>
    </cfRule>
  </conditionalFormatting>
  <conditionalFormatting sqref="C84">
    <cfRule type="cellIs" dxfId="30314" priority="6176" stopIfTrue="1" operator="equal">
      <formula>"Towel"</formula>
    </cfRule>
    <cfRule type="cellIs" dxfId="30313" priority="6177" stopIfTrue="1" operator="equal">
      <formula>"Napkin Hs"</formula>
    </cfRule>
  </conditionalFormatting>
  <conditionalFormatting sqref="C84">
    <cfRule type="cellIs" dxfId="30312" priority="6178" stopIfTrue="1" operator="equal">
      <formula>"Towel"</formula>
    </cfRule>
    <cfRule type="cellIs" dxfId="30311" priority="6179" stopIfTrue="1" operator="equal">
      <formula>"Napkin Hs"</formula>
    </cfRule>
  </conditionalFormatting>
  <conditionalFormatting sqref="C84">
    <cfRule type="cellIs" dxfId="30310" priority="6174" stopIfTrue="1" operator="equal">
      <formula>"Towel"</formula>
    </cfRule>
    <cfRule type="cellIs" dxfId="30309" priority="6175" stopIfTrue="1" operator="equal">
      <formula>"Napkin Hs"</formula>
    </cfRule>
  </conditionalFormatting>
  <conditionalFormatting sqref="C84">
    <cfRule type="cellIs" dxfId="30308" priority="6168" stopIfTrue="1" operator="equal">
      <formula>"Towel"</formula>
    </cfRule>
    <cfRule type="cellIs" dxfId="30307" priority="6169" stopIfTrue="1" operator="equal">
      <formula>"Napkin Hs"</formula>
    </cfRule>
  </conditionalFormatting>
  <conditionalFormatting sqref="C84">
    <cfRule type="cellIs" dxfId="30306" priority="6172" stopIfTrue="1" operator="equal">
      <formula>"Towel"</formula>
    </cfRule>
    <cfRule type="cellIs" dxfId="30305" priority="6173" stopIfTrue="1" operator="equal">
      <formula>"Napkin Hs"</formula>
    </cfRule>
  </conditionalFormatting>
  <conditionalFormatting sqref="C84">
    <cfRule type="cellIs" dxfId="30304" priority="6170" stopIfTrue="1" operator="equal">
      <formula>"Towel"</formula>
    </cfRule>
    <cfRule type="cellIs" dxfId="30303" priority="6171" stopIfTrue="1" operator="equal">
      <formula>"Napkin Hs"</formula>
    </cfRule>
  </conditionalFormatting>
  <conditionalFormatting sqref="C84">
    <cfRule type="cellIs" dxfId="30302" priority="6162" stopIfTrue="1" operator="equal">
      <formula>"Towel"</formula>
    </cfRule>
    <cfRule type="cellIs" dxfId="30301" priority="6163" stopIfTrue="1" operator="equal">
      <formula>"Napkin Hs"</formula>
    </cfRule>
  </conditionalFormatting>
  <conditionalFormatting sqref="C84">
    <cfRule type="cellIs" dxfId="30300" priority="6164" stopIfTrue="1" operator="equal">
      <formula>"Towel"</formula>
    </cfRule>
    <cfRule type="cellIs" dxfId="30299" priority="6165" stopIfTrue="1" operator="equal">
      <formula>"Napkin Hs"</formula>
    </cfRule>
  </conditionalFormatting>
  <conditionalFormatting sqref="C84">
    <cfRule type="cellIs" dxfId="30298" priority="6166" stopIfTrue="1" operator="equal">
      <formula>"Towel"</formula>
    </cfRule>
    <cfRule type="cellIs" dxfId="30297" priority="6167" stopIfTrue="1" operator="equal">
      <formula>"Napkin Hs"</formula>
    </cfRule>
  </conditionalFormatting>
  <conditionalFormatting sqref="C84">
    <cfRule type="cellIs" dxfId="30296" priority="6160" stopIfTrue="1" operator="equal">
      <formula>"Towel"</formula>
    </cfRule>
    <cfRule type="cellIs" dxfId="30295" priority="6161" stopIfTrue="1" operator="equal">
      <formula>"Napkin Hs"</formula>
    </cfRule>
  </conditionalFormatting>
  <conditionalFormatting sqref="C84">
    <cfRule type="cellIs" dxfId="30294" priority="6158" stopIfTrue="1" operator="equal">
      <formula>"Towel"</formula>
    </cfRule>
    <cfRule type="cellIs" dxfId="30293" priority="6159" stopIfTrue="1" operator="equal">
      <formula>"Napkin Hs"</formula>
    </cfRule>
  </conditionalFormatting>
  <conditionalFormatting sqref="C84">
    <cfRule type="cellIs" dxfId="30292" priority="6134" stopIfTrue="1" operator="equal">
      <formula>"Towel"</formula>
    </cfRule>
  </conditionalFormatting>
  <conditionalFormatting sqref="C84">
    <cfRule type="cellIs" dxfId="30291" priority="6135" stopIfTrue="1" operator="equal">
      <formula>"Napkin Hs"</formula>
    </cfRule>
    <cfRule type="cellIs" dxfId="30290" priority="6140" stopIfTrue="1" operator="equal">
      <formula>"Towel"</formula>
    </cfRule>
    <cfRule type="cellIs" dxfId="30289" priority="6141" stopIfTrue="1" operator="equal">
      <formula>"Napkin Hs"</formula>
    </cfRule>
    <cfRule type="cellIs" dxfId="30288" priority="6150" stopIfTrue="1" operator="equal">
      <formula>"Towel"</formula>
    </cfRule>
    <cfRule type="cellIs" dxfId="30287" priority="6151" stopIfTrue="1" operator="equal">
      <formula>"Napkin Hs"</formula>
    </cfRule>
    <cfRule type="cellIs" dxfId="30286" priority="6156" stopIfTrue="1" operator="equal">
      <formula>"Towel"</formula>
    </cfRule>
    <cfRule type="cellIs" dxfId="30285" priority="6157" stopIfTrue="1" operator="equal">
      <formula>"Napkin Hs"</formula>
    </cfRule>
  </conditionalFormatting>
  <conditionalFormatting sqref="C84">
    <cfRule type="cellIs" dxfId="30284" priority="6136" stopIfTrue="1" operator="equal">
      <formula>"Towel"</formula>
    </cfRule>
    <cfRule type="cellIs" dxfId="30283" priority="6137" stopIfTrue="1" operator="equal">
      <formula>"Napkin Hs"</formula>
    </cfRule>
    <cfRule type="cellIs" dxfId="30282" priority="6138" stopIfTrue="1" operator="equal">
      <formula>"Towel"</formula>
    </cfRule>
    <cfRule type="cellIs" dxfId="30281" priority="6139" stopIfTrue="1" operator="equal">
      <formula>"Napkin Hs"</formula>
    </cfRule>
    <cfRule type="cellIs" dxfId="30280" priority="6142" stopIfTrue="1" operator="equal">
      <formula>"Towel"</formula>
    </cfRule>
    <cfRule type="cellIs" dxfId="30279" priority="6143" stopIfTrue="1" operator="equal">
      <formula>"Napkin Hs"</formula>
    </cfRule>
    <cfRule type="cellIs" dxfId="30278" priority="6144" stopIfTrue="1" operator="equal">
      <formula>"Towel"</formula>
    </cfRule>
    <cfRule type="cellIs" dxfId="30277" priority="6145" stopIfTrue="1" operator="equal">
      <formula>"Napkin Hs"</formula>
    </cfRule>
    <cfRule type="cellIs" dxfId="30276" priority="6146" stopIfTrue="1" operator="equal">
      <formula>"Towel"</formula>
    </cfRule>
    <cfRule type="cellIs" dxfId="30275" priority="6147" stopIfTrue="1" operator="equal">
      <formula>"Napkin Hs"</formula>
    </cfRule>
    <cfRule type="cellIs" dxfId="30274" priority="6148" stopIfTrue="1" operator="equal">
      <formula>"Towel"</formula>
    </cfRule>
    <cfRule type="cellIs" dxfId="30273" priority="6149" stopIfTrue="1" operator="equal">
      <formula>"Napkin Hs"</formula>
    </cfRule>
    <cfRule type="cellIs" dxfId="30272" priority="6152" stopIfTrue="1" operator="equal">
      <formula>"Towel"</formula>
    </cfRule>
    <cfRule type="cellIs" dxfId="30271" priority="6153" stopIfTrue="1" operator="equal">
      <formula>"Napkin Hs"</formula>
    </cfRule>
    <cfRule type="cellIs" dxfId="30270" priority="6155" stopIfTrue="1" operator="equal">
      <formula>"Napkin Hs"</formula>
    </cfRule>
  </conditionalFormatting>
  <conditionalFormatting sqref="C84">
    <cfRule type="cellIs" dxfId="30269" priority="6154" stopIfTrue="1" operator="equal">
      <formula>"Towel"</formula>
    </cfRule>
  </conditionalFormatting>
  <conditionalFormatting sqref="C84">
    <cfRule type="cellIs" dxfId="30268" priority="6132" stopIfTrue="1" operator="equal">
      <formula>"Towel"</formula>
    </cfRule>
    <cfRule type="cellIs" dxfId="30267" priority="6133" stopIfTrue="1" operator="equal">
      <formula>"Napkin Hs"</formula>
    </cfRule>
  </conditionalFormatting>
  <conditionalFormatting sqref="C84">
    <cfRule type="cellIs" dxfId="30266" priority="6131" stopIfTrue="1" operator="equal">
      <formula>"Napkin Hs"</formula>
    </cfRule>
  </conditionalFormatting>
  <conditionalFormatting sqref="C84">
    <cfRule type="cellIs" dxfId="30265" priority="6130" stopIfTrue="1" operator="equal">
      <formula>"Towel"</formula>
    </cfRule>
  </conditionalFormatting>
  <conditionalFormatting sqref="C84">
    <cfRule type="cellIs" dxfId="30264" priority="6128" stopIfTrue="1" operator="equal">
      <formula>"Towel"</formula>
    </cfRule>
  </conditionalFormatting>
  <conditionalFormatting sqref="C84">
    <cfRule type="cellIs" dxfId="30263" priority="6129" stopIfTrue="1" operator="equal">
      <formula>"Napkin Hs"</formula>
    </cfRule>
  </conditionalFormatting>
  <conditionalFormatting sqref="C84">
    <cfRule type="cellIs" dxfId="30262" priority="6032" stopIfTrue="1" operator="equal">
      <formula>"Towel"</formula>
    </cfRule>
  </conditionalFormatting>
  <conditionalFormatting sqref="C84">
    <cfRule type="cellIs" dxfId="30261" priority="6042" stopIfTrue="1" operator="equal">
      <formula>"Towel"</formula>
    </cfRule>
    <cfRule type="cellIs" dxfId="30260" priority="6043" stopIfTrue="1" operator="equal">
      <formula>"Napkin Hs"</formula>
    </cfRule>
    <cfRule type="cellIs" dxfId="30259" priority="6048" stopIfTrue="1" operator="equal">
      <formula>"Towel"</formula>
    </cfRule>
    <cfRule type="cellIs" dxfId="30258" priority="6049" stopIfTrue="1" operator="equal">
      <formula>"Napkin Hs"</formula>
    </cfRule>
    <cfRule type="cellIs" dxfId="30257" priority="6054" stopIfTrue="1" operator="equal">
      <formula>"Towel"</formula>
    </cfRule>
    <cfRule type="cellIs" dxfId="30256" priority="6055" stopIfTrue="1" operator="equal">
      <formula>"Napkin Hs"</formula>
    </cfRule>
    <cfRule type="cellIs" dxfId="30255" priority="6056" stopIfTrue="1" operator="equal">
      <formula>"Towel"</formula>
    </cfRule>
    <cfRule type="cellIs" dxfId="30254" priority="6057" stopIfTrue="1" operator="equal">
      <formula>"Napkin Hs"</formula>
    </cfRule>
    <cfRule type="cellIs" dxfId="30253" priority="6062" stopIfTrue="1" operator="equal">
      <formula>"Towel"</formula>
    </cfRule>
    <cfRule type="cellIs" dxfId="30252" priority="6063" stopIfTrue="1" operator="equal">
      <formula>"Napkin Hs"</formula>
    </cfRule>
    <cfRule type="cellIs" dxfId="30251" priority="6072" stopIfTrue="1" operator="equal">
      <formula>"Towel"</formula>
    </cfRule>
    <cfRule type="cellIs" dxfId="30250" priority="6073" stopIfTrue="1" operator="equal">
      <formula>"Napkin Hs"</formula>
    </cfRule>
    <cfRule type="cellIs" dxfId="30249" priority="6078" stopIfTrue="1" operator="equal">
      <formula>"Towel"</formula>
    </cfRule>
    <cfRule type="cellIs" dxfId="30248" priority="6079" stopIfTrue="1" operator="equal">
      <formula>"Napkin Hs"</formula>
    </cfRule>
    <cfRule type="cellIs" dxfId="30247" priority="6080" stopIfTrue="1" operator="equal">
      <formula>"Towel"</formula>
    </cfRule>
    <cfRule type="cellIs" dxfId="30246" priority="6081" stopIfTrue="1" operator="equal">
      <formula>"Napkin Hs"</formula>
    </cfRule>
    <cfRule type="cellIs" dxfId="30245" priority="6086" stopIfTrue="1" operator="equal">
      <formula>"Towel"</formula>
    </cfRule>
    <cfRule type="cellIs" dxfId="30244" priority="6087" stopIfTrue="1" operator="equal">
      <formula>"Napkin Hs"</formula>
    </cfRule>
    <cfRule type="cellIs" dxfId="30243" priority="6096" stopIfTrue="1" operator="equal">
      <formula>"Towel"</formula>
    </cfRule>
    <cfRule type="cellIs" dxfId="30242" priority="6097" stopIfTrue="1" operator="equal">
      <formula>"Napkin Hs"</formula>
    </cfRule>
    <cfRule type="cellIs" dxfId="30241" priority="6098" stopIfTrue="1" operator="equal">
      <formula>"Towel"</formula>
    </cfRule>
    <cfRule type="cellIs" dxfId="30240" priority="6099" stopIfTrue="1" operator="equal">
      <formula>"Napkin Hs"</formula>
    </cfRule>
    <cfRule type="cellIs" dxfId="30239" priority="6104" stopIfTrue="1" operator="equal">
      <formula>"Towel"</formula>
    </cfRule>
    <cfRule type="cellIs" dxfId="30238" priority="6105" stopIfTrue="1" operator="equal">
      <formula>"Napkin Hs"</formula>
    </cfRule>
    <cfRule type="cellIs" dxfId="30237" priority="6114" stopIfTrue="1" operator="equal">
      <formula>"Towel"</formula>
    </cfRule>
    <cfRule type="cellIs" dxfId="30236" priority="6115" stopIfTrue="1" operator="equal">
      <formula>"Napkin Hs"</formula>
    </cfRule>
    <cfRule type="cellIs" dxfId="30235" priority="6116" stopIfTrue="1" operator="equal">
      <formula>"Towel"</formula>
    </cfRule>
    <cfRule type="cellIs" dxfId="30234" priority="6117" stopIfTrue="1" operator="equal">
      <formula>"Napkin Hs"</formula>
    </cfRule>
    <cfRule type="cellIs" dxfId="30233" priority="6123" stopIfTrue="1" operator="equal">
      <formula>"Napkin Hs"</formula>
    </cfRule>
  </conditionalFormatting>
  <conditionalFormatting sqref="C84">
    <cfRule type="cellIs" dxfId="30232" priority="6122" stopIfTrue="1" operator="equal">
      <formula>"Towel"</formula>
    </cfRule>
  </conditionalFormatting>
  <conditionalFormatting sqref="C84">
    <cfRule type="cellIs" dxfId="30231" priority="6033" stopIfTrue="1" operator="equal">
      <formula>"Napkin Hs"</formula>
    </cfRule>
    <cfRule type="cellIs" dxfId="30230" priority="6034" stopIfTrue="1" operator="equal">
      <formula>"Towel"</formula>
    </cfRule>
    <cfRule type="cellIs" dxfId="30229" priority="6035" stopIfTrue="1" operator="equal">
      <formula>"Napkin Hs"</formula>
    </cfRule>
    <cfRule type="cellIs" dxfId="30228" priority="6036" stopIfTrue="1" operator="equal">
      <formula>"Towel"</formula>
    </cfRule>
    <cfRule type="cellIs" dxfId="30227" priority="6037" stopIfTrue="1" operator="equal">
      <formula>"Napkin Hs"</formula>
    </cfRule>
    <cfRule type="cellIs" dxfId="30226" priority="6038" stopIfTrue="1" operator="equal">
      <formula>"Towel"</formula>
    </cfRule>
    <cfRule type="cellIs" dxfId="30225" priority="6039" stopIfTrue="1" operator="equal">
      <formula>"Napkin Hs"</formula>
    </cfRule>
    <cfRule type="cellIs" dxfId="30224" priority="6040" stopIfTrue="1" operator="equal">
      <formula>"Towel"</formula>
    </cfRule>
    <cfRule type="cellIs" dxfId="30223" priority="6041" stopIfTrue="1" operator="equal">
      <formula>"Napkin Hs"</formula>
    </cfRule>
    <cfRule type="cellIs" dxfId="30222" priority="6044" stopIfTrue="1" operator="equal">
      <formula>"Towel"</formula>
    </cfRule>
    <cfRule type="cellIs" dxfId="30221" priority="6045" stopIfTrue="1" operator="equal">
      <formula>"Napkin Hs"</formula>
    </cfRule>
    <cfRule type="cellIs" dxfId="30220" priority="6046" stopIfTrue="1" operator="equal">
      <formula>"Towel"</formula>
    </cfRule>
    <cfRule type="cellIs" dxfId="30219" priority="6047" stopIfTrue="1" operator="equal">
      <formula>"Napkin Hs"</formula>
    </cfRule>
    <cfRule type="cellIs" dxfId="30218" priority="6050" stopIfTrue="1" operator="equal">
      <formula>"Towel"</formula>
    </cfRule>
    <cfRule type="cellIs" dxfId="30217" priority="6051" stopIfTrue="1" operator="equal">
      <formula>"Napkin Hs"</formula>
    </cfRule>
    <cfRule type="cellIs" dxfId="30216" priority="6052" stopIfTrue="1" operator="equal">
      <formula>"Towel"</formula>
    </cfRule>
    <cfRule type="cellIs" dxfId="30215" priority="6053" stopIfTrue="1" operator="equal">
      <formula>"Napkin Hs"</formula>
    </cfRule>
    <cfRule type="cellIs" dxfId="30214" priority="6058" stopIfTrue="1" operator="equal">
      <formula>"Towel"</formula>
    </cfRule>
    <cfRule type="cellIs" dxfId="30213" priority="6059" stopIfTrue="1" operator="equal">
      <formula>"Napkin Hs"</formula>
    </cfRule>
    <cfRule type="cellIs" dxfId="30212" priority="6060" stopIfTrue="1" operator="equal">
      <formula>"Towel"</formula>
    </cfRule>
    <cfRule type="cellIs" dxfId="30211" priority="6061" stopIfTrue="1" operator="equal">
      <formula>"Napkin Hs"</formula>
    </cfRule>
    <cfRule type="cellIs" dxfId="30210" priority="6064" stopIfTrue="1" operator="equal">
      <formula>"Towel"</formula>
    </cfRule>
    <cfRule type="cellIs" dxfId="30209" priority="6065" stopIfTrue="1" operator="equal">
      <formula>"Napkin Hs"</formula>
    </cfRule>
    <cfRule type="cellIs" dxfId="30208" priority="6066" stopIfTrue="1" operator="equal">
      <formula>"Towel"</formula>
    </cfRule>
    <cfRule type="cellIs" dxfId="30207" priority="6067" stopIfTrue="1" operator="equal">
      <formula>"Napkin Hs"</formula>
    </cfRule>
    <cfRule type="cellIs" dxfId="30206" priority="6068" stopIfTrue="1" operator="equal">
      <formula>"Towel"</formula>
    </cfRule>
    <cfRule type="cellIs" dxfId="30205" priority="6069" stopIfTrue="1" operator="equal">
      <formula>"Napkin Hs"</formula>
    </cfRule>
    <cfRule type="cellIs" dxfId="30204" priority="6070" stopIfTrue="1" operator="equal">
      <formula>"Towel"</formula>
    </cfRule>
    <cfRule type="cellIs" dxfId="30203" priority="6071" stopIfTrue="1" operator="equal">
      <formula>"Napkin Hs"</formula>
    </cfRule>
    <cfRule type="cellIs" dxfId="30202" priority="6074" stopIfTrue="1" operator="equal">
      <formula>"Towel"</formula>
    </cfRule>
    <cfRule type="cellIs" dxfId="30201" priority="6075" stopIfTrue="1" operator="equal">
      <formula>"Napkin Hs"</formula>
    </cfRule>
    <cfRule type="cellIs" dxfId="30200" priority="6076" stopIfTrue="1" operator="equal">
      <formula>"Towel"</formula>
    </cfRule>
    <cfRule type="cellIs" dxfId="30199" priority="6077" stopIfTrue="1" operator="equal">
      <formula>"Napkin Hs"</formula>
    </cfRule>
    <cfRule type="cellIs" dxfId="30198" priority="6082" stopIfTrue="1" operator="equal">
      <formula>"Towel"</formula>
    </cfRule>
    <cfRule type="cellIs" dxfId="30197" priority="6083" stopIfTrue="1" operator="equal">
      <formula>"Napkin Hs"</formula>
    </cfRule>
    <cfRule type="cellIs" dxfId="30196" priority="6084" stopIfTrue="1" operator="equal">
      <formula>"Towel"</formula>
    </cfRule>
    <cfRule type="cellIs" dxfId="30195" priority="6085" stopIfTrue="1" operator="equal">
      <formula>"Napkin Hs"</formula>
    </cfRule>
    <cfRule type="cellIs" dxfId="30194" priority="6088" stopIfTrue="1" operator="equal">
      <formula>"Towel"</formula>
    </cfRule>
    <cfRule type="cellIs" dxfId="30193" priority="6089" stopIfTrue="1" operator="equal">
      <formula>"Napkin Hs"</formula>
    </cfRule>
    <cfRule type="cellIs" dxfId="30192" priority="6090" stopIfTrue="1" operator="equal">
      <formula>"Towel"</formula>
    </cfRule>
    <cfRule type="cellIs" dxfId="30191" priority="6091" stopIfTrue="1" operator="equal">
      <formula>"Napkin Hs"</formula>
    </cfRule>
    <cfRule type="cellIs" dxfId="30190" priority="6092" stopIfTrue="1" operator="equal">
      <formula>"Towel"</formula>
    </cfRule>
    <cfRule type="cellIs" dxfId="30189" priority="6093" stopIfTrue="1" operator="equal">
      <formula>"Napkin Hs"</formula>
    </cfRule>
    <cfRule type="cellIs" dxfId="30188" priority="6094" stopIfTrue="1" operator="equal">
      <formula>"Towel"</formula>
    </cfRule>
    <cfRule type="cellIs" dxfId="30187" priority="6095" stopIfTrue="1" operator="equal">
      <formula>"Napkin Hs"</formula>
    </cfRule>
    <cfRule type="cellIs" dxfId="30186" priority="6100" stopIfTrue="1" operator="equal">
      <formula>"Towel"</formula>
    </cfRule>
    <cfRule type="cellIs" dxfId="30185" priority="6101" stopIfTrue="1" operator="equal">
      <formula>"Napkin Hs"</formula>
    </cfRule>
    <cfRule type="cellIs" dxfId="30184" priority="6102" stopIfTrue="1" operator="equal">
      <formula>"Towel"</formula>
    </cfRule>
    <cfRule type="cellIs" dxfId="30183" priority="6103" stopIfTrue="1" operator="equal">
      <formula>"Napkin Hs"</formula>
    </cfRule>
    <cfRule type="cellIs" dxfId="30182" priority="6106" stopIfTrue="1" operator="equal">
      <formula>"Towel"</formula>
    </cfRule>
    <cfRule type="cellIs" dxfId="30181" priority="6107" stopIfTrue="1" operator="equal">
      <formula>"Napkin Hs"</formula>
    </cfRule>
    <cfRule type="cellIs" dxfId="30180" priority="6108" stopIfTrue="1" operator="equal">
      <formula>"Towel"</formula>
    </cfRule>
    <cfRule type="cellIs" dxfId="30179" priority="6109" stopIfTrue="1" operator="equal">
      <formula>"Napkin Hs"</formula>
    </cfRule>
    <cfRule type="cellIs" dxfId="30178" priority="6110" stopIfTrue="1" operator="equal">
      <formula>"Towel"</formula>
    </cfRule>
    <cfRule type="cellIs" dxfId="30177" priority="6111" stopIfTrue="1" operator="equal">
      <formula>"Napkin Hs"</formula>
    </cfRule>
    <cfRule type="cellIs" dxfId="30176" priority="6112" stopIfTrue="1" operator="equal">
      <formula>"Towel"</formula>
    </cfRule>
    <cfRule type="cellIs" dxfId="30175" priority="6113" stopIfTrue="1" operator="equal">
      <formula>"Napkin Hs"</formula>
    </cfRule>
    <cfRule type="cellIs" dxfId="30174" priority="6118" stopIfTrue="1" operator="equal">
      <formula>"Towel"</formula>
    </cfRule>
    <cfRule type="cellIs" dxfId="30173" priority="6119" stopIfTrue="1" operator="equal">
      <formula>"Napkin Hs"</formula>
    </cfRule>
    <cfRule type="cellIs" dxfId="30172" priority="6120" stopIfTrue="1" operator="equal">
      <formula>"Towel"</formula>
    </cfRule>
    <cfRule type="cellIs" dxfId="30171" priority="6121" stopIfTrue="1" operator="equal">
      <formula>"Napkin Hs"</formula>
    </cfRule>
    <cfRule type="cellIs" dxfId="30170" priority="6124" stopIfTrue="1" operator="equal">
      <formula>"Towel"</formula>
    </cfRule>
    <cfRule type="cellIs" dxfId="30169" priority="6125" stopIfTrue="1" operator="equal">
      <formula>"Napkin Hs"</formula>
    </cfRule>
    <cfRule type="cellIs" dxfId="30168" priority="6126" stopIfTrue="1" operator="equal">
      <formula>"Towel"</formula>
    </cfRule>
    <cfRule type="cellIs" dxfId="30167" priority="6127" stopIfTrue="1" operator="equal">
      <formula>"Napkin Hs"</formula>
    </cfRule>
  </conditionalFormatting>
  <conditionalFormatting sqref="C84">
    <cfRule type="cellIs" dxfId="30166" priority="6031" stopIfTrue="1" operator="equal">
      <formula>"Napkin Hs"</formula>
    </cfRule>
  </conditionalFormatting>
  <conditionalFormatting sqref="C84">
    <cfRule type="cellIs" dxfId="30165" priority="6030" stopIfTrue="1" operator="equal">
      <formula>"Napkin Hs"</formula>
    </cfRule>
  </conditionalFormatting>
  <conditionalFormatting sqref="C84">
    <cfRule type="cellIs" dxfId="30164" priority="6029" stopIfTrue="1" operator="equal">
      <formula>"Napkin Hs"</formula>
    </cfRule>
  </conditionalFormatting>
  <conditionalFormatting sqref="C84">
    <cfRule type="cellIs" dxfId="30163" priority="6028" stopIfTrue="1" operator="equal">
      <formula>"Napkin Hs"</formula>
    </cfRule>
  </conditionalFormatting>
  <conditionalFormatting sqref="C84">
    <cfRule type="cellIs" dxfId="30162" priority="6027" stopIfTrue="1" operator="equal">
      <formula>"Napkin Hs"</formula>
    </cfRule>
  </conditionalFormatting>
  <conditionalFormatting sqref="C84">
    <cfRule type="cellIs" dxfId="30161" priority="6026" stopIfTrue="1" operator="equal">
      <formula>"Napkin Hs"</formula>
    </cfRule>
  </conditionalFormatting>
  <conditionalFormatting sqref="C84">
    <cfRule type="cellIs" dxfId="30160" priority="6022" stopIfTrue="1" operator="equal">
      <formula>"Towel"</formula>
    </cfRule>
    <cfRule type="cellIs" dxfId="30159" priority="6023" stopIfTrue="1" operator="equal">
      <formula>"Napkin Hs"</formula>
    </cfRule>
  </conditionalFormatting>
  <conditionalFormatting sqref="C84">
    <cfRule type="cellIs" dxfId="30158" priority="6024" stopIfTrue="1" operator="equal">
      <formula>"Towel"</formula>
    </cfRule>
    <cfRule type="cellIs" dxfId="30157" priority="6025" stopIfTrue="1" operator="equal">
      <formula>"Napkin Hs"</formula>
    </cfRule>
  </conditionalFormatting>
  <conditionalFormatting sqref="C84">
    <cfRule type="cellIs" dxfId="30156" priority="6018" stopIfTrue="1" operator="equal">
      <formula>"Towel"</formula>
    </cfRule>
    <cfRule type="cellIs" dxfId="30155" priority="6019" stopIfTrue="1" operator="equal">
      <formula>"Napkin Hs"</formula>
    </cfRule>
  </conditionalFormatting>
  <conditionalFormatting sqref="C84">
    <cfRule type="cellIs" dxfId="30154" priority="6020" stopIfTrue="1" operator="equal">
      <formula>"Towel"</formula>
    </cfRule>
    <cfRule type="cellIs" dxfId="30153" priority="6021" stopIfTrue="1" operator="equal">
      <formula>"Napkin Hs"</formula>
    </cfRule>
  </conditionalFormatting>
  <conditionalFormatting sqref="B84:C84">
    <cfRule type="cellIs" dxfId="30152" priority="6445" stopIfTrue="1" operator="equal">
      <formula>"Towel"</formula>
    </cfRule>
    <cfRule type="cellIs" dxfId="30151" priority="6446" stopIfTrue="1" operator="equal">
      <formula>"Napkin Hs"</formula>
    </cfRule>
  </conditionalFormatting>
  <conditionalFormatting sqref="C84">
    <cfRule type="cellIs" dxfId="30150" priority="6441" stopIfTrue="1" operator="equal">
      <formula>"Towel"</formula>
    </cfRule>
    <cfRule type="cellIs" dxfId="30149" priority="6442" stopIfTrue="1" operator="equal">
      <formula>"Napkin Hs"</formula>
    </cfRule>
  </conditionalFormatting>
  <conditionalFormatting sqref="C84">
    <cfRule type="cellIs" dxfId="30148" priority="6443" stopIfTrue="1" operator="equal">
      <formula>"Towel"</formula>
    </cfRule>
    <cfRule type="cellIs" dxfId="30147" priority="6444" stopIfTrue="1" operator="equal">
      <formula>"Napkin Hs"</formula>
    </cfRule>
  </conditionalFormatting>
  <conditionalFormatting sqref="C84">
    <cfRule type="cellIs" dxfId="30146" priority="6437" stopIfTrue="1" operator="equal">
      <formula>"Towel"</formula>
    </cfRule>
    <cfRule type="cellIs" dxfId="30145" priority="6438" stopIfTrue="1" operator="equal">
      <formula>"Napkin Hs"</formula>
    </cfRule>
  </conditionalFormatting>
  <conditionalFormatting sqref="C84">
    <cfRule type="cellIs" dxfId="30144" priority="6439" stopIfTrue="1" operator="equal">
      <formula>"Towel"</formula>
    </cfRule>
    <cfRule type="cellIs" dxfId="30143" priority="6440" stopIfTrue="1" operator="equal">
      <formula>"Napkin Hs"</formula>
    </cfRule>
  </conditionalFormatting>
  <conditionalFormatting sqref="C84">
    <cfRule type="cellIs" dxfId="30142" priority="6435" stopIfTrue="1" operator="equal">
      <formula>"Towel"</formula>
    </cfRule>
    <cfRule type="cellIs" dxfId="30141" priority="6436" stopIfTrue="1" operator="equal">
      <formula>"Napkin Hs"</formula>
    </cfRule>
  </conditionalFormatting>
  <conditionalFormatting sqref="B84">
    <cfRule type="cellIs" dxfId="30140" priority="6433" stopIfTrue="1" operator="equal">
      <formula>"Towel"</formula>
    </cfRule>
    <cfRule type="cellIs" dxfId="30139" priority="6434" stopIfTrue="1" operator="equal">
      <formula>"Napkin Hs"</formula>
    </cfRule>
  </conditionalFormatting>
  <conditionalFormatting sqref="B84:C84">
    <cfRule type="cellIs" dxfId="30138" priority="6431" stopIfTrue="1" operator="equal">
      <formula>"Towel"</formula>
    </cfRule>
    <cfRule type="cellIs" dxfId="30137" priority="6432" stopIfTrue="1" operator="equal">
      <formula>"Napkin Hs"</formula>
    </cfRule>
  </conditionalFormatting>
  <conditionalFormatting sqref="C84">
    <cfRule type="cellIs" dxfId="30136" priority="6427" stopIfTrue="1" operator="equal">
      <formula>"Towel"</formula>
    </cfRule>
    <cfRule type="cellIs" dxfId="30135" priority="6428" stopIfTrue="1" operator="equal">
      <formula>"Napkin Hs"</formula>
    </cfRule>
  </conditionalFormatting>
  <conditionalFormatting sqref="C84">
    <cfRule type="cellIs" dxfId="30134" priority="6430" stopIfTrue="1" operator="equal">
      <formula>"Napkin Hs"</formula>
    </cfRule>
  </conditionalFormatting>
  <conditionalFormatting sqref="C84">
    <cfRule type="cellIs" dxfId="30133" priority="6429" stopIfTrue="1" operator="equal">
      <formula>"Towel"</formula>
    </cfRule>
  </conditionalFormatting>
  <conditionalFormatting sqref="C90">
    <cfRule type="cellIs" dxfId="30132" priority="6010" stopIfTrue="1" operator="equal">
      <formula>"Towel"</formula>
    </cfRule>
    <cfRule type="cellIs" dxfId="30131" priority="6011" stopIfTrue="1" operator="equal">
      <formula>"Napkin Hs"</formula>
    </cfRule>
  </conditionalFormatting>
  <conditionalFormatting sqref="C90">
    <cfRule type="cellIs" dxfId="30130" priority="6012" stopIfTrue="1" operator="equal">
      <formula>"Towel"</formula>
    </cfRule>
    <cfRule type="cellIs" dxfId="30129" priority="6013" stopIfTrue="1" operator="equal">
      <formula>"Napkin Hs"</formula>
    </cfRule>
  </conditionalFormatting>
  <conditionalFormatting sqref="C90">
    <cfRule type="cellIs" dxfId="30128" priority="6008" stopIfTrue="1" operator="equal">
      <formula>"Towel"</formula>
    </cfRule>
    <cfRule type="cellIs" dxfId="30127" priority="6009" stopIfTrue="1" operator="equal">
      <formula>"Napkin Hs"</formula>
    </cfRule>
  </conditionalFormatting>
  <conditionalFormatting sqref="C90">
    <cfRule type="cellIs" dxfId="30126" priority="6006" stopIfTrue="1" operator="equal">
      <formula>"Towel"</formula>
    </cfRule>
    <cfRule type="cellIs" dxfId="30125" priority="6007" stopIfTrue="1" operator="equal">
      <formula>"Napkin Hs"</formula>
    </cfRule>
  </conditionalFormatting>
  <conditionalFormatting sqref="C90">
    <cfRule type="cellIs" dxfId="30124" priority="6014" stopIfTrue="1" operator="equal">
      <formula>"Towel"</formula>
    </cfRule>
    <cfRule type="cellIs" dxfId="30123" priority="6015" stopIfTrue="1" operator="equal">
      <formula>"Napkin Hs"</formula>
    </cfRule>
  </conditionalFormatting>
  <conditionalFormatting sqref="C90">
    <cfRule type="cellIs" dxfId="30122" priority="6016" stopIfTrue="1" operator="equal">
      <formula>"Towel"</formula>
    </cfRule>
    <cfRule type="cellIs" dxfId="30121" priority="6017" stopIfTrue="1" operator="equal">
      <formula>"Napkin Hs"</formula>
    </cfRule>
  </conditionalFormatting>
  <conditionalFormatting sqref="B90">
    <cfRule type="cellIs" dxfId="30120" priority="6004" stopIfTrue="1" operator="equal">
      <formula>"Towel"</formula>
    </cfRule>
    <cfRule type="cellIs" dxfId="30119" priority="6005" stopIfTrue="1" operator="equal">
      <formula>"Napkin Hs"</formula>
    </cfRule>
  </conditionalFormatting>
  <conditionalFormatting sqref="B88:C88">
    <cfRule type="cellIs" dxfId="30118" priority="6002" stopIfTrue="1" operator="equal">
      <formula>"Towel"</formula>
    </cfRule>
    <cfRule type="cellIs" dxfId="30117" priority="6003" stopIfTrue="1" operator="equal">
      <formula>"Napkin Hs"</formula>
    </cfRule>
  </conditionalFormatting>
  <conditionalFormatting sqref="C88">
    <cfRule type="cellIs" dxfId="30116" priority="6000" stopIfTrue="1" operator="equal">
      <formula>"Towel"</formula>
    </cfRule>
    <cfRule type="cellIs" dxfId="30115" priority="6001" stopIfTrue="1" operator="equal">
      <formula>"Napkin Hs"</formula>
    </cfRule>
  </conditionalFormatting>
  <conditionalFormatting sqref="C88">
    <cfRule type="cellIs" dxfId="30114" priority="5998" stopIfTrue="1" operator="equal">
      <formula>"Towel"</formula>
    </cfRule>
    <cfRule type="cellIs" dxfId="30113" priority="5999" stopIfTrue="1" operator="equal">
      <formula>"Napkin Hs"</formula>
    </cfRule>
  </conditionalFormatting>
  <conditionalFormatting sqref="C88">
    <cfRule type="cellIs" dxfId="30112" priority="5984" stopIfTrue="1" operator="equal">
      <formula>"Towel"</formula>
    </cfRule>
    <cfRule type="cellIs" dxfId="30111" priority="5985" stopIfTrue="1" operator="equal">
      <formula>"Napkin Hs"</formula>
    </cfRule>
  </conditionalFormatting>
  <conditionalFormatting sqref="C88">
    <cfRule type="cellIs" dxfId="30110" priority="5982" stopIfTrue="1" operator="equal">
      <formula>"Towel"</formula>
    </cfRule>
    <cfRule type="cellIs" dxfId="30109" priority="5983" stopIfTrue="1" operator="equal">
      <formula>"Napkin Hs"</formula>
    </cfRule>
  </conditionalFormatting>
  <conditionalFormatting sqref="C88">
    <cfRule type="cellIs" dxfId="30108" priority="5990" stopIfTrue="1" operator="equal">
      <formula>"Towel"</formula>
    </cfRule>
    <cfRule type="cellIs" dxfId="30107" priority="5991" stopIfTrue="1" operator="equal">
      <formula>"Napkin Hs"</formula>
    </cfRule>
  </conditionalFormatting>
  <conditionalFormatting sqref="B88:C88">
    <cfRule type="cellIs" dxfId="30106" priority="5992" stopIfTrue="1" operator="equal">
      <formula>"Towel"</formula>
    </cfRule>
    <cfRule type="cellIs" dxfId="30105" priority="5993" stopIfTrue="1" operator="equal">
      <formula>"Napkin Hs"</formula>
    </cfRule>
  </conditionalFormatting>
  <conditionalFormatting sqref="C88">
    <cfRule type="cellIs" dxfId="30104" priority="5988" stopIfTrue="1" operator="equal">
      <formula>"Towel"</formula>
    </cfRule>
    <cfRule type="cellIs" dxfId="30103" priority="5989" stopIfTrue="1" operator="equal">
      <formula>"Napkin Hs"</formula>
    </cfRule>
  </conditionalFormatting>
  <conditionalFormatting sqref="B88:C88">
    <cfRule type="cellIs" dxfId="30102" priority="5986" stopIfTrue="1" operator="equal">
      <formula>"Towel"</formula>
    </cfRule>
    <cfRule type="cellIs" dxfId="30101" priority="5987" stopIfTrue="1" operator="equal">
      <formula>"Napkin Hs"</formula>
    </cfRule>
  </conditionalFormatting>
  <conditionalFormatting sqref="C88">
    <cfRule type="cellIs" dxfId="30100" priority="5994" stopIfTrue="1" operator="equal">
      <formula>"Towel"</formula>
    </cfRule>
    <cfRule type="cellIs" dxfId="30099" priority="5995" stopIfTrue="1" operator="equal">
      <formula>"Napkin Hs"</formula>
    </cfRule>
  </conditionalFormatting>
  <conditionalFormatting sqref="C88">
    <cfRule type="cellIs" dxfId="30098" priority="5996" stopIfTrue="1" operator="equal">
      <formula>"Towel"</formula>
    </cfRule>
    <cfRule type="cellIs" dxfId="30097" priority="5997" stopIfTrue="1" operator="equal">
      <formula>"Napkin Hs"</formula>
    </cfRule>
  </conditionalFormatting>
  <conditionalFormatting sqref="C88">
    <cfRule type="cellIs" dxfId="30096" priority="5978" stopIfTrue="1" operator="equal">
      <formula>"Towel"</formula>
    </cfRule>
    <cfRule type="cellIs" dxfId="30095" priority="5979" stopIfTrue="1" operator="equal">
      <formula>"Napkin Hs"</formula>
    </cfRule>
  </conditionalFormatting>
  <conditionalFormatting sqref="B88:C88">
    <cfRule type="cellIs" dxfId="30094" priority="5980" stopIfTrue="1" operator="equal">
      <formula>"Towel"</formula>
    </cfRule>
    <cfRule type="cellIs" dxfId="30093" priority="5981" stopIfTrue="1" operator="equal">
      <formula>"Napkin Hs"</formula>
    </cfRule>
  </conditionalFormatting>
  <conditionalFormatting sqref="C88">
    <cfRule type="cellIs" dxfId="30092" priority="5976" stopIfTrue="1" operator="equal">
      <formula>"Towel"</formula>
    </cfRule>
    <cfRule type="cellIs" dxfId="30091" priority="5977" stopIfTrue="1" operator="equal">
      <formula>"Napkin Hs"</formula>
    </cfRule>
  </conditionalFormatting>
  <conditionalFormatting sqref="B88:C88">
    <cfRule type="cellIs" dxfId="30090" priority="5974" stopIfTrue="1" operator="equal">
      <formula>"Towel"</formula>
    </cfRule>
    <cfRule type="cellIs" dxfId="30089" priority="5975" stopIfTrue="1" operator="equal">
      <formula>"Napkin Hs"</formula>
    </cfRule>
  </conditionalFormatting>
  <conditionalFormatting sqref="C88">
    <cfRule type="cellIs" dxfId="30088" priority="5960" stopIfTrue="1" operator="equal">
      <formula>"Towel"</formula>
    </cfRule>
    <cfRule type="cellIs" dxfId="30087" priority="5961" stopIfTrue="1" operator="equal">
      <formula>"Napkin Hs"</formula>
    </cfRule>
  </conditionalFormatting>
  <conditionalFormatting sqref="C88">
    <cfRule type="cellIs" dxfId="30086" priority="5958" stopIfTrue="1" operator="equal">
      <formula>"Towel"</formula>
    </cfRule>
    <cfRule type="cellIs" dxfId="30085" priority="5959" stopIfTrue="1" operator="equal">
      <formula>"Napkin Hs"</formula>
    </cfRule>
  </conditionalFormatting>
  <conditionalFormatting sqref="C88">
    <cfRule type="cellIs" dxfId="30084" priority="5966" stopIfTrue="1" operator="equal">
      <formula>"Towel"</formula>
    </cfRule>
    <cfRule type="cellIs" dxfId="30083" priority="5967" stopIfTrue="1" operator="equal">
      <formula>"Napkin Hs"</formula>
    </cfRule>
  </conditionalFormatting>
  <conditionalFormatting sqref="B88:C88">
    <cfRule type="cellIs" dxfId="30082" priority="5968" stopIfTrue="1" operator="equal">
      <formula>"Towel"</formula>
    </cfRule>
    <cfRule type="cellIs" dxfId="30081" priority="5969" stopIfTrue="1" operator="equal">
      <formula>"Napkin Hs"</formula>
    </cfRule>
  </conditionalFormatting>
  <conditionalFormatting sqref="C88">
    <cfRule type="cellIs" dxfId="30080" priority="5964" stopIfTrue="1" operator="equal">
      <formula>"Towel"</formula>
    </cfRule>
    <cfRule type="cellIs" dxfId="30079" priority="5965" stopIfTrue="1" operator="equal">
      <formula>"Napkin Hs"</formula>
    </cfRule>
  </conditionalFormatting>
  <conditionalFormatting sqref="B88:C88">
    <cfRule type="cellIs" dxfId="30078" priority="5962" stopIfTrue="1" operator="equal">
      <formula>"Towel"</formula>
    </cfRule>
    <cfRule type="cellIs" dxfId="30077" priority="5963" stopIfTrue="1" operator="equal">
      <formula>"Napkin Hs"</formula>
    </cfRule>
  </conditionalFormatting>
  <conditionalFormatting sqref="C88">
    <cfRule type="cellIs" dxfId="30076" priority="5970" stopIfTrue="1" operator="equal">
      <formula>"Towel"</formula>
    </cfRule>
    <cfRule type="cellIs" dxfId="30075" priority="5971" stopIfTrue="1" operator="equal">
      <formula>"Napkin Hs"</formula>
    </cfRule>
  </conditionalFormatting>
  <conditionalFormatting sqref="C88">
    <cfRule type="cellIs" dxfId="30074" priority="5972" stopIfTrue="1" operator="equal">
      <formula>"Towel"</formula>
    </cfRule>
    <cfRule type="cellIs" dxfId="30073" priority="5973" stopIfTrue="1" operator="equal">
      <formula>"Napkin Hs"</formula>
    </cfRule>
  </conditionalFormatting>
  <conditionalFormatting sqref="C88">
    <cfRule type="cellIs" dxfId="30072" priority="5954" stopIfTrue="1" operator="equal">
      <formula>"Towel"</formula>
    </cfRule>
    <cfRule type="cellIs" dxfId="30071" priority="5955" stopIfTrue="1" operator="equal">
      <formula>"Napkin Hs"</formula>
    </cfRule>
  </conditionalFormatting>
  <conditionalFormatting sqref="B88:C88">
    <cfRule type="cellIs" dxfId="30070" priority="5956" stopIfTrue="1" operator="equal">
      <formula>"Towel"</formula>
    </cfRule>
    <cfRule type="cellIs" dxfId="30069" priority="5957" stopIfTrue="1" operator="equal">
      <formula>"Napkin Hs"</formula>
    </cfRule>
  </conditionalFormatting>
  <conditionalFormatting sqref="C88">
    <cfRule type="cellIs" dxfId="30068" priority="5952" stopIfTrue="1" operator="equal">
      <formula>"Towel"</formula>
    </cfRule>
    <cfRule type="cellIs" dxfId="30067" priority="5953" stopIfTrue="1" operator="equal">
      <formula>"Napkin Hs"</formula>
    </cfRule>
  </conditionalFormatting>
  <conditionalFormatting sqref="B88:C88">
    <cfRule type="cellIs" dxfId="30066" priority="5950" stopIfTrue="1" operator="equal">
      <formula>"Towel"</formula>
    </cfRule>
    <cfRule type="cellIs" dxfId="30065" priority="5951" stopIfTrue="1" operator="equal">
      <formula>"Napkin Hs"</formula>
    </cfRule>
  </conditionalFormatting>
  <conditionalFormatting sqref="B88:C88">
    <cfRule type="cellIs" dxfId="30064" priority="5928" stopIfTrue="1" operator="equal">
      <formula>"Towel"</formula>
    </cfRule>
    <cfRule type="cellIs" dxfId="30063" priority="5929" stopIfTrue="1" operator="equal">
      <formula>"Napkin Hs"</formula>
    </cfRule>
  </conditionalFormatting>
  <conditionalFormatting sqref="C88">
    <cfRule type="cellIs" dxfId="30062" priority="5924" stopIfTrue="1" operator="equal">
      <formula>"Towel"</formula>
    </cfRule>
    <cfRule type="cellIs" dxfId="30061" priority="5925" stopIfTrue="1" operator="equal">
      <formula>"Napkin Hs"</formula>
    </cfRule>
  </conditionalFormatting>
  <conditionalFormatting sqref="C88">
    <cfRule type="cellIs" dxfId="30060" priority="5927" stopIfTrue="1" operator="equal">
      <formula>"Napkin Hs"</formula>
    </cfRule>
  </conditionalFormatting>
  <conditionalFormatting sqref="C88">
    <cfRule type="cellIs" dxfId="30059" priority="5926" stopIfTrue="1" operator="equal">
      <formula>"Towel"</formula>
    </cfRule>
  </conditionalFormatting>
  <conditionalFormatting sqref="B88">
    <cfRule type="cellIs" dxfId="30058" priority="5922" stopIfTrue="1" operator="equal">
      <formula>"Towel"</formula>
    </cfRule>
    <cfRule type="cellIs" dxfId="30057" priority="5923" stopIfTrue="1" operator="equal">
      <formula>"Napkin Hs"</formula>
    </cfRule>
  </conditionalFormatting>
  <conditionalFormatting sqref="B88">
    <cfRule type="cellIs" dxfId="30056" priority="5920" stopIfTrue="1" operator="equal">
      <formula>"Towel"</formula>
    </cfRule>
    <cfRule type="cellIs" dxfId="30055" priority="5921" stopIfTrue="1" operator="equal">
      <formula>"Napkin Hs"</formula>
    </cfRule>
  </conditionalFormatting>
  <conditionalFormatting sqref="B88">
    <cfRule type="cellIs" dxfId="30054" priority="5918" stopIfTrue="1" operator="equal">
      <formula>"Towel"</formula>
    </cfRule>
    <cfRule type="cellIs" dxfId="30053" priority="5919" stopIfTrue="1" operator="equal">
      <formula>"Napkin Hs"</formula>
    </cfRule>
  </conditionalFormatting>
  <conditionalFormatting sqref="B88">
    <cfRule type="cellIs" dxfId="30052" priority="5916" stopIfTrue="1" operator="equal">
      <formula>"Towel"</formula>
    </cfRule>
    <cfRule type="cellIs" dxfId="30051" priority="5917" stopIfTrue="1" operator="equal">
      <formula>"Napkin Hs"</formula>
    </cfRule>
  </conditionalFormatting>
  <conditionalFormatting sqref="B88">
    <cfRule type="cellIs" dxfId="30050" priority="5914" stopIfTrue="1" operator="equal">
      <formula>"Towel"</formula>
    </cfRule>
    <cfRule type="cellIs" dxfId="30049" priority="5915" stopIfTrue="1" operator="equal">
      <formula>"Napkin Hs"</formula>
    </cfRule>
  </conditionalFormatting>
  <conditionalFormatting sqref="B88">
    <cfRule type="cellIs" dxfId="30048" priority="5912" stopIfTrue="1" operator="equal">
      <formula>"Towel"</formula>
    </cfRule>
    <cfRule type="cellIs" dxfId="30047" priority="5913" stopIfTrue="1" operator="equal">
      <formula>"Napkin Hs"</formula>
    </cfRule>
  </conditionalFormatting>
  <conditionalFormatting sqref="B88">
    <cfRule type="cellIs" dxfId="30046" priority="5910" stopIfTrue="1" operator="equal">
      <formula>"Towel"</formula>
    </cfRule>
    <cfRule type="cellIs" dxfId="30045" priority="5911" stopIfTrue="1" operator="equal">
      <formula>"Napkin Hs"</formula>
    </cfRule>
  </conditionalFormatting>
  <conditionalFormatting sqref="B88">
    <cfRule type="cellIs" dxfId="30044" priority="5908" stopIfTrue="1" operator="equal">
      <formula>"Towel"</formula>
    </cfRule>
    <cfRule type="cellIs" dxfId="30043" priority="5909" stopIfTrue="1" operator="equal">
      <formula>"Napkin Hs"</formula>
    </cfRule>
  </conditionalFormatting>
  <conditionalFormatting sqref="B88">
    <cfRule type="cellIs" dxfId="30042" priority="5907" stopIfTrue="1" operator="equal">
      <formula>"Napkin Hs"</formula>
    </cfRule>
  </conditionalFormatting>
  <conditionalFormatting sqref="B88">
    <cfRule type="cellIs" dxfId="30041" priority="5906" stopIfTrue="1" operator="equal">
      <formula>"Napkin Hs"</formula>
    </cfRule>
  </conditionalFormatting>
  <conditionalFormatting sqref="B88">
    <cfRule type="cellIs" dxfId="30040" priority="5905" stopIfTrue="1" operator="equal">
      <formula>"Napkin Hs"</formula>
    </cfRule>
  </conditionalFormatting>
  <conditionalFormatting sqref="C88">
    <cfRule type="cellIs" dxfId="30039" priority="5903" stopIfTrue="1" operator="equal">
      <formula>"Towel"</formula>
    </cfRule>
    <cfRule type="cellIs" dxfId="30038" priority="5904" stopIfTrue="1" operator="equal">
      <formula>"Napkin Hs"</formula>
    </cfRule>
  </conditionalFormatting>
  <conditionalFormatting sqref="C88">
    <cfRule type="cellIs" dxfId="30037" priority="5899" stopIfTrue="1" operator="equal">
      <formula>"Towel"</formula>
    </cfRule>
    <cfRule type="cellIs" dxfId="30036" priority="5900" stopIfTrue="1" operator="equal">
      <formula>"Napkin Hs"</formula>
    </cfRule>
  </conditionalFormatting>
  <conditionalFormatting sqref="C88">
    <cfRule type="cellIs" dxfId="30035" priority="5901" stopIfTrue="1" operator="equal">
      <formula>"Towel"</formula>
    </cfRule>
    <cfRule type="cellIs" dxfId="30034" priority="5902" stopIfTrue="1" operator="equal">
      <formula>"Napkin Hs"</formula>
    </cfRule>
  </conditionalFormatting>
  <conditionalFormatting sqref="C88">
    <cfRule type="cellIs" dxfId="30033" priority="5897" stopIfTrue="1" operator="equal">
      <formula>"Towel"</formula>
    </cfRule>
    <cfRule type="cellIs" dxfId="30032" priority="5898" stopIfTrue="1" operator="equal">
      <formula>"Napkin Hs"</formula>
    </cfRule>
  </conditionalFormatting>
  <conditionalFormatting sqref="C88">
    <cfRule type="cellIs" dxfId="30031" priority="5895" stopIfTrue="1" operator="equal">
      <formula>"Towel"</formula>
    </cfRule>
    <cfRule type="cellIs" dxfId="30030" priority="5896" stopIfTrue="1" operator="equal">
      <formula>"Napkin Hs"</formula>
    </cfRule>
  </conditionalFormatting>
  <conditionalFormatting sqref="C88">
    <cfRule type="cellIs" dxfId="30029" priority="5893" stopIfTrue="1" operator="equal">
      <formula>"Towel"</formula>
    </cfRule>
    <cfRule type="cellIs" dxfId="30028" priority="5894" stopIfTrue="1" operator="equal">
      <formula>"Napkin Hs"</formula>
    </cfRule>
  </conditionalFormatting>
  <conditionalFormatting sqref="C88">
    <cfRule type="cellIs" dxfId="30027" priority="5885" stopIfTrue="1" operator="equal">
      <formula>"Towel"</formula>
    </cfRule>
    <cfRule type="cellIs" dxfId="30026" priority="5886" stopIfTrue="1" operator="equal">
      <formula>"Napkin Hs"</formula>
    </cfRule>
  </conditionalFormatting>
  <conditionalFormatting sqref="C88">
    <cfRule type="cellIs" dxfId="30025" priority="5887" stopIfTrue="1" operator="equal">
      <formula>"Towel"</formula>
    </cfRule>
    <cfRule type="cellIs" dxfId="30024" priority="5888" stopIfTrue="1" operator="equal">
      <formula>"Napkin Hs"</formula>
    </cfRule>
  </conditionalFormatting>
  <conditionalFormatting sqref="C88">
    <cfRule type="cellIs" dxfId="30023" priority="5883" stopIfTrue="1" operator="equal">
      <formula>"Towel"</formula>
    </cfRule>
    <cfRule type="cellIs" dxfId="30022" priority="5884" stopIfTrue="1" operator="equal">
      <formula>"Napkin Hs"</formula>
    </cfRule>
  </conditionalFormatting>
  <conditionalFormatting sqref="C88">
    <cfRule type="cellIs" dxfId="30021" priority="5881" stopIfTrue="1" operator="equal">
      <formula>"Towel"</formula>
    </cfRule>
    <cfRule type="cellIs" dxfId="30020" priority="5882" stopIfTrue="1" operator="equal">
      <formula>"Napkin Hs"</formula>
    </cfRule>
  </conditionalFormatting>
  <conditionalFormatting sqref="C88">
    <cfRule type="cellIs" dxfId="30019" priority="5889" stopIfTrue="1" operator="equal">
      <formula>"Towel"</formula>
    </cfRule>
    <cfRule type="cellIs" dxfId="30018" priority="5890" stopIfTrue="1" operator="equal">
      <formula>"Napkin Hs"</formula>
    </cfRule>
  </conditionalFormatting>
  <conditionalFormatting sqref="C88">
    <cfRule type="cellIs" dxfId="30017" priority="5891" stopIfTrue="1" operator="equal">
      <formula>"Towel"</formula>
    </cfRule>
    <cfRule type="cellIs" dxfId="30016" priority="5892" stopIfTrue="1" operator="equal">
      <formula>"Napkin Hs"</formula>
    </cfRule>
  </conditionalFormatting>
  <conditionalFormatting sqref="C88">
    <cfRule type="cellIs" dxfId="30015" priority="5879" stopIfTrue="1" operator="equal">
      <formula>"Towel"</formula>
    </cfRule>
    <cfRule type="cellIs" dxfId="30014" priority="5880" stopIfTrue="1" operator="equal">
      <formula>"Napkin Hs"</formula>
    </cfRule>
  </conditionalFormatting>
  <conditionalFormatting sqref="C88">
    <cfRule type="cellIs" dxfId="30013" priority="5875" stopIfTrue="1" operator="equal">
      <formula>"Towel"</formula>
    </cfRule>
    <cfRule type="cellIs" dxfId="30012" priority="5876" stopIfTrue="1" operator="equal">
      <formula>"Napkin Hs"</formula>
    </cfRule>
  </conditionalFormatting>
  <conditionalFormatting sqref="C88">
    <cfRule type="cellIs" dxfId="30011" priority="5877" stopIfTrue="1" operator="equal">
      <formula>"Towel"</formula>
    </cfRule>
    <cfRule type="cellIs" dxfId="30010" priority="5878" stopIfTrue="1" operator="equal">
      <formula>"Napkin Hs"</formula>
    </cfRule>
  </conditionalFormatting>
  <conditionalFormatting sqref="C88">
    <cfRule type="cellIs" dxfId="30009" priority="5873" stopIfTrue="1" operator="equal">
      <formula>"Towel"</formula>
    </cfRule>
    <cfRule type="cellIs" dxfId="30008" priority="5874" stopIfTrue="1" operator="equal">
      <formula>"Napkin Hs"</formula>
    </cfRule>
  </conditionalFormatting>
  <conditionalFormatting sqref="C88">
    <cfRule type="cellIs" dxfId="30007" priority="5871" stopIfTrue="1" operator="equal">
      <formula>"Towel"</formula>
    </cfRule>
    <cfRule type="cellIs" dxfId="30006" priority="5872" stopIfTrue="1" operator="equal">
      <formula>"Napkin Hs"</formula>
    </cfRule>
  </conditionalFormatting>
  <conditionalFormatting sqref="C88">
    <cfRule type="cellIs" dxfId="30005" priority="5869" stopIfTrue="1" operator="equal">
      <formula>"Towel"</formula>
    </cfRule>
    <cfRule type="cellIs" dxfId="30004" priority="5870" stopIfTrue="1" operator="equal">
      <formula>"Napkin Hs"</formula>
    </cfRule>
  </conditionalFormatting>
  <conditionalFormatting sqref="C88">
    <cfRule type="cellIs" dxfId="30003" priority="5861" stopIfTrue="1" operator="equal">
      <formula>"Towel"</formula>
    </cfRule>
    <cfRule type="cellIs" dxfId="30002" priority="5862" stopIfTrue="1" operator="equal">
      <formula>"Napkin Hs"</formula>
    </cfRule>
  </conditionalFormatting>
  <conditionalFormatting sqref="C88">
    <cfRule type="cellIs" dxfId="30001" priority="5863" stopIfTrue="1" operator="equal">
      <formula>"Towel"</formula>
    </cfRule>
    <cfRule type="cellIs" dxfId="30000" priority="5864" stopIfTrue="1" operator="equal">
      <formula>"Napkin Hs"</formula>
    </cfRule>
  </conditionalFormatting>
  <conditionalFormatting sqref="C88">
    <cfRule type="cellIs" dxfId="29999" priority="5859" stopIfTrue="1" operator="equal">
      <formula>"Towel"</formula>
    </cfRule>
    <cfRule type="cellIs" dxfId="29998" priority="5860" stopIfTrue="1" operator="equal">
      <formula>"Napkin Hs"</formula>
    </cfRule>
  </conditionalFormatting>
  <conditionalFormatting sqref="C88">
    <cfRule type="cellIs" dxfId="29997" priority="5857" stopIfTrue="1" operator="equal">
      <formula>"Towel"</formula>
    </cfRule>
    <cfRule type="cellIs" dxfId="29996" priority="5858" stopIfTrue="1" operator="equal">
      <formula>"Napkin Hs"</formula>
    </cfRule>
  </conditionalFormatting>
  <conditionalFormatting sqref="C88">
    <cfRule type="cellIs" dxfId="29995" priority="5865" stopIfTrue="1" operator="equal">
      <formula>"Towel"</formula>
    </cfRule>
    <cfRule type="cellIs" dxfId="29994" priority="5866" stopIfTrue="1" operator="equal">
      <formula>"Napkin Hs"</formula>
    </cfRule>
  </conditionalFormatting>
  <conditionalFormatting sqref="C88">
    <cfRule type="cellIs" dxfId="29993" priority="5867" stopIfTrue="1" operator="equal">
      <formula>"Towel"</formula>
    </cfRule>
    <cfRule type="cellIs" dxfId="29992" priority="5868" stopIfTrue="1" operator="equal">
      <formula>"Napkin Hs"</formula>
    </cfRule>
  </conditionalFormatting>
  <conditionalFormatting sqref="C88">
    <cfRule type="cellIs" dxfId="29991" priority="5855" stopIfTrue="1" operator="equal">
      <formula>"Towel"</formula>
    </cfRule>
    <cfRule type="cellIs" dxfId="29990" priority="5856" stopIfTrue="1" operator="equal">
      <formula>"Napkin Hs"</formula>
    </cfRule>
  </conditionalFormatting>
  <conditionalFormatting sqref="C88">
    <cfRule type="cellIs" dxfId="29989" priority="5851" stopIfTrue="1" operator="equal">
      <formula>"Towel"</formula>
    </cfRule>
    <cfRule type="cellIs" dxfId="29988" priority="5852" stopIfTrue="1" operator="equal">
      <formula>"Napkin Hs"</formula>
    </cfRule>
  </conditionalFormatting>
  <conditionalFormatting sqref="C88">
    <cfRule type="cellIs" dxfId="29987" priority="5853" stopIfTrue="1" operator="equal">
      <formula>"Towel"</formula>
    </cfRule>
    <cfRule type="cellIs" dxfId="29986" priority="5854" stopIfTrue="1" operator="equal">
      <formula>"Napkin Hs"</formula>
    </cfRule>
  </conditionalFormatting>
  <conditionalFormatting sqref="C88">
    <cfRule type="cellIs" dxfId="29985" priority="5847" stopIfTrue="1" operator="equal">
      <formula>"Towel"</formula>
    </cfRule>
    <cfRule type="cellIs" dxfId="29984" priority="5848" stopIfTrue="1" operator="equal">
      <formula>"Napkin Hs"</formula>
    </cfRule>
  </conditionalFormatting>
  <conditionalFormatting sqref="C88">
    <cfRule type="cellIs" dxfId="29983" priority="5849" stopIfTrue="1" operator="equal">
      <formula>"Towel"</formula>
    </cfRule>
    <cfRule type="cellIs" dxfId="29982" priority="5850" stopIfTrue="1" operator="equal">
      <formula>"Napkin Hs"</formula>
    </cfRule>
  </conditionalFormatting>
  <conditionalFormatting sqref="C88">
    <cfRule type="cellIs" dxfId="29981" priority="5845" stopIfTrue="1" operator="equal">
      <formula>"Towel"</formula>
    </cfRule>
    <cfRule type="cellIs" dxfId="29980" priority="5846" stopIfTrue="1" operator="equal">
      <formula>"Napkin Hs"</formula>
    </cfRule>
  </conditionalFormatting>
  <conditionalFormatting sqref="C88">
    <cfRule type="cellIs" dxfId="29979" priority="5839" stopIfTrue="1" operator="equal">
      <formula>"Towel"</formula>
    </cfRule>
    <cfRule type="cellIs" dxfId="29978" priority="5840" stopIfTrue="1" operator="equal">
      <formula>"Napkin Hs"</formula>
    </cfRule>
  </conditionalFormatting>
  <conditionalFormatting sqref="C88">
    <cfRule type="cellIs" dxfId="29977" priority="5843" stopIfTrue="1" operator="equal">
      <formula>"Towel"</formula>
    </cfRule>
    <cfRule type="cellIs" dxfId="29976" priority="5844" stopIfTrue="1" operator="equal">
      <formula>"Napkin Hs"</formula>
    </cfRule>
  </conditionalFormatting>
  <conditionalFormatting sqref="C88">
    <cfRule type="cellIs" dxfId="29975" priority="5841" stopIfTrue="1" operator="equal">
      <formula>"Towel"</formula>
    </cfRule>
    <cfRule type="cellIs" dxfId="29974" priority="5842" stopIfTrue="1" operator="equal">
      <formula>"Napkin Hs"</formula>
    </cfRule>
  </conditionalFormatting>
  <conditionalFormatting sqref="C88">
    <cfRule type="cellIs" dxfId="29973" priority="5833" stopIfTrue="1" operator="equal">
      <formula>"Towel"</formula>
    </cfRule>
    <cfRule type="cellIs" dxfId="29972" priority="5834" stopIfTrue="1" operator="equal">
      <formula>"Napkin Hs"</formula>
    </cfRule>
  </conditionalFormatting>
  <conditionalFormatting sqref="C88">
    <cfRule type="cellIs" dxfId="29971" priority="5835" stopIfTrue="1" operator="equal">
      <formula>"Towel"</formula>
    </cfRule>
    <cfRule type="cellIs" dxfId="29970" priority="5836" stopIfTrue="1" operator="equal">
      <formula>"Napkin Hs"</formula>
    </cfRule>
  </conditionalFormatting>
  <conditionalFormatting sqref="C88">
    <cfRule type="cellIs" dxfId="29969" priority="5837" stopIfTrue="1" operator="equal">
      <formula>"Towel"</formula>
    </cfRule>
    <cfRule type="cellIs" dxfId="29968" priority="5838" stopIfTrue="1" operator="equal">
      <formula>"Napkin Hs"</formula>
    </cfRule>
  </conditionalFormatting>
  <conditionalFormatting sqref="C88">
    <cfRule type="cellIs" dxfId="29967" priority="5831" stopIfTrue="1" operator="equal">
      <formula>"Towel"</formula>
    </cfRule>
    <cfRule type="cellIs" dxfId="29966" priority="5832" stopIfTrue="1" operator="equal">
      <formula>"Napkin Hs"</formula>
    </cfRule>
  </conditionalFormatting>
  <conditionalFormatting sqref="C88">
    <cfRule type="cellIs" dxfId="29965" priority="5829" stopIfTrue="1" operator="equal">
      <formula>"Towel"</formula>
    </cfRule>
    <cfRule type="cellIs" dxfId="29964" priority="5830" stopIfTrue="1" operator="equal">
      <formula>"Napkin Hs"</formula>
    </cfRule>
  </conditionalFormatting>
  <conditionalFormatting sqref="C88">
    <cfRule type="cellIs" dxfId="29963" priority="5805" stopIfTrue="1" operator="equal">
      <formula>"Towel"</formula>
    </cfRule>
  </conditionalFormatting>
  <conditionalFormatting sqref="C88">
    <cfRule type="cellIs" dxfId="29962" priority="5806" stopIfTrue="1" operator="equal">
      <formula>"Napkin Hs"</formula>
    </cfRule>
    <cfRule type="cellIs" dxfId="29961" priority="5811" stopIfTrue="1" operator="equal">
      <formula>"Towel"</formula>
    </cfRule>
    <cfRule type="cellIs" dxfId="29960" priority="5812" stopIfTrue="1" operator="equal">
      <formula>"Napkin Hs"</formula>
    </cfRule>
    <cfRule type="cellIs" dxfId="29959" priority="5821" stopIfTrue="1" operator="equal">
      <formula>"Towel"</formula>
    </cfRule>
    <cfRule type="cellIs" dxfId="29958" priority="5822" stopIfTrue="1" operator="equal">
      <formula>"Napkin Hs"</formula>
    </cfRule>
    <cfRule type="cellIs" dxfId="29957" priority="5827" stopIfTrue="1" operator="equal">
      <formula>"Towel"</formula>
    </cfRule>
    <cfRule type="cellIs" dxfId="29956" priority="5828" stopIfTrue="1" operator="equal">
      <formula>"Napkin Hs"</formula>
    </cfRule>
  </conditionalFormatting>
  <conditionalFormatting sqref="C88">
    <cfRule type="cellIs" dxfId="29955" priority="5807" stopIfTrue="1" operator="equal">
      <formula>"Towel"</formula>
    </cfRule>
    <cfRule type="cellIs" dxfId="29954" priority="5808" stopIfTrue="1" operator="equal">
      <formula>"Napkin Hs"</formula>
    </cfRule>
    <cfRule type="cellIs" dxfId="29953" priority="5809" stopIfTrue="1" operator="equal">
      <formula>"Towel"</formula>
    </cfRule>
    <cfRule type="cellIs" dxfId="29952" priority="5810" stopIfTrue="1" operator="equal">
      <formula>"Napkin Hs"</formula>
    </cfRule>
    <cfRule type="cellIs" dxfId="29951" priority="5813" stopIfTrue="1" operator="equal">
      <formula>"Towel"</formula>
    </cfRule>
    <cfRule type="cellIs" dxfId="29950" priority="5814" stopIfTrue="1" operator="equal">
      <formula>"Napkin Hs"</formula>
    </cfRule>
    <cfRule type="cellIs" dxfId="29949" priority="5815" stopIfTrue="1" operator="equal">
      <formula>"Towel"</formula>
    </cfRule>
    <cfRule type="cellIs" dxfId="29948" priority="5816" stopIfTrue="1" operator="equal">
      <formula>"Napkin Hs"</formula>
    </cfRule>
    <cfRule type="cellIs" dxfId="29947" priority="5817" stopIfTrue="1" operator="equal">
      <formula>"Towel"</formula>
    </cfRule>
    <cfRule type="cellIs" dxfId="29946" priority="5818" stopIfTrue="1" operator="equal">
      <formula>"Napkin Hs"</formula>
    </cfRule>
    <cfRule type="cellIs" dxfId="29945" priority="5819" stopIfTrue="1" operator="equal">
      <formula>"Towel"</formula>
    </cfRule>
    <cfRule type="cellIs" dxfId="29944" priority="5820" stopIfTrue="1" operator="equal">
      <formula>"Napkin Hs"</formula>
    </cfRule>
    <cfRule type="cellIs" dxfId="29943" priority="5823" stopIfTrue="1" operator="equal">
      <formula>"Towel"</formula>
    </cfRule>
    <cfRule type="cellIs" dxfId="29942" priority="5824" stopIfTrue="1" operator="equal">
      <formula>"Napkin Hs"</formula>
    </cfRule>
    <cfRule type="cellIs" dxfId="29941" priority="5826" stopIfTrue="1" operator="equal">
      <formula>"Napkin Hs"</formula>
    </cfRule>
  </conditionalFormatting>
  <conditionalFormatting sqref="C88">
    <cfRule type="cellIs" dxfId="29940" priority="5825" stopIfTrue="1" operator="equal">
      <formula>"Towel"</formula>
    </cfRule>
  </conditionalFormatting>
  <conditionalFormatting sqref="C88">
    <cfRule type="cellIs" dxfId="29939" priority="5803" stopIfTrue="1" operator="equal">
      <formula>"Towel"</formula>
    </cfRule>
    <cfRule type="cellIs" dxfId="29938" priority="5804" stopIfTrue="1" operator="equal">
      <formula>"Napkin Hs"</formula>
    </cfRule>
  </conditionalFormatting>
  <conditionalFormatting sqref="C88">
    <cfRule type="cellIs" dxfId="29937" priority="5802" stopIfTrue="1" operator="equal">
      <formula>"Napkin Hs"</formula>
    </cfRule>
  </conditionalFormatting>
  <conditionalFormatting sqref="C88">
    <cfRule type="cellIs" dxfId="29936" priority="5801" stopIfTrue="1" operator="equal">
      <formula>"Towel"</formula>
    </cfRule>
  </conditionalFormatting>
  <conditionalFormatting sqref="C88">
    <cfRule type="cellIs" dxfId="29935" priority="5799" stopIfTrue="1" operator="equal">
      <formula>"Towel"</formula>
    </cfRule>
  </conditionalFormatting>
  <conditionalFormatting sqref="C88">
    <cfRule type="cellIs" dxfId="29934" priority="5800" stopIfTrue="1" operator="equal">
      <formula>"Napkin Hs"</formula>
    </cfRule>
  </conditionalFormatting>
  <conditionalFormatting sqref="C88">
    <cfRule type="cellIs" dxfId="29933" priority="5703" stopIfTrue="1" operator="equal">
      <formula>"Towel"</formula>
    </cfRule>
  </conditionalFormatting>
  <conditionalFormatting sqref="C88">
    <cfRule type="cellIs" dxfId="29932" priority="5713" stopIfTrue="1" operator="equal">
      <formula>"Towel"</formula>
    </cfRule>
    <cfRule type="cellIs" dxfId="29931" priority="5714" stopIfTrue="1" operator="equal">
      <formula>"Napkin Hs"</formula>
    </cfRule>
    <cfRule type="cellIs" dxfId="29930" priority="5719" stopIfTrue="1" operator="equal">
      <formula>"Towel"</formula>
    </cfRule>
    <cfRule type="cellIs" dxfId="29929" priority="5720" stopIfTrue="1" operator="equal">
      <formula>"Napkin Hs"</formula>
    </cfRule>
    <cfRule type="cellIs" dxfId="29928" priority="5725" stopIfTrue="1" operator="equal">
      <formula>"Towel"</formula>
    </cfRule>
    <cfRule type="cellIs" dxfId="29927" priority="5726" stopIfTrue="1" operator="equal">
      <formula>"Napkin Hs"</formula>
    </cfRule>
    <cfRule type="cellIs" dxfId="29926" priority="5727" stopIfTrue="1" operator="equal">
      <formula>"Towel"</formula>
    </cfRule>
    <cfRule type="cellIs" dxfId="29925" priority="5728" stopIfTrue="1" operator="equal">
      <formula>"Napkin Hs"</formula>
    </cfRule>
    <cfRule type="cellIs" dxfId="29924" priority="5733" stopIfTrue="1" operator="equal">
      <formula>"Towel"</formula>
    </cfRule>
    <cfRule type="cellIs" dxfId="29923" priority="5734" stopIfTrue="1" operator="equal">
      <formula>"Napkin Hs"</formula>
    </cfRule>
    <cfRule type="cellIs" dxfId="29922" priority="5743" stopIfTrue="1" operator="equal">
      <formula>"Towel"</formula>
    </cfRule>
    <cfRule type="cellIs" dxfId="29921" priority="5744" stopIfTrue="1" operator="equal">
      <formula>"Napkin Hs"</formula>
    </cfRule>
    <cfRule type="cellIs" dxfId="29920" priority="5749" stopIfTrue="1" operator="equal">
      <formula>"Towel"</formula>
    </cfRule>
    <cfRule type="cellIs" dxfId="29919" priority="5750" stopIfTrue="1" operator="equal">
      <formula>"Napkin Hs"</formula>
    </cfRule>
    <cfRule type="cellIs" dxfId="29918" priority="5751" stopIfTrue="1" operator="equal">
      <formula>"Towel"</formula>
    </cfRule>
    <cfRule type="cellIs" dxfId="29917" priority="5752" stopIfTrue="1" operator="equal">
      <formula>"Napkin Hs"</formula>
    </cfRule>
    <cfRule type="cellIs" dxfId="29916" priority="5757" stopIfTrue="1" operator="equal">
      <formula>"Towel"</formula>
    </cfRule>
    <cfRule type="cellIs" dxfId="29915" priority="5758" stopIfTrue="1" operator="equal">
      <formula>"Napkin Hs"</formula>
    </cfRule>
    <cfRule type="cellIs" dxfId="29914" priority="5767" stopIfTrue="1" operator="equal">
      <formula>"Towel"</formula>
    </cfRule>
    <cfRule type="cellIs" dxfId="29913" priority="5768" stopIfTrue="1" operator="equal">
      <formula>"Napkin Hs"</formula>
    </cfRule>
    <cfRule type="cellIs" dxfId="29912" priority="5769" stopIfTrue="1" operator="equal">
      <formula>"Towel"</formula>
    </cfRule>
    <cfRule type="cellIs" dxfId="29911" priority="5770" stopIfTrue="1" operator="equal">
      <formula>"Napkin Hs"</formula>
    </cfRule>
    <cfRule type="cellIs" dxfId="29910" priority="5775" stopIfTrue="1" operator="equal">
      <formula>"Towel"</formula>
    </cfRule>
    <cfRule type="cellIs" dxfId="29909" priority="5776" stopIfTrue="1" operator="equal">
      <formula>"Napkin Hs"</formula>
    </cfRule>
    <cfRule type="cellIs" dxfId="29908" priority="5785" stopIfTrue="1" operator="equal">
      <formula>"Towel"</formula>
    </cfRule>
    <cfRule type="cellIs" dxfId="29907" priority="5786" stopIfTrue="1" operator="equal">
      <formula>"Napkin Hs"</formula>
    </cfRule>
    <cfRule type="cellIs" dxfId="29906" priority="5787" stopIfTrue="1" operator="equal">
      <formula>"Towel"</formula>
    </cfRule>
    <cfRule type="cellIs" dxfId="29905" priority="5788" stopIfTrue="1" operator="equal">
      <formula>"Napkin Hs"</formula>
    </cfRule>
    <cfRule type="cellIs" dxfId="29904" priority="5794" stopIfTrue="1" operator="equal">
      <formula>"Napkin Hs"</formula>
    </cfRule>
  </conditionalFormatting>
  <conditionalFormatting sqref="C88">
    <cfRule type="cellIs" dxfId="29903" priority="5793" stopIfTrue="1" operator="equal">
      <formula>"Towel"</formula>
    </cfRule>
  </conditionalFormatting>
  <conditionalFormatting sqref="C88">
    <cfRule type="cellIs" dxfId="29902" priority="5704" stopIfTrue="1" operator="equal">
      <formula>"Napkin Hs"</formula>
    </cfRule>
    <cfRule type="cellIs" dxfId="29901" priority="5705" stopIfTrue="1" operator="equal">
      <formula>"Towel"</formula>
    </cfRule>
    <cfRule type="cellIs" dxfId="29900" priority="5706" stopIfTrue="1" operator="equal">
      <formula>"Napkin Hs"</formula>
    </cfRule>
    <cfRule type="cellIs" dxfId="29899" priority="5707" stopIfTrue="1" operator="equal">
      <formula>"Towel"</formula>
    </cfRule>
    <cfRule type="cellIs" dxfId="29898" priority="5708" stopIfTrue="1" operator="equal">
      <formula>"Napkin Hs"</formula>
    </cfRule>
    <cfRule type="cellIs" dxfId="29897" priority="5709" stopIfTrue="1" operator="equal">
      <formula>"Towel"</formula>
    </cfRule>
    <cfRule type="cellIs" dxfId="29896" priority="5710" stopIfTrue="1" operator="equal">
      <formula>"Napkin Hs"</formula>
    </cfRule>
    <cfRule type="cellIs" dxfId="29895" priority="5711" stopIfTrue="1" operator="equal">
      <formula>"Towel"</formula>
    </cfRule>
    <cfRule type="cellIs" dxfId="29894" priority="5712" stopIfTrue="1" operator="equal">
      <formula>"Napkin Hs"</formula>
    </cfRule>
    <cfRule type="cellIs" dxfId="29893" priority="5715" stopIfTrue="1" operator="equal">
      <formula>"Towel"</formula>
    </cfRule>
    <cfRule type="cellIs" dxfId="29892" priority="5716" stopIfTrue="1" operator="equal">
      <formula>"Napkin Hs"</formula>
    </cfRule>
    <cfRule type="cellIs" dxfId="29891" priority="5717" stopIfTrue="1" operator="equal">
      <formula>"Towel"</formula>
    </cfRule>
    <cfRule type="cellIs" dxfId="29890" priority="5718" stopIfTrue="1" operator="equal">
      <formula>"Napkin Hs"</formula>
    </cfRule>
    <cfRule type="cellIs" dxfId="29889" priority="5721" stopIfTrue="1" operator="equal">
      <formula>"Towel"</formula>
    </cfRule>
    <cfRule type="cellIs" dxfId="29888" priority="5722" stopIfTrue="1" operator="equal">
      <formula>"Napkin Hs"</formula>
    </cfRule>
    <cfRule type="cellIs" dxfId="29887" priority="5723" stopIfTrue="1" operator="equal">
      <formula>"Towel"</formula>
    </cfRule>
    <cfRule type="cellIs" dxfId="29886" priority="5724" stopIfTrue="1" operator="equal">
      <formula>"Napkin Hs"</formula>
    </cfRule>
    <cfRule type="cellIs" dxfId="29885" priority="5729" stopIfTrue="1" operator="equal">
      <formula>"Towel"</formula>
    </cfRule>
    <cfRule type="cellIs" dxfId="29884" priority="5730" stopIfTrue="1" operator="equal">
      <formula>"Napkin Hs"</formula>
    </cfRule>
    <cfRule type="cellIs" dxfId="29883" priority="5731" stopIfTrue="1" operator="equal">
      <formula>"Towel"</formula>
    </cfRule>
    <cfRule type="cellIs" dxfId="29882" priority="5732" stopIfTrue="1" operator="equal">
      <formula>"Napkin Hs"</formula>
    </cfRule>
    <cfRule type="cellIs" dxfId="29881" priority="5735" stopIfTrue="1" operator="equal">
      <formula>"Towel"</formula>
    </cfRule>
    <cfRule type="cellIs" dxfId="29880" priority="5736" stopIfTrue="1" operator="equal">
      <formula>"Napkin Hs"</formula>
    </cfRule>
    <cfRule type="cellIs" dxfId="29879" priority="5737" stopIfTrue="1" operator="equal">
      <formula>"Towel"</formula>
    </cfRule>
    <cfRule type="cellIs" dxfId="29878" priority="5738" stopIfTrue="1" operator="equal">
      <formula>"Napkin Hs"</formula>
    </cfRule>
    <cfRule type="cellIs" dxfId="29877" priority="5739" stopIfTrue="1" operator="equal">
      <formula>"Towel"</formula>
    </cfRule>
    <cfRule type="cellIs" dxfId="29876" priority="5740" stopIfTrue="1" operator="equal">
      <formula>"Napkin Hs"</formula>
    </cfRule>
    <cfRule type="cellIs" dxfId="29875" priority="5741" stopIfTrue="1" operator="equal">
      <formula>"Towel"</formula>
    </cfRule>
    <cfRule type="cellIs" dxfId="29874" priority="5742" stopIfTrue="1" operator="equal">
      <formula>"Napkin Hs"</formula>
    </cfRule>
    <cfRule type="cellIs" dxfId="29873" priority="5745" stopIfTrue="1" operator="equal">
      <formula>"Towel"</formula>
    </cfRule>
    <cfRule type="cellIs" dxfId="29872" priority="5746" stopIfTrue="1" operator="equal">
      <formula>"Napkin Hs"</formula>
    </cfRule>
    <cfRule type="cellIs" dxfId="29871" priority="5747" stopIfTrue="1" operator="equal">
      <formula>"Towel"</formula>
    </cfRule>
    <cfRule type="cellIs" dxfId="29870" priority="5748" stopIfTrue="1" operator="equal">
      <formula>"Napkin Hs"</formula>
    </cfRule>
    <cfRule type="cellIs" dxfId="29869" priority="5753" stopIfTrue="1" operator="equal">
      <formula>"Towel"</formula>
    </cfRule>
    <cfRule type="cellIs" dxfId="29868" priority="5754" stopIfTrue="1" operator="equal">
      <formula>"Napkin Hs"</formula>
    </cfRule>
    <cfRule type="cellIs" dxfId="29867" priority="5755" stopIfTrue="1" operator="equal">
      <formula>"Towel"</formula>
    </cfRule>
    <cfRule type="cellIs" dxfId="29866" priority="5756" stopIfTrue="1" operator="equal">
      <formula>"Napkin Hs"</formula>
    </cfRule>
    <cfRule type="cellIs" dxfId="29865" priority="5759" stopIfTrue="1" operator="equal">
      <formula>"Towel"</formula>
    </cfRule>
    <cfRule type="cellIs" dxfId="29864" priority="5760" stopIfTrue="1" operator="equal">
      <formula>"Napkin Hs"</formula>
    </cfRule>
    <cfRule type="cellIs" dxfId="29863" priority="5761" stopIfTrue="1" operator="equal">
      <formula>"Towel"</formula>
    </cfRule>
    <cfRule type="cellIs" dxfId="29862" priority="5762" stopIfTrue="1" operator="equal">
      <formula>"Napkin Hs"</formula>
    </cfRule>
    <cfRule type="cellIs" dxfId="29861" priority="5763" stopIfTrue="1" operator="equal">
      <formula>"Towel"</formula>
    </cfRule>
    <cfRule type="cellIs" dxfId="29860" priority="5764" stopIfTrue="1" operator="equal">
      <formula>"Napkin Hs"</formula>
    </cfRule>
    <cfRule type="cellIs" dxfId="29859" priority="5765" stopIfTrue="1" operator="equal">
      <formula>"Towel"</formula>
    </cfRule>
    <cfRule type="cellIs" dxfId="29858" priority="5766" stopIfTrue="1" operator="equal">
      <formula>"Napkin Hs"</formula>
    </cfRule>
    <cfRule type="cellIs" dxfId="29857" priority="5771" stopIfTrue="1" operator="equal">
      <formula>"Towel"</formula>
    </cfRule>
    <cfRule type="cellIs" dxfId="29856" priority="5772" stopIfTrue="1" operator="equal">
      <formula>"Napkin Hs"</formula>
    </cfRule>
    <cfRule type="cellIs" dxfId="29855" priority="5773" stopIfTrue="1" operator="equal">
      <formula>"Towel"</formula>
    </cfRule>
    <cfRule type="cellIs" dxfId="29854" priority="5774" stopIfTrue="1" operator="equal">
      <formula>"Napkin Hs"</formula>
    </cfRule>
    <cfRule type="cellIs" dxfId="29853" priority="5777" stopIfTrue="1" operator="equal">
      <formula>"Towel"</formula>
    </cfRule>
    <cfRule type="cellIs" dxfId="29852" priority="5778" stopIfTrue="1" operator="equal">
      <formula>"Napkin Hs"</formula>
    </cfRule>
    <cfRule type="cellIs" dxfId="29851" priority="5779" stopIfTrue="1" operator="equal">
      <formula>"Towel"</formula>
    </cfRule>
    <cfRule type="cellIs" dxfId="29850" priority="5780" stopIfTrue="1" operator="equal">
      <formula>"Napkin Hs"</formula>
    </cfRule>
    <cfRule type="cellIs" dxfId="29849" priority="5781" stopIfTrue="1" operator="equal">
      <formula>"Towel"</formula>
    </cfRule>
    <cfRule type="cellIs" dxfId="29848" priority="5782" stopIfTrue="1" operator="equal">
      <formula>"Napkin Hs"</formula>
    </cfRule>
    <cfRule type="cellIs" dxfId="29847" priority="5783" stopIfTrue="1" operator="equal">
      <formula>"Towel"</formula>
    </cfRule>
    <cfRule type="cellIs" dxfId="29846" priority="5784" stopIfTrue="1" operator="equal">
      <formula>"Napkin Hs"</formula>
    </cfRule>
    <cfRule type="cellIs" dxfId="29845" priority="5789" stopIfTrue="1" operator="equal">
      <formula>"Towel"</formula>
    </cfRule>
    <cfRule type="cellIs" dxfId="29844" priority="5790" stopIfTrue="1" operator="equal">
      <formula>"Napkin Hs"</formula>
    </cfRule>
    <cfRule type="cellIs" dxfId="29843" priority="5791" stopIfTrue="1" operator="equal">
      <formula>"Towel"</formula>
    </cfRule>
    <cfRule type="cellIs" dxfId="29842" priority="5792" stopIfTrue="1" operator="equal">
      <formula>"Napkin Hs"</formula>
    </cfRule>
    <cfRule type="cellIs" dxfId="29841" priority="5795" stopIfTrue="1" operator="equal">
      <formula>"Towel"</formula>
    </cfRule>
    <cfRule type="cellIs" dxfId="29840" priority="5796" stopIfTrue="1" operator="equal">
      <formula>"Napkin Hs"</formula>
    </cfRule>
    <cfRule type="cellIs" dxfId="29839" priority="5797" stopIfTrue="1" operator="equal">
      <formula>"Towel"</formula>
    </cfRule>
    <cfRule type="cellIs" dxfId="29838" priority="5798" stopIfTrue="1" operator="equal">
      <formula>"Napkin Hs"</formula>
    </cfRule>
  </conditionalFormatting>
  <conditionalFormatting sqref="C88">
    <cfRule type="cellIs" dxfId="29837" priority="5702" stopIfTrue="1" operator="equal">
      <formula>"Napkin Hs"</formula>
    </cfRule>
  </conditionalFormatting>
  <conditionalFormatting sqref="C88">
    <cfRule type="cellIs" dxfId="29836" priority="5701" stopIfTrue="1" operator="equal">
      <formula>"Napkin Hs"</formula>
    </cfRule>
  </conditionalFormatting>
  <conditionalFormatting sqref="C88">
    <cfRule type="cellIs" dxfId="29835" priority="5700" stopIfTrue="1" operator="equal">
      <formula>"Napkin Hs"</formula>
    </cfRule>
  </conditionalFormatting>
  <conditionalFormatting sqref="C88">
    <cfRule type="cellIs" dxfId="29834" priority="5699" stopIfTrue="1" operator="equal">
      <formula>"Napkin Hs"</formula>
    </cfRule>
  </conditionalFormatting>
  <conditionalFormatting sqref="C88">
    <cfRule type="cellIs" dxfId="29833" priority="5698" stopIfTrue="1" operator="equal">
      <formula>"Napkin Hs"</formula>
    </cfRule>
  </conditionalFormatting>
  <conditionalFormatting sqref="C88">
    <cfRule type="cellIs" dxfId="29832" priority="5697" stopIfTrue="1" operator="equal">
      <formula>"Napkin Hs"</formula>
    </cfRule>
  </conditionalFormatting>
  <conditionalFormatting sqref="C88">
    <cfRule type="cellIs" dxfId="29831" priority="5693" stopIfTrue="1" operator="equal">
      <formula>"Towel"</formula>
    </cfRule>
    <cfRule type="cellIs" dxfId="29830" priority="5694" stopIfTrue="1" operator="equal">
      <formula>"Napkin Hs"</formula>
    </cfRule>
  </conditionalFormatting>
  <conditionalFormatting sqref="C88">
    <cfRule type="cellIs" dxfId="29829" priority="5695" stopIfTrue="1" operator="equal">
      <formula>"Towel"</formula>
    </cfRule>
    <cfRule type="cellIs" dxfId="29828" priority="5696" stopIfTrue="1" operator="equal">
      <formula>"Napkin Hs"</formula>
    </cfRule>
  </conditionalFormatting>
  <conditionalFormatting sqref="C88">
    <cfRule type="cellIs" dxfId="29827" priority="5689" stopIfTrue="1" operator="equal">
      <formula>"Towel"</formula>
    </cfRule>
    <cfRule type="cellIs" dxfId="29826" priority="5690" stopIfTrue="1" operator="equal">
      <formula>"Napkin Hs"</formula>
    </cfRule>
  </conditionalFormatting>
  <conditionalFormatting sqref="C88">
    <cfRule type="cellIs" dxfId="29825" priority="5691" stopIfTrue="1" operator="equal">
      <formula>"Towel"</formula>
    </cfRule>
    <cfRule type="cellIs" dxfId="29824" priority="5692" stopIfTrue="1" operator="equal">
      <formula>"Napkin Hs"</formula>
    </cfRule>
  </conditionalFormatting>
  <conditionalFormatting sqref="C88">
    <cfRule type="cellIs" dxfId="29823" priority="5687" stopIfTrue="1" operator="equal">
      <formula>"Towel"</formula>
    </cfRule>
    <cfRule type="cellIs" dxfId="29822" priority="5688" stopIfTrue="1" operator="equal">
      <formula>"Napkin Hs"</formula>
    </cfRule>
  </conditionalFormatting>
  <conditionalFormatting sqref="C88">
    <cfRule type="cellIs" dxfId="29821" priority="5683" stopIfTrue="1" operator="equal">
      <formula>"Towel"</formula>
    </cfRule>
    <cfRule type="cellIs" dxfId="29820" priority="5684" stopIfTrue="1" operator="equal">
      <formula>"Napkin Hs"</formula>
    </cfRule>
  </conditionalFormatting>
  <conditionalFormatting sqref="C88">
    <cfRule type="cellIs" dxfId="29819" priority="5685" stopIfTrue="1" operator="equal">
      <formula>"Towel"</formula>
    </cfRule>
    <cfRule type="cellIs" dxfId="29818" priority="5686" stopIfTrue="1" operator="equal">
      <formula>"Napkin Hs"</formula>
    </cfRule>
  </conditionalFormatting>
  <conditionalFormatting sqref="C88">
    <cfRule type="cellIs" dxfId="29817" priority="5679" stopIfTrue="1" operator="equal">
      <formula>"Towel"</formula>
    </cfRule>
    <cfRule type="cellIs" dxfId="29816" priority="5680" stopIfTrue="1" operator="equal">
      <formula>"Napkin Hs"</formula>
    </cfRule>
  </conditionalFormatting>
  <conditionalFormatting sqref="C88">
    <cfRule type="cellIs" dxfId="29815" priority="5681" stopIfTrue="1" operator="equal">
      <formula>"Towel"</formula>
    </cfRule>
    <cfRule type="cellIs" dxfId="29814" priority="5682" stopIfTrue="1" operator="equal">
      <formula>"Napkin Hs"</formula>
    </cfRule>
  </conditionalFormatting>
  <conditionalFormatting sqref="C88">
    <cfRule type="cellIs" dxfId="29813" priority="5677" stopIfTrue="1" operator="equal">
      <formula>"Towel"</formula>
    </cfRule>
    <cfRule type="cellIs" dxfId="29812" priority="5678" stopIfTrue="1" operator="equal">
      <formula>"Napkin Hs"</formula>
    </cfRule>
  </conditionalFormatting>
  <conditionalFormatting sqref="C88">
    <cfRule type="cellIs" dxfId="29811" priority="5671" stopIfTrue="1" operator="equal">
      <formula>"Towel"</formula>
    </cfRule>
    <cfRule type="cellIs" dxfId="29810" priority="5672" stopIfTrue="1" operator="equal">
      <formula>"Napkin Hs"</formula>
    </cfRule>
  </conditionalFormatting>
  <conditionalFormatting sqref="C88">
    <cfRule type="cellIs" dxfId="29809" priority="5675" stopIfTrue="1" operator="equal">
      <formula>"Towel"</formula>
    </cfRule>
    <cfRule type="cellIs" dxfId="29808" priority="5676" stopIfTrue="1" operator="equal">
      <formula>"Napkin Hs"</formula>
    </cfRule>
  </conditionalFormatting>
  <conditionalFormatting sqref="C88">
    <cfRule type="cellIs" dxfId="29807" priority="5673" stopIfTrue="1" operator="equal">
      <formula>"Towel"</formula>
    </cfRule>
    <cfRule type="cellIs" dxfId="29806" priority="5674" stopIfTrue="1" operator="equal">
      <formula>"Napkin Hs"</formula>
    </cfRule>
  </conditionalFormatting>
  <conditionalFormatting sqref="C88">
    <cfRule type="cellIs" dxfId="29805" priority="5665" stopIfTrue="1" operator="equal">
      <formula>"Towel"</formula>
    </cfRule>
    <cfRule type="cellIs" dxfId="29804" priority="5666" stopIfTrue="1" operator="equal">
      <formula>"Napkin Hs"</formula>
    </cfRule>
  </conditionalFormatting>
  <conditionalFormatting sqref="C88">
    <cfRule type="cellIs" dxfId="29803" priority="5667" stopIfTrue="1" operator="equal">
      <formula>"Towel"</formula>
    </cfRule>
    <cfRule type="cellIs" dxfId="29802" priority="5668" stopIfTrue="1" operator="equal">
      <formula>"Napkin Hs"</formula>
    </cfRule>
  </conditionalFormatting>
  <conditionalFormatting sqref="C88">
    <cfRule type="cellIs" dxfId="29801" priority="5669" stopIfTrue="1" operator="equal">
      <formula>"Towel"</formula>
    </cfRule>
    <cfRule type="cellIs" dxfId="29800" priority="5670" stopIfTrue="1" operator="equal">
      <formula>"Napkin Hs"</formula>
    </cfRule>
  </conditionalFormatting>
  <conditionalFormatting sqref="C88">
    <cfRule type="cellIs" dxfId="29799" priority="5663" stopIfTrue="1" operator="equal">
      <formula>"Towel"</formula>
    </cfRule>
    <cfRule type="cellIs" dxfId="29798" priority="5664" stopIfTrue="1" operator="equal">
      <formula>"Napkin Hs"</formula>
    </cfRule>
  </conditionalFormatting>
  <conditionalFormatting sqref="C88">
    <cfRule type="cellIs" dxfId="29797" priority="5661" stopIfTrue="1" operator="equal">
      <formula>"Towel"</formula>
    </cfRule>
    <cfRule type="cellIs" dxfId="29796" priority="5662" stopIfTrue="1" operator="equal">
      <formula>"Napkin Hs"</formula>
    </cfRule>
  </conditionalFormatting>
  <conditionalFormatting sqref="C88">
    <cfRule type="cellIs" dxfId="29795" priority="5637" stopIfTrue="1" operator="equal">
      <formula>"Towel"</formula>
    </cfRule>
  </conditionalFormatting>
  <conditionalFormatting sqref="C88">
    <cfRule type="cellIs" dxfId="29794" priority="5638" stopIfTrue="1" operator="equal">
      <formula>"Napkin Hs"</formula>
    </cfRule>
    <cfRule type="cellIs" dxfId="29793" priority="5643" stopIfTrue="1" operator="equal">
      <formula>"Towel"</formula>
    </cfRule>
    <cfRule type="cellIs" dxfId="29792" priority="5644" stopIfTrue="1" operator="equal">
      <formula>"Napkin Hs"</formula>
    </cfRule>
    <cfRule type="cellIs" dxfId="29791" priority="5653" stopIfTrue="1" operator="equal">
      <formula>"Towel"</formula>
    </cfRule>
    <cfRule type="cellIs" dxfId="29790" priority="5654" stopIfTrue="1" operator="equal">
      <formula>"Napkin Hs"</formula>
    </cfRule>
    <cfRule type="cellIs" dxfId="29789" priority="5659" stopIfTrue="1" operator="equal">
      <formula>"Towel"</formula>
    </cfRule>
    <cfRule type="cellIs" dxfId="29788" priority="5660" stopIfTrue="1" operator="equal">
      <formula>"Napkin Hs"</formula>
    </cfRule>
  </conditionalFormatting>
  <conditionalFormatting sqref="C88">
    <cfRule type="cellIs" dxfId="29787" priority="5639" stopIfTrue="1" operator="equal">
      <formula>"Towel"</formula>
    </cfRule>
    <cfRule type="cellIs" dxfId="29786" priority="5640" stopIfTrue="1" operator="equal">
      <formula>"Napkin Hs"</formula>
    </cfRule>
    <cfRule type="cellIs" dxfId="29785" priority="5641" stopIfTrue="1" operator="equal">
      <formula>"Towel"</formula>
    </cfRule>
    <cfRule type="cellIs" dxfId="29784" priority="5642" stopIfTrue="1" operator="equal">
      <formula>"Napkin Hs"</formula>
    </cfRule>
    <cfRule type="cellIs" dxfId="29783" priority="5645" stopIfTrue="1" operator="equal">
      <formula>"Towel"</formula>
    </cfRule>
    <cfRule type="cellIs" dxfId="29782" priority="5646" stopIfTrue="1" operator="equal">
      <formula>"Napkin Hs"</formula>
    </cfRule>
    <cfRule type="cellIs" dxfId="29781" priority="5647" stopIfTrue="1" operator="equal">
      <formula>"Towel"</formula>
    </cfRule>
    <cfRule type="cellIs" dxfId="29780" priority="5648" stopIfTrue="1" operator="equal">
      <formula>"Napkin Hs"</formula>
    </cfRule>
    <cfRule type="cellIs" dxfId="29779" priority="5649" stopIfTrue="1" operator="equal">
      <formula>"Towel"</formula>
    </cfRule>
    <cfRule type="cellIs" dxfId="29778" priority="5650" stopIfTrue="1" operator="equal">
      <formula>"Napkin Hs"</formula>
    </cfRule>
    <cfRule type="cellIs" dxfId="29777" priority="5651" stopIfTrue="1" operator="equal">
      <formula>"Towel"</formula>
    </cfRule>
    <cfRule type="cellIs" dxfId="29776" priority="5652" stopIfTrue="1" operator="equal">
      <formula>"Napkin Hs"</formula>
    </cfRule>
    <cfRule type="cellIs" dxfId="29775" priority="5655" stopIfTrue="1" operator="equal">
      <formula>"Towel"</formula>
    </cfRule>
    <cfRule type="cellIs" dxfId="29774" priority="5656" stopIfTrue="1" operator="equal">
      <formula>"Napkin Hs"</formula>
    </cfRule>
    <cfRule type="cellIs" dxfId="29773" priority="5658" stopIfTrue="1" operator="equal">
      <formula>"Napkin Hs"</formula>
    </cfRule>
  </conditionalFormatting>
  <conditionalFormatting sqref="C88">
    <cfRule type="cellIs" dxfId="29772" priority="5657" stopIfTrue="1" operator="equal">
      <formula>"Towel"</formula>
    </cfRule>
  </conditionalFormatting>
  <conditionalFormatting sqref="C88">
    <cfRule type="cellIs" dxfId="29771" priority="5635" stopIfTrue="1" operator="equal">
      <formula>"Towel"</formula>
    </cfRule>
    <cfRule type="cellIs" dxfId="29770" priority="5636" stopIfTrue="1" operator="equal">
      <formula>"Napkin Hs"</formula>
    </cfRule>
  </conditionalFormatting>
  <conditionalFormatting sqref="C88">
    <cfRule type="cellIs" dxfId="29769" priority="5634" stopIfTrue="1" operator="equal">
      <formula>"Napkin Hs"</formula>
    </cfRule>
  </conditionalFormatting>
  <conditionalFormatting sqref="C88">
    <cfRule type="cellIs" dxfId="29768" priority="5633" stopIfTrue="1" operator="equal">
      <formula>"Towel"</formula>
    </cfRule>
  </conditionalFormatting>
  <conditionalFormatting sqref="C88">
    <cfRule type="cellIs" dxfId="29767" priority="5631" stopIfTrue="1" operator="equal">
      <formula>"Towel"</formula>
    </cfRule>
  </conditionalFormatting>
  <conditionalFormatting sqref="C88">
    <cfRule type="cellIs" dxfId="29766" priority="5632" stopIfTrue="1" operator="equal">
      <formula>"Napkin Hs"</formula>
    </cfRule>
  </conditionalFormatting>
  <conditionalFormatting sqref="C88">
    <cfRule type="cellIs" dxfId="29765" priority="5535" stopIfTrue="1" operator="equal">
      <formula>"Towel"</formula>
    </cfRule>
  </conditionalFormatting>
  <conditionalFormatting sqref="C88">
    <cfRule type="cellIs" dxfId="29764" priority="5545" stopIfTrue="1" operator="equal">
      <formula>"Towel"</formula>
    </cfRule>
    <cfRule type="cellIs" dxfId="29763" priority="5546" stopIfTrue="1" operator="equal">
      <formula>"Napkin Hs"</formula>
    </cfRule>
    <cfRule type="cellIs" dxfId="29762" priority="5551" stopIfTrue="1" operator="equal">
      <formula>"Towel"</formula>
    </cfRule>
    <cfRule type="cellIs" dxfId="29761" priority="5552" stopIfTrue="1" operator="equal">
      <formula>"Napkin Hs"</formula>
    </cfRule>
    <cfRule type="cellIs" dxfId="29760" priority="5557" stopIfTrue="1" operator="equal">
      <formula>"Towel"</formula>
    </cfRule>
    <cfRule type="cellIs" dxfId="29759" priority="5558" stopIfTrue="1" operator="equal">
      <formula>"Napkin Hs"</formula>
    </cfRule>
    <cfRule type="cellIs" dxfId="29758" priority="5559" stopIfTrue="1" operator="equal">
      <formula>"Towel"</formula>
    </cfRule>
    <cfRule type="cellIs" dxfId="29757" priority="5560" stopIfTrue="1" operator="equal">
      <formula>"Napkin Hs"</formula>
    </cfRule>
    <cfRule type="cellIs" dxfId="29756" priority="5565" stopIfTrue="1" operator="equal">
      <formula>"Towel"</formula>
    </cfRule>
    <cfRule type="cellIs" dxfId="29755" priority="5566" stopIfTrue="1" operator="equal">
      <formula>"Napkin Hs"</formula>
    </cfRule>
    <cfRule type="cellIs" dxfId="29754" priority="5575" stopIfTrue="1" operator="equal">
      <formula>"Towel"</formula>
    </cfRule>
    <cfRule type="cellIs" dxfId="29753" priority="5576" stopIfTrue="1" operator="equal">
      <formula>"Napkin Hs"</formula>
    </cfRule>
    <cfRule type="cellIs" dxfId="29752" priority="5581" stopIfTrue="1" operator="equal">
      <formula>"Towel"</formula>
    </cfRule>
    <cfRule type="cellIs" dxfId="29751" priority="5582" stopIfTrue="1" operator="equal">
      <formula>"Napkin Hs"</formula>
    </cfRule>
    <cfRule type="cellIs" dxfId="29750" priority="5583" stopIfTrue="1" operator="equal">
      <formula>"Towel"</formula>
    </cfRule>
    <cfRule type="cellIs" dxfId="29749" priority="5584" stopIfTrue="1" operator="equal">
      <formula>"Napkin Hs"</formula>
    </cfRule>
    <cfRule type="cellIs" dxfId="29748" priority="5589" stopIfTrue="1" operator="equal">
      <formula>"Towel"</formula>
    </cfRule>
    <cfRule type="cellIs" dxfId="29747" priority="5590" stopIfTrue="1" operator="equal">
      <formula>"Napkin Hs"</formula>
    </cfRule>
    <cfRule type="cellIs" dxfId="29746" priority="5599" stopIfTrue="1" operator="equal">
      <formula>"Towel"</formula>
    </cfRule>
    <cfRule type="cellIs" dxfId="29745" priority="5600" stopIfTrue="1" operator="equal">
      <formula>"Napkin Hs"</formula>
    </cfRule>
    <cfRule type="cellIs" dxfId="29744" priority="5601" stopIfTrue="1" operator="equal">
      <formula>"Towel"</formula>
    </cfRule>
    <cfRule type="cellIs" dxfId="29743" priority="5602" stopIfTrue="1" operator="equal">
      <formula>"Napkin Hs"</formula>
    </cfRule>
    <cfRule type="cellIs" dxfId="29742" priority="5607" stopIfTrue="1" operator="equal">
      <formula>"Towel"</formula>
    </cfRule>
    <cfRule type="cellIs" dxfId="29741" priority="5608" stopIfTrue="1" operator="equal">
      <formula>"Napkin Hs"</formula>
    </cfRule>
    <cfRule type="cellIs" dxfId="29740" priority="5617" stopIfTrue="1" operator="equal">
      <formula>"Towel"</formula>
    </cfRule>
    <cfRule type="cellIs" dxfId="29739" priority="5618" stopIfTrue="1" operator="equal">
      <formula>"Napkin Hs"</formula>
    </cfRule>
    <cfRule type="cellIs" dxfId="29738" priority="5619" stopIfTrue="1" operator="equal">
      <formula>"Towel"</formula>
    </cfRule>
    <cfRule type="cellIs" dxfId="29737" priority="5620" stopIfTrue="1" operator="equal">
      <formula>"Napkin Hs"</formula>
    </cfRule>
    <cfRule type="cellIs" dxfId="29736" priority="5626" stopIfTrue="1" operator="equal">
      <formula>"Napkin Hs"</formula>
    </cfRule>
  </conditionalFormatting>
  <conditionalFormatting sqref="C88">
    <cfRule type="cellIs" dxfId="29735" priority="5625" stopIfTrue="1" operator="equal">
      <formula>"Towel"</formula>
    </cfRule>
  </conditionalFormatting>
  <conditionalFormatting sqref="C88">
    <cfRule type="cellIs" dxfId="29734" priority="5536" stopIfTrue="1" operator="equal">
      <formula>"Napkin Hs"</formula>
    </cfRule>
    <cfRule type="cellIs" dxfId="29733" priority="5537" stopIfTrue="1" operator="equal">
      <formula>"Towel"</formula>
    </cfRule>
    <cfRule type="cellIs" dxfId="29732" priority="5538" stopIfTrue="1" operator="equal">
      <formula>"Napkin Hs"</formula>
    </cfRule>
    <cfRule type="cellIs" dxfId="29731" priority="5539" stopIfTrue="1" operator="equal">
      <formula>"Towel"</formula>
    </cfRule>
    <cfRule type="cellIs" dxfId="29730" priority="5540" stopIfTrue="1" operator="equal">
      <formula>"Napkin Hs"</formula>
    </cfRule>
    <cfRule type="cellIs" dxfId="29729" priority="5541" stopIfTrue="1" operator="equal">
      <formula>"Towel"</formula>
    </cfRule>
    <cfRule type="cellIs" dxfId="29728" priority="5542" stopIfTrue="1" operator="equal">
      <formula>"Napkin Hs"</formula>
    </cfRule>
    <cfRule type="cellIs" dxfId="29727" priority="5543" stopIfTrue="1" operator="equal">
      <formula>"Towel"</formula>
    </cfRule>
    <cfRule type="cellIs" dxfId="29726" priority="5544" stopIfTrue="1" operator="equal">
      <formula>"Napkin Hs"</formula>
    </cfRule>
    <cfRule type="cellIs" dxfId="29725" priority="5547" stopIfTrue="1" operator="equal">
      <formula>"Towel"</formula>
    </cfRule>
    <cfRule type="cellIs" dxfId="29724" priority="5548" stopIfTrue="1" operator="equal">
      <formula>"Napkin Hs"</formula>
    </cfRule>
    <cfRule type="cellIs" dxfId="29723" priority="5549" stopIfTrue="1" operator="equal">
      <formula>"Towel"</formula>
    </cfRule>
    <cfRule type="cellIs" dxfId="29722" priority="5550" stopIfTrue="1" operator="equal">
      <formula>"Napkin Hs"</formula>
    </cfRule>
    <cfRule type="cellIs" dxfId="29721" priority="5553" stopIfTrue="1" operator="equal">
      <formula>"Towel"</formula>
    </cfRule>
    <cfRule type="cellIs" dxfId="29720" priority="5554" stopIfTrue="1" operator="equal">
      <formula>"Napkin Hs"</formula>
    </cfRule>
    <cfRule type="cellIs" dxfId="29719" priority="5555" stopIfTrue="1" operator="equal">
      <formula>"Towel"</formula>
    </cfRule>
    <cfRule type="cellIs" dxfId="29718" priority="5556" stopIfTrue="1" operator="equal">
      <formula>"Napkin Hs"</formula>
    </cfRule>
    <cfRule type="cellIs" dxfId="29717" priority="5561" stopIfTrue="1" operator="equal">
      <formula>"Towel"</formula>
    </cfRule>
    <cfRule type="cellIs" dxfId="29716" priority="5562" stopIfTrue="1" operator="equal">
      <formula>"Napkin Hs"</formula>
    </cfRule>
    <cfRule type="cellIs" dxfId="29715" priority="5563" stopIfTrue="1" operator="equal">
      <formula>"Towel"</formula>
    </cfRule>
    <cfRule type="cellIs" dxfId="29714" priority="5564" stopIfTrue="1" operator="equal">
      <formula>"Napkin Hs"</formula>
    </cfRule>
    <cfRule type="cellIs" dxfId="29713" priority="5567" stopIfTrue="1" operator="equal">
      <formula>"Towel"</formula>
    </cfRule>
    <cfRule type="cellIs" dxfId="29712" priority="5568" stopIfTrue="1" operator="equal">
      <formula>"Napkin Hs"</formula>
    </cfRule>
    <cfRule type="cellIs" dxfId="29711" priority="5569" stopIfTrue="1" operator="equal">
      <formula>"Towel"</formula>
    </cfRule>
    <cfRule type="cellIs" dxfId="29710" priority="5570" stopIfTrue="1" operator="equal">
      <formula>"Napkin Hs"</formula>
    </cfRule>
    <cfRule type="cellIs" dxfId="29709" priority="5571" stopIfTrue="1" operator="equal">
      <formula>"Towel"</formula>
    </cfRule>
    <cfRule type="cellIs" dxfId="29708" priority="5572" stopIfTrue="1" operator="equal">
      <formula>"Napkin Hs"</formula>
    </cfRule>
    <cfRule type="cellIs" dxfId="29707" priority="5573" stopIfTrue="1" operator="equal">
      <formula>"Towel"</formula>
    </cfRule>
    <cfRule type="cellIs" dxfId="29706" priority="5574" stopIfTrue="1" operator="equal">
      <formula>"Napkin Hs"</formula>
    </cfRule>
    <cfRule type="cellIs" dxfId="29705" priority="5577" stopIfTrue="1" operator="equal">
      <formula>"Towel"</formula>
    </cfRule>
    <cfRule type="cellIs" dxfId="29704" priority="5578" stopIfTrue="1" operator="equal">
      <formula>"Napkin Hs"</formula>
    </cfRule>
    <cfRule type="cellIs" dxfId="29703" priority="5579" stopIfTrue="1" operator="equal">
      <formula>"Towel"</formula>
    </cfRule>
    <cfRule type="cellIs" dxfId="29702" priority="5580" stopIfTrue="1" operator="equal">
      <formula>"Napkin Hs"</formula>
    </cfRule>
    <cfRule type="cellIs" dxfId="29701" priority="5585" stopIfTrue="1" operator="equal">
      <formula>"Towel"</formula>
    </cfRule>
    <cfRule type="cellIs" dxfId="29700" priority="5586" stopIfTrue="1" operator="equal">
      <formula>"Napkin Hs"</formula>
    </cfRule>
    <cfRule type="cellIs" dxfId="29699" priority="5587" stopIfTrue="1" operator="equal">
      <formula>"Towel"</formula>
    </cfRule>
    <cfRule type="cellIs" dxfId="29698" priority="5588" stopIfTrue="1" operator="equal">
      <formula>"Napkin Hs"</formula>
    </cfRule>
    <cfRule type="cellIs" dxfId="29697" priority="5591" stopIfTrue="1" operator="equal">
      <formula>"Towel"</formula>
    </cfRule>
    <cfRule type="cellIs" dxfId="29696" priority="5592" stopIfTrue="1" operator="equal">
      <formula>"Napkin Hs"</formula>
    </cfRule>
    <cfRule type="cellIs" dxfId="29695" priority="5593" stopIfTrue="1" operator="equal">
      <formula>"Towel"</formula>
    </cfRule>
    <cfRule type="cellIs" dxfId="29694" priority="5594" stopIfTrue="1" operator="equal">
      <formula>"Napkin Hs"</formula>
    </cfRule>
    <cfRule type="cellIs" dxfId="29693" priority="5595" stopIfTrue="1" operator="equal">
      <formula>"Towel"</formula>
    </cfRule>
    <cfRule type="cellIs" dxfId="29692" priority="5596" stopIfTrue="1" operator="equal">
      <formula>"Napkin Hs"</formula>
    </cfRule>
    <cfRule type="cellIs" dxfId="29691" priority="5597" stopIfTrue="1" operator="equal">
      <formula>"Towel"</formula>
    </cfRule>
    <cfRule type="cellIs" dxfId="29690" priority="5598" stopIfTrue="1" operator="equal">
      <formula>"Napkin Hs"</formula>
    </cfRule>
    <cfRule type="cellIs" dxfId="29689" priority="5603" stopIfTrue="1" operator="equal">
      <formula>"Towel"</formula>
    </cfRule>
    <cfRule type="cellIs" dxfId="29688" priority="5604" stopIfTrue="1" operator="equal">
      <formula>"Napkin Hs"</formula>
    </cfRule>
    <cfRule type="cellIs" dxfId="29687" priority="5605" stopIfTrue="1" operator="equal">
      <formula>"Towel"</formula>
    </cfRule>
    <cfRule type="cellIs" dxfId="29686" priority="5606" stopIfTrue="1" operator="equal">
      <formula>"Napkin Hs"</formula>
    </cfRule>
    <cfRule type="cellIs" dxfId="29685" priority="5609" stopIfTrue="1" operator="equal">
      <formula>"Towel"</formula>
    </cfRule>
    <cfRule type="cellIs" dxfId="29684" priority="5610" stopIfTrue="1" operator="equal">
      <formula>"Napkin Hs"</formula>
    </cfRule>
    <cfRule type="cellIs" dxfId="29683" priority="5611" stopIfTrue="1" operator="equal">
      <formula>"Towel"</formula>
    </cfRule>
    <cfRule type="cellIs" dxfId="29682" priority="5612" stopIfTrue="1" operator="equal">
      <formula>"Napkin Hs"</formula>
    </cfRule>
    <cfRule type="cellIs" dxfId="29681" priority="5613" stopIfTrue="1" operator="equal">
      <formula>"Towel"</formula>
    </cfRule>
    <cfRule type="cellIs" dxfId="29680" priority="5614" stopIfTrue="1" operator="equal">
      <formula>"Napkin Hs"</formula>
    </cfRule>
    <cfRule type="cellIs" dxfId="29679" priority="5615" stopIfTrue="1" operator="equal">
      <formula>"Towel"</formula>
    </cfRule>
    <cfRule type="cellIs" dxfId="29678" priority="5616" stopIfTrue="1" operator="equal">
      <formula>"Napkin Hs"</formula>
    </cfRule>
    <cfRule type="cellIs" dxfId="29677" priority="5621" stopIfTrue="1" operator="equal">
      <formula>"Towel"</formula>
    </cfRule>
    <cfRule type="cellIs" dxfId="29676" priority="5622" stopIfTrue="1" operator="equal">
      <formula>"Napkin Hs"</formula>
    </cfRule>
    <cfRule type="cellIs" dxfId="29675" priority="5623" stopIfTrue="1" operator="equal">
      <formula>"Towel"</formula>
    </cfRule>
    <cfRule type="cellIs" dxfId="29674" priority="5624" stopIfTrue="1" operator="equal">
      <formula>"Napkin Hs"</formula>
    </cfRule>
    <cfRule type="cellIs" dxfId="29673" priority="5627" stopIfTrue="1" operator="equal">
      <formula>"Towel"</formula>
    </cfRule>
    <cfRule type="cellIs" dxfId="29672" priority="5628" stopIfTrue="1" operator="equal">
      <formula>"Napkin Hs"</formula>
    </cfRule>
    <cfRule type="cellIs" dxfId="29671" priority="5629" stopIfTrue="1" operator="equal">
      <formula>"Towel"</formula>
    </cfRule>
    <cfRule type="cellIs" dxfId="29670" priority="5630" stopIfTrue="1" operator="equal">
      <formula>"Napkin Hs"</formula>
    </cfRule>
  </conditionalFormatting>
  <conditionalFormatting sqref="C88">
    <cfRule type="cellIs" dxfId="29669" priority="5534" stopIfTrue="1" operator="equal">
      <formula>"Napkin Hs"</formula>
    </cfRule>
  </conditionalFormatting>
  <conditionalFormatting sqref="C88">
    <cfRule type="cellIs" dxfId="29668" priority="5533" stopIfTrue="1" operator="equal">
      <formula>"Napkin Hs"</formula>
    </cfRule>
  </conditionalFormatting>
  <conditionalFormatting sqref="C88">
    <cfRule type="cellIs" dxfId="29667" priority="5532" stopIfTrue="1" operator="equal">
      <formula>"Napkin Hs"</formula>
    </cfRule>
  </conditionalFormatting>
  <conditionalFormatting sqref="C88">
    <cfRule type="cellIs" dxfId="29666" priority="5531" stopIfTrue="1" operator="equal">
      <formula>"Napkin Hs"</formula>
    </cfRule>
  </conditionalFormatting>
  <conditionalFormatting sqref="C88">
    <cfRule type="cellIs" dxfId="29665" priority="5530" stopIfTrue="1" operator="equal">
      <formula>"Napkin Hs"</formula>
    </cfRule>
  </conditionalFormatting>
  <conditionalFormatting sqref="C88">
    <cfRule type="cellIs" dxfId="29664" priority="5529" stopIfTrue="1" operator="equal">
      <formula>"Napkin Hs"</formula>
    </cfRule>
  </conditionalFormatting>
  <conditionalFormatting sqref="C88">
    <cfRule type="cellIs" dxfId="29663" priority="5525" stopIfTrue="1" operator="equal">
      <formula>"Towel"</formula>
    </cfRule>
    <cfRule type="cellIs" dxfId="29662" priority="5526" stopIfTrue="1" operator="equal">
      <formula>"Napkin Hs"</formula>
    </cfRule>
  </conditionalFormatting>
  <conditionalFormatting sqref="C88">
    <cfRule type="cellIs" dxfId="29661" priority="5527" stopIfTrue="1" operator="equal">
      <formula>"Towel"</formula>
    </cfRule>
    <cfRule type="cellIs" dxfId="29660" priority="5528" stopIfTrue="1" operator="equal">
      <formula>"Napkin Hs"</formula>
    </cfRule>
  </conditionalFormatting>
  <conditionalFormatting sqref="C88">
    <cfRule type="cellIs" dxfId="29659" priority="5521" stopIfTrue="1" operator="equal">
      <formula>"Towel"</formula>
    </cfRule>
    <cfRule type="cellIs" dxfId="29658" priority="5522" stopIfTrue="1" operator="equal">
      <formula>"Napkin Hs"</formula>
    </cfRule>
  </conditionalFormatting>
  <conditionalFormatting sqref="C88">
    <cfRule type="cellIs" dxfId="29657" priority="5523" stopIfTrue="1" operator="equal">
      <formula>"Towel"</formula>
    </cfRule>
    <cfRule type="cellIs" dxfId="29656" priority="5524" stopIfTrue="1" operator="equal">
      <formula>"Napkin Hs"</formula>
    </cfRule>
  </conditionalFormatting>
  <conditionalFormatting sqref="B88:C88">
    <cfRule type="cellIs" dxfId="29655" priority="5948" stopIfTrue="1" operator="equal">
      <formula>"Towel"</formula>
    </cfRule>
    <cfRule type="cellIs" dxfId="29654" priority="5949" stopIfTrue="1" operator="equal">
      <formula>"Napkin Hs"</formula>
    </cfRule>
  </conditionalFormatting>
  <conditionalFormatting sqref="C88">
    <cfRule type="cellIs" dxfId="29653" priority="5944" stopIfTrue="1" operator="equal">
      <formula>"Towel"</formula>
    </cfRule>
    <cfRule type="cellIs" dxfId="29652" priority="5945" stopIfTrue="1" operator="equal">
      <formula>"Napkin Hs"</formula>
    </cfRule>
  </conditionalFormatting>
  <conditionalFormatting sqref="C88">
    <cfRule type="cellIs" dxfId="29651" priority="5946" stopIfTrue="1" operator="equal">
      <formula>"Towel"</formula>
    </cfRule>
    <cfRule type="cellIs" dxfId="29650" priority="5947" stopIfTrue="1" operator="equal">
      <formula>"Napkin Hs"</formula>
    </cfRule>
  </conditionalFormatting>
  <conditionalFormatting sqref="C88">
    <cfRule type="cellIs" dxfId="29649" priority="5940" stopIfTrue="1" operator="equal">
      <formula>"Towel"</formula>
    </cfRule>
    <cfRule type="cellIs" dxfId="29648" priority="5941" stopIfTrue="1" operator="equal">
      <formula>"Napkin Hs"</formula>
    </cfRule>
  </conditionalFormatting>
  <conditionalFormatting sqref="C88">
    <cfRule type="cellIs" dxfId="29647" priority="5942" stopIfTrue="1" operator="equal">
      <formula>"Towel"</formula>
    </cfRule>
    <cfRule type="cellIs" dxfId="29646" priority="5943" stopIfTrue="1" operator="equal">
      <formula>"Napkin Hs"</formula>
    </cfRule>
  </conditionalFormatting>
  <conditionalFormatting sqref="C88">
    <cfRule type="cellIs" dxfId="29645" priority="5938" stopIfTrue="1" operator="equal">
      <formula>"Towel"</formula>
    </cfRule>
    <cfRule type="cellIs" dxfId="29644" priority="5939" stopIfTrue="1" operator="equal">
      <formula>"Napkin Hs"</formula>
    </cfRule>
  </conditionalFormatting>
  <conditionalFormatting sqref="B88">
    <cfRule type="cellIs" dxfId="29643" priority="5936" stopIfTrue="1" operator="equal">
      <formula>"Towel"</formula>
    </cfRule>
    <cfRule type="cellIs" dxfId="29642" priority="5937" stopIfTrue="1" operator="equal">
      <formula>"Napkin Hs"</formula>
    </cfRule>
  </conditionalFormatting>
  <conditionalFormatting sqref="B88:C88">
    <cfRule type="cellIs" dxfId="29641" priority="5934" stopIfTrue="1" operator="equal">
      <formula>"Towel"</formula>
    </cfRule>
    <cfRule type="cellIs" dxfId="29640" priority="5935" stopIfTrue="1" operator="equal">
      <formula>"Napkin Hs"</formula>
    </cfRule>
  </conditionalFormatting>
  <conditionalFormatting sqref="C88">
    <cfRule type="cellIs" dxfId="29639" priority="5930" stopIfTrue="1" operator="equal">
      <formula>"Towel"</formula>
    </cfRule>
    <cfRule type="cellIs" dxfId="29638" priority="5931" stopIfTrue="1" operator="equal">
      <formula>"Napkin Hs"</formula>
    </cfRule>
  </conditionalFormatting>
  <conditionalFormatting sqref="C88">
    <cfRule type="cellIs" dxfId="29637" priority="5933" stopIfTrue="1" operator="equal">
      <formula>"Napkin Hs"</formula>
    </cfRule>
  </conditionalFormatting>
  <conditionalFormatting sqref="C88">
    <cfRule type="cellIs" dxfId="29636" priority="5932" stopIfTrue="1" operator="equal">
      <formula>"Towel"</formula>
    </cfRule>
  </conditionalFormatting>
  <conditionalFormatting sqref="C89">
    <cfRule type="cellIs" dxfId="29635" priority="5024" stopIfTrue="1" operator="equal">
      <formula>"Towel"</formula>
    </cfRule>
    <cfRule type="cellIs" dxfId="29634" priority="5025" stopIfTrue="1" operator="equal">
      <formula>"Napkin Hs"</formula>
    </cfRule>
  </conditionalFormatting>
  <conditionalFormatting sqref="C89">
    <cfRule type="cellIs" dxfId="29633" priority="5022" stopIfTrue="1" operator="equal">
      <formula>"Towel"</formula>
    </cfRule>
    <cfRule type="cellIs" dxfId="29632" priority="5023" stopIfTrue="1" operator="equal">
      <formula>"Napkin Hs"</formula>
    </cfRule>
  </conditionalFormatting>
  <conditionalFormatting sqref="C89">
    <cfRule type="cellIs" dxfId="29631" priority="5030" stopIfTrue="1" operator="equal">
      <formula>"Towel"</formula>
    </cfRule>
    <cfRule type="cellIs" dxfId="29630" priority="5031" stopIfTrue="1" operator="equal">
      <formula>"Napkin Hs"</formula>
    </cfRule>
  </conditionalFormatting>
  <conditionalFormatting sqref="B89:C89">
    <cfRule type="cellIs" dxfId="29629" priority="5032" stopIfTrue="1" operator="equal">
      <formula>"Towel"</formula>
    </cfRule>
    <cfRule type="cellIs" dxfId="29628" priority="5033" stopIfTrue="1" operator="equal">
      <formula>"Napkin Hs"</formula>
    </cfRule>
  </conditionalFormatting>
  <conditionalFormatting sqref="C89">
    <cfRule type="cellIs" dxfId="29627" priority="5028" stopIfTrue="1" operator="equal">
      <formula>"Towel"</formula>
    </cfRule>
    <cfRule type="cellIs" dxfId="29626" priority="5029" stopIfTrue="1" operator="equal">
      <formula>"Napkin Hs"</formula>
    </cfRule>
  </conditionalFormatting>
  <conditionalFormatting sqref="B89:C89">
    <cfRule type="cellIs" dxfId="29625" priority="5026" stopIfTrue="1" operator="equal">
      <formula>"Towel"</formula>
    </cfRule>
    <cfRule type="cellIs" dxfId="29624" priority="5027" stopIfTrue="1" operator="equal">
      <formula>"Napkin Hs"</formula>
    </cfRule>
  </conditionalFormatting>
  <conditionalFormatting sqref="C89">
    <cfRule type="cellIs" dxfId="29623" priority="5034" stopIfTrue="1" operator="equal">
      <formula>"Towel"</formula>
    </cfRule>
    <cfRule type="cellIs" dxfId="29622" priority="5035" stopIfTrue="1" operator="equal">
      <formula>"Napkin Hs"</formula>
    </cfRule>
  </conditionalFormatting>
  <conditionalFormatting sqref="C89">
    <cfRule type="cellIs" dxfId="29621" priority="5036" stopIfTrue="1" operator="equal">
      <formula>"Towel"</formula>
    </cfRule>
    <cfRule type="cellIs" dxfId="29620" priority="5037" stopIfTrue="1" operator="equal">
      <formula>"Napkin Hs"</formula>
    </cfRule>
  </conditionalFormatting>
  <conditionalFormatting sqref="C89">
    <cfRule type="cellIs" dxfId="29619" priority="5018" stopIfTrue="1" operator="equal">
      <formula>"Towel"</formula>
    </cfRule>
    <cfRule type="cellIs" dxfId="29618" priority="5019" stopIfTrue="1" operator="equal">
      <formula>"Napkin Hs"</formula>
    </cfRule>
  </conditionalFormatting>
  <conditionalFormatting sqref="B89:C89">
    <cfRule type="cellIs" dxfId="29617" priority="5020" stopIfTrue="1" operator="equal">
      <formula>"Towel"</formula>
    </cfRule>
    <cfRule type="cellIs" dxfId="29616" priority="5021" stopIfTrue="1" operator="equal">
      <formula>"Napkin Hs"</formula>
    </cfRule>
  </conditionalFormatting>
  <conditionalFormatting sqref="C89">
    <cfRule type="cellIs" dxfId="29615" priority="5016" stopIfTrue="1" operator="equal">
      <formula>"Towel"</formula>
    </cfRule>
    <cfRule type="cellIs" dxfId="29614" priority="5017" stopIfTrue="1" operator="equal">
      <formula>"Napkin Hs"</formula>
    </cfRule>
  </conditionalFormatting>
  <conditionalFormatting sqref="B89:C89">
    <cfRule type="cellIs" dxfId="29613" priority="5014" stopIfTrue="1" operator="equal">
      <formula>"Towel"</formula>
    </cfRule>
    <cfRule type="cellIs" dxfId="29612" priority="5015" stopIfTrue="1" operator="equal">
      <formula>"Napkin Hs"</formula>
    </cfRule>
  </conditionalFormatting>
  <conditionalFormatting sqref="B89:C89">
    <cfRule type="cellIs" dxfId="29611" priority="4992" stopIfTrue="1" operator="equal">
      <formula>"Towel"</formula>
    </cfRule>
    <cfRule type="cellIs" dxfId="29610" priority="4993" stopIfTrue="1" operator="equal">
      <formula>"Napkin Hs"</formula>
    </cfRule>
  </conditionalFormatting>
  <conditionalFormatting sqref="C89">
    <cfRule type="cellIs" dxfId="29609" priority="4988" stopIfTrue="1" operator="equal">
      <formula>"Towel"</formula>
    </cfRule>
    <cfRule type="cellIs" dxfId="29608" priority="4989" stopIfTrue="1" operator="equal">
      <formula>"Napkin Hs"</formula>
    </cfRule>
  </conditionalFormatting>
  <conditionalFormatting sqref="C89">
    <cfRule type="cellIs" dxfId="29607" priority="4991" stopIfTrue="1" operator="equal">
      <formula>"Napkin Hs"</formula>
    </cfRule>
  </conditionalFormatting>
  <conditionalFormatting sqref="C89">
    <cfRule type="cellIs" dxfId="29606" priority="4990" stopIfTrue="1" operator="equal">
      <formula>"Towel"</formula>
    </cfRule>
  </conditionalFormatting>
  <conditionalFormatting sqref="B89">
    <cfRule type="cellIs" dxfId="29605" priority="4986" stopIfTrue="1" operator="equal">
      <formula>"Towel"</formula>
    </cfRule>
    <cfRule type="cellIs" dxfId="29604" priority="4987" stopIfTrue="1" operator="equal">
      <formula>"Napkin Hs"</formula>
    </cfRule>
  </conditionalFormatting>
  <conditionalFormatting sqref="B89">
    <cfRule type="cellIs" dxfId="29603" priority="4984" stopIfTrue="1" operator="equal">
      <formula>"Towel"</formula>
    </cfRule>
    <cfRule type="cellIs" dxfId="29602" priority="4985" stopIfTrue="1" operator="equal">
      <formula>"Napkin Hs"</formula>
    </cfRule>
  </conditionalFormatting>
  <conditionalFormatting sqref="B89">
    <cfRule type="cellIs" dxfId="29601" priority="4982" stopIfTrue="1" operator="equal">
      <formula>"Towel"</formula>
    </cfRule>
    <cfRule type="cellIs" dxfId="29600" priority="4983" stopIfTrue="1" operator="equal">
      <formula>"Napkin Hs"</formula>
    </cfRule>
  </conditionalFormatting>
  <conditionalFormatting sqref="B89">
    <cfRule type="cellIs" dxfId="29599" priority="4980" stopIfTrue="1" operator="equal">
      <formula>"Towel"</formula>
    </cfRule>
    <cfRule type="cellIs" dxfId="29598" priority="4981" stopIfTrue="1" operator="equal">
      <formula>"Napkin Hs"</formula>
    </cfRule>
  </conditionalFormatting>
  <conditionalFormatting sqref="B89">
    <cfRule type="cellIs" dxfId="29597" priority="4978" stopIfTrue="1" operator="equal">
      <formula>"Towel"</formula>
    </cfRule>
    <cfRule type="cellIs" dxfId="29596" priority="4979" stopIfTrue="1" operator="equal">
      <formula>"Napkin Hs"</formula>
    </cfRule>
  </conditionalFormatting>
  <conditionalFormatting sqref="B89">
    <cfRule type="cellIs" dxfId="29595" priority="4976" stopIfTrue="1" operator="equal">
      <formula>"Towel"</formula>
    </cfRule>
    <cfRule type="cellIs" dxfId="29594" priority="4977" stopIfTrue="1" operator="equal">
      <formula>"Napkin Hs"</formula>
    </cfRule>
  </conditionalFormatting>
  <conditionalFormatting sqref="B89">
    <cfRule type="cellIs" dxfId="29593" priority="4974" stopIfTrue="1" operator="equal">
      <formula>"Towel"</formula>
    </cfRule>
    <cfRule type="cellIs" dxfId="29592" priority="4975" stopIfTrue="1" operator="equal">
      <formula>"Napkin Hs"</formula>
    </cfRule>
  </conditionalFormatting>
  <conditionalFormatting sqref="B89">
    <cfRule type="cellIs" dxfId="29591" priority="4972" stopIfTrue="1" operator="equal">
      <formula>"Towel"</formula>
    </cfRule>
    <cfRule type="cellIs" dxfId="29590" priority="4973" stopIfTrue="1" operator="equal">
      <formula>"Napkin Hs"</formula>
    </cfRule>
  </conditionalFormatting>
  <conditionalFormatting sqref="B89">
    <cfRule type="cellIs" dxfId="29589" priority="4971" stopIfTrue="1" operator="equal">
      <formula>"Napkin Hs"</formula>
    </cfRule>
  </conditionalFormatting>
  <conditionalFormatting sqref="B89">
    <cfRule type="cellIs" dxfId="29588" priority="4970" stopIfTrue="1" operator="equal">
      <formula>"Napkin Hs"</formula>
    </cfRule>
  </conditionalFormatting>
  <conditionalFormatting sqref="B89">
    <cfRule type="cellIs" dxfId="29587" priority="4969" stopIfTrue="1" operator="equal">
      <formula>"Napkin Hs"</formula>
    </cfRule>
  </conditionalFormatting>
  <conditionalFormatting sqref="C89">
    <cfRule type="cellIs" dxfId="29586" priority="4967" stopIfTrue="1" operator="equal">
      <formula>"Towel"</formula>
    </cfRule>
    <cfRule type="cellIs" dxfId="29585" priority="4968" stopIfTrue="1" operator="equal">
      <formula>"Napkin Hs"</formula>
    </cfRule>
  </conditionalFormatting>
  <conditionalFormatting sqref="C89">
    <cfRule type="cellIs" dxfId="29584" priority="4963" stopIfTrue="1" operator="equal">
      <formula>"Towel"</formula>
    </cfRule>
    <cfRule type="cellIs" dxfId="29583" priority="4964" stopIfTrue="1" operator="equal">
      <formula>"Napkin Hs"</formula>
    </cfRule>
  </conditionalFormatting>
  <conditionalFormatting sqref="C89">
    <cfRule type="cellIs" dxfId="29582" priority="4965" stopIfTrue="1" operator="equal">
      <formula>"Towel"</formula>
    </cfRule>
    <cfRule type="cellIs" dxfId="29581" priority="4966" stopIfTrue="1" operator="equal">
      <formula>"Napkin Hs"</formula>
    </cfRule>
  </conditionalFormatting>
  <conditionalFormatting sqref="C89">
    <cfRule type="cellIs" dxfId="29580" priority="4961" stopIfTrue="1" operator="equal">
      <formula>"Towel"</formula>
    </cfRule>
    <cfRule type="cellIs" dxfId="29579" priority="4962" stopIfTrue="1" operator="equal">
      <formula>"Napkin Hs"</formula>
    </cfRule>
  </conditionalFormatting>
  <conditionalFormatting sqref="C89">
    <cfRule type="cellIs" dxfId="29578" priority="4959" stopIfTrue="1" operator="equal">
      <formula>"Towel"</formula>
    </cfRule>
    <cfRule type="cellIs" dxfId="29577" priority="4960" stopIfTrue="1" operator="equal">
      <formula>"Napkin Hs"</formula>
    </cfRule>
  </conditionalFormatting>
  <conditionalFormatting sqref="C89">
    <cfRule type="cellIs" dxfId="29576" priority="4957" stopIfTrue="1" operator="equal">
      <formula>"Towel"</formula>
    </cfRule>
    <cfRule type="cellIs" dxfId="29575" priority="4958" stopIfTrue="1" operator="equal">
      <formula>"Napkin Hs"</formula>
    </cfRule>
  </conditionalFormatting>
  <conditionalFormatting sqref="C89">
    <cfRule type="cellIs" dxfId="29574" priority="4949" stopIfTrue="1" operator="equal">
      <formula>"Towel"</formula>
    </cfRule>
    <cfRule type="cellIs" dxfId="29573" priority="4950" stopIfTrue="1" operator="equal">
      <formula>"Napkin Hs"</formula>
    </cfRule>
  </conditionalFormatting>
  <conditionalFormatting sqref="C89">
    <cfRule type="cellIs" dxfId="29572" priority="4951" stopIfTrue="1" operator="equal">
      <formula>"Towel"</formula>
    </cfRule>
    <cfRule type="cellIs" dxfId="29571" priority="4952" stopIfTrue="1" operator="equal">
      <formula>"Napkin Hs"</formula>
    </cfRule>
  </conditionalFormatting>
  <conditionalFormatting sqref="C89">
    <cfRule type="cellIs" dxfId="29570" priority="4947" stopIfTrue="1" operator="equal">
      <formula>"Towel"</formula>
    </cfRule>
    <cfRule type="cellIs" dxfId="29569" priority="4948" stopIfTrue="1" operator="equal">
      <formula>"Napkin Hs"</formula>
    </cfRule>
  </conditionalFormatting>
  <conditionalFormatting sqref="C89">
    <cfRule type="cellIs" dxfId="29568" priority="4945" stopIfTrue="1" operator="equal">
      <formula>"Towel"</formula>
    </cfRule>
    <cfRule type="cellIs" dxfId="29567" priority="4946" stopIfTrue="1" operator="equal">
      <formula>"Napkin Hs"</formula>
    </cfRule>
  </conditionalFormatting>
  <conditionalFormatting sqref="C89">
    <cfRule type="cellIs" dxfId="29566" priority="4953" stopIfTrue="1" operator="equal">
      <formula>"Towel"</formula>
    </cfRule>
    <cfRule type="cellIs" dxfId="29565" priority="4954" stopIfTrue="1" operator="equal">
      <formula>"Napkin Hs"</formula>
    </cfRule>
  </conditionalFormatting>
  <conditionalFormatting sqref="C89">
    <cfRule type="cellIs" dxfId="29564" priority="4955" stopIfTrue="1" operator="equal">
      <formula>"Towel"</formula>
    </cfRule>
    <cfRule type="cellIs" dxfId="29563" priority="4956" stopIfTrue="1" operator="equal">
      <formula>"Napkin Hs"</formula>
    </cfRule>
  </conditionalFormatting>
  <conditionalFormatting sqref="C89">
    <cfRule type="cellIs" dxfId="29562" priority="4943" stopIfTrue="1" operator="equal">
      <formula>"Towel"</formula>
    </cfRule>
    <cfRule type="cellIs" dxfId="29561" priority="4944" stopIfTrue="1" operator="equal">
      <formula>"Napkin Hs"</formula>
    </cfRule>
  </conditionalFormatting>
  <conditionalFormatting sqref="C89">
    <cfRule type="cellIs" dxfId="29560" priority="4939" stopIfTrue="1" operator="equal">
      <formula>"Towel"</formula>
    </cfRule>
    <cfRule type="cellIs" dxfId="29559" priority="4940" stopIfTrue="1" operator="equal">
      <formula>"Napkin Hs"</formula>
    </cfRule>
  </conditionalFormatting>
  <conditionalFormatting sqref="C89">
    <cfRule type="cellIs" dxfId="29558" priority="4941" stopIfTrue="1" operator="equal">
      <formula>"Towel"</formula>
    </cfRule>
    <cfRule type="cellIs" dxfId="29557" priority="4942" stopIfTrue="1" operator="equal">
      <formula>"Napkin Hs"</formula>
    </cfRule>
  </conditionalFormatting>
  <conditionalFormatting sqref="C89">
    <cfRule type="cellIs" dxfId="29556" priority="4937" stopIfTrue="1" operator="equal">
      <formula>"Towel"</formula>
    </cfRule>
    <cfRule type="cellIs" dxfId="29555" priority="4938" stopIfTrue="1" operator="equal">
      <formula>"Napkin Hs"</formula>
    </cfRule>
  </conditionalFormatting>
  <conditionalFormatting sqref="C89">
    <cfRule type="cellIs" dxfId="29554" priority="4935" stopIfTrue="1" operator="equal">
      <formula>"Towel"</formula>
    </cfRule>
    <cfRule type="cellIs" dxfId="29553" priority="4936" stopIfTrue="1" operator="equal">
      <formula>"Napkin Hs"</formula>
    </cfRule>
  </conditionalFormatting>
  <conditionalFormatting sqref="C89">
    <cfRule type="cellIs" dxfId="29552" priority="4933" stopIfTrue="1" operator="equal">
      <formula>"Towel"</formula>
    </cfRule>
    <cfRule type="cellIs" dxfId="29551" priority="4934" stopIfTrue="1" operator="equal">
      <formula>"Napkin Hs"</formula>
    </cfRule>
  </conditionalFormatting>
  <conditionalFormatting sqref="C89">
    <cfRule type="cellIs" dxfId="29550" priority="4925" stopIfTrue="1" operator="equal">
      <formula>"Towel"</formula>
    </cfRule>
    <cfRule type="cellIs" dxfId="29549" priority="4926" stopIfTrue="1" operator="equal">
      <formula>"Napkin Hs"</formula>
    </cfRule>
  </conditionalFormatting>
  <conditionalFormatting sqref="C89">
    <cfRule type="cellIs" dxfId="29548" priority="4927" stopIfTrue="1" operator="equal">
      <formula>"Towel"</formula>
    </cfRule>
    <cfRule type="cellIs" dxfId="29547" priority="4928" stopIfTrue="1" operator="equal">
      <formula>"Napkin Hs"</formula>
    </cfRule>
  </conditionalFormatting>
  <conditionalFormatting sqref="C89">
    <cfRule type="cellIs" dxfId="29546" priority="4923" stopIfTrue="1" operator="equal">
      <formula>"Towel"</formula>
    </cfRule>
    <cfRule type="cellIs" dxfId="29545" priority="4924" stopIfTrue="1" operator="equal">
      <formula>"Napkin Hs"</formula>
    </cfRule>
  </conditionalFormatting>
  <conditionalFormatting sqref="C89">
    <cfRule type="cellIs" dxfId="29544" priority="4921" stopIfTrue="1" operator="equal">
      <formula>"Towel"</formula>
    </cfRule>
    <cfRule type="cellIs" dxfId="29543" priority="4922" stopIfTrue="1" operator="equal">
      <formula>"Napkin Hs"</formula>
    </cfRule>
  </conditionalFormatting>
  <conditionalFormatting sqref="C89">
    <cfRule type="cellIs" dxfId="29542" priority="4929" stopIfTrue="1" operator="equal">
      <formula>"Towel"</formula>
    </cfRule>
    <cfRule type="cellIs" dxfId="29541" priority="4930" stopIfTrue="1" operator="equal">
      <formula>"Napkin Hs"</formula>
    </cfRule>
  </conditionalFormatting>
  <conditionalFormatting sqref="C89">
    <cfRule type="cellIs" dxfId="29540" priority="4931" stopIfTrue="1" operator="equal">
      <formula>"Towel"</formula>
    </cfRule>
    <cfRule type="cellIs" dxfId="29539" priority="4932" stopIfTrue="1" operator="equal">
      <formula>"Napkin Hs"</formula>
    </cfRule>
  </conditionalFormatting>
  <conditionalFormatting sqref="C89">
    <cfRule type="cellIs" dxfId="29538" priority="4919" stopIfTrue="1" operator="equal">
      <formula>"Towel"</formula>
    </cfRule>
    <cfRule type="cellIs" dxfId="29537" priority="4920" stopIfTrue="1" operator="equal">
      <formula>"Napkin Hs"</formula>
    </cfRule>
  </conditionalFormatting>
  <conditionalFormatting sqref="C89">
    <cfRule type="cellIs" dxfId="29536" priority="4915" stopIfTrue="1" operator="equal">
      <formula>"Towel"</formula>
    </cfRule>
    <cfRule type="cellIs" dxfId="29535" priority="4916" stopIfTrue="1" operator="equal">
      <formula>"Napkin Hs"</formula>
    </cfRule>
  </conditionalFormatting>
  <conditionalFormatting sqref="C89">
    <cfRule type="cellIs" dxfId="29534" priority="4917" stopIfTrue="1" operator="equal">
      <formula>"Towel"</formula>
    </cfRule>
    <cfRule type="cellIs" dxfId="29533" priority="4918" stopIfTrue="1" operator="equal">
      <formula>"Napkin Hs"</formula>
    </cfRule>
  </conditionalFormatting>
  <conditionalFormatting sqref="C89">
    <cfRule type="cellIs" dxfId="29532" priority="4911" stopIfTrue="1" operator="equal">
      <formula>"Towel"</formula>
    </cfRule>
    <cfRule type="cellIs" dxfId="29531" priority="4912" stopIfTrue="1" operator="equal">
      <formula>"Napkin Hs"</formula>
    </cfRule>
  </conditionalFormatting>
  <conditionalFormatting sqref="C89">
    <cfRule type="cellIs" dxfId="29530" priority="4913" stopIfTrue="1" operator="equal">
      <formula>"Towel"</formula>
    </cfRule>
    <cfRule type="cellIs" dxfId="29529" priority="4914" stopIfTrue="1" operator="equal">
      <formula>"Napkin Hs"</formula>
    </cfRule>
  </conditionalFormatting>
  <conditionalFormatting sqref="C89">
    <cfRule type="cellIs" dxfId="29528" priority="4909" stopIfTrue="1" operator="equal">
      <formula>"Towel"</formula>
    </cfRule>
    <cfRule type="cellIs" dxfId="29527" priority="4910" stopIfTrue="1" operator="equal">
      <formula>"Napkin Hs"</formula>
    </cfRule>
  </conditionalFormatting>
  <conditionalFormatting sqref="C89">
    <cfRule type="cellIs" dxfId="29526" priority="4903" stopIfTrue="1" operator="equal">
      <formula>"Towel"</formula>
    </cfRule>
    <cfRule type="cellIs" dxfId="29525" priority="4904" stopIfTrue="1" operator="equal">
      <formula>"Napkin Hs"</formula>
    </cfRule>
  </conditionalFormatting>
  <conditionalFormatting sqref="C89">
    <cfRule type="cellIs" dxfId="29524" priority="4907" stopIfTrue="1" operator="equal">
      <formula>"Towel"</formula>
    </cfRule>
    <cfRule type="cellIs" dxfId="29523" priority="4908" stopIfTrue="1" operator="equal">
      <formula>"Napkin Hs"</formula>
    </cfRule>
  </conditionalFormatting>
  <conditionalFormatting sqref="C89">
    <cfRule type="cellIs" dxfId="29522" priority="4905" stopIfTrue="1" operator="equal">
      <formula>"Towel"</formula>
    </cfRule>
    <cfRule type="cellIs" dxfId="29521" priority="4906" stopIfTrue="1" operator="equal">
      <formula>"Napkin Hs"</formula>
    </cfRule>
  </conditionalFormatting>
  <conditionalFormatting sqref="C89">
    <cfRule type="cellIs" dxfId="29520" priority="4897" stopIfTrue="1" operator="equal">
      <formula>"Towel"</formula>
    </cfRule>
    <cfRule type="cellIs" dxfId="29519" priority="4898" stopIfTrue="1" operator="equal">
      <formula>"Napkin Hs"</formula>
    </cfRule>
  </conditionalFormatting>
  <conditionalFormatting sqref="C89">
    <cfRule type="cellIs" dxfId="29518" priority="4899" stopIfTrue="1" operator="equal">
      <formula>"Towel"</formula>
    </cfRule>
    <cfRule type="cellIs" dxfId="29517" priority="4900" stopIfTrue="1" operator="equal">
      <formula>"Napkin Hs"</formula>
    </cfRule>
  </conditionalFormatting>
  <conditionalFormatting sqref="C89">
    <cfRule type="cellIs" dxfId="29516" priority="4901" stopIfTrue="1" operator="equal">
      <formula>"Towel"</formula>
    </cfRule>
    <cfRule type="cellIs" dxfId="29515" priority="4902" stopIfTrue="1" operator="equal">
      <formula>"Napkin Hs"</formula>
    </cfRule>
  </conditionalFormatting>
  <conditionalFormatting sqref="C89">
    <cfRule type="cellIs" dxfId="29514" priority="4895" stopIfTrue="1" operator="equal">
      <formula>"Towel"</formula>
    </cfRule>
    <cfRule type="cellIs" dxfId="29513" priority="4896" stopIfTrue="1" operator="equal">
      <formula>"Napkin Hs"</formula>
    </cfRule>
  </conditionalFormatting>
  <conditionalFormatting sqref="C89">
    <cfRule type="cellIs" dxfId="29512" priority="4893" stopIfTrue="1" operator="equal">
      <formula>"Towel"</formula>
    </cfRule>
    <cfRule type="cellIs" dxfId="29511" priority="4894" stopIfTrue="1" operator="equal">
      <formula>"Napkin Hs"</formula>
    </cfRule>
  </conditionalFormatting>
  <conditionalFormatting sqref="C89">
    <cfRule type="cellIs" dxfId="29510" priority="4869" stopIfTrue="1" operator="equal">
      <formula>"Towel"</formula>
    </cfRule>
  </conditionalFormatting>
  <conditionalFormatting sqref="C89">
    <cfRule type="cellIs" dxfId="29509" priority="4870" stopIfTrue="1" operator="equal">
      <formula>"Napkin Hs"</formula>
    </cfRule>
    <cfRule type="cellIs" dxfId="29508" priority="4875" stopIfTrue="1" operator="equal">
      <formula>"Towel"</formula>
    </cfRule>
    <cfRule type="cellIs" dxfId="29507" priority="4876" stopIfTrue="1" operator="equal">
      <formula>"Napkin Hs"</formula>
    </cfRule>
    <cfRule type="cellIs" dxfId="29506" priority="4885" stopIfTrue="1" operator="equal">
      <formula>"Towel"</formula>
    </cfRule>
    <cfRule type="cellIs" dxfId="29505" priority="4886" stopIfTrue="1" operator="equal">
      <formula>"Napkin Hs"</formula>
    </cfRule>
    <cfRule type="cellIs" dxfId="29504" priority="4891" stopIfTrue="1" operator="equal">
      <formula>"Towel"</formula>
    </cfRule>
    <cfRule type="cellIs" dxfId="29503" priority="4892" stopIfTrue="1" operator="equal">
      <formula>"Napkin Hs"</formula>
    </cfRule>
  </conditionalFormatting>
  <conditionalFormatting sqref="C89">
    <cfRule type="cellIs" dxfId="29502" priority="4871" stopIfTrue="1" operator="equal">
      <formula>"Towel"</formula>
    </cfRule>
    <cfRule type="cellIs" dxfId="29501" priority="4872" stopIfTrue="1" operator="equal">
      <formula>"Napkin Hs"</formula>
    </cfRule>
    <cfRule type="cellIs" dxfId="29500" priority="4873" stopIfTrue="1" operator="equal">
      <formula>"Towel"</formula>
    </cfRule>
    <cfRule type="cellIs" dxfId="29499" priority="4874" stopIfTrue="1" operator="equal">
      <formula>"Napkin Hs"</formula>
    </cfRule>
    <cfRule type="cellIs" dxfId="29498" priority="4877" stopIfTrue="1" operator="equal">
      <formula>"Towel"</formula>
    </cfRule>
    <cfRule type="cellIs" dxfId="29497" priority="4878" stopIfTrue="1" operator="equal">
      <formula>"Napkin Hs"</formula>
    </cfRule>
    <cfRule type="cellIs" dxfId="29496" priority="4879" stopIfTrue="1" operator="equal">
      <formula>"Towel"</formula>
    </cfRule>
    <cfRule type="cellIs" dxfId="29495" priority="4880" stopIfTrue="1" operator="equal">
      <formula>"Napkin Hs"</formula>
    </cfRule>
    <cfRule type="cellIs" dxfId="29494" priority="4881" stopIfTrue="1" operator="equal">
      <formula>"Towel"</formula>
    </cfRule>
    <cfRule type="cellIs" dxfId="29493" priority="4882" stopIfTrue="1" operator="equal">
      <formula>"Napkin Hs"</formula>
    </cfRule>
    <cfRule type="cellIs" dxfId="29492" priority="4883" stopIfTrue="1" operator="equal">
      <formula>"Towel"</formula>
    </cfRule>
    <cfRule type="cellIs" dxfId="29491" priority="4884" stopIfTrue="1" operator="equal">
      <formula>"Napkin Hs"</formula>
    </cfRule>
    <cfRule type="cellIs" dxfId="29490" priority="4887" stopIfTrue="1" operator="equal">
      <formula>"Towel"</formula>
    </cfRule>
    <cfRule type="cellIs" dxfId="29489" priority="4888" stopIfTrue="1" operator="equal">
      <formula>"Napkin Hs"</formula>
    </cfRule>
    <cfRule type="cellIs" dxfId="29488" priority="4890" stopIfTrue="1" operator="equal">
      <formula>"Napkin Hs"</formula>
    </cfRule>
  </conditionalFormatting>
  <conditionalFormatting sqref="C89">
    <cfRule type="cellIs" dxfId="29487" priority="4889" stopIfTrue="1" operator="equal">
      <formula>"Towel"</formula>
    </cfRule>
  </conditionalFormatting>
  <conditionalFormatting sqref="C89">
    <cfRule type="cellIs" dxfId="29486" priority="4867" stopIfTrue="1" operator="equal">
      <formula>"Towel"</formula>
    </cfRule>
    <cfRule type="cellIs" dxfId="29485" priority="4868" stopIfTrue="1" operator="equal">
      <formula>"Napkin Hs"</formula>
    </cfRule>
  </conditionalFormatting>
  <conditionalFormatting sqref="C89">
    <cfRule type="cellIs" dxfId="29484" priority="4866" stopIfTrue="1" operator="equal">
      <formula>"Napkin Hs"</formula>
    </cfRule>
  </conditionalFormatting>
  <conditionalFormatting sqref="C89">
    <cfRule type="cellIs" dxfId="29483" priority="4865" stopIfTrue="1" operator="equal">
      <formula>"Towel"</formula>
    </cfRule>
  </conditionalFormatting>
  <conditionalFormatting sqref="C89">
    <cfRule type="cellIs" dxfId="29482" priority="4863" stopIfTrue="1" operator="equal">
      <formula>"Towel"</formula>
    </cfRule>
  </conditionalFormatting>
  <conditionalFormatting sqref="C89">
    <cfRule type="cellIs" dxfId="29481" priority="4864" stopIfTrue="1" operator="equal">
      <formula>"Napkin Hs"</formula>
    </cfRule>
  </conditionalFormatting>
  <conditionalFormatting sqref="C89">
    <cfRule type="cellIs" dxfId="29480" priority="4767" stopIfTrue="1" operator="equal">
      <formula>"Towel"</formula>
    </cfRule>
  </conditionalFormatting>
  <conditionalFormatting sqref="C89">
    <cfRule type="cellIs" dxfId="29479" priority="4777" stopIfTrue="1" operator="equal">
      <formula>"Towel"</formula>
    </cfRule>
    <cfRule type="cellIs" dxfId="29478" priority="4778" stopIfTrue="1" operator="equal">
      <formula>"Napkin Hs"</formula>
    </cfRule>
    <cfRule type="cellIs" dxfId="29477" priority="4783" stopIfTrue="1" operator="equal">
      <formula>"Towel"</formula>
    </cfRule>
    <cfRule type="cellIs" dxfId="29476" priority="4784" stopIfTrue="1" operator="equal">
      <formula>"Napkin Hs"</formula>
    </cfRule>
    <cfRule type="cellIs" dxfId="29475" priority="4789" stopIfTrue="1" operator="equal">
      <formula>"Towel"</formula>
    </cfRule>
    <cfRule type="cellIs" dxfId="29474" priority="4790" stopIfTrue="1" operator="equal">
      <formula>"Napkin Hs"</formula>
    </cfRule>
    <cfRule type="cellIs" dxfId="29473" priority="4791" stopIfTrue="1" operator="equal">
      <formula>"Towel"</formula>
    </cfRule>
    <cfRule type="cellIs" dxfId="29472" priority="4792" stopIfTrue="1" operator="equal">
      <formula>"Napkin Hs"</formula>
    </cfRule>
    <cfRule type="cellIs" dxfId="29471" priority="4797" stopIfTrue="1" operator="equal">
      <formula>"Towel"</formula>
    </cfRule>
    <cfRule type="cellIs" dxfId="29470" priority="4798" stopIfTrue="1" operator="equal">
      <formula>"Napkin Hs"</formula>
    </cfRule>
    <cfRule type="cellIs" dxfId="29469" priority="4807" stopIfTrue="1" operator="equal">
      <formula>"Towel"</formula>
    </cfRule>
    <cfRule type="cellIs" dxfId="29468" priority="4808" stopIfTrue="1" operator="equal">
      <formula>"Napkin Hs"</formula>
    </cfRule>
    <cfRule type="cellIs" dxfId="29467" priority="4813" stopIfTrue="1" operator="equal">
      <formula>"Towel"</formula>
    </cfRule>
    <cfRule type="cellIs" dxfId="29466" priority="4814" stopIfTrue="1" operator="equal">
      <formula>"Napkin Hs"</formula>
    </cfRule>
    <cfRule type="cellIs" dxfId="29465" priority="4815" stopIfTrue="1" operator="equal">
      <formula>"Towel"</formula>
    </cfRule>
    <cfRule type="cellIs" dxfId="29464" priority="4816" stopIfTrue="1" operator="equal">
      <formula>"Napkin Hs"</formula>
    </cfRule>
    <cfRule type="cellIs" dxfId="29463" priority="4821" stopIfTrue="1" operator="equal">
      <formula>"Towel"</formula>
    </cfRule>
    <cfRule type="cellIs" dxfId="29462" priority="4822" stopIfTrue="1" operator="equal">
      <formula>"Napkin Hs"</formula>
    </cfRule>
    <cfRule type="cellIs" dxfId="29461" priority="4831" stopIfTrue="1" operator="equal">
      <formula>"Towel"</formula>
    </cfRule>
    <cfRule type="cellIs" dxfId="29460" priority="4832" stopIfTrue="1" operator="equal">
      <formula>"Napkin Hs"</formula>
    </cfRule>
    <cfRule type="cellIs" dxfId="29459" priority="4833" stopIfTrue="1" operator="equal">
      <formula>"Towel"</formula>
    </cfRule>
    <cfRule type="cellIs" dxfId="29458" priority="4834" stopIfTrue="1" operator="equal">
      <formula>"Napkin Hs"</formula>
    </cfRule>
    <cfRule type="cellIs" dxfId="29457" priority="4839" stopIfTrue="1" operator="equal">
      <formula>"Towel"</formula>
    </cfRule>
    <cfRule type="cellIs" dxfId="29456" priority="4840" stopIfTrue="1" operator="equal">
      <formula>"Napkin Hs"</formula>
    </cfRule>
    <cfRule type="cellIs" dxfId="29455" priority="4849" stopIfTrue="1" operator="equal">
      <formula>"Towel"</formula>
    </cfRule>
    <cfRule type="cellIs" dxfId="29454" priority="4850" stopIfTrue="1" operator="equal">
      <formula>"Napkin Hs"</formula>
    </cfRule>
    <cfRule type="cellIs" dxfId="29453" priority="4851" stopIfTrue="1" operator="equal">
      <formula>"Towel"</formula>
    </cfRule>
    <cfRule type="cellIs" dxfId="29452" priority="4852" stopIfTrue="1" operator="equal">
      <formula>"Napkin Hs"</formula>
    </cfRule>
    <cfRule type="cellIs" dxfId="29451" priority="4858" stopIfTrue="1" operator="equal">
      <formula>"Napkin Hs"</formula>
    </cfRule>
  </conditionalFormatting>
  <conditionalFormatting sqref="C89">
    <cfRule type="cellIs" dxfId="29450" priority="4857" stopIfTrue="1" operator="equal">
      <formula>"Towel"</formula>
    </cfRule>
  </conditionalFormatting>
  <conditionalFormatting sqref="C89">
    <cfRule type="cellIs" dxfId="29449" priority="4768" stopIfTrue="1" operator="equal">
      <formula>"Napkin Hs"</formula>
    </cfRule>
    <cfRule type="cellIs" dxfId="29448" priority="4769" stopIfTrue="1" operator="equal">
      <formula>"Towel"</formula>
    </cfRule>
    <cfRule type="cellIs" dxfId="29447" priority="4770" stopIfTrue="1" operator="equal">
      <formula>"Napkin Hs"</formula>
    </cfRule>
    <cfRule type="cellIs" dxfId="29446" priority="4771" stopIfTrue="1" operator="equal">
      <formula>"Towel"</formula>
    </cfRule>
    <cfRule type="cellIs" dxfId="29445" priority="4772" stopIfTrue="1" operator="equal">
      <formula>"Napkin Hs"</formula>
    </cfRule>
    <cfRule type="cellIs" dxfId="29444" priority="4773" stopIfTrue="1" operator="equal">
      <formula>"Towel"</formula>
    </cfRule>
    <cfRule type="cellIs" dxfId="29443" priority="4774" stopIfTrue="1" operator="equal">
      <formula>"Napkin Hs"</formula>
    </cfRule>
    <cfRule type="cellIs" dxfId="29442" priority="4775" stopIfTrue="1" operator="equal">
      <formula>"Towel"</formula>
    </cfRule>
    <cfRule type="cellIs" dxfId="29441" priority="4776" stopIfTrue="1" operator="equal">
      <formula>"Napkin Hs"</formula>
    </cfRule>
    <cfRule type="cellIs" dxfId="29440" priority="4779" stopIfTrue="1" operator="equal">
      <formula>"Towel"</formula>
    </cfRule>
    <cfRule type="cellIs" dxfId="29439" priority="4780" stopIfTrue="1" operator="equal">
      <formula>"Napkin Hs"</formula>
    </cfRule>
    <cfRule type="cellIs" dxfId="29438" priority="4781" stopIfTrue="1" operator="equal">
      <formula>"Towel"</formula>
    </cfRule>
    <cfRule type="cellIs" dxfId="29437" priority="4782" stopIfTrue="1" operator="equal">
      <formula>"Napkin Hs"</formula>
    </cfRule>
    <cfRule type="cellIs" dxfId="29436" priority="4785" stopIfTrue="1" operator="equal">
      <formula>"Towel"</formula>
    </cfRule>
    <cfRule type="cellIs" dxfId="29435" priority="4786" stopIfTrue="1" operator="equal">
      <formula>"Napkin Hs"</formula>
    </cfRule>
    <cfRule type="cellIs" dxfId="29434" priority="4787" stopIfTrue="1" operator="equal">
      <formula>"Towel"</formula>
    </cfRule>
    <cfRule type="cellIs" dxfId="29433" priority="4788" stopIfTrue="1" operator="equal">
      <formula>"Napkin Hs"</formula>
    </cfRule>
    <cfRule type="cellIs" dxfId="29432" priority="4793" stopIfTrue="1" operator="equal">
      <formula>"Towel"</formula>
    </cfRule>
    <cfRule type="cellIs" dxfId="29431" priority="4794" stopIfTrue="1" operator="equal">
      <formula>"Napkin Hs"</formula>
    </cfRule>
    <cfRule type="cellIs" dxfId="29430" priority="4795" stopIfTrue="1" operator="equal">
      <formula>"Towel"</formula>
    </cfRule>
    <cfRule type="cellIs" dxfId="29429" priority="4796" stopIfTrue="1" operator="equal">
      <formula>"Napkin Hs"</formula>
    </cfRule>
    <cfRule type="cellIs" dxfId="29428" priority="4799" stopIfTrue="1" operator="equal">
      <formula>"Towel"</formula>
    </cfRule>
    <cfRule type="cellIs" dxfId="29427" priority="4800" stopIfTrue="1" operator="equal">
      <formula>"Napkin Hs"</formula>
    </cfRule>
    <cfRule type="cellIs" dxfId="29426" priority="4801" stopIfTrue="1" operator="equal">
      <formula>"Towel"</formula>
    </cfRule>
    <cfRule type="cellIs" dxfId="29425" priority="4802" stopIfTrue="1" operator="equal">
      <formula>"Napkin Hs"</formula>
    </cfRule>
    <cfRule type="cellIs" dxfId="29424" priority="4803" stopIfTrue="1" operator="equal">
      <formula>"Towel"</formula>
    </cfRule>
    <cfRule type="cellIs" dxfId="29423" priority="4804" stopIfTrue="1" operator="equal">
      <formula>"Napkin Hs"</formula>
    </cfRule>
    <cfRule type="cellIs" dxfId="29422" priority="4805" stopIfTrue="1" operator="equal">
      <formula>"Towel"</formula>
    </cfRule>
    <cfRule type="cellIs" dxfId="29421" priority="4806" stopIfTrue="1" operator="equal">
      <formula>"Napkin Hs"</formula>
    </cfRule>
    <cfRule type="cellIs" dxfId="29420" priority="4809" stopIfTrue="1" operator="equal">
      <formula>"Towel"</formula>
    </cfRule>
    <cfRule type="cellIs" dxfId="29419" priority="4810" stopIfTrue="1" operator="equal">
      <formula>"Napkin Hs"</formula>
    </cfRule>
    <cfRule type="cellIs" dxfId="29418" priority="4811" stopIfTrue="1" operator="equal">
      <formula>"Towel"</formula>
    </cfRule>
    <cfRule type="cellIs" dxfId="29417" priority="4812" stopIfTrue="1" operator="equal">
      <formula>"Napkin Hs"</formula>
    </cfRule>
    <cfRule type="cellIs" dxfId="29416" priority="4817" stopIfTrue="1" operator="equal">
      <formula>"Towel"</formula>
    </cfRule>
    <cfRule type="cellIs" dxfId="29415" priority="4818" stopIfTrue="1" operator="equal">
      <formula>"Napkin Hs"</formula>
    </cfRule>
    <cfRule type="cellIs" dxfId="29414" priority="4819" stopIfTrue="1" operator="equal">
      <formula>"Towel"</formula>
    </cfRule>
    <cfRule type="cellIs" dxfId="29413" priority="4820" stopIfTrue="1" operator="equal">
      <formula>"Napkin Hs"</formula>
    </cfRule>
    <cfRule type="cellIs" dxfId="29412" priority="4823" stopIfTrue="1" operator="equal">
      <formula>"Towel"</formula>
    </cfRule>
    <cfRule type="cellIs" dxfId="29411" priority="4824" stopIfTrue="1" operator="equal">
      <formula>"Napkin Hs"</formula>
    </cfRule>
    <cfRule type="cellIs" dxfId="29410" priority="4825" stopIfTrue="1" operator="equal">
      <formula>"Towel"</formula>
    </cfRule>
    <cfRule type="cellIs" dxfId="29409" priority="4826" stopIfTrue="1" operator="equal">
      <formula>"Napkin Hs"</formula>
    </cfRule>
    <cfRule type="cellIs" dxfId="29408" priority="4827" stopIfTrue="1" operator="equal">
      <formula>"Towel"</formula>
    </cfRule>
    <cfRule type="cellIs" dxfId="29407" priority="4828" stopIfTrue="1" operator="equal">
      <formula>"Napkin Hs"</formula>
    </cfRule>
    <cfRule type="cellIs" dxfId="29406" priority="4829" stopIfTrue="1" operator="equal">
      <formula>"Towel"</formula>
    </cfRule>
    <cfRule type="cellIs" dxfId="29405" priority="4830" stopIfTrue="1" operator="equal">
      <formula>"Napkin Hs"</formula>
    </cfRule>
    <cfRule type="cellIs" dxfId="29404" priority="4835" stopIfTrue="1" operator="equal">
      <formula>"Towel"</formula>
    </cfRule>
    <cfRule type="cellIs" dxfId="29403" priority="4836" stopIfTrue="1" operator="equal">
      <formula>"Napkin Hs"</formula>
    </cfRule>
    <cfRule type="cellIs" dxfId="29402" priority="4837" stopIfTrue="1" operator="equal">
      <formula>"Towel"</formula>
    </cfRule>
    <cfRule type="cellIs" dxfId="29401" priority="4838" stopIfTrue="1" operator="equal">
      <formula>"Napkin Hs"</formula>
    </cfRule>
    <cfRule type="cellIs" dxfId="29400" priority="4841" stopIfTrue="1" operator="equal">
      <formula>"Towel"</formula>
    </cfRule>
    <cfRule type="cellIs" dxfId="29399" priority="4842" stopIfTrue="1" operator="equal">
      <formula>"Napkin Hs"</formula>
    </cfRule>
    <cfRule type="cellIs" dxfId="29398" priority="4843" stopIfTrue="1" operator="equal">
      <formula>"Towel"</formula>
    </cfRule>
    <cfRule type="cellIs" dxfId="29397" priority="4844" stopIfTrue="1" operator="equal">
      <formula>"Napkin Hs"</formula>
    </cfRule>
    <cfRule type="cellIs" dxfId="29396" priority="4845" stopIfTrue="1" operator="equal">
      <formula>"Towel"</formula>
    </cfRule>
    <cfRule type="cellIs" dxfId="29395" priority="4846" stopIfTrue="1" operator="equal">
      <formula>"Napkin Hs"</formula>
    </cfRule>
    <cfRule type="cellIs" dxfId="29394" priority="4847" stopIfTrue="1" operator="equal">
      <formula>"Towel"</formula>
    </cfRule>
    <cfRule type="cellIs" dxfId="29393" priority="4848" stopIfTrue="1" operator="equal">
      <formula>"Napkin Hs"</formula>
    </cfRule>
    <cfRule type="cellIs" dxfId="29392" priority="4853" stopIfTrue="1" operator="equal">
      <formula>"Towel"</formula>
    </cfRule>
    <cfRule type="cellIs" dxfId="29391" priority="4854" stopIfTrue="1" operator="equal">
      <formula>"Napkin Hs"</formula>
    </cfRule>
    <cfRule type="cellIs" dxfId="29390" priority="4855" stopIfTrue="1" operator="equal">
      <formula>"Towel"</formula>
    </cfRule>
    <cfRule type="cellIs" dxfId="29389" priority="4856" stopIfTrue="1" operator="equal">
      <formula>"Napkin Hs"</formula>
    </cfRule>
    <cfRule type="cellIs" dxfId="29388" priority="4859" stopIfTrue="1" operator="equal">
      <formula>"Towel"</formula>
    </cfRule>
    <cfRule type="cellIs" dxfId="29387" priority="4860" stopIfTrue="1" operator="equal">
      <formula>"Napkin Hs"</formula>
    </cfRule>
    <cfRule type="cellIs" dxfId="29386" priority="4861" stopIfTrue="1" operator="equal">
      <formula>"Towel"</formula>
    </cfRule>
    <cfRule type="cellIs" dxfId="29385" priority="4862" stopIfTrue="1" operator="equal">
      <formula>"Napkin Hs"</formula>
    </cfRule>
  </conditionalFormatting>
  <conditionalFormatting sqref="C89">
    <cfRule type="cellIs" dxfId="29384" priority="4766" stopIfTrue="1" operator="equal">
      <formula>"Napkin Hs"</formula>
    </cfRule>
  </conditionalFormatting>
  <conditionalFormatting sqref="C89">
    <cfRule type="cellIs" dxfId="29383" priority="4765" stopIfTrue="1" operator="equal">
      <formula>"Napkin Hs"</formula>
    </cfRule>
  </conditionalFormatting>
  <conditionalFormatting sqref="C89">
    <cfRule type="cellIs" dxfId="29382" priority="4764" stopIfTrue="1" operator="equal">
      <formula>"Napkin Hs"</formula>
    </cfRule>
  </conditionalFormatting>
  <conditionalFormatting sqref="C89">
    <cfRule type="cellIs" dxfId="29381" priority="4763" stopIfTrue="1" operator="equal">
      <formula>"Napkin Hs"</formula>
    </cfRule>
  </conditionalFormatting>
  <conditionalFormatting sqref="C89">
    <cfRule type="cellIs" dxfId="29380" priority="4762" stopIfTrue="1" operator="equal">
      <formula>"Napkin Hs"</formula>
    </cfRule>
  </conditionalFormatting>
  <conditionalFormatting sqref="C89">
    <cfRule type="cellIs" dxfId="29379" priority="4761" stopIfTrue="1" operator="equal">
      <formula>"Napkin Hs"</formula>
    </cfRule>
  </conditionalFormatting>
  <conditionalFormatting sqref="C89">
    <cfRule type="cellIs" dxfId="29378" priority="4757" stopIfTrue="1" operator="equal">
      <formula>"Towel"</formula>
    </cfRule>
    <cfRule type="cellIs" dxfId="29377" priority="4758" stopIfTrue="1" operator="equal">
      <formula>"Napkin Hs"</formula>
    </cfRule>
  </conditionalFormatting>
  <conditionalFormatting sqref="C89">
    <cfRule type="cellIs" dxfId="29376" priority="4759" stopIfTrue="1" operator="equal">
      <formula>"Towel"</formula>
    </cfRule>
    <cfRule type="cellIs" dxfId="29375" priority="4760" stopIfTrue="1" operator="equal">
      <formula>"Napkin Hs"</formula>
    </cfRule>
  </conditionalFormatting>
  <conditionalFormatting sqref="C89">
    <cfRule type="cellIs" dxfId="29374" priority="4753" stopIfTrue="1" operator="equal">
      <formula>"Towel"</formula>
    </cfRule>
    <cfRule type="cellIs" dxfId="29373" priority="4754" stopIfTrue="1" operator="equal">
      <formula>"Napkin Hs"</formula>
    </cfRule>
  </conditionalFormatting>
  <conditionalFormatting sqref="C89">
    <cfRule type="cellIs" dxfId="29372" priority="4755" stopIfTrue="1" operator="equal">
      <formula>"Towel"</formula>
    </cfRule>
    <cfRule type="cellIs" dxfId="29371" priority="4756" stopIfTrue="1" operator="equal">
      <formula>"Napkin Hs"</formula>
    </cfRule>
  </conditionalFormatting>
  <conditionalFormatting sqref="C89">
    <cfRule type="cellIs" dxfId="29370" priority="4751" stopIfTrue="1" operator="equal">
      <formula>"Towel"</formula>
    </cfRule>
    <cfRule type="cellIs" dxfId="29369" priority="4752" stopIfTrue="1" operator="equal">
      <formula>"Napkin Hs"</formula>
    </cfRule>
  </conditionalFormatting>
  <conditionalFormatting sqref="C89">
    <cfRule type="cellIs" dxfId="29368" priority="4747" stopIfTrue="1" operator="equal">
      <formula>"Towel"</formula>
    </cfRule>
    <cfRule type="cellIs" dxfId="29367" priority="4748" stopIfTrue="1" operator="equal">
      <formula>"Napkin Hs"</formula>
    </cfRule>
  </conditionalFormatting>
  <conditionalFormatting sqref="C89">
    <cfRule type="cellIs" dxfId="29366" priority="4749" stopIfTrue="1" operator="equal">
      <formula>"Towel"</formula>
    </cfRule>
    <cfRule type="cellIs" dxfId="29365" priority="4750" stopIfTrue="1" operator="equal">
      <formula>"Napkin Hs"</formula>
    </cfRule>
  </conditionalFormatting>
  <conditionalFormatting sqref="C89">
    <cfRule type="cellIs" dxfId="29364" priority="4743" stopIfTrue="1" operator="equal">
      <formula>"Towel"</formula>
    </cfRule>
    <cfRule type="cellIs" dxfId="29363" priority="4744" stopIfTrue="1" operator="equal">
      <formula>"Napkin Hs"</formula>
    </cfRule>
  </conditionalFormatting>
  <conditionalFormatting sqref="C89">
    <cfRule type="cellIs" dxfId="29362" priority="4745" stopIfTrue="1" operator="equal">
      <formula>"Towel"</formula>
    </cfRule>
    <cfRule type="cellIs" dxfId="29361" priority="4746" stopIfTrue="1" operator="equal">
      <formula>"Napkin Hs"</formula>
    </cfRule>
  </conditionalFormatting>
  <conditionalFormatting sqref="C89">
    <cfRule type="cellIs" dxfId="29360" priority="4741" stopIfTrue="1" operator="equal">
      <formula>"Towel"</formula>
    </cfRule>
    <cfRule type="cellIs" dxfId="29359" priority="4742" stopIfTrue="1" operator="equal">
      <formula>"Napkin Hs"</formula>
    </cfRule>
  </conditionalFormatting>
  <conditionalFormatting sqref="C89">
    <cfRule type="cellIs" dxfId="29358" priority="4735" stopIfTrue="1" operator="equal">
      <formula>"Towel"</formula>
    </cfRule>
    <cfRule type="cellIs" dxfId="29357" priority="4736" stopIfTrue="1" operator="equal">
      <formula>"Napkin Hs"</formula>
    </cfRule>
  </conditionalFormatting>
  <conditionalFormatting sqref="C89">
    <cfRule type="cellIs" dxfId="29356" priority="4739" stopIfTrue="1" operator="equal">
      <formula>"Towel"</formula>
    </cfRule>
    <cfRule type="cellIs" dxfId="29355" priority="4740" stopIfTrue="1" operator="equal">
      <formula>"Napkin Hs"</formula>
    </cfRule>
  </conditionalFormatting>
  <conditionalFormatting sqref="C89">
    <cfRule type="cellIs" dxfId="29354" priority="4737" stopIfTrue="1" operator="equal">
      <formula>"Towel"</formula>
    </cfRule>
    <cfRule type="cellIs" dxfId="29353" priority="4738" stopIfTrue="1" operator="equal">
      <formula>"Napkin Hs"</formula>
    </cfRule>
  </conditionalFormatting>
  <conditionalFormatting sqref="C89">
    <cfRule type="cellIs" dxfId="29352" priority="4729" stopIfTrue="1" operator="equal">
      <formula>"Towel"</formula>
    </cfRule>
    <cfRule type="cellIs" dxfId="29351" priority="4730" stopIfTrue="1" operator="equal">
      <formula>"Napkin Hs"</formula>
    </cfRule>
  </conditionalFormatting>
  <conditionalFormatting sqref="C89">
    <cfRule type="cellIs" dxfId="29350" priority="4731" stopIfTrue="1" operator="equal">
      <formula>"Towel"</formula>
    </cfRule>
    <cfRule type="cellIs" dxfId="29349" priority="4732" stopIfTrue="1" operator="equal">
      <formula>"Napkin Hs"</formula>
    </cfRule>
  </conditionalFormatting>
  <conditionalFormatting sqref="C89">
    <cfRule type="cellIs" dxfId="29348" priority="4733" stopIfTrue="1" operator="equal">
      <formula>"Towel"</formula>
    </cfRule>
    <cfRule type="cellIs" dxfId="29347" priority="4734" stopIfTrue="1" operator="equal">
      <formula>"Napkin Hs"</formula>
    </cfRule>
  </conditionalFormatting>
  <conditionalFormatting sqref="C89">
    <cfRule type="cellIs" dxfId="29346" priority="4727" stopIfTrue="1" operator="equal">
      <formula>"Towel"</formula>
    </cfRule>
    <cfRule type="cellIs" dxfId="29345" priority="4728" stopIfTrue="1" operator="equal">
      <formula>"Napkin Hs"</formula>
    </cfRule>
  </conditionalFormatting>
  <conditionalFormatting sqref="C89">
    <cfRule type="cellIs" dxfId="29344" priority="4725" stopIfTrue="1" operator="equal">
      <formula>"Towel"</formula>
    </cfRule>
    <cfRule type="cellIs" dxfId="29343" priority="4726" stopIfTrue="1" operator="equal">
      <formula>"Napkin Hs"</formula>
    </cfRule>
  </conditionalFormatting>
  <conditionalFormatting sqref="C89">
    <cfRule type="cellIs" dxfId="29342" priority="4701" stopIfTrue="1" operator="equal">
      <formula>"Towel"</formula>
    </cfRule>
  </conditionalFormatting>
  <conditionalFormatting sqref="C89">
    <cfRule type="cellIs" dxfId="29341" priority="4702" stopIfTrue="1" operator="equal">
      <formula>"Napkin Hs"</formula>
    </cfRule>
    <cfRule type="cellIs" dxfId="29340" priority="4707" stopIfTrue="1" operator="equal">
      <formula>"Towel"</formula>
    </cfRule>
    <cfRule type="cellIs" dxfId="29339" priority="4708" stopIfTrue="1" operator="equal">
      <formula>"Napkin Hs"</formula>
    </cfRule>
    <cfRule type="cellIs" dxfId="29338" priority="4717" stopIfTrue="1" operator="equal">
      <formula>"Towel"</formula>
    </cfRule>
    <cfRule type="cellIs" dxfId="29337" priority="4718" stopIfTrue="1" operator="equal">
      <formula>"Napkin Hs"</formula>
    </cfRule>
    <cfRule type="cellIs" dxfId="29336" priority="4723" stopIfTrue="1" operator="equal">
      <formula>"Towel"</formula>
    </cfRule>
    <cfRule type="cellIs" dxfId="29335" priority="4724" stopIfTrue="1" operator="equal">
      <formula>"Napkin Hs"</formula>
    </cfRule>
  </conditionalFormatting>
  <conditionalFormatting sqref="C89">
    <cfRule type="cellIs" dxfId="29334" priority="4703" stopIfTrue="1" operator="equal">
      <formula>"Towel"</formula>
    </cfRule>
    <cfRule type="cellIs" dxfId="29333" priority="4704" stopIfTrue="1" operator="equal">
      <formula>"Napkin Hs"</formula>
    </cfRule>
    <cfRule type="cellIs" dxfId="29332" priority="4705" stopIfTrue="1" operator="equal">
      <formula>"Towel"</formula>
    </cfRule>
    <cfRule type="cellIs" dxfId="29331" priority="4706" stopIfTrue="1" operator="equal">
      <formula>"Napkin Hs"</formula>
    </cfRule>
    <cfRule type="cellIs" dxfId="29330" priority="4709" stopIfTrue="1" operator="equal">
      <formula>"Towel"</formula>
    </cfRule>
    <cfRule type="cellIs" dxfId="29329" priority="4710" stopIfTrue="1" operator="equal">
      <formula>"Napkin Hs"</formula>
    </cfRule>
    <cfRule type="cellIs" dxfId="29328" priority="4711" stopIfTrue="1" operator="equal">
      <formula>"Towel"</formula>
    </cfRule>
    <cfRule type="cellIs" dxfId="29327" priority="4712" stopIfTrue="1" operator="equal">
      <formula>"Napkin Hs"</formula>
    </cfRule>
    <cfRule type="cellIs" dxfId="29326" priority="4713" stopIfTrue="1" operator="equal">
      <formula>"Towel"</formula>
    </cfRule>
    <cfRule type="cellIs" dxfId="29325" priority="4714" stopIfTrue="1" operator="equal">
      <formula>"Napkin Hs"</formula>
    </cfRule>
    <cfRule type="cellIs" dxfId="29324" priority="4715" stopIfTrue="1" operator="equal">
      <formula>"Towel"</formula>
    </cfRule>
    <cfRule type="cellIs" dxfId="29323" priority="4716" stopIfTrue="1" operator="equal">
      <formula>"Napkin Hs"</formula>
    </cfRule>
    <cfRule type="cellIs" dxfId="29322" priority="4719" stopIfTrue="1" operator="equal">
      <formula>"Towel"</formula>
    </cfRule>
    <cfRule type="cellIs" dxfId="29321" priority="4720" stopIfTrue="1" operator="equal">
      <formula>"Napkin Hs"</formula>
    </cfRule>
    <cfRule type="cellIs" dxfId="29320" priority="4722" stopIfTrue="1" operator="equal">
      <formula>"Napkin Hs"</formula>
    </cfRule>
  </conditionalFormatting>
  <conditionalFormatting sqref="C89">
    <cfRule type="cellIs" dxfId="29319" priority="4721" stopIfTrue="1" operator="equal">
      <formula>"Towel"</formula>
    </cfRule>
  </conditionalFormatting>
  <conditionalFormatting sqref="C89">
    <cfRule type="cellIs" dxfId="29318" priority="4699" stopIfTrue="1" operator="equal">
      <formula>"Towel"</formula>
    </cfRule>
    <cfRule type="cellIs" dxfId="29317" priority="4700" stopIfTrue="1" operator="equal">
      <formula>"Napkin Hs"</formula>
    </cfRule>
  </conditionalFormatting>
  <conditionalFormatting sqref="C89">
    <cfRule type="cellIs" dxfId="29316" priority="4698" stopIfTrue="1" operator="equal">
      <formula>"Napkin Hs"</formula>
    </cfRule>
  </conditionalFormatting>
  <conditionalFormatting sqref="C89">
    <cfRule type="cellIs" dxfId="29315" priority="4697" stopIfTrue="1" operator="equal">
      <formula>"Towel"</formula>
    </cfRule>
  </conditionalFormatting>
  <conditionalFormatting sqref="C89">
    <cfRule type="cellIs" dxfId="29314" priority="4695" stopIfTrue="1" operator="equal">
      <formula>"Towel"</formula>
    </cfRule>
  </conditionalFormatting>
  <conditionalFormatting sqref="C89">
    <cfRule type="cellIs" dxfId="29313" priority="4696" stopIfTrue="1" operator="equal">
      <formula>"Napkin Hs"</formula>
    </cfRule>
  </conditionalFormatting>
  <conditionalFormatting sqref="C89">
    <cfRule type="cellIs" dxfId="29312" priority="4599" stopIfTrue="1" operator="equal">
      <formula>"Towel"</formula>
    </cfRule>
  </conditionalFormatting>
  <conditionalFormatting sqref="C89">
    <cfRule type="cellIs" dxfId="29311" priority="4609" stopIfTrue="1" operator="equal">
      <formula>"Towel"</formula>
    </cfRule>
    <cfRule type="cellIs" dxfId="29310" priority="4610" stopIfTrue="1" operator="equal">
      <formula>"Napkin Hs"</formula>
    </cfRule>
    <cfRule type="cellIs" dxfId="29309" priority="4615" stopIfTrue="1" operator="equal">
      <formula>"Towel"</formula>
    </cfRule>
    <cfRule type="cellIs" dxfId="29308" priority="4616" stopIfTrue="1" operator="equal">
      <formula>"Napkin Hs"</formula>
    </cfRule>
    <cfRule type="cellIs" dxfId="29307" priority="4621" stopIfTrue="1" operator="equal">
      <formula>"Towel"</formula>
    </cfRule>
    <cfRule type="cellIs" dxfId="29306" priority="4622" stopIfTrue="1" operator="equal">
      <formula>"Napkin Hs"</formula>
    </cfRule>
    <cfRule type="cellIs" dxfId="29305" priority="4623" stopIfTrue="1" operator="equal">
      <formula>"Towel"</formula>
    </cfRule>
    <cfRule type="cellIs" dxfId="29304" priority="4624" stopIfTrue="1" operator="equal">
      <formula>"Napkin Hs"</formula>
    </cfRule>
    <cfRule type="cellIs" dxfId="29303" priority="4629" stopIfTrue="1" operator="equal">
      <formula>"Towel"</formula>
    </cfRule>
    <cfRule type="cellIs" dxfId="29302" priority="4630" stopIfTrue="1" operator="equal">
      <formula>"Napkin Hs"</formula>
    </cfRule>
    <cfRule type="cellIs" dxfId="29301" priority="4639" stopIfTrue="1" operator="equal">
      <formula>"Towel"</formula>
    </cfRule>
    <cfRule type="cellIs" dxfId="29300" priority="4640" stopIfTrue="1" operator="equal">
      <formula>"Napkin Hs"</formula>
    </cfRule>
    <cfRule type="cellIs" dxfId="29299" priority="4645" stopIfTrue="1" operator="equal">
      <formula>"Towel"</formula>
    </cfRule>
    <cfRule type="cellIs" dxfId="29298" priority="4646" stopIfTrue="1" operator="equal">
      <formula>"Napkin Hs"</formula>
    </cfRule>
    <cfRule type="cellIs" dxfId="29297" priority="4647" stopIfTrue="1" operator="equal">
      <formula>"Towel"</formula>
    </cfRule>
    <cfRule type="cellIs" dxfId="29296" priority="4648" stopIfTrue="1" operator="equal">
      <formula>"Napkin Hs"</formula>
    </cfRule>
    <cfRule type="cellIs" dxfId="29295" priority="4653" stopIfTrue="1" operator="equal">
      <formula>"Towel"</formula>
    </cfRule>
    <cfRule type="cellIs" dxfId="29294" priority="4654" stopIfTrue="1" operator="equal">
      <formula>"Napkin Hs"</formula>
    </cfRule>
    <cfRule type="cellIs" dxfId="29293" priority="4663" stopIfTrue="1" operator="equal">
      <formula>"Towel"</formula>
    </cfRule>
    <cfRule type="cellIs" dxfId="29292" priority="4664" stopIfTrue="1" operator="equal">
      <formula>"Napkin Hs"</formula>
    </cfRule>
    <cfRule type="cellIs" dxfId="29291" priority="4665" stopIfTrue="1" operator="equal">
      <formula>"Towel"</formula>
    </cfRule>
    <cfRule type="cellIs" dxfId="29290" priority="4666" stopIfTrue="1" operator="equal">
      <formula>"Napkin Hs"</formula>
    </cfRule>
    <cfRule type="cellIs" dxfId="29289" priority="4671" stopIfTrue="1" operator="equal">
      <formula>"Towel"</formula>
    </cfRule>
    <cfRule type="cellIs" dxfId="29288" priority="4672" stopIfTrue="1" operator="equal">
      <formula>"Napkin Hs"</formula>
    </cfRule>
    <cfRule type="cellIs" dxfId="29287" priority="4681" stopIfTrue="1" operator="equal">
      <formula>"Towel"</formula>
    </cfRule>
    <cfRule type="cellIs" dxfId="29286" priority="4682" stopIfTrue="1" operator="equal">
      <formula>"Napkin Hs"</formula>
    </cfRule>
    <cfRule type="cellIs" dxfId="29285" priority="4683" stopIfTrue="1" operator="equal">
      <formula>"Towel"</formula>
    </cfRule>
    <cfRule type="cellIs" dxfId="29284" priority="4684" stopIfTrue="1" operator="equal">
      <formula>"Napkin Hs"</formula>
    </cfRule>
    <cfRule type="cellIs" dxfId="29283" priority="4690" stopIfTrue="1" operator="equal">
      <formula>"Napkin Hs"</formula>
    </cfRule>
  </conditionalFormatting>
  <conditionalFormatting sqref="C89">
    <cfRule type="cellIs" dxfId="29282" priority="4689" stopIfTrue="1" operator="equal">
      <formula>"Towel"</formula>
    </cfRule>
  </conditionalFormatting>
  <conditionalFormatting sqref="C89">
    <cfRule type="cellIs" dxfId="29281" priority="4600" stopIfTrue="1" operator="equal">
      <formula>"Napkin Hs"</formula>
    </cfRule>
    <cfRule type="cellIs" dxfId="29280" priority="4601" stopIfTrue="1" operator="equal">
      <formula>"Towel"</formula>
    </cfRule>
    <cfRule type="cellIs" dxfId="29279" priority="4602" stopIfTrue="1" operator="equal">
      <formula>"Napkin Hs"</formula>
    </cfRule>
    <cfRule type="cellIs" dxfId="29278" priority="4603" stopIfTrue="1" operator="equal">
      <formula>"Towel"</formula>
    </cfRule>
    <cfRule type="cellIs" dxfId="29277" priority="4604" stopIfTrue="1" operator="equal">
      <formula>"Napkin Hs"</formula>
    </cfRule>
    <cfRule type="cellIs" dxfId="29276" priority="4605" stopIfTrue="1" operator="equal">
      <formula>"Towel"</formula>
    </cfRule>
    <cfRule type="cellIs" dxfId="29275" priority="4606" stopIfTrue="1" operator="equal">
      <formula>"Napkin Hs"</formula>
    </cfRule>
    <cfRule type="cellIs" dxfId="29274" priority="4607" stopIfTrue="1" operator="equal">
      <formula>"Towel"</formula>
    </cfRule>
    <cfRule type="cellIs" dxfId="29273" priority="4608" stopIfTrue="1" operator="equal">
      <formula>"Napkin Hs"</formula>
    </cfRule>
    <cfRule type="cellIs" dxfId="29272" priority="4611" stopIfTrue="1" operator="equal">
      <formula>"Towel"</formula>
    </cfRule>
    <cfRule type="cellIs" dxfId="29271" priority="4612" stopIfTrue="1" operator="equal">
      <formula>"Napkin Hs"</formula>
    </cfRule>
    <cfRule type="cellIs" dxfId="29270" priority="4613" stopIfTrue="1" operator="equal">
      <formula>"Towel"</formula>
    </cfRule>
    <cfRule type="cellIs" dxfId="29269" priority="4614" stopIfTrue="1" operator="equal">
      <formula>"Napkin Hs"</formula>
    </cfRule>
    <cfRule type="cellIs" dxfId="29268" priority="4617" stopIfTrue="1" operator="equal">
      <formula>"Towel"</formula>
    </cfRule>
    <cfRule type="cellIs" dxfId="29267" priority="4618" stopIfTrue="1" operator="equal">
      <formula>"Napkin Hs"</formula>
    </cfRule>
    <cfRule type="cellIs" dxfId="29266" priority="4619" stopIfTrue="1" operator="equal">
      <formula>"Towel"</formula>
    </cfRule>
    <cfRule type="cellIs" dxfId="29265" priority="4620" stopIfTrue="1" operator="equal">
      <formula>"Napkin Hs"</formula>
    </cfRule>
    <cfRule type="cellIs" dxfId="29264" priority="4625" stopIfTrue="1" operator="equal">
      <formula>"Towel"</formula>
    </cfRule>
    <cfRule type="cellIs" dxfId="29263" priority="4626" stopIfTrue="1" operator="equal">
      <formula>"Napkin Hs"</formula>
    </cfRule>
    <cfRule type="cellIs" dxfId="29262" priority="4627" stopIfTrue="1" operator="equal">
      <formula>"Towel"</formula>
    </cfRule>
    <cfRule type="cellIs" dxfId="29261" priority="4628" stopIfTrue="1" operator="equal">
      <formula>"Napkin Hs"</formula>
    </cfRule>
    <cfRule type="cellIs" dxfId="29260" priority="4631" stopIfTrue="1" operator="equal">
      <formula>"Towel"</formula>
    </cfRule>
    <cfRule type="cellIs" dxfId="29259" priority="4632" stopIfTrue="1" operator="equal">
      <formula>"Napkin Hs"</formula>
    </cfRule>
    <cfRule type="cellIs" dxfId="29258" priority="4633" stopIfTrue="1" operator="equal">
      <formula>"Towel"</formula>
    </cfRule>
    <cfRule type="cellIs" dxfId="29257" priority="4634" stopIfTrue="1" operator="equal">
      <formula>"Napkin Hs"</formula>
    </cfRule>
    <cfRule type="cellIs" dxfId="29256" priority="4635" stopIfTrue="1" operator="equal">
      <formula>"Towel"</formula>
    </cfRule>
    <cfRule type="cellIs" dxfId="29255" priority="4636" stopIfTrue="1" operator="equal">
      <formula>"Napkin Hs"</formula>
    </cfRule>
    <cfRule type="cellIs" dxfId="29254" priority="4637" stopIfTrue="1" operator="equal">
      <formula>"Towel"</formula>
    </cfRule>
    <cfRule type="cellIs" dxfId="29253" priority="4638" stopIfTrue="1" operator="equal">
      <formula>"Napkin Hs"</formula>
    </cfRule>
    <cfRule type="cellIs" dxfId="29252" priority="4641" stopIfTrue="1" operator="equal">
      <formula>"Towel"</formula>
    </cfRule>
    <cfRule type="cellIs" dxfId="29251" priority="4642" stopIfTrue="1" operator="equal">
      <formula>"Napkin Hs"</formula>
    </cfRule>
    <cfRule type="cellIs" dxfId="29250" priority="4643" stopIfTrue="1" operator="equal">
      <formula>"Towel"</formula>
    </cfRule>
    <cfRule type="cellIs" dxfId="29249" priority="4644" stopIfTrue="1" operator="equal">
      <formula>"Napkin Hs"</formula>
    </cfRule>
    <cfRule type="cellIs" dxfId="29248" priority="4649" stopIfTrue="1" operator="equal">
      <formula>"Towel"</formula>
    </cfRule>
    <cfRule type="cellIs" dxfId="29247" priority="4650" stopIfTrue="1" operator="equal">
      <formula>"Napkin Hs"</formula>
    </cfRule>
    <cfRule type="cellIs" dxfId="29246" priority="4651" stopIfTrue="1" operator="equal">
      <formula>"Towel"</formula>
    </cfRule>
    <cfRule type="cellIs" dxfId="29245" priority="4652" stopIfTrue="1" operator="equal">
      <formula>"Napkin Hs"</formula>
    </cfRule>
    <cfRule type="cellIs" dxfId="29244" priority="4655" stopIfTrue="1" operator="equal">
      <formula>"Towel"</formula>
    </cfRule>
    <cfRule type="cellIs" dxfId="29243" priority="4656" stopIfTrue="1" operator="equal">
      <formula>"Napkin Hs"</formula>
    </cfRule>
    <cfRule type="cellIs" dxfId="29242" priority="4657" stopIfTrue="1" operator="equal">
      <formula>"Towel"</formula>
    </cfRule>
    <cfRule type="cellIs" dxfId="29241" priority="4658" stopIfTrue="1" operator="equal">
      <formula>"Napkin Hs"</formula>
    </cfRule>
    <cfRule type="cellIs" dxfId="29240" priority="4659" stopIfTrue="1" operator="equal">
      <formula>"Towel"</formula>
    </cfRule>
    <cfRule type="cellIs" dxfId="29239" priority="4660" stopIfTrue="1" operator="equal">
      <formula>"Napkin Hs"</formula>
    </cfRule>
    <cfRule type="cellIs" dxfId="29238" priority="4661" stopIfTrue="1" operator="equal">
      <formula>"Towel"</formula>
    </cfRule>
    <cfRule type="cellIs" dxfId="29237" priority="4662" stopIfTrue="1" operator="equal">
      <formula>"Napkin Hs"</formula>
    </cfRule>
    <cfRule type="cellIs" dxfId="29236" priority="4667" stopIfTrue="1" operator="equal">
      <formula>"Towel"</formula>
    </cfRule>
    <cfRule type="cellIs" dxfId="29235" priority="4668" stopIfTrue="1" operator="equal">
      <formula>"Napkin Hs"</formula>
    </cfRule>
    <cfRule type="cellIs" dxfId="29234" priority="4669" stopIfTrue="1" operator="equal">
      <formula>"Towel"</formula>
    </cfRule>
    <cfRule type="cellIs" dxfId="29233" priority="4670" stopIfTrue="1" operator="equal">
      <formula>"Napkin Hs"</formula>
    </cfRule>
    <cfRule type="cellIs" dxfId="29232" priority="4673" stopIfTrue="1" operator="equal">
      <formula>"Towel"</formula>
    </cfRule>
    <cfRule type="cellIs" dxfId="29231" priority="4674" stopIfTrue="1" operator="equal">
      <formula>"Napkin Hs"</formula>
    </cfRule>
    <cfRule type="cellIs" dxfId="29230" priority="4675" stopIfTrue="1" operator="equal">
      <formula>"Towel"</formula>
    </cfRule>
    <cfRule type="cellIs" dxfId="29229" priority="4676" stopIfTrue="1" operator="equal">
      <formula>"Napkin Hs"</formula>
    </cfRule>
    <cfRule type="cellIs" dxfId="29228" priority="4677" stopIfTrue="1" operator="equal">
      <formula>"Towel"</formula>
    </cfRule>
    <cfRule type="cellIs" dxfId="29227" priority="4678" stopIfTrue="1" operator="equal">
      <formula>"Napkin Hs"</formula>
    </cfRule>
    <cfRule type="cellIs" dxfId="29226" priority="4679" stopIfTrue="1" operator="equal">
      <formula>"Towel"</formula>
    </cfRule>
    <cfRule type="cellIs" dxfId="29225" priority="4680" stopIfTrue="1" operator="equal">
      <formula>"Napkin Hs"</formula>
    </cfRule>
    <cfRule type="cellIs" dxfId="29224" priority="4685" stopIfTrue="1" operator="equal">
      <formula>"Towel"</formula>
    </cfRule>
    <cfRule type="cellIs" dxfId="29223" priority="4686" stopIfTrue="1" operator="equal">
      <formula>"Napkin Hs"</formula>
    </cfRule>
    <cfRule type="cellIs" dxfId="29222" priority="4687" stopIfTrue="1" operator="equal">
      <formula>"Towel"</formula>
    </cfRule>
    <cfRule type="cellIs" dxfId="29221" priority="4688" stopIfTrue="1" operator="equal">
      <formula>"Napkin Hs"</formula>
    </cfRule>
    <cfRule type="cellIs" dxfId="29220" priority="4691" stopIfTrue="1" operator="equal">
      <formula>"Towel"</formula>
    </cfRule>
    <cfRule type="cellIs" dxfId="29219" priority="4692" stopIfTrue="1" operator="equal">
      <formula>"Napkin Hs"</formula>
    </cfRule>
    <cfRule type="cellIs" dxfId="29218" priority="4693" stopIfTrue="1" operator="equal">
      <formula>"Towel"</formula>
    </cfRule>
    <cfRule type="cellIs" dxfId="29217" priority="4694" stopIfTrue="1" operator="equal">
      <formula>"Napkin Hs"</formula>
    </cfRule>
  </conditionalFormatting>
  <conditionalFormatting sqref="C89">
    <cfRule type="cellIs" dxfId="29216" priority="4598" stopIfTrue="1" operator="equal">
      <formula>"Napkin Hs"</formula>
    </cfRule>
  </conditionalFormatting>
  <conditionalFormatting sqref="C89">
    <cfRule type="cellIs" dxfId="29215" priority="4597" stopIfTrue="1" operator="equal">
      <formula>"Napkin Hs"</formula>
    </cfRule>
  </conditionalFormatting>
  <conditionalFormatting sqref="C89">
    <cfRule type="cellIs" dxfId="29214" priority="4596" stopIfTrue="1" operator="equal">
      <formula>"Napkin Hs"</formula>
    </cfRule>
  </conditionalFormatting>
  <conditionalFormatting sqref="C89">
    <cfRule type="cellIs" dxfId="29213" priority="4595" stopIfTrue="1" operator="equal">
      <formula>"Napkin Hs"</formula>
    </cfRule>
  </conditionalFormatting>
  <conditionalFormatting sqref="C89">
    <cfRule type="cellIs" dxfId="29212" priority="4594" stopIfTrue="1" operator="equal">
      <formula>"Napkin Hs"</formula>
    </cfRule>
  </conditionalFormatting>
  <conditionalFormatting sqref="C89">
    <cfRule type="cellIs" dxfId="29211" priority="4593" stopIfTrue="1" operator="equal">
      <formula>"Napkin Hs"</formula>
    </cfRule>
  </conditionalFormatting>
  <conditionalFormatting sqref="C89">
    <cfRule type="cellIs" dxfId="29210" priority="4589" stopIfTrue="1" operator="equal">
      <formula>"Towel"</formula>
    </cfRule>
    <cfRule type="cellIs" dxfId="29209" priority="4590" stopIfTrue="1" operator="equal">
      <formula>"Napkin Hs"</formula>
    </cfRule>
  </conditionalFormatting>
  <conditionalFormatting sqref="C89">
    <cfRule type="cellIs" dxfId="29208" priority="4591" stopIfTrue="1" operator="equal">
      <formula>"Towel"</formula>
    </cfRule>
    <cfRule type="cellIs" dxfId="29207" priority="4592" stopIfTrue="1" operator="equal">
      <formula>"Napkin Hs"</formula>
    </cfRule>
  </conditionalFormatting>
  <conditionalFormatting sqref="C89">
    <cfRule type="cellIs" dxfId="29206" priority="4585" stopIfTrue="1" operator="equal">
      <formula>"Towel"</formula>
    </cfRule>
    <cfRule type="cellIs" dxfId="29205" priority="4586" stopIfTrue="1" operator="equal">
      <formula>"Napkin Hs"</formula>
    </cfRule>
  </conditionalFormatting>
  <conditionalFormatting sqref="C89">
    <cfRule type="cellIs" dxfId="29204" priority="4587" stopIfTrue="1" operator="equal">
      <formula>"Towel"</formula>
    </cfRule>
    <cfRule type="cellIs" dxfId="29203" priority="4588" stopIfTrue="1" operator="equal">
      <formula>"Napkin Hs"</formula>
    </cfRule>
  </conditionalFormatting>
  <conditionalFormatting sqref="B89:C89">
    <cfRule type="cellIs" dxfId="29202" priority="5012" stopIfTrue="1" operator="equal">
      <formula>"Towel"</formula>
    </cfRule>
    <cfRule type="cellIs" dxfId="29201" priority="5013" stopIfTrue="1" operator="equal">
      <formula>"Napkin Hs"</formula>
    </cfRule>
  </conditionalFormatting>
  <conditionalFormatting sqref="C89">
    <cfRule type="cellIs" dxfId="29200" priority="5008" stopIfTrue="1" operator="equal">
      <formula>"Towel"</formula>
    </cfRule>
    <cfRule type="cellIs" dxfId="29199" priority="5009" stopIfTrue="1" operator="equal">
      <formula>"Napkin Hs"</formula>
    </cfRule>
  </conditionalFormatting>
  <conditionalFormatting sqref="C89">
    <cfRule type="cellIs" dxfId="29198" priority="5010" stopIfTrue="1" operator="equal">
      <formula>"Towel"</formula>
    </cfRule>
    <cfRule type="cellIs" dxfId="29197" priority="5011" stopIfTrue="1" operator="equal">
      <formula>"Napkin Hs"</formula>
    </cfRule>
  </conditionalFormatting>
  <conditionalFormatting sqref="C89">
    <cfRule type="cellIs" dxfId="29196" priority="5004" stopIfTrue="1" operator="equal">
      <formula>"Towel"</formula>
    </cfRule>
    <cfRule type="cellIs" dxfId="29195" priority="5005" stopIfTrue="1" operator="equal">
      <formula>"Napkin Hs"</formula>
    </cfRule>
  </conditionalFormatting>
  <conditionalFormatting sqref="C89">
    <cfRule type="cellIs" dxfId="29194" priority="5006" stopIfTrue="1" operator="equal">
      <formula>"Towel"</formula>
    </cfRule>
    <cfRule type="cellIs" dxfId="29193" priority="5007" stopIfTrue="1" operator="equal">
      <formula>"Napkin Hs"</formula>
    </cfRule>
  </conditionalFormatting>
  <conditionalFormatting sqref="C89">
    <cfRule type="cellIs" dxfId="29192" priority="5002" stopIfTrue="1" operator="equal">
      <formula>"Towel"</formula>
    </cfRule>
    <cfRule type="cellIs" dxfId="29191" priority="5003" stopIfTrue="1" operator="equal">
      <formula>"Napkin Hs"</formula>
    </cfRule>
  </conditionalFormatting>
  <conditionalFormatting sqref="B89">
    <cfRule type="cellIs" dxfId="29190" priority="5000" stopIfTrue="1" operator="equal">
      <formula>"Towel"</formula>
    </cfRule>
    <cfRule type="cellIs" dxfId="29189" priority="5001" stopIfTrue="1" operator="equal">
      <formula>"Napkin Hs"</formula>
    </cfRule>
  </conditionalFormatting>
  <conditionalFormatting sqref="B89:C89">
    <cfRule type="cellIs" dxfId="29188" priority="4998" stopIfTrue="1" operator="equal">
      <formula>"Towel"</formula>
    </cfRule>
    <cfRule type="cellIs" dxfId="29187" priority="4999" stopIfTrue="1" operator="equal">
      <formula>"Napkin Hs"</formula>
    </cfRule>
  </conditionalFormatting>
  <conditionalFormatting sqref="C89">
    <cfRule type="cellIs" dxfId="29186" priority="4994" stopIfTrue="1" operator="equal">
      <formula>"Towel"</formula>
    </cfRule>
    <cfRule type="cellIs" dxfId="29185" priority="4995" stopIfTrue="1" operator="equal">
      <formula>"Napkin Hs"</formula>
    </cfRule>
  </conditionalFormatting>
  <conditionalFormatting sqref="C89">
    <cfRule type="cellIs" dxfId="29184" priority="4997" stopIfTrue="1" operator="equal">
      <formula>"Napkin Hs"</formula>
    </cfRule>
  </conditionalFormatting>
  <conditionalFormatting sqref="C89">
    <cfRule type="cellIs" dxfId="29183" priority="4996" stopIfTrue="1" operator="equal">
      <formula>"Towel"</formula>
    </cfRule>
  </conditionalFormatting>
  <conditionalFormatting sqref="C87">
    <cfRule type="cellIs" dxfId="29182" priority="4571" stopIfTrue="1" operator="equal">
      <formula>"Towel"</formula>
    </cfRule>
    <cfRule type="cellIs" dxfId="29181" priority="4572" stopIfTrue="1" operator="equal">
      <formula>"Napkin Hs"</formula>
    </cfRule>
  </conditionalFormatting>
  <conditionalFormatting sqref="C87">
    <cfRule type="cellIs" dxfId="29180" priority="4569" stopIfTrue="1" operator="equal">
      <formula>"Towel"</formula>
    </cfRule>
    <cfRule type="cellIs" dxfId="29179" priority="4570" stopIfTrue="1" operator="equal">
      <formula>"Napkin Hs"</formula>
    </cfRule>
  </conditionalFormatting>
  <conditionalFormatting sqref="C87">
    <cfRule type="cellIs" dxfId="29178" priority="4577" stopIfTrue="1" operator="equal">
      <formula>"Towel"</formula>
    </cfRule>
    <cfRule type="cellIs" dxfId="29177" priority="4578" stopIfTrue="1" operator="equal">
      <formula>"Napkin Hs"</formula>
    </cfRule>
  </conditionalFormatting>
  <conditionalFormatting sqref="B87:C87">
    <cfRule type="cellIs" dxfId="29176" priority="4579" stopIfTrue="1" operator="equal">
      <formula>"Towel"</formula>
    </cfRule>
    <cfRule type="cellIs" dxfId="29175" priority="4580" stopIfTrue="1" operator="equal">
      <formula>"Napkin Hs"</formula>
    </cfRule>
  </conditionalFormatting>
  <conditionalFormatting sqref="C87">
    <cfRule type="cellIs" dxfId="29174" priority="4575" stopIfTrue="1" operator="equal">
      <formula>"Towel"</formula>
    </cfRule>
    <cfRule type="cellIs" dxfId="29173" priority="4576" stopIfTrue="1" operator="equal">
      <formula>"Napkin Hs"</formula>
    </cfRule>
  </conditionalFormatting>
  <conditionalFormatting sqref="B87:C87">
    <cfRule type="cellIs" dxfId="29172" priority="4573" stopIfTrue="1" operator="equal">
      <formula>"Towel"</formula>
    </cfRule>
    <cfRule type="cellIs" dxfId="29171" priority="4574" stopIfTrue="1" operator="equal">
      <formula>"Napkin Hs"</formula>
    </cfRule>
  </conditionalFormatting>
  <conditionalFormatting sqref="C87">
    <cfRule type="cellIs" dxfId="29170" priority="4581" stopIfTrue="1" operator="equal">
      <formula>"Towel"</formula>
    </cfRule>
    <cfRule type="cellIs" dxfId="29169" priority="4582" stopIfTrue="1" operator="equal">
      <formula>"Napkin Hs"</formula>
    </cfRule>
  </conditionalFormatting>
  <conditionalFormatting sqref="C87">
    <cfRule type="cellIs" dxfId="29168" priority="4583" stopIfTrue="1" operator="equal">
      <formula>"Towel"</formula>
    </cfRule>
    <cfRule type="cellIs" dxfId="29167" priority="4584" stopIfTrue="1" operator="equal">
      <formula>"Napkin Hs"</formula>
    </cfRule>
  </conditionalFormatting>
  <conditionalFormatting sqref="C87">
    <cfRule type="cellIs" dxfId="29166" priority="4565" stopIfTrue="1" operator="equal">
      <formula>"Towel"</formula>
    </cfRule>
    <cfRule type="cellIs" dxfId="29165" priority="4566" stopIfTrue="1" operator="equal">
      <formula>"Napkin Hs"</formula>
    </cfRule>
  </conditionalFormatting>
  <conditionalFormatting sqref="B87:C87">
    <cfRule type="cellIs" dxfId="29164" priority="4567" stopIfTrue="1" operator="equal">
      <formula>"Towel"</formula>
    </cfRule>
    <cfRule type="cellIs" dxfId="29163" priority="4568" stopIfTrue="1" operator="equal">
      <formula>"Napkin Hs"</formula>
    </cfRule>
  </conditionalFormatting>
  <conditionalFormatting sqref="C87">
    <cfRule type="cellIs" dxfId="29162" priority="4563" stopIfTrue="1" operator="equal">
      <formula>"Towel"</formula>
    </cfRule>
    <cfRule type="cellIs" dxfId="29161" priority="4564" stopIfTrue="1" operator="equal">
      <formula>"Napkin Hs"</formula>
    </cfRule>
  </conditionalFormatting>
  <conditionalFormatting sqref="B87:C87">
    <cfRule type="cellIs" dxfId="29160" priority="4561" stopIfTrue="1" operator="equal">
      <formula>"Towel"</formula>
    </cfRule>
    <cfRule type="cellIs" dxfId="29159" priority="4562" stopIfTrue="1" operator="equal">
      <formula>"Napkin Hs"</formula>
    </cfRule>
  </conditionalFormatting>
  <conditionalFormatting sqref="B87:C87">
    <cfRule type="cellIs" dxfId="29158" priority="4539" stopIfTrue="1" operator="equal">
      <formula>"Towel"</formula>
    </cfRule>
    <cfRule type="cellIs" dxfId="29157" priority="4540" stopIfTrue="1" operator="equal">
      <formula>"Napkin Hs"</formula>
    </cfRule>
  </conditionalFormatting>
  <conditionalFormatting sqref="C87">
    <cfRule type="cellIs" dxfId="29156" priority="4535" stopIfTrue="1" operator="equal">
      <formula>"Towel"</formula>
    </cfRule>
    <cfRule type="cellIs" dxfId="29155" priority="4536" stopIfTrue="1" operator="equal">
      <formula>"Napkin Hs"</formula>
    </cfRule>
  </conditionalFormatting>
  <conditionalFormatting sqref="C87">
    <cfRule type="cellIs" dxfId="29154" priority="4538" stopIfTrue="1" operator="equal">
      <formula>"Napkin Hs"</formula>
    </cfRule>
  </conditionalFormatting>
  <conditionalFormatting sqref="C87">
    <cfRule type="cellIs" dxfId="29153" priority="4537" stopIfTrue="1" operator="equal">
      <formula>"Towel"</formula>
    </cfRule>
  </conditionalFormatting>
  <conditionalFormatting sqref="B87">
    <cfRule type="cellIs" dxfId="29152" priority="4533" stopIfTrue="1" operator="equal">
      <formula>"Towel"</formula>
    </cfRule>
    <cfRule type="cellIs" dxfId="29151" priority="4534" stopIfTrue="1" operator="equal">
      <formula>"Napkin Hs"</formula>
    </cfRule>
  </conditionalFormatting>
  <conditionalFormatting sqref="B87">
    <cfRule type="cellIs" dxfId="29150" priority="4531" stopIfTrue="1" operator="equal">
      <formula>"Towel"</formula>
    </cfRule>
    <cfRule type="cellIs" dxfId="29149" priority="4532" stopIfTrue="1" operator="equal">
      <formula>"Napkin Hs"</formula>
    </cfRule>
  </conditionalFormatting>
  <conditionalFormatting sqref="B87">
    <cfRule type="cellIs" dxfId="29148" priority="4529" stopIfTrue="1" operator="equal">
      <formula>"Towel"</formula>
    </cfRule>
    <cfRule type="cellIs" dxfId="29147" priority="4530" stopIfTrue="1" operator="equal">
      <formula>"Napkin Hs"</formula>
    </cfRule>
  </conditionalFormatting>
  <conditionalFormatting sqref="B87">
    <cfRule type="cellIs" dxfId="29146" priority="4527" stopIfTrue="1" operator="equal">
      <formula>"Towel"</formula>
    </cfRule>
    <cfRule type="cellIs" dxfId="29145" priority="4528" stopIfTrue="1" operator="equal">
      <formula>"Napkin Hs"</formula>
    </cfRule>
  </conditionalFormatting>
  <conditionalFormatting sqref="B87">
    <cfRule type="cellIs" dxfId="29144" priority="4525" stopIfTrue="1" operator="equal">
      <formula>"Towel"</formula>
    </cfRule>
    <cfRule type="cellIs" dxfId="29143" priority="4526" stopIfTrue="1" operator="equal">
      <formula>"Napkin Hs"</formula>
    </cfRule>
  </conditionalFormatting>
  <conditionalFormatting sqref="B87">
    <cfRule type="cellIs" dxfId="29142" priority="4523" stopIfTrue="1" operator="equal">
      <formula>"Towel"</formula>
    </cfRule>
    <cfRule type="cellIs" dxfId="29141" priority="4524" stopIfTrue="1" operator="equal">
      <formula>"Napkin Hs"</formula>
    </cfRule>
  </conditionalFormatting>
  <conditionalFormatting sqref="B87">
    <cfRule type="cellIs" dxfId="29140" priority="4521" stopIfTrue="1" operator="equal">
      <formula>"Towel"</formula>
    </cfRule>
    <cfRule type="cellIs" dxfId="29139" priority="4522" stopIfTrue="1" operator="equal">
      <formula>"Napkin Hs"</formula>
    </cfRule>
  </conditionalFormatting>
  <conditionalFormatting sqref="B87">
    <cfRule type="cellIs" dxfId="29138" priority="4519" stopIfTrue="1" operator="equal">
      <formula>"Towel"</formula>
    </cfRule>
    <cfRule type="cellIs" dxfId="29137" priority="4520" stopIfTrue="1" operator="equal">
      <formula>"Napkin Hs"</formula>
    </cfRule>
  </conditionalFormatting>
  <conditionalFormatting sqref="B87">
    <cfRule type="cellIs" dxfId="29136" priority="4518" stopIfTrue="1" operator="equal">
      <formula>"Napkin Hs"</formula>
    </cfRule>
  </conditionalFormatting>
  <conditionalFormatting sqref="B87">
    <cfRule type="cellIs" dxfId="29135" priority="4517" stopIfTrue="1" operator="equal">
      <formula>"Napkin Hs"</formula>
    </cfRule>
  </conditionalFormatting>
  <conditionalFormatting sqref="B87">
    <cfRule type="cellIs" dxfId="29134" priority="4516" stopIfTrue="1" operator="equal">
      <formula>"Napkin Hs"</formula>
    </cfRule>
  </conditionalFormatting>
  <conditionalFormatting sqref="C87">
    <cfRule type="cellIs" dxfId="29133" priority="4514" stopIfTrue="1" operator="equal">
      <formula>"Towel"</formula>
    </cfRule>
    <cfRule type="cellIs" dxfId="29132" priority="4515" stopIfTrue="1" operator="equal">
      <formula>"Napkin Hs"</formula>
    </cfRule>
  </conditionalFormatting>
  <conditionalFormatting sqref="C87">
    <cfRule type="cellIs" dxfId="29131" priority="4510" stopIfTrue="1" operator="equal">
      <formula>"Towel"</formula>
    </cfRule>
    <cfRule type="cellIs" dxfId="29130" priority="4511" stopIfTrue="1" operator="equal">
      <formula>"Napkin Hs"</formula>
    </cfRule>
  </conditionalFormatting>
  <conditionalFormatting sqref="C87">
    <cfRule type="cellIs" dxfId="29129" priority="4512" stopIfTrue="1" operator="equal">
      <formula>"Towel"</formula>
    </cfRule>
    <cfRule type="cellIs" dxfId="29128" priority="4513" stopIfTrue="1" operator="equal">
      <formula>"Napkin Hs"</formula>
    </cfRule>
  </conditionalFormatting>
  <conditionalFormatting sqref="C87">
    <cfRule type="cellIs" dxfId="29127" priority="4508" stopIfTrue="1" operator="equal">
      <formula>"Towel"</formula>
    </cfRule>
    <cfRule type="cellIs" dxfId="29126" priority="4509" stopIfTrue="1" operator="equal">
      <formula>"Napkin Hs"</formula>
    </cfRule>
  </conditionalFormatting>
  <conditionalFormatting sqref="C87">
    <cfRule type="cellIs" dxfId="29125" priority="4506" stopIfTrue="1" operator="equal">
      <formula>"Towel"</formula>
    </cfRule>
    <cfRule type="cellIs" dxfId="29124" priority="4507" stopIfTrue="1" operator="equal">
      <formula>"Napkin Hs"</formula>
    </cfRule>
  </conditionalFormatting>
  <conditionalFormatting sqref="C87">
    <cfRule type="cellIs" dxfId="29123" priority="4504" stopIfTrue="1" operator="equal">
      <formula>"Towel"</formula>
    </cfRule>
    <cfRule type="cellIs" dxfId="29122" priority="4505" stopIfTrue="1" operator="equal">
      <formula>"Napkin Hs"</formula>
    </cfRule>
  </conditionalFormatting>
  <conditionalFormatting sqref="C87">
    <cfRule type="cellIs" dxfId="29121" priority="4496" stopIfTrue="1" operator="equal">
      <formula>"Towel"</formula>
    </cfRule>
    <cfRule type="cellIs" dxfId="29120" priority="4497" stopIfTrue="1" operator="equal">
      <formula>"Napkin Hs"</formula>
    </cfRule>
  </conditionalFormatting>
  <conditionalFormatting sqref="C87">
    <cfRule type="cellIs" dxfId="29119" priority="4498" stopIfTrue="1" operator="equal">
      <formula>"Towel"</formula>
    </cfRule>
    <cfRule type="cellIs" dxfId="29118" priority="4499" stopIfTrue="1" operator="equal">
      <formula>"Napkin Hs"</formula>
    </cfRule>
  </conditionalFormatting>
  <conditionalFormatting sqref="C87">
    <cfRule type="cellIs" dxfId="29117" priority="4494" stopIfTrue="1" operator="equal">
      <formula>"Towel"</formula>
    </cfRule>
    <cfRule type="cellIs" dxfId="29116" priority="4495" stopIfTrue="1" operator="equal">
      <formula>"Napkin Hs"</formula>
    </cfRule>
  </conditionalFormatting>
  <conditionalFormatting sqref="C87">
    <cfRule type="cellIs" dxfId="29115" priority="4492" stopIfTrue="1" operator="equal">
      <formula>"Towel"</formula>
    </cfRule>
    <cfRule type="cellIs" dxfId="29114" priority="4493" stopIfTrue="1" operator="equal">
      <formula>"Napkin Hs"</formula>
    </cfRule>
  </conditionalFormatting>
  <conditionalFormatting sqref="C87">
    <cfRule type="cellIs" dxfId="29113" priority="4500" stopIfTrue="1" operator="equal">
      <formula>"Towel"</formula>
    </cfRule>
    <cfRule type="cellIs" dxfId="29112" priority="4501" stopIfTrue="1" operator="equal">
      <formula>"Napkin Hs"</formula>
    </cfRule>
  </conditionalFormatting>
  <conditionalFormatting sqref="C87">
    <cfRule type="cellIs" dxfId="29111" priority="4502" stopIfTrue="1" operator="equal">
      <formula>"Towel"</formula>
    </cfRule>
    <cfRule type="cellIs" dxfId="29110" priority="4503" stopIfTrue="1" operator="equal">
      <formula>"Napkin Hs"</formula>
    </cfRule>
  </conditionalFormatting>
  <conditionalFormatting sqref="C87">
    <cfRule type="cellIs" dxfId="29109" priority="4490" stopIfTrue="1" operator="equal">
      <formula>"Towel"</formula>
    </cfRule>
    <cfRule type="cellIs" dxfId="29108" priority="4491" stopIfTrue="1" operator="equal">
      <formula>"Napkin Hs"</formula>
    </cfRule>
  </conditionalFormatting>
  <conditionalFormatting sqref="C87">
    <cfRule type="cellIs" dxfId="29107" priority="4486" stopIfTrue="1" operator="equal">
      <formula>"Towel"</formula>
    </cfRule>
    <cfRule type="cellIs" dxfId="29106" priority="4487" stopIfTrue="1" operator="equal">
      <formula>"Napkin Hs"</formula>
    </cfRule>
  </conditionalFormatting>
  <conditionalFormatting sqref="C87">
    <cfRule type="cellIs" dxfId="29105" priority="4488" stopIfTrue="1" operator="equal">
      <formula>"Towel"</formula>
    </cfRule>
    <cfRule type="cellIs" dxfId="29104" priority="4489" stopIfTrue="1" operator="equal">
      <formula>"Napkin Hs"</formula>
    </cfRule>
  </conditionalFormatting>
  <conditionalFormatting sqref="C87">
    <cfRule type="cellIs" dxfId="29103" priority="4484" stopIfTrue="1" operator="equal">
      <formula>"Towel"</formula>
    </cfRule>
    <cfRule type="cellIs" dxfId="29102" priority="4485" stopIfTrue="1" operator="equal">
      <formula>"Napkin Hs"</formula>
    </cfRule>
  </conditionalFormatting>
  <conditionalFormatting sqref="C87">
    <cfRule type="cellIs" dxfId="29101" priority="4482" stopIfTrue="1" operator="equal">
      <formula>"Towel"</formula>
    </cfRule>
    <cfRule type="cellIs" dxfId="29100" priority="4483" stopIfTrue="1" operator="equal">
      <formula>"Napkin Hs"</formula>
    </cfRule>
  </conditionalFormatting>
  <conditionalFormatting sqref="C87">
    <cfRule type="cellIs" dxfId="29099" priority="4480" stopIfTrue="1" operator="equal">
      <formula>"Towel"</formula>
    </cfRule>
    <cfRule type="cellIs" dxfId="29098" priority="4481" stopIfTrue="1" operator="equal">
      <formula>"Napkin Hs"</formula>
    </cfRule>
  </conditionalFormatting>
  <conditionalFormatting sqref="C87">
    <cfRule type="cellIs" dxfId="29097" priority="4472" stopIfTrue="1" operator="equal">
      <formula>"Towel"</formula>
    </cfRule>
    <cfRule type="cellIs" dxfId="29096" priority="4473" stopIfTrue="1" operator="equal">
      <formula>"Napkin Hs"</formula>
    </cfRule>
  </conditionalFormatting>
  <conditionalFormatting sqref="C87">
    <cfRule type="cellIs" dxfId="29095" priority="4474" stopIfTrue="1" operator="equal">
      <formula>"Towel"</formula>
    </cfRule>
    <cfRule type="cellIs" dxfId="29094" priority="4475" stopIfTrue="1" operator="equal">
      <formula>"Napkin Hs"</formula>
    </cfRule>
  </conditionalFormatting>
  <conditionalFormatting sqref="C87">
    <cfRule type="cellIs" dxfId="29093" priority="4470" stopIfTrue="1" operator="equal">
      <formula>"Towel"</formula>
    </cfRule>
    <cfRule type="cellIs" dxfId="29092" priority="4471" stopIfTrue="1" operator="equal">
      <formula>"Napkin Hs"</formula>
    </cfRule>
  </conditionalFormatting>
  <conditionalFormatting sqref="C87">
    <cfRule type="cellIs" dxfId="29091" priority="4468" stopIfTrue="1" operator="equal">
      <formula>"Towel"</formula>
    </cfRule>
    <cfRule type="cellIs" dxfId="29090" priority="4469" stopIfTrue="1" operator="equal">
      <formula>"Napkin Hs"</formula>
    </cfRule>
  </conditionalFormatting>
  <conditionalFormatting sqref="C87">
    <cfRule type="cellIs" dxfId="29089" priority="4476" stopIfTrue="1" operator="equal">
      <formula>"Towel"</formula>
    </cfRule>
    <cfRule type="cellIs" dxfId="29088" priority="4477" stopIfTrue="1" operator="equal">
      <formula>"Napkin Hs"</formula>
    </cfRule>
  </conditionalFormatting>
  <conditionalFormatting sqref="C87">
    <cfRule type="cellIs" dxfId="29087" priority="4478" stopIfTrue="1" operator="equal">
      <formula>"Towel"</formula>
    </cfRule>
    <cfRule type="cellIs" dxfId="29086" priority="4479" stopIfTrue="1" operator="equal">
      <formula>"Napkin Hs"</formula>
    </cfRule>
  </conditionalFormatting>
  <conditionalFormatting sqref="C87">
    <cfRule type="cellIs" dxfId="29085" priority="4466" stopIfTrue="1" operator="equal">
      <formula>"Towel"</formula>
    </cfRule>
    <cfRule type="cellIs" dxfId="29084" priority="4467" stopIfTrue="1" operator="equal">
      <formula>"Napkin Hs"</formula>
    </cfRule>
  </conditionalFormatting>
  <conditionalFormatting sqref="C87">
    <cfRule type="cellIs" dxfId="29083" priority="4462" stopIfTrue="1" operator="equal">
      <formula>"Towel"</formula>
    </cfRule>
    <cfRule type="cellIs" dxfId="29082" priority="4463" stopIfTrue="1" operator="equal">
      <formula>"Napkin Hs"</formula>
    </cfRule>
  </conditionalFormatting>
  <conditionalFormatting sqref="C87">
    <cfRule type="cellIs" dxfId="29081" priority="4464" stopIfTrue="1" operator="equal">
      <formula>"Towel"</formula>
    </cfRule>
    <cfRule type="cellIs" dxfId="29080" priority="4465" stopIfTrue="1" operator="equal">
      <formula>"Napkin Hs"</formula>
    </cfRule>
  </conditionalFormatting>
  <conditionalFormatting sqref="C87">
    <cfRule type="cellIs" dxfId="29079" priority="4458" stopIfTrue="1" operator="equal">
      <formula>"Towel"</formula>
    </cfRule>
    <cfRule type="cellIs" dxfId="29078" priority="4459" stopIfTrue="1" operator="equal">
      <formula>"Napkin Hs"</formula>
    </cfRule>
  </conditionalFormatting>
  <conditionalFormatting sqref="C87">
    <cfRule type="cellIs" dxfId="29077" priority="4460" stopIfTrue="1" operator="equal">
      <formula>"Towel"</formula>
    </cfRule>
    <cfRule type="cellIs" dxfId="29076" priority="4461" stopIfTrue="1" operator="equal">
      <formula>"Napkin Hs"</formula>
    </cfRule>
  </conditionalFormatting>
  <conditionalFormatting sqref="C87">
    <cfRule type="cellIs" dxfId="29075" priority="4456" stopIfTrue="1" operator="equal">
      <formula>"Towel"</formula>
    </cfRule>
    <cfRule type="cellIs" dxfId="29074" priority="4457" stopIfTrue="1" operator="equal">
      <formula>"Napkin Hs"</formula>
    </cfRule>
  </conditionalFormatting>
  <conditionalFormatting sqref="C87">
    <cfRule type="cellIs" dxfId="29073" priority="4450" stopIfTrue="1" operator="equal">
      <formula>"Towel"</formula>
    </cfRule>
    <cfRule type="cellIs" dxfId="29072" priority="4451" stopIfTrue="1" operator="equal">
      <formula>"Napkin Hs"</formula>
    </cfRule>
  </conditionalFormatting>
  <conditionalFormatting sqref="C87">
    <cfRule type="cellIs" dxfId="29071" priority="4454" stopIfTrue="1" operator="equal">
      <formula>"Towel"</formula>
    </cfRule>
    <cfRule type="cellIs" dxfId="29070" priority="4455" stopIfTrue="1" operator="equal">
      <formula>"Napkin Hs"</formula>
    </cfRule>
  </conditionalFormatting>
  <conditionalFormatting sqref="C87">
    <cfRule type="cellIs" dxfId="29069" priority="4452" stopIfTrue="1" operator="equal">
      <formula>"Towel"</formula>
    </cfRule>
    <cfRule type="cellIs" dxfId="29068" priority="4453" stopIfTrue="1" operator="equal">
      <formula>"Napkin Hs"</formula>
    </cfRule>
  </conditionalFormatting>
  <conditionalFormatting sqref="C87">
    <cfRule type="cellIs" dxfId="29067" priority="4444" stopIfTrue="1" operator="equal">
      <formula>"Towel"</formula>
    </cfRule>
    <cfRule type="cellIs" dxfId="29066" priority="4445" stopIfTrue="1" operator="equal">
      <formula>"Napkin Hs"</formula>
    </cfRule>
  </conditionalFormatting>
  <conditionalFormatting sqref="C87">
    <cfRule type="cellIs" dxfId="29065" priority="4446" stopIfTrue="1" operator="equal">
      <formula>"Towel"</formula>
    </cfRule>
    <cfRule type="cellIs" dxfId="29064" priority="4447" stopIfTrue="1" operator="equal">
      <formula>"Napkin Hs"</formula>
    </cfRule>
  </conditionalFormatting>
  <conditionalFormatting sqref="C87">
    <cfRule type="cellIs" dxfId="29063" priority="4448" stopIfTrue="1" operator="equal">
      <formula>"Towel"</formula>
    </cfRule>
    <cfRule type="cellIs" dxfId="29062" priority="4449" stopIfTrue="1" operator="equal">
      <formula>"Napkin Hs"</formula>
    </cfRule>
  </conditionalFormatting>
  <conditionalFormatting sqref="C87">
    <cfRule type="cellIs" dxfId="29061" priority="4442" stopIfTrue="1" operator="equal">
      <formula>"Towel"</formula>
    </cfRule>
    <cfRule type="cellIs" dxfId="29060" priority="4443" stopIfTrue="1" operator="equal">
      <formula>"Napkin Hs"</formula>
    </cfRule>
  </conditionalFormatting>
  <conditionalFormatting sqref="C87">
    <cfRule type="cellIs" dxfId="29059" priority="4440" stopIfTrue="1" operator="equal">
      <formula>"Towel"</formula>
    </cfRule>
    <cfRule type="cellIs" dxfId="29058" priority="4441" stopIfTrue="1" operator="equal">
      <formula>"Napkin Hs"</formula>
    </cfRule>
  </conditionalFormatting>
  <conditionalFormatting sqref="C87">
    <cfRule type="cellIs" dxfId="29057" priority="4416" stopIfTrue="1" operator="equal">
      <formula>"Towel"</formula>
    </cfRule>
  </conditionalFormatting>
  <conditionalFormatting sqref="C87">
    <cfRule type="cellIs" dxfId="29056" priority="4417" stopIfTrue="1" operator="equal">
      <formula>"Napkin Hs"</formula>
    </cfRule>
    <cfRule type="cellIs" dxfId="29055" priority="4422" stopIfTrue="1" operator="equal">
      <formula>"Towel"</formula>
    </cfRule>
    <cfRule type="cellIs" dxfId="29054" priority="4423" stopIfTrue="1" operator="equal">
      <formula>"Napkin Hs"</formula>
    </cfRule>
    <cfRule type="cellIs" dxfId="29053" priority="4432" stopIfTrue="1" operator="equal">
      <formula>"Towel"</formula>
    </cfRule>
    <cfRule type="cellIs" dxfId="29052" priority="4433" stopIfTrue="1" operator="equal">
      <formula>"Napkin Hs"</formula>
    </cfRule>
    <cfRule type="cellIs" dxfId="29051" priority="4438" stopIfTrue="1" operator="equal">
      <formula>"Towel"</formula>
    </cfRule>
    <cfRule type="cellIs" dxfId="29050" priority="4439" stopIfTrue="1" operator="equal">
      <formula>"Napkin Hs"</formula>
    </cfRule>
  </conditionalFormatting>
  <conditionalFormatting sqref="C87">
    <cfRule type="cellIs" dxfId="29049" priority="4418" stopIfTrue="1" operator="equal">
      <formula>"Towel"</formula>
    </cfRule>
    <cfRule type="cellIs" dxfId="29048" priority="4419" stopIfTrue="1" operator="equal">
      <formula>"Napkin Hs"</formula>
    </cfRule>
    <cfRule type="cellIs" dxfId="29047" priority="4420" stopIfTrue="1" operator="equal">
      <formula>"Towel"</formula>
    </cfRule>
    <cfRule type="cellIs" dxfId="29046" priority="4421" stopIfTrue="1" operator="equal">
      <formula>"Napkin Hs"</formula>
    </cfRule>
    <cfRule type="cellIs" dxfId="29045" priority="4424" stopIfTrue="1" operator="equal">
      <formula>"Towel"</formula>
    </cfRule>
    <cfRule type="cellIs" dxfId="29044" priority="4425" stopIfTrue="1" operator="equal">
      <formula>"Napkin Hs"</formula>
    </cfRule>
    <cfRule type="cellIs" dxfId="29043" priority="4426" stopIfTrue="1" operator="equal">
      <formula>"Towel"</formula>
    </cfRule>
    <cfRule type="cellIs" dxfId="29042" priority="4427" stopIfTrue="1" operator="equal">
      <formula>"Napkin Hs"</formula>
    </cfRule>
    <cfRule type="cellIs" dxfId="29041" priority="4428" stopIfTrue="1" operator="equal">
      <formula>"Towel"</formula>
    </cfRule>
    <cfRule type="cellIs" dxfId="29040" priority="4429" stopIfTrue="1" operator="equal">
      <formula>"Napkin Hs"</formula>
    </cfRule>
    <cfRule type="cellIs" dxfId="29039" priority="4430" stopIfTrue="1" operator="equal">
      <formula>"Towel"</formula>
    </cfRule>
    <cfRule type="cellIs" dxfId="29038" priority="4431" stopIfTrue="1" operator="equal">
      <formula>"Napkin Hs"</formula>
    </cfRule>
    <cfRule type="cellIs" dxfId="29037" priority="4434" stopIfTrue="1" operator="equal">
      <formula>"Towel"</formula>
    </cfRule>
    <cfRule type="cellIs" dxfId="29036" priority="4435" stopIfTrue="1" operator="equal">
      <formula>"Napkin Hs"</formula>
    </cfRule>
    <cfRule type="cellIs" dxfId="29035" priority="4437" stopIfTrue="1" operator="equal">
      <formula>"Napkin Hs"</formula>
    </cfRule>
  </conditionalFormatting>
  <conditionalFormatting sqref="C87">
    <cfRule type="cellIs" dxfId="29034" priority="4436" stopIfTrue="1" operator="equal">
      <formula>"Towel"</formula>
    </cfRule>
  </conditionalFormatting>
  <conditionalFormatting sqref="C87">
    <cfRule type="cellIs" dxfId="29033" priority="4414" stopIfTrue="1" operator="equal">
      <formula>"Towel"</formula>
    </cfRule>
    <cfRule type="cellIs" dxfId="29032" priority="4415" stopIfTrue="1" operator="equal">
      <formula>"Napkin Hs"</formula>
    </cfRule>
  </conditionalFormatting>
  <conditionalFormatting sqref="C87">
    <cfRule type="cellIs" dxfId="29031" priority="4413" stopIfTrue="1" operator="equal">
      <formula>"Napkin Hs"</formula>
    </cfRule>
  </conditionalFormatting>
  <conditionalFormatting sqref="C87">
    <cfRule type="cellIs" dxfId="29030" priority="4412" stopIfTrue="1" operator="equal">
      <formula>"Towel"</formula>
    </cfRule>
  </conditionalFormatting>
  <conditionalFormatting sqref="C87">
    <cfRule type="cellIs" dxfId="29029" priority="4410" stopIfTrue="1" operator="equal">
      <formula>"Towel"</formula>
    </cfRule>
  </conditionalFormatting>
  <conditionalFormatting sqref="C87">
    <cfRule type="cellIs" dxfId="29028" priority="4411" stopIfTrue="1" operator="equal">
      <formula>"Napkin Hs"</formula>
    </cfRule>
  </conditionalFormatting>
  <conditionalFormatting sqref="C87">
    <cfRule type="cellIs" dxfId="29027" priority="4314" stopIfTrue="1" operator="equal">
      <formula>"Towel"</formula>
    </cfRule>
  </conditionalFormatting>
  <conditionalFormatting sqref="C87">
    <cfRule type="cellIs" dxfId="29026" priority="4324" stopIfTrue="1" operator="equal">
      <formula>"Towel"</formula>
    </cfRule>
    <cfRule type="cellIs" dxfId="29025" priority="4325" stopIfTrue="1" operator="equal">
      <formula>"Napkin Hs"</formula>
    </cfRule>
    <cfRule type="cellIs" dxfId="29024" priority="4330" stopIfTrue="1" operator="equal">
      <formula>"Towel"</formula>
    </cfRule>
    <cfRule type="cellIs" dxfId="29023" priority="4331" stopIfTrue="1" operator="equal">
      <formula>"Napkin Hs"</formula>
    </cfRule>
    <cfRule type="cellIs" dxfId="29022" priority="4336" stopIfTrue="1" operator="equal">
      <formula>"Towel"</formula>
    </cfRule>
    <cfRule type="cellIs" dxfId="29021" priority="4337" stopIfTrue="1" operator="equal">
      <formula>"Napkin Hs"</formula>
    </cfRule>
    <cfRule type="cellIs" dxfId="29020" priority="4338" stopIfTrue="1" operator="equal">
      <formula>"Towel"</formula>
    </cfRule>
    <cfRule type="cellIs" dxfId="29019" priority="4339" stopIfTrue="1" operator="equal">
      <formula>"Napkin Hs"</formula>
    </cfRule>
    <cfRule type="cellIs" dxfId="29018" priority="4344" stopIfTrue="1" operator="equal">
      <formula>"Towel"</formula>
    </cfRule>
    <cfRule type="cellIs" dxfId="29017" priority="4345" stopIfTrue="1" operator="equal">
      <formula>"Napkin Hs"</formula>
    </cfRule>
    <cfRule type="cellIs" dxfId="29016" priority="4354" stopIfTrue="1" operator="equal">
      <formula>"Towel"</formula>
    </cfRule>
    <cfRule type="cellIs" dxfId="29015" priority="4355" stopIfTrue="1" operator="equal">
      <formula>"Napkin Hs"</formula>
    </cfRule>
    <cfRule type="cellIs" dxfId="29014" priority="4360" stopIfTrue="1" operator="equal">
      <formula>"Towel"</formula>
    </cfRule>
    <cfRule type="cellIs" dxfId="29013" priority="4361" stopIfTrue="1" operator="equal">
      <formula>"Napkin Hs"</formula>
    </cfRule>
    <cfRule type="cellIs" dxfId="29012" priority="4362" stopIfTrue="1" operator="equal">
      <formula>"Towel"</formula>
    </cfRule>
    <cfRule type="cellIs" dxfId="29011" priority="4363" stopIfTrue="1" operator="equal">
      <formula>"Napkin Hs"</formula>
    </cfRule>
    <cfRule type="cellIs" dxfId="29010" priority="4368" stopIfTrue="1" operator="equal">
      <formula>"Towel"</formula>
    </cfRule>
    <cfRule type="cellIs" dxfId="29009" priority="4369" stopIfTrue="1" operator="equal">
      <formula>"Napkin Hs"</formula>
    </cfRule>
    <cfRule type="cellIs" dxfId="29008" priority="4378" stopIfTrue="1" operator="equal">
      <formula>"Towel"</formula>
    </cfRule>
    <cfRule type="cellIs" dxfId="29007" priority="4379" stopIfTrue="1" operator="equal">
      <formula>"Napkin Hs"</formula>
    </cfRule>
    <cfRule type="cellIs" dxfId="29006" priority="4380" stopIfTrue="1" operator="equal">
      <formula>"Towel"</formula>
    </cfRule>
    <cfRule type="cellIs" dxfId="29005" priority="4381" stopIfTrue="1" operator="equal">
      <formula>"Napkin Hs"</formula>
    </cfRule>
    <cfRule type="cellIs" dxfId="29004" priority="4386" stopIfTrue="1" operator="equal">
      <formula>"Towel"</formula>
    </cfRule>
    <cfRule type="cellIs" dxfId="29003" priority="4387" stopIfTrue="1" operator="equal">
      <formula>"Napkin Hs"</formula>
    </cfRule>
    <cfRule type="cellIs" dxfId="29002" priority="4396" stopIfTrue="1" operator="equal">
      <formula>"Towel"</formula>
    </cfRule>
    <cfRule type="cellIs" dxfId="29001" priority="4397" stopIfTrue="1" operator="equal">
      <formula>"Napkin Hs"</formula>
    </cfRule>
    <cfRule type="cellIs" dxfId="29000" priority="4398" stopIfTrue="1" operator="equal">
      <formula>"Towel"</formula>
    </cfRule>
    <cfRule type="cellIs" dxfId="28999" priority="4399" stopIfTrue="1" operator="equal">
      <formula>"Napkin Hs"</formula>
    </cfRule>
    <cfRule type="cellIs" dxfId="28998" priority="4405" stopIfTrue="1" operator="equal">
      <formula>"Napkin Hs"</formula>
    </cfRule>
  </conditionalFormatting>
  <conditionalFormatting sqref="C87">
    <cfRule type="cellIs" dxfId="28997" priority="4404" stopIfTrue="1" operator="equal">
      <formula>"Towel"</formula>
    </cfRule>
  </conditionalFormatting>
  <conditionalFormatting sqref="C87">
    <cfRule type="cellIs" dxfId="28996" priority="4315" stopIfTrue="1" operator="equal">
      <formula>"Napkin Hs"</formula>
    </cfRule>
    <cfRule type="cellIs" dxfId="28995" priority="4316" stopIfTrue="1" operator="equal">
      <formula>"Towel"</formula>
    </cfRule>
    <cfRule type="cellIs" dxfId="28994" priority="4317" stopIfTrue="1" operator="equal">
      <formula>"Napkin Hs"</formula>
    </cfRule>
    <cfRule type="cellIs" dxfId="28993" priority="4318" stopIfTrue="1" operator="equal">
      <formula>"Towel"</formula>
    </cfRule>
    <cfRule type="cellIs" dxfId="28992" priority="4319" stopIfTrue="1" operator="equal">
      <formula>"Napkin Hs"</formula>
    </cfRule>
    <cfRule type="cellIs" dxfId="28991" priority="4320" stopIfTrue="1" operator="equal">
      <formula>"Towel"</formula>
    </cfRule>
    <cfRule type="cellIs" dxfId="28990" priority="4321" stopIfTrue="1" operator="equal">
      <formula>"Napkin Hs"</formula>
    </cfRule>
    <cfRule type="cellIs" dxfId="28989" priority="4322" stopIfTrue="1" operator="equal">
      <formula>"Towel"</formula>
    </cfRule>
    <cfRule type="cellIs" dxfId="28988" priority="4323" stopIfTrue="1" operator="equal">
      <formula>"Napkin Hs"</formula>
    </cfRule>
    <cfRule type="cellIs" dxfId="28987" priority="4326" stopIfTrue="1" operator="equal">
      <formula>"Towel"</formula>
    </cfRule>
    <cfRule type="cellIs" dxfId="28986" priority="4327" stopIfTrue="1" operator="equal">
      <formula>"Napkin Hs"</formula>
    </cfRule>
    <cfRule type="cellIs" dxfId="28985" priority="4328" stopIfTrue="1" operator="equal">
      <formula>"Towel"</formula>
    </cfRule>
    <cfRule type="cellIs" dxfId="28984" priority="4329" stopIfTrue="1" operator="equal">
      <formula>"Napkin Hs"</formula>
    </cfRule>
    <cfRule type="cellIs" dxfId="28983" priority="4332" stopIfTrue="1" operator="equal">
      <formula>"Towel"</formula>
    </cfRule>
    <cfRule type="cellIs" dxfId="28982" priority="4333" stopIfTrue="1" operator="equal">
      <formula>"Napkin Hs"</formula>
    </cfRule>
    <cfRule type="cellIs" dxfId="28981" priority="4334" stopIfTrue="1" operator="equal">
      <formula>"Towel"</formula>
    </cfRule>
    <cfRule type="cellIs" dxfId="28980" priority="4335" stopIfTrue="1" operator="equal">
      <formula>"Napkin Hs"</formula>
    </cfRule>
    <cfRule type="cellIs" dxfId="28979" priority="4340" stopIfTrue="1" operator="equal">
      <formula>"Towel"</formula>
    </cfRule>
    <cfRule type="cellIs" dxfId="28978" priority="4341" stopIfTrue="1" operator="equal">
      <formula>"Napkin Hs"</formula>
    </cfRule>
    <cfRule type="cellIs" dxfId="28977" priority="4342" stopIfTrue="1" operator="equal">
      <formula>"Towel"</formula>
    </cfRule>
    <cfRule type="cellIs" dxfId="28976" priority="4343" stopIfTrue="1" operator="equal">
      <formula>"Napkin Hs"</formula>
    </cfRule>
    <cfRule type="cellIs" dxfId="28975" priority="4346" stopIfTrue="1" operator="equal">
      <formula>"Towel"</formula>
    </cfRule>
    <cfRule type="cellIs" dxfId="28974" priority="4347" stopIfTrue="1" operator="equal">
      <formula>"Napkin Hs"</formula>
    </cfRule>
    <cfRule type="cellIs" dxfId="28973" priority="4348" stopIfTrue="1" operator="equal">
      <formula>"Towel"</formula>
    </cfRule>
    <cfRule type="cellIs" dxfId="28972" priority="4349" stopIfTrue="1" operator="equal">
      <formula>"Napkin Hs"</formula>
    </cfRule>
    <cfRule type="cellIs" dxfId="28971" priority="4350" stopIfTrue="1" operator="equal">
      <formula>"Towel"</formula>
    </cfRule>
    <cfRule type="cellIs" dxfId="28970" priority="4351" stopIfTrue="1" operator="equal">
      <formula>"Napkin Hs"</formula>
    </cfRule>
    <cfRule type="cellIs" dxfId="28969" priority="4352" stopIfTrue="1" operator="equal">
      <formula>"Towel"</formula>
    </cfRule>
    <cfRule type="cellIs" dxfId="28968" priority="4353" stopIfTrue="1" operator="equal">
      <formula>"Napkin Hs"</formula>
    </cfRule>
    <cfRule type="cellIs" dxfId="28967" priority="4356" stopIfTrue="1" operator="equal">
      <formula>"Towel"</formula>
    </cfRule>
    <cfRule type="cellIs" dxfId="28966" priority="4357" stopIfTrue="1" operator="equal">
      <formula>"Napkin Hs"</formula>
    </cfRule>
    <cfRule type="cellIs" dxfId="28965" priority="4358" stopIfTrue="1" operator="equal">
      <formula>"Towel"</formula>
    </cfRule>
    <cfRule type="cellIs" dxfId="28964" priority="4359" stopIfTrue="1" operator="equal">
      <formula>"Napkin Hs"</formula>
    </cfRule>
    <cfRule type="cellIs" dxfId="28963" priority="4364" stopIfTrue="1" operator="equal">
      <formula>"Towel"</formula>
    </cfRule>
    <cfRule type="cellIs" dxfId="28962" priority="4365" stopIfTrue="1" operator="equal">
      <formula>"Napkin Hs"</formula>
    </cfRule>
    <cfRule type="cellIs" dxfId="28961" priority="4366" stopIfTrue="1" operator="equal">
      <formula>"Towel"</formula>
    </cfRule>
    <cfRule type="cellIs" dxfId="28960" priority="4367" stopIfTrue="1" operator="equal">
      <formula>"Napkin Hs"</formula>
    </cfRule>
    <cfRule type="cellIs" dxfId="28959" priority="4370" stopIfTrue="1" operator="equal">
      <formula>"Towel"</formula>
    </cfRule>
    <cfRule type="cellIs" dxfId="28958" priority="4371" stopIfTrue="1" operator="equal">
      <formula>"Napkin Hs"</formula>
    </cfRule>
    <cfRule type="cellIs" dxfId="28957" priority="4372" stopIfTrue="1" operator="equal">
      <formula>"Towel"</formula>
    </cfRule>
    <cfRule type="cellIs" dxfId="28956" priority="4373" stopIfTrue="1" operator="equal">
      <formula>"Napkin Hs"</formula>
    </cfRule>
    <cfRule type="cellIs" dxfId="28955" priority="4374" stopIfTrue="1" operator="equal">
      <formula>"Towel"</formula>
    </cfRule>
    <cfRule type="cellIs" dxfId="28954" priority="4375" stopIfTrue="1" operator="equal">
      <formula>"Napkin Hs"</formula>
    </cfRule>
    <cfRule type="cellIs" dxfId="28953" priority="4376" stopIfTrue="1" operator="equal">
      <formula>"Towel"</formula>
    </cfRule>
    <cfRule type="cellIs" dxfId="28952" priority="4377" stopIfTrue="1" operator="equal">
      <formula>"Napkin Hs"</formula>
    </cfRule>
    <cfRule type="cellIs" dxfId="28951" priority="4382" stopIfTrue="1" operator="equal">
      <formula>"Towel"</formula>
    </cfRule>
    <cfRule type="cellIs" dxfId="28950" priority="4383" stopIfTrue="1" operator="equal">
      <formula>"Napkin Hs"</formula>
    </cfRule>
    <cfRule type="cellIs" dxfId="28949" priority="4384" stopIfTrue="1" operator="equal">
      <formula>"Towel"</formula>
    </cfRule>
    <cfRule type="cellIs" dxfId="28948" priority="4385" stopIfTrue="1" operator="equal">
      <formula>"Napkin Hs"</formula>
    </cfRule>
    <cfRule type="cellIs" dxfId="28947" priority="4388" stopIfTrue="1" operator="equal">
      <formula>"Towel"</formula>
    </cfRule>
    <cfRule type="cellIs" dxfId="28946" priority="4389" stopIfTrue="1" operator="equal">
      <formula>"Napkin Hs"</formula>
    </cfRule>
    <cfRule type="cellIs" dxfId="28945" priority="4390" stopIfTrue="1" operator="equal">
      <formula>"Towel"</formula>
    </cfRule>
    <cfRule type="cellIs" dxfId="28944" priority="4391" stopIfTrue="1" operator="equal">
      <formula>"Napkin Hs"</formula>
    </cfRule>
    <cfRule type="cellIs" dxfId="28943" priority="4392" stopIfTrue="1" operator="equal">
      <formula>"Towel"</formula>
    </cfRule>
    <cfRule type="cellIs" dxfId="28942" priority="4393" stopIfTrue="1" operator="equal">
      <formula>"Napkin Hs"</formula>
    </cfRule>
    <cfRule type="cellIs" dxfId="28941" priority="4394" stopIfTrue="1" operator="equal">
      <formula>"Towel"</formula>
    </cfRule>
    <cfRule type="cellIs" dxfId="28940" priority="4395" stopIfTrue="1" operator="equal">
      <formula>"Napkin Hs"</formula>
    </cfRule>
    <cfRule type="cellIs" dxfId="28939" priority="4400" stopIfTrue="1" operator="equal">
      <formula>"Towel"</formula>
    </cfRule>
    <cfRule type="cellIs" dxfId="28938" priority="4401" stopIfTrue="1" operator="equal">
      <formula>"Napkin Hs"</formula>
    </cfRule>
    <cfRule type="cellIs" dxfId="28937" priority="4402" stopIfTrue="1" operator="equal">
      <formula>"Towel"</formula>
    </cfRule>
    <cfRule type="cellIs" dxfId="28936" priority="4403" stopIfTrue="1" operator="equal">
      <formula>"Napkin Hs"</formula>
    </cfRule>
    <cfRule type="cellIs" dxfId="28935" priority="4406" stopIfTrue="1" operator="equal">
      <formula>"Towel"</formula>
    </cfRule>
    <cfRule type="cellIs" dxfId="28934" priority="4407" stopIfTrue="1" operator="equal">
      <formula>"Napkin Hs"</formula>
    </cfRule>
    <cfRule type="cellIs" dxfId="28933" priority="4408" stopIfTrue="1" operator="equal">
      <formula>"Towel"</formula>
    </cfRule>
    <cfRule type="cellIs" dxfId="28932" priority="4409" stopIfTrue="1" operator="equal">
      <formula>"Napkin Hs"</formula>
    </cfRule>
  </conditionalFormatting>
  <conditionalFormatting sqref="C87">
    <cfRule type="cellIs" dxfId="28931" priority="4313" stopIfTrue="1" operator="equal">
      <formula>"Napkin Hs"</formula>
    </cfRule>
  </conditionalFormatting>
  <conditionalFormatting sqref="C87">
    <cfRule type="cellIs" dxfId="28930" priority="4312" stopIfTrue="1" operator="equal">
      <formula>"Napkin Hs"</formula>
    </cfRule>
  </conditionalFormatting>
  <conditionalFormatting sqref="C87">
    <cfRule type="cellIs" dxfId="28929" priority="4311" stopIfTrue="1" operator="equal">
      <formula>"Napkin Hs"</formula>
    </cfRule>
  </conditionalFormatting>
  <conditionalFormatting sqref="C87">
    <cfRule type="cellIs" dxfId="28928" priority="4310" stopIfTrue="1" operator="equal">
      <formula>"Napkin Hs"</formula>
    </cfRule>
  </conditionalFormatting>
  <conditionalFormatting sqref="C87">
    <cfRule type="cellIs" dxfId="28927" priority="4309" stopIfTrue="1" operator="equal">
      <formula>"Napkin Hs"</formula>
    </cfRule>
  </conditionalFormatting>
  <conditionalFormatting sqref="C87">
    <cfRule type="cellIs" dxfId="28926" priority="4308" stopIfTrue="1" operator="equal">
      <formula>"Napkin Hs"</formula>
    </cfRule>
  </conditionalFormatting>
  <conditionalFormatting sqref="C87">
    <cfRule type="cellIs" dxfId="28925" priority="4304" stopIfTrue="1" operator="equal">
      <formula>"Towel"</formula>
    </cfRule>
    <cfRule type="cellIs" dxfId="28924" priority="4305" stopIfTrue="1" operator="equal">
      <formula>"Napkin Hs"</formula>
    </cfRule>
  </conditionalFormatting>
  <conditionalFormatting sqref="C87">
    <cfRule type="cellIs" dxfId="28923" priority="4306" stopIfTrue="1" operator="equal">
      <formula>"Towel"</formula>
    </cfRule>
    <cfRule type="cellIs" dxfId="28922" priority="4307" stopIfTrue="1" operator="equal">
      <formula>"Napkin Hs"</formula>
    </cfRule>
  </conditionalFormatting>
  <conditionalFormatting sqref="C87">
    <cfRule type="cellIs" dxfId="28921" priority="4300" stopIfTrue="1" operator="equal">
      <formula>"Towel"</formula>
    </cfRule>
    <cfRule type="cellIs" dxfId="28920" priority="4301" stopIfTrue="1" operator="equal">
      <formula>"Napkin Hs"</formula>
    </cfRule>
  </conditionalFormatting>
  <conditionalFormatting sqref="C87">
    <cfRule type="cellIs" dxfId="28919" priority="4302" stopIfTrue="1" operator="equal">
      <formula>"Towel"</formula>
    </cfRule>
    <cfRule type="cellIs" dxfId="28918" priority="4303" stopIfTrue="1" operator="equal">
      <formula>"Napkin Hs"</formula>
    </cfRule>
  </conditionalFormatting>
  <conditionalFormatting sqref="C87">
    <cfRule type="cellIs" dxfId="28917" priority="4298" stopIfTrue="1" operator="equal">
      <formula>"Towel"</formula>
    </cfRule>
    <cfRule type="cellIs" dxfId="28916" priority="4299" stopIfTrue="1" operator="equal">
      <formula>"Napkin Hs"</formula>
    </cfRule>
  </conditionalFormatting>
  <conditionalFormatting sqref="C87">
    <cfRule type="cellIs" dxfId="28915" priority="4294" stopIfTrue="1" operator="equal">
      <formula>"Towel"</formula>
    </cfRule>
    <cfRule type="cellIs" dxfId="28914" priority="4295" stopIfTrue="1" operator="equal">
      <formula>"Napkin Hs"</formula>
    </cfRule>
  </conditionalFormatting>
  <conditionalFormatting sqref="C87">
    <cfRule type="cellIs" dxfId="28913" priority="4296" stopIfTrue="1" operator="equal">
      <formula>"Towel"</formula>
    </cfRule>
    <cfRule type="cellIs" dxfId="28912" priority="4297" stopIfTrue="1" operator="equal">
      <formula>"Napkin Hs"</formula>
    </cfRule>
  </conditionalFormatting>
  <conditionalFormatting sqref="C87">
    <cfRule type="cellIs" dxfId="28911" priority="4290" stopIfTrue="1" operator="equal">
      <formula>"Towel"</formula>
    </cfRule>
    <cfRule type="cellIs" dxfId="28910" priority="4291" stopIfTrue="1" operator="equal">
      <formula>"Napkin Hs"</formula>
    </cfRule>
  </conditionalFormatting>
  <conditionalFormatting sqref="C87">
    <cfRule type="cellIs" dxfId="28909" priority="4292" stopIfTrue="1" operator="equal">
      <formula>"Towel"</formula>
    </cfRule>
    <cfRule type="cellIs" dxfId="28908" priority="4293" stopIfTrue="1" operator="equal">
      <formula>"Napkin Hs"</formula>
    </cfRule>
  </conditionalFormatting>
  <conditionalFormatting sqref="C87">
    <cfRule type="cellIs" dxfId="28907" priority="4288" stopIfTrue="1" operator="equal">
      <formula>"Towel"</formula>
    </cfRule>
    <cfRule type="cellIs" dxfId="28906" priority="4289" stopIfTrue="1" operator="equal">
      <formula>"Napkin Hs"</formula>
    </cfRule>
  </conditionalFormatting>
  <conditionalFormatting sqref="C87">
    <cfRule type="cellIs" dxfId="28905" priority="4282" stopIfTrue="1" operator="equal">
      <formula>"Towel"</formula>
    </cfRule>
    <cfRule type="cellIs" dxfId="28904" priority="4283" stopIfTrue="1" operator="equal">
      <formula>"Napkin Hs"</formula>
    </cfRule>
  </conditionalFormatting>
  <conditionalFormatting sqref="C87">
    <cfRule type="cellIs" dxfId="28903" priority="4286" stopIfTrue="1" operator="equal">
      <formula>"Towel"</formula>
    </cfRule>
    <cfRule type="cellIs" dxfId="28902" priority="4287" stopIfTrue="1" operator="equal">
      <formula>"Napkin Hs"</formula>
    </cfRule>
  </conditionalFormatting>
  <conditionalFormatting sqref="C87">
    <cfRule type="cellIs" dxfId="28901" priority="4284" stopIfTrue="1" operator="equal">
      <formula>"Towel"</formula>
    </cfRule>
    <cfRule type="cellIs" dxfId="28900" priority="4285" stopIfTrue="1" operator="equal">
      <formula>"Napkin Hs"</formula>
    </cfRule>
  </conditionalFormatting>
  <conditionalFormatting sqref="C87">
    <cfRule type="cellIs" dxfId="28899" priority="4276" stopIfTrue="1" operator="equal">
      <formula>"Towel"</formula>
    </cfRule>
    <cfRule type="cellIs" dxfId="28898" priority="4277" stopIfTrue="1" operator="equal">
      <formula>"Napkin Hs"</formula>
    </cfRule>
  </conditionalFormatting>
  <conditionalFormatting sqref="C87">
    <cfRule type="cellIs" dxfId="28897" priority="4278" stopIfTrue="1" operator="equal">
      <formula>"Towel"</formula>
    </cfRule>
    <cfRule type="cellIs" dxfId="28896" priority="4279" stopIfTrue="1" operator="equal">
      <formula>"Napkin Hs"</formula>
    </cfRule>
  </conditionalFormatting>
  <conditionalFormatting sqref="C87">
    <cfRule type="cellIs" dxfId="28895" priority="4280" stopIfTrue="1" operator="equal">
      <formula>"Towel"</formula>
    </cfRule>
    <cfRule type="cellIs" dxfId="28894" priority="4281" stopIfTrue="1" operator="equal">
      <formula>"Napkin Hs"</formula>
    </cfRule>
  </conditionalFormatting>
  <conditionalFormatting sqref="C87">
    <cfRule type="cellIs" dxfId="28893" priority="4274" stopIfTrue="1" operator="equal">
      <formula>"Towel"</formula>
    </cfRule>
    <cfRule type="cellIs" dxfId="28892" priority="4275" stopIfTrue="1" operator="equal">
      <formula>"Napkin Hs"</formula>
    </cfRule>
  </conditionalFormatting>
  <conditionalFormatting sqref="C87">
    <cfRule type="cellIs" dxfId="28891" priority="4272" stopIfTrue="1" operator="equal">
      <formula>"Towel"</formula>
    </cfRule>
    <cfRule type="cellIs" dxfId="28890" priority="4273" stopIfTrue="1" operator="equal">
      <formula>"Napkin Hs"</formula>
    </cfRule>
  </conditionalFormatting>
  <conditionalFormatting sqref="C87">
    <cfRule type="cellIs" dxfId="28889" priority="4248" stopIfTrue="1" operator="equal">
      <formula>"Towel"</formula>
    </cfRule>
  </conditionalFormatting>
  <conditionalFormatting sqref="C87">
    <cfRule type="cellIs" dxfId="28888" priority="4249" stopIfTrue="1" operator="equal">
      <formula>"Napkin Hs"</formula>
    </cfRule>
    <cfRule type="cellIs" dxfId="28887" priority="4254" stopIfTrue="1" operator="equal">
      <formula>"Towel"</formula>
    </cfRule>
    <cfRule type="cellIs" dxfId="28886" priority="4255" stopIfTrue="1" operator="equal">
      <formula>"Napkin Hs"</formula>
    </cfRule>
    <cfRule type="cellIs" dxfId="28885" priority="4264" stopIfTrue="1" operator="equal">
      <formula>"Towel"</formula>
    </cfRule>
    <cfRule type="cellIs" dxfId="28884" priority="4265" stopIfTrue="1" operator="equal">
      <formula>"Napkin Hs"</formula>
    </cfRule>
    <cfRule type="cellIs" dxfId="28883" priority="4270" stopIfTrue="1" operator="equal">
      <formula>"Towel"</formula>
    </cfRule>
    <cfRule type="cellIs" dxfId="28882" priority="4271" stopIfTrue="1" operator="equal">
      <formula>"Napkin Hs"</formula>
    </cfRule>
  </conditionalFormatting>
  <conditionalFormatting sqref="C87">
    <cfRule type="cellIs" dxfId="28881" priority="4250" stopIfTrue="1" operator="equal">
      <formula>"Towel"</formula>
    </cfRule>
    <cfRule type="cellIs" dxfId="28880" priority="4251" stopIfTrue="1" operator="equal">
      <formula>"Napkin Hs"</formula>
    </cfRule>
    <cfRule type="cellIs" dxfId="28879" priority="4252" stopIfTrue="1" operator="equal">
      <formula>"Towel"</formula>
    </cfRule>
    <cfRule type="cellIs" dxfId="28878" priority="4253" stopIfTrue="1" operator="equal">
      <formula>"Napkin Hs"</formula>
    </cfRule>
    <cfRule type="cellIs" dxfId="28877" priority="4256" stopIfTrue="1" operator="equal">
      <formula>"Towel"</formula>
    </cfRule>
    <cfRule type="cellIs" dxfId="28876" priority="4257" stopIfTrue="1" operator="equal">
      <formula>"Napkin Hs"</formula>
    </cfRule>
    <cfRule type="cellIs" dxfId="28875" priority="4258" stopIfTrue="1" operator="equal">
      <formula>"Towel"</formula>
    </cfRule>
    <cfRule type="cellIs" dxfId="28874" priority="4259" stopIfTrue="1" operator="equal">
      <formula>"Napkin Hs"</formula>
    </cfRule>
    <cfRule type="cellIs" dxfId="28873" priority="4260" stopIfTrue="1" operator="equal">
      <formula>"Towel"</formula>
    </cfRule>
    <cfRule type="cellIs" dxfId="28872" priority="4261" stopIfTrue="1" operator="equal">
      <formula>"Napkin Hs"</formula>
    </cfRule>
    <cfRule type="cellIs" dxfId="28871" priority="4262" stopIfTrue="1" operator="equal">
      <formula>"Towel"</formula>
    </cfRule>
    <cfRule type="cellIs" dxfId="28870" priority="4263" stopIfTrue="1" operator="equal">
      <formula>"Napkin Hs"</formula>
    </cfRule>
    <cfRule type="cellIs" dxfId="28869" priority="4266" stopIfTrue="1" operator="equal">
      <formula>"Towel"</formula>
    </cfRule>
    <cfRule type="cellIs" dxfId="28868" priority="4267" stopIfTrue="1" operator="equal">
      <formula>"Napkin Hs"</formula>
    </cfRule>
    <cfRule type="cellIs" dxfId="28867" priority="4269" stopIfTrue="1" operator="equal">
      <formula>"Napkin Hs"</formula>
    </cfRule>
  </conditionalFormatting>
  <conditionalFormatting sqref="C87">
    <cfRule type="cellIs" dxfId="28866" priority="4268" stopIfTrue="1" operator="equal">
      <formula>"Towel"</formula>
    </cfRule>
  </conditionalFormatting>
  <conditionalFormatting sqref="C87">
    <cfRule type="cellIs" dxfId="28865" priority="4246" stopIfTrue="1" operator="equal">
      <formula>"Towel"</formula>
    </cfRule>
    <cfRule type="cellIs" dxfId="28864" priority="4247" stopIfTrue="1" operator="equal">
      <formula>"Napkin Hs"</formula>
    </cfRule>
  </conditionalFormatting>
  <conditionalFormatting sqref="C87">
    <cfRule type="cellIs" dxfId="28863" priority="4245" stopIfTrue="1" operator="equal">
      <formula>"Napkin Hs"</formula>
    </cfRule>
  </conditionalFormatting>
  <conditionalFormatting sqref="C87">
    <cfRule type="cellIs" dxfId="28862" priority="4244" stopIfTrue="1" operator="equal">
      <formula>"Towel"</formula>
    </cfRule>
  </conditionalFormatting>
  <conditionalFormatting sqref="C87">
    <cfRule type="cellIs" dxfId="28861" priority="4242" stopIfTrue="1" operator="equal">
      <formula>"Towel"</formula>
    </cfRule>
  </conditionalFormatting>
  <conditionalFormatting sqref="C87">
    <cfRule type="cellIs" dxfId="28860" priority="4243" stopIfTrue="1" operator="equal">
      <formula>"Napkin Hs"</formula>
    </cfRule>
  </conditionalFormatting>
  <conditionalFormatting sqref="C87">
    <cfRule type="cellIs" dxfId="28859" priority="4146" stopIfTrue="1" operator="equal">
      <formula>"Towel"</formula>
    </cfRule>
  </conditionalFormatting>
  <conditionalFormatting sqref="C87">
    <cfRule type="cellIs" dxfId="28858" priority="4156" stopIfTrue="1" operator="equal">
      <formula>"Towel"</formula>
    </cfRule>
    <cfRule type="cellIs" dxfId="28857" priority="4157" stopIfTrue="1" operator="equal">
      <formula>"Napkin Hs"</formula>
    </cfRule>
    <cfRule type="cellIs" dxfId="28856" priority="4162" stopIfTrue="1" operator="equal">
      <formula>"Towel"</formula>
    </cfRule>
    <cfRule type="cellIs" dxfId="28855" priority="4163" stopIfTrue="1" operator="equal">
      <formula>"Napkin Hs"</formula>
    </cfRule>
    <cfRule type="cellIs" dxfId="28854" priority="4168" stopIfTrue="1" operator="equal">
      <formula>"Towel"</formula>
    </cfRule>
    <cfRule type="cellIs" dxfId="28853" priority="4169" stopIfTrue="1" operator="equal">
      <formula>"Napkin Hs"</formula>
    </cfRule>
    <cfRule type="cellIs" dxfId="28852" priority="4170" stopIfTrue="1" operator="equal">
      <formula>"Towel"</formula>
    </cfRule>
    <cfRule type="cellIs" dxfId="28851" priority="4171" stopIfTrue="1" operator="equal">
      <formula>"Napkin Hs"</formula>
    </cfRule>
    <cfRule type="cellIs" dxfId="28850" priority="4176" stopIfTrue="1" operator="equal">
      <formula>"Towel"</formula>
    </cfRule>
    <cfRule type="cellIs" dxfId="28849" priority="4177" stopIfTrue="1" operator="equal">
      <formula>"Napkin Hs"</formula>
    </cfRule>
    <cfRule type="cellIs" dxfId="28848" priority="4186" stopIfTrue="1" operator="equal">
      <formula>"Towel"</formula>
    </cfRule>
    <cfRule type="cellIs" dxfId="28847" priority="4187" stopIfTrue="1" operator="equal">
      <formula>"Napkin Hs"</formula>
    </cfRule>
    <cfRule type="cellIs" dxfId="28846" priority="4192" stopIfTrue="1" operator="equal">
      <formula>"Towel"</formula>
    </cfRule>
    <cfRule type="cellIs" dxfId="28845" priority="4193" stopIfTrue="1" operator="equal">
      <formula>"Napkin Hs"</formula>
    </cfRule>
    <cfRule type="cellIs" dxfId="28844" priority="4194" stopIfTrue="1" operator="equal">
      <formula>"Towel"</formula>
    </cfRule>
    <cfRule type="cellIs" dxfId="28843" priority="4195" stopIfTrue="1" operator="equal">
      <formula>"Napkin Hs"</formula>
    </cfRule>
    <cfRule type="cellIs" dxfId="28842" priority="4200" stopIfTrue="1" operator="equal">
      <formula>"Towel"</formula>
    </cfRule>
    <cfRule type="cellIs" dxfId="28841" priority="4201" stopIfTrue="1" operator="equal">
      <formula>"Napkin Hs"</formula>
    </cfRule>
    <cfRule type="cellIs" dxfId="28840" priority="4210" stopIfTrue="1" operator="equal">
      <formula>"Towel"</formula>
    </cfRule>
    <cfRule type="cellIs" dxfId="28839" priority="4211" stopIfTrue="1" operator="equal">
      <formula>"Napkin Hs"</formula>
    </cfRule>
    <cfRule type="cellIs" dxfId="28838" priority="4212" stopIfTrue="1" operator="equal">
      <formula>"Towel"</formula>
    </cfRule>
    <cfRule type="cellIs" dxfId="28837" priority="4213" stopIfTrue="1" operator="equal">
      <formula>"Napkin Hs"</formula>
    </cfRule>
    <cfRule type="cellIs" dxfId="28836" priority="4218" stopIfTrue="1" operator="equal">
      <formula>"Towel"</formula>
    </cfRule>
    <cfRule type="cellIs" dxfId="28835" priority="4219" stopIfTrue="1" operator="equal">
      <formula>"Napkin Hs"</formula>
    </cfRule>
    <cfRule type="cellIs" dxfId="28834" priority="4228" stopIfTrue="1" operator="equal">
      <formula>"Towel"</formula>
    </cfRule>
    <cfRule type="cellIs" dxfId="28833" priority="4229" stopIfTrue="1" operator="equal">
      <formula>"Napkin Hs"</formula>
    </cfRule>
    <cfRule type="cellIs" dxfId="28832" priority="4230" stopIfTrue="1" operator="equal">
      <formula>"Towel"</formula>
    </cfRule>
    <cfRule type="cellIs" dxfId="28831" priority="4231" stopIfTrue="1" operator="equal">
      <formula>"Napkin Hs"</formula>
    </cfRule>
    <cfRule type="cellIs" dxfId="28830" priority="4237" stopIfTrue="1" operator="equal">
      <formula>"Napkin Hs"</formula>
    </cfRule>
  </conditionalFormatting>
  <conditionalFormatting sqref="C87">
    <cfRule type="cellIs" dxfId="28829" priority="4236" stopIfTrue="1" operator="equal">
      <formula>"Towel"</formula>
    </cfRule>
  </conditionalFormatting>
  <conditionalFormatting sqref="C87">
    <cfRule type="cellIs" dxfId="28828" priority="4147" stopIfTrue="1" operator="equal">
      <formula>"Napkin Hs"</formula>
    </cfRule>
    <cfRule type="cellIs" dxfId="28827" priority="4148" stopIfTrue="1" operator="equal">
      <formula>"Towel"</formula>
    </cfRule>
    <cfRule type="cellIs" dxfId="28826" priority="4149" stopIfTrue="1" operator="equal">
      <formula>"Napkin Hs"</formula>
    </cfRule>
    <cfRule type="cellIs" dxfId="28825" priority="4150" stopIfTrue="1" operator="equal">
      <formula>"Towel"</formula>
    </cfRule>
    <cfRule type="cellIs" dxfId="28824" priority="4151" stopIfTrue="1" operator="equal">
      <formula>"Napkin Hs"</formula>
    </cfRule>
    <cfRule type="cellIs" dxfId="28823" priority="4152" stopIfTrue="1" operator="equal">
      <formula>"Towel"</formula>
    </cfRule>
    <cfRule type="cellIs" dxfId="28822" priority="4153" stopIfTrue="1" operator="equal">
      <formula>"Napkin Hs"</formula>
    </cfRule>
    <cfRule type="cellIs" dxfId="28821" priority="4154" stopIfTrue="1" operator="equal">
      <formula>"Towel"</formula>
    </cfRule>
    <cfRule type="cellIs" dxfId="28820" priority="4155" stopIfTrue="1" operator="equal">
      <formula>"Napkin Hs"</formula>
    </cfRule>
    <cfRule type="cellIs" dxfId="28819" priority="4158" stopIfTrue="1" operator="equal">
      <formula>"Towel"</formula>
    </cfRule>
    <cfRule type="cellIs" dxfId="28818" priority="4159" stopIfTrue="1" operator="equal">
      <formula>"Napkin Hs"</formula>
    </cfRule>
    <cfRule type="cellIs" dxfId="28817" priority="4160" stopIfTrue="1" operator="equal">
      <formula>"Towel"</formula>
    </cfRule>
    <cfRule type="cellIs" dxfId="28816" priority="4161" stopIfTrue="1" operator="equal">
      <formula>"Napkin Hs"</formula>
    </cfRule>
    <cfRule type="cellIs" dxfId="28815" priority="4164" stopIfTrue="1" operator="equal">
      <formula>"Towel"</formula>
    </cfRule>
    <cfRule type="cellIs" dxfId="28814" priority="4165" stopIfTrue="1" operator="equal">
      <formula>"Napkin Hs"</formula>
    </cfRule>
    <cfRule type="cellIs" dxfId="28813" priority="4166" stopIfTrue="1" operator="equal">
      <formula>"Towel"</formula>
    </cfRule>
    <cfRule type="cellIs" dxfId="28812" priority="4167" stopIfTrue="1" operator="equal">
      <formula>"Napkin Hs"</formula>
    </cfRule>
    <cfRule type="cellIs" dxfId="28811" priority="4172" stopIfTrue="1" operator="equal">
      <formula>"Towel"</formula>
    </cfRule>
    <cfRule type="cellIs" dxfId="28810" priority="4173" stopIfTrue="1" operator="equal">
      <formula>"Napkin Hs"</formula>
    </cfRule>
    <cfRule type="cellIs" dxfId="28809" priority="4174" stopIfTrue="1" operator="equal">
      <formula>"Towel"</formula>
    </cfRule>
    <cfRule type="cellIs" dxfId="28808" priority="4175" stopIfTrue="1" operator="equal">
      <formula>"Napkin Hs"</formula>
    </cfRule>
    <cfRule type="cellIs" dxfId="28807" priority="4178" stopIfTrue="1" operator="equal">
      <formula>"Towel"</formula>
    </cfRule>
    <cfRule type="cellIs" dxfId="28806" priority="4179" stopIfTrue="1" operator="equal">
      <formula>"Napkin Hs"</formula>
    </cfRule>
    <cfRule type="cellIs" dxfId="28805" priority="4180" stopIfTrue="1" operator="equal">
      <formula>"Towel"</formula>
    </cfRule>
    <cfRule type="cellIs" dxfId="28804" priority="4181" stopIfTrue="1" operator="equal">
      <formula>"Napkin Hs"</formula>
    </cfRule>
    <cfRule type="cellIs" dxfId="28803" priority="4182" stopIfTrue="1" operator="equal">
      <formula>"Towel"</formula>
    </cfRule>
    <cfRule type="cellIs" dxfId="28802" priority="4183" stopIfTrue="1" operator="equal">
      <formula>"Napkin Hs"</formula>
    </cfRule>
    <cfRule type="cellIs" dxfId="28801" priority="4184" stopIfTrue="1" operator="equal">
      <formula>"Towel"</formula>
    </cfRule>
    <cfRule type="cellIs" dxfId="28800" priority="4185" stopIfTrue="1" operator="equal">
      <formula>"Napkin Hs"</formula>
    </cfRule>
    <cfRule type="cellIs" dxfId="28799" priority="4188" stopIfTrue="1" operator="equal">
      <formula>"Towel"</formula>
    </cfRule>
    <cfRule type="cellIs" dxfId="28798" priority="4189" stopIfTrue="1" operator="equal">
      <formula>"Napkin Hs"</formula>
    </cfRule>
    <cfRule type="cellIs" dxfId="28797" priority="4190" stopIfTrue="1" operator="equal">
      <formula>"Towel"</formula>
    </cfRule>
    <cfRule type="cellIs" dxfId="28796" priority="4191" stopIfTrue="1" operator="equal">
      <formula>"Napkin Hs"</formula>
    </cfRule>
    <cfRule type="cellIs" dxfId="28795" priority="4196" stopIfTrue="1" operator="equal">
      <formula>"Towel"</formula>
    </cfRule>
    <cfRule type="cellIs" dxfId="28794" priority="4197" stopIfTrue="1" operator="equal">
      <formula>"Napkin Hs"</formula>
    </cfRule>
    <cfRule type="cellIs" dxfId="28793" priority="4198" stopIfTrue="1" operator="equal">
      <formula>"Towel"</formula>
    </cfRule>
    <cfRule type="cellIs" dxfId="28792" priority="4199" stopIfTrue="1" operator="equal">
      <formula>"Napkin Hs"</formula>
    </cfRule>
    <cfRule type="cellIs" dxfId="28791" priority="4202" stopIfTrue="1" operator="equal">
      <formula>"Towel"</formula>
    </cfRule>
    <cfRule type="cellIs" dxfId="28790" priority="4203" stopIfTrue="1" operator="equal">
      <formula>"Napkin Hs"</formula>
    </cfRule>
    <cfRule type="cellIs" dxfId="28789" priority="4204" stopIfTrue="1" operator="equal">
      <formula>"Towel"</formula>
    </cfRule>
    <cfRule type="cellIs" dxfId="28788" priority="4205" stopIfTrue="1" operator="equal">
      <formula>"Napkin Hs"</formula>
    </cfRule>
    <cfRule type="cellIs" dxfId="28787" priority="4206" stopIfTrue="1" operator="equal">
      <formula>"Towel"</formula>
    </cfRule>
    <cfRule type="cellIs" dxfId="28786" priority="4207" stopIfTrue="1" operator="equal">
      <formula>"Napkin Hs"</formula>
    </cfRule>
    <cfRule type="cellIs" dxfId="28785" priority="4208" stopIfTrue="1" operator="equal">
      <formula>"Towel"</formula>
    </cfRule>
    <cfRule type="cellIs" dxfId="28784" priority="4209" stopIfTrue="1" operator="equal">
      <formula>"Napkin Hs"</formula>
    </cfRule>
    <cfRule type="cellIs" dxfId="28783" priority="4214" stopIfTrue="1" operator="equal">
      <formula>"Towel"</formula>
    </cfRule>
    <cfRule type="cellIs" dxfId="28782" priority="4215" stopIfTrue="1" operator="equal">
      <formula>"Napkin Hs"</formula>
    </cfRule>
    <cfRule type="cellIs" dxfId="28781" priority="4216" stopIfTrue="1" operator="equal">
      <formula>"Towel"</formula>
    </cfRule>
    <cfRule type="cellIs" dxfId="28780" priority="4217" stopIfTrue="1" operator="equal">
      <formula>"Napkin Hs"</formula>
    </cfRule>
    <cfRule type="cellIs" dxfId="28779" priority="4220" stopIfTrue="1" operator="equal">
      <formula>"Towel"</formula>
    </cfRule>
    <cfRule type="cellIs" dxfId="28778" priority="4221" stopIfTrue="1" operator="equal">
      <formula>"Napkin Hs"</formula>
    </cfRule>
    <cfRule type="cellIs" dxfId="28777" priority="4222" stopIfTrue="1" operator="equal">
      <formula>"Towel"</formula>
    </cfRule>
    <cfRule type="cellIs" dxfId="28776" priority="4223" stopIfTrue="1" operator="equal">
      <formula>"Napkin Hs"</formula>
    </cfRule>
    <cfRule type="cellIs" dxfId="28775" priority="4224" stopIfTrue="1" operator="equal">
      <formula>"Towel"</formula>
    </cfRule>
    <cfRule type="cellIs" dxfId="28774" priority="4225" stopIfTrue="1" operator="equal">
      <formula>"Napkin Hs"</formula>
    </cfRule>
    <cfRule type="cellIs" dxfId="28773" priority="4226" stopIfTrue="1" operator="equal">
      <formula>"Towel"</formula>
    </cfRule>
    <cfRule type="cellIs" dxfId="28772" priority="4227" stopIfTrue="1" operator="equal">
      <formula>"Napkin Hs"</formula>
    </cfRule>
    <cfRule type="cellIs" dxfId="28771" priority="4232" stopIfTrue="1" operator="equal">
      <formula>"Towel"</formula>
    </cfRule>
    <cfRule type="cellIs" dxfId="28770" priority="4233" stopIfTrue="1" operator="equal">
      <formula>"Napkin Hs"</formula>
    </cfRule>
    <cfRule type="cellIs" dxfId="28769" priority="4234" stopIfTrue="1" operator="equal">
      <formula>"Towel"</formula>
    </cfRule>
    <cfRule type="cellIs" dxfId="28768" priority="4235" stopIfTrue="1" operator="equal">
      <formula>"Napkin Hs"</formula>
    </cfRule>
    <cfRule type="cellIs" dxfId="28767" priority="4238" stopIfTrue="1" operator="equal">
      <formula>"Towel"</formula>
    </cfRule>
    <cfRule type="cellIs" dxfId="28766" priority="4239" stopIfTrue="1" operator="equal">
      <formula>"Napkin Hs"</formula>
    </cfRule>
    <cfRule type="cellIs" dxfId="28765" priority="4240" stopIfTrue="1" operator="equal">
      <formula>"Towel"</formula>
    </cfRule>
    <cfRule type="cellIs" dxfId="28764" priority="4241" stopIfTrue="1" operator="equal">
      <formula>"Napkin Hs"</formula>
    </cfRule>
  </conditionalFormatting>
  <conditionalFormatting sqref="C87">
    <cfRule type="cellIs" dxfId="28763" priority="4145" stopIfTrue="1" operator="equal">
      <formula>"Napkin Hs"</formula>
    </cfRule>
  </conditionalFormatting>
  <conditionalFormatting sqref="C87">
    <cfRule type="cellIs" dxfId="28762" priority="4144" stopIfTrue="1" operator="equal">
      <formula>"Napkin Hs"</formula>
    </cfRule>
  </conditionalFormatting>
  <conditionalFormatting sqref="C87">
    <cfRule type="cellIs" dxfId="28761" priority="4143" stopIfTrue="1" operator="equal">
      <formula>"Napkin Hs"</formula>
    </cfRule>
  </conditionalFormatting>
  <conditionalFormatting sqref="C87">
    <cfRule type="cellIs" dxfId="28760" priority="4142" stopIfTrue="1" operator="equal">
      <formula>"Napkin Hs"</formula>
    </cfRule>
  </conditionalFormatting>
  <conditionalFormatting sqref="C87">
    <cfRule type="cellIs" dxfId="28759" priority="4141" stopIfTrue="1" operator="equal">
      <formula>"Napkin Hs"</formula>
    </cfRule>
  </conditionalFormatting>
  <conditionalFormatting sqref="C87">
    <cfRule type="cellIs" dxfId="28758" priority="4140" stopIfTrue="1" operator="equal">
      <formula>"Napkin Hs"</formula>
    </cfRule>
  </conditionalFormatting>
  <conditionalFormatting sqref="C87">
    <cfRule type="cellIs" dxfId="28757" priority="4136" stopIfTrue="1" operator="equal">
      <formula>"Towel"</formula>
    </cfRule>
    <cfRule type="cellIs" dxfId="28756" priority="4137" stopIfTrue="1" operator="equal">
      <formula>"Napkin Hs"</formula>
    </cfRule>
  </conditionalFormatting>
  <conditionalFormatting sqref="C87">
    <cfRule type="cellIs" dxfId="28755" priority="4138" stopIfTrue="1" operator="equal">
      <formula>"Towel"</formula>
    </cfRule>
    <cfRule type="cellIs" dxfId="28754" priority="4139" stopIfTrue="1" operator="equal">
      <formula>"Napkin Hs"</formula>
    </cfRule>
  </conditionalFormatting>
  <conditionalFormatting sqref="C87">
    <cfRule type="cellIs" dxfId="28753" priority="4132" stopIfTrue="1" operator="equal">
      <formula>"Towel"</formula>
    </cfRule>
    <cfRule type="cellIs" dxfId="28752" priority="4133" stopIfTrue="1" operator="equal">
      <formula>"Napkin Hs"</formula>
    </cfRule>
  </conditionalFormatting>
  <conditionalFormatting sqref="C87">
    <cfRule type="cellIs" dxfId="28751" priority="4134" stopIfTrue="1" operator="equal">
      <formula>"Towel"</formula>
    </cfRule>
    <cfRule type="cellIs" dxfId="28750" priority="4135" stopIfTrue="1" operator="equal">
      <formula>"Napkin Hs"</formula>
    </cfRule>
  </conditionalFormatting>
  <conditionalFormatting sqref="B87:C87">
    <cfRule type="cellIs" dxfId="28749" priority="4559" stopIfTrue="1" operator="equal">
      <formula>"Towel"</formula>
    </cfRule>
    <cfRule type="cellIs" dxfId="28748" priority="4560" stopIfTrue="1" operator="equal">
      <formula>"Napkin Hs"</formula>
    </cfRule>
  </conditionalFormatting>
  <conditionalFormatting sqref="C87">
    <cfRule type="cellIs" dxfId="28747" priority="4555" stopIfTrue="1" operator="equal">
      <formula>"Towel"</formula>
    </cfRule>
    <cfRule type="cellIs" dxfId="28746" priority="4556" stopIfTrue="1" operator="equal">
      <formula>"Napkin Hs"</formula>
    </cfRule>
  </conditionalFormatting>
  <conditionalFormatting sqref="C87">
    <cfRule type="cellIs" dxfId="28745" priority="4557" stopIfTrue="1" operator="equal">
      <formula>"Towel"</formula>
    </cfRule>
    <cfRule type="cellIs" dxfId="28744" priority="4558" stopIfTrue="1" operator="equal">
      <formula>"Napkin Hs"</formula>
    </cfRule>
  </conditionalFormatting>
  <conditionalFormatting sqref="C87">
    <cfRule type="cellIs" dxfId="28743" priority="4551" stopIfTrue="1" operator="equal">
      <formula>"Towel"</formula>
    </cfRule>
    <cfRule type="cellIs" dxfId="28742" priority="4552" stopIfTrue="1" operator="equal">
      <formula>"Napkin Hs"</formula>
    </cfRule>
  </conditionalFormatting>
  <conditionalFormatting sqref="C87">
    <cfRule type="cellIs" dxfId="28741" priority="4553" stopIfTrue="1" operator="equal">
      <formula>"Towel"</formula>
    </cfRule>
    <cfRule type="cellIs" dxfId="28740" priority="4554" stopIfTrue="1" operator="equal">
      <formula>"Napkin Hs"</formula>
    </cfRule>
  </conditionalFormatting>
  <conditionalFormatting sqref="C87">
    <cfRule type="cellIs" dxfId="28739" priority="4549" stopIfTrue="1" operator="equal">
      <formula>"Towel"</formula>
    </cfRule>
    <cfRule type="cellIs" dxfId="28738" priority="4550" stopIfTrue="1" operator="equal">
      <formula>"Napkin Hs"</formula>
    </cfRule>
  </conditionalFormatting>
  <conditionalFormatting sqref="B87">
    <cfRule type="cellIs" dxfId="28737" priority="4547" stopIfTrue="1" operator="equal">
      <formula>"Towel"</formula>
    </cfRule>
    <cfRule type="cellIs" dxfId="28736" priority="4548" stopIfTrue="1" operator="equal">
      <formula>"Napkin Hs"</formula>
    </cfRule>
  </conditionalFormatting>
  <conditionalFormatting sqref="B87:C87">
    <cfRule type="cellIs" dxfId="28735" priority="4545" stopIfTrue="1" operator="equal">
      <formula>"Towel"</formula>
    </cfRule>
    <cfRule type="cellIs" dxfId="28734" priority="4546" stopIfTrue="1" operator="equal">
      <formula>"Napkin Hs"</formula>
    </cfRule>
  </conditionalFormatting>
  <conditionalFormatting sqref="C87">
    <cfRule type="cellIs" dxfId="28733" priority="4541" stopIfTrue="1" operator="equal">
      <formula>"Towel"</formula>
    </cfRule>
    <cfRule type="cellIs" dxfId="28732" priority="4542" stopIfTrue="1" operator="equal">
      <formula>"Napkin Hs"</formula>
    </cfRule>
  </conditionalFormatting>
  <conditionalFormatting sqref="C87">
    <cfRule type="cellIs" dxfId="28731" priority="4544" stopIfTrue="1" operator="equal">
      <formula>"Napkin Hs"</formula>
    </cfRule>
  </conditionalFormatting>
  <conditionalFormatting sqref="C87">
    <cfRule type="cellIs" dxfId="28730" priority="4543" stopIfTrue="1" operator="equal">
      <formula>"Towel"</formula>
    </cfRule>
  </conditionalFormatting>
  <conditionalFormatting sqref="B94:C94">
    <cfRule type="cellIs" dxfId="28729" priority="4130" stopIfTrue="1" operator="equal">
      <formula>"Towel"</formula>
    </cfRule>
    <cfRule type="cellIs" dxfId="28728" priority="4131" stopIfTrue="1" operator="equal">
      <formula>"Napkin Hs"</formula>
    </cfRule>
  </conditionalFormatting>
  <conditionalFormatting sqref="C94">
    <cfRule type="cellIs" dxfId="28727" priority="4128" stopIfTrue="1" operator="equal">
      <formula>"Towel"</formula>
    </cfRule>
    <cfRule type="cellIs" dxfId="28726" priority="4129" stopIfTrue="1" operator="equal">
      <formula>"Napkin Hs"</formula>
    </cfRule>
  </conditionalFormatting>
  <conditionalFormatting sqref="C94">
    <cfRule type="cellIs" dxfId="28725" priority="4126" stopIfTrue="1" operator="equal">
      <formula>"Towel"</formula>
    </cfRule>
    <cfRule type="cellIs" dxfId="28724" priority="4127" stopIfTrue="1" operator="equal">
      <formula>"Napkin Hs"</formula>
    </cfRule>
  </conditionalFormatting>
  <conditionalFormatting sqref="C94">
    <cfRule type="cellIs" dxfId="28723" priority="4112" stopIfTrue="1" operator="equal">
      <formula>"Towel"</formula>
    </cfRule>
    <cfRule type="cellIs" dxfId="28722" priority="4113" stopIfTrue="1" operator="equal">
      <formula>"Napkin Hs"</formula>
    </cfRule>
  </conditionalFormatting>
  <conditionalFormatting sqref="C94">
    <cfRule type="cellIs" dxfId="28721" priority="4110" stopIfTrue="1" operator="equal">
      <formula>"Towel"</formula>
    </cfRule>
    <cfRule type="cellIs" dxfId="28720" priority="4111" stopIfTrue="1" operator="equal">
      <formula>"Napkin Hs"</formula>
    </cfRule>
  </conditionalFormatting>
  <conditionalFormatting sqref="C94">
    <cfRule type="cellIs" dxfId="28719" priority="4118" stopIfTrue="1" operator="equal">
      <formula>"Towel"</formula>
    </cfRule>
    <cfRule type="cellIs" dxfId="28718" priority="4119" stopIfTrue="1" operator="equal">
      <formula>"Napkin Hs"</formula>
    </cfRule>
  </conditionalFormatting>
  <conditionalFormatting sqref="B94:C94">
    <cfRule type="cellIs" dxfId="28717" priority="4120" stopIfTrue="1" operator="equal">
      <formula>"Towel"</formula>
    </cfRule>
    <cfRule type="cellIs" dxfId="28716" priority="4121" stopIfTrue="1" operator="equal">
      <formula>"Napkin Hs"</formula>
    </cfRule>
  </conditionalFormatting>
  <conditionalFormatting sqref="C94">
    <cfRule type="cellIs" dxfId="28715" priority="4116" stopIfTrue="1" operator="equal">
      <formula>"Towel"</formula>
    </cfRule>
    <cfRule type="cellIs" dxfId="28714" priority="4117" stopIfTrue="1" operator="equal">
      <formula>"Napkin Hs"</formula>
    </cfRule>
  </conditionalFormatting>
  <conditionalFormatting sqref="B94:C94">
    <cfRule type="cellIs" dxfId="28713" priority="4114" stopIfTrue="1" operator="equal">
      <formula>"Towel"</formula>
    </cfRule>
    <cfRule type="cellIs" dxfId="28712" priority="4115" stopIfTrue="1" operator="equal">
      <formula>"Napkin Hs"</formula>
    </cfRule>
  </conditionalFormatting>
  <conditionalFormatting sqref="C94">
    <cfRule type="cellIs" dxfId="28711" priority="4122" stopIfTrue="1" operator="equal">
      <formula>"Towel"</formula>
    </cfRule>
    <cfRule type="cellIs" dxfId="28710" priority="4123" stopIfTrue="1" operator="equal">
      <formula>"Napkin Hs"</formula>
    </cfRule>
  </conditionalFormatting>
  <conditionalFormatting sqref="C94">
    <cfRule type="cellIs" dxfId="28709" priority="4124" stopIfTrue="1" operator="equal">
      <formula>"Towel"</formula>
    </cfRule>
    <cfRule type="cellIs" dxfId="28708" priority="4125" stopIfTrue="1" operator="equal">
      <formula>"Napkin Hs"</formula>
    </cfRule>
  </conditionalFormatting>
  <conditionalFormatting sqref="C94">
    <cfRule type="cellIs" dxfId="28707" priority="4106" stopIfTrue="1" operator="equal">
      <formula>"Towel"</formula>
    </cfRule>
    <cfRule type="cellIs" dxfId="28706" priority="4107" stopIfTrue="1" operator="equal">
      <formula>"Napkin Hs"</formula>
    </cfRule>
  </conditionalFormatting>
  <conditionalFormatting sqref="B94:C94">
    <cfRule type="cellIs" dxfId="28705" priority="4108" stopIfTrue="1" operator="equal">
      <formula>"Towel"</formula>
    </cfRule>
    <cfRule type="cellIs" dxfId="28704" priority="4109" stopIfTrue="1" operator="equal">
      <formula>"Napkin Hs"</formula>
    </cfRule>
  </conditionalFormatting>
  <conditionalFormatting sqref="C94">
    <cfRule type="cellIs" dxfId="28703" priority="4104" stopIfTrue="1" operator="equal">
      <formula>"Towel"</formula>
    </cfRule>
    <cfRule type="cellIs" dxfId="28702" priority="4105" stopIfTrue="1" operator="equal">
      <formula>"Napkin Hs"</formula>
    </cfRule>
  </conditionalFormatting>
  <conditionalFormatting sqref="B94:C94">
    <cfRule type="cellIs" dxfId="28701" priority="4102" stopIfTrue="1" operator="equal">
      <formula>"Towel"</formula>
    </cfRule>
    <cfRule type="cellIs" dxfId="28700" priority="4103" stopIfTrue="1" operator="equal">
      <formula>"Napkin Hs"</formula>
    </cfRule>
  </conditionalFormatting>
  <conditionalFormatting sqref="C94">
    <cfRule type="cellIs" dxfId="28699" priority="4088" stopIfTrue="1" operator="equal">
      <formula>"Towel"</formula>
    </cfRule>
    <cfRule type="cellIs" dxfId="28698" priority="4089" stopIfTrue="1" operator="equal">
      <formula>"Napkin Hs"</formula>
    </cfRule>
  </conditionalFormatting>
  <conditionalFormatting sqref="C94">
    <cfRule type="cellIs" dxfId="28697" priority="4086" stopIfTrue="1" operator="equal">
      <formula>"Towel"</formula>
    </cfRule>
    <cfRule type="cellIs" dxfId="28696" priority="4087" stopIfTrue="1" operator="equal">
      <formula>"Napkin Hs"</formula>
    </cfRule>
  </conditionalFormatting>
  <conditionalFormatting sqref="C94">
    <cfRule type="cellIs" dxfId="28695" priority="4094" stopIfTrue="1" operator="equal">
      <formula>"Towel"</formula>
    </cfRule>
    <cfRule type="cellIs" dxfId="28694" priority="4095" stopIfTrue="1" operator="equal">
      <formula>"Napkin Hs"</formula>
    </cfRule>
  </conditionalFormatting>
  <conditionalFormatting sqref="B94:C94">
    <cfRule type="cellIs" dxfId="28693" priority="4096" stopIfTrue="1" operator="equal">
      <formula>"Towel"</formula>
    </cfRule>
    <cfRule type="cellIs" dxfId="28692" priority="4097" stopIfTrue="1" operator="equal">
      <formula>"Napkin Hs"</formula>
    </cfRule>
  </conditionalFormatting>
  <conditionalFormatting sqref="C94">
    <cfRule type="cellIs" dxfId="28691" priority="4092" stopIfTrue="1" operator="equal">
      <formula>"Towel"</formula>
    </cfRule>
    <cfRule type="cellIs" dxfId="28690" priority="4093" stopIfTrue="1" operator="equal">
      <formula>"Napkin Hs"</formula>
    </cfRule>
  </conditionalFormatting>
  <conditionalFormatting sqref="B94:C94">
    <cfRule type="cellIs" dxfId="28689" priority="4090" stopIfTrue="1" operator="equal">
      <formula>"Towel"</formula>
    </cfRule>
    <cfRule type="cellIs" dxfId="28688" priority="4091" stopIfTrue="1" operator="equal">
      <formula>"Napkin Hs"</formula>
    </cfRule>
  </conditionalFormatting>
  <conditionalFormatting sqref="C94">
    <cfRule type="cellIs" dxfId="28687" priority="4098" stopIfTrue="1" operator="equal">
      <formula>"Towel"</formula>
    </cfRule>
    <cfRule type="cellIs" dxfId="28686" priority="4099" stopIfTrue="1" operator="equal">
      <formula>"Napkin Hs"</formula>
    </cfRule>
  </conditionalFormatting>
  <conditionalFormatting sqref="C94">
    <cfRule type="cellIs" dxfId="28685" priority="4100" stopIfTrue="1" operator="equal">
      <formula>"Towel"</formula>
    </cfRule>
    <cfRule type="cellIs" dxfId="28684" priority="4101" stopIfTrue="1" operator="equal">
      <formula>"Napkin Hs"</formula>
    </cfRule>
  </conditionalFormatting>
  <conditionalFormatting sqref="C94">
    <cfRule type="cellIs" dxfId="28683" priority="4082" stopIfTrue="1" operator="equal">
      <formula>"Towel"</formula>
    </cfRule>
    <cfRule type="cellIs" dxfId="28682" priority="4083" stopIfTrue="1" operator="equal">
      <formula>"Napkin Hs"</formula>
    </cfRule>
  </conditionalFormatting>
  <conditionalFormatting sqref="B94:C94">
    <cfRule type="cellIs" dxfId="28681" priority="4084" stopIfTrue="1" operator="equal">
      <formula>"Towel"</formula>
    </cfRule>
    <cfRule type="cellIs" dxfId="28680" priority="4085" stopIfTrue="1" operator="equal">
      <formula>"Napkin Hs"</formula>
    </cfRule>
  </conditionalFormatting>
  <conditionalFormatting sqref="C94">
    <cfRule type="cellIs" dxfId="28679" priority="4080" stopIfTrue="1" operator="equal">
      <formula>"Towel"</formula>
    </cfRule>
    <cfRule type="cellIs" dxfId="28678" priority="4081" stopIfTrue="1" operator="equal">
      <formula>"Napkin Hs"</formula>
    </cfRule>
  </conditionalFormatting>
  <conditionalFormatting sqref="B94:C94">
    <cfRule type="cellIs" dxfId="28677" priority="4078" stopIfTrue="1" operator="equal">
      <formula>"Towel"</formula>
    </cfRule>
    <cfRule type="cellIs" dxfId="28676" priority="4079" stopIfTrue="1" operator="equal">
      <formula>"Napkin Hs"</formula>
    </cfRule>
  </conditionalFormatting>
  <conditionalFormatting sqref="B94:C94">
    <cfRule type="cellIs" dxfId="28675" priority="4056" stopIfTrue="1" operator="equal">
      <formula>"Towel"</formula>
    </cfRule>
    <cfRule type="cellIs" dxfId="28674" priority="4057" stopIfTrue="1" operator="equal">
      <formula>"Napkin Hs"</formula>
    </cfRule>
  </conditionalFormatting>
  <conditionalFormatting sqref="C94">
    <cfRule type="cellIs" dxfId="28673" priority="4052" stopIfTrue="1" operator="equal">
      <formula>"Towel"</formula>
    </cfRule>
    <cfRule type="cellIs" dxfId="28672" priority="4053" stopIfTrue="1" operator="equal">
      <formula>"Napkin Hs"</formula>
    </cfRule>
  </conditionalFormatting>
  <conditionalFormatting sqref="C94">
    <cfRule type="cellIs" dxfId="28671" priority="4055" stopIfTrue="1" operator="equal">
      <formula>"Napkin Hs"</formula>
    </cfRule>
  </conditionalFormatting>
  <conditionalFormatting sqref="C94">
    <cfRule type="cellIs" dxfId="28670" priority="4054" stopIfTrue="1" operator="equal">
      <formula>"Towel"</formula>
    </cfRule>
  </conditionalFormatting>
  <conditionalFormatting sqref="B94">
    <cfRule type="cellIs" dxfId="28669" priority="4050" stopIfTrue="1" operator="equal">
      <formula>"Towel"</formula>
    </cfRule>
    <cfRule type="cellIs" dxfId="28668" priority="4051" stopIfTrue="1" operator="equal">
      <formula>"Napkin Hs"</formula>
    </cfRule>
  </conditionalFormatting>
  <conditionalFormatting sqref="B94">
    <cfRule type="cellIs" dxfId="28667" priority="4048" stopIfTrue="1" operator="equal">
      <formula>"Towel"</formula>
    </cfRule>
    <cfRule type="cellIs" dxfId="28666" priority="4049" stopIfTrue="1" operator="equal">
      <formula>"Napkin Hs"</formula>
    </cfRule>
  </conditionalFormatting>
  <conditionalFormatting sqref="B94">
    <cfRule type="cellIs" dxfId="28665" priority="4046" stopIfTrue="1" operator="equal">
      <formula>"Towel"</formula>
    </cfRule>
    <cfRule type="cellIs" dxfId="28664" priority="4047" stopIfTrue="1" operator="equal">
      <formula>"Napkin Hs"</formula>
    </cfRule>
  </conditionalFormatting>
  <conditionalFormatting sqref="B94">
    <cfRule type="cellIs" dxfId="28663" priority="4044" stopIfTrue="1" operator="equal">
      <formula>"Towel"</formula>
    </cfRule>
    <cfRule type="cellIs" dxfId="28662" priority="4045" stopIfTrue="1" operator="equal">
      <formula>"Napkin Hs"</formula>
    </cfRule>
  </conditionalFormatting>
  <conditionalFormatting sqref="B94">
    <cfRule type="cellIs" dxfId="28661" priority="4042" stopIfTrue="1" operator="equal">
      <formula>"Towel"</formula>
    </cfRule>
    <cfRule type="cellIs" dxfId="28660" priority="4043" stopIfTrue="1" operator="equal">
      <formula>"Napkin Hs"</formula>
    </cfRule>
  </conditionalFormatting>
  <conditionalFormatting sqref="B94">
    <cfRule type="cellIs" dxfId="28659" priority="4040" stopIfTrue="1" operator="equal">
      <formula>"Towel"</formula>
    </cfRule>
    <cfRule type="cellIs" dxfId="28658" priority="4041" stopIfTrue="1" operator="equal">
      <formula>"Napkin Hs"</formula>
    </cfRule>
  </conditionalFormatting>
  <conditionalFormatting sqref="B94">
    <cfRule type="cellIs" dxfId="28657" priority="4038" stopIfTrue="1" operator="equal">
      <formula>"Towel"</formula>
    </cfRule>
    <cfRule type="cellIs" dxfId="28656" priority="4039" stopIfTrue="1" operator="equal">
      <formula>"Napkin Hs"</formula>
    </cfRule>
  </conditionalFormatting>
  <conditionalFormatting sqref="B94">
    <cfRule type="cellIs" dxfId="28655" priority="4036" stopIfTrue="1" operator="equal">
      <formula>"Towel"</formula>
    </cfRule>
    <cfRule type="cellIs" dxfId="28654" priority="4037" stopIfTrue="1" operator="equal">
      <formula>"Napkin Hs"</formula>
    </cfRule>
  </conditionalFormatting>
  <conditionalFormatting sqref="B94">
    <cfRule type="cellIs" dxfId="28653" priority="4035" stopIfTrue="1" operator="equal">
      <formula>"Napkin Hs"</formula>
    </cfRule>
  </conditionalFormatting>
  <conditionalFormatting sqref="B94">
    <cfRule type="cellIs" dxfId="28652" priority="4034" stopIfTrue="1" operator="equal">
      <formula>"Napkin Hs"</formula>
    </cfRule>
  </conditionalFormatting>
  <conditionalFormatting sqref="B94">
    <cfRule type="cellIs" dxfId="28651" priority="4033" stopIfTrue="1" operator="equal">
      <formula>"Napkin Hs"</formula>
    </cfRule>
  </conditionalFormatting>
  <conditionalFormatting sqref="C94">
    <cfRule type="cellIs" dxfId="28650" priority="4031" stopIfTrue="1" operator="equal">
      <formula>"Towel"</formula>
    </cfRule>
    <cfRule type="cellIs" dxfId="28649" priority="4032" stopIfTrue="1" operator="equal">
      <formula>"Napkin Hs"</formula>
    </cfRule>
  </conditionalFormatting>
  <conditionalFormatting sqref="C94">
    <cfRule type="cellIs" dxfId="28648" priority="4027" stopIfTrue="1" operator="equal">
      <formula>"Towel"</formula>
    </cfRule>
    <cfRule type="cellIs" dxfId="28647" priority="4028" stopIfTrue="1" operator="equal">
      <formula>"Napkin Hs"</formula>
    </cfRule>
  </conditionalFormatting>
  <conditionalFormatting sqref="C94">
    <cfRule type="cellIs" dxfId="28646" priority="4029" stopIfTrue="1" operator="equal">
      <formula>"Towel"</formula>
    </cfRule>
    <cfRule type="cellIs" dxfId="28645" priority="4030" stopIfTrue="1" operator="equal">
      <formula>"Napkin Hs"</formula>
    </cfRule>
  </conditionalFormatting>
  <conditionalFormatting sqref="C94">
    <cfRule type="cellIs" dxfId="28644" priority="4025" stopIfTrue="1" operator="equal">
      <formula>"Towel"</formula>
    </cfRule>
    <cfRule type="cellIs" dxfId="28643" priority="4026" stopIfTrue="1" operator="equal">
      <formula>"Napkin Hs"</formula>
    </cfRule>
  </conditionalFormatting>
  <conditionalFormatting sqref="C94">
    <cfRule type="cellIs" dxfId="28642" priority="4023" stopIfTrue="1" operator="equal">
      <formula>"Towel"</formula>
    </cfRule>
    <cfRule type="cellIs" dxfId="28641" priority="4024" stopIfTrue="1" operator="equal">
      <formula>"Napkin Hs"</formula>
    </cfRule>
  </conditionalFormatting>
  <conditionalFormatting sqref="C94">
    <cfRule type="cellIs" dxfId="28640" priority="4021" stopIfTrue="1" operator="equal">
      <formula>"Towel"</formula>
    </cfRule>
    <cfRule type="cellIs" dxfId="28639" priority="4022" stopIfTrue="1" operator="equal">
      <formula>"Napkin Hs"</formula>
    </cfRule>
  </conditionalFormatting>
  <conditionalFormatting sqref="C94">
    <cfRule type="cellIs" dxfId="28638" priority="4013" stopIfTrue="1" operator="equal">
      <formula>"Towel"</formula>
    </cfRule>
    <cfRule type="cellIs" dxfId="28637" priority="4014" stopIfTrue="1" operator="equal">
      <formula>"Napkin Hs"</formula>
    </cfRule>
  </conditionalFormatting>
  <conditionalFormatting sqref="C94">
    <cfRule type="cellIs" dxfId="28636" priority="4015" stopIfTrue="1" operator="equal">
      <formula>"Towel"</formula>
    </cfRule>
    <cfRule type="cellIs" dxfId="28635" priority="4016" stopIfTrue="1" operator="equal">
      <formula>"Napkin Hs"</formula>
    </cfRule>
  </conditionalFormatting>
  <conditionalFormatting sqref="C94">
    <cfRule type="cellIs" dxfId="28634" priority="4011" stopIfTrue="1" operator="equal">
      <formula>"Towel"</formula>
    </cfRule>
    <cfRule type="cellIs" dxfId="28633" priority="4012" stopIfTrue="1" operator="equal">
      <formula>"Napkin Hs"</formula>
    </cfRule>
  </conditionalFormatting>
  <conditionalFormatting sqref="C94">
    <cfRule type="cellIs" dxfId="28632" priority="4009" stopIfTrue="1" operator="equal">
      <formula>"Towel"</formula>
    </cfRule>
    <cfRule type="cellIs" dxfId="28631" priority="4010" stopIfTrue="1" operator="equal">
      <formula>"Napkin Hs"</formula>
    </cfRule>
  </conditionalFormatting>
  <conditionalFormatting sqref="C94">
    <cfRule type="cellIs" dxfId="28630" priority="4017" stopIfTrue="1" operator="equal">
      <formula>"Towel"</formula>
    </cfRule>
    <cfRule type="cellIs" dxfId="28629" priority="4018" stopIfTrue="1" operator="equal">
      <formula>"Napkin Hs"</formula>
    </cfRule>
  </conditionalFormatting>
  <conditionalFormatting sqref="C94">
    <cfRule type="cellIs" dxfId="28628" priority="4019" stopIfTrue="1" operator="equal">
      <formula>"Towel"</formula>
    </cfRule>
    <cfRule type="cellIs" dxfId="28627" priority="4020" stopIfTrue="1" operator="equal">
      <formula>"Napkin Hs"</formula>
    </cfRule>
  </conditionalFormatting>
  <conditionalFormatting sqref="C94">
    <cfRule type="cellIs" dxfId="28626" priority="4007" stopIfTrue="1" operator="equal">
      <formula>"Towel"</formula>
    </cfRule>
    <cfRule type="cellIs" dxfId="28625" priority="4008" stopIfTrue="1" operator="equal">
      <formula>"Napkin Hs"</formula>
    </cfRule>
  </conditionalFormatting>
  <conditionalFormatting sqref="C94">
    <cfRule type="cellIs" dxfId="28624" priority="4003" stopIfTrue="1" operator="equal">
      <formula>"Towel"</formula>
    </cfRule>
    <cfRule type="cellIs" dxfId="28623" priority="4004" stopIfTrue="1" operator="equal">
      <formula>"Napkin Hs"</formula>
    </cfRule>
  </conditionalFormatting>
  <conditionalFormatting sqref="C94">
    <cfRule type="cellIs" dxfId="28622" priority="4005" stopIfTrue="1" operator="equal">
      <formula>"Towel"</formula>
    </cfRule>
    <cfRule type="cellIs" dxfId="28621" priority="4006" stopIfTrue="1" operator="equal">
      <formula>"Napkin Hs"</formula>
    </cfRule>
  </conditionalFormatting>
  <conditionalFormatting sqref="C94">
    <cfRule type="cellIs" dxfId="28620" priority="4001" stopIfTrue="1" operator="equal">
      <formula>"Towel"</formula>
    </cfRule>
    <cfRule type="cellIs" dxfId="28619" priority="4002" stopIfTrue="1" operator="equal">
      <formula>"Napkin Hs"</formula>
    </cfRule>
  </conditionalFormatting>
  <conditionalFormatting sqref="C94">
    <cfRule type="cellIs" dxfId="28618" priority="3999" stopIfTrue="1" operator="equal">
      <formula>"Towel"</formula>
    </cfRule>
    <cfRule type="cellIs" dxfId="28617" priority="4000" stopIfTrue="1" operator="equal">
      <formula>"Napkin Hs"</formula>
    </cfRule>
  </conditionalFormatting>
  <conditionalFormatting sqref="C94">
    <cfRule type="cellIs" dxfId="28616" priority="3997" stopIfTrue="1" operator="equal">
      <formula>"Towel"</formula>
    </cfRule>
    <cfRule type="cellIs" dxfId="28615" priority="3998" stopIfTrue="1" operator="equal">
      <formula>"Napkin Hs"</formula>
    </cfRule>
  </conditionalFormatting>
  <conditionalFormatting sqref="C94">
    <cfRule type="cellIs" dxfId="28614" priority="3989" stopIfTrue="1" operator="equal">
      <formula>"Towel"</formula>
    </cfRule>
    <cfRule type="cellIs" dxfId="28613" priority="3990" stopIfTrue="1" operator="equal">
      <formula>"Napkin Hs"</formula>
    </cfRule>
  </conditionalFormatting>
  <conditionalFormatting sqref="C94">
    <cfRule type="cellIs" dxfId="28612" priority="3991" stopIfTrue="1" operator="equal">
      <formula>"Towel"</formula>
    </cfRule>
    <cfRule type="cellIs" dxfId="28611" priority="3992" stopIfTrue="1" operator="equal">
      <formula>"Napkin Hs"</formula>
    </cfRule>
  </conditionalFormatting>
  <conditionalFormatting sqref="C94">
    <cfRule type="cellIs" dxfId="28610" priority="3987" stopIfTrue="1" operator="equal">
      <formula>"Towel"</formula>
    </cfRule>
    <cfRule type="cellIs" dxfId="28609" priority="3988" stopIfTrue="1" operator="equal">
      <formula>"Napkin Hs"</formula>
    </cfRule>
  </conditionalFormatting>
  <conditionalFormatting sqref="C94">
    <cfRule type="cellIs" dxfId="28608" priority="3985" stopIfTrue="1" operator="equal">
      <formula>"Towel"</formula>
    </cfRule>
    <cfRule type="cellIs" dxfId="28607" priority="3986" stopIfTrue="1" operator="equal">
      <formula>"Napkin Hs"</formula>
    </cfRule>
  </conditionalFormatting>
  <conditionalFormatting sqref="C94">
    <cfRule type="cellIs" dxfId="28606" priority="3993" stopIfTrue="1" operator="equal">
      <formula>"Towel"</formula>
    </cfRule>
    <cfRule type="cellIs" dxfId="28605" priority="3994" stopIfTrue="1" operator="equal">
      <formula>"Napkin Hs"</formula>
    </cfRule>
  </conditionalFormatting>
  <conditionalFormatting sqref="C94">
    <cfRule type="cellIs" dxfId="28604" priority="3995" stopIfTrue="1" operator="equal">
      <formula>"Towel"</formula>
    </cfRule>
    <cfRule type="cellIs" dxfId="28603" priority="3996" stopIfTrue="1" operator="equal">
      <formula>"Napkin Hs"</formula>
    </cfRule>
  </conditionalFormatting>
  <conditionalFormatting sqref="C94">
    <cfRule type="cellIs" dxfId="28602" priority="3983" stopIfTrue="1" operator="equal">
      <formula>"Towel"</formula>
    </cfRule>
    <cfRule type="cellIs" dxfId="28601" priority="3984" stopIfTrue="1" operator="equal">
      <formula>"Napkin Hs"</formula>
    </cfRule>
  </conditionalFormatting>
  <conditionalFormatting sqref="C94">
    <cfRule type="cellIs" dxfId="28600" priority="3979" stopIfTrue="1" operator="equal">
      <formula>"Towel"</formula>
    </cfRule>
    <cfRule type="cellIs" dxfId="28599" priority="3980" stopIfTrue="1" operator="equal">
      <formula>"Napkin Hs"</formula>
    </cfRule>
  </conditionalFormatting>
  <conditionalFormatting sqref="C94">
    <cfRule type="cellIs" dxfId="28598" priority="3981" stopIfTrue="1" operator="equal">
      <formula>"Towel"</formula>
    </cfRule>
    <cfRule type="cellIs" dxfId="28597" priority="3982" stopIfTrue="1" operator="equal">
      <formula>"Napkin Hs"</formula>
    </cfRule>
  </conditionalFormatting>
  <conditionalFormatting sqref="C94">
    <cfRule type="cellIs" dxfId="28596" priority="3975" stopIfTrue="1" operator="equal">
      <formula>"Towel"</formula>
    </cfRule>
    <cfRule type="cellIs" dxfId="28595" priority="3976" stopIfTrue="1" operator="equal">
      <formula>"Napkin Hs"</formula>
    </cfRule>
  </conditionalFormatting>
  <conditionalFormatting sqref="C94">
    <cfRule type="cellIs" dxfId="28594" priority="3977" stopIfTrue="1" operator="equal">
      <formula>"Towel"</formula>
    </cfRule>
    <cfRule type="cellIs" dxfId="28593" priority="3978" stopIfTrue="1" operator="equal">
      <formula>"Napkin Hs"</formula>
    </cfRule>
  </conditionalFormatting>
  <conditionalFormatting sqref="C94">
    <cfRule type="cellIs" dxfId="28592" priority="3973" stopIfTrue="1" operator="equal">
      <formula>"Towel"</formula>
    </cfRule>
    <cfRule type="cellIs" dxfId="28591" priority="3974" stopIfTrue="1" operator="equal">
      <formula>"Napkin Hs"</formula>
    </cfRule>
  </conditionalFormatting>
  <conditionalFormatting sqref="C94">
    <cfRule type="cellIs" dxfId="28590" priority="3967" stopIfTrue="1" operator="equal">
      <formula>"Towel"</formula>
    </cfRule>
    <cfRule type="cellIs" dxfId="28589" priority="3968" stopIfTrue="1" operator="equal">
      <formula>"Napkin Hs"</formula>
    </cfRule>
  </conditionalFormatting>
  <conditionalFormatting sqref="C94">
    <cfRule type="cellIs" dxfId="28588" priority="3971" stopIfTrue="1" operator="equal">
      <formula>"Towel"</formula>
    </cfRule>
    <cfRule type="cellIs" dxfId="28587" priority="3972" stopIfTrue="1" operator="equal">
      <formula>"Napkin Hs"</formula>
    </cfRule>
  </conditionalFormatting>
  <conditionalFormatting sqref="C94">
    <cfRule type="cellIs" dxfId="28586" priority="3969" stopIfTrue="1" operator="equal">
      <formula>"Towel"</formula>
    </cfRule>
    <cfRule type="cellIs" dxfId="28585" priority="3970" stopIfTrue="1" operator="equal">
      <formula>"Napkin Hs"</formula>
    </cfRule>
  </conditionalFormatting>
  <conditionalFormatting sqref="C94">
    <cfRule type="cellIs" dxfId="28584" priority="3961" stopIfTrue="1" operator="equal">
      <formula>"Towel"</formula>
    </cfRule>
    <cfRule type="cellIs" dxfId="28583" priority="3962" stopIfTrue="1" operator="equal">
      <formula>"Napkin Hs"</formula>
    </cfRule>
  </conditionalFormatting>
  <conditionalFormatting sqref="C94">
    <cfRule type="cellIs" dxfId="28582" priority="3963" stopIfTrue="1" operator="equal">
      <formula>"Towel"</formula>
    </cfRule>
    <cfRule type="cellIs" dxfId="28581" priority="3964" stopIfTrue="1" operator="equal">
      <formula>"Napkin Hs"</formula>
    </cfRule>
  </conditionalFormatting>
  <conditionalFormatting sqref="C94">
    <cfRule type="cellIs" dxfId="28580" priority="3965" stopIfTrue="1" operator="equal">
      <formula>"Towel"</formula>
    </cfRule>
    <cfRule type="cellIs" dxfId="28579" priority="3966" stopIfTrue="1" operator="equal">
      <formula>"Napkin Hs"</formula>
    </cfRule>
  </conditionalFormatting>
  <conditionalFormatting sqref="C94">
    <cfRule type="cellIs" dxfId="28578" priority="3959" stopIfTrue="1" operator="equal">
      <formula>"Towel"</formula>
    </cfRule>
    <cfRule type="cellIs" dxfId="28577" priority="3960" stopIfTrue="1" operator="equal">
      <formula>"Napkin Hs"</formula>
    </cfRule>
  </conditionalFormatting>
  <conditionalFormatting sqref="C94">
    <cfRule type="cellIs" dxfId="28576" priority="3957" stopIfTrue="1" operator="equal">
      <formula>"Towel"</formula>
    </cfRule>
    <cfRule type="cellIs" dxfId="28575" priority="3958" stopIfTrue="1" operator="equal">
      <formula>"Napkin Hs"</formula>
    </cfRule>
  </conditionalFormatting>
  <conditionalFormatting sqref="C94">
    <cfRule type="cellIs" dxfId="28574" priority="3933" stopIfTrue="1" operator="equal">
      <formula>"Towel"</formula>
    </cfRule>
  </conditionalFormatting>
  <conditionalFormatting sqref="C94">
    <cfRule type="cellIs" dxfId="28573" priority="3934" stopIfTrue="1" operator="equal">
      <formula>"Napkin Hs"</formula>
    </cfRule>
    <cfRule type="cellIs" dxfId="28572" priority="3939" stopIfTrue="1" operator="equal">
      <formula>"Towel"</formula>
    </cfRule>
    <cfRule type="cellIs" dxfId="28571" priority="3940" stopIfTrue="1" operator="equal">
      <formula>"Napkin Hs"</formula>
    </cfRule>
    <cfRule type="cellIs" dxfId="28570" priority="3949" stopIfTrue="1" operator="equal">
      <formula>"Towel"</formula>
    </cfRule>
    <cfRule type="cellIs" dxfId="28569" priority="3950" stopIfTrue="1" operator="equal">
      <formula>"Napkin Hs"</formula>
    </cfRule>
    <cfRule type="cellIs" dxfId="28568" priority="3955" stopIfTrue="1" operator="equal">
      <formula>"Towel"</formula>
    </cfRule>
    <cfRule type="cellIs" dxfId="28567" priority="3956" stopIfTrue="1" operator="equal">
      <formula>"Napkin Hs"</formula>
    </cfRule>
  </conditionalFormatting>
  <conditionalFormatting sqref="C94">
    <cfRule type="cellIs" dxfId="28566" priority="3935" stopIfTrue="1" operator="equal">
      <formula>"Towel"</formula>
    </cfRule>
    <cfRule type="cellIs" dxfId="28565" priority="3936" stopIfTrue="1" operator="equal">
      <formula>"Napkin Hs"</formula>
    </cfRule>
    <cfRule type="cellIs" dxfId="28564" priority="3937" stopIfTrue="1" operator="equal">
      <formula>"Towel"</formula>
    </cfRule>
    <cfRule type="cellIs" dxfId="28563" priority="3938" stopIfTrue="1" operator="equal">
      <formula>"Napkin Hs"</formula>
    </cfRule>
    <cfRule type="cellIs" dxfId="28562" priority="3941" stopIfTrue="1" operator="equal">
      <formula>"Towel"</formula>
    </cfRule>
    <cfRule type="cellIs" dxfId="28561" priority="3942" stopIfTrue="1" operator="equal">
      <formula>"Napkin Hs"</formula>
    </cfRule>
    <cfRule type="cellIs" dxfId="28560" priority="3943" stopIfTrue="1" operator="equal">
      <formula>"Towel"</formula>
    </cfRule>
    <cfRule type="cellIs" dxfId="28559" priority="3944" stopIfTrue="1" operator="equal">
      <formula>"Napkin Hs"</formula>
    </cfRule>
    <cfRule type="cellIs" dxfId="28558" priority="3945" stopIfTrue="1" operator="equal">
      <formula>"Towel"</formula>
    </cfRule>
    <cfRule type="cellIs" dxfId="28557" priority="3946" stopIfTrue="1" operator="equal">
      <formula>"Napkin Hs"</formula>
    </cfRule>
    <cfRule type="cellIs" dxfId="28556" priority="3947" stopIfTrue="1" operator="equal">
      <formula>"Towel"</formula>
    </cfRule>
    <cfRule type="cellIs" dxfId="28555" priority="3948" stopIfTrue="1" operator="equal">
      <formula>"Napkin Hs"</formula>
    </cfRule>
    <cfRule type="cellIs" dxfId="28554" priority="3951" stopIfTrue="1" operator="equal">
      <formula>"Towel"</formula>
    </cfRule>
    <cfRule type="cellIs" dxfId="28553" priority="3952" stopIfTrue="1" operator="equal">
      <formula>"Napkin Hs"</formula>
    </cfRule>
    <cfRule type="cellIs" dxfId="28552" priority="3954" stopIfTrue="1" operator="equal">
      <formula>"Napkin Hs"</formula>
    </cfRule>
  </conditionalFormatting>
  <conditionalFormatting sqref="C94">
    <cfRule type="cellIs" dxfId="28551" priority="3953" stopIfTrue="1" operator="equal">
      <formula>"Towel"</formula>
    </cfRule>
  </conditionalFormatting>
  <conditionalFormatting sqref="C94">
    <cfRule type="cellIs" dxfId="28550" priority="3931" stopIfTrue="1" operator="equal">
      <formula>"Towel"</formula>
    </cfRule>
    <cfRule type="cellIs" dxfId="28549" priority="3932" stopIfTrue="1" operator="equal">
      <formula>"Napkin Hs"</formula>
    </cfRule>
  </conditionalFormatting>
  <conditionalFormatting sqref="C94">
    <cfRule type="cellIs" dxfId="28548" priority="3930" stopIfTrue="1" operator="equal">
      <formula>"Napkin Hs"</formula>
    </cfRule>
  </conditionalFormatting>
  <conditionalFormatting sqref="C94">
    <cfRule type="cellIs" dxfId="28547" priority="3929" stopIfTrue="1" operator="equal">
      <formula>"Towel"</formula>
    </cfRule>
  </conditionalFormatting>
  <conditionalFormatting sqref="C94">
    <cfRule type="cellIs" dxfId="28546" priority="3927" stopIfTrue="1" operator="equal">
      <formula>"Towel"</formula>
    </cfRule>
  </conditionalFormatting>
  <conditionalFormatting sqref="C94">
    <cfRule type="cellIs" dxfId="28545" priority="3928" stopIfTrue="1" operator="equal">
      <formula>"Napkin Hs"</formula>
    </cfRule>
  </conditionalFormatting>
  <conditionalFormatting sqref="C94">
    <cfRule type="cellIs" dxfId="28544" priority="3831" stopIfTrue="1" operator="equal">
      <formula>"Towel"</formula>
    </cfRule>
  </conditionalFormatting>
  <conditionalFormatting sqref="C94">
    <cfRule type="cellIs" dxfId="28543" priority="3841" stopIfTrue="1" operator="equal">
      <formula>"Towel"</formula>
    </cfRule>
    <cfRule type="cellIs" dxfId="28542" priority="3842" stopIfTrue="1" operator="equal">
      <formula>"Napkin Hs"</formula>
    </cfRule>
    <cfRule type="cellIs" dxfId="28541" priority="3847" stopIfTrue="1" operator="equal">
      <formula>"Towel"</formula>
    </cfRule>
    <cfRule type="cellIs" dxfId="28540" priority="3848" stopIfTrue="1" operator="equal">
      <formula>"Napkin Hs"</formula>
    </cfRule>
    <cfRule type="cellIs" dxfId="28539" priority="3853" stopIfTrue="1" operator="equal">
      <formula>"Towel"</formula>
    </cfRule>
    <cfRule type="cellIs" dxfId="28538" priority="3854" stopIfTrue="1" operator="equal">
      <formula>"Napkin Hs"</formula>
    </cfRule>
    <cfRule type="cellIs" dxfId="28537" priority="3855" stopIfTrue="1" operator="equal">
      <formula>"Towel"</formula>
    </cfRule>
    <cfRule type="cellIs" dxfId="28536" priority="3856" stopIfTrue="1" operator="equal">
      <formula>"Napkin Hs"</formula>
    </cfRule>
    <cfRule type="cellIs" dxfId="28535" priority="3861" stopIfTrue="1" operator="equal">
      <formula>"Towel"</formula>
    </cfRule>
    <cfRule type="cellIs" dxfId="28534" priority="3862" stopIfTrue="1" operator="equal">
      <formula>"Napkin Hs"</formula>
    </cfRule>
    <cfRule type="cellIs" dxfId="28533" priority="3871" stopIfTrue="1" operator="equal">
      <formula>"Towel"</formula>
    </cfRule>
    <cfRule type="cellIs" dxfId="28532" priority="3872" stopIfTrue="1" operator="equal">
      <formula>"Napkin Hs"</formula>
    </cfRule>
    <cfRule type="cellIs" dxfId="28531" priority="3877" stopIfTrue="1" operator="equal">
      <formula>"Towel"</formula>
    </cfRule>
    <cfRule type="cellIs" dxfId="28530" priority="3878" stopIfTrue="1" operator="equal">
      <formula>"Napkin Hs"</formula>
    </cfRule>
    <cfRule type="cellIs" dxfId="28529" priority="3879" stopIfTrue="1" operator="equal">
      <formula>"Towel"</formula>
    </cfRule>
    <cfRule type="cellIs" dxfId="28528" priority="3880" stopIfTrue="1" operator="equal">
      <formula>"Napkin Hs"</formula>
    </cfRule>
    <cfRule type="cellIs" dxfId="28527" priority="3885" stopIfTrue="1" operator="equal">
      <formula>"Towel"</formula>
    </cfRule>
    <cfRule type="cellIs" dxfId="28526" priority="3886" stopIfTrue="1" operator="equal">
      <formula>"Napkin Hs"</formula>
    </cfRule>
    <cfRule type="cellIs" dxfId="28525" priority="3895" stopIfTrue="1" operator="equal">
      <formula>"Towel"</formula>
    </cfRule>
    <cfRule type="cellIs" dxfId="28524" priority="3896" stopIfTrue="1" operator="equal">
      <formula>"Napkin Hs"</formula>
    </cfRule>
    <cfRule type="cellIs" dxfId="28523" priority="3897" stopIfTrue="1" operator="equal">
      <formula>"Towel"</formula>
    </cfRule>
    <cfRule type="cellIs" dxfId="28522" priority="3898" stopIfTrue="1" operator="equal">
      <formula>"Napkin Hs"</formula>
    </cfRule>
    <cfRule type="cellIs" dxfId="28521" priority="3903" stopIfTrue="1" operator="equal">
      <formula>"Towel"</formula>
    </cfRule>
    <cfRule type="cellIs" dxfId="28520" priority="3904" stopIfTrue="1" operator="equal">
      <formula>"Napkin Hs"</formula>
    </cfRule>
    <cfRule type="cellIs" dxfId="28519" priority="3913" stopIfTrue="1" operator="equal">
      <formula>"Towel"</formula>
    </cfRule>
    <cfRule type="cellIs" dxfId="28518" priority="3914" stopIfTrue="1" operator="equal">
      <formula>"Napkin Hs"</formula>
    </cfRule>
    <cfRule type="cellIs" dxfId="28517" priority="3915" stopIfTrue="1" operator="equal">
      <formula>"Towel"</formula>
    </cfRule>
    <cfRule type="cellIs" dxfId="28516" priority="3916" stopIfTrue="1" operator="equal">
      <formula>"Napkin Hs"</formula>
    </cfRule>
    <cfRule type="cellIs" dxfId="28515" priority="3922" stopIfTrue="1" operator="equal">
      <formula>"Napkin Hs"</formula>
    </cfRule>
  </conditionalFormatting>
  <conditionalFormatting sqref="C94">
    <cfRule type="cellIs" dxfId="28514" priority="3921" stopIfTrue="1" operator="equal">
      <formula>"Towel"</formula>
    </cfRule>
  </conditionalFormatting>
  <conditionalFormatting sqref="C94">
    <cfRule type="cellIs" dxfId="28513" priority="3832" stopIfTrue="1" operator="equal">
      <formula>"Napkin Hs"</formula>
    </cfRule>
    <cfRule type="cellIs" dxfId="28512" priority="3833" stopIfTrue="1" operator="equal">
      <formula>"Towel"</formula>
    </cfRule>
    <cfRule type="cellIs" dxfId="28511" priority="3834" stopIfTrue="1" operator="equal">
      <formula>"Napkin Hs"</formula>
    </cfRule>
    <cfRule type="cellIs" dxfId="28510" priority="3835" stopIfTrue="1" operator="equal">
      <formula>"Towel"</formula>
    </cfRule>
    <cfRule type="cellIs" dxfId="28509" priority="3836" stopIfTrue="1" operator="equal">
      <formula>"Napkin Hs"</formula>
    </cfRule>
    <cfRule type="cellIs" dxfId="28508" priority="3837" stopIfTrue="1" operator="equal">
      <formula>"Towel"</formula>
    </cfRule>
    <cfRule type="cellIs" dxfId="28507" priority="3838" stopIfTrue="1" operator="equal">
      <formula>"Napkin Hs"</formula>
    </cfRule>
    <cfRule type="cellIs" dxfId="28506" priority="3839" stopIfTrue="1" operator="equal">
      <formula>"Towel"</formula>
    </cfRule>
    <cfRule type="cellIs" dxfId="28505" priority="3840" stopIfTrue="1" operator="equal">
      <formula>"Napkin Hs"</formula>
    </cfRule>
    <cfRule type="cellIs" dxfId="28504" priority="3843" stopIfTrue="1" operator="equal">
      <formula>"Towel"</formula>
    </cfRule>
    <cfRule type="cellIs" dxfId="28503" priority="3844" stopIfTrue="1" operator="equal">
      <formula>"Napkin Hs"</formula>
    </cfRule>
    <cfRule type="cellIs" dxfId="28502" priority="3845" stopIfTrue="1" operator="equal">
      <formula>"Towel"</formula>
    </cfRule>
    <cfRule type="cellIs" dxfId="28501" priority="3846" stopIfTrue="1" operator="equal">
      <formula>"Napkin Hs"</formula>
    </cfRule>
    <cfRule type="cellIs" dxfId="28500" priority="3849" stopIfTrue="1" operator="equal">
      <formula>"Towel"</formula>
    </cfRule>
    <cfRule type="cellIs" dxfId="28499" priority="3850" stopIfTrue="1" operator="equal">
      <formula>"Napkin Hs"</formula>
    </cfRule>
    <cfRule type="cellIs" dxfId="28498" priority="3851" stopIfTrue="1" operator="equal">
      <formula>"Towel"</formula>
    </cfRule>
    <cfRule type="cellIs" dxfId="28497" priority="3852" stopIfTrue="1" operator="equal">
      <formula>"Napkin Hs"</formula>
    </cfRule>
    <cfRule type="cellIs" dxfId="28496" priority="3857" stopIfTrue="1" operator="equal">
      <formula>"Towel"</formula>
    </cfRule>
    <cfRule type="cellIs" dxfId="28495" priority="3858" stopIfTrue="1" operator="equal">
      <formula>"Napkin Hs"</formula>
    </cfRule>
    <cfRule type="cellIs" dxfId="28494" priority="3859" stopIfTrue="1" operator="equal">
      <formula>"Towel"</formula>
    </cfRule>
    <cfRule type="cellIs" dxfId="28493" priority="3860" stopIfTrue="1" operator="equal">
      <formula>"Napkin Hs"</formula>
    </cfRule>
    <cfRule type="cellIs" dxfId="28492" priority="3863" stopIfTrue="1" operator="equal">
      <formula>"Towel"</formula>
    </cfRule>
    <cfRule type="cellIs" dxfId="28491" priority="3864" stopIfTrue="1" operator="equal">
      <formula>"Napkin Hs"</formula>
    </cfRule>
    <cfRule type="cellIs" dxfId="28490" priority="3865" stopIfTrue="1" operator="equal">
      <formula>"Towel"</formula>
    </cfRule>
    <cfRule type="cellIs" dxfId="28489" priority="3866" stopIfTrue="1" operator="equal">
      <formula>"Napkin Hs"</formula>
    </cfRule>
    <cfRule type="cellIs" dxfId="28488" priority="3867" stopIfTrue="1" operator="equal">
      <formula>"Towel"</formula>
    </cfRule>
    <cfRule type="cellIs" dxfId="28487" priority="3868" stopIfTrue="1" operator="equal">
      <formula>"Napkin Hs"</formula>
    </cfRule>
    <cfRule type="cellIs" dxfId="28486" priority="3869" stopIfTrue="1" operator="equal">
      <formula>"Towel"</formula>
    </cfRule>
    <cfRule type="cellIs" dxfId="28485" priority="3870" stopIfTrue="1" operator="equal">
      <formula>"Napkin Hs"</formula>
    </cfRule>
    <cfRule type="cellIs" dxfId="28484" priority="3873" stopIfTrue="1" operator="equal">
      <formula>"Towel"</formula>
    </cfRule>
    <cfRule type="cellIs" dxfId="28483" priority="3874" stopIfTrue="1" operator="equal">
      <formula>"Napkin Hs"</formula>
    </cfRule>
    <cfRule type="cellIs" dxfId="28482" priority="3875" stopIfTrue="1" operator="equal">
      <formula>"Towel"</formula>
    </cfRule>
    <cfRule type="cellIs" dxfId="28481" priority="3876" stopIfTrue="1" operator="equal">
      <formula>"Napkin Hs"</formula>
    </cfRule>
    <cfRule type="cellIs" dxfId="28480" priority="3881" stopIfTrue="1" operator="equal">
      <formula>"Towel"</formula>
    </cfRule>
    <cfRule type="cellIs" dxfId="28479" priority="3882" stopIfTrue="1" operator="equal">
      <formula>"Napkin Hs"</formula>
    </cfRule>
    <cfRule type="cellIs" dxfId="28478" priority="3883" stopIfTrue="1" operator="equal">
      <formula>"Towel"</formula>
    </cfRule>
    <cfRule type="cellIs" dxfId="28477" priority="3884" stopIfTrue="1" operator="equal">
      <formula>"Napkin Hs"</formula>
    </cfRule>
    <cfRule type="cellIs" dxfId="28476" priority="3887" stopIfTrue="1" operator="equal">
      <formula>"Towel"</formula>
    </cfRule>
    <cfRule type="cellIs" dxfId="28475" priority="3888" stopIfTrue="1" operator="equal">
      <formula>"Napkin Hs"</formula>
    </cfRule>
    <cfRule type="cellIs" dxfId="28474" priority="3889" stopIfTrue="1" operator="equal">
      <formula>"Towel"</formula>
    </cfRule>
    <cfRule type="cellIs" dxfId="28473" priority="3890" stopIfTrue="1" operator="equal">
      <formula>"Napkin Hs"</formula>
    </cfRule>
    <cfRule type="cellIs" dxfId="28472" priority="3891" stopIfTrue="1" operator="equal">
      <formula>"Towel"</formula>
    </cfRule>
    <cfRule type="cellIs" dxfId="28471" priority="3892" stopIfTrue="1" operator="equal">
      <formula>"Napkin Hs"</formula>
    </cfRule>
    <cfRule type="cellIs" dxfId="28470" priority="3893" stopIfTrue="1" operator="equal">
      <formula>"Towel"</formula>
    </cfRule>
    <cfRule type="cellIs" dxfId="28469" priority="3894" stopIfTrue="1" operator="equal">
      <formula>"Napkin Hs"</formula>
    </cfRule>
    <cfRule type="cellIs" dxfId="28468" priority="3899" stopIfTrue="1" operator="equal">
      <formula>"Towel"</formula>
    </cfRule>
    <cfRule type="cellIs" dxfId="28467" priority="3900" stopIfTrue="1" operator="equal">
      <formula>"Napkin Hs"</formula>
    </cfRule>
    <cfRule type="cellIs" dxfId="28466" priority="3901" stopIfTrue="1" operator="equal">
      <formula>"Towel"</formula>
    </cfRule>
    <cfRule type="cellIs" dxfId="28465" priority="3902" stopIfTrue="1" operator="equal">
      <formula>"Napkin Hs"</formula>
    </cfRule>
    <cfRule type="cellIs" dxfId="28464" priority="3905" stopIfTrue="1" operator="equal">
      <formula>"Towel"</formula>
    </cfRule>
    <cfRule type="cellIs" dxfId="28463" priority="3906" stopIfTrue="1" operator="equal">
      <formula>"Napkin Hs"</formula>
    </cfRule>
    <cfRule type="cellIs" dxfId="28462" priority="3907" stopIfTrue="1" operator="equal">
      <formula>"Towel"</formula>
    </cfRule>
    <cfRule type="cellIs" dxfId="28461" priority="3908" stopIfTrue="1" operator="equal">
      <formula>"Napkin Hs"</formula>
    </cfRule>
    <cfRule type="cellIs" dxfId="28460" priority="3909" stopIfTrue="1" operator="equal">
      <formula>"Towel"</formula>
    </cfRule>
    <cfRule type="cellIs" dxfId="28459" priority="3910" stopIfTrue="1" operator="equal">
      <formula>"Napkin Hs"</formula>
    </cfRule>
    <cfRule type="cellIs" dxfId="28458" priority="3911" stopIfTrue="1" operator="equal">
      <formula>"Towel"</formula>
    </cfRule>
    <cfRule type="cellIs" dxfId="28457" priority="3912" stopIfTrue="1" operator="equal">
      <formula>"Napkin Hs"</formula>
    </cfRule>
    <cfRule type="cellIs" dxfId="28456" priority="3917" stopIfTrue="1" operator="equal">
      <formula>"Towel"</formula>
    </cfRule>
    <cfRule type="cellIs" dxfId="28455" priority="3918" stopIfTrue="1" operator="equal">
      <formula>"Napkin Hs"</formula>
    </cfRule>
    <cfRule type="cellIs" dxfId="28454" priority="3919" stopIfTrue="1" operator="equal">
      <formula>"Towel"</formula>
    </cfRule>
    <cfRule type="cellIs" dxfId="28453" priority="3920" stopIfTrue="1" operator="equal">
      <formula>"Napkin Hs"</formula>
    </cfRule>
    <cfRule type="cellIs" dxfId="28452" priority="3923" stopIfTrue="1" operator="equal">
      <formula>"Towel"</formula>
    </cfRule>
    <cfRule type="cellIs" dxfId="28451" priority="3924" stopIfTrue="1" operator="equal">
      <formula>"Napkin Hs"</formula>
    </cfRule>
    <cfRule type="cellIs" dxfId="28450" priority="3925" stopIfTrue="1" operator="equal">
      <formula>"Towel"</formula>
    </cfRule>
    <cfRule type="cellIs" dxfId="28449" priority="3926" stopIfTrue="1" operator="equal">
      <formula>"Napkin Hs"</formula>
    </cfRule>
  </conditionalFormatting>
  <conditionalFormatting sqref="C94">
    <cfRule type="cellIs" dxfId="28448" priority="3830" stopIfTrue="1" operator="equal">
      <formula>"Napkin Hs"</formula>
    </cfRule>
  </conditionalFormatting>
  <conditionalFormatting sqref="C94">
    <cfRule type="cellIs" dxfId="28447" priority="3829" stopIfTrue="1" operator="equal">
      <formula>"Napkin Hs"</formula>
    </cfRule>
  </conditionalFormatting>
  <conditionalFormatting sqref="C94">
    <cfRule type="cellIs" dxfId="28446" priority="3828" stopIfTrue="1" operator="equal">
      <formula>"Napkin Hs"</formula>
    </cfRule>
  </conditionalFormatting>
  <conditionalFormatting sqref="C94">
    <cfRule type="cellIs" dxfId="28445" priority="3827" stopIfTrue="1" operator="equal">
      <formula>"Napkin Hs"</formula>
    </cfRule>
  </conditionalFormatting>
  <conditionalFormatting sqref="C94">
    <cfRule type="cellIs" dxfId="28444" priority="3826" stopIfTrue="1" operator="equal">
      <formula>"Napkin Hs"</formula>
    </cfRule>
  </conditionalFormatting>
  <conditionalFormatting sqref="C94">
    <cfRule type="cellIs" dxfId="28443" priority="3825" stopIfTrue="1" operator="equal">
      <formula>"Napkin Hs"</formula>
    </cfRule>
  </conditionalFormatting>
  <conditionalFormatting sqref="C94">
    <cfRule type="cellIs" dxfId="28442" priority="3821" stopIfTrue="1" operator="equal">
      <formula>"Towel"</formula>
    </cfRule>
    <cfRule type="cellIs" dxfId="28441" priority="3822" stopIfTrue="1" operator="equal">
      <formula>"Napkin Hs"</formula>
    </cfRule>
  </conditionalFormatting>
  <conditionalFormatting sqref="C94">
    <cfRule type="cellIs" dxfId="28440" priority="3823" stopIfTrue="1" operator="equal">
      <formula>"Towel"</formula>
    </cfRule>
    <cfRule type="cellIs" dxfId="28439" priority="3824" stopIfTrue="1" operator="equal">
      <formula>"Napkin Hs"</formula>
    </cfRule>
  </conditionalFormatting>
  <conditionalFormatting sqref="C94">
    <cfRule type="cellIs" dxfId="28438" priority="3817" stopIfTrue="1" operator="equal">
      <formula>"Towel"</formula>
    </cfRule>
    <cfRule type="cellIs" dxfId="28437" priority="3818" stopIfTrue="1" operator="equal">
      <formula>"Napkin Hs"</formula>
    </cfRule>
  </conditionalFormatting>
  <conditionalFormatting sqref="C94">
    <cfRule type="cellIs" dxfId="28436" priority="3819" stopIfTrue="1" operator="equal">
      <formula>"Towel"</formula>
    </cfRule>
    <cfRule type="cellIs" dxfId="28435" priority="3820" stopIfTrue="1" operator="equal">
      <formula>"Napkin Hs"</formula>
    </cfRule>
  </conditionalFormatting>
  <conditionalFormatting sqref="C94">
    <cfRule type="cellIs" dxfId="28434" priority="3815" stopIfTrue="1" operator="equal">
      <formula>"Towel"</formula>
    </cfRule>
    <cfRule type="cellIs" dxfId="28433" priority="3816" stopIfTrue="1" operator="equal">
      <formula>"Napkin Hs"</formula>
    </cfRule>
  </conditionalFormatting>
  <conditionalFormatting sqref="C94">
    <cfRule type="cellIs" dxfId="28432" priority="3811" stopIfTrue="1" operator="equal">
      <formula>"Towel"</formula>
    </cfRule>
    <cfRule type="cellIs" dxfId="28431" priority="3812" stopIfTrue="1" operator="equal">
      <formula>"Napkin Hs"</formula>
    </cfRule>
  </conditionalFormatting>
  <conditionalFormatting sqref="C94">
    <cfRule type="cellIs" dxfId="28430" priority="3813" stopIfTrue="1" operator="equal">
      <formula>"Towel"</formula>
    </cfRule>
    <cfRule type="cellIs" dxfId="28429" priority="3814" stopIfTrue="1" operator="equal">
      <formula>"Napkin Hs"</formula>
    </cfRule>
  </conditionalFormatting>
  <conditionalFormatting sqref="C94">
    <cfRule type="cellIs" dxfId="28428" priority="3807" stopIfTrue="1" operator="equal">
      <formula>"Towel"</formula>
    </cfRule>
    <cfRule type="cellIs" dxfId="28427" priority="3808" stopIfTrue="1" operator="equal">
      <formula>"Napkin Hs"</formula>
    </cfRule>
  </conditionalFormatting>
  <conditionalFormatting sqref="C94">
    <cfRule type="cellIs" dxfId="28426" priority="3809" stopIfTrue="1" operator="equal">
      <formula>"Towel"</formula>
    </cfRule>
    <cfRule type="cellIs" dxfId="28425" priority="3810" stopIfTrue="1" operator="equal">
      <formula>"Napkin Hs"</formula>
    </cfRule>
  </conditionalFormatting>
  <conditionalFormatting sqref="C94">
    <cfRule type="cellIs" dxfId="28424" priority="3805" stopIfTrue="1" operator="equal">
      <formula>"Towel"</formula>
    </cfRule>
    <cfRule type="cellIs" dxfId="28423" priority="3806" stopIfTrue="1" operator="equal">
      <formula>"Napkin Hs"</formula>
    </cfRule>
  </conditionalFormatting>
  <conditionalFormatting sqref="C94">
    <cfRule type="cellIs" dxfId="28422" priority="3799" stopIfTrue="1" operator="equal">
      <formula>"Towel"</formula>
    </cfRule>
    <cfRule type="cellIs" dxfId="28421" priority="3800" stopIfTrue="1" operator="equal">
      <formula>"Napkin Hs"</formula>
    </cfRule>
  </conditionalFormatting>
  <conditionalFormatting sqref="C94">
    <cfRule type="cellIs" dxfId="28420" priority="3803" stopIfTrue="1" operator="equal">
      <formula>"Towel"</formula>
    </cfRule>
    <cfRule type="cellIs" dxfId="28419" priority="3804" stopIfTrue="1" operator="equal">
      <formula>"Napkin Hs"</formula>
    </cfRule>
  </conditionalFormatting>
  <conditionalFormatting sqref="C94">
    <cfRule type="cellIs" dxfId="28418" priority="3801" stopIfTrue="1" operator="equal">
      <formula>"Towel"</formula>
    </cfRule>
    <cfRule type="cellIs" dxfId="28417" priority="3802" stopIfTrue="1" operator="equal">
      <formula>"Napkin Hs"</formula>
    </cfRule>
  </conditionalFormatting>
  <conditionalFormatting sqref="C94">
    <cfRule type="cellIs" dxfId="28416" priority="3793" stopIfTrue="1" operator="equal">
      <formula>"Towel"</formula>
    </cfRule>
    <cfRule type="cellIs" dxfId="28415" priority="3794" stopIfTrue="1" operator="equal">
      <formula>"Napkin Hs"</formula>
    </cfRule>
  </conditionalFormatting>
  <conditionalFormatting sqref="C94">
    <cfRule type="cellIs" dxfId="28414" priority="3795" stopIfTrue="1" operator="equal">
      <formula>"Towel"</formula>
    </cfRule>
    <cfRule type="cellIs" dxfId="28413" priority="3796" stopIfTrue="1" operator="equal">
      <formula>"Napkin Hs"</formula>
    </cfRule>
  </conditionalFormatting>
  <conditionalFormatting sqref="C94">
    <cfRule type="cellIs" dxfId="28412" priority="3797" stopIfTrue="1" operator="equal">
      <formula>"Towel"</formula>
    </cfRule>
    <cfRule type="cellIs" dxfId="28411" priority="3798" stopIfTrue="1" operator="equal">
      <formula>"Napkin Hs"</formula>
    </cfRule>
  </conditionalFormatting>
  <conditionalFormatting sqref="C94">
    <cfRule type="cellIs" dxfId="28410" priority="3791" stopIfTrue="1" operator="equal">
      <formula>"Towel"</formula>
    </cfRule>
    <cfRule type="cellIs" dxfId="28409" priority="3792" stopIfTrue="1" operator="equal">
      <formula>"Napkin Hs"</formula>
    </cfRule>
  </conditionalFormatting>
  <conditionalFormatting sqref="C94">
    <cfRule type="cellIs" dxfId="28408" priority="3789" stopIfTrue="1" operator="equal">
      <formula>"Towel"</formula>
    </cfRule>
    <cfRule type="cellIs" dxfId="28407" priority="3790" stopIfTrue="1" operator="equal">
      <formula>"Napkin Hs"</formula>
    </cfRule>
  </conditionalFormatting>
  <conditionalFormatting sqref="C94">
    <cfRule type="cellIs" dxfId="28406" priority="3765" stopIfTrue="1" operator="equal">
      <formula>"Towel"</formula>
    </cfRule>
  </conditionalFormatting>
  <conditionalFormatting sqref="C94">
    <cfRule type="cellIs" dxfId="28405" priority="3766" stopIfTrue="1" operator="equal">
      <formula>"Napkin Hs"</formula>
    </cfRule>
    <cfRule type="cellIs" dxfId="28404" priority="3771" stopIfTrue="1" operator="equal">
      <formula>"Towel"</formula>
    </cfRule>
    <cfRule type="cellIs" dxfId="28403" priority="3772" stopIfTrue="1" operator="equal">
      <formula>"Napkin Hs"</formula>
    </cfRule>
    <cfRule type="cellIs" dxfId="28402" priority="3781" stopIfTrue="1" operator="equal">
      <formula>"Towel"</formula>
    </cfRule>
    <cfRule type="cellIs" dxfId="28401" priority="3782" stopIfTrue="1" operator="equal">
      <formula>"Napkin Hs"</formula>
    </cfRule>
    <cfRule type="cellIs" dxfId="28400" priority="3787" stopIfTrue="1" operator="equal">
      <formula>"Towel"</formula>
    </cfRule>
    <cfRule type="cellIs" dxfId="28399" priority="3788" stopIfTrue="1" operator="equal">
      <formula>"Napkin Hs"</formula>
    </cfRule>
  </conditionalFormatting>
  <conditionalFormatting sqref="C94">
    <cfRule type="cellIs" dxfId="28398" priority="3767" stopIfTrue="1" operator="equal">
      <formula>"Towel"</formula>
    </cfRule>
    <cfRule type="cellIs" dxfId="28397" priority="3768" stopIfTrue="1" operator="equal">
      <formula>"Napkin Hs"</formula>
    </cfRule>
    <cfRule type="cellIs" dxfId="28396" priority="3769" stopIfTrue="1" operator="equal">
      <formula>"Towel"</formula>
    </cfRule>
    <cfRule type="cellIs" dxfId="28395" priority="3770" stopIfTrue="1" operator="equal">
      <formula>"Napkin Hs"</formula>
    </cfRule>
    <cfRule type="cellIs" dxfId="28394" priority="3773" stopIfTrue="1" operator="equal">
      <formula>"Towel"</formula>
    </cfRule>
    <cfRule type="cellIs" dxfId="28393" priority="3774" stopIfTrue="1" operator="equal">
      <formula>"Napkin Hs"</formula>
    </cfRule>
    <cfRule type="cellIs" dxfId="28392" priority="3775" stopIfTrue="1" operator="equal">
      <formula>"Towel"</formula>
    </cfRule>
    <cfRule type="cellIs" dxfId="28391" priority="3776" stopIfTrue="1" operator="equal">
      <formula>"Napkin Hs"</formula>
    </cfRule>
    <cfRule type="cellIs" dxfId="28390" priority="3777" stopIfTrue="1" operator="equal">
      <formula>"Towel"</formula>
    </cfRule>
    <cfRule type="cellIs" dxfId="28389" priority="3778" stopIfTrue="1" operator="equal">
      <formula>"Napkin Hs"</formula>
    </cfRule>
    <cfRule type="cellIs" dxfId="28388" priority="3779" stopIfTrue="1" operator="equal">
      <formula>"Towel"</formula>
    </cfRule>
    <cfRule type="cellIs" dxfId="28387" priority="3780" stopIfTrue="1" operator="equal">
      <formula>"Napkin Hs"</formula>
    </cfRule>
    <cfRule type="cellIs" dxfId="28386" priority="3783" stopIfTrue="1" operator="equal">
      <formula>"Towel"</formula>
    </cfRule>
    <cfRule type="cellIs" dxfId="28385" priority="3784" stopIfTrue="1" operator="equal">
      <formula>"Napkin Hs"</formula>
    </cfRule>
    <cfRule type="cellIs" dxfId="28384" priority="3786" stopIfTrue="1" operator="equal">
      <formula>"Napkin Hs"</formula>
    </cfRule>
  </conditionalFormatting>
  <conditionalFormatting sqref="C94">
    <cfRule type="cellIs" dxfId="28383" priority="3785" stopIfTrue="1" operator="equal">
      <formula>"Towel"</formula>
    </cfRule>
  </conditionalFormatting>
  <conditionalFormatting sqref="C94">
    <cfRule type="cellIs" dxfId="28382" priority="3763" stopIfTrue="1" operator="equal">
      <formula>"Towel"</formula>
    </cfRule>
    <cfRule type="cellIs" dxfId="28381" priority="3764" stopIfTrue="1" operator="equal">
      <formula>"Napkin Hs"</formula>
    </cfRule>
  </conditionalFormatting>
  <conditionalFormatting sqref="C94">
    <cfRule type="cellIs" dxfId="28380" priority="3762" stopIfTrue="1" operator="equal">
      <formula>"Napkin Hs"</formula>
    </cfRule>
  </conditionalFormatting>
  <conditionalFormatting sqref="C94">
    <cfRule type="cellIs" dxfId="28379" priority="3761" stopIfTrue="1" operator="equal">
      <formula>"Towel"</formula>
    </cfRule>
  </conditionalFormatting>
  <conditionalFormatting sqref="C94">
    <cfRule type="cellIs" dxfId="28378" priority="3759" stopIfTrue="1" operator="equal">
      <formula>"Towel"</formula>
    </cfRule>
  </conditionalFormatting>
  <conditionalFormatting sqref="C94">
    <cfRule type="cellIs" dxfId="28377" priority="3760" stopIfTrue="1" operator="equal">
      <formula>"Napkin Hs"</formula>
    </cfRule>
  </conditionalFormatting>
  <conditionalFormatting sqref="C94">
    <cfRule type="cellIs" dxfId="28376" priority="3663" stopIfTrue="1" operator="equal">
      <formula>"Towel"</formula>
    </cfRule>
  </conditionalFormatting>
  <conditionalFormatting sqref="C94">
    <cfRule type="cellIs" dxfId="28375" priority="3673" stopIfTrue="1" operator="equal">
      <formula>"Towel"</formula>
    </cfRule>
    <cfRule type="cellIs" dxfId="28374" priority="3674" stopIfTrue="1" operator="equal">
      <formula>"Napkin Hs"</formula>
    </cfRule>
    <cfRule type="cellIs" dxfId="28373" priority="3679" stopIfTrue="1" operator="equal">
      <formula>"Towel"</formula>
    </cfRule>
    <cfRule type="cellIs" dxfId="28372" priority="3680" stopIfTrue="1" operator="equal">
      <formula>"Napkin Hs"</formula>
    </cfRule>
    <cfRule type="cellIs" dxfId="28371" priority="3685" stopIfTrue="1" operator="equal">
      <formula>"Towel"</formula>
    </cfRule>
    <cfRule type="cellIs" dxfId="28370" priority="3686" stopIfTrue="1" operator="equal">
      <formula>"Napkin Hs"</formula>
    </cfRule>
    <cfRule type="cellIs" dxfId="28369" priority="3687" stopIfTrue="1" operator="equal">
      <formula>"Towel"</formula>
    </cfRule>
    <cfRule type="cellIs" dxfId="28368" priority="3688" stopIfTrue="1" operator="equal">
      <formula>"Napkin Hs"</formula>
    </cfRule>
    <cfRule type="cellIs" dxfId="28367" priority="3693" stopIfTrue="1" operator="equal">
      <formula>"Towel"</formula>
    </cfRule>
    <cfRule type="cellIs" dxfId="28366" priority="3694" stopIfTrue="1" operator="equal">
      <formula>"Napkin Hs"</formula>
    </cfRule>
    <cfRule type="cellIs" dxfId="28365" priority="3703" stopIfTrue="1" operator="equal">
      <formula>"Towel"</formula>
    </cfRule>
    <cfRule type="cellIs" dxfId="28364" priority="3704" stopIfTrue="1" operator="equal">
      <formula>"Napkin Hs"</formula>
    </cfRule>
    <cfRule type="cellIs" dxfId="28363" priority="3709" stopIfTrue="1" operator="equal">
      <formula>"Towel"</formula>
    </cfRule>
    <cfRule type="cellIs" dxfId="28362" priority="3710" stopIfTrue="1" operator="equal">
      <formula>"Napkin Hs"</formula>
    </cfRule>
    <cfRule type="cellIs" dxfId="28361" priority="3711" stopIfTrue="1" operator="equal">
      <formula>"Towel"</formula>
    </cfRule>
    <cfRule type="cellIs" dxfId="28360" priority="3712" stopIfTrue="1" operator="equal">
      <formula>"Napkin Hs"</formula>
    </cfRule>
    <cfRule type="cellIs" dxfId="28359" priority="3717" stopIfTrue="1" operator="equal">
      <formula>"Towel"</formula>
    </cfRule>
    <cfRule type="cellIs" dxfId="28358" priority="3718" stopIfTrue="1" operator="equal">
      <formula>"Napkin Hs"</formula>
    </cfRule>
    <cfRule type="cellIs" dxfId="28357" priority="3727" stopIfTrue="1" operator="equal">
      <formula>"Towel"</formula>
    </cfRule>
    <cfRule type="cellIs" dxfId="28356" priority="3728" stopIfTrue="1" operator="equal">
      <formula>"Napkin Hs"</formula>
    </cfRule>
    <cfRule type="cellIs" dxfId="28355" priority="3729" stopIfTrue="1" operator="equal">
      <formula>"Towel"</formula>
    </cfRule>
    <cfRule type="cellIs" dxfId="28354" priority="3730" stopIfTrue="1" operator="equal">
      <formula>"Napkin Hs"</formula>
    </cfRule>
    <cfRule type="cellIs" dxfId="28353" priority="3735" stopIfTrue="1" operator="equal">
      <formula>"Towel"</formula>
    </cfRule>
    <cfRule type="cellIs" dxfId="28352" priority="3736" stopIfTrue="1" operator="equal">
      <formula>"Napkin Hs"</formula>
    </cfRule>
    <cfRule type="cellIs" dxfId="28351" priority="3745" stopIfTrue="1" operator="equal">
      <formula>"Towel"</formula>
    </cfRule>
    <cfRule type="cellIs" dxfId="28350" priority="3746" stopIfTrue="1" operator="equal">
      <formula>"Napkin Hs"</formula>
    </cfRule>
    <cfRule type="cellIs" dxfId="28349" priority="3747" stopIfTrue="1" operator="equal">
      <formula>"Towel"</formula>
    </cfRule>
    <cfRule type="cellIs" dxfId="28348" priority="3748" stopIfTrue="1" operator="equal">
      <formula>"Napkin Hs"</formula>
    </cfRule>
    <cfRule type="cellIs" dxfId="28347" priority="3754" stopIfTrue="1" operator="equal">
      <formula>"Napkin Hs"</formula>
    </cfRule>
  </conditionalFormatting>
  <conditionalFormatting sqref="C94">
    <cfRule type="cellIs" dxfId="28346" priority="3753" stopIfTrue="1" operator="equal">
      <formula>"Towel"</formula>
    </cfRule>
  </conditionalFormatting>
  <conditionalFormatting sqref="C94">
    <cfRule type="cellIs" dxfId="28345" priority="3664" stopIfTrue="1" operator="equal">
      <formula>"Napkin Hs"</formula>
    </cfRule>
    <cfRule type="cellIs" dxfId="28344" priority="3665" stopIfTrue="1" operator="equal">
      <formula>"Towel"</formula>
    </cfRule>
    <cfRule type="cellIs" dxfId="28343" priority="3666" stopIfTrue="1" operator="equal">
      <formula>"Napkin Hs"</formula>
    </cfRule>
    <cfRule type="cellIs" dxfId="28342" priority="3667" stopIfTrue="1" operator="equal">
      <formula>"Towel"</formula>
    </cfRule>
    <cfRule type="cellIs" dxfId="28341" priority="3668" stopIfTrue="1" operator="equal">
      <formula>"Napkin Hs"</formula>
    </cfRule>
    <cfRule type="cellIs" dxfId="28340" priority="3669" stopIfTrue="1" operator="equal">
      <formula>"Towel"</formula>
    </cfRule>
    <cfRule type="cellIs" dxfId="28339" priority="3670" stopIfTrue="1" operator="equal">
      <formula>"Napkin Hs"</formula>
    </cfRule>
    <cfRule type="cellIs" dxfId="28338" priority="3671" stopIfTrue="1" operator="equal">
      <formula>"Towel"</formula>
    </cfRule>
    <cfRule type="cellIs" dxfId="28337" priority="3672" stopIfTrue="1" operator="equal">
      <formula>"Napkin Hs"</formula>
    </cfRule>
    <cfRule type="cellIs" dxfId="28336" priority="3675" stopIfTrue="1" operator="equal">
      <formula>"Towel"</formula>
    </cfRule>
    <cfRule type="cellIs" dxfId="28335" priority="3676" stopIfTrue="1" operator="equal">
      <formula>"Napkin Hs"</formula>
    </cfRule>
    <cfRule type="cellIs" dxfId="28334" priority="3677" stopIfTrue="1" operator="equal">
      <formula>"Towel"</formula>
    </cfRule>
    <cfRule type="cellIs" dxfId="28333" priority="3678" stopIfTrue="1" operator="equal">
      <formula>"Napkin Hs"</formula>
    </cfRule>
    <cfRule type="cellIs" dxfId="28332" priority="3681" stopIfTrue="1" operator="equal">
      <formula>"Towel"</formula>
    </cfRule>
    <cfRule type="cellIs" dxfId="28331" priority="3682" stopIfTrue="1" operator="equal">
      <formula>"Napkin Hs"</formula>
    </cfRule>
    <cfRule type="cellIs" dxfId="28330" priority="3683" stopIfTrue="1" operator="equal">
      <formula>"Towel"</formula>
    </cfRule>
    <cfRule type="cellIs" dxfId="28329" priority="3684" stopIfTrue="1" operator="equal">
      <formula>"Napkin Hs"</formula>
    </cfRule>
    <cfRule type="cellIs" dxfId="28328" priority="3689" stopIfTrue="1" operator="equal">
      <formula>"Towel"</formula>
    </cfRule>
    <cfRule type="cellIs" dxfId="28327" priority="3690" stopIfTrue="1" operator="equal">
      <formula>"Napkin Hs"</formula>
    </cfRule>
    <cfRule type="cellIs" dxfId="28326" priority="3691" stopIfTrue="1" operator="equal">
      <formula>"Towel"</formula>
    </cfRule>
    <cfRule type="cellIs" dxfId="28325" priority="3692" stopIfTrue="1" operator="equal">
      <formula>"Napkin Hs"</formula>
    </cfRule>
    <cfRule type="cellIs" dxfId="28324" priority="3695" stopIfTrue="1" operator="equal">
      <formula>"Towel"</formula>
    </cfRule>
    <cfRule type="cellIs" dxfId="28323" priority="3696" stopIfTrue="1" operator="equal">
      <formula>"Napkin Hs"</formula>
    </cfRule>
    <cfRule type="cellIs" dxfId="28322" priority="3697" stopIfTrue="1" operator="equal">
      <formula>"Towel"</formula>
    </cfRule>
    <cfRule type="cellIs" dxfId="28321" priority="3698" stopIfTrue="1" operator="equal">
      <formula>"Napkin Hs"</formula>
    </cfRule>
    <cfRule type="cellIs" dxfId="28320" priority="3699" stopIfTrue="1" operator="equal">
      <formula>"Towel"</formula>
    </cfRule>
    <cfRule type="cellIs" dxfId="28319" priority="3700" stopIfTrue="1" operator="equal">
      <formula>"Napkin Hs"</formula>
    </cfRule>
    <cfRule type="cellIs" dxfId="28318" priority="3701" stopIfTrue="1" operator="equal">
      <formula>"Towel"</formula>
    </cfRule>
    <cfRule type="cellIs" dxfId="28317" priority="3702" stopIfTrue="1" operator="equal">
      <formula>"Napkin Hs"</formula>
    </cfRule>
    <cfRule type="cellIs" dxfId="28316" priority="3705" stopIfTrue="1" operator="equal">
      <formula>"Towel"</formula>
    </cfRule>
    <cfRule type="cellIs" dxfId="28315" priority="3706" stopIfTrue="1" operator="equal">
      <formula>"Napkin Hs"</formula>
    </cfRule>
    <cfRule type="cellIs" dxfId="28314" priority="3707" stopIfTrue="1" operator="equal">
      <formula>"Towel"</formula>
    </cfRule>
    <cfRule type="cellIs" dxfId="28313" priority="3708" stopIfTrue="1" operator="equal">
      <formula>"Napkin Hs"</formula>
    </cfRule>
    <cfRule type="cellIs" dxfId="28312" priority="3713" stopIfTrue="1" operator="equal">
      <formula>"Towel"</formula>
    </cfRule>
    <cfRule type="cellIs" dxfId="28311" priority="3714" stopIfTrue="1" operator="equal">
      <formula>"Napkin Hs"</formula>
    </cfRule>
    <cfRule type="cellIs" dxfId="28310" priority="3715" stopIfTrue="1" operator="equal">
      <formula>"Towel"</formula>
    </cfRule>
    <cfRule type="cellIs" dxfId="28309" priority="3716" stopIfTrue="1" operator="equal">
      <formula>"Napkin Hs"</formula>
    </cfRule>
    <cfRule type="cellIs" dxfId="28308" priority="3719" stopIfTrue="1" operator="equal">
      <formula>"Towel"</formula>
    </cfRule>
    <cfRule type="cellIs" dxfId="28307" priority="3720" stopIfTrue="1" operator="equal">
      <formula>"Napkin Hs"</formula>
    </cfRule>
    <cfRule type="cellIs" dxfId="28306" priority="3721" stopIfTrue="1" operator="equal">
      <formula>"Towel"</formula>
    </cfRule>
    <cfRule type="cellIs" dxfId="28305" priority="3722" stopIfTrue="1" operator="equal">
      <formula>"Napkin Hs"</formula>
    </cfRule>
    <cfRule type="cellIs" dxfId="28304" priority="3723" stopIfTrue="1" operator="equal">
      <formula>"Towel"</formula>
    </cfRule>
    <cfRule type="cellIs" dxfId="28303" priority="3724" stopIfTrue="1" operator="equal">
      <formula>"Napkin Hs"</formula>
    </cfRule>
    <cfRule type="cellIs" dxfId="28302" priority="3725" stopIfTrue="1" operator="equal">
      <formula>"Towel"</formula>
    </cfRule>
    <cfRule type="cellIs" dxfId="28301" priority="3726" stopIfTrue="1" operator="equal">
      <formula>"Napkin Hs"</formula>
    </cfRule>
    <cfRule type="cellIs" dxfId="28300" priority="3731" stopIfTrue="1" operator="equal">
      <formula>"Towel"</formula>
    </cfRule>
    <cfRule type="cellIs" dxfId="28299" priority="3732" stopIfTrue="1" operator="equal">
      <formula>"Napkin Hs"</formula>
    </cfRule>
    <cfRule type="cellIs" dxfId="28298" priority="3733" stopIfTrue="1" operator="equal">
      <formula>"Towel"</formula>
    </cfRule>
    <cfRule type="cellIs" dxfId="28297" priority="3734" stopIfTrue="1" operator="equal">
      <formula>"Napkin Hs"</formula>
    </cfRule>
    <cfRule type="cellIs" dxfId="28296" priority="3737" stopIfTrue="1" operator="equal">
      <formula>"Towel"</formula>
    </cfRule>
    <cfRule type="cellIs" dxfId="28295" priority="3738" stopIfTrue="1" operator="equal">
      <formula>"Napkin Hs"</formula>
    </cfRule>
    <cfRule type="cellIs" dxfId="28294" priority="3739" stopIfTrue="1" operator="equal">
      <formula>"Towel"</formula>
    </cfRule>
    <cfRule type="cellIs" dxfId="28293" priority="3740" stopIfTrue="1" operator="equal">
      <formula>"Napkin Hs"</formula>
    </cfRule>
    <cfRule type="cellIs" dxfId="28292" priority="3741" stopIfTrue="1" operator="equal">
      <formula>"Towel"</formula>
    </cfRule>
    <cfRule type="cellIs" dxfId="28291" priority="3742" stopIfTrue="1" operator="equal">
      <formula>"Napkin Hs"</formula>
    </cfRule>
    <cfRule type="cellIs" dxfId="28290" priority="3743" stopIfTrue="1" operator="equal">
      <formula>"Towel"</formula>
    </cfRule>
    <cfRule type="cellIs" dxfId="28289" priority="3744" stopIfTrue="1" operator="equal">
      <formula>"Napkin Hs"</formula>
    </cfRule>
    <cfRule type="cellIs" dxfId="28288" priority="3749" stopIfTrue="1" operator="equal">
      <formula>"Towel"</formula>
    </cfRule>
    <cfRule type="cellIs" dxfId="28287" priority="3750" stopIfTrue="1" operator="equal">
      <formula>"Napkin Hs"</formula>
    </cfRule>
    <cfRule type="cellIs" dxfId="28286" priority="3751" stopIfTrue="1" operator="equal">
      <formula>"Towel"</formula>
    </cfRule>
    <cfRule type="cellIs" dxfId="28285" priority="3752" stopIfTrue="1" operator="equal">
      <formula>"Napkin Hs"</formula>
    </cfRule>
    <cfRule type="cellIs" dxfId="28284" priority="3755" stopIfTrue="1" operator="equal">
      <formula>"Towel"</formula>
    </cfRule>
    <cfRule type="cellIs" dxfId="28283" priority="3756" stopIfTrue="1" operator="equal">
      <formula>"Napkin Hs"</formula>
    </cfRule>
    <cfRule type="cellIs" dxfId="28282" priority="3757" stopIfTrue="1" operator="equal">
      <formula>"Towel"</formula>
    </cfRule>
    <cfRule type="cellIs" dxfId="28281" priority="3758" stopIfTrue="1" operator="equal">
      <formula>"Napkin Hs"</formula>
    </cfRule>
  </conditionalFormatting>
  <conditionalFormatting sqref="C94">
    <cfRule type="cellIs" dxfId="28280" priority="3662" stopIfTrue="1" operator="equal">
      <formula>"Napkin Hs"</formula>
    </cfRule>
  </conditionalFormatting>
  <conditionalFormatting sqref="C94">
    <cfRule type="cellIs" dxfId="28279" priority="3661" stopIfTrue="1" operator="equal">
      <formula>"Napkin Hs"</formula>
    </cfRule>
  </conditionalFormatting>
  <conditionalFormatting sqref="C94">
    <cfRule type="cellIs" dxfId="28278" priority="3660" stopIfTrue="1" operator="equal">
      <formula>"Napkin Hs"</formula>
    </cfRule>
  </conditionalFormatting>
  <conditionalFormatting sqref="C94">
    <cfRule type="cellIs" dxfId="28277" priority="3659" stopIfTrue="1" operator="equal">
      <formula>"Napkin Hs"</formula>
    </cfRule>
  </conditionalFormatting>
  <conditionalFormatting sqref="C94">
    <cfRule type="cellIs" dxfId="28276" priority="3658" stopIfTrue="1" operator="equal">
      <formula>"Napkin Hs"</formula>
    </cfRule>
  </conditionalFormatting>
  <conditionalFormatting sqref="C94">
    <cfRule type="cellIs" dxfId="28275" priority="3657" stopIfTrue="1" operator="equal">
      <formula>"Napkin Hs"</formula>
    </cfRule>
  </conditionalFormatting>
  <conditionalFormatting sqref="C94">
    <cfRule type="cellIs" dxfId="28274" priority="3653" stopIfTrue="1" operator="equal">
      <formula>"Towel"</formula>
    </cfRule>
    <cfRule type="cellIs" dxfId="28273" priority="3654" stopIfTrue="1" operator="equal">
      <formula>"Napkin Hs"</formula>
    </cfRule>
  </conditionalFormatting>
  <conditionalFormatting sqref="C94">
    <cfRule type="cellIs" dxfId="28272" priority="3655" stopIfTrue="1" operator="equal">
      <formula>"Towel"</formula>
    </cfRule>
    <cfRule type="cellIs" dxfId="28271" priority="3656" stopIfTrue="1" operator="equal">
      <formula>"Napkin Hs"</formula>
    </cfRule>
  </conditionalFormatting>
  <conditionalFormatting sqref="C94">
    <cfRule type="cellIs" dxfId="28270" priority="3649" stopIfTrue="1" operator="equal">
      <formula>"Towel"</formula>
    </cfRule>
    <cfRule type="cellIs" dxfId="28269" priority="3650" stopIfTrue="1" operator="equal">
      <formula>"Napkin Hs"</formula>
    </cfRule>
  </conditionalFormatting>
  <conditionalFormatting sqref="C94">
    <cfRule type="cellIs" dxfId="28268" priority="3651" stopIfTrue="1" operator="equal">
      <formula>"Towel"</formula>
    </cfRule>
    <cfRule type="cellIs" dxfId="28267" priority="3652" stopIfTrue="1" operator="equal">
      <formula>"Napkin Hs"</formula>
    </cfRule>
  </conditionalFormatting>
  <conditionalFormatting sqref="B94:C94">
    <cfRule type="cellIs" dxfId="28266" priority="4076" stopIfTrue="1" operator="equal">
      <formula>"Towel"</formula>
    </cfRule>
    <cfRule type="cellIs" dxfId="28265" priority="4077" stopIfTrue="1" operator="equal">
      <formula>"Napkin Hs"</formula>
    </cfRule>
  </conditionalFormatting>
  <conditionalFormatting sqref="C94">
    <cfRule type="cellIs" dxfId="28264" priority="4072" stopIfTrue="1" operator="equal">
      <formula>"Towel"</formula>
    </cfRule>
    <cfRule type="cellIs" dxfId="28263" priority="4073" stopIfTrue="1" operator="equal">
      <formula>"Napkin Hs"</formula>
    </cfRule>
  </conditionalFormatting>
  <conditionalFormatting sqref="C94">
    <cfRule type="cellIs" dxfId="28262" priority="4074" stopIfTrue="1" operator="equal">
      <formula>"Towel"</formula>
    </cfRule>
    <cfRule type="cellIs" dxfId="28261" priority="4075" stopIfTrue="1" operator="equal">
      <formula>"Napkin Hs"</formula>
    </cfRule>
  </conditionalFormatting>
  <conditionalFormatting sqref="C94">
    <cfRule type="cellIs" dxfId="28260" priority="4068" stopIfTrue="1" operator="equal">
      <formula>"Towel"</formula>
    </cfRule>
    <cfRule type="cellIs" dxfId="28259" priority="4069" stopIfTrue="1" operator="equal">
      <formula>"Napkin Hs"</formula>
    </cfRule>
  </conditionalFormatting>
  <conditionalFormatting sqref="C94">
    <cfRule type="cellIs" dxfId="28258" priority="4070" stopIfTrue="1" operator="equal">
      <formula>"Towel"</formula>
    </cfRule>
    <cfRule type="cellIs" dxfId="28257" priority="4071" stopIfTrue="1" operator="equal">
      <formula>"Napkin Hs"</formula>
    </cfRule>
  </conditionalFormatting>
  <conditionalFormatting sqref="C94">
    <cfRule type="cellIs" dxfId="28256" priority="4066" stopIfTrue="1" operator="equal">
      <formula>"Towel"</formula>
    </cfRule>
    <cfRule type="cellIs" dxfId="28255" priority="4067" stopIfTrue="1" operator="equal">
      <formula>"Napkin Hs"</formula>
    </cfRule>
  </conditionalFormatting>
  <conditionalFormatting sqref="B94">
    <cfRule type="cellIs" dxfId="28254" priority="4064" stopIfTrue="1" operator="equal">
      <formula>"Towel"</formula>
    </cfRule>
    <cfRule type="cellIs" dxfId="28253" priority="4065" stopIfTrue="1" operator="equal">
      <formula>"Napkin Hs"</formula>
    </cfRule>
  </conditionalFormatting>
  <conditionalFormatting sqref="B94:C94">
    <cfRule type="cellIs" dxfId="28252" priority="4062" stopIfTrue="1" operator="equal">
      <formula>"Towel"</formula>
    </cfRule>
    <cfRule type="cellIs" dxfId="28251" priority="4063" stopIfTrue="1" operator="equal">
      <formula>"Napkin Hs"</formula>
    </cfRule>
  </conditionalFormatting>
  <conditionalFormatting sqref="C94">
    <cfRule type="cellIs" dxfId="28250" priority="4058" stopIfTrue="1" operator="equal">
      <formula>"Towel"</formula>
    </cfRule>
    <cfRule type="cellIs" dxfId="28249" priority="4059" stopIfTrue="1" operator="equal">
      <formula>"Napkin Hs"</formula>
    </cfRule>
  </conditionalFormatting>
  <conditionalFormatting sqref="C94">
    <cfRule type="cellIs" dxfId="28248" priority="4061" stopIfTrue="1" operator="equal">
      <formula>"Napkin Hs"</formula>
    </cfRule>
  </conditionalFormatting>
  <conditionalFormatting sqref="C94">
    <cfRule type="cellIs" dxfId="28247" priority="4060" stopIfTrue="1" operator="equal">
      <formula>"Towel"</formula>
    </cfRule>
  </conditionalFormatting>
  <conditionalFormatting sqref="C95">
    <cfRule type="cellIs" dxfId="28246" priority="3635" stopIfTrue="1" operator="equal">
      <formula>"Towel"</formula>
    </cfRule>
    <cfRule type="cellIs" dxfId="28245" priority="3636" stopIfTrue="1" operator="equal">
      <formula>"Napkin Hs"</formula>
    </cfRule>
  </conditionalFormatting>
  <conditionalFormatting sqref="C95">
    <cfRule type="cellIs" dxfId="28244" priority="3633" stopIfTrue="1" operator="equal">
      <formula>"Towel"</formula>
    </cfRule>
    <cfRule type="cellIs" dxfId="28243" priority="3634" stopIfTrue="1" operator="equal">
      <formula>"Napkin Hs"</formula>
    </cfRule>
  </conditionalFormatting>
  <conditionalFormatting sqref="C95">
    <cfRule type="cellIs" dxfId="28242" priority="3641" stopIfTrue="1" operator="equal">
      <formula>"Towel"</formula>
    </cfRule>
    <cfRule type="cellIs" dxfId="28241" priority="3642" stopIfTrue="1" operator="equal">
      <formula>"Napkin Hs"</formula>
    </cfRule>
  </conditionalFormatting>
  <conditionalFormatting sqref="B95:C95">
    <cfRule type="cellIs" dxfId="28240" priority="3643" stopIfTrue="1" operator="equal">
      <formula>"Towel"</formula>
    </cfRule>
    <cfRule type="cellIs" dxfId="28239" priority="3644" stopIfTrue="1" operator="equal">
      <formula>"Napkin Hs"</formula>
    </cfRule>
  </conditionalFormatting>
  <conditionalFormatting sqref="C95">
    <cfRule type="cellIs" dxfId="28238" priority="3639" stopIfTrue="1" operator="equal">
      <formula>"Towel"</formula>
    </cfRule>
    <cfRule type="cellIs" dxfId="28237" priority="3640" stopIfTrue="1" operator="equal">
      <formula>"Napkin Hs"</formula>
    </cfRule>
  </conditionalFormatting>
  <conditionalFormatting sqref="B95:C95">
    <cfRule type="cellIs" dxfId="28236" priority="3637" stopIfTrue="1" operator="equal">
      <formula>"Towel"</formula>
    </cfRule>
    <cfRule type="cellIs" dxfId="28235" priority="3638" stopIfTrue="1" operator="equal">
      <formula>"Napkin Hs"</formula>
    </cfRule>
  </conditionalFormatting>
  <conditionalFormatting sqref="C95">
    <cfRule type="cellIs" dxfId="28234" priority="3645" stopIfTrue="1" operator="equal">
      <formula>"Towel"</formula>
    </cfRule>
    <cfRule type="cellIs" dxfId="28233" priority="3646" stopIfTrue="1" operator="equal">
      <formula>"Napkin Hs"</formula>
    </cfRule>
  </conditionalFormatting>
  <conditionalFormatting sqref="C95">
    <cfRule type="cellIs" dxfId="28232" priority="3647" stopIfTrue="1" operator="equal">
      <formula>"Towel"</formula>
    </cfRule>
    <cfRule type="cellIs" dxfId="28231" priority="3648" stopIfTrue="1" operator="equal">
      <formula>"Napkin Hs"</formula>
    </cfRule>
  </conditionalFormatting>
  <conditionalFormatting sqref="C95">
    <cfRule type="cellIs" dxfId="28230" priority="3629" stopIfTrue="1" operator="equal">
      <formula>"Towel"</formula>
    </cfRule>
    <cfRule type="cellIs" dxfId="28229" priority="3630" stopIfTrue="1" operator="equal">
      <formula>"Napkin Hs"</formula>
    </cfRule>
  </conditionalFormatting>
  <conditionalFormatting sqref="B95:C95">
    <cfRule type="cellIs" dxfId="28228" priority="3631" stopIfTrue="1" operator="equal">
      <formula>"Towel"</formula>
    </cfRule>
    <cfRule type="cellIs" dxfId="28227" priority="3632" stopIfTrue="1" operator="equal">
      <formula>"Napkin Hs"</formula>
    </cfRule>
  </conditionalFormatting>
  <conditionalFormatting sqref="C95">
    <cfRule type="cellIs" dxfId="28226" priority="3627" stopIfTrue="1" operator="equal">
      <formula>"Towel"</formula>
    </cfRule>
    <cfRule type="cellIs" dxfId="28225" priority="3628" stopIfTrue="1" operator="equal">
      <formula>"Napkin Hs"</formula>
    </cfRule>
  </conditionalFormatting>
  <conditionalFormatting sqref="B95:C95">
    <cfRule type="cellIs" dxfId="28224" priority="3625" stopIfTrue="1" operator="equal">
      <formula>"Towel"</formula>
    </cfRule>
    <cfRule type="cellIs" dxfId="28223" priority="3626" stopIfTrue="1" operator="equal">
      <formula>"Napkin Hs"</formula>
    </cfRule>
  </conditionalFormatting>
  <conditionalFormatting sqref="B95:C95">
    <cfRule type="cellIs" dxfId="28222" priority="3603" stopIfTrue="1" operator="equal">
      <formula>"Towel"</formula>
    </cfRule>
    <cfRule type="cellIs" dxfId="28221" priority="3604" stopIfTrue="1" operator="equal">
      <formula>"Napkin Hs"</formula>
    </cfRule>
  </conditionalFormatting>
  <conditionalFormatting sqref="C95">
    <cfRule type="cellIs" dxfId="28220" priority="3599" stopIfTrue="1" operator="equal">
      <formula>"Towel"</formula>
    </cfRule>
    <cfRule type="cellIs" dxfId="28219" priority="3600" stopIfTrue="1" operator="equal">
      <formula>"Napkin Hs"</formula>
    </cfRule>
  </conditionalFormatting>
  <conditionalFormatting sqref="C95">
    <cfRule type="cellIs" dxfId="28218" priority="3602" stopIfTrue="1" operator="equal">
      <formula>"Napkin Hs"</formula>
    </cfRule>
  </conditionalFormatting>
  <conditionalFormatting sqref="C95">
    <cfRule type="cellIs" dxfId="28217" priority="3601" stopIfTrue="1" operator="equal">
      <formula>"Towel"</formula>
    </cfRule>
  </conditionalFormatting>
  <conditionalFormatting sqref="B95">
    <cfRule type="cellIs" dxfId="28216" priority="3597" stopIfTrue="1" operator="equal">
      <formula>"Towel"</formula>
    </cfRule>
    <cfRule type="cellIs" dxfId="28215" priority="3598" stopIfTrue="1" operator="equal">
      <formula>"Napkin Hs"</formula>
    </cfRule>
  </conditionalFormatting>
  <conditionalFormatting sqref="B95">
    <cfRule type="cellIs" dxfId="28214" priority="3595" stopIfTrue="1" operator="equal">
      <formula>"Towel"</formula>
    </cfRule>
    <cfRule type="cellIs" dxfId="28213" priority="3596" stopIfTrue="1" operator="equal">
      <formula>"Napkin Hs"</formula>
    </cfRule>
  </conditionalFormatting>
  <conditionalFormatting sqref="B95">
    <cfRule type="cellIs" dxfId="28212" priority="3593" stopIfTrue="1" operator="equal">
      <formula>"Towel"</formula>
    </cfRule>
    <cfRule type="cellIs" dxfId="28211" priority="3594" stopIfTrue="1" operator="equal">
      <formula>"Napkin Hs"</formula>
    </cfRule>
  </conditionalFormatting>
  <conditionalFormatting sqref="B95">
    <cfRule type="cellIs" dxfId="28210" priority="3591" stopIfTrue="1" operator="equal">
      <formula>"Towel"</formula>
    </cfRule>
    <cfRule type="cellIs" dxfId="28209" priority="3592" stopIfTrue="1" operator="equal">
      <formula>"Napkin Hs"</formula>
    </cfRule>
  </conditionalFormatting>
  <conditionalFormatting sqref="B95">
    <cfRule type="cellIs" dxfId="28208" priority="3589" stopIfTrue="1" operator="equal">
      <formula>"Towel"</formula>
    </cfRule>
    <cfRule type="cellIs" dxfId="28207" priority="3590" stopIfTrue="1" operator="equal">
      <formula>"Napkin Hs"</formula>
    </cfRule>
  </conditionalFormatting>
  <conditionalFormatting sqref="B95">
    <cfRule type="cellIs" dxfId="28206" priority="3587" stopIfTrue="1" operator="equal">
      <formula>"Towel"</formula>
    </cfRule>
    <cfRule type="cellIs" dxfId="28205" priority="3588" stopIfTrue="1" operator="equal">
      <formula>"Napkin Hs"</formula>
    </cfRule>
  </conditionalFormatting>
  <conditionalFormatting sqref="B95">
    <cfRule type="cellIs" dxfId="28204" priority="3585" stopIfTrue="1" operator="equal">
      <formula>"Towel"</formula>
    </cfRule>
    <cfRule type="cellIs" dxfId="28203" priority="3586" stopIfTrue="1" operator="equal">
      <formula>"Napkin Hs"</formula>
    </cfRule>
  </conditionalFormatting>
  <conditionalFormatting sqref="B95">
    <cfRule type="cellIs" dxfId="28202" priority="3583" stopIfTrue="1" operator="equal">
      <formula>"Towel"</formula>
    </cfRule>
    <cfRule type="cellIs" dxfId="28201" priority="3584" stopIfTrue="1" operator="equal">
      <formula>"Napkin Hs"</formula>
    </cfRule>
  </conditionalFormatting>
  <conditionalFormatting sqref="B95">
    <cfRule type="cellIs" dxfId="28200" priority="3582" stopIfTrue="1" operator="equal">
      <formula>"Napkin Hs"</formula>
    </cfRule>
  </conditionalFormatting>
  <conditionalFormatting sqref="B95">
    <cfRule type="cellIs" dxfId="28199" priority="3581" stopIfTrue="1" operator="equal">
      <formula>"Napkin Hs"</formula>
    </cfRule>
  </conditionalFormatting>
  <conditionalFormatting sqref="B95">
    <cfRule type="cellIs" dxfId="28198" priority="3580" stopIfTrue="1" operator="equal">
      <formula>"Napkin Hs"</formula>
    </cfRule>
  </conditionalFormatting>
  <conditionalFormatting sqref="C95">
    <cfRule type="cellIs" dxfId="28197" priority="3578" stopIfTrue="1" operator="equal">
      <formula>"Towel"</formula>
    </cfRule>
    <cfRule type="cellIs" dxfId="28196" priority="3579" stopIfTrue="1" operator="equal">
      <formula>"Napkin Hs"</formula>
    </cfRule>
  </conditionalFormatting>
  <conditionalFormatting sqref="C95">
    <cfRule type="cellIs" dxfId="28195" priority="3574" stopIfTrue="1" operator="equal">
      <formula>"Towel"</formula>
    </cfRule>
    <cfRule type="cellIs" dxfId="28194" priority="3575" stopIfTrue="1" operator="equal">
      <formula>"Napkin Hs"</formula>
    </cfRule>
  </conditionalFormatting>
  <conditionalFormatting sqref="C95">
    <cfRule type="cellIs" dxfId="28193" priority="3576" stopIfTrue="1" operator="equal">
      <formula>"Towel"</formula>
    </cfRule>
    <cfRule type="cellIs" dxfId="28192" priority="3577" stopIfTrue="1" operator="equal">
      <formula>"Napkin Hs"</formula>
    </cfRule>
  </conditionalFormatting>
  <conditionalFormatting sqref="C95">
    <cfRule type="cellIs" dxfId="28191" priority="3572" stopIfTrue="1" operator="equal">
      <formula>"Towel"</formula>
    </cfRule>
    <cfRule type="cellIs" dxfId="28190" priority="3573" stopIfTrue="1" operator="equal">
      <formula>"Napkin Hs"</formula>
    </cfRule>
  </conditionalFormatting>
  <conditionalFormatting sqref="C95">
    <cfRule type="cellIs" dxfId="28189" priority="3570" stopIfTrue="1" operator="equal">
      <formula>"Towel"</formula>
    </cfRule>
    <cfRule type="cellIs" dxfId="28188" priority="3571" stopIfTrue="1" operator="equal">
      <formula>"Napkin Hs"</formula>
    </cfRule>
  </conditionalFormatting>
  <conditionalFormatting sqref="C95">
    <cfRule type="cellIs" dxfId="28187" priority="3568" stopIfTrue="1" operator="equal">
      <formula>"Towel"</formula>
    </cfRule>
    <cfRule type="cellIs" dxfId="28186" priority="3569" stopIfTrue="1" operator="equal">
      <formula>"Napkin Hs"</formula>
    </cfRule>
  </conditionalFormatting>
  <conditionalFormatting sqref="C95">
    <cfRule type="cellIs" dxfId="28185" priority="3560" stopIfTrue="1" operator="equal">
      <formula>"Towel"</formula>
    </cfRule>
    <cfRule type="cellIs" dxfId="28184" priority="3561" stopIfTrue="1" operator="equal">
      <formula>"Napkin Hs"</formula>
    </cfRule>
  </conditionalFormatting>
  <conditionalFormatting sqref="C95">
    <cfRule type="cellIs" dxfId="28183" priority="3562" stopIfTrue="1" operator="equal">
      <formula>"Towel"</formula>
    </cfRule>
    <cfRule type="cellIs" dxfId="28182" priority="3563" stopIfTrue="1" operator="equal">
      <formula>"Napkin Hs"</formula>
    </cfRule>
  </conditionalFormatting>
  <conditionalFormatting sqref="C95">
    <cfRule type="cellIs" dxfId="28181" priority="3558" stopIfTrue="1" operator="equal">
      <formula>"Towel"</formula>
    </cfRule>
    <cfRule type="cellIs" dxfId="28180" priority="3559" stopIfTrue="1" operator="equal">
      <formula>"Napkin Hs"</formula>
    </cfRule>
  </conditionalFormatting>
  <conditionalFormatting sqref="C95">
    <cfRule type="cellIs" dxfId="28179" priority="3556" stopIfTrue="1" operator="equal">
      <formula>"Towel"</formula>
    </cfRule>
    <cfRule type="cellIs" dxfId="28178" priority="3557" stopIfTrue="1" operator="equal">
      <formula>"Napkin Hs"</formula>
    </cfRule>
  </conditionalFormatting>
  <conditionalFormatting sqref="C95">
    <cfRule type="cellIs" dxfId="28177" priority="3564" stopIfTrue="1" operator="equal">
      <formula>"Towel"</formula>
    </cfRule>
    <cfRule type="cellIs" dxfId="28176" priority="3565" stopIfTrue="1" operator="equal">
      <formula>"Napkin Hs"</formula>
    </cfRule>
  </conditionalFormatting>
  <conditionalFormatting sqref="C95">
    <cfRule type="cellIs" dxfId="28175" priority="3566" stopIfTrue="1" operator="equal">
      <formula>"Towel"</formula>
    </cfRule>
    <cfRule type="cellIs" dxfId="28174" priority="3567" stopIfTrue="1" operator="equal">
      <formula>"Napkin Hs"</formula>
    </cfRule>
  </conditionalFormatting>
  <conditionalFormatting sqref="C95">
    <cfRule type="cellIs" dxfId="28173" priority="3554" stopIfTrue="1" operator="equal">
      <formula>"Towel"</formula>
    </cfRule>
    <cfRule type="cellIs" dxfId="28172" priority="3555" stopIfTrue="1" operator="equal">
      <formula>"Napkin Hs"</formula>
    </cfRule>
  </conditionalFormatting>
  <conditionalFormatting sqref="C95">
    <cfRule type="cellIs" dxfId="28171" priority="3550" stopIfTrue="1" operator="equal">
      <formula>"Towel"</formula>
    </cfRule>
    <cfRule type="cellIs" dxfId="28170" priority="3551" stopIfTrue="1" operator="equal">
      <formula>"Napkin Hs"</formula>
    </cfRule>
  </conditionalFormatting>
  <conditionalFormatting sqref="C95">
    <cfRule type="cellIs" dxfId="28169" priority="3552" stopIfTrue="1" operator="equal">
      <formula>"Towel"</formula>
    </cfRule>
    <cfRule type="cellIs" dxfId="28168" priority="3553" stopIfTrue="1" operator="equal">
      <formula>"Napkin Hs"</formula>
    </cfRule>
  </conditionalFormatting>
  <conditionalFormatting sqref="C95">
    <cfRule type="cellIs" dxfId="28167" priority="3548" stopIfTrue="1" operator="equal">
      <formula>"Towel"</formula>
    </cfRule>
    <cfRule type="cellIs" dxfId="28166" priority="3549" stopIfTrue="1" operator="equal">
      <formula>"Napkin Hs"</formula>
    </cfRule>
  </conditionalFormatting>
  <conditionalFormatting sqref="C95">
    <cfRule type="cellIs" dxfId="28165" priority="3546" stopIfTrue="1" operator="equal">
      <formula>"Towel"</formula>
    </cfRule>
    <cfRule type="cellIs" dxfId="28164" priority="3547" stopIfTrue="1" operator="equal">
      <formula>"Napkin Hs"</formula>
    </cfRule>
  </conditionalFormatting>
  <conditionalFormatting sqref="C95">
    <cfRule type="cellIs" dxfId="28163" priority="3544" stopIfTrue="1" operator="equal">
      <formula>"Towel"</formula>
    </cfRule>
    <cfRule type="cellIs" dxfId="28162" priority="3545" stopIfTrue="1" operator="equal">
      <formula>"Napkin Hs"</formula>
    </cfRule>
  </conditionalFormatting>
  <conditionalFormatting sqref="C95">
    <cfRule type="cellIs" dxfId="28161" priority="3536" stopIfTrue="1" operator="equal">
      <formula>"Towel"</formula>
    </cfRule>
    <cfRule type="cellIs" dxfId="28160" priority="3537" stopIfTrue="1" operator="equal">
      <formula>"Napkin Hs"</formula>
    </cfRule>
  </conditionalFormatting>
  <conditionalFormatting sqref="C95">
    <cfRule type="cellIs" dxfId="28159" priority="3538" stopIfTrue="1" operator="equal">
      <formula>"Towel"</formula>
    </cfRule>
    <cfRule type="cellIs" dxfId="28158" priority="3539" stopIfTrue="1" operator="equal">
      <formula>"Napkin Hs"</formula>
    </cfRule>
  </conditionalFormatting>
  <conditionalFormatting sqref="C95">
    <cfRule type="cellIs" dxfId="28157" priority="3534" stopIfTrue="1" operator="equal">
      <formula>"Towel"</formula>
    </cfRule>
    <cfRule type="cellIs" dxfId="28156" priority="3535" stopIfTrue="1" operator="equal">
      <formula>"Napkin Hs"</formula>
    </cfRule>
  </conditionalFormatting>
  <conditionalFormatting sqref="C95">
    <cfRule type="cellIs" dxfId="28155" priority="3532" stopIfTrue="1" operator="equal">
      <formula>"Towel"</formula>
    </cfRule>
    <cfRule type="cellIs" dxfId="28154" priority="3533" stopIfTrue="1" operator="equal">
      <formula>"Napkin Hs"</formula>
    </cfRule>
  </conditionalFormatting>
  <conditionalFormatting sqref="C95">
    <cfRule type="cellIs" dxfId="28153" priority="3540" stopIfTrue="1" operator="equal">
      <formula>"Towel"</formula>
    </cfRule>
    <cfRule type="cellIs" dxfId="28152" priority="3541" stopIfTrue="1" operator="equal">
      <formula>"Napkin Hs"</formula>
    </cfRule>
  </conditionalFormatting>
  <conditionalFormatting sqref="C95">
    <cfRule type="cellIs" dxfId="28151" priority="3542" stopIfTrue="1" operator="equal">
      <formula>"Towel"</formula>
    </cfRule>
    <cfRule type="cellIs" dxfId="28150" priority="3543" stopIfTrue="1" operator="equal">
      <formula>"Napkin Hs"</formula>
    </cfRule>
  </conditionalFormatting>
  <conditionalFormatting sqref="C95">
    <cfRule type="cellIs" dxfId="28149" priority="3530" stopIfTrue="1" operator="equal">
      <formula>"Towel"</formula>
    </cfRule>
    <cfRule type="cellIs" dxfId="28148" priority="3531" stopIfTrue="1" operator="equal">
      <formula>"Napkin Hs"</formula>
    </cfRule>
  </conditionalFormatting>
  <conditionalFormatting sqref="C95">
    <cfRule type="cellIs" dxfId="28147" priority="3526" stopIfTrue="1" operator="equal">
      <formula>"Towel"</formula>
    </cfRule>
    <cfRule type="cellIs" dxfId="28146" priority="3527" stopIfTrue="1" operator="equal">
      <formula>"Napkin Hs"</formula>
    </cfRule>
  </conditionalFormatting>
  <conditionalFormatting sqref="C95">
    <cfRule type="cellIs" dxfId="28145" priority="3528" stopIfTrue="1" operator="equal">
      <formula>"Towel"</formula>
    </cfRule>
    <cfRule type="cellIs" dxfId="28144" priority="3529" stopIfTrue="1" operator="equal">
      <formula>"Napkin Hs"</formula>
    </cfRule>
  </conditionalFormatting>
  <conditionalFormatting sqref="C95">
    <cfRule type="cellIs" dxfId="28143" priority="3522" stopIfTrue="1" operator="equal">
      <formula>"Towel"</formula>
    </cfRule>
    <cfRule type="cellIs" dxfId="28142" priority="3523" stopIfTrue="1" operator="equal">
      <formula>"Napkin Hs"</formula>
    </cfRule>
  </conditionalFormatting>
  <conditionalFormatting sqref="C95">
    <cfRule type="cellIs" dxfId="28141" priority="3524" stopIfTrue="1" operator="equal">
      <formula>"Towel"</formula>
    </cfRule>
    <cfRule type="cellIs" dxfId="28140" priority="3525" stopIfTrue="1" operator="equal">
      <formula>"Napkin Hs"</formula>
    </cfRule>
  </conditionalFormatting>
  <conditionalFormatting sqref="C95">
    <cfRule type="cellIs" dxfId="28139" priority="3520" stopIfTrue="1" operator="equal">
      <formula>"Towel"</formula>
    </cfRule>
    <cfRule type="cellIs" dxfId="28138" priority="3521" stopIfTrue="1" operator="equal">
      <formula>"Napkin Hs"</formula>
    </cfRule>
  </conditionalFormatting>
  <conditionalFormatting sqref="C95">
    <cfRule type="cellIs" dxfId="28137" priority="3514" stopIfTrue="1" operator="equal">
      <formula>"Towel"</formula>
    </cfRule>
    <cfRule type="cellIs" dxfId="28136" priority="3515" stopIfTrue="1" operator="equal">
      <formula>"Napkin Hs"</formula>
    </cfRule>
  </conditionalFormatting>
  <conditionalFormatting sqref="C95">
    <cfRule type="cellIs" dxfId="28135" priority="3518" stopIfTrue="1" operator="equal">
      <formula>"Towel"</formula>
    </cfRule>
    <cfRule type="cellIs" dxfId="28134" priority="3519" stopIfTrue="1" operator="equal">
      <formula>"Napkin Hs"</formula>
    </cfRule>
  </conditionalFormatting>
  <conditionalFormatting sqref="C95">
    <cfRule type="cellIs" dxfId="28133" priority="3516" stopIfTrue="1" operator="equal">
      <formula>"Towel"</formula>
    </cfRule>
    <cfRule type="cellIs" dxfId="28132" priority="3517" stopIfTrue="1" operator="equal">
      <formula>"Napkin Hs"</formula>
    </cfRule>
  </conditionalFormatting>
  <conditionalFormatting sqref="C95">
    <cfRule type="cellIs" dxfId="28131" priority="3508" stopIfTrue="1" operator="equal">
      <formula>"Towel"</formula>
    </cfRule>
    <cfRule type="cellIs" dxfId="28130" priority="3509" stopIfTrue="1" operator="equal">
      <formula>"Napkin Hs"</formula>
    </cfRule>
  </conditionalFormatting>
  <conditionalFormatting sqref="C95">
    <cfRule type="cellIs" dxfId="28129" priority="3510" stopIfTrue="1" operator="equal">
      <formula>"Towel"</formula>
    </cfRule>
    <cfRule type="cellIs" dxfId="28128" priority="3511" stopIfTrue="1" operator="equal">
      <formula>"Napkin Hs"</formula>
    </cfRule>
  </conditionalFormatting>
  <conditionalFormatting sqref="C95">
    <cfRule type="cellIs" dxfId="28127" priority="3512" stopIfTrue="1" operator="equal">
      <formula>"Towel"</formula>
    </cfRule>
    <cfRule type="cellIs" dxfId="28126" priority="3513" stopIfTrue="1" operator="equal">
      <formula>"Napkin Hs"</formula>
    </cfRule>
  </conditionalFormatting>
  <conditionalFormatting sqref="C95">
    <cfRule type="cellIs" dxfId="28125" priority="3506" stopIfTrue="1" operator="equal">
      <formula>"Towel"</formula>
    </cfRule>
    <cfRule type="cellIs" dxfId="28124" priority="3507" stopIfTrue="1" operator="equal">
      <formula>"Napkin Hs"</formula>
    </cfRule>
  </conditionalFormatting>
  <conditionalFormatting sqref="C95">
    <cfRule type="cellIs" dxfId="28123" priority="3504" stopIfTrue="1" operator="equal">
      <formula>"Towel"</formula>
    </cfRule>
    <cfRule type="cellIs" dxfId="28122" priority="3505" stopIfTrue="1" operator="equal">
      <formula>"Napkin Hs"</formula>
    </cfRule>
  </conditionalFormatting>
  <conditionalFormatting sqref="C95">
    <cfRule type="cellIs" dxfId="28121" priority="3480" stopIfTrue="1" operator="equal">
      <formula>"Towel"</formula>
    </cfRule>
  </conditionalFormatting>
  <conditionalFormatting sqref="C95">
    <cfRule type="cellIs" dxfId="28120" priority="3481" stopIfTrue="1" operator="equal">
      <formula>"Napkin Hs"</formula>
    </cfRule>
    <cfRule type="cellIs" dxfId="28119" priority="3486" stopIfTrue="1" operator="equal">
      <formula>"Towel"</formula>
    </cfRule>
    <cfRule type="cellIs" dxfId="28118" priority="3487" stopIfTrue="1" operator="equal">
      <formula>"Napkin Hs"</formula>
    </cfRule>
    <cfRule type="cellIs" dxfId="28117" priority="3496" stopIfTrue="1" operator="equal">
      <formula>"Towel"</formula>
    </cfRule>
    <cfRule type="cellIs" dxfId="28116" priority="3497" stopIfTrue="1" operator="equal">
      <formula>"Napkin Hs"</formula>
    </cfRule>
    <cfRule type="cellIs" dxfId="28115" priority="3502" stopIfTrue="1" operator="equal">
      <formula>"Towel"</formula>
    </cfRule>
    <cfRule type="cellIs" dxfId="28114" priority="3503" stopIfTrue="1" operator="equal">
      <formula>"Napkin Hs"</formula>
    </cfRule>
  </conditionalFormatting>
  <conditionalFormatting sqref="C95">
    <cfRule type="cellIs" dxfId="28113" priority="3482" stopIfTrue="1" operator="equal">
      <formula>"Towel"</formula>
    </cfRule>
    <cfRule type="cellIs" dxfId="28112" priority="3483" stopIfTrue="1" operator="equal">
      <formula>"Napkin Hs"</formula>
    </cfRule>
    <cfRule type="cellIs" dxfId="28111" priority="3484" stopIfTrue="1" operator="equal">
      <formula>"Towel"</formula>
    </cfRule>
    <cfRule type="cellIs" dxfId="28110" priority="3485" stopIfTrue="1" operator="equal">
      <formula>"Napkin Hs"</formula>
    </cfRule>
    <cfRule type="cellIs" dxfId="28109" priority="3488" stopIfTrue="1" operator="equal">
      <formula>"Towel"</formula>
    </cfRule>
    <cfRule type="cellIs" dxfId="28108" priority="3489" stopIfTrue="1" operator="equal">
      <formula>"Napkin Hs"</formula>
    </cfRule>
    <cfRule type="cellIs" dxfId="28107" priority="3490" stopIfTrue="1" operator="equal">
      <formula>"Towel"</formula>
    </cfRule>
    <cfRule type="cellIs" dxfId="28106" priority="3491" stopIfTrue="1" operator="equal">
      <formula>"Napkin Hs"</formula>
    </cfRule>
    <cfRule type="cellIs" dxfId="28105" priority="3492" stopIfTrue="1" operator="equal">
      <formula>"Towel"</formula>
    </cfRule>
    <cfRule type="cellIs" dxfId="28104" priority="3493" stopIfTrue="1" operator="equal">
      <formula>"Napkin Hs"</formula>
    </cfRule>
    <cfRule type="cellIs" dxfId="28103" priority="3494" stopIfTrue="1" operator="equal">
      <formula>"Towel"</formula>
    </cfRule>
    <cfRule type="cellIs" dxfId="28102" priority="3495" stopIfTrue="1" operator="equal">
      <formula>"Napkin Hs"</formula>
    </cfRule>
    <cfRule type="cellIs" dxfId="28101" priority="3498" stopIfTrue="1" operator="equal">
      <formula>"Towel"</formula>
    </cfRule>
    <cfRule type="cellIs" dxfId="28100" priority="3499" stopIfTrue="1" operator="equal">
      <formula>"Napkin Hs"</formula>
    </cfRule>
    <cfRule type="cellIs" dxfId="28099" priority="3501" stopIfTrue="1" operator="equal">
      <formula>"Napkin Hs"</formula>
    </cfRule>
  </conditionalFormatting>
  <conditionalFormatting sqref="C95">
    <cfRule type="cellIs" dxfId="28098" priority="3500" stopIfTrue="1" operator="equal">
      <formula>"Towel"</formula>
    </cfRule>
  </conditionalFormatting>
  <conditionalFormatting sqref="C95">
    <cfRule type="cellIs" dxfId="28097" priority="3478" stopIfTrue="1" operator="equal">
      <formula>"Towel"</formula>
    </cfRule>
    <cfRule type="cellIs" dxfId="28096" priority="3479" stopIfTrue="1" operator="equal">
      <formula>"Napkin Hs"</formula>
    </cfRule>
  </conditionalFormatting>
  <conditionalFormatting sqref="C95">
    <cfRule type="cellIs" dxfId="28095" priority="3477" stopIfTrue="1" operator="equal">
      <formula>"Napkin Hs"</formula>
    </cfRule>
  </conditionalFormatting>
  <conditionalFormatting sqref="C95">
    <cfRule type="cellIs" dxfId="28094" priority="3476" stopIfTrue="1" operator="equal">
      <formula>"Towel"</formula>
    </cfRule>
  </conditionalFormatting>
  <conditionalFormatting sqref="C95">
    <cfRule type="cellIs" dxfId="28093" priority="3474" stopIfTrue="1" operator="equal">
      <formula>"Towel"</formula>
    </cfRule>
  </conditionalFormatting>
  <conditionalFormatting sqref="C95">
    <cfRule type="cellIs" dxfId="28092" priority="3475" stopIfTrue="1" operator="equal">
      <formula>"Napkin Hs"</formula>
    </cfRule>
  </conditionalFormatting>
  <conditionalFormatting sqref="C95">
    <cfRule type="cellIs" dxfId="28091" priority="3378" stopIfTrue="1" operator="equal">
      <formula>"Towel"</formula>
    </cfRule>
  </conditionalFormatting>
  <conditionalFormatting sqref="C95">
    <cfRule type="cellIs" dxfId="28090" priority="3388" stopIfTrue="1" operator="equal">
      <formula>"Towel"</formula>
    </cfRule>
    <cfRule type="cellIs" dxfId="28089" priority="3389" stopIfTrue="1" operator="equal">
      <formula>"Napkin Hs"</formula>
    </cfRule>
    <cfRule type="cellIs" dxfId="28088" priority="3394" stopIfTrue="1" operator="equal">
      <formula>"Towel"</formula>
    </cfRule>
    <cfRule type="cellIs" dxfId="28087" priority="3395" stopIfTrue="1" operator="equal">
      <formula>"Napkin Hs"</formula>
    </cfRule>
    <cfRule type="cellIs" dxfId="28086" priority="3400" stopIfTrue="1" operator="equal">
      <formula>"Towel"</formula>
    </cfRule>
    <cfRule type="cellIs" dxfId="28085" priority="3401" stopIfTrue="1" operator="equal">
      <formula>"Napkin Hs"</formula>
    </cfRule>
    <cfRule type="cellIs" dxfId="28084" priority="3402" stopIfTrue="1" operator="equal">
      <formula>"Towel"</formula>
    </cfRule>
    <cfRule type="cellIs" dxfId="28083" priority="3403" stopIfTrue="1" operator="equal">
      <formula>"Napkin Hs"</formula>
    </cfRule>
    <cfRule type="cellIs" dxfId="28082" priority="3408" stopIfTrue="1" operator="equal">
      <formula>"Towel"</formula>
    </cfRule>
    <cfRule type="cellIs" dxfId="28081" priority="3409" stopIfTrue="1" operator="equal">
      <formula>"Napkin Hs"</formula>
    </cfRule>
    <cfRule type="cellIs" dxfId="28080" priority="3418" stopIfTrue="1" operator="equal">
      <formula>"Towel"</formula>
    </cfRule>
    <cfRule type="cellIs" dxfId="28079" priority="3419" stopIfTrue="1" operator="equal">
      <formula>"Napkin Hs"</formula>
    </cfRule>
    <cfRule type="cellIs" dxfId="28078" priority="3424" stopIfTrue="1" operator="equal">
      <formula>"Towel"</formula>
    </cfRule>
    <cfRule type="cellIs" dxfId="28077" priority="3425" stopIfTrue="1" operator="equal">
      <formula>"Napkin Hs"</formula>
    </cfRule>
    <cfRule type="cellIs" dxfId="28076" priority="3426" stopIfTrue="1" operator="equal">
      <formula>"Towel"</formula>
    </cfRule>
    <cfRule type="cellIs" dxfId="28075" priority="3427" stopIfTrue="1" operator="equal">
      <formula>"Napkin Hs"</formula>
    </cfRule>
    <cfRule type="cellIs" dxfId="28074" priority="3432" stopIfTrue="1" operator="equal">
      <formula>"Towel"</formula>
    </cfRule>
    <cfRule type="cellIs" dxfId="28073" priority="3433" stopIfTrue="1" operator="equal">
      <formula>"Napkin Hs"</formula>
    </cfRule>
    <cfRule type="cellIs" dxfId="28072" priority="3442" stopIfTrue="1" operator="equal">
      <formula>"Towel"</formula>
    </cfRule>
    <cfRule type="cellIs" dxfId="28071" priority="3443" stopIfTrue="1" operator="equal">
      <formula>"Napkin Hs"</formula>
    </cfRule>
    <cfRule type="cellIs" dxfId="28070" priority="3444" stopIfTrue="1" operator="equal">
      <formula>"Towel"</formula>
    </cfRule>
    <cfRule type="cellIs" dxfId="28069" priority="3445" stopIfTrue="1" operator="equal">
      <formula>"Napkin Hs"</formula>
    </cfRule>
    <cfRule type="cellIs" dxfId="28068" priority="3450" stopIfTrue="1" operator="equal">
      <formula>"Towel"</formula>
    </cfRule>
    <cfRule type="cellIs" dxfId="28067" priority="3451" stopIfTrue="1" operator="equal">
      <formula>"Napkin Hs"</formula>
    </cfRule>
    <cfRule type="cellIs" dxfId="28066" priority="3460" stopIfTrue="1" operator="equal">
      <formula>"Towel"</formula>
    </cfRule>
    <cfRule type="cellIs" dxfId="28065" priority="3461" stopIfTrue="1" operator="equal">
      <formula>"Napkin Hs"</formula>
    </cfRule>
    <cfRule type="cellIs" dxfId="28064" priority="3462" stopIfTrue="1" operator="equal">
      <formula>"Towel"</formula>
    </cfRule>
    <cfRule type="cellIs" dxfId="28063" priority="3463" stopIfTrue="1" operator="equal">
      <formula>"Napkin Hs"</formula>
    </cfRule>
    <cfRule type="cellIs" dxfId="28062" priority="3469" stopIfTrue="1" operator="equal">
      <formula>"Napkin Hs"</formula>
    </cfRule>
  </conditionalFormatting>
  <conditionalFormatting sqref="C95">
    <cfRule type="cellIs" dxfId="28061" priority="3468" stopIfTrue="1" operator="equal">
      <formula>"Towel"</formula>
    </cfRule>
  </conditionalFormatting>
  <conditionalFormatting sqref="C95">
    <cfRule type="cellIs" dxfId="28060" priority="3379" stopIfTrue="1" operator="equal">
      <formula>"Napkin Hs"</formula>
    </cfRule>
    <cfRule type="cellIs" dxfId="28059" priority="3380" stopIfTrue="1" operator="equal">
      <formula>"Towel"</formula>
    </cfRule>
    <cfRule type="cellIs" dxfId="28058" priority="3381" stopIfTrue="1" operator="equal">
      <formula>"Napkin Hs"</formula>
    </cfRule>
    <cfRule type="cellIs" dxfId="28057" priority="3382" stopIfTrue="1" operator="equal">
      <formula>"Towel"</formula>
    </cfRule>
    <cfRule type="cellIs" dxfId="28056" priority="3383" stopIfTrue="1" operator="equal">
      <formula>"Napkin Hs"</formula>
    </cfRule>
    <cfRule type="cellIs" dxfId="28055" priority="3384" stopIfTrue="1" operator="equal">
      <formula>"Towel"</formula>
    </cfRule>
    <cfRule type="cellIs" dxfId="28054" priority="3385" stopIfTrue="1" operator="equal">
      <formula>"Napkin Hs"</formula>
    </cfRule>
    <cfRule type="cellIs" dxfId="28053" priority="3386" stopIfTrue="1" operator="equal">
      <formula>"Towel"</formula>
    </cfRule>
    <cfRule type="cellIs" dxfId="28052" priority="3387" stopIfTrue="1" operator="equal">
      <formula>"Napkin Hs"</formula>
    </cfRule>
    <cfRule type="cellIs" dxfId="28051" priority="3390" stopIfTrue="1" operator="equal">
      <formula>"Towel"</formula>
    </cfRule>
    <cfRule type="cellIs" dxfId="28050" priority="3391" stopIfTrue="1" operator="equal">
      <formula>"Napkin Hs"</formula>
    </cfRule>
    <cfRule type="cellIs" dxfId="28049" priority="3392" stopIfTrue="1" operator="equal">
      <formula>"Towel"</formula>
    </cfRule>
    <cfRule type="cellIs" dxfId="28048" priority="3393" stopIfTrue="1" operator="equal">
      <formula>"Napkin Hs"</formula>
    </cfRule>
    <cfRule type="cellIs" dxfId="28047" priority="3396" stopIfTrue="1" operator="equal">
      <formula>"Towel"</formula>
    </cfRule>
    <cfRule type="cellIs" dxfId="28046" priority="3397" stopIfTrue="1" operator="equal">
      <formula>"Napkin Hs"</formula>
    </cfRule>
    <cfRule type="cellIs" dxfId="28045" priority="3398" stopIfTrue="1" operator="equal">
      <formula>"Towel"</formula>
    </cfRule>
    <cfRule type="cellIs" dxfId="28044" priority="3399" stopIfTrue="1" operator="equal">
      <formula>"Napkin Hs"</formula>
    </cfRule>
    <cfRule type="cellIs" dxfId="28043" priority="3404" stopIfTrue="1" operator="equal">
      <formula>"Towel"</formula>
    </cfRule>
    <cfRule type="cellIs" dxfId="28042" priority="3405" stopIfTrue="1" operator="equal">
      <formula>"Napkin Hs"</formula>
    </cfRule>
    <cfRule type="cellIs" dxfId="28041" priority="3406" stopIfTrue="1" operator="equal">
      <formula>"Towel"</formula>
    </cfRule>
    <cfRule type="cellIs" dxfId="28040" priority="3407" stopIfTrue="1" operator="equal">
      <formula>"Napkin Hs"</formula>
    </cfRule>
    <cfRule type="cellIs" dxfId="28039" priority="3410" stopIfTrue="1" operator="equal">
      <formula>"Towel"</formula>
    </cfRule>
    <cfRule type="cellIs" dxfId="28038" priority="3411" stopIfTrue="1" operator="equal">
      <formula>"Napkin Hs"</formula>
    </cfRule>
    <cfRule type="cellIs" dxfId="28037" priority="3412" stopIfTrue="1" operator="equal">
      <formula>"Towel"</formula>
    </cfRule>
    <cfRule type="cellIs" dxfId="28036" priority="3413" stopIfTrue="1" operator="equal">
      <formula>"Napkin Hs"</formula>
    </cfRule>
    <cfRule type="cellIs" dxfId="28035" priority="3414" stopIfTrue="1" operator="equal">
      <formula>"Towel"</formula>
    </cfRule>
    <cfRule type="cellIs" dxfId="28034" priority="3415" stopIfTrue="1" operator="equal">
      <formula>"Napkin Hs"</formula>
    </cfRule>
    <cfRule type="cellIs" dxfId="28033" priority="3416" stopIfTrue="1" operator="equal">
      <formula>"Towel"</formula>
    </cfRule>
    <cfRule type="cellIs" dxfId="28032" priority="3417" stopIfTrue="1" operator="equal">
      <formula>"Napkin Hs"</formula>
    </cfRule>
    <cfRule type="cellIs" dxfId="28031" priority="3420" stopIfTrue="1" operator="equal">
      <formula>"Towel"</formula>
    </cfRule>
    <cfRule type="cellIs" dxfId="28030" priority="3421" stopIfTrue="1" operator="equal">
      <formula>"Napkin Hs"</formula>
    </cfRule>
    <cfRule type="cellIs" dxfId="28029" priority="3422" stopIfTrue="1" operator="equal">
      <formula>"Towel"</formula>
    </cfRule>
    <cfRule type="cellIs" dxfId="28028" priority="3423" stopIfTrue="1" operator="equal">
      <formula>"Napkin Hs"</formula>
    </cfRule>
    <cfRule type="cellIs" dxfId="28027" priority="3428" stopIfTrue="1" operator="equal">
      <formula>"Towel"</formula>
    </cfRule>
    <cfRule type="cellIs" dxfId="28026" priority="3429" stopIfTrue="1" operator="equal">
      <formula>"Napkin Hs"</formula>
    </cfRule>
    <cfRule type="cellIs" dxfId="28025" priority="3430" stopIfTrue="1" operator="equal">
      <formula>"Towel"</formula>
    </cfRule>
    <cfRule type="cellIs" dxfId="28024" priority="3431" stopIfTrue="1" operator="equal">
      <formula>"Napkin Hs"</formula>
    </cfRule>
    <cfRule type="cellIs" dxfId="28023" priority="3434" stopIfTrue="1" operator="equal">
      <formula>"Towel"</formula>
    </cfRule>
    <cfRule type="cellIs" dxfId="28022" priority="3435" stopIfTrue="1" operator="equal">
      <formula>"Napkin Hs"</formula>
    </cfRule>
    <cfRule type="cellIs" dxfId="28021" priority="3436" stopIfTrue="1" operator="equal">
      <formula>"Towel"</formula>
    </cfRule>
    <cfRule type="cellIs" dxfId="28020" priority="3437" stopIfTrue="1" operator="equal">
      <formula>"Napkin Hs"</formula>
    </cfRule>
    <cfRule type="cellIs" dxfId="28019" priority="3438" stopIfTrue="1" operator="equal">
      <formula>"Towel"</formula>
    </cfRule>
    <cfRule type="cellIs" dxfId="28018" priority="3439" stopIfTrue="1" operator="equal">
      <formula>"Napkin Hs"</formula>
    </cfRule>
    <cfRule type="cellIs" dxfId="28017" priority="3440" stopIfTrue="1" operator="equal">
      <formula>"Towel"</formula>
    </cfRule>
    <cfRule type="cellIs" dxfId="28016" priority="3441" stopIfTrue="1" operator="equal">
      <formula>"Napkin Hs"</formula>
    </cfRule>
    <cfRule type="cellIs" dxfId="28015" priority="3446" stopIfTrue="1" operator="equal">
      <formula>"Towel"</formula>
    </cfRule>
    <cfRule type="cellIs" dxfId="28014" priority="3447" stopIfTrue="1" operator="equal">
      <formula>"Napkin Hs"</formula>
    </cfRule>
    <cfRule type="cellIs" dxfId="28013" priority="3448" stopIfTrue="1" operator="equal">
      <formula>"Towel"</formula>
    </cfRule>
    <cfRule type="cellIs" dxfId="28012" priority="3449" stopIfTrue="1" operator="equal">
      <formula>"Napkin Hs"</formula>
    </cfRule>
    <cfRule type="cellIs" dxfId="28011" priority="3452" stopIfTrue="1" operator="equal">
      <formula>"Towel"</formula>
    </cfRule>
    <cfRule type="cellIs" dxfId="28010" priority="3453" stopIfTrue="1" operator="equal">
      <formula>"Napkin Hs"</formula>
    </cfRule>
    <cfRule type="cellIs" dxfId="28009" priority="3454" stopIfTrue="1" operator="equal">
      <formula>"Towel"</formula>
    </cfRule>
    <cfRule type="cellIs" dxfId="28008" priority="3455" stopIfTrue="1" operator="equal">
      <formula>"Napkin Hs"</formula>
    </cfRule>
    <cfRule type="cellIs" dxfId="28007" priority="3456" stopIfTrue="1" operator="equal">
      <formula>"Towel"</formula>
    </cfRule>
    <cfRule type="cellIs" dxfId="28006" priority="3457" stopIfTrue="1" operator="equal">
      <formula>"Napkin Hs"</formula>
    </cfRule>
    <cfRule type="cellIs" dxfId="28005" priority="3458" stopIfTrue="1" operator="equal">
      <formula>"Towel"</formula>
    </cfRule>
    <cfRule type="cellIs" dxfId="28004" priority="3459" stopIfTrue="1" operator="equal">
      <formula>"Napkin Hs"</formula>
    </cfRule>
    <cfRule type="cellIs" dxfId="28003" priority="3464" stopIfTrue="1" operator="equal">
      <formula>"Towel"</formula>
    </cfRule>
    <cfRule type="cellIs" dxfId="28002" priority="3465" stopIfTrue="1" operator="equal">
      <formula>"Napkin Hs"</formula>
    </cfRule>
    <cfRule type="cellIs" dxfId="28001" priority="3466" stopIfTrue="1" operator="equal">
      <formula>"Towel"</formula>
    </cfRule>
    <cfRule type="cellIs" dxfId="28000" priority="3467" stopIfTrue="1" operator="equal">
      <formula>"Napkin Hs"</formula>
    </cfRule>
    <cfRule type="cellIs" dxfId="27999" priority="3470" stopIfTrue="1" operator="equal">
      <formula>"Towel"</formula>
    </cfRule>
    <cfRule type="cellIs" dxfId="27998" priority="3471" stopIfTrue="1" operator="equal">
      <formula>"Napkin Hs"</formula>
    </cfRule>
    <cfRule type="cellIs" dxfId="27997" priority="3472" stopIfTrue="1" operator="equal">
      <formula>"Towel"</formula>
    </cfRule>
    <cfRule type="cellIs" dxfId="27996" priority="3473" stopIfTrue="1" operator="equal">
      <formula>"Napkin Hs"</formula>
    </cfRule>
  </conditionalFormatting>
  <conditionalFormatting sqref="C95">
    <cfRule type="cellIs" dxfId="27995" priority="3377" stopIfTrue="1" operator="equal">
      <formula>"Napkin Hs"</formula>
    </cfRule>
  </conditionalFormatting>
  <conditionalFormatting sqref="C95">
    <cfRule type="cellIs" dxfId="27994" priority="3376" stopIfTrue="1" operator="equal">
      <formula>"Napkin Hs"</formula>
    </cfRule>
  </conditionalFormatting>
  <conditionalFormatting sqref="C95">
    <cfRule type="cellIs" dxfId="27993" priority="3375" stopIfTrue="1" operator="equal">
      <formula>"Napkin Hs"</formula>
    </cfRule>
  </conditionalFormatting>
  <conditionalFormatting sqref="C95">
    <cfRule type="cellIs" dxfId="27992" priority="3374" stopIfTrue="1" operator="equal">
      <formula>"Napkin Hs"</formula>
    </cfRule>
  </conditionalFormatting>
  <conditionalFormatting sqref="C95">
    <cfRule type="cellIs" dxfId="27991" priority="3373" stopIfTrue="1" operator="equal">
      <formula>"Napkin Hs"</formula>
    </cfRule>
  </conditionalFormatting>
  <conditionalFormatting sqref="C95">
    <cfRule type="cellIs" dxfId="27990" priority="3372" stopIfTrue="1" operator="equal">
      <formula>"Napkin Hs"</formula>
    </cfRule>
  </conditionalFormatting>
  <conditionalFormatting sqref="C95">
    <cfRule type="cellIs" dxfId="27989" priority="3368" stopIfTrue="1" operator="equal">
      <formula>"Towel"</formula>
    </cfRule>
    <cfRule type="cellIs" dxfId="27988" priority="3369" stopIfTrue="1" operator="equal">
      <formula>"Napkin Hs"</formula>
    </cfRule>
  </conditionalFormatting>
  <conditionalFormatting sqref="C95">
    <cfRule type="cellIs" dxfId="27987" priority="3370" stopIfTrue="1" operator="equal">
      <formula>"Towel"</formula>
    </cfRule>
    <cfRule type="cellIs" dxfId="27986" priority="3371" stopIfTrue="1" operator="equal">
      <formula>"Napkin Hs"</formula>
    </cfRule>
  </conditionalFormatting>
  <conditionalFormatting sqref="C95">
    <cfRule type="cellIs" dxfId="27985" priority="3364" stopIfTrue="1" operator="equal">
      <formula>"Towel"</formula>
    </cfRule>
    <cfRule type="cellIs" dxfId="27984" priority="3365" stopIfTrue="1" operator="equal">
      <formula>"Napkin Hs"</formula>
    </cfRule>
  </conditionalFormatting>
  <conditionalFormatting sqref="C95">
    <cfRule type="cellIs" dxfId="27983" priority="3366" stopIfTrue="1" operator="equal">
      <formula>"Towel"</formula>
    </cfRule>
    <cfRule type="cellIs" dxfId="27982" priority="3367" stopIfTrue="1" operator="equal">
      <formula>"Napkin Hs"</formula>
    </cfRule>
  </conditionalFormatting>
  <conditionalFormatting sqref="C95">
    <cfRule type="cellIs" dxfId="27981" priority="3362" stopIfTrue="1" operator="equal">
      <formula>"Towel"</formula>
    </cfRule>
    <cfRule type="cellIs" dxfId="27980" priority="3363" stopIfTrue="1" operator="equal">
      <formula>"Napkin Hs"</formula>
    </cfRule>
  </conditionalFormatting>
  <conditionalFormatting sqref="C95">
    <cfRule type="cellIs" dxfId="27979" priority="3358" stopIfTrue="1" operator="equal">
      <formula>"Towel"</formula>
    </cfRule>
    <cfRule type="cellIs" dxfId="27978" priority="3359" stopIfTrue="1" operator="equal">
      <formula>"Napkin Hs"</formula>
    </cfRule>
  </conditionalFormatting>
  <conditionalFormatting sqref="C95">
    <cfRule type="cellIs" dxfId="27977" priority="3360" stopIfTrue="1" operator="equal">
      <formula>"Towel"</formula>
    </cfRule>
    <cfRule type="cellIs" dxfId="27976" priority="3361" stopIfTrue="1" operator="equal">
      <formula>"Napkin Hs"</formula>
    </cfRule>
  </conditionalFormatting>
  <conditionalFormatting sqref="C95">
    <cfRule type="cellIs" dxfId="27975" priority="3354" stopIfTrue="1" operator="equal">
      <formula>"Towel"</formula>
    </cfRule>
    <cfRule type="cellIs" dxfId="27974" priority="3355" stopIfTrue="1" operator="equal">
      <formula>"Napkin Hs"</formula>
    </cfRule>
  </conditionalFormatting>
  <conditionalFormatting sqref="C95">
    <cfRule type="cellIs" dxfId="27973" priority="3356" stopIfTrue="1" operator="equal">
      <formula>"Towel"</formula>
    </cfRule>
    <cfRule type="cellIs" dxfId="27972" priority="3357" stopIfTrue="1" operator="equal">
      <formula>"Napkin Hs"</formula>
    </cfRule>
  </conditionalFormatting>
  <conditionalFormatting sqref="C95">
    <cfRule type="cellIs" dxfId="27971" priority="3352" stopIfTrue="1" operator="equal">
      <formula>"Towel"</formula>
    </cfRule>
    <cfRule type="cellIs" dxfId="27970" priority="3353" stopIfTrue="1" operator="equal">
      <formula>"Napkin Hs"</formula>
    </cfRule>
  </conditionalFormatting>
  <conditionalFormatting sqref="C95">
    <cfRule type="cellIs" dxfId="27969" priority="3346" stopIfTrue="1" operator="equal">
      <formula>"Towel"</formula>
    </cfRule>
    <cfRule type="cellIs" dxfId="27968" priority="3347" stopIfTrue="1" operator="equal">
      <formula>"Napkin Hs"</formula>
    </cfRule>
  </conditionalFormatting>
  <conditionalFormatting sqref="C95">
    <cfRule type="cellIs" dxfId="27967" priority="3350" stopIfTrue="1" operator="equal">
      <formula>"Towel"</formula>
    </cfRule>
    <cfRule type="cellIs" dxfId="27966" priority="3351" stopIfTrue="1" operator="equal">
      <formula>"Napkin Hs"</formula>
    </cfRule>
  </conditionalFormatting>
  <conditionalFormatting sqref="C95">
    <cfRule type="cellIs" dxfId="27965" priority="3348" stopIfTrue="1" operator="equal">
      <formula>"Towel"</formula>
    </cfRule>
    <cfRule type="cellIs" dxfId="27964" priority="3349" stopIfTrue="1" operator="equal">
      <formula>"Napkin Hs"</formula>
    </cfRule>
  </conditionalFormatting>
  <conditionalFormatting sqref="C95">
    <cfRule type="cellIs" dxfId="27963" priority="3340" stopIfTrue="1" operator="equal">
      <formula>"Towel"</formula>
    </cfRule>
    <cfRule type="cellIs" dxfId="27962" priority="3341" stopIfTrue="1" operator="equal">
      <formula>"Napkin Hs"</formula>
    </cfRule>
  </conditionalFormatting>
  <conditionalFormatting sqref="C95">
    <cfRule type="cellIs" dxfId="27961" priority="3342" stopIfTrue="1" operator="equal">
      <formula>"Towel"</formula>
    </cfRule>
    <cfRule type="cellIs" dxfId="27960" priority="3343" stopIfTrue="1" operator="equal">
      <formula>"Napkin Hs"</formula>
    </cfRule>
  </conditionalFormatting>
  <conditionalFormatting sqref="C95">
    <cfRule type="cellIs" dxfId="27959" priority="3344" stopIfTrue="1" operator="equal">
      <formula>"Towel"</formula>
    </cfRule>
    <cfRule type="cellIs" dxfId="27958" priority="3345" stopIfTrue="1" operator="equal">
      <formula>"Napkin Hs"</formula>
    </cfRule>
  </conditionalFormatting>
  <conditionalFormatting sqref="C95">
    <cfRule type="cellIs" dxfId="27957" priority="3338" stopIfTrue="1" operator="equal">
      <formula>"Towel"</formula>
    </cfRule>
    <cfRule type="cellIs" dxfId="27956" priority="3339" stopIfTrue="1" operator="equal">
      <formula>"Napkin Hs"</formula>
    </cfRule>
  </conditionalFormatting>
  <conditionalFormatting sqref="C95">
    <cfRule type="cellIs" dxfId="27955" priority="3336" stopIfTrue="1" operator="equal">
      <formula>"Towel"</formula>
    </cfRule>
    <cfRule type="cellIs" dxfId="27954" priority="3337" stopIfTrue="1" operator="equal">
      <formula>"Napkin Hs"</formula>
    </cfRule>
  </conditionalFormatting>
  <conditionalFormatting sqref="C95">
    <cfRule type="cellIs" dxfId="27953" priority="3312" stopIfTrue="1" operator="equal">
      <formula>"Towel"</formula>
    </cfRule>
  </conditionalFormatting>
  <conditionalFormatting sqref="C95">
    <cfRule type="cellIs" dxfId="27952" priority="3313" stopIfTrue="1" operator="equal">
      <formula>"Napkin Hs"</formula>
    </cfRule>
    <cfRule type="cellIs" dxfId="27951" priority="3318" stopIfTrue="1" operator="equal">
      <formula>"Towel"</formula>
    </cfRule>
    <cfRule type="cellIs" dxfId="27950" priority="3319" stopIfTrue="1" operator="equal">
      <formula>"Napkin Hs"</formula>
    </cfRule>
    <cfRule type="cellIs" dxfId="27949" priority="3328" stopIfTrue="1" operator="equal">
      <formula>"Towel"</formula>
    </cfRule>
    <cfRule type="cellIs" dxfId="27948" priority="3329" stopIfTrue="1" operator="equal">
      <formula>"Napkin Hs"</formula>
    </cfRule>
    <cfRule type="cellIs" dxfId="27947" priority="3334" stopIfTrue="1" operator="equal">
      <formula>"Towel"</formula>
    </cfRule>
    <cfRule type="cellIs" dxfId="27946" priority="3335" stopIfTrue="1" operator="equal">
      <formula>"Napkin Hs"</formula>
    </cfRule>
  </conditionalFormatting>
  <conditionalFormatting sqref="C95">
    <cfRule type="cellIs" dxfId="27945" priority="3314" stopIfTrue="1" operator="equal">
      <formula>"Towel"</formula>
    </cfRule>
    <cfRule type="cellIs" dxfId="27944" priority="3315" stopIfTrue="1" operator="equal">
      <formula>"Napkin Hs"</formula>
    </cfRule>
    <cfRule type="cellIs" dxfId="27943" priority="3316" stopIfTrue="1" operator="equal">
      <formula>"Towel"</formula>
    </cfRule>
    <cfRule type="cellIs" dxfId="27942" priority="3317" stopIfTrue="1" operator="equal">
      <formula>"Napkin Hs"</formula>
    </cfRule>
    <cfRule type="cellIs" dxfId="27941" priority="3320" stopIfTrue="1" operator="equal">
      <formula>"Towel"</formula>
    </cfRule>
    <cfRule type="cellIs" dxfId="27940" priority="3321" stopIfTrue="1" operator="equal">
      <formula>"Napkin Hs"</formula>
    </cfRule>
    <cfRule type="cellIs" dxfId="27939" priority="3322" stopIfTrue="1" operator="equal">
      <formula>"Towel"</formula>
    </cfRule>
    <cfRule type="cellIs" dxfId="27938" priority="3323" stopIfTrue="1" operator="equal">
      <formula>"Napkin Hs"</formula>
    </cfRule>
    <cfRule type="cellIs" dxfId="27937" priority="3324" stopIfTrue="1" operator="equal">
      <formula>"Towel"</formula>
    </cfRule>
    <cfRule type="cellIs" dxfId="27936" priority="3325" stopIfTrue="1" operator="equal">
      <formula>"Napkin Hs"</formula>
    </cfRule>
    <cfRule type="cellIs" dxfId="27935" priority="3326" stopIfTrue="1" operator="equal">
      <formula>"Towel"</formula>
    </cfRule>
    <cfRule type="cellIs" dxfId="27934" priority="3327" stopIfTrue="1" operator="equal">
      <formula>"Napkin Hs"</formula>
    </cfRule>
    <cfRule type="cellIs" dxfId="27933" priority="3330" stopIfTrue="1" operator="equal">
      <formula>"Towel"</formula>
    </cfRule>
    <cfRule type="cellIs" dxfId="27932" priority="3331" stopIfTrue="1" operator="equal">
      <formula>"Napkin Hs"</formula>
    </cfRule>
    <cfRule type="cellIs" dxfId="27931" priority="3333" stopIfTrue="1" operator="equal">
      <formula>"Napkin Hs"</formula>
    </cfRule>
  </conditionalFormatting>
  <conditionalFormatting sqref="C95">
    <cfRule type="cellIs" dxfId="27930" priority="3332" stopIfTrue="1" operator="equal">
      <formula>"Towel"</formula>
    </cfRule>
  </conditionalFormatting>
  <conditionalFormatting sqref="C95">
    <cfRule type="cellIs" dxfId="27929" priority="3310" stopIfTrue="1" operator="equal">
      <formula>"Towel"</formula>
    </cfRule>
    <cfRule type="cellIs" dxfId="27928" priority="3311" stopIfTrue="1" operator="equal">
      <formula>"Napkin Hs"</formula>
    </cfRule>
  </conditionalFormatting>
  <conditionalFormatting sqref="C95">
    <cfRule type="cellIs" dxfId="27927" priority="3309" stopIfTrue="1" operator="equal">
      <formula>"Napkin Hs"</formula>
    </cfRule>
  </conditionalFormatting>
  <conditionalFormatting sqref="C95">
    <cfRule type="cellIs" dxfId="27926" priority="3308" stopIfTrue="1" operator="equal">
      <formula>"Towel"</formula>
    </cfRule>
  </conditionalFormatting>
  <conditionalFormatting sqref="C95">
    <cfRule type="cellIs" dxfId="27925" priority="3306" stopIfTrue="1" operator="equal">
      <formula>"Towel"</formula>
    </cfRule>
  </conditionalFormatting>
  <conditionalFormatting sqref="C95">
    <cfRule type="cellIs" dxfId="27924" priority="3307" stopIfTrue="1" operator="equal">
      <formula>"Napkin Hs"</formula>
    </cfRule>
  </conditionalFormatting>
  <conditionalFormatting sqref="C95">
    <cfRule type="cellIs" dxfId="27923" priority="3210" stopIfTrue="1" operator="equal">
      <formula>"Towel"</formula>
    </cfRule>
  </conditionalFormatting>
  <conditionalFormatting sqref="C95">
    <cfRule type="cellIs" dxfId="27922" priority="3220" stopIfTrue="1" operator="equal">
      <formula>"Towel"</formula>
    </cfRule>
    <cfRule type="cellIs" dxfId="27921" priority="3221" stopIfTrue="1" operator="equal">
      <formula>"Napkin Hs"</formula>
    </cfRule>
    <cfRule type="cellIs" dxfId="27920" priority="3226" stopIfTrue="1" operator="equal">
      <formula>"Towel"</formula>
    </cfRule>
    <cfRule type="cellIs" dxfId="27919" priority="3227" stopIfTrue="1" operator="equal">
      <formula>"Napkin Hs"</formula>
    </cfRule>
    <cfRule type="cellIs" dxfId="27918" priority="3232" stopIfTrue="1" operator="equal">
      <formula>"Towel"</formula>
    </cfRule>
    <cfRule type="cellIs" dxfId="27917" priority="3233" stopIfTrue="1" operator="equal">
      <formula>"Napkin Hs"</formula>
    </cfRule>
    <cfRule type="cellIs" dxfId="27916" priority="3234" stopIfTrue="1" operator="equal">
      <formula>"Towel"</formula>
    </cfRule>
    <cfRule type="cellIs" dxfId="27915" priority="3235" stopIfTrue="1" operator="equal">
      <formula>"Napkin Hs"</formula>
    </cfRule>
    <cfRule type="cellIs" dxfId="27914" priority="3240" stopIfTrue="1" operator="equal">
      <formula>"Towel"</formula>
    </cfRule>
    <cfRule type="cellIs" dxfId="27913" priority="3241" stopIfTrue="1" operator="equal">
      <formula>"Napkin Hs"</formula>
    </cfRule>
    <cfRule type="cellIs" dxfId="27912" priority="3250" stopIfTrue="1" operator="equal">
      <formula>"Towel"</formula>
    </cfRule>
    <cfRule type="cellIs" dxfId="27911" priority="3251" stopIfTrue="1" operator="equal">
      <formula>"Napkin Hs"</formula>
    </cfRule>
    <cfRule type="cellIs" dxfId="27910" priority="3256" stopIfTrue="1" operator="equal">
      <formula>"Towel"</formula>
    </cfRule>
    <cfRule type="cellIs" dxfId="27909" priority="3257" stopIfTrue="1" operator="equal">
      <formula>"Napkin Hs"</formula>
    </cfRule>
    <cfRule type="cellIs" dxfId="27908" priority="3258" stopIfTrue="1" operator="equal">
      <formula>"Towel"</formula>
    </cfRule>
    <cfRule type="cellIs" dxfId="27907" priority="3259" stopIfTrue="1" operator="equal">
      <formula>"Napkin Hs"</formula>
    </cfRule>
    <cfRule type="cellIs" dxfId="27906" priority="3264" stopIfTrue="1" operator="equal">
      <formula>"Towel"</formula>
    </cfRule>
    <cfRule type="cellIs" dxfId="27905" priority="3265" stopIfTrue="1" operator="equal">
      <formula>"Napkin Hs"</formula>
    </cfRule>
    <cfRule type="cellIs" dxfId="27904" priority="3274" stopIfTrue="1" operator="equal">
      <formula>"Towel"</formula>
    </cfRule>
    <cfRule type="cellIs" dxfId="27903" priority="3275" stopIfTrue="1" operator="equal">
      <formula>"Napkin Hs"</formula>
    </cfRule>
    <cfRule type="cellIs" dxfId="27902" priority="3276" stopIfTrue="1" operator="equal">
      <formula>"Towel"</formula>
    </cfRule>
    <cfRule type="cellIs" dxfId="27901" priority="3277" stopIfTrue="1" operator="equal">
      <formula>"Napkin Hs"</formula>
    </cfRule>
    <cfRule type="cellIs" dxfId="27900" priority="3282" stopIfTrue="1" operator="equal">
      <formula>"Towel"</formula>
    </cfRule>
    <cfRule type="cellIs" dxfId="27899" priority="3283" stopIfTrue="1" operator="equal">
      <formula>"Napkin Hs"</formula>
    </cfRule>
    <cfRule type="cellIs" dxfId="27898" priority="3292" stopIfTrue="1" operator="equal">
      <formula>"Towel"</formula>
    </cfRule>
    <cfRule type="cellIs" dxfId="27897" priority="3293" stopIfTrue="1" operator="equal">
      <formula>"Napkin Hs"</formula>
    </cfRule>
    <cfRule type="cellIs" dxfId="27896" priority="3294" stopIfTrue="1" operator="equal">
      <formula>"Towel"</formula>
    </cfRule>
    <cfRule type="cellIs" dxfId="27895" priority="3295" stopIfTrue="1" operator="equal">
      <formula>"Napkin Hs"</formula>
    </cfRule>
    <cfRule type="cellIs" dxfId="27894" priority="3301" stopIfTrue="1" operator="equal">
      <formula>"Napkin Hs"</formula>
    </cfRule>
  </conditionalFormatting>
  <conditionalFormatting sqref="C95">
    <cfRule type="cellIs" dxfId="27893" priority="3300" stopIfTrue="1" operator="equal">
      <formula>"Towel"</formula>
    </cfRule>
  </conditionalFormatting>
  <conditionalFormatting sqref="C95">
    <cfRule type="cellIs" dxfId="27892" priority="3211" stopIfTrue="1" operator="equal">
      <formula>"Napkin Hs"</formula>
    </cfRule>
    <cfRule type="cellIs" dxfId="27891" priority="3212" stopIfTrue="1" operator="equal">
      <formula>"Towel"</formula>
    </cfRule>
    <cfRule type="cellIs" dxfId="27890" priority="3213" stopIfTrue="1" operator="equal">
      <formula>"Napkin Hs"</formula>
    </cfRule>
    <cfRule type="cellIs" dxfId="27889" priority="3214" stopIfTrue="1" operator="equal">
      <formula>"Towel"</formula>
    </cfRule>
    <cfRule type="cellIs" dxfId="27888" priority="3215" stopIfTrue="1" operator="equal">
      <formula>"Napkin Hs"</formula>
    </cfRule>
    <cfRule type="cellIs" dxfId="27887" priority="3216" stopIfTrue="1" operator="equal">
      <formula>"Towel"</formula>
    </cfRule>
    <cfRule type="cellIs" dxfId="27886" priority="3217" stopIfTrue="1" operator="equal">
      <formula>"Napkin Hs"</formula>
    </cfRule>
    <cfRule type="cellIs" dxfId="27885" priority="3218" stopIfTrue="1" operator="equal">
      <formula>"Towel"</formula>
    </cfRule>
    <cfRule type="cellIs" dxfId="27884" priority="3219" stopIfTrue="1" operator="equal">
      <formula>"Napkin Hs"</formula>
    </cfRule>
    <cfRule type="cellIs" dxfId="27883" priority="3222" stopIfTrue="1" operator="equal">
      <formula>"Towel"</formula>
    </cfRule>
    <cfRule type="cellIs" dxfId="27882" priority="3223" stopIfTrue="1" operator="equal">
      <formula>"Napkin Hs"</formula>
    </cfRule>
    <cfRule type="cellIs" dxfId="27881" priority="3224" stopIfTrue="1" operator="equal">
      <formula>"Towel"</formula>
    </cfRule>
    <cfRule type="cellIs" dxfId="27880" priority="3225" stopIfTrue="1" operator="equal">
      <formula>"Napkin Hs"</formula>
    </cfRule>
    <cfRule type="cellIs" dxfId="27879" priority="3228" stopIfTrue="1" operator="equal">
      <formula>"Towel"</formula>
    </cfRule>
    <cfRule type="cellIs" dxfId="27878" priority="3229" stopIfTrue="1" operator="equal">
      <formula>"Napkin Hs"</formula>
    </cfRule>
    <cfRule type="cellIs" dxfId="27877" priority="3230" stopIfTrue="1" operator="equal">
      <formula>"Towel"</formula>
    </cfRule>
    <cfRule type="cellIs" dxfId="27876" priority="3231" stopIfTrue="1" operator="equal">
      <formula>"Napkin Hs"</formula>
    </cfRule>
    <cfRule type="cellIs" dxfId="27875" priority="3236" stopIfTrue="1" operator="equal">
      <formula>"Towel"</formula>
    </cfRule>
    <cfRule type="cellIs" dxfId="27874" priority="3237" stopIfTrue="1" operator="equal">
      <formula>"Napkin Hs"</formula>
    </cfRule>
    <cfRule type="cellIs" dxfId="27873" priority="3238" stopIfTrue="1" operator="equal">
      <formula>"Towel"</formula>
    </cfRule>
    <cfRule type="cellIs" dxfId="27872" priority="3239" stopIfTrue="1" operator="equal">
      <formula>"Napkin Hs"</formula>
    </cfRule>
    <cfRule type="cellIs" dxfId="27871" priority="3242" stopIfTrue="1" operator="equal">
      <formula>"Towel"</formula>
    </cfRule>
    <cfRule type="cellIs" dxfId="27870" priority="3243" stopIfTrue="1" operator="equal">
      <formula>"Napkin Hs"</formula>
    </cfRule>
    <cfRule type="cellIs" dxfId="27869" priority="3244" stopIfTrue="1" operator="equal">
      <formula>"Towel"</formula>
    </cfRule>
    <cfRule type="cellIs" dxfId="27868" priority="3245" stopIfTrue="1" operator="equal">
      <formula>"Napkin Hs"</formula>
    </cfRule>
    <cfRule type="cellIs" dxfId="27867" priority="3246" stopIfTrue="1" operator="equal">
      <formula>"Towel"</formula>
    </cfRule>
    <cfRule type="cellIs" dxfId="27866" priority="3247" stopIfTrue="1" operator="equal">
      <formula>"Napkin Hs"</formula>
    </cfRule>
    <cfRule type="cellIs" dxfId="27865" priority="3248" stopIfTrue="1" operator="equal">
      <formula>"Towel"</formula>
    </cfRule>
    <cfRule type="cellIs" dxfId="27864" priority="3249" stopIfTrue="1" operator="equal">
      <formula>"Napkin Hs"</formula>
    </cfRule>
    <cfRule type="cellIs" dxfId="27863" priority="3252" stopIfTrue="1" operator="equal">
      <formula>"Towel"</formula>
    </cfRule>
    <cfRule type="cellIs" dxfId="27862" priority="3253" stopIfTrue="1" operator="equal">
      <formula>"Napkin Hs"</formula>
    </cfRule>
    <cfRule type="cellIs" dxfId="27861" priority="3254" stopIfTrue="1" operator="equal">
      <formula>"Towel"</formula>
    </cfRule>
    <cfRule type="cellIs" dxfId="27860" priority="3255" stopIfTrue="1" operator="equal">
      <formula>"Napkin Hs"</formula>
    </cfRule>
    <cfRule type="cellIs" dxfId="27859" priority="3260" stopIfTrue="1" operator="equal">
      <formula>"Towel"</formula>
    </cfRule>
    <cfRule type="cellIs" dxfId="27858" priority="3261" stopIfTrue="1" operator="equal">
      <formula>"Napkin Hs"</formula>
    </cfRule>
    <cfRule type="cellIs" dxfId="27857" priority="3262" stopIfTrue="1" operator="equal">
      <formula>"Towel"</formula>
    </cfRule>
    <cfRule type="cellIs" dxfId="27856" priority="3263" stopIfTrue="1" operator="equal">
      <formula>"Napkin Hs"</formula>
    </cfRule>
    <cfRule type="cellIs" dxfId="27855" priority="3266" stopIfTrue="1" operator="equal">
      <formula>"Towel"</formula>
    </cfRule>
    <cfRule type="cellIs" dxfId="27854" priority="3267" stopIfTrue="1" operator="equal">
      <formula>"Napkin Hs"</formula>
    </cfRule>
    <cfRule type="cellIs" dxfId="27853" priority="3268" stopIfTrue="1" operator="equal">
      <formula>"Towel"</formula>
    </cfRule>
    <cfRule type="cellIs" dxfId="27852" priority="3269" stopIfTrue="1" operator="equal">
      <formula>"Napkin Hs"</formula>
    </cfRule>
    <cfRule type="cellIs" dxfId="27851" priority="3270" stopIfTrue="1" operator="equal">
      <formula>"Towel"</formula>
    </cfRule>
    <cfRule type="cellIs" dxfId="27850" priority="3271" stopIfTrue="1" operator="equal">
      <formula>"Napkin Hs"</formula>
    </cfRule>
    <cfRule type="cellIs" dxfId="27849" priority="3272" stopIfTrue="1" operator="equal">
      <formula>"Towel"</formula>
    </cfRule>
    <cfRule type="cellIs" dxfId="27848" priority="3273" stopIfTrue="1" operator="equal">
      <formula>"Napkin Hs"</formula>
    </cfRule>
    <cfRule type="cellIs" dxfId="27847" priority="3278" stopIfTrue="1" operator="equal">
      <formula>"Towel"</formula>
    </cfRule>
    <cfRule type="cellIs" dxfId="27846" priority="3279" stopIfTrue="1" operator="equal">
      <formula>"Napkin Hs"</formula>
    </cfRule>
    <cfRule type="cellIs" dxfId="27845" priority="3280" stopIfTrue="1" operator="equal">
      <formula>"Towel"</formula>
    </cfRule>
    <cfRule type="cellIs" dxfId="27844" priority="3281" stopIfTrue="1" operator="equal">
      <formula>"Napkin Hs"</formula>
    </cfRule>
    <cfRule type="cellIs" dxfId="27843" priority="3284" stopIfTrue="1" operator="equal">
      <formula>"Towel"</formula>
    </cfRule>
    <cfRule type="cellIs" dxfId="27842" priority="3285" stopIfTrue="1" operator="equal">
      <formula>"Napkin Hs"</formula>
    </cfRule>
    <cfRule type="cellIs" dxfId="27841" priority="3286" stopIfTrue="1" operator="equal">
      <formula>"Towel"</formula>
    </cfRule>
    <cfRule type="cellIs" dxfId="27840" priority="3287" stopIfTrue="1" operator="equal">
      <formula>"Napkin Hs"</formula>
    </cfRule>
    <cfRule type="cellIs" dxfId="27839" priority="3288" stopIfTrue="1" operator="equal">
      <formula>"Towel"</formula>
    </cfRule>
    <cfRule type="cellIs" dxfId="27838" priority="3289" stopIfTrue="1" operator="equal">
      <formula>"Napkin Hs"</formula>
    </cfRule>
    <cfRule type="cellIs" dxfId="27837" priority="3290" stopIfTrue="1" operator="equal">
      <formula>"Towel"</formula>
    </cfRule>
    <cfRule type="cellIs" dxfId="27836" priority="3291" stopIfTrue="1" operator="equal">
      <formula>"Napkin Hs"</formula>
    </cfRule>
    <cfRule type="cellIs" dxfId="27835" priority="3296" stopIfTrue="1" operator="equal">
      <formula>"Towel"</formula>
    </cfRule>
    <cfRule type="cellIs" dxfId="27834" priority="3297" stopIfTrue="1" operator="equal">
      <formula>"Napkin Hs"</formula>
    </cfRule>
    <cfRule type="cellIs" dxfId="27833" priority="3298" stopIfTrue="1" operator="equal">
      <formula>"Towel"</formula>
    </cfRule>
    <cfRule type="cellIs" dxfId="27832" priority="3299" stopIfTrue="1" operator="equal">
      <formula>"Napkin Hs"</formula>
    </cfRule>
    <cfRule type="cellIs" dxfId="27831" priority="3302" stopIfTrue="1" operator="equal">
      <formula>"Towel"</formula>
    </cfRule>
    <cfRule type="cellIs" dxfId="27830" priority="3303" stopIfTrue="1" operator="equal">
      <formula>"Napkin Hs"</formula>
    </cfRule>
    <cfRule type="cellIs" dxfId="27829" priority="3304" stopIfTrue="1" operator="equal">
      <formula>"Towel"</formula>
    </cfRule>
    <cfRule type="cellIs" dxfId="27828" priority="3305" stopIfTrue="1" operator="equal">
      <formula>"Napkin Hs"</formula>
    </cfRule>
  </conditionalFormatting>
  <conditionalFormatting sqref="C95">
    <cfRule type="cellIs" dxfId="27827" priority="3209" stopIfTrue="1" operator="equal">
      <formula>"Napkin Hs"</formula>
    </cfRule>
  </conditionalFormatting>
  <conditionalFormatting sqref="C95">
    <cfRule type="cellIs" dxfId="27826" priority="3208" stopIfTrue="1" operator="equal">
      <formula>"Napkin Hs"</formula>
    </cfRule>
  </conditionalFormatting>
  <conditionalFormatting sqref="C95">
    <cfRule type="cellIs" dxfId="27825" priority="3207" stopIfTrue="1" operator="equal">
      <formula>"Napkin Hs"</formula>
    </cfRule>
  </conditionalFormatting>
  <conditionalFormatting sqref="C95">
    <cfRule type="cellIs" dxfId="27824" priority="3206" stopIfTrue="1" operator="equal">
      <formula>"Napkin Hs"</formula>
    </cfRule>
  </conditionalFormatting>
  <conditionalFormatting sqref="C95">
    <cfRule type="cellIs" dxfId="27823" priority="3205" stopIfTrue="1" operator="equal">
      <formula>"Napkin Hs"</formula>
    </cfRule>
  </conditionalFormatting>
  <conditionalFormatting sqref="C95">
    <cfRule type="cellIs" dxfId="27822" priority="3204" stopIfTrue="1" operator="equal">
      <formula>"Napkin Hs"</formula>
    </cfRule>
  </conditionalFormatting>
  <conditionalFormatting sqref="C95">
    <cfRule type="cellIs" dxfId="27821" priority="3200" stopIfTrue="1" operator="equal">
      <formula>"Towel"</formula>
    </cfRule>
    <cfRule type="cellIs" dxfId="27820" priority="3201" stopIfTrue="1" operator="equal">
      <formula>"Napkin Hs"</formula>
    </cfRule>
  </conditionalFormatting>
  <conditionalFormatting sqref="C95">
    <cfRule type="cellIs" dxfId="27819" priority="3202" stopIfTrue="1" operator="equal">
      <formula>"Towel"</formula>
    </cfRule>
    <cfRule type="cellIs" dxfId="27818" priority="3203" stopIfTrue="1" operator="equal">
      <formula>"Napkin Hs"</formula>
    </cfRule>
  </conditionalFormatting>
  <conditionalFormatting sqref="C95">
    <cfRule type="cellIs" dxfId="27817" priority="3196" stopIfTrue="1" operator="equal">
      <formula>"Towel"</formula>
    </cfRule>
    <cfRule type="cellIs" dxfId="27816" priority="3197" stopIfTrue="1" operator="equal">
      <formula>"Napkin Hs"</formula>
    </cfRule>
  </conditionalFormatting>
  <conditionalFormatting sqref="C95">
    <cfRule type="cellIs" dxfId="27815" priority="3198" stopIfTrue="1" operator="equal">
      <formula>"Towel"</formula>
    </cfRule>
    <cfRule type="cellIs" dxfId="27814" priority="3199" stopIfTrue="1" operator="equal">
      <formula>"Napkin Hs"</formula>
    </cfRule>
  </conditionalFormatting>
  <conditionalFormatting sqref="B95:C95">
    <cfRule type="cellIs" dxfId="27813" priority="3623" stopIfTrue="1" operator="equal">
      <formula>"Towel"</formula>
    </cfRule>
    <cfRule type="cellIs" dxfId="27812" priority="3624" stopIfTrue="1" operator="equal">
      <formula>"Napkin Hs"</formula>
    </cfRule>
  </conditionalFormatting>
  <conditionalFormatting sqref="C95">
    <cfRule type="cellIs" dxfId="27811" priority="3619" stopIfTrue="1" operator="equal">
      <formula>"Towel"</formula>
    </cfRule>
    <cfRule type="cellIs" dxfId="27810" priority="3620" stopIfTrue="1" operator="equal">
      <formula>"Napkin Hs"</formula>
    </cfRule>
  </conditionalFormatting>
  <conditionalFormatting sqref="C95">
    <cfRule type="cellIs" dxfId="27809" priority="3621" stopIfTrue="1" operator="equal">
      <formula>"Towel"</formula>
    </cfRule>
    <cfRule type="cellIs" dxfId="27808" priority="3622" stopIfTrue="1" operator="equal">
      <formula>"Napkin Hs"</formula>
    </cfRule>
  </conditionalFormatting>
  <conditionalFormatting sqref="C95">
    <cfRule type="cellIs" dxfId="27807" priority="3615" stopIfTrue="1" operator="equal">
      <formula>"Towel"</formula>
    </cfRule>
    <cfRule type="cellIs" dxfId="27806" priority="3616" stopIfTrue="1" operator="equal">
      <formula>"Napkin Hs"</formula>
    </cfRule>
  </conditionalFormatting>
  <conditionalFormatting sqref="C95">
    <cfRule type="cellIs" dxfId="27805" priority="3617" stopIfTrue="1" operator="equal">
      <formula>"Towel"</formula>
    </cfRule>
    <cfRule type="cellIs" dxfId="27804" priority="3618" stopIfTrue="1" operator="equal">
      <formula>"Napkin Hs"</formula>
    </cfRule>
  </conditionalFormatting>
  <conditionalFormatting sqref="C95">
    <cfRule type="cellIs" dxfId="27803" priority="3613" stopIfTrue="1" operator="equal">
      <formula>"Towel"</formula>
    </cfRule>
    <cfRule type="cellIs" dxfId="27802" priority="3614" stopIfTrue="1" operator="equal">
      <formula>"Napkin Hs"</formula>
    </cfRule>
  </conditionalFormatting>
  <conditionalFormatting sqref="B95">
    <cfRule type="cellIs" dxfId="27801" priority="3611" stopIfTrue="1" operator="equal">
      <formula>"Towel"</formula>
    </cfRule>
    <cfRule type="cellIs" dxfId="27800" priority="3612" stopIfTrue="1" operator="equal">
      <formula>"Napkin Hs"</formula>
    </cfRule>
  </conditionalFormatting>
  <conditionalFormatting sqref="B95:C95">
    <cfRule type="cellIs" dxfId="27799" priority="3609" stopIfTrue="1" operator="equal">
      <formula>"Towel"</formula>
    </cfRule>
    <cfRule type="cellIs" dxfId="27798" priority="3610" stopIfTrue="1" operator="equal">
      <formula>"Napkin Hs"</formula>
    </cfRule>
  </conditionalFormatting>
  <conditionalFormatting sqref="C95">
    <cfRule type="cellIs" dxfId="27797" priority="3605" stopIfTrue="1" operator="equal">
      <formula>"Towel"</formula>
    </cfRule>
    <cfRule type="cellIs" dxfId="27796" priority="3606" stopIfTrue="1" operator="equal">
      <formula>"Napkin Hs"</formula>
    </cfRule>
  </conditionalFormatting>
  <conditionalFormatting sqref="C95">
    <cfRule type="cellIs" dxfId="27795" priority="3608" stopIfTrue="1" operator="equal">
      <formula>"Napkin Hs"</formula>
    </cfRule>
  </conditionalFormatting>
  <conditionalFormatting sqref="C95">
    <cfRule type="cellIs" dxfId="27794" priority="3607" stopIfTrue="1" operator="equal">
      <formula>"Towel"</formula>
    </cfRule>
  </conditionalFormatting>
  <conditionalFormatting sqref="C93">
    <cfRule type="cellIs" dxfId="27793" priority="3182" stopIfTrue="1" operator="equal">
      <formula>"Towel"</formula>
    </cfRule>
    <cfRule type="cellIs" dxfId="27792" priority="3183" stopIfTrue="1" operator="equal">
      <formula>"Napkin Hs"</formula>
    </cfRule>
  </conditionalFormatting>
  <conditionalFormatting sqref="C93">
    <cfRule type="cellIs" dxfId="27791" priority="3180" stopIfTrue="1" operator="equal">
      <formula>"Towel"</formula>
    </cfRule>
    <cfRule type="cellIs" dxfId="27790" priority="3181" stopIfTrue="1" operator="equal">
      <formula>"Napkin Hs"</formula>
    </cfRule>
  </conditionalFormatting>
  <conditionalFormatting sqref="C93">
    <cfRule type="cellIs" dxfId="27789" priority="3188" stopIfTrue="1" operator="equal">
      <formula>"Towel"</formula>
    </cfRule>
    <cfRule type="cellIs" dxfId="27788" priority="3189" stopIfTrue="1" operator="equal">
      <formula>"Napkin Hs"</formula>
    </cfRule>
  </conditionalFormatting>
  <conditionalFormatting sqref="C93">
    <cfRule type="cellIs" dxfId="27787" priority="3190" stopIfTrue="1" operator="equal">
      <formula>"Towel"</formula>
    </cfRule>
    <cfRule type="cellIs" dxfId="27786" priority="3191" stopIfTrue="1" operator="equal">
      <formula>"Napkin Hs"</formula>
    </cfRule>
  </conditionalFormatting>
  <conditionalFormatting sqref="C93">
    <cfRule type="cellIs" dxfId="27785" priority="3186" stopIfTrue="1" operator="equal">
      <formula>"Towel"</formula>
    </cfRule>
    <cfRule type="cellIs" dxfId="27784" priority="3187" stopIfTrue="1" operator="equal">
      <formula>"Napkin Hs"</formula>
    </cfRule>
  </conditionalFormatting>
  <conditionalFormatting sqref="C93">
    <cfRule type="cellIs" dxfId="27783" priority="3184" stopIfTrue="1" operator="equal">
      <formula>"Towel"</formula>
    </cfRule>
    <cfRule type="cellIs" dxfId="27782" priority="3185" stopIfTrue="1" operator="equal">
      <formula>"Napkin Hs"</formula>
    </cfRule>
  </conditionalFormatting>
  <conditionalFormatting sqref="C93">
    <cfRule type="cellIs" dxfId="27781" priority="3192" stopIfTrue="1" operator="equal">
      <formula>"Towel"</formula>
    </cfRule>
    <cfRule type="cellIs" dxfId="27780" priority="3193" stopIfTrue="1" operator="equal">
      <formula>"Napkin Hs"</formula>
    </cfRule>
  </conditionalFormatting>
  <conditionalFormatting sqref="C93">
    <cfRule type="cellIs" dxfId="27779" priority="3194" stopIfTrue="1" operator="equal">
      <formula>"Towel"</formula>
    </cfRule>
    <cfRule type="cellIs" dxfId="27778" priority="3195" stopIfTrue="1" operator="equal">
      <formula>"Napkin Hs"</formula>
    </cfRule>
  </conditionalFormatting>
  <conditionalFormatting sqref="C93">
    <cfRule type="cellIs" dxfId="27777" priority="3176" stopIfTrue="1" operator="equal">
      <formula>"Towel"</formula>
    </cfRule>
    <cfRule type="cellIs" dxfId="27776" priority="3177" stopIfTrue="1" operator="equal">
      <formula>"Napkin Hs"</formula>
    </cfRule>
  </conditionalFormatting>
  <conditionalFormatting sqref="C93">
    <cfRule type="cellIs" dxfId="27775" priority="3178" stopIfTrue="1" operator="equal">
      <formula>"Towel"</formula>
    </cfRule>
    <cfRule type="cellIs" dxfId="27774" priority="3179" stopIfTrue="1" operator="equal">
      <formula>"Napkin Hs"</formula>
    </cfRule>
  </conditionalFormatting>
  <conditionalFormatting sqref="C93">
    <cfRule type="cellIs" dxfId="27773" priority="3174" stopIfTrue="1" operator="equal">
      <formula>"Towel"</formula>
    </cfRule>
    <cfRule type="cellIs" dxfId="27772" priority="3175" stopIfTrue="1" operator="equal">
      <formula>"Napkin Hs"</formula>
    </cfRule>
  </conditionalFormatting>
  <conditionalFormatting sqref="C93">
    <cfRule type="cellIs" dxfId="27771" priority="3172" stopIfTrue="1" operator="equal">
      <formula>"Towel"</formula>
    </cfRule>
    <cfRule type="cellIs" dxfId="27770" priority="3173" stopIfTrue="1" operator="equal">
      <formula>"Napkin Hs"</formula>
    </cfRule>
  </conditionalFormatting>
  <conditionalFormatting sqref="C93">
    <cfRule type="cellIs" dxfId="27769" priority="3150" stopIfTrue="1" operator="equal">
      <formula>"Towel"</formula>
    </cfRule>
    <cfRule type="cellIs" dxfId="27768" priority="3151" stopIfTrue="1" operator="equal">
      <formula>"Napkin Hs"</formula>
    </cfRule>
  </conditionalFormatting>
  <conditionalFormatting sqref="C93">
    <cfRule type="cellIs" dxfId="27767" priority="3146" stopIfTrue="1" operator="equal">
      <formula>"Towel"</formula>
    </cfRule>
    <cfRule type="cellIs" dxfId="27766" priority="3147" stopIfTrue="1" operator="equal">
      <formula>"Napkin Hs"</formula>
    </cfRule>
  </conditionalFormatting>
  <conditionalFormatting sqref="C93">
    <cfRule type="cellIs" dxfId="27765" priority="3149" stopIfTrue="1" operator="equal">
      <formula>"Napkin Hs"</formula>
    </cfRule>
  </conditionalFormatting>
  <conditionalFormatting sqref="C93">
    <cfRule type="cellIs" dxfId="27764" priority="3148" stopIfTrue="1" operator="equal">
      <formula>"Towel"</formula>
    </cfRule>
  </conditionalFormatting>
  <conditionalFormatting sqref="C93">
    <cfRule type="cellIs" dxfId="27763" priority="3125" stopIfTrue="1" operator="equal">
      <formula>"Towel"</formula>
    </cfRule>
    <cfRule type="cellIs" dxfId="27762" priority="3126" stopIfTrue="1" operator="equal">
      <formula>"Napkin Hs"</formula>
    </cfRule>
  </conditionalFormatting>
  <conditionalFormatting sqref="C93">
    <cfRule type="cellIs" dxfId="27761" priority="3121" stopIfTrue="1" operator="equal">
      <formula>"Towel"</formula>
    </cfRule>
    <cfRule type="cellIs" dxfId="27760" priority="3122" stopIfTrue="1" operator="equal">
      <formula>"Napkin Hs"</formula>
    </cfRule>
  </conditionalFormatting>
  <conditionalFormatting sqref="C93">
    <cfRule type="cellIs" dxfId="27759" priority="3123" stopIfTrue="1" operator="equal">
      <formula>"Towel"</formula>
    </cfRule>
    <cfRule type="cellIs" dxfId="27758" priority="3124" stopIfTrue="1" operator="equal">
      <formula>"Napkin Hs"</formula>
    </cfRule>
  </conditionalFormatting>
  <conditionalFormatting sqref="C93">
    <cfRule type="cellIs" dxfId="27757" priority="3119" stopIfTrue="1" operator="equal">
      <formula>"Towel"</formula>
    </cfRule>
    <cfRule type="cellIs" dxfId="27756" priority="3120" stopIfTrue="1" operator="equal">
      <formula>"Napkin Hs"</formula>
    </cfRule>
  </conditionalFormatting>
  <conditionalFormatting sqref="C93">
    <cfRule type="cellIs" dxfId="27755" priority="3117" stopIfTrue="1" operator="equal">
      <formula>"Towel"</formula>
    </cfRule>
    <cfRule type="cellIs" dxfId="27754" priority="3118" stopIfTrue="1" operator="equal">
      <formula>"Napkin Hs"</formula>
    </cfRule>
  </conditionalFormatting>
  <conditionalFormatting sqref="C93">
    <cfRule type="cellIs" dxfId="27753" priority="3115" stopIfTrue="1" operator="equal">
      <formula>"Towel"</formula>
    </cfRule>
    <cfRule type="cellIs" dxfId="27752" priority="3116" stopIfTrue="1" operator="equal">
      <formula>"Napkin Hs"</formula>
    </cfRule>
  </conditionalFormatting>
  <conditionalFormatting sqref="C93">
    <cfRule type="cellIs" dxfId="27751" priority="3107" stopIfTrue="1" operator="equal">
      <formula>"Towel"</formula>
    </cfRule>
    <cfRule type="cellIs" dxfId="27750" priority="3108" stopIfTrue="1" operator="equal">
      <formula>"Napkin Hs"</formula>
    </cfRule>
  </conditionalFormatting>
  <conditionalFormatting sqref="C93">
    <cfRule type="cellIs" dxfId="27749" priority="3109" stopIfTrue="1" operator="equal">
      <formula>"Towel"</formula>
    </cfRule>
    <cfRule type="cellIs" dxfId="27748" priority="3110" stopIfTrue="1" operator="equal">
      <formula>"Napkin Hs"</formula>
    </cfRule>
  </conditionalFormatting>
  <conditionalFormatting sqref="C93">
    <cfRule type="cellIs" dxfId="27747" priority="3105" stopIfTrue="1" operator="equal">
      <formula>"Towel"</formula>
    </cfRule>
    <cfRule type="cellIs" dxfId="27746" priority="3106" stopIfTrue="1" operator="equal">
      <formula>"Napkin Hs"</formula>
    </cfRule>
  </conditionalFormatting>
  <conditionalFormatting sqref="C93">
    <cfRule type="cellIs" dxfId="27745" priority="3103" stopIfTrue="1" operator="equal">
      <formula>"Towel"</formula>
    </cfRule>
    <cfRule type="cellIs" dxfId="27744" priority="3104" stopIfTrue="1" operator="equal">
      <formula>"Napkin Hs"</formula>
    </cfRule>
  </conditionalFormatting>
  <conditionalFormatting sqref="C93">
    <cfRule type="cellIs" dxfId="27743" priority="3111" stopIfTrue="1" operator="equal">
      <formula>"Towel"</formula>
    </cfRule>
    <cfRule type="cellIs" dxfId="27742" priority="3112" stopIfTrue="1" operator="equal">
      <formula>"Napkin Hs"</formula>
    </cfRule>
  </conditionalFormatting>
  <conditionalFormatting sqref="C93">
    <cfRule type="cellIs" dxfId="27741" priority="3113" stopIfTrue="1" operator="equal">
      <formula>"Towel"</formula>
    </cfRule>
    <cfRule type="cellIs" dxfId="27740" priority="3114" stopIfTrue="1" operator="equal">
      <formula>"Napkin Hs"</formula>
    </cfRule>
  </conditionalFormatting>
  <conditionalFormatting sqref="C93">
    <cfRule type="cellIs" dxfId="27739" priority="3101" stopIfTrue="1" operator="equal">
      <formula>"Towel"</formula>
    </cfRule>
    <cfRule type="cellIs" dxfId="27738" priority="3102" stopIfTrue="1" operator="equal">
      <formula>"Napkin Hs"</formula>
    </cfRule>
  </conditionalFormatting>
  <conditionalFormatting sqref="C93">
    <cfRule type="cellIs" dxfId="27737" priority="3097" stopIfTrue="1" operator="equal">
      <formula>"Towel"</formula>
    </cfRule>
    <cfRule type="cellIs" dxfId="27736" priority="3098" stopIfTrue="1" operator="equal">
      <formula>"Napkin Hs"</formula>
    </cfRule>
  </conditionalFormatting>
  <conditionalFormatting sqref="C93">
    <cfRule type="cellIs" dxfId="27735" priority="3099" stopIfTrue="1" operator="equal">
      <formula>"Towel"</formula>
    </cfRule>
    <cfRule type="cellIs" dxfId="27734" priority="3100" stopIfTrue="1" operator="equal">
      <formula>"Napkin Hs"</formula>
    </cfRule>
  </conditionalFormatting>
  <conditionalFormatting sqref="C93">
    <cfRule type="cellIs" dxfId="27733" priority="3095" stopIfTrue="1" operator="equal">
      <formula>"Towel"</formula>
    </cfRule>
    <cfRule type="cellIs" dxfId="27732" priority="3096" stopIfTrue="1" operator="equal">
      <formula>"Napkin Hs"</formula>
    </cfRule>
  </conditionalFormatting>
  <conditionalFormatting sqref="C93">
    <cfRule type="cellIs" dxfId="27731" priority="3093" stopIfTrue="1" operator="equal">
      <formula>"Towel"</formula>
    </cfRule>
    <cfRule type="cellIs" dxfId="27730" priority="3094" stopIfTrue="1" operator="equal">
      <formula>"Napkin Hs"</formula>
    </cfRule>
  </conditionalFormatting>
  <conditionalFormatting sqref="C93">
    <cfRule type="cellIs" dxfId="27729" priority="3091" stopIfTrue="1" operator="equal">
      <formula>"Towel"</formula>
    </cfRule>
    <cfRule type="cellIs" dxfId="27728" priority="3092" stopIfTrue="1" operator="equal">
      <formula>"Napkin Hs"</formula>
    </cfRule>
  </conditionalFormatting>
  <conditionalFormatting sqref="C93">
    <cfRule type="cellIs" dxfId="27727" priority="3083" stopIfTrue="1" operator="equal">
      <formula>"Towel"</formula>
    </cfRule>
    <cfRule type="cellIs" dxfId="27726" priority="3084" stopIfTrue="1" operator="equal">
      <formula>"Napkin Hs"</formula>
    </cfRule>
  </conditionalFormatting>
  <conditionalFormatting sqref="C93">
    <cfRule type="cellIs" dxfId="27725" priority="3085" stopIfTrue="1" operator="equal">
      <formula>"Towel"</formula>
    </cfRule>
    <cfRule type="cellIs" dxfId="27724" priority="3086" stopIfTrue="1" operator="equal">
      <formula>"Napkin Hs"</formula>
    </cfRule>
  </conditionalFormatting>
  <conditionalFormatting sqref="C93">
    <cfRule type="cellIs" dxfId="27723" priority="3081" stopIfTrue="1" operator="equal">
      <formula>"Towel"</formula>
    </cfRule>
    <cfRule type="cellIs" dxfId="27722" priority="3082" stopIfTrue="1" operator="equal">
      <formula>"Napkin Hs"</formula>
    </cfRule>
  </conditionalFormatting>
  <conditionalFormatting sqref="C93">
    <cfRule type="cellIs" dxfId="27721" priority="3079" stopIfTrue="1" operator="equal">
      <formula>"Towel"</formula>
    </cfRule>
    <cfRule type="cellIs" dxfId="27720" priority="3080" stopIfTrue="1" operator="equal">
      <formula>"Napkin Hs"</formula>
    </cfRule>
  </conditionalFormatting>
  <conditionalFormatting sqref="C93">
    <cfRule type="cellIs" dxfId="27719" priority="3087" stopIfTrue="1" operator="equal">
      <formula>"Towel"</formula>
    </cfRule>
    <cfRule type="cellIs" dxfId="27718" priority="3088" stopIfTrue="1" operator="equal">
      <formula>"Napkin Hs"</formula>
    </cfRule>
  </conditionalFormatting>
  <conditionalFormatting sqref="C93">
    <cfRule type="cellIs" dxfId="27717" priority="3089" stopIfTrue="1" operator="equal">
      <formula>"Towel"</formula>
    </cfRule>
    <cfRule type="cellIs" dxfId="27716" priority="3090" stopIfTrue="1" operator="equal">
      <formula>"Napkin Hs"</formula>
    </cfRule>
  </conditionalFormatting>
  <conditionalFormatting sqref="C93">
    <cfRule type="cellIs" dxfId="27715" priority="3077" stopIfTrue="1" operator="equal">
      <formula>"Towel"</formula>
    </cfRule>
    <cfRule type="cellIs" dxfId="27714" priority="3078" stopIfTrue="1" operator="equal">
      <formula>"Napkin Hs"</formula>
    </cfRule>
  </conditionalFormatting>
  <conditionalFormatting sqref="C93">
    <cfRule type="cellIs" dxfId="27713" priority="3073" stopIfTrue="1" operator="equal">
      <formula>"Towel"</formula>
    </cfRule>
    <cfRule type="cellIs" dxfId="27712" priority="3074" stopIfTrue="1" operator="equal">
      <formula>"Napkin Hs"</formula>
    </cfRule>
  </conditionalFormatting>
  <conditionalFormatting sqref="C93">
    <cfRule type="cellIs" dxfId="27711" priority="3075" stopIfTrue="1" operator="equal">
      <formula>"Towel"</formula>
    </cfRule>
    <cfRule type="cellIs" dxfId="27710" priority="3076" stopIfTrue="1" operator="equal">
      <formula>"Napkin Hs"</formula>
    </cfRule>
  </conditionalFormatting>
  <conditionalFormatting sqref="C93">
    <cfRule type="cellIs" dxfId="27709" priority="3069" stopIfTrue="1" operator="equal">
      <formula>"Towel"</formula>
    </cfRule>
    <cfRule type="cellIs" dxfId="27708" priority="3070" stopIfTrue="1" operator="equal">
      <formula>"Napkin Hs"</formula>
    </cfRule>
  </conditionalFormatting>
  <conditionalFormatting sqref="C93">
    <cfRule type="cellIs" dxfId="27707" priority="3071" stopIfTrue="1" operator="equal">
      <formula>"Towel"</formula>
    </cfRule>
    <cfRule type="cellIs" dxfId="27706" priority="3072" stopIfTrue="1" operator="equal">
      <formula>"Napkin Hs"</formula>
    </cfRule>
  </conditionalFormatting>
  <conditionalFormatting sqref="C93">
    <cfRule type="cellIs" dxfId="27705" priority="3067" stopIfTrue="1" operator="equal">
      <formula>"Towel"</formula>
    </cfRule>
    <cfRule type="cellIs" dxfId="27704" priority="3068" stopIfTrue="1" operator="equal">
      <formula>"Napkin Hs"</formula>
    </cfRule>
  </conditionalFormatting>
  <conditionalFormatting sqref="C93">
    <cfRule type="cellIs" dxfId="27703" priority="3061" stopIfTrue="1" operator="equal">
      <formula>"Towel"</formula>
    </cfRule>
    <cfRule type="cellIs" dxfId="27702" priority="3062" stopIfTrue="1" operator="equal">
      <formula>"Napkin Hs"</formula>
    </cfRule>
  </conditionalFormatting>
  <conditionalFormatting sqref="C93">
    <cfRule type="cellIs" dxfId="27701" priority="3065" stopIfTrue="1" operator="equal">
      <formula>"Towel"</formula>
    </cfRule>
    <cfRule type="cellIs" dxfId="27700" priority="3066" stopIfTrue="1" operator="equal">
      <formula>"Napkin Hs"</formula>
    </cfRule>
  </conditionalFormatting>
  <conditionalFormatting sqref="C93">
    <cfRule type="cellIs" dxfId="27699" priority="3063" stopIfTrue="1" operator="equal">
      <formula>"Towel"</formula>
    </cfRule>
    <cfRule type="cellIs" dxfId="27698" priority="3064" stopIfTrue="1" operator="equal">
      <formula>"Napkin Hs"</formula>
    </cfRule>
  </conditionalFormatting>
  <conditionalFormatting sqref="C93">
    <cfRule type="cellIs" dxfId="27697" priority="3055" stopIfTrue="1" operator="equal">
      <formula>"Towel"</formula>
    </cfRule>
    <cfRule type="cellIs" dxfId="27696" priority="3056" stopIfTrue="1" operator="equal">
      <formula>"Napkin Hs"</formula>
    </cfRule>
  </conditionalFormatting>
  <conditionalFormatting sqref="C93">
    <cfRule type="cellIs" dxfId="27695" priority="3057" stopIfTrue="1" operator="equal">
      <formula>"Towel"</formula>
    </cfRule>
    <cfRule type="cellIs" dxfId="27694" priority="3058" stopIfTrue="1" operator="equal">
      <formula>"Napkin Hs"</formula>
    </cfRule>
  </conditionalFormatting>
  <conditionalFormatting sqref="C93">
    <cfRule type="cellIs" dxfId="27693" priority="3059" stopIfTrue="1" operator="equal">
      <formula>"Towel"</formula>
    </cfRule>
    <cfRule type="cellIs" dxfId="27692" priority="3060" stopIfTrue="1" operator="equal">
      <formula>"Napkin Hs"</formula>
    </cfRule>
  </conditionalFormatting>
  <conditionalFormatting sqref="C93">
    <cfRule type="cellIs" dxfId="27691" priority="3053" stopIfTrue="1" operator="equal">
      <formula>"Towel"</formula>
    </cfRule>
    <cfRule type="cellIs" dxfId="27690" priority="3054" stopIfTrue="1" operator="equal">
      <formula>"Napkin Hs"</formula>
    </cfRule>
  </conditionalFormatting>
  <conditionalFormatting sqref="C93">
    <cfRule type="cellIs" dxfId="27689" priority="3051" stopIfTrue="1" operator="equal">
      <formula>"Towel"</formula>
    </cfRule>
    <cfRule type="cellIs" dxfId="27688" priority="3052" stopIfTrue="1" operator="equal">
      <formula>"Napkin Hs"</formula>
    </cfRule>
  </conditionalFormatting>
  <conditionalFormatting sqref="C93">
    <cfRule type="cellIs" dxfId="27687" priority="3027" stopIfTrue="1" operator="equal">
      <formula>"Towel"</formula>
    </cfRule>
  </conditionalFormatting>
  <conditionalFormatting sqref="C93">
    <cfRule type="cellIs" dxfId="27686" priority="3028" stopIfTrue="1" operator="equal">
      <formula>"Napkin Hs"</formula>
    </cfRule>
    <cfRule type="cellIs" dxfId="27685" priority="3033" stopIfTrue="1" operator="equal">
      <formula>"Towel"</formula>
    </cfRule>
    <cfRule type="cellIs" dxfId="27684" priority="3034" stopIfTrue="1" operator="equal">
      <formula>"Napkin Hs"</formula>
    </cfRule>
    <cfRule type="cellIs" dxfId="27683" priority="3043" stopIfTrue="1" operator="equal">
      <formula>"Towel"</formula>
    </cfRule>
    <cfRule type="cellIs" dxfId="27682" priority="3044" stopIfTrue="1" operator="equal">
      <formula>"Napkin Hs"</formula>
    </cfRule>
    <cfRule type="cellIs" dxfId="27681" priority="3049" stopIfTrue="1" operator="equal">
      <formula>"Towel"</formula>
    </cfRule>
    <cfRule type="cellIs" dxfId="27680" priority="3050" stopIfTrue="1" operator="equal">
      <formula>"Napkin Hs"</formula>
    </cfRule>
  </conditionalFormatting>
  <conditionalFormatting sqref="C93">
    <cfRule type="cellIs" dxfId="27679" priority="3029" stopIfTrue="1" operator="equal">
      <formula>"Towel"</formula>
    </cfRule>
    <cfRule type="cellIs" dxfId="27678" priority="3030" stopIfTrue="1" operator="equal">
      <formula>"Napkin Hs"</formula>
    </cfRule>
    <cfRule type="cellIs" dxfId="27677" priority="3031" stopIfTrue="1" operator="equal">
      <formula>"Towel"</formula>
    </cfRule>
    <cfRule type="cellIs" dxfId="27676" priority="3032" stopIfTrue="1" operator="equal">
      <formula>"Napkin Hs"</formula>
    </cfRule>
    <cfRule type="cellIs" dxfId="27675" priority="3035" stopIfTrue="1" operator="equal">
      <formula>"Towel"</formula>
    </cfRule>
    <cfRule type="cellIs" dxfId="27674" priority="3036" stopIfTrue="1" operator="equal">
      <formula>"Napkin Hs"</formula>
    </cfRule>
    <cfRule type="cellIs" dxfId="27673" priority="3037" stopIfTrue="1" operator="equal">
      <formula>"Towel"</formula>
    </cfRule>
    <cfRule type="cellIs" dxfId="27672" priority="3038" stopIfTrue="1" operator="equal">
      <formula>"Napkin Hs"</formula>
    </cfRule>
    <cfRule type="cellIs" dxfId="27671" priority="3039" stopIfTrue="1" operator="equal">
      <formula>"Towel"</formula>
    </cfRule>
    <cfRule type="cellIs" dxfId="27670" priority="3040" stopIfTrue="1" operator="equal">
      <formula>"Napkin Hs"</formula>
    </cfRule>
    <cfRule type="cellIs" dxfId="27669" priority="3041" stopIfTrue="1" operator="equal">
      <formula>"Towel"</formula>
    </cfRule>
    <cfRule type="cellIs" dxfId="27668" priority="3042" stopIfTrue="1" operator="equal">
      <formula>"Napkin Hs"</formula>
    </cfRule>
    <cfRule type="cellIs" dxfId="27667" priority="3045" stopIfTrue="1" operator="equal">
      <formula>"Towel"</formula>
    </cfRule>
    <cfRule type="cellIs" dxfId="27666" priority="3046" stopIfTrue="1" operator="equal">
      <formula>"Napkin Hs"</formula>
    </cfRule>
    <cfRule type="cellIs" dxfId="27665" priority="3048" stopIfTrue="1" operator="equal">
      <formula>"Napkin Hs"</formula>
    </cfRule>
  </conditionalFormatting>
  <conditionalFormatting sqref="C93">
    <cfRule type="cellIs" dxfId="27664" priority="3047" stopIfTrue="1" operator="equal">
      <formula>"Towel"</formula>
    </cfRule>
  </conditionalFormatting>
  <conditionalFormatting sqref="C93">
    <cfRule type="cellIs" dxfId="27663" priority="3025" stopIfTrue="1" operator="equal">
      <formula>"Towel"</formula>
    </cfRule>
    <cfRule type="cellIs" dxfId="27662" priority="3026" stopIfTrue="1" operator="equal">
      <formula>"Napkin Hs"</formula>
    </cfRule>
  </conditionalFormatting>
  <conditionalFormatting sqref="C93">
    <cfRule type="cellIs" dxfId="27661" priority="3024" stopIfTrue="1" operator="equal">
      <formula>"Napkin Hs"</formula>
    </cfRule>
  </conditionalFormatting>
  <conditionalFormatting sqref="C93">
    <cfRule type="cellIs" dxfId="27660" priority="3023" stopIfTrue="1" operator="equal">
      <formula>"Towel"</formula>
    </cfRule>
  </conditionalFormatting>
  <conditionalFormatting sqref="C93">
    <cfRule type="cellIs" dxfId="27659" priority="3021" stopIfTrue="1" operator="equal">
      <formula>"Towel"</formula>
    </cfRule>
  </conditionalFormatting>
  <conditionalFormatting sqref="C93">
    <cfRule type="cellIs" dxfId="27658" priority="3022" stopIfTrue="1" operator="equal">
      <formula>"Napkin Hs"</formula>
    </cfRule>
  </conditionalFormatting>
  <conditionalFormatting sqref="C93">
    <cfRule type="cellIs" dxfId="27657" priority="2925" stopIfTrue="1" operator="equal">
      <formula>"Towel"</formula>
    </cfRule>
  </conditionalFormatting>
  <conditionalFormatting sqref="C93">
    <cfRule type="cellIs" dxfId="27656" priority="2935" stopIfTrue="1" operator="equal">
      <formula>"Towel"</formula>
    </cfRule>
    <cfRule type="cellIs" dxfId="27655" priority="2936" stopIfTrue="1" operator="equal">
      <formula>"Napkin Hs"</formula>
    </cfRule>
    <cfRule type="cellIs" dxfId="27654" priority="2941" stopIfTrue="1" operator="equal">
      <formula>"Towel"</formula>
    </cfRule>
    <cfRule type="cellIs" dxfId="27653" priority="2942" stopIfTrue="1" operator="equal">
      <formula>"Napkin Hs"</formula>
    </cfRule>
    <cfRule type="cellIs" dxfId="27652" priority="2947" stopIfTrue="1" operator="equal">
      <formula>"Towel"</formula>
    </cfRule>
    <cfRule type="cellIs" dxfId="27651" priority="2948" stopIfTrue="1" operator="equal">
      <formula>"Napkin Hs"</formula>
    </cfRule>
    <cfRule type="cellIs" dxfId="27650" priority="2949" stopIfTrue="1" operator="equal">
      <formula>"Towel"</formula>
    </cfRule>
    <cfRule type="cellIs" dxfId="27649" priority="2950" stopIfTrue="1" operator="equal">
      <formula>"Napkin Hs"</formula>
    </cfRule>
    <cfRule type="cellIs" dxfId="27648" priority="2955" stopIfTrue="1" operator="equal">
      <formula>"Towel"</formula>
    </cfRule>
    <cfRule type="cellIs" dxfId="27647" priority="2956" stopIfTrue="1" operator="equal">
      <formula>"Napkin Hs"</formula>
    </cfRule>
    <cfRule type="cellIs" dxfId="27646" priority="2965" stopIfTrue="1" operator="equal">
      <formula>"Towel"</formula>
    </cfRule>
    <cfRule type="cellIs" dxfId="27645" priority="2966" stopIfTrue="1" operator="equal">
      <formula>"Napkin Hs"</formula>
    </cfRule>
    <cfRule type="cellIs" dxfId="27644" priority="2971" stopIfTrue="1" operator="equal">
      <formula>"Towel"</formula>
    </cfRule>
    <cfRule type="cellIs" dxfId="27643" priority="2972" stopIfTrue="1" operator="equal">
      <formula>"Napkin Hs"</formula>
    </cfRule>
    <cfRule type="cellIs" dxfId="27642" priority="2973" stopIfTrue="1" operator="equal">
      <formula>"Towel"</formula>
    </cfRule>
    <cfRule type="cellIs" dxfId="27641" priority="2974" stopIfTrue="1" operator="equal">
      <formula>"Napkin Hs"</formula>
    </cfRule>
    <cfRule type="cellIs" dxfId="27640" priority="2979" stopIfTrue="1" operator="equal">
      <formula>"Towel"</formula>
    </cfRule>
    <cfRule type="cellIs" dxfId="27639" priority="2980" stopIfTrue="1" operator="equal">
      <formula>"Napkin Hs"</formula>
    </cfRule>
    <cfRule type="cellIs" dxfId="27638" priority="2989" stopIfTrue="1" operator="equal">
      <formula>"Towel"</formula>
    </cfRule>
    <cfRule type="cellIs" dxfId="27637" priority="2990" stopIfTrue="1" operator="equal">
      <formula>"Napkin Hs"</formula>
    </cfRule>
    <cfRule type="cellIs" dxfId="27636" priority="2991" stopIfTrue="1" operator="equal">
      <formula>"Towel"</formula>
    </cfRule>
    <cfRule type="cellIs" dxfId="27635" priority="2992" stopIfTrue="1" operator="equal">
      <formula>"Napkin Hs"</formula>
    </cfRule>
    <cfRule type="cellIs" dxfId="27634" priority="2997" stopIfTrue="1" operator="equal">
      <formula>"Towel"</formula>
    </cfRule>
    <cfRule type="cellIs" dxfId="27633" priority="2998" stopIfTrue="1" operator="equal">
      <formula>"Napkin Hs"</formula>
    </cfRule>
    <cfRule type="cellIs" dxfId="27632" priority="3007" stopIfTrue="1" operator="equal">
      <formula>"Towel"</formula>
    </cfRule>
    <cfRule type="cellIs" dxfId="27631" priority="3008" stopIfTrue="1" operator="equal">
      <formula>"Napkin Hs"</formula>
    </cfRule>
    <cfRule type="cellIs" dxfId="27630" priority="3009" stopIfTrue="1" operator="equal">
      <formula>"Towel"</formula>
    </cfRule>
    <cfRule type="cellIs" dxfId="27629" priority="3010" stopIfTrue="1" operator="equal">
      <formula>"Napkin Hs"</formula>
    </cfRule>
    <cfRule type="cellIs" dxfId="27628" priority="3016" stopIfTrue="1" operator="equal">
      <formula>"Napkin Hs"</formula>
    </cfRule>
  </conditionalFormatting>
  <conditionalFormatting sqref="C93">
    <cfRule type="cellIs" dxfId="27627" priority="3015" stopIfTrue="1" operator="equal">
      <formula>"Towel"</formula>
    </cfRule>
  </conditionalFormatting>
  <conditionalFormatting sqref="C93">
    <cfRule type="cellIs" dxfId="27626" priority="2926" stopIfTrue="1" operator="equal">
      <formula>"Napkin Hs"</formula>
    </cfRule>
    <cfRule type="cellIs" dxfId="27625" priority="2927" stopIfTrue="1" operator="equal">
      <formula>"Towel"</formula>
    </cfRule>
    <cfRule type="cellIs" dxfId="27624" priority="2928" stopIfTrue="1" operator="equal">
      <formula>"Napkin Hs"</formula>
    </cfRule>
    <cfRule type="cellIs" dxfId="27623" priority="2929" stopIfTrue="1" operator="equal">
      <formula>"Towel"</formula>
    </cfRule>
    <cfRule type="cellIs" dxfId="27622" priority="2930" stopIfTrue="1" operator="equal">
      <formula>"Napkin Hs"</formula>
    </cfRule>
    <cfRule type="cellIs" dxfId="27621" priority="2931" stopIfTrue="1" operator="equal">
      <formula>"Towel"</formula>
    </cfRule>
    <cfRule type="cellIs" dxfId="27620" priority="2932" stopIfTrue="1" operator="equal">
      <formula>"Napkin Hs"</formula>
    </cfRule>
    <cfRule type="cellIs" dxfId="27619" priority="2933" stopIfTrue="1" operator="equal">
      <formula>"Towel"</formula>
    </cfRule>
    <cfRule type="cellIs" dxfId="27618" priority="2934" stopIfTrue="1" operator="equal">
      <formula>"Napkin Hs"</formula>
    </cfRule>
    <cfRule type="cellIs" dxfId="27617" priority="2937" stopIfTrue="1" operator="equal">
      <formula>"Towel"</formula>
    </cfRule>
    <cfRule type="cellIs" dxfId="27616" priority="2938" stopIfTrue="1" operator="equal">
      <formula>"Napkin Hs"</formula>
    </cfRule>
    <cfRule type="cellIs" dxfId="27615" priority="2939" stopIfTrue="1" operator="equal">
      <formula>"Towel"</formula>
    </cfRule>
    <cfRule type="cellIs" dxfId="27614" priority="2940" stopIfTrue="1" operator="equal">
      <formula>"Napkin Hs"</formula>
    </cfRule>
    <cfRule type="cellIs" dxfId="27613" priority="2943" stopIfTrue="1" operator="equal">
      <formula>"Towel"</formula>
    </cfRule>
    <cfRule type="cellIs" dxfId="27612" priority="2944" stopIfTrue="1" operator="equal">
      <formula>"Napkin Hs"</formula>
    </cfRule>
    <cfRule type="cellIs" dxfId="27611" priority="2945" stopIfTrue="1" operator="equal">
      <formula>"Towel"</formula>
    </cfRule>
    <cfRule type="cellIs" dxfId="27610" priority="2946" stopIfTrue="1" operator="equal">
      <formula>"Napkin Hs"</formula>
    </cfRule>
    <cfRule type="cellIs" dxfId="27609" priority="2951" stopIfTrue="1" operator="equal">
      <formula>"Towel"</formula>
    </cfRule>
    <cfRule type="cellIs" dxfId="27608" priority="2952" stopIfTrue="1" operator="equal">
      <formula>"Napkin Hs"</formula>
    </cfRule>
    <cfRule type="cellIs" dxfId="27607" priority="2953" stopIfTrue="1" operator="equal">
      <formula>"Towel"</formula>
    </cfRule>
    <cfRule type="cellIs" dxfId="27606" priority="2954" stopIfTrue="1" operator="equal">
      <formula>"Napkin Hs"</formula>
    </cfRule>
    <cfRule type="cellIs" dxfId="27605" priority="2957" stopIfTrue="1" operator="equal">
      <formula>"Towel"</formula>
    </cfRule>
    <cfRule type="cellIs" dxfId="27604" priority="2958" stopIfTrue="1" operator="equal">
      <formula>"Napkin Hs"</formula>
    </cfRule>
    <cfRule type="cellIs" dxfId="27603" priority="2959" stopIfTrue="1" operator="equal">
      <formula>"Towel"</formula>
    </cfRule>
    <cfRule type="cellIs" dxfId="27602" priority="2960" stopIfTrue="1" operator="equal">
      <formula>"Napkin Hs"</formula>
    </cfRule>
    <cfRule type="cellIs" dxfId="27601" priority="2961" stopIfTrue="1" operator="equal">
      <formula>"Towel"</formula>
    </cfRule>
    <cfRule type="cellIs" dxfId="27600" priority="2962" stopIfTrue="1" operator="equal">
      <formula>"Napkin Hs"</formula>
    </cfRule>
    <cfRule type="cellIs" dxfId="27599" priority="2963" stopIfTrue="1" operator="equal">
      <formula>"Towel"</formula>
    </cfRule>
    <cfRule type="cellIs" dxfId="27598" priority="2964" stopIfTrue="1" operator="equal">
      <formula>"Napkin Hs"</formula>
    </cfRule>
    <cfRule type="cellIs" dxfId="27597" priority="2967" stopIfTrue="1" operator="equal">
      <formula>"Towel"</formula>
    </cfRule>
    <cfRule type="cellIs" dxfId="27596" priority="2968" stopIfTrue="1" operator="equal">
      <formula>"Napkin Hs"</formula>
    </cfRule>
    <cfRule type="cellIs" dxfId="27595" priority="2969" stopIfTrue="1" operator="equal">
      <formula>"Towel"</formula>
    </cfRule>
    <cfRule type="cellIs" dxfId="27594" priority="2970" stopIfTrue="1" operator="equal">
      <formula>"Napkin Hs"</formula>
    </cfRule>
    <cfRule type="cellIs" dxfId="27593" priority="2975" stopIfTrue="1" operator="equal">
      <formula>"Towel"</formula>
    </cfRule>
    <cfRule type="cellIs" dxfId="27592" priority="2976" stopIfTrue="1" operator="equal">
      <formula>"Napkin Hs"</formula>
    </cfRule>
    <cfRule type="cellIs" dxfId="27591" priority="2977" stopIfTrue="1" operator="equal">
      <formula>"Towel"</formula>
    </cfRule>
    <cfRule type="cellIs" dxfId="27590" priority="2978" stopIfTrue="1" operator="equal">
      <formula>"Napkin Hs"</formula>
    </cfRule>
    <cfRule type="cellIs" dxfId="27589" priority="2981" stopIfTrue="1" operator="equal">
      <formula>"Towel"</formula>
    </cfRule>
    <cfRule type="cellIs" dxfId="27588" priority="2982" stopIfTrue="1" operator="equal">
      <formula>"Napkin Hs"</formula>
    </cfRule>
    <cfRule type="cellIs" dxfId="27587" priority="2983" stopIfTrue="1" operator="equal">
      <formula>"Towel"</formula>
    </cfRule>
    <cfRule type="cellIs" dxfId="27586" priority="2984" stopIfTrue="1" operator="equal">
      <formula>"Napkin Hs"</formula>
    </cfRule>
    <cfRule type="cellIs" dxfId="27585" priority="2985" stopIfTrue="1" operator="equal">
      <formula>"Towel"</formula>
    </cfRule>
    <cfRule type="cellIs" dxfId="27584" priority="2986" stopIfTrue="1" operator="equal">
      <formula>"Napkin Hs"</formula>
    </cfRule>
    <cfRule type="cellIs" dxfId="27583" priority="2987" stopIfTrue="1" operator="equal">
      <formula>"Towel"</formula>
    </cfRule>
    <cfRule type="cellIs" dxfId="27582" priority="2988" stopIfTrue="1" operator="equal">
      <formula>"Napkin Hs"</formula>
    </cfRule>
    <cfRule type="cellIs" dxfId="27581" priority="2993" stopIfTrue="1" operator="equal">
      <formula>"Towel"</formula>
    </cfRule>
    <cfRule type="cellIs" dxfId="27580" priority="2994" stopIfTrue="1" operator="equal">
      <formula>"Napkin Hs"</formula>
    </cfRule>
    <cfRule type="cellIs" dxfId="27579" priority="2995" stopIfTrue="1" operator="equal">
      <formula>"Towel"</formula>
    </cfRule>
    <cfRule type="cellIs" dxfId="27578" priority="2996" stopIfTrue="1" operator="equal">
      <formula>"Napkin Hs"</formula>
    </cfRule>
    <cfRule type="cellIs" dxfId="27577" priority="2999" stopIfTrue="1" operator="equal">
      <formula>"Towel"</formula>
    </cfRule>
    <cfRule type="cellIs" dxfId="27576" priority="3000" stopIfTrue="1" operator="equal">
      <formula>"Napkin Hs"</formula>
    </cfRule>
    <cfRule type="cellIs" dxfId="27575" priority="3001" stopIfTrue="1" operator="equal">
      <formula>"Towel"</formula>
    </cfRule>
    <cfRule type="cellIs" dxfId="27574" priority="3002" stopIfTrue="1" operator="equal">
      <formula>"Napkin Hs"</formula>
    </cfRule>
    <cfRule type="cellIs" dxfId="27573" priority="3003" stopIfTrue="1" operator="equal">
      <formula>"Towel"</formula>
    </cfRule>
    <cfRule type="cellIs" dxfId="27572" priority="3004" stopIfTrue="1" operator="equal">
      <formula>"Napkin Hs"</formula>
    </cfRule>
    <cfRule type="cellIs" dxfId="27571" priority="3005" stopIfTrue="1" operator="equal">
      <formula>"Towel"</formula>
    </cfRule>
    <cfRule type="cellIs" dxfId="27570" priority="3006" stopIfTrue="1" operator="equal">
      <formula>"Napkin Hs"</formula>
    </cfRule>
    <cfRule type="cellIs" dxfId="27569" priority="3011" stopIfTrue="1" operator="equal">
      <formula>"Towel"</formula>
    </cfRule>
    <cfRule type="cellIs" dxfId="27568" priority="3012" stopIfTrue="1" operator="equal">
      <formula>"Napkin Hs"</formula>
    </cfRule>
    <cfRule type="cellIs" dxfId="27567" priority="3013" stopIfTrue="1" operator="equal">
      <formula>"Towel"</formula>
    </cfRule>
    <cfRule type="cellIs" dxfId="27566" priority="3014" stopIfTrue="1" operator="equal">
      <formula>"Napkin Hs"</formula>
    </cfRule>
    <cfRule type="cellIs" dxfId="27565" priority="3017" stopIfTrue="1" operator="equal">
      <formula>"Towel"</formula>
    </cfRule>
    <cfRule type="cellIs" dxfId="27564" priority="3018" stopIfTrue="1" operator="equal">
      <formula>"Napkin Hs"</formula>
    </cfRule>
    <cfRule type="cellIs" dxfId="27563" priority="3019" stopIfTrue="1" operator="equal">
      <formula>"Towel"</formula>
    </cfRule>
    <cfRule type="cellIs" dxfId="27562" priority="3020" stopIfTrue="1" operator="equal">
      <formula>"Napkin Hs"</formula>
    </cfRule>
  </conditionalFormatting>
  <conditionalFormatting sqref="C93">
    <cfRule type="cellIs" dxfId="27561" priority="2924" stopIfTrue="1" operator="equal">
      <formula>"Napkin Hs"</formula>
    </cfRule>
  </conditionalFormatting>
  <conditionalFormatting sqref="C93">
    <cfRule type="cellIs" dxfId="27560" priority="2923" stopIfTrue="1" operator="equal">
      <formula>"Napkin Hs"</formula>
    </cfRule>
  </conditionalFormatting>
  <conditionalFormatting sqref="C93">
    <cfRule type="cellIs" dxfId="27559" priority="2922" stopIfTrue="1" operator="equal">
      <formula>"Napkin Hs"</formula>
    </cfRule>
  </conditionalFormatting>
  <conditionalFormatting sqref="C93">
    <cfRule type="cellIs" dxfId="27558" priority="2921" stopIfTrue="1" operator="equal">
      <formula>"Napkin Hs"</formula>
    </cfRule>
  </conditionalFormatting>
  <conditionalFormatting sqref="C93">
    <cfRule type="cellIs" dxfId="27557" priority="2920" stopIfTrue="1" operator="equal">
      <formula>"Napkin Hs"</formula>
    </cfRule>
  </conditionalFormatting>
  <conditionalFormatting sqref="C93">
    <cfRule type="cellIs" dxfId="27556" priority="2919" stopIfTrue="1" operator="equal">
      <formula>"Napkin Hs"</formula>
    </cfRule>
  </conditionalFormatting>
  <conditionalFormatting sqref="C93">
    <cfRule type="cellIs" dxfId="27555" priority="2915" stopIfTrue="1" operator="equal">
      <formula>"Towel"</formula>
    </cfRule>
    <cfRule type="cellIs" dxfId="27554" priority="2916" stopIfTrue="1" operator="equal">
      <formula>"Napkin Hs"</formula>
    </cfRule>
  </conditionalFormatting>
  <conditionalFormatting sqref="C93">
    <cfRule type="cellIs" dxfId="27553" priority="2917" stopIfTrue="1" operator="equal">
      <formula>"Towel"</formula>
    </cfRule>
    <cfRule type="cellIs" dxfId="27552" priority="2918" stopIfTrue="1" operator="equal">
      <formula>"Napkin Hs"</formula>
    </cfRule>
  </conditionalFormatting>
  <conditionalFormatting sqref="C93">
    <cfRule type="cellIs" dxfId="27551" priority="2911" stopIfTrue="1" operator="equal">
      <formula>"Towel"</formula>
    </cfRule>
    <cfRule type="cellIs" dxfId="27550" priority="2912" stopIfTrue="1" operator="equal">
      <formula>"Napkin Hs"</formula>
    </cfRule>
  </conditionalFormatting>
  <conditionalFormatting sqref="C93">
    <cfRule type="cellIs" dxfId="27549" priority="2913" stopIfTrue="1" operator="equal">
      <formula>"Towel"</formula>
    </cfRule>
    <cfRule type="cellIs" dxfId="27548" priority="2914" stopIfTrue="1" operator="equal">
      <formula>"Napkin Hs"</formula>
    </cfRule>
  </conditionalFormatting>
  <conditionalFormatting sqref="C93">
    <cfRule type="cellIs" dxfId="27547" priority="2909" stopIfTrue="1" operator="equal">
      <formula>"Towel"</formula>
    </cfRule>
    <cfRule type="cellIs" dxfId="27546" priority="2910" stopIfTrue="1" operator="equal">
      <formula>"Napkin Hs"</formula>
    </cfRule>
  </conditionalFormatting>
  <conditionalFormatting sqref="C93">
    <cfRule type="cellIs" dxfId="27545" priority="2905" stopIfTrue="1" operator="equal">
      <formula>"Towel"</formula>
    </cfRule>
    <cfRule type="cellIs" dxfId="27544" priority="2906" stopIfTrue="1" operator="equal">
      <formula>"Napkin Hs"</formula>
    </cfRule>
  </conditionalFormatting>
  <conditionalFormatting sqref="C93">
    <cfRule type="cellIs" dxfId="27543" priority="2907" stopIfTrue="1" operator="equal">
      <formula>"Towel"</formula>
    </cfRule>
    <cfRule type="cellIs" dxfId="27542" priority="2908" stopIfTrue="1" operator="equal">
      <formula>"Napkin Hs"</formula>
    </cfRule>
  </conditionalFormatting>
  <conditionalFormatting sqref="C93">
    <cfRule type="cellIs" dxfId="27541" priority="2901" stopIfTrue="1" operator="equal">
      <formula>"Towel"</formula>
    </cfRule>
    <cfRule type="cellIs" dxfId="27540" priority="2902" stopIfTrue="1" operator="equal">
      <formula>"Napkin Hs"</formula>
    </cfRule>
  </conditionalFormatting>
  <conditionalFormatting sqref="C93">
    <cfRule type="cellIs" dxfId="27539" priority="2903" stopIfTrue="1" operator="equal">
      <formula>"Towel"</formula>
    </cfRule>
    <cfRule type="cellIs" dxfId="27538" priority="2904" stopIfTrue="1" operator="equal">
      <formula>"Napkin Hs"</formula>
    </cfRule>
  </conditionalFormatting>
  <conditionalFormatting sqref="C93">
    <cfRule type="cellIs" dxfId="27537" priority="2899" stopIfTrue="1" operator="equal">
      <formula>"Towel"</formula>
    </cfRule>
    <cfRule type="cellIs" dxfId="27536" priority="2900" stopIfTrue="1" operator="equal">
      <formula>"Napkin Hs"</formula>
    </cfRule>
  </conditionalFormatting>
  <conditionalFormatting sqref="C93">
    <cfRule type="cellIs" dxfId="27535" priority="2893" stopIfTrue="1" operator="equal">
      <formula>"Towel"</formula>
    </cfRule>
    <cfRule type="cellIs" dxfId="27534" priority="2894" stopIfTrue="1" operator="equal">
      <formula>"Napkin Hs"</formula>
    </cfRule>
  </conditionalFormatting>
  <conditionalFormatting sqref="C93">
    <cfRule type="cellIs" dxfId="27533" priority="2897" stopIfTrue="1" operator="equal">
      <formula>"Towel"</formula>
    </cfRule>
    <cfRule type="cellIs" dxfId="27532" priority="2898" stopIfTrue="1" operator="equal">
      <formula>"Napkin Hs"</formula>
    </cfRule>
  </conditionalFormatting>
  <conditionalFormatting sqref="C93">
    <cfRule type="cellIs" dxfId="27531" priority="2895" stopIfTrue="1" operator="equal">
      <formula>"Towel"</formula>
    </cfRule>
    <cfRule type="cellIs" dxfId="27530" priority="2896" stopIfTrue="1" operator="equal">
      <formula>"Napkin Hs"</formula>
    </cfRule>
  </conditionalFormatting>
  <conditionalFormatting sqref="C93">
    <cfRule type="cellIs" dxfId="27529" priority="2887" stopIfTrue="1" operator="equal">
      <formula>"Towel"</formula>
    </cfRule>
    <cfRule type="cellIs" dxfId="27528" priority="2888" stopIfTrue="1" operator="equal">
      <formula>"Napkin Hs"</formula>
    </cfRule>
  </conditionalFormatting>
  <conditionalFormatting sqref="C93">
    <cfRule type="cellIs" dxfId="27527" priority="2889" stopIfTrue="1" operator="equal">
      <formula>"Towel"</formula>
    </cfRule>
    <cfRule type="cellIs" dxfId="27526" priority="2890" stopIfTrue="1" operator="equal">
      <formula>"Napkin Hs"</formula>
    </cfRule>
  </conditionalFormatting>
  <conditionalFormatting sqref="C93">
    <cfRule type="cellIs" dxfId="27525" priority="2891" stopIfTrue="1" operator="equal">
      <formula>"Towel"</formula>
    </cfRule>
    <cfRule type="cellIs" dxfId="27524" priority="2892" stopIfTrue="1" operator="equal">
      <formula>"Napkin Hs"</formula>
    </cfRule>
  </conditionalFormatting>
  <conditionalFormatting sqref="C93">
    <cfRule type="cellIs" dxfId="27523" priority="2885" stopIfTrue="1" operator="equal">
      <formula>"Towel"</formula>
    </cfRule>
    <cfRule type="cellIs" dxfId="27522" priority="2886" stopIfTrue="1" operator="equal">
      <formula>"Napkin Hs"</formula>
    </cfRule>
  </conditionalFormatting>
  <conditionalFormatting sqref="C93">
    <cfRule type="cellIs" dxfId="27521" priority="2883" stopIfTrue="1" operator="equal">
      <formula>"Towel"</formula>
    </cfRule>
    <cfRule type="cellIs" dxfId="27520" priority="2884" stopIfTrue="1" operator="equal">
      <formula>"Napkin Hs"</formula>
    </cfRule>
  </conditionalFormatting>
  <conditionalFormatting sqref="C93">
    <cfRule type="cellIs" dxfId="27519" priority="2859" stopIfTrue="1" operator="equal">
      <formula>"Towel"</formula>
    </cfRule>
  </conditionalFormatting>
  <conditionalFormatting sqref="C93">
    <cfRule type="cellIs" dxfId="27518" priority="2860" stopIfTrue="1" operator="equal">
      <formula>"Napkin Hs"</formula>
    </cfRule>
    <cfRule type="cellIs" dxfId="27517" priority="2865" stopIfTrue="1" operator="equal">
      <formula>"Towel"</formula>
    </cfRule>
    <cfRule type="cellIs" dxfId="27516" priority="2866" stopIfTrue="1" operator="equal">
      <formula>"Napkin Hs"</formula>
    </cfRule>
    <cfRule type="cellIs" dxfId="27515" priority="2875" stopIfTrue="1" operator="equal">
      <formula>"Towel"</formula>
    </cfRule>
    <cfRule type="cellIs" dxfId="27514" priority="2876" stopIfTrue="1" operator="equal">
      <formula>"Napkin Hs"</formula>
    </cfRule>
    <cfRule type="cellIs" dxfId="27513" priority="2881" stopIfTrue="1" operator="equal">
      <formula>"Towel"</formula>
    </cfRule>
    <cfRule type="cellIs" dxfId="27512" priority="2882" stopIfTrue="1" operator="equal">
      <formula>"Napkin Hs"</formula>
    </cfRule>
  </conditionalFormatting>
  <conditionalFormatting sqref="C93">
    <cfRule type="cellIs" dxfId="27511" priority="2861" stopIfTrue="1" operator="equal">
      <formula>"Towel"</formula>
    </cfRule>
    <cfRule type="cellIs" dxfId="27510" priority="2862" stopIfTrue="1" operator="equal">
      <formula>"Napkin Hs"</formula>
    </cfRule>
    <cfRule type="cellIs" dxfId="27509" priority="2863" stopIfTrue="1" operator="equal">
      <formula>"Towel"</formula>
    </cfRule>
    <cfRule type="cellIs" dxfId="27508" priority="2864" stopIfTrue="1" operator="equal">
      <formula>"Napkin Hs"</formula>
    </cfRule>
    <cfRule type="cellIs" dxfId="27507" priority="2867" stopIfTrue="1" operator="equal">
      <formula>"Towel"</formula>
    </cfRule>
    <cfRule type="cellIs" dxfId="27506" priority="2868" stopIfTrue="1" operator="equal">
      <formula>"Napkin Hs"</formula>
    </cfRule>
    <cfRule type="cellIs" dxfId="27505" priority="2869" stopIfTrue="1" operator="equal">
      <formula>"Towel"</formula>
    </cfRule>
    <cfRule type="cellIs" dxfId="27504" priority="2870" stopIfTrue="1" operator="equal">
      <formula>"Napkin Hs"</formula>
    </cfRule>
    <cfRule type="cellIs" dxfId="27503" priority="2871" stopIfTrue="1" operator="equal">
      <formula>"Towel"</formula>
    </cfRule>
    <cfRule type="cellIs" dxfId="27502" priority="2872" stopIfTrue="1" operator="equal">
      <formula>"Napkin Hs"</formula>
    </cfRule>
    <cfRule type="cellIs" dxfId="27501" priority="2873" stopIfTrue="1" operator="equal">
      <formula>"Towel"</formula>
    </cfRule>
    <cfRule type="cellIs" dxfId="27500" priority="2874" stopIfTrue="1" operator="equal">
      <formula>"Napkin Hs"</formula>
    </cfRule>
    <cfRule type="cellIs" dxfId="27499" priority="2877" stopIfTrue="1" operator="equal">
      <formula>"Towel"</formula>
    </cfRule>
    <cfRule type="cellIs" dxfId="27498" priority="2878" stopIfTrue="1" operator="equal">
      <formula>"Napkin Hs"</formula>
    </cfRule>
    <cfRule type="cellIs" dxfId="27497" priority="2880" stopIfTrue="1" operator="equal">
      <formula>"Napkin Hs"</formula>
    </cfRule>
  </conditionalFormatting>
  <conditionalFormatting sqref="C93">
    <cfRule type="cellIs" dxfId="27496" priority="2879" stopIfTrue="1" operator="equal">
      <formula>"Towel"</formula>
    </cfRule>
  </conditionalFormatting>
  <conditionalFormatting sqref="C93">
    <cfRule type="cellIs" dxfId="27495" priority="2857" stopIfTrue="1" operator="equal">
      <formula>"Towel"</formula>
    </cfRule>
    <cfRule type="cellIs" dxfId="27494" priority="2858" stopIfTrue="1" operator="equal">
      <formula>"Napkin Hs"</formula>
    </cfRule>
  </conditionalFormatting>
  <conditionalFormatting sqref="C93">
    <cfRule type="cellIs" dxfId="27493" priority="2856" stopIfTrue="1" operator="equal">
      <formula>"Napkin Hs"</formula>
    </cfRule>
  </conditionalFormatting>
  <conditionalFormatting sqref="C93">
    <cfRule type="cellIs" dxfId="27492" priority="2855" stopIfTrue="1" operator="equal">
      <formula>"Towel"</formula>
    </cfRule>
  </conditionalFormatting>
  <conditionalFormatting sqref="C93">
    <cfRule type="cellIs" dxfId="27491" priority="2853" stopIfTrue="1" operator="equal">
      <formula>"Towel"</formula>
    </cfRule>
  </conditionalFormatting>
  <conditionalFormatting sqref="C93">
    <cfRule type="cellIs" dxfId="27490" priority="2854" stopIfTrue="1" operator="equal">
      <formula>"Napkin Hs"</formula>
    </cfRule>
  </conditionalFormatting>
  <conditionalFormatting sqref="C93">
    <cfRule type="cellIs" dxfId="27489" priority="2757" stopIfTrue="1" operator="equal">
      <formula>"Towel"</formula>
    </cfRule>
  </conditionalFormatting>
  <conditionalFormatting sqref="C93">
    <cfRule type="cellIs" dxfId="27488" priority="2767" stopIfTrue="1" operator="equal">
      <formula>"Towel"</formula>
    </cfRule>
    <cfRule type="cellIs" dxfId="27487" priority="2768" stopIfTrue="1" operator="equal">
      <formula>"Napkin Hs"</formula>
    </cfRule>
    <cfRule type="cellIs" dxfId="27486" priority="2773" stopIfTrue="1" operator="equal">
      <formula>"Towel"</formula>
    </cfRule>
    <cfRule type="cellIs" dxfId="27485" priority="2774" stopIfTrue="1" operator="equal">
      <formula>"Napkin Hs"</formula>
    </cfRule>
    <cfRule type="cellIs" dxfId="27484" priority="2779" stopIfTrue="1" operator="equal">
      <formula>"Towel"</formula>
    </cfRule>
    <cfRule type="cellIs" dxfId="27483" priority="2780" stopIfTrue="1" operator="equal">
      <formula>"Napkin Hs"</formula>
    </cfRule>
    <cfRule type="cellIs" dxfId="27482" priority="2781" stopIfTrue="1" operator="equal">
      <formula>"Towel"</formula>
    </cfRule>
    <cfRule type="cellIs" dxfId="27481" priority="2782" stopIfTrue="1" operator="equal">
      <formula>"Napkin Hs"</formula>
    </cfRule>
    <cfRule type="cellIs" dxfId="27480" priority="2787" stopIfTrue="1" operator="equal">
      <formula>"Towel"</formula>
    </cfRule>
    <cfRule type="cellIs" dxfId="27479" priority="2788" stopIfTrue="1" operator="equal">
      <formula>"Napkin Hs"</formula>
    </cfRule>
    <cfRule type="cellIs" dxfId="27478" priority="2797" stopIfTrue="1" operator="equal">
      <formula>"Towel"</formula>
    </cfRule>
    <cfRule type="cellIs" dxfId="27477" priority="2798" stopIfTrue="1" operator="equal">
      <formula>"Napkin Hs"</formula>
    </cfRule>
    <cfRule type="cellIs" dxfId="27476" priority="2803" stopIfTrue="1" operator="equal">
      <formula>"Towel"</formula>
    </cfRule>
    <cfRule type="cellIs" dxfId="27475" priority="2804" stopIfTrue="1" operator="equal">
      <formula>"Napkin Hs"</formula>
    </cfRule>
    <cfRule type="cellIs" dxfId="27474" priority="2805" stopIfTrue="1" operator="equal">
      <formula>"Towel"</formula>
    </cfRule>
    <cfRule type="cellIs" dxfId="27473" priority="2806" stopIfTrue="1" operator="equal">
      <formula>"Napkin Hs"</formula>
    </cfRule>
    <cfRule type="cellIs" dxfId="27472" priority="2811" stopIfTrue="1" operator="equal">
      <formula>"Towel"</formula>
    </cfRule>
    <cfRule type="cellIs" dxfId="27471" priority="2812" stopIfTrue="1" operator="equal">
      <formula>"Napkin Hs"</formula>
    </cfRule>
    <cfRule type="cellIs" dxfId="27470" priority="2821" stopIfTrue="1" operator="equal">
      <formula>"Towel"</formula>
    </cfRule>
    <cfRule type="cellIs" dxfId="27469" priority="2822" stopIfTrue="1" operator="equal">
      <formula>"Napkin Hs"</formula>
    </cfRule>
    <cfRule type="cellIs" dxfId="27468" priority="2823" stopIfTrue="1" operator="equal">
      <formula>"Towel"</formula>
    </cfRule>
    <cfRule type="cellIs" dxfId="27467" priority="2824" stopIfTrue="1" operator="equal">
      <formula>"Napkin Hs"</formula>
    </cfRule>
    <cfRule type="cellIs" dxfId="27466" priority="2829" stopIfTrue="1" operator="equal">
      <formula>"Towel"</formula>
    </cfRule>
    <cfRule type="cellIs" dxfId="27465" priority="2830" stopIfTrue="1" operator="equal">
      <formula>"Napkin Hs"</formula>
    </cfRule>
    <cfRule type="cellIs" dxfId="27464" priority="2839" stopIfTrue="1" operator="equal">
      <formula>"Towel"</formula>
    </cfRule>
    <cfRule type="cellIs" dxfId="27463" priority="2840" stopIfTrue="1" operator="equal">
      <formula>"Napkin Hs"</formula>
    </cfRule>
    <cfRule type="cellIs" dxfId="27462" priority="2841" stopIfTrue="1" operator="equal">
      <formula>"Towel"</formula>
    </cfRule>
    <cfRule type="cellIs" dxfId="27461" priority="2842" stopIfTrue="1" operator="equal">
      <formula>"Napkin Hs"</formula>
    </cfRule>
    <cfRule type="cellIs" dxfId="27460" priority="2848" stopIfTrue="1" operator="equal">
      <formula>"Napkin Hs"</formula>
    </cfRule>
  </conditionalFormatting>
  <conditionalFormatting sqref="C93">
    <cfRule type="cellIs" dxfId="27459" priority="2847" stopIfTrue="1" operator="equal">
      <formula>"Towel"</formula>
    </cfRule>
  </conditionalFormatting>
  <conditionalFormatting sqref="C93">
    <cfRule type="cellIs" dxfId="27458" priority="2758" stopIfTrue="1" operator="equal">
      <formula>"Napkin Hs"</formula>
    </cfRule>
    <cfRule type="cellIs" dxfId="27457" priority="2759" stopIfTrue="1" operator="equal">
      <formula>"Towel"</formula>
    </cfRule>
    <cfRule type="cellIs" dxfId="27456" priority="2760" stopIfTrue="1" operator="equal">
      <formula>"Napkin Hs"</formula>
    </cfRule>
    <cfRule type="cellIs" dxfId="27455" priority="2761" stopIfTrue="1" operator="equal">
      <formula>"Towel"</formula>
    </cfRule>
    <cfRule type="cellIs" dxfId="27454" priority="2762" stopIfTrue="1" operator="equal">
      <formula>"Napkin Hs"</formula>
    </cfRule>
    <cfRule type="cellIs" dxfId="27453" priority="2763" stopIfTrue="1" operator="equal">
      <formula>"Towel"</formula>
    </cfRule>
    <cfRule type="cellIs" dxfId="27452" priority="2764" stopIfTrue="1" operator="equal">
      <formula>"Napkin Hs"</formula>
    </cfRule>
    <cfRule type="cellIs" dxfId="27451" priority="2765" stopIfTrue="1" operator="equal">
      <formula>"Towel"</formula>
    </cfRule>
    <cfRule type="cellIs" dxfId="27450" priority="2766" stopIfTrue="1" operator="equal">
      <formula>"Napkin Hs"</formula>
    </cfRule>
    <cfRule type="cellIs" dxfId="27449" priority="2769" stopIfTrue="1" operator="equal">
      <formula>"Towel"</formula>
    </cfRule>
    <cfRule type="cellIs" dxfId="27448" priority="2770" stopIfTrue="1" operator="equal">
      <formula>"Napkin Hs"</formula>
    </cfRule>
    <cfRule type="cellIs" dxfId="27447" priority="2771" stopIfTrue="1" operator="equal">
      <formula>"Towel"</formula>
    </cfRule>
    <cfRule type="cellIs" dxfId="27446" priority="2772" stopIfTrue="1" operator="equal">
      <formula>"Napkin Hs"</formula>
    </cfRule>
    <cfRule type="cellIs" dxfId="27445" priority="2775" stopIfTrue="1" operator="equal">
      <formula>"Towel"</formula>
    </cfRule>
    <cfRule type="cellIs" dxfId="27444" priority="2776" stopIfTrue="1" operator="equal">
      <formula>"Napkin Hs"</formula>
    </cfRule>
    <cfRule type="cellIs" dxfId="27443" priority="2777" stopIfTrue="1" operator="equal">
      <formula>"Towel"</formula>
    </cfRule>
    <cfRule type="cellIs" dxfId="27442" priority="2778" stopIfTrue="1" operator="equal">
      <formula>"Napkin Hs"</formula>
    </cfRule>
    <cfRule type="cellIs" dxfId="27441" priority="2783" stopIfTrue="1" operator="equal">
      <formula>"Towel"</formula>
    </cfRule>
    <cfRule type="cellIs" dxfId="27440" priority="2784" stopIfTrue="1" operator="equal">
      <formula>"Napkin Hs"</formula>
    </cfRule>
    <cfRule type="cellIs" dxfId="27439" priority="2785" stopIfTrue="1" operator="equal">
      <formula>"Towel"</formula>
    </cfRule>
    <cfRule type="cellIs" dxfId="27438" priority="2786" stopIfTrue="1" operator="equal">
      <formula>"Napkin Hs"</formula>
    </cfRule>
    <cfRule type="cellIs" dxfId="27437" priority="2789" stopIfTrue="1" operator="equal">
      <formula>"Towel"</formula>
    </cfRule>
    <cfRule type="cellIs" dxfId="27436" priority="2790" stopIfTrue="1" operator="equal">
      <formula>"Napkin Hs"</formula>
    </cfRule>
    <cfRule type="cellIs" dxfId="27435" priority="2791" stopIfTrue="1" operator="equal">
      <formula>"Towel"</formula>
    </cfRule>
    <cfRule type="cellIs" dxfId="27434" priority="2792" stopIfTrue="1" operator="equal">
      <formula>"Napkin Hs"</formula>
    </cfRule>
    <cfRule type="cellIs" dxfId="27433" priority="2793" stopIfTrue="1" operator="equal">
      <formula>"Towel"</formula>
    </cfRule>
    <cfRule type="cellIs" dxfId="27432" priority="2794" stopIfTrue="1" operator="equal">
      <formula>"Napkin Hs"</formula>
    </cfRule>
    <cfRule type="cellIs" dxfId="27431" priority="2795" stopIfTrue="1" operator="equal">
      <formula>"Towel"</formula>
    </cfRule>
    <cfRule type="cellIs" dxfId="27430" priority="2796" stopIfTrue="1" operator="equal">
      <formula>"Napkin Hs"</formula>
    </cfRule>
    <cfRule type="cellIs" dxfId="27429" priority="2799" stopIfTrue="1" operator="equal">
      <formula>"Towel"</formula>
    </cfRule>
    <cfRule type="cellIs" dxfId="27428" priority="2800" stopIfTrue="1" operator="equal">
      <formula>"Napkin Hs"</formula>
    </cfRule>
    <cfRule type="cellIs" dxfId="27427" priority="2801" stopIfTrue="1" operator="equal">
      <formula>"Towel"</formula>
    </cfRule>
    <cfRule type="cellIs" dxfId="27426" priority="2802" stopIfTrue="1" operator="equal">
      <formula>"Napkin Hs"</formula>
    </cfRule>
    <cfRule type="cellIs" dxfId="27425" priority="2807" stopIfTrue="1" operator="equal">
      <formula>"Towel"</formula>
    </cfRule>
    <cfRule type="cellIs" dxfId="27424" priority="2808" stopIfTrue="1" operator="equal">
      <formula>"Napkin Hs"</formula>
    </cfRule>
    <cfRule type="cellIs" dxfId="27423" priority="2809" stopIfTrue="1" operator="equal">
      <formula>"Towel"</formula>
    </cfRule>
    <cfRule type="cellIs" dxfId="27422" priority="2810" stopIfTrue="1" operator="equal">
      <formula>"Napkin Hs"</formula>
    </cfRule>
    <cfRule type="cellIs" dxfId="27421" priority="2813" stopIfTrue="1" operator="equal">
      <formula>"Towel"</formula>
    </cfRule>
    <cfRule type="cellIs" dxfId="27420" priority="2814" stopIfTrue="1" operator="equal">
      <formula>"Napkin Hs"</formula>
    </cfRule>
    <cfRule type="cellIs" dxfId="27419" priority="2815" stopIfTrue="1" operator="equal">
      <formula>"Towel"</formula>
    </cfRule>
    <cfRule type="cellIs" dxfId="27418" priority="2816" stopIfTrue="1" operator="equal">
      <formula>"Napkin Hs"</formula>
    </cfRule>
    <cfRule type="cellIs" dxfId="27417" priority="2817" stopIfTrue="1" operator="equal">
      <formula>"Towel"</formula>
    </cfRule>
    <cfRule type="cellIs" dxfId="27416" priority="2818" stopIfTrue="1" operator="equal">
      <formula>"Napkin Hs"</formula>
    </cfRule>
    <cfRule type="cellIs" dxfId="27415" priority="2819" stopIfTrue="1" operator="equal">
      <formula>"Towel"</formula>
    </cfRule>
    <cfRule type="cellIs" dxfId="27414" priority="2820" stopIfTrue="1" operator="equal">
      <formula>"Napkin Hs"</formula>
    </cfRule>
    <cfRule type="cellIs" dxfId="27413" priority="2825" stopIfTrue="1" operator="equal">
      <formula>"Towel"</formula>
    </cfRule>
    <cfRule type="cellIs" dxfId="27412" priority="2826" stopIfTrue="1" operator="equal">
      <formula>"Napkin Hs"</formula>
    </cfRule>
    <cfRule type="cellIs" dxfId="27411" priority="2827" stopIfTrue="1" operator="equal">
      <formula>"Towel"</formula>
    </cfRule>
    <cfRule type="cellIs" dxfId="27410" priority="2828" stopIfTrue="1" operator="equal">
      <formula>"Napkin Hs"</formula>
    </cfRule>
    <cfRule type="cellIs" dxfId="27409" priority="2831" stopIfTrue="1" operator="equal">
      <formula>"Towel"</formula>
    </cfRule>
    <cfRule type="cellIs" dxfId="27408" priority="2832" stopIfTrue="1" operator="equal">
      <formula>"Napkin Hs"</formula>
    </cfRule>
    <cfRule type="cellIs" dxfId="27407" priority="2833" stopIfTrue="1" operator="equal">
      <formula>"Towel"</formula>
    </cfRule>
    <cfRule type="cellIs" dxfId="27406" priority="2834" stopIfTrue="1" operator="equal">
      <formula>"Napkin Hs"</formula>
    </cfRule>
    <cfRule type="cellIs" dxfId="27405" priority="2835" stopIfTrue="1" operator="equal">
      <formula>"Towel"</formula>
    </cfRule>
    <cfRule type="cellIs" dxfId="27404" priority="2836" stopIfTrue="1" operator="equal">
      <formula>"Napkin Hs"</formula>
    </cfRule>
    <cfRule type="cellIs" dxfId="27403" priority="2837" stopIfTrue="1" operator="equal">
      <formula>"Towel"</formula>
    </cfRule>
    <cfRule type="cellIs" dxfId="27402" priority="2838" stopIfTrue="1" operator="equal">
      <formula>"Napkin Hs"</formula>
    </cfRule>
    <cfRule type="cellIs" dxfId="27401" priority="2843" stopIfTrue="1" operator="equal">
      <formula>"Towel"</formula>
    </cfRule>
    <cfRule type="cellIs" dxfId="27400" priority="2844" stopIfTrue="1" operator="equal">
      <formula>"Napkin Hs"</formula>
    </cfRule>
    <cfRule type="cellIs" dxfId="27399" priority="2845" stopIfTrue="1" operator="equal">
      <formula>"Towel"</formula>
    </cfRule>
    <cfRule type="cellIs" dxfId="27398" priority="2846" stopIfTrue="1" operator="equal">
      <formula>"Napkin Hs"</formula>
    </cfRule>
    <cfRule type="cellIs" dxfId="27397" priority="2849" stopIfTrue="1" operator="equal">
      <formula>"Towel"</formula>
    </cfRule>
    <cfRule type="cellIs" dxfId="27396" priority="2850" stopIfTrue="1" operator="equal">
      <formula>"Napkin Hs"</formula>
    </cfRule>
    <cfRule type="cellIs" dxfId="27395" priority="2851" stopIfTrue="1" operator="equal">
      <formula>"Towel"</formula>
    </cfRule>
    <cfRule type="cellIs" dxfId="27394" priority="2852" stopIfTrue="1" operator="equal">
      <formula>"Napkin Hs"</formula>
    </cfRule>
  </conditionalFormatting>
  <conditionalFormatting sqref="C93">
    <cfRule type="cellIs" dxfId="27393" priority="2756" stopIfTrue="1" operator="equal">
      <formula>"Napkin Hs"</formula>
    </cfRule>
  </conditionalFormatting>
  <conditionalFormatting sqref="C93">
    <cfRule type="cellIs" dxfId="27392" priority="2755" stopIfTrue="1" operator="equal">
      <formula>"Napkin Hs"</formula>
    </cfRule>
  </conditionalFormatting>
  <conditionalFormatting sqref="C93">
    <cfRule type="cellIs" dxfId="27391" priority="2754" stopIfTrue="1" operator="equal">
      <formula>"Napkin Hs"</formula>
    </cfRule>
  </conditionalFormatting>
  <conditionalFormatting sqref="C93">
    <cfRule type="cellIs" dxfId="27390" priority="2753" stopIfTrue="1" operator="equal">
      <formula>"Napkin Hs"</formula>
    </cfRule>
  </conditionalFormatting>
  <conditionalFormatting sqref="C93">
    <cfRule type="cellIs" dxfId="27389" priority="2752" stopIfTrue="1" operator="equal">
      <formula>"Napkin Hs"</formula>
    </cfRule>
  </conditionalFormatting>
  <conditionalFormatting sqref="C93">
    <cfRule type="cellIs" dxfId="27388" priority="2751" stopIfTrue="1" operator="equal">
      <formula>"Napkin Hs"</formula>
    </cfRule>
  </conditionalFormatting>
  <conditionalFormatting sqref="C93">
    <cfRule type="cellIs" dxfId="27387" priority="2747" stopIfTrue="1" operator="equal">
      <formula>"Towel"</formula>
    </cfRule>
    <cfRule type="cellIs" dxfId="27386" priority="2748" stopIfTrue="1" operator="equal">
      <formula>"Napkin Hs"</formula>
    </cfRule>
  </conditionalFormatting>
  <conditionalFormatting sqref="C93">
    <cfRule type="cellIs" dxfId="27385" priority="2749" stopIfTrue="1" operator="equal">
      <formula>"Towel"</formula>
    </cfRule>
    <cfRule type="cellIs" dxfId="27384" priority="2750" stopIfTrue="1" operator="equal">
      <formula>"Napkin Hs"</formula>
    </cfRule>
  </conditionalFormatting>
  <conditionalFormatting sqref="C93">
    <cfRule type="cellIs" dxfId="27383" priority="2743" stopIfTrue="1" operator="equal">
      <formula>"Towel"</formula>
    </cfRule>
    <cfRule type="cellIs" dxfId="27382" priority="2744" stopIfTrue="1" operator="equal">
      <formula>"Napkin Hs"</formula>
    </cfRule>
  </conditionalFormatting>
  <conditionalFormatting sqref="C93">
    <cfRule type="cellIs" dxfId="27381" priority="2745" stopIfTrue="1" operator="equal">
      <formula>"Towel"</formula>
    </cfRule>
    <cfRule type="cellIs" dxfId="27380" priority="2746" stopIfTrue="1" operator="equal">
      <formula>"Napkin Hs"</formula>
    </cfRule>
  </conditionalFormatting>
  <conditionalFormatting sqref="C93">
    <cfRule type="cellIs" dxfId="27379" priority="3170" stopIfTrue="1" operator="equal">
      <formula>"Towel"</formula>
    </cfRule>
    <cfRule type="cellIs" dxfId="27378" priority="3171" stopIfTrue="1" operator="equal">
      <formula>"Napkin Hs"</formula>
    </cfRule>
  </conditionalFormatting>
  <conditionalFormatting sqref="C93">
    <cfRule type="cellIs" dxfId="27377" priority="3166" stopIfTrue="1" operator="equal">
      <formula>"Towel"</formula>
    </cfRule>
    <cfRule type="cellIs" dxfId="27376" priority="3167" stopIfTrue="1" operator="equal">
      <formula>"Napkin Hs"</formula>
    </cfRule>
  </conditionalFormatting>
  <conditionalFormatting sqref="C93">
    <cfRule type="cellIs" dxfId="27375" priority="3168" stopIfTrue="1" operator="equal">
      <formula>"Towel"</formula>
    </cfRule>
    <cfRule type="cellIs" dxfId="27374" priority="3169" stopIfTrue="1" operator="equal">
      <formula>"Napkin Hs"</formula>
    </cfRule>
  </conditionalFormatting>
  <conditionalFormatting sqref="C93">
    <cfRule type="cellIs" dxfId="27373" priority="3162" stopIfTrue="1" operator="equal">
      <formula>"Towel"</formula>
    </cfRule>
    <cfRule type="cellIs" dxfId="27372" priority="3163" stopIfTrue="1" operator="equal">
      <formula>"Napkin Hs"</formula>
    </cfRule>
  </conditionalFormatting>
  <conditionalFormatting sqref="C93">
    <cfRule type="cellIs" dxfId="27371" priority="3164" stopIfTrue="1" operator="equal">
      <formula>"Towel"</formula>
    </cfRule>
    <cfRule type="cellIs" dxfId="27370" priority="3165" stopIfTrue="1" operator="equal">
      <formula>"Napkin Hs"</formula>
    </cfRule>
  </conditionalFormatting>
  <conditionalFormatting sqref="C93">
    <cfRule type="cellIs" dxfId="27369" priority="3160" stopIfTrue="1" operator="equal">
      <formula>"Towel"</formula>
    </cfRule>
    <cfRule type="cellIs" dxfId="27368" priority="3161" stopIfTrue="1" operator="equal">
      <formula>"Napkin Hs"</formula>
    </cfRule>
  </conditionalFormatting>
  <conditionalFormatting sqref="C93">
    <cfRule type="cellIs" dxfId="27367" priority="3156" stopIfTrue="1" operator="equal">
      <formula>"Towel"</formula>
    </cfRule>
    <cfRule type="cellIs" dxfId="27366" priority="3157" stopIfTrue="1" operator="equal">
      <formula>"Napkin Hs"</formula>
    </cfRule>
  </conditionalFormatting>
  <conditionalFormatting sqref="C93">
    <cfRule type="cellIs" dxfId="27365" priority="3152" stopIfTrue="1" operator="equal">
      <formula>"Towel"</formula>
    </cfRule>
    <cfRule type="cellIs" dxfId="27364" priority="3153" stopIfTrue="1" operator="equal">
      <formula>"Napkin Hs"</formula>
    </cfRule>
  </conditionalFormatting>
  <conditionalFormatting sqref="C93">
    <cfRule type="cellIs" dxfId="27363" priority="3155" stopIfTrue="1" operator="equal">
      <formula>"Napkin Hs"</formula>
    </cfRule>
  </conditionalFormatting>
  <conditionalFormatting sqref="C93">
    <cfRule type="cellIs" dxfId="27362" priority="3154" stopIfTrue="1" operator="equal">
      <formula>"Towel"</formula>
    </cfRule>
  </conditionalFormatting>
  <conditionalFormatting sqref="B93">
    <cfRule type="cellIs" dxfId="27361" priority="2741" stopIfTrue="1" operator="equal">
      <formula>"Towel"</formula>
    </cfRule>
    <cfRule type="cellIs" dxfId="27360" priority="2742" stopIfTrue="1" operator="equal">
      <formula>"Napkin Hs"</formula>
    </cfRule>
  </conditionalFormatting>
  <conditionalFormatting sqref="B93">
    <cfRule type="cellIs" dxfId="27359" priority="2739" stopIfTrue="1" operator="equal">
      <formula>"Towel"</formula>
    </cfRule>
    <cfRule type="cellIs" dxfId="27358" priority="2740" stopIfTrue="1" operator="equal">
      <formula>"Napkin Hs"</formula>
    </cfRule>
  </conditionalFormatting>
  <conditionalFormatting sqref="B93">
    <cfRule type="cellIs" dxfId="27357" priority="2737" stopIfTrue="1" operator="equal">
      <formula>"Towel"</formula>
    </cfRule>
    <cfRule type="cellIs" dxfId="27356" priority="2738" stopIfTrue="1" operator="equal">
      <formula>"Napkin Hs"</formula>
    </cfRule>
  </conditionalFormatting>
  <conditionalFormatting sqref="B93">
    <cfRule type="cellIs" dxfId="27355" priority="2735" stopIfTrue="1" operator="equal">
      <formula>"Towel"</formula>
    </cfRule>
    <cfRule type="cellIs" dxfId="27354" priority="2736" stopIfTrue="1" operator="equal">
      <formula>"Napkin Hs"</formula>
    </cfRule>
  </conditionalFormatting>
  <conditionalFormatting sqref="B93">
    <cfRule type="cellIs" dxfId="27353" priority="2733" stopIfTrue="1" operator="equal">
      <formula>"Towel"</formula>
    </cfRule>
    <cfRule type="cellIs" dxfId="27352" priority="2734" stopIfTrue="1" operator="equal">
      <formula>"Napkin Hs"</formula>
    </cfRule>
  </conditionalFormatting>
  <conditionalFormatting sqref="B93">
    <cfRule type="cellIs" dxfId="27351" priority="2731" stopIfTrue="1" operator="equal">
      <formula>"Towel"</formula>
    </cfRule>
    <cfRule type="cellIs" dxfId="27350" priority="2732" stopIfTrue="1" operator="equal">
      <formula>"Napkin Hs"</formula>
    </cfRule>
  </conditionalFormatting>
  <conditionalFormatting sqref="B93">
    <cfRule type="cellIs" dxfId="27349" priority="2729" stopIfTrue="1" operator="equal">
      <formula>"Towel"</formula>
    </cfRule>
    <cfRule type="cellIs" dxfId="27348" priority="2730" stopIfTrue="1" operator="equal">
      <formula>"Napkin Hs"</formula>
    </cfRule>
  </conditionalFormatting>
  <conditionalFormatting sqref="B93">
    <cfRule type="cellIs" dxfId="27347" priority="2727" stopIfTrue="1" operator="equal">
      <formula>"Towel"</formula>
    </cfRule>
    <cfRule type="cellIs" dxfId="27346" priority="2728" stopIfTrue="1" operator="equal">
      <formula>"Napkin Hs"</formula>
    </cfRule>
  </conditionalFormatting>
  <conditionalFormatting sqref="B93">
    <cfRule type="cellIs" dxfId="27345" priority="2725" stopIfTrue="1" operator="equal">
      <formula>"Towel"</formula>
    </cfRule>
    <cfRule type="cellIs" dxfId="27344" priority="2726" stopIfTrue="1" operator="equal">
      <formula>"Napkin Hs"</formula>
    </cfRule>
  </conditionalFormatting>
  <conditionalFormatting sqref="B93">
    <cfRule type="cellIs" dxfId="27343" priority="2717" stopIfTrue="1" operator="equal">
      <formula>"Towel"</formula>
    </cfRule>
    <cfRule type="cellIs" dxfId="27342" priority="2718" stopIfTrue="1" operator="equal">
      <formula>"Napkin Hs"</formula>
    </cfRule>
  </conditionalFormatting>
  <conditionalFormatting sqref="B93">
    <cfRule type="cellIs" dxfId="27341" priority="2715" stopIfTrue="1" operator="equal">
      <formula>"Towel"</formula>
    </cfRule>
    <cfRule type="cellIs" dxfId="27340" priority="2716" stopIfTrue="1" operator="equal">
      <formula>"Napkin Hs"</formula>
    </cfRule>
  </conditionalFormatting>
  <conditionalFormatting sqref="B93">
    <cfRule type="cellIs" dxfId="27339" priority="2713" stopIfTrue="1" operator="equal">
      <formula>"Towel"</formula>
    </cfRule>
    <cfRule type="cellIs" dxfId="27338" priority="2714" stopIfTrue="1" operator="equal">
      <formula>"Napkin Hs"</formula>
    </cfRule>
  </conditionalFormatting>
  <conditionalFormatting sqref="B93">
    <cfRule type="cellIs" dxfId="27337" priority="2711" stopIfTrue="1" operator="equal">
      <formula>"Towel"</formula>
    </cfRule>
    <cfRule type="cellIs" dxfId="27336" priority="2712" stopIfTrue="1" operator="equal">
      <formula>"Napkin Hs"</formula>
    </cfRule>
  </conditionalFormatting>
  <conditionalFormatting sqref="B93">
    <cfRule type="cellIs" dxfId="27335" priority="2709" stopIfTrue="1" operator="equal">
      <formula>"Towel"</formula>
    </cfRule>
    <cfRule type="cellIs" dxfId="27334" priority="2710" stopIfTrue="1" operator="equal">
      <formula>"Napkin Hs"</formula>
    </cfRule>
  </conditionalFormatting>
  <conditionalFormatting sqref="B93">
    <cfRule type="cellIs" dxfId="27333" priority="2707" stopIfTrue="1" operator="equal">
      <formula>"Towel"</formula>
    </cfRule>
    <cfRule type="cellIs" dxfId="27332" priority="2708" stopIfTrue="1" operator="equal">
      <formula>"Napkin Hs"</formula>
    </cfRule>
  </conditionalFormatting>
  <conditionalFormatting sqref="B93">
    <cfRule type="cellIs" dxfId="27331" priority="2705" stopIfTrue="1" operator="equal">
      <formula>"Towel"</formula>
    </cfRule>
    <cfRule type="cellIs" dxfId="27330" priority="2706" stopIfTrue="1" operator="equal">
      <formula>"Napkin Hs"</formula>
    </cfRule>
  </conditionalFormatting>
  <conditionalFormatting sqref="B93">
    <cfRule type="cellIs" dxfId="27329" priority="2703" stopIfTrue="1" operator="equal">
      <formula>"Towel"</formula>
    </cfRule>
    <cfRule type="cellIs" dxfId="27328" priority="2704" stopIfTrue="1" operator="equal">
      <formula>"Napkin Hs"</formula>
    </cfRule>
  </conditionalFormatting>
  <conditionalFormatting sqref="B93">
    <cfRule type="cellIs" dxfId="27327" priority="2701" stopIfTrue="1" operator="equal">
      <formula>"Towel"</formula>
    </cfRule>
    <cfRule type="cellIs" dxfId="27326" priority="2702" stopIfTrue="1" operator="equal">
      <formula>"Napkin Hs"</formula>
    </cfRule>
  </conditionalFormatting>
  <conditionalFormatting sqref="B93">
    <cfRule type="cellIs" dxfId="27325" priority="2700" stopIfTrue="1" operator="equal">
      <formula>"Napkin Hs"</formula>
    </cfRule>
  </conditionalFormatting>
  <conditionalFormatting sqref="B93">
    <cfRule type="cellIs" dxfId="27324" priority="2699" stopIfTrue="1" operator="equal">
      <formula>"Napkin Hs"</formula>
    </cfRule>
  </conditionalFormatting>
  <conditionalFormatting sqref="B93">
    <cfRule type="cellIs" dxfId="27323" priority="2698" stopIfTrue="1" operator="equal">
      <formula>"Napkin Hs"</formula>
    </cfRule>
  </conditionalFormatting>
  <conditionalFormatting sqref="B93">
    <cfRule type="cellIs" dxfId="27322" priority="2723" stopIfTrue="1" operator="equal">
      <formula>"Towel"</formula>
    </cfRule>
    <cfRule type="cellIs" dxfId="27321" priority="2724" stopIfTrue="1" operator="equal">
      <formula>"Napkin Hs"</formula>
    </cfRule>
  </conditionalFormatting>
  <conditionalFormatting sqref="B93">
    <cfRule type="cellIs" dxfId="27320" priority="2721" stopIfTrue="1" operator="equal">
      <formula>"Towel"</formula>
    </cfRule>
    <cfRule type="cellIs" dxfId="27319" priority="2722" stopIfTrue="1" operator="equal">
      <formula>"Napkin Hs"</formula>
    </cfRule>
  </conditionalFormatting>
  <conditionalFormatting sqref="B93">
    <cfRule type="cellIs" dxfId="27318" priority="2719" stopIfTrue="1" operator="equal">
      <formula>"Towel"</formula>
    </cfRule>
    <cfRule type="cellIs" dxfId="27317" priority="2720" stopIfTrue="1" operator="equal">
      <formula>"Napkin Hs"</formula>
    </cfRule>
  </conditionalFormatting>
  <conditionalFormatting sqref="B98:C98">
    <cfRule type="cellIs" dxfId="27316" priority="2696" stopIfTrue="1" operator="equal">
      <formula>"Towel"</formula>
    </cfRule>
    <cfRule type="cellIs" dxfId="27315" priority="2697" stopIfTrue="1" operator="equal">
      <formula>"Napkin Hs"</formula>
    </cfRule>
  </conditionalFormatting>
  <conditionalFormatting sqref="C98">
    <cfRule type="cellIs" dxfId="27314" priority="2694" stopIfTrue="1" operator="equal">
      <formula>"Towel"</formula>
    </cfRule>
    <cfRule type="cellIs" dxfId="27313" priority="2695" stopIfTrue="1" operator="equal">
      <formula>"Napkin Hs"</formula>
    </cfRule>
  </conditionalFormatting>
  <conditionalFormatting sqref="C98">
    <cfRule type="cellIs" dxfId="27312" priority="2692" stopIfTrue="1" operator="equal">
      <formula>"Towel"</formula>
    </cfRule>
    <cfRule type="cellIs" dxfId="27311" priority="2693" stopIfTrue="1" operator="equal">
      <formula>"Napkin Hs"</formula>
    </cfRule>
  </conditionalFormatting>
  <conditionalFormatting sqref="C98">
    <cfRule type="cellIs" dxfId="27310" priority="2678" stopIfTrue="1" operator="equal">
      <formula>"Towel"</formula>
    </cfRule>
    <cfRule type="cellIs" dxfId="27309" priority="2679" stopIfTrue="1" operator="equal">
      <formula>"Napkin Hs"</formula>
    </cfRule>
  </conditionalFormatting>
  <conditionalFormatting sqref="C98">
    <cfRule type="cellIs" dxfId="27308" priority="2676" stopIfTrue="1" operator="equal">
      <formula>"Towel"</formula>
    </cfRule>
    <cfRule type="cellIs" dxfId="27307" priority="2677" stopIfTrue="1" operator="equal">
      <formula>"Napkin Hs"</formula>
    </cfRule>
  </conditionalFormatting>
  <conditionalFormatting sqref="C98">
    <cfRule type="cellIs" dxfId="27306" priority="2684" stopIfTrue="1" operator="equal">
      <formula>"Towel"</formula>
    </cfRule>
    <cfRule type="cellIs" dxfId="27305" priority="2685" stopIfTrue="1" operator="equal">
      <formula>"Napkin Hs"</formula>
    </cfRule>
  </conditionalFormatting>
  <conditionalFormatting sqref="B98:C98">
    <cfRule type="cellIs" dxfId="27304" priority="2686" stopIfTrue="1" operator="equal">
      <formula>"Towel"</formula>
    </cfRule>
    <cfRule type="cellIs" dxfId="27303" priority="2687" stopIfTrue="1" operator="equal">
      <formula>"Napkin Hs"</formula>
    </cfRule>
  </conditionalFormatting>
  <conditionalFormatting sqref="C98">
    <cfRule type="cellIs" dxfId="27302" priority="2682" stopIfTrue="1" operator="equal">
      <formula>"Towel"</formula>
    </cfRule>
    <cfRule type="cellIs" dxfId="27301" priority="2683" stopIfTrue="1" operator="equal">
      <formula>"Napkin Hs"</formula>
    </cfRule>
  </conditionalFormatting>
  <conditionalFormatting sqref="B98:C98">
    <cfRule type="cellIs" dxfId="27300" priority="2680" stopIfTrue="1" operator="equal">
      <formula>"Towel"</formula>
    </cfRule>
    <cfRule type="cellIs" dxfId="27299" priority="2681" stopIfTrue="1" operator="equal">
      <formula>"Napkin Hs"</formula>
    </cfRule>
  </conditionalFormatting>
  <conditionalFormatting sqref="C98">
    <cfRule type="cellIs" dxfId="27298" priority="2688" stopIfTrue="1" operator="equal">
      <formula>"Towel"</formula>
    </cfRule>
    <cfRule type="cellIs" dxfId="27297" priority="2689" stopIfTrue="1" operator="equal">
      <formula>"Napkin Hs"</formula>
    </cfRule>
  </conditionalFormatting>
  <conditionalFormatting sqref="C98">
    <cfRule type="cellIs" dxfId="27296" priority="2690" stopIfTrue="1" operator="equal">
      <formula>"Towel"</formula>
    </cfRule>
    <cfRule type="cellIs" dxfId="27295" priority="2691" stopIfTrue="1" operator="equal">
      <formula>"Napkin Hs"</formula>
    </cfRule>
  </conditionalFormatting>
  <conditionalFormatting sqref="C98">
    <cfRule type="cellIs" dxfId="27294" priority="2672" stopIfTrue="1" operator="equal">
      <formula>"Towel"</formula>
    </cfRule>
    <cfRule type="cellIs" dxfId="27293" priority="2673" stopIfTrue="1" operator="equal">
      <formula>"Napkin Hs"</formula>
    </cfRule>
  </conditionalFormatting>
  <conditionalFormatting sqref="B98:C98">
    <cfRule type="cellIs" dxfId="27292" priority="2674" stopIfTrue="1" operator="equal">
      <formula>"Towel"</formula>
    </cfRule>
    <cfRule type="cellIs" dxfId="27291" priority="2675" stopIfTrue="1" operator="equal">
      <formula>"Napkin Hs"</formula>
    </cfRule>
  </conditionalFormatting>
  <conditionalFormatting sqref="C98">
    <cfRule type="cellIs" dxfId="27290" priority="2670" stopIfTrue="1" operator="equal">
      <formula>"Towel"</formula>
    </cfRule>
    <cfRule type="cellIs" dxfId="27289" priority="2671" stopIfTrue="1" operator="equal">
      <formula>"Napkin Hs"</formula>
    </cfRule>
  </conditionalFormatting>
  <conditionalFormatting sqref="B98:C98">
    <cfRule type="cellIs" dxfId="27288" priority="2668" stopIfTrue="1" operator="equal">
      <formula>"Towel"</formula>
    </cfRule>
    <cfRule type="cellIs" dxfId="27287" priority="2669" stopIfTrue="1" operator="equal">
      <formula>"Napkin Hs"</formula>
    </cfRule>
  </conditionalFormatting>
  <conditionalFormatting sqref="C98">
    <cfRule type="cellIs" dxfId="27286" priority="2654" stopIfTrue="1" operator="equal">
      <formula>"Towel"</formula>
    </cfRule>
    <cfRule type="cellIs" dxfId="27285" priority="2655" stopIfTrue="1" operator="equal">
      <formula>"Napkin Hs"</formula>
    </cfRule>
  </conditionalFormatting>
  <conditionalFormatting sqref="C98">
    <cfRule type="cellIs" dxfId="27284" priority="2652" stopIfTrue="1" operator="equal">
      <formula>"Towel"</formula>
    </cfRule>
    <cfRule type="cellIs" dxfId="27283" priority="2653" stopIfTrue="1" operator="equal">
      <formula>"Napkin Hs"</formula>
    </cfRule>
  </conditionalFormatting>
  <conditionalFormatting sqref="C98">
    <cfRule type="cellIs" dxfId="27282" priority="2660" stopIfTrue="1" operator="equal">
      <formula>"Towel"</formula>
    </cfRule>
    <cfRule type="cellIs" dxfId="27281" priority="2661" stopIfTrue="1" operator="equal">
      <formula>"Napkin Hs"</formula>
    </cfRule>
  </conditionalFormatting>
  <conditionalFormatting sqref="B98:C98">
    <cfRule type="cellIs" dxfId="27280" priority="2662" stopIfTrue="1" operator="equal">
      <formula>"Towel"</formula>
    </cfRule>
    <cfRule type="cellIs" dxfId="27279" priority="2663" stopIfTrue="1" operator="equal">
      <formula>"Napkin Hs"</formula>
    </cfRule>
  </conditionalFormatting>
  <conditionalFormatting sqref="C98">
    <cfRule type="cellIs" dxfId="27278" priority="2658" stopIfTrue="1" operator="equal">
      <formula>"Towel"</formula>
    </cfRule>
    <cfRule type="cellIs" dxfId="27277" priority="2659" stopIfTrue="1" operator="equal">
      <formula>"Napkin Hs"</formula>
    </cfRule>
  </conditionalFormatting>
  <conditionalFormatting sqref="B98:C98">
    <cfRule type="cellIs" dxfId="27276" priority="2656" stopIfTrue="1" operator="equal">
      <formula>"Towel"</formula>
    </cfRule>
    <cfRule type="cellIs" dxfId="27275" priority="2657" stopIfTrue="1" operator="equal">
      <formula>"Napkin Hs"</formula>
    </cfRule>
  </conditionalFormatting>
  <conditionalFormatting sqref="C98">
    <cfRule type="cellIs" dxfId="27274" priority="2664" stopIfTrue="1" operator="equal">
      <formula>"Towel"</formula>
    </cfRule>
    <cfRule type="cellIs" dxfId="27273" priority="2665" stopIfTrue="1" operator="equal">
      <formula>"Napkin Hs"</formula>
    </cfRule>
  </conditionalFormatting>
  <conditionalFormatting sqref="C98">
    <cfRule type="cellIs" dxfId="27272" priority="2666" stopIfTrue="1" operator="equal">
      <formula>"Towel"</formula>
    </cfRule>
    <cfRule type="cellIs" dxfId="27271" priority="2667" stopIfTrue="1" operator="equal">
      <formula>"Napkin Hs"</formula>
    </cfRule>
  </conditionalFormatting>
  <conditionalFormatting sqref="C98">
    <cfRule type="cellIs" dxfId="27270" priority="2648" stopIfTrue="1" operator="equal">
      <formula>"Towel"</formula>
    </cfRule>
    <cfRule type="cellIs" dxfId="27269" priority="2649" stopIfTrue="1" operator="equal">
      <formula>"Napkin Hs"</formula>
    </cfRule>
  </conditionalFormatting>
  <conditionalFormatting sqref="B98:C98">
    <cfRule type="cellIs" dxfId="27268" priority="2650" stopIfTrue="1" operator="equal">
      <formula>"Towel"</formula>
    </cfRule>
    <cfRule type="cellIs" dxfId="27267" priority="2651" stopIfTrue="1" operator="equal">
      <formula>"Napkin Hs"</formula>
    </cfRule>
  </conditionalFormatting>
  <conditionalFormatting sqref="C98">
    <cfRule type="cellIs" dxfId="27266" priority="2646" stopIfTrue="1" operator="equal">
      <formula>"Towel"</formula>
    </cfRule>
    <cfRule type="cellIs" dxfId="27265" priority="2647" stopIfTrue="1" operator="equal">
      <formula>"Napkin Hs"</formula>
    </cfRule>
  </conditionalFormatting>
  <conditionalFormatting sqref="B98:C98">
    <cfRule type="cellIs" dxfId="27264" priority="2644" stopIfTrue="1" operator="equal">
      <formula>"Towel"</formula>
    </cfRule>
    <cfRule type="cellIs" dxfId="27263" priority="2645" stopIfTrue="1" operator="equal">
      <formula>"Napkin Hs"</formula>
    </cfRule>
  </conditionalFormatting>
  <conditionalFormatting sqref="B98:C98">
    <cfRule type="cellIs" dxfId="27262" priority="2622" stopIfTrue="1" operator="equal">
      <formula>"Towel"</formula>
    </cfRule>
    <cfRule type="cellIs" dxfId="27261" priority="2623" stopIfTrue="1" operator="equal">
      <formula>"Napkin Hs"</formula>
    </cfRule>
  </conditionalFormatting>
  <conditionalFormatting sqref="C98">
    <cfRule type="cellIs" dxfId="27260" priority="2618" stopIfTrue="1" operator="equal">
      <formula>"Towel"</formula>
    </cfRule>
    <cfRule type="cellIs" dxfId="27259" priority="2619" stopIfTrue="1" operator="equal">
      <formula>"Napkin Hs"</formula>
    </cfRule>
  </conditionalFormatting>
  <conditionalFormatting sqref="C98">
    <cfRule type="cellIs" dxfId="27258" priority="2621" stopIfTrue="1" operator="equal">
      <formula>"Napkin Hs"</formula>
    </cfRule>
  </conditionalFormatting>
  <conditionalFormatting sqref="C98">
    <cfRule type="cellIs" dxfId="27257" priority="2620" stopIfTrue="1" operator="equal">
      <formula>"Towel"</formula>
    </cfRule>
  </conditionalFormatting>
  <conditionalFormatting sqref="B98">
    <cfRule type="cellIs" dxfId="27256" priority="2616" stopIfTrue="1" operator="equal">
      <formula>"Towel"</formula>
    </cfRule>
    <cfRule type="cellIs" dxfId="27255" priority="2617" stopIfTrue="1" operator="equal">
      <formula>"Napkin Hs"</formula>
    </cfRule>
  </conditionalFormatting>
  <conditionalFormatting sqref="B98">
    <cfRule type="cellIs" dxfId="27254" priority="2614" stopIfTrue="1" operator="equal">
      <formula>"Towel"</formula>
    </cfRule>
    <cfRule type="cellIs" dxfId="27253" priority="2615" stopIfTrue="1" operator="equal">
      <formula>"Napkin Hs"</formula>
    </cfRule>
  </conditionalFormatting>
  <conditionalFormatting sqref="B98">
    <cfRule type="cellIs" dxfId="27252" priority="2612" stopIfTrue="1" operator="equal">
      <formula>"Towel"</formula>
    </cfRule>
    <cfRule type="cellIs" dxfId="27251" priority="2613" stopIfTrue="1" operator="equal">
      <formula>"Napkin Hs"</formula>
    </cfRule>
  </conditionalFormatting>
  <conditionalFormatting sqref="B98">
    <cfRule type="cellIs" dxfId="27250" priority="2610" stopIfTrue="1" operator="equal">
      <formula>"Towel"</formula>
    </cfRule>
    <cfRule type="cellIs" dxfId="27249" priority="2611" stopIfTrue="1" operator="equal">
      <formula>"Napkin Hs"</formula>
    </cfRule>
  </conditionalFormatting>
  <conditionalFormatting sqref="B98">
    <cfRule type="cellIs" dxfId="27248" priority="2608" stopIfTrue="1" operator="equal">
      <formula>"Towel"</formula>
    </cfRule>
    <cfRule type="cellIs" dxfId="27247" priority="2609" stopIfTrue="1" operator="equal">
      <formula>"Napkin Hs"</formula>
    </cfRule>
  </conditionalFormatting>
  <conditionalFormatting sqref="B98">
    <cfRule type="cellIs" dxfId="27246" priority="2606" stopIfTrue="1" operator="equal">
      <formula>"Towel"</formula>
    </cfRule>
    <cfRule type="cellIs" dxfId="27245" priority="2607" stopIfTrue="1" operator="equal">
      <formula>"Napkin Hs"</formula>
    </cfRule>
  </conditionalFormatting>
  <conditionalFormatting sqref="B98">
    <cfRule type="cellIs" dxfId="27244" priority="2604" stopIfTrue="1" operator="equal">
      <formula>"Towel"</formula>
    </cfRule>
    <cfRule type="cellIs" dxfId="27243" priority="2605" stopIfTrue="1" operator="equal">
      <formula>"Napkin Hs"</formula>
    </cfRule>
  </conditionalFormatting>
  <conditionalFormatting sqref="B98">
    <cfRule type="cellIs" dxfId="27242" priority="2602" stopIfTrue="1" operator="equal">
      <formula>"Towel"</formula>
    </cfRule>
    <cfRule type="cellIs" dxfId="27241" priority="2603" stopIfTrue="1" operator="equal">
      <formula>"Napkin Hs"</formula>
    </cfRule>
  </conditionalFormatting>
  <conditionalFormatting sqref="B98">
    <cfRule type="cellIs" dxfId="27240" priority="2601" stopIfTrue="1" operator="equal">
      <formula>"Napkin Hs"</formula>
    </cfRule>
  </conditionalFormatting>
  <conditionalFormatting sqref="B98">
    <cfRule type="cellIs" dxfId="27239" priority="2600" stopIfTrue="1" operator="equal">
      <formula>"Napkin Hs"</formula>
    </cfRule>
  </conditionalFormatting>
  <conditionalFormatting sqref="B98">
    <cfRule type="cellIs" dxfId="27238" priority="2599" stopIfTrue="1" operator="equal">
      <formula>"Napkin Hs"</formula>
    </cfRule>
  </conditionalFormatting>
  <conditionalFormatting sqref="C98">
    <cfRule type="cellIs" dxfId="27237" priority="2597" stopIfTrue="1" operator="equal">
      <formula>"Towel"</formula>
    </cfRule>
    <cfRule type="cellIs" dxfId="27236" priority="2598" stopIfTrue="1" operator="equal">
      <formula>"Napkin Hs"</formula>
    </cfRule>
  </conditionalFormatting>
  <conditionalFormatting sqref="C98">
    <cfRule type="cellIs" dxfId="27235" priority="2593" stopIfTrue="1" operator="equal">
      <formula>"Towel"</formula>
    </cfRule>
    <cfRule type="cellIs" dxfId="27234" priority="2594" stopIfTrue="1" operator="equal">
      <formula>"Napkin Hs"</formula>
    </cfRule>
  </conditionalFormatting>
  <conditionalFormatting sqref="C98">
    <cfRule type="cellIs" dxfId="27233" priority="2595" stopIfTrue="1" operator="equal">
      <formula>"Towel"</formula>
    </cfRule>
    <cfRule type="cellIs" dxfId="27232" priority="2596" stopIfTrue="1" operator="equal">
      <formula>"Napkin Hs"</formula>
    </cfRule>
  </conditionalFormatting>
  <conditionalFormatting sqref="C98">
    <cfRule type="cellIs" dxfId="27231" priority="2591" stopIfTrue="1" operator="equal">
      <formula>"Towel"</formula>
    </cfRule>
    <cfRule type="cellIs" dxfId="27230" priority="2592" stopIfTrue="1" operator="equal">
      <formula>"Napkin Hs"</formula>
    </cfRule>
  </conditionalFormatting>
  <conditionalFormatting sqref="C98">
    <cfRule type="cellIs" dxfId="27229" priority="2589" stopIfTrue="1" operator="equal">
      <formula>"Towel"</formula>
    </cfRule>
    <cfRule type="cellIs" dxfId="27228" priority="2590" stopIfTrue="1" operator="equal">
      <formula>"Napkin Hs"</formula>
    </cfRule>
  </conditionalFormatting>
  <conditionalFormatting sqref="C98">
    <cfRule type="cellIs" dxfId="27227" priority="2587" stopIfTrue="1" operator="equal">
      <formula>"Towel"</formula>
    </cfRule>
    <cfRule type="cellIs" dxfId="27226" priority="2588" stopIfTrue="1" operator="equal">
      <formula>"Napkin Hs"</formula>
    </cfRule>
  </conditionalFormatting>
  <conditionalFormatting sqref="C98">
    <cfRule type="cellIs" dxfId="27225" priority="2579" stopIfTrue="1" operator="equal">
      <formula>"Towel"</formula>
    </cfRule>
    <cfRule type="cellIs" dxfId="27224" priority="2580" stopIfTrue="1" operator="equal">
      <formula>"Napkin Hs"</formula>
    </cfRule>
  </conditionalFormatting>
  <conditionalFormatting sqref="C98">
    <cfRule type="cellIs" dxfId="27223" priority="2581" stopIfTrue="1" operator="equal">
      <formula>"Towel"</formula>
    </cfRule>
    <cfRule type="cellIs" dxfId="27222" priority="2582" stopIfTrue="1" operator="equal">
      <formula>"Napkin Hs"</formula>
    </cfRule>
  </conditionalFormatting>
  <conditionalFormatting sqref="C98">
    <cfRule type="cellIs" dxfId="27221" priority="2577" stopIfTrue="1" operator="equal">
      <formula>"Towel"</formula>
    </cfRule>
    <cfRule type="cellIs" dxfId="27220" priority="2578" stopIfTrue="1" operator="equal">
      <formula>"Napkin Hs"</formula>
    </cfRule>
  </conditionalFormatting>
  <conditionalFormatting sqref="C98">
    <cfRule type="cellIs" dxfId="27219" priority="2575" stopIfTrue="1" operator="equal">
      <formula>"Towel"</formula>
    </cfRule>
    <cfRule type="cellIs" dxfId="27218" priority="2576" stopIfTrue="1" operator="equal">
      <formula>"Napkin Hs"</formula>
    </cfRule>
  </conditionalFormatting>
  <conditionalFormatting sqref="C98">
    <cfRule type="cellIs" dxfId="27217" priority="2583" stopIfTrue="1" operator="equal">
      <formula>"Towel"</formula>
    </cfRule>
    <cfRule type="cellIs" dxfId="27216" priority="2584" stopIfTrue="1" operator="equal">
      <formula>"Napkin Hs"</formula>
    </cfRule>
  </conditionalFormatting>
  <conditionalFormatting sqref="C98">
    <cfRule type="cellIs" dxfId="27215" priority="2585" stopIfTrue="1" operator="equal">
      <formula>"Towel"</formula>
    </cfRule>
    <cfRule type="cellIs" dxfId="27214" priority="2586" stopIfTrue="1" operator="equal">
      <formula>"Napkin Hs"</formula>
    </cfRule>
  </conditionalFormatting>
  <conditionalFormatting sqref="C98">
    <cfRule type="cellIs" dxfId="27213" priority="2573" stopIfTrue="1" operator="equal">
      <formula>"Towel"</formula>
    </cfRule>
    <cfRule type="cellIs" dxfId="27212" priority="2574" stopIfTrue="1" operator="equal">
      <formula>"Napkin Hs"</formula>
    </cfRule>
  </conditionalFormatting>
  <conditionalFormatting sqref="C98">
    <cfRule type="cellIs" dxfId="27211" priority="2569" stopIfTrue="1" operator="equal">
      <formula>"Towel"</formula>
    </cfRule>
    <cfRule type="cellIs" dxfId="27210" priority="2570" stopIfTrue="1" operator="equal">
      <formula>"Napkin Hs"</formula>
    </cfRule>
  </conditionalFormatting>
  <conditionalFormatting sqref="C98">
    <cfRule type="cellIs" dxfId="27209" priority="2571" stopIfTrue="1" operator="equal">
      <formula>"Towel"</formula>
    </cfRule>
    <cfRule type="cellIs" dxfId="27208" priority="2572" stopIfTrue="1" operator="equal">
      <formula>"Napkin Hs"</formula>
    </cfRule>
  </conditionalFormatting>
  <conditionalFormatting sqref="C98">
    <cfRule type="cellIs" dxfId="27207" priority="2567" stopIfTrue="1" operator="equal">
      <formula>"Towel"</formula>
    </cfRule>
    <cfRule type="cellIs" dxfId="27206" priority="2568" stopIfTrue="1" operator="equal">
      <formula>"Napkin Hs"</formula>
    </cfRule>
  </conditionalFormatting>
  <conditionalFormatting sqref="C98">
    <cfRule type="cellIs" dxfId="27205" priority="2565" stopIfTrue="1" operator="equal">
      <formula>"Towel"</formula>
    </cfRule>
    <cfRule type="cellIs" dxfId="27204" priority="2566" stopIfTrue="1" operator="equal">
      <formula>"Napkin Hs"</formula>
    </cfRule>
  </conditionalFormatting>
  <conditionalFormatting sqref="C98">
    <cfRule type="cellIs" dxfId="27203" priority="2563" stopIfTrue="1" operator="equal">
      <formula>"Towel"</formula>
    </cfRule>
    <cfRule type="cellIs" dxfId="27202" priority="2564" stopIfTrue="1" operator="equal">
      <formula>"Napkin Hs"</formula>
    </cfRule>
  </conditionalFormatting>
  <conditionalFormatting sqref="C98">
    <cfRule type="cellIs" dxfId="27201" priority="2555" stopIfTrue="1" operator="equal">
      <formula>"Towel"</formula>
    </cfRule>
    <cfRule type="cellIs" dxfId="27200" priority="2556" stopIfTrue="1" operator="equal">
      <formula>"Napkin Hs"</formula>
    </cfRule>
  </conditionalFormatting>
  <conditionalFormatting sqref="C98">
    <cfRule type="cellIs" dxfId="27199" priority="2557" stopIfTrue="1" operator="equal">
      <formula>"Towel"</formula>
    </cfRule>
    <cfRule type="cellIs" dxfId="27198" priority="2558" stopIfTrue="1" operator="equal">
      <formula>"Napkin Hs"</formula>
    </cfRule>
  </conditionalFormatting>
  <conditionalFormatting sqref="C98">
    <cfRule type="cellIs" dxfId="27197" priority="2553" stopIfTrue="1" operator="equal">
      <formula>"Towel"</formula>
    </cfRule>
    <cfRule type="cellIs" dxfId="27196" priority="2554" stopIfTrue="1" operator="equal">
      <formula>"Napkin Hs"</formula>
    </cfRule>
  </conditionalFormatting>
  <conditionalFormatting sqref="C98">
    <cfRule type="cellIs" dxfId="27195" priority="2551" stopIfTrue="1" operator="equal">
      <formula>"Towel"</formula>
    </cfRule>
    <cfRule type="cellIs" dxfId="27194" priority="2552" stopIfTrue="1" operator="equal">
      <formula>"Napkin Hs"</formula>
    </cfRule>
  </conditionalFormatting>
  <conditionalFormatting sqref="C98">
    <cfRule type="cellIs" dxfId="27193" priority="2559" stopIfTrue="1" operator="equal">
      <formula>"Towel"</formula>
    </cfRule>
    <cfRule type="cellIs" dxfId="27192" priority="2560" stopIfTrue="1" operator="equal">
      <formula>"Napkin Hs"</formula>
    </cfRule>
  </conditionalFormatting>
  <conditionalFormatting sqref="C98">
    <cfRule type="cellIs" dxfId="27191" priority="2561" stopIfTrue="1" operator="equal">
      <formula>"Towel"</formula>
    </cfRule>
    <cfRule type="cellIs" dxfId="27190" priority="2562" stopIfTrue="1" operator="equal">
      <formula>"Napkin Hs"</formula>
    </cfRule>
  </conditionalFormatting>
  <conditionalFormatting sqref="C98">
    <cfRule type="cellIs" dxfId="27189" priority="2549" stopIfTrue="1" operator="equal">
      <formula>"Towel"</formula>
    </cfRule>
    <cfRule type="cellIs" dxfId="27188" priority="2550" stopIfTrue="1" operator="equal">
      <formula>"Napkin Hs"</formula>
    </cfRule>
  </conditionalFormatting>
  <conditionalFormatting sqref="C98">
    <cfRule type="cellIs" dxfId="27187" priority="2545" stopIfTrue="1" operator="equal">
      <formula>"Towel"</formula>
    </cfRule>
    <cfRule type="cellIs" dxfId="27186" priority="2546" stopIfTrue="1" operator="equal">
      <formula>"Napkin Hs"</formula>
    </cfRule>
  </conditionalFormatting>
  <conditionalFormatting sqref="C98">
    <cfRule type="cellIs" dxfId="27185" priority="2547" stopIfTrue="1" operator="equal">
      <formula>"Towel"</formula>
    </cfRule>
    <cfRule type="cellIs" dxfId="27184" priority="2548" stopIfTrue="1" operator="equal">
      <formula>"Napkin Hs"</formula>
    </cfRule>
  </conditionalFormatting>
  <conditionalFormatting sqref="C98">
    <cfRule type="cellIs" dxfId="27183" priority="2541" stopIfTrue="1" operator="equal">
      <formula>"Towel"</formula>
    </cfRule>
    <cfRule type="cellIs" dxfId="27182" priority="2542" stopIfTrue="1" operator="equal">
      <formula>"Napkin Hs"</formula>
    </cfRule>
  </conditionalFormatting>
  <conditionalFormatting sqref="C98">
    <cfRule type="cellIs" dxfId="27181" priority="2543" stopIfTrue="1" operator="equal">
      <formula>"Towel"</formula>
    </cfRule>
    <cfRule type="cellIs" dxfId="27180" priority="2544" stopIfTrue="1" operator="equal">
      <formula>"Napkin Hs"</formula>
    </cfRule>
  </conditionalFormatting>
  <conditionalFormatting sqref="C98">
    <cfRule type="cellIs" dxfId="27179" priority="2539" stopIfTrue="1" operator="equal">
      <formula>"Towel"</formula>
    </cfRule>
    <cfRule type="cellIs" dxfId="27178" priority="2540" stopIfTrue="1" operator="equal">
      <formula>"Napkin Hs"</formula>
    </cfRule>
  </conditionalFormatting>
  <conditionalFormatting sqref="C98">
    <cfRule type="cellIs" dxfId="27177" priority="2533" stopIfTrue="1" operator="equal">
      <formula>"Towel"</formula>
    </cfRule>
    <cfRule type="cellIs" dxfId="27176" priority="2534" stopIfTrue="1" operator="equal">
      <formula>"Napkin Hs"</formula>
    </cfRule>
  </conditionalFormatting>
  <conditionalFormatting sqref="C98">
    <cfRule type="cellIs" dxfId="27175" priority="2537" stopIfTrue="1" operator="equal">
      <formula>"Towel"</formula>
    </cfRule>
    <cfRule type="cellIs" dxfId="27174" priority="2538" stopIfTrue="1" operator="equal">
      <formula>"Napkin Hs"</formula>
    </cfRule>
  </conditionalFormatting>
  <conditionalFormatting sqref="C98">
    <cfRule type="cellIs" dxfId="27173" priority="2535" stopIfTrue="1" operator="equal">
      <formula>"Towel"</formula>
    </cfRule>
    <cfRule type="cellIs" dxfId="27172" priority="2536" stopIfTrue="1" operator="equal">
      <formula>"Napkin Hs"</formula>
    </cfRule>
  </conditionalFormatting>
  <conditionalFormatting sqref="C98">
    <cfRule type="cellIs" dxfId="27171" priority="2527" stopIfTrue="1" operator="equal">
      <formula>"Towel"</formula>
    </cfRule>
    <cfRule type="cellIs" dxfId="27170" priority="2528" stopIfTrue="1" operator="equal">
      <formula>"Napkin Hs"</formula>
    </cfRule>
  </conditionalFormatting>
  <conditionalFormatting sqref="C98">
    <cfRule type="cellIs" dxfId="27169" priority="2529" stopIfTrue="1" operator="equal">
      <formula>"Towel"</formula>
    </cfRule>
    <cfRule type="cellIs" dxfId="27168" priority="2530" stopIfTrue="1" operator="equal">
      <formula>"Napkin Hs"</formula>
    </cfRule>
  </conditionalFormatting>
  <conditionalFormatting sqref="C98">
    <cfRule type="cellIs" dxfId="27167" priority="2531" stopIfTrue="1" operator="equal">
      <formula>"Towel"</formula>
    </cfRule>
    <cfRule type="cellIs" dxfId="27166" priority="2532" stopIfTrue="1" operator="equal">
      <formula>"Napkin Hs"</formula>
    </cfRule>
  </conditionalFormatting>
  <conditionalFormatting sqref="C98">
    <cfRule type="cellIs" dxfId="27165" priority="2525" stopIfTrue="1" operator="equal">
      <formula>"Towel"</formula>
    </cfRule>
    <cfRule type="cellIs" dxfId="27164" priority="2526" stopIfTrue="1" operator="equal">
      <formula>"Napkin Hs"</formula>
    </cfRule>
  </conditionalFormatting>
  <conditionalFormatting sqref="C98">
    <cfRule type="cellIs" dxfId="27163" priority="2523" stopIfTrue="1" operator="equal">
      <formula>"Towel"</formula>
    </cfRule>
    <cfRule type="cellIs" dxfId="27162" priority="2524" stopIfTrue="1" operator="equal">
      <formula>"Napkin Hs"</formula>
    </cfRule>
  </conditionalFormatting>
  <conditionalFormatting sqref="C98">
    <cfRule type="cellIs" dxfId="27161" priority="2499" stopIfTrue="1" operator="equal">
      <formula>"Towel"</formula>
    </cfRule>
  </conditionalFormatting>
  <conditionalFormatting sqref="C98">
    <cfRule type="cellIs" dxfId="27160" priority="2500" stopIfTrue="1" operator="equal">
      <formula>"Napkin Hs"</formula>
    </cfRule>
    <cfRule type="cellIs" dxfId="27159" priority="2505" stopIfTrue="1" operator="equal">
      <formula>"Towel"</formula>
    </cfRule>
    <cfRule type="cellIs" dxfId="27158" priority="2506" stopIfTrue="1" operator="equal">
      <formula>"Napkin Hs"</formula>
    </cfRule>
    <cfRule type="cellIs" dxfId="27157" priority="2515" stopIfTrue="1" operator="equal">
      <formula>"Towel"</formula>
    </cfRule>
    <cfRule type="cellIs" dxfId="27156" priority="2516" stopIfTrue="1" operator="equal">
      <formula>"Napkin Hs"</formula>
    </cfRule>
    <cfRule type="cellIs" dxfId="27155" priority="2521" stopIfTrue="1" operator="equal">
      <formula>"Towel"</formula>
    </cfRule>
    <cfRule type="cellIs" dxfId="27154" priority="2522" stopIfTrue="1" operator="equal">
      <formula>"Napkin Hs"</formula>
    </cfRule>
  </conditionalFormatting>
  <conditionalFormatting sqref="C98">
    <cfRule type="cellIs" dxfId="27153" priority="2501" stopIfTrue="1" operator="equal">
      <formula>"Towel"</formula>
    </cfRule>
    <cfRule type="cellIs" dxfId="27152" priority="2502" stopIfTrue="1" operator="equal">
      <formula>"Napkin Hs"</formula>
    </cfRule>
    <cfRule type="cellIs" dxfId="27151" priority="2503" stopIfTrue="1" operator="equal">
      <formula>"Towel"</formula>
    </cfRule>
    <cfRule type="cellIs" dxfId="27150" priority="2504" stopIfTrue="1" operator="equal">
      <formula>"Napkin Hs"</formula>
    </cfRule>
    <cfRule type="cellIs" dxfId="27149" priority="2507" stopIfTrue="1" operator="equal">
      <formula>"Towel"</formula>
    </cfRule>
    <cfRule type="cellIs" dxfId="27148" priority="2508" stopIfTrue="1" operator="equal">
      <formula>"Napkin Hs"</formula>
    </cfRule>
    <cfRule type="cellIs" dxfId="27147" priority="2509" stopIfTrue="1" operator="equal">
      <formula>"Towel"</formula>
    </cfRule>
    <cfRule type="cellIs" dxfId="27146" priority="2510" stopIfTrue="1" operator="equal">
      <formula>"Napkin Hs"</formula>
    </cfRule>
    <cfRule type="cellIs" dxfId="27145" priority="2511" stopIfTrue="1" operator="equal">
      <formula>"Towel"</formula>
    </cfRule>
    <cfRule type="cellIs" dxfId="27144" priority="2512" stopIfTrue="1" operator="equal">
      <formula>"Napkin Hs"</formula>
    </cfRule>
    <cfRule type="cellIs" dxfId="27143" priority="2513" stopIfTrue="1" operator="equal">
      <formula>"Towel"</formula>
    </cfRule>
    <cfRule type="cellIs" dxfId="27142" priority="2514" stopIfTrue="1" operator="equal">
      <formula>"Napkin Hs"</formula>
    </cfRule>
    <cfRule type="cellIs" dxfId="27141" priority="2517" stopIfTrue="1" operator="equal">
      <formula>"Towel"</formula>
    </cfRule>
    <cfRule type="cellIs" dxfId="27140" priority="2518" stopIfTrue="1" operator="equal">
      <formula>"Napkin Hs"</formula>
    </cfRule>
    <cfRule type="cellIs" dxfId="27139" priority="2520" stopIfTrue="1" operator="equal">
      <formula>"Napkin Hs"</formula>
    </cfRule>
  </conditionalFormatting>
  <conditionalFormatting sqref="C98">
    <cfRule type="cellIs" dxfId="27138" priority="2519" stopIfTrue="1" operator="equal">
      <formula>"Towel"</formula>
    </cfRule>
  </conditionalFormatting>
  <conditionalFormatting sqref="C98">
    <cfRule type="cellIs" dxfId="27137" priority="2497" stopIfTrue="1" operator="equal">
      <formula>"Towel"</formula>
    </cfRule>
    <cfRule type="cellIs" dxfId="27136" priority="2498" stopIfTrue="1" operator="equal">
      <formula>"Napkin Hs"</formula>
    </cfRule>
  </conditionalFormatting>
  <conditionalFormatting sqref="C98">
    <cfRule type="cellIs" dxfId="27135" priority="2496" stopIfTrue="1" operator="equal">
      <formula>"Napkin Hs"</formula>
    </cfRule>
  </conditionalFormatting>
  <conditionalFormatting sqref="C98">
    <cfRule type="cellIs" dxfId="27134" priority="2495" stopIfTrue="1" operator="equal">
      <formula>"Towel"</formula>
    </cfRule>
  </conditionalFormatting>
  <conditionalFormatting sqref="C98">
    <cfRule type="cellIs" dxfId="27133" priority="2493" stopIfTrue="1" operator="equal">
      <formula>"Towel"</formula>
    </cfRule>
  </conditionalFormatting>
  <conditionalFormatting sqref="C98">
    <cfRule type="cellIs" dxfId="27132" priority="2494" stopIfTrue="1" operator="equal">
      <formula>"Napkin Hs"</formula>
    </cfRule>
  </conditionalFormatting>
  <conditionalFormatting sqref="C98">
    <cfRule type="cellIs" dxfId="27131" priority="2397" stopIfTrue="1" operator="equal">
      <formula>"Towel"</formula>
    </cfRule>
  </conditionalFormatting>
  <conditionalFormatting sqref="C98">
    <cfRule type="cellIs" dxfId="27130" priority="2407" stopIfTrue="1" operator="equal">
      <formula>"Towel"</formula>
    </cfRule>
    <cfRule type="cellIs" dxfId="27129" priority="2408" stopIfTrue="1" operator="equal">
      <formula>"Napkin Hs"</formula>
    </cfRule>
    <cfRule type="cellIs" dxfId="27128" priority="2413" stopIfTrue="1" operator="equal">
      <formula>"Towel"</formula>
    </cfRule>
    <cfRule type="cellIs" dxfId="27127" priority="2414" stopIfTrue="1" operator="equal">
      <formula>"Napkin Hs"</formula>
    </cfRule>
    <cfRule type="cellIs" dxfId="27126" priority="2419" stopIfTrue="1" operator="equal">
      <formula>"Towel"</formula>
    </cfRule>
    <cfRule type="cellIs" dxfId="27125" priority="2420" stopIfTrue="1" operator="equal">
      <formula>"Napkin Hs"</formula>
    </cfRule>
    <cfRule type="cellIs" dxfId="27124" priority="2421" stopIfTrue="1" operator="equal">
      <formula>"Towel"</formula>
    </cfRule>
    <cfRule type="cellIs" dxfId="27123" priority="2422" stopIfTrue="1" operator="equal">
      <formula>"Napkin Hs"</formula>
    </cfRule>
    <cfRule type="cellIs" dxfId="27122" priority="2427" stopIfTrue="1" operator="equal">
      <formula>"Towel"</formula>
    </cfRule>
    <cfRule type="cellIs" dxfId="27121" priority="2428" stopIfTrue="1" operator="equal">
      <formula>"Napkin Hs"</formula>
    </cfRule>
    <cfRule type="cellIs" dxfId="27120" priority="2437" stopIfTrue="1" operator="equal">
      <formula>"Towel"</formula>
    </cfRule>
    <cfRule type="cellIs" dxfId="27119" priority="2438" stopIfTrue="1" operator="equal">
      <formula>"Napkin Hs"</formula>
    </cfRule>
    <cfRule type="cellIs" dxfId="27118" priority="2443" stopIfTrue="1" operator="equal">
      <formula>"Towel"</formula>
    </cfRule>
    <cfRule type="cellIs" dxfId="27117" priority="2444" stopIfTrue="1" operator="equal">
      <formula>"Napkin Hs"</formula>
    </cfRule>
    <cfRule type="cellIs" dxfId="27116" priority="2445" stopIfTrue="1" operator="equal">
      <formula>"Towel"</formula>
    </cfRule>
    <cfRule type="cellIs" dxfId="27115" priority="2446" stopIfTrue="1" operator="equal">
      <formula>"Napkin Hs"</formula>
    </cfRule>
    <cfRule type="cellIs" dxfId="27114" priority="2451" stopIfTrue="1" operator="equal">
      <formula>"Towel"</formula>
    </cfRule>
    <cfRule type="cellIs" dxfId="27113" priority="2452" stopIfTrue="1" operator="equal">
      <formula>"Napkin Hs"</formula>
    </cfRule>
    <cfRule type="cellIs" dxfId="27112" priority="2461" stopIfTrue="1" operator="equal">
      <formula>"Towel"</formula>
    </cfRule>
    <cfRule type="cellIs" dxfId="27111" priority="2462" stopIfTrue="1" operator="equal">
      <formula>"Napkin Hs"</formula>
    </cfRule>
    <cfRule type="cellIs" dxfId="27110" priority="2463" stopIfTrue="1" operator="equal">
      <formula>"Towel"</formula>
    </cfRule>
    <cfRule type="cellIs" dxfId="27109" priority="2464" stopIfTrue="1" operator="equal">
      <formula>"Napkin Hs"</formula>
    </cfRule>
    <cfRule type="cellIs" dxfId="27108" priority="2469" stopIfTrue="1" operator="equal">
      <formula>"Towel"</formula>
    </cfRule>
    <cfRule type="cellIs" dxfId="27107" priority="2470" stopIfTrue="1" operator="equal">
      <formula>"Napkin Hs"</formula>
    </cfRule>
    <cfRule type="cellIs" dxfId="27106" priority="2479" stopIfTrue="1" operator="equal">
      <formula>"Towel"</formula>
    </cfRule>
    <cfRule type="cellIs" dxfId="27105" priority="2480" stopIfTrue="1" operator="equal">
      <formula>"Napkin Hs"</formula>
    </cfRule>
    <cfRule type="cellIs" dxfId="27104" priority="2481" stopIfTrue="1" operator="equal">
      <formula>"Towel"</formula>
    </cfRule>
    <cfRule type="cellIs" dxfId="27103" priority="2482" stopIfTrue="1" operator="equal">
      <formula>"Napkin Hs"</formula>
    </cfRule>
    <cfRule type="cellIs" dxfId="27102" priority="2488" stopIfTrue="1" operator="equal">
      <formula>"Napkin Hs"</formula>
    </cfRule>
  </conditionalFormatting>
  <conditionalFormatting sqref="C98">
    <cfRule type="cellIs" dxfId="27101" priority="2487" stopIfTrue="1" operator="equal">
      <formula>"Towel"</formula>
    </cfRule>
  </conditionalFormatting>
  <conditionalFormatting sqref="C98">
    <cfRule type="cellIs" dxfId="27100" priority="2398" stopIfTrue="1" operator="equal">
      <formula>"Napkin Hs"</formula>
    </cfRule>
    <cfRule type="cellIs" dxfId="27099" priority="2399" stopIfTrue="1" operator="equal">
      <formula>"Towel"</formula>
    </cfRule>
    <cfRule type="cellIs" dxfId="27098" priority="2400" stopIfTrue="1" operator="equal">
      <formula>"Napkin Hs"</formula>
    </cfRule>
    <cfRule type="cellIs" dxfId="27097" priority="2401" stopIfTrue="1" operator="equal">
      <formula>"Towel"</formula>
    </cfRule>
    <cfRule type="cellIs" dxfId="27096" priority="2402" stopIfTrue="1" operator="equal">
      <formula>"Napkin Hs"</formula>
    </cfRule>
    <cfRule type="cellIs" dxfId="27095" priority="2403" stopIfTrue="1" operator="equal">
      <formula>"Towel"</formula>
    </cfRule>
    <cfRule type="cellIs" dxfId="27094" priority="2404" stopIfTrue="1" operator="equal">
      <formula>"Napkin Hs"</formula>
    </cfRule>
    <cfRule type="cellIs" dxfId="27093" priority="2405" stopIfTrue="1" operator="equal">
      <formula>"Towel"</formula>
    </cfRule>
    <cfRule type="cellIs" dxfId="27092" priority="2406" stopIfTrue="1" operator="equal">
      <formula>"Napkin Hs"</formula>
    </cfRule>
    <cfRule type="cellIs" dxfId="27091" priority="2409" stopIfTrue="1" operator="equal">
      <formula>"Towel"</formula>
    </cfRule>
    <cfRule type="cellIs" dxfId="27090" priority="2410" stopIfTrue="1" operator="equal">
      <formula>"Napkin Hs"</formula>
    </cfRule>
    <cfRule type="cellIs" dxfId="27089" priority="2411" stopIfTrue="1" operator="equal">
      <formula>"Towel"</formula>
    </cfRule>
    <cfRule type="cellIs" dxfId="27088" priority="2412" stopIfTrue="1" operator="equal">
      <formula>"Napkin Hs"</formula>
    </cfRule>
    <cfRule type="cellIs" dxfId="27087" priority="2415" stopIfTrue="1" operator="equal">
      <formula>"Towel"</formula>
    </cfRule>
    <cfRule type="cellIs" dxfId="27086" priority="2416" stopIfTrue="1" operator="equal">
      <formula>"Napkin Hs"</formula>
    </cfRule>
    <cfRule type="cellIs" dxfId="27085" priority="2417" stopIfTrue="1" operator="equal">
      <formula>"Towel"</formula>
    </cfRule>
    <cfRule type="cellIs" dxfId="27084" priority="2418" stopIfTrue="1" operator="equal">
      <formula>"Napkin Hs"</formula>
    </cfRule>
    <cfRule type="cellIs" dxfId="27083" priority="2423" stopIfTrue="1" operator="equal">
      <formula>"Towel"</formula>
    </cfRule>
    <cfRule type="cellIs" dxfId="27082" priority="2424" stopIfTrue="1" operator="equal">
      <formula>"Napkin Hs"</formula>
    </cfRule>
    <cfRule type="cellIs" dxfId="27081" priority="2425" stopIfTrue="1" operator="equal">
      <formula>"Towel"</formula>
    </cfRule>
    <cfRule type="cellIs" dxfId="27080" priority="2426" stopIfTrue="1" operator="equal">
      <formula>"Napkin Hs"</formula>
    </cfRule>
    <cfRule type="cellIs" dxfId="27079" priority="2429" stopIfTrue="1" operator="equal">
      <formula>"Towel"</formula>
    </cfRule>
    <cfRule type="cellIs" dxfId="27078" priority="2430" stopIfTrue="1" operator="equal">
      <formula>"Napkin Hs"</formula>
    </cfRule>
    <cfRule type="cellIs" dxfId="27077" priority="2431" stopIfTrue="1" operator="equal">
      <formula>"Towel"</formula>
    </cfRule>
    <cfRule type="cellIs" dxfId="27076" priority="2432" stopIfTrue="1" operator="equal">
      <formula>"Napkin Hs"</formula>
    </cfRule>
    <cfRule type="cellIs" dxfId="27075" priority="2433" stopIfTrue="1" operator="equal">
      <formula>"Towel"</formula>
    </cfRule>
    <cfRule type="cellIs" dxfId="27074" priority="2434" stopIfTrue="1" operator="equal">
      <formula>"Napkin Hs"</formula>
    </cfRule>
    <cfRule type="cellIs" dxfId="27073" priority="2435" stopIfTrue="1" operator="equal">
      <formula>"Towel"</formula>
    </cfRule>
    <cfRule type="cellIs" dxfId="27072" priority="2436" stopIfTrue="1" operator="equal">
      <formula>"Napkin Hs"</formula>
    </cfRule>
    <cfRule type="cellIs" dxfId="27071" priority="2439" stopIfTrue="1" operator="equal">
      <formula>"Towel"</formula>
    </cfRule>
    <cfRule type="cellIs" dxfId="27070" priority="2440" stopIfTrue="1" operator="equal">
      <formula>"Napkin Hs"</formula>
    </cfRule>
    <cfRule type="cellIs" dxfId="27069" priority="2441" stopIfTrue="1" operator="equal">
      <formula>"Towel"</formula>
    </cfRule>
    <cfRule type="cellIs" dxfId="27068" priority="2442" stopIfTrue="1" operator="equal">
      <formula>"Napkin Hs"</formula>
    </cfRule>
    <cfRule type="cellIs" dxfId="27067" priority="2447" stopIfTrue="1" operator="equal">
      <formula>"Towel"</formula>
    </cfRule>
    <cfRule type="cellIs" dxfId="27066" priority="2448" stopIfTrue="1" operator="equal">
      <formula>"Napkin Hs"</formula>
    </cfRule>
    <cfRule type="cellIs" dxfId="27065" priority="2449" stopIfTrue="1" operator="equal">
      <formula>"Towel"</formula>
    </cfRule>
    <cfRule type="cellIs" dxfId="27064" priority="2450" stopIfTrue="1" operator="equal">
      <formula>"Napkin Hs"</formula>
    </cfRule>
    <cfRule type="cellIs" dxfId="27063" priority="2453" stopIfTrue="1" operator="equal">
      <formula>"Towel"</formula>
    </cfRule>
    <cfRule type="cellIs" dxfId="27062" priority="2454" stopIfTrue="1" operator="equal">
      <formula>"Napkin Hs"</formula>
    </cfRule>
    <cfRule type="cellIs" dxfId="27061" priority="2455" stopIfTrue="1" operator="equal">
      <formula>"Towel"</formula>
    </cfRule>
    <cfRule type="cellIs" dxfId="27060" priority="2456" stopIfTrue="1" operator="equal">
      <formula>"Napkin Hs"</formula>
    </cfRule>
    <cfRule type="cellIs" dxfId="27059" priority="2457" stopIfTrue="1" operator="equal">
      <formula>"Towel"</formula>
    </cfRule>
    <cfRule type="cellIs" dxfId="27058" priority="2458" stopIfTrue="1" operator="equal">
      <formula>"Napkin Hs"</formula>
    </cfRule>
    <cfRule type="cellIs" dxfId="27057" priority="2459" stopIfTrue="1" operator="equal">
      <formula>"Towel"</formula>
    </cfRule>
    <cfRule type="cellIs" dxfId="27056" priority="2460" stopIfTrue="1" operator="equal">
      <formula>"Napkin Hs"</formula>
    </cfRule>
    <cfRule type="cellIs" dxfId="27055" priority="2465" stopIfTrue="1" operator="equal">
      <formula>"Towel"</formula>
    </cfRule>
    <cfRule type="cellIs" dxfId="27054" priority="2466" stopIfTrue="1" operator="equal">
      <formula>"Napkin Hs"</formula>
    </cfRule>
    <cfRule type="cellIs" dxfId="27053" priority="2467" stopIfTrue="1" operator="equal">
      <formula>"Towel"</formula>
    </cfRule>
    <cfRule type="cellIs" dxfId="27052" priority="2468" stopIfTrue="1" operator="equal">
      <formula>"Napkin Hs"</formula>
    </cfRule>
    <cfRule type="cellIs" dxfId="27051" priority="2471" stopIfTrue="1" operator="equal">
      <formula>"Towel"</formula>
    </cfRule>
    <cfRule type="cellIs" dxfId="27050" priority="2472" stopIfTrue="1" operator="equal">
      <formula>"Napkin Hs"</formula>
    </cfRule>
    <cfRule type="cellIs" dxfId="27049" priority="2473" stopIfTrue="1" operator="equal">
      <formula>"Towel"</formula>
    </cfRule>
    <cfRule type="cellIs" dxfId="27048" priority="2474" stopIfTrue="1" operator="equal">
      <formula>"Napkin Hs"</formula>
    </cfRule>
    <cfRule type="cellIs" dxfId="27047" priority="2475" stopIfTrue="1" operator="equal">
      <formula>"Towel"</formula>
    </cfRule>
    <cfRule type="cellIs" dxfId="27046" priority="2476" stopIfTrue="1" operator="equal">
      <formula>"Napkin Hs"</formula>
    </cfRule>
    <cfRule type="cellIs" dxfId="27045" priority="2477" stopIfTrue="1" operator="equal">
      <formula>"Towel"</formula>
    </cfRule>
    <cfRule type="cellIs" dxfId="27044" priority="2478" stopIfTrue="1" operator="equal">
      <formula>"Napkin Hs"</formula>
    </cfRule>
    <cfRule type="cellIs" dxfId="27043" priority="2483" stopIfTrue="1" operator="equal">
      <formula>"Towel"</formula>
    </cfRule>
    <cfRule type="cellIs" dxfId="27042" priority="2484" stopIfTrue="1" operator="equal">
      <formula>"Napkin Hs"</formula>
    </cfRule>
    <cfRule type="cellIs" dxfId="27041" priority="2485" stopIfTrue="1" operator="equal">
      <formula>"Towel"</formula>
    </cfRule>
    <cfRule type="cellIs" dxfId="27040" priority="2486" stopIfTrue="1" operator="equal">
      <formula>"Napkin Hs"</formula>
    </cfRule>
    <cfRule type="cellIs" dxfId="27039" priority="2489" stopIfTrue="1" operator="equal">
      <formula>"Towel"</formula>
    </cfRule>
    <cfRule type="cellIs" dxfId="27038" priority="2490" stopIfTrue="1" operator="equal">
      <formula>"Napkin Hs"</formula>
    </cfRule>
    <cfRule type="cellIs" dxfId="27037" priority="2491" stopIfTrue="1" operator="equal">
      <formula>"Towel"</formula>
    </cfRule>
    <cfRule type="cellIs" dxfId="27036" priority="2492" stopIfTrue="1" operator="equal">
      <formula>"Napkin Hs"</formula>
    </cfRule>
  </conditionalFormatting>
  <conditionalFormatting sqref="C98">
    <cfRule type="cellIs" dxfId="27035" priority="2396" stopIfTrue="1" operator="equal">
      <formula>"Napkin Hs"</formula>
    </cfRule>
  </conditionalFormatting>
  <conditionalFormatting sqref="C98">
    <cfRule type="cellIs" dxfId="27034" priority="2395" stopIfTrue="1" operator="equal">
      <formula>"Napkin Hs"</formula>
    </cfRule>
  </conditionalFormatting>
  <conditionalFormatting sqref="C98">
    <cfRule type="cellIs" dxfId="27033" priority="2394" stopIfTrue="1" operator="equal">
      <formula>"Napkin Hs"</formula>
    </cfRule>
  </conditionalFormatting>
  <conditionalFormatting sqref="C98">
    <cfRule type="cellIs" dxfId="27032" priority="2393" stopIfTrue="1" operator="equal">
      <formula>"Napkin Hs"</formula>
    </cfRule>
  </conditionalFormatting>
  <conditionalFormatting sqref="C98">
    <cfRule type="cellIs" dxfId="27031" priority="2392" stopIfTrue="1" operator="equal">
      <formula>"Napkin Hs"</formula>
    </cfRule>
  </conditionalFormatting>
  <conditionalFormatting sqref="C98">
    <cfRule type="cellIs" dxfId="27030" priority="2391" stopIfTrue="1" operator="equal">
      <formula>"Napkin Hs"</formula>
    </cfRule>
  </conditionalFormatting>
  <conditionalFormatting sqref="C98">
    <cfRule type="cellIs" dxfId="27029" priority="2387" stopIfTrue="1" operator="equal">
      <formula>"Towel"</formula>
    </cfRule>
    <cfRule type="cellIs" dxfId="27028" priority="2388" stopIfTrue="1" operator="equal">
      <formula>"Napkin Hs"</formula>
    </cfRule>
  </conditionalFormatting>
  <conditionalFormatting sqref="C98">
    <cfRule type="cellIs" dxfId="27027" priority="2389" stopIfTrue="1" operator="equal">
      <formula>"Towel"</formula>
    </cfRule>
    <cfRule type="cellIs" dxfId="27026" priority="2390" stopIfTrue="1" operator="equal">
      <formula>"Napkin Hs"</formula>
    </cfRule>
  </conditionalFormatting>
  <conditionalFormatting sqref="C98">
    <cfRule type="cellIs" dxfId="27025" priority="2383" stopIfTrue="1" operator="equal">
      <formula>"Towel"</formula>
    </cfRule>
    <cfRule type="cellIs" dxfId="27024" priority="2384" stopIfTrue="1" operator="equal">
      <formula>"Napkin Hs"</formula>
    </cfRule>
  </conditionalFormatting>
  <conditionalFormatting sqref="C98">
    <cfRule type="cellIs" dxfId="27023" priority="2385" stopIfTrue="1" operator="equal">
      <formula>"Towel"</formula>
    </cfRule>
    <cfRule type="cellIs" dxfId="27022" priority="2386" stopIfTrue="1" operator="equal">
      <formula>"Napkin Hs"</formula>
    </cfRule>
  </conditionalFormatting>
  <conditionalFormatting sqref="C98">
    <cfRule type="cellIs" dxfId="27021" priority="2381" stopIfTrue="1" operator="equal">
      <formula>"Towel"</formula>
    </cfRule>
    <cfRule type="cellIs" dxfId="27020" priority="2382" stopIfTrue="1" operator="equal">
      <formula>"Napkin Hs"</formula>
    </cfRule>
  </conditionalFormatting>
  <conditionalFormatting sqref="C98">
    <cfRule type="cellIs" dxfId="27019" priority="2377" stopIfTrue="1" operator="equal">
      <formula>"Towel"</formula>
    </cfRule>
    <cfRule type="cellIs" dxfId="27018" priority="2378" stopIfTrue="1" operator="equal">
      <formula>"Napkin Hs"</formula>
    </cfRule>
  </conditionalFormatting>
  <conditionalFormatting sqref="C98">
    <cfRule type="cellIs" dxfId="27017" priority="2379" stopIfTrue="1" operator="equal">
      <formula>"Towel"</formula>
    </cfRule>
    <cfRule type="cellIs" dxfId="27016" priority="2380" stopIfTrue="1" operator="equal">
      <formula>"Napkin Hs"</formula>
    </cfRule>
  </conditionalFormatting>
  <conditionalFormatting sqref="C98">
    <cfRule type="cellIs" dxfId="27015" priority="2373" stopIfTrue="1" operator="equal">
      <formula>"Towel"</formula>
    </cfRule>
    <cfRule type="cellIs" dxfId="27014" priority="2374" stopIfTrue="1" operator="equal">
      <formula>"Napkin Hs"</formula>
    </cfRule>
  </conditionalFormatting>
  <conditionalFormatting sqref="C98">
    <cfRule type="cellIs" dxfId="27013" priority="2375" stopIfTrue="1" operator="equal">
      <formula>"Towel"</formula>
    </cfRule>
    <cfRule type="cellIs" dxfId="27012" priority="2376" stopIfTrue="1" operator="equal">
      <formula>"Napkin Hs"</formula>
    </cfRule>
  </conditionalFormatting>
  <conditionalFormatting sqref="C98">
    <cfRule type="cellIs" dxfId="27011" priority="2371" stopIfTrue="1" operator="equal">
      <formula>"Towel"</formula>
    </cfRule>
    <cfRule type="cellIs" dxfId="27010" priority="2372" stopIfTrue="1" operator="equal">
      <formula>"Napkin Hs"</formula>
    </cfRule>
  </conditionalFormatting>
  <conditionalFormatting sqref="C98">
    <cfRule type="cellIs" dxfId="27009" priority="2365" stopIfTrue="1" operator="equal">
      <formula>"Towel"</formula>
    </cfRule>
    <cfRule type="cellIs" dxfId="27008" priority="2366" stopIfTrue="1" operator="equal">
      <formula>"Napkin Hs"</formula>
    </cfRule>
  </conditionalFormatting>
  <conditionalFormatting sqref="C98">
    <cfRule type="cellIs" dxfId="27007" priority="2369" stopIfTrue="1" operator="equal">
      <formula>"Towel"</formula>
    </cfRule>
    <cfRule type="cellIs" dxfId="27006" priority="2370" stopIfTrue="1" operator="equal">
      <formula>"Napkin Hs"</formula>
    </cfRule>
  </conditionalFormatting>
  <conditionalFormatting sqref="C98">
    <cfRule type="cellIs" dxfId="27005" priority="2367" stopIfTrue="1" operator="equal">
      <formula>"Towel"</formula>
    </cfRule>
    <cfRule type="cellIs" dxfId="27004" priority="2368" stopIfTrue="1" operator="equal">
      <formula>"Napkin Hs"</formula>
    </cfRule>
  </conditionalFormatting>
  <conditionalFormatting sqref="C98">
    <cfRule type="cellIs" dxfId="27003" priority="2359" stopIfTrue="1" operator="equal">
      <formula>"Towel"</formula>
    </cfRule>
    <cfRule type="cellIs" dxfId="27002" priority="2360" stopIfTrue="1" operator="equal">
      <formula>"Napkin Hs"</formula>
    </cfRule>
  </conditionalFormatting>
  <conditionalFormatting sqref="C98">
    <cfRule type="cellIs" dxfId="27001" priority="2361" stopIfTrue="1" operator="equal">
      <formula>"Towel"</formula>
    </cfRule>
    <cfRule type="cellIs" dxfId="27000" priority="2362" stopIfTrue="1" operator="equal">
      <formula>"Napkin Hs"</formula>
    </cfRule>
  </conditionalFormatting>
  <conditionalFormatting sqref="C98">
    <cfRule type="cellIs" dxfId="26999" priority="2363" stopIfTrue="1" operator="equal">
      <formula>"Towel"</formula>
    </cfRule>
    <cfRule type="cellIs" dxfId="26998" priority="2364" stopIfTrue="1" operator="equal">
      <formula>"Napkin Hs"</formula>
    </cfRule>
  </conditionalFormatting>
  <conditionalFormatting sqref="C98">
    <cfRule type="cellIs" dxfId="26997" priority="2357" stopIfTrue="1" operator="equal">
      <formula>"Towel"</formula>
    </cfRule>
    <cfRule type="cellIs" dxfId="26996" priority="2358" stopIfTrue="1" operator="equal">
      <formula>"Napkin Hs"</formula>
    </cfRule>
  </conditionalFormatting>
  <conditionalFormatting sqref="C98">
    <cfRule type="cellIs" dxfId="26995" priority="2355" stopIfTrue="1" operator="equal">
      <formula>"Towel"</formula>
    </cfRule>
    <cfRule type="cellIs" dxfId="26994" priority="2356" stopIfTrue="1" operator="equal">
      <formula>"Napkin Hs"</formula>
    </cfRule>
  </conditionalFormatting>
  <conditionalFormatting sqref="C98">
    <cfRule type="cellIs" dxfId="26993" priority="2331" stopIfTrue="1" operator="equal">
      <formula>"Towel"</formula>
    </cfRule>
  </conditionalFormatting>
  <conditionalFormatting sqref="C98">
    <cfRule type="cellIs" dxfId="26992" priority="2332" stopIfTrue="1" operator="equal">
      <formula>"Napkin Hs"</formula>
    </cfRule>
    <cfRule type="cellIs" dxfId="26991" priority="2337" stopIfTrue="1" operator="equal">
      <formula>"Towel"</formula>
    </cfRule>
    <cfRule type="cellIs" dxfId="26990" priority="2338" stopIfTrue="1" operator="equal">
      <formula>"Napkin Hs"</formula>
    </cfRule>
    <cfRule type="cellIs" dxfId="26989" priority="2347" stopIfTrue="1" operator="equal">
      <formula>"Towel"</formula>
    </cfRule>
    <cfRule type="cellIs" dxfId="26988" priority="2348" stopIfTrue="1" operator="equal">
      <formula>"Napkin Hs"</formula>
    </cfRule>
    <cfRule type="cellIs" dxfId="26987" priority="2353" stopIfTrue="1" operator="equal">
      <formula>"Towel"</formula>
    </cfRule>
    <cfRule type="cellIs" dxfId="26986" priority="2354" stopIfTrue="1" operator="equal">
      <formula>"Napkin Hs"</formula>
    </cfRule>
  </conditionalFormatting>
  <conditionalFormatting sqref="C98">
    <cfRule type="cellIs" dxfId="26985" priority="2333" stopIfTrue="1" operator="equal">
      <formula>"Towel"</formula>
    </cfRule>
    <cfRule type="cellIs" dxfId="26984" priority="2334" stopIfTrue="1" operator="equal">
      <formula>"Napkin Hs"</formula>
    </cfRule>
    <cfRule type="cellIs" dxfId="26983" priority="2335" stopIfTrue="1" operator="equal">
      <formula>"Towel"</formula>
    </cfRule>
    <cfRule type="cellIs" dxfId="26982" priority="2336" stopIfTrue="1" operator="equal">
      <formula>"Napkin Hs"</formula>
    </cfRule>
    <cfRule type="cellIs" dxfId="26981" priority="2339" stopIfTrue="1" operator="equal">
      <formula>"Towel"</formula>
    </cfRule>
    <cfRule type="cellIs" dxfId="26980" priority="2340" stopIfTrue="1" operator="equal">
      <formula>"Napkin Hs"</formula>
    </cfRule>
    <cfRule type="cellIs" dxfId="26979" priority="2341" stopIfTrue="1" operator="equal">
      <formula>"Towel"</formula>
    </cfRule>
    <cfRule type="cellIs" dxfId="26978" priority="2342" stopIfTrue="1" operator="equal">
      <formula>"Napkin Hs"</formula>
    </cfRule>
    <cfRule type="cellIs" dxfId="26977" priority="2343" stopIfTrue="1" operator="equal">
      <formula>"Towel"</formula>
    </cfRule>
    <cfRule type="cellIs" dxfId="26976" priority="2344" stopIfTrue="1" operator="equal">
      <formula>"Napkin Hs"</formula>
    </cfRule>
    <cfRule type="cellIs" dxfId="26975" priority="2345" stopIfTrue="1" operator="equal">
      <formula>"Towel"</formula>
    </cfRule>
    <cfRule type="cellIs" dxfId="26974" priority="2346" stopIfTrue="1" operator="equal">
      <formula>"Napkin Hs"</formula>
    </cfRule>
    <cfRule type="cellIs" dxfId="26973" priority="2349" stopIfTrue="1" operator="equal">
      <formula>"Towel"</formula>
    </cfRule>
    <cfRule type="cellIs" dxfId="26972" priority="2350" stopIfTrue="1" operator="equal">
      <formula>"Napkin Hs"</formula>
    </cfRule>
    <cfRule type="cellIs" dxfId="26971" priority="2352" stopIfTrue="1" operator="equal">
      <formula>"Napkin Hs"</formula>
    </cfRule>
  </conditionalFormatting>
  <conditionalFormatting sqref="C98">
    <cfRule type="cellIs" dxfId="26970" priority="2351" stopIfTrue="1" operator="equal">
      <formula>"Towel"</formula>
    </cfRule>
  </conditionalFormatting>
  <conditionalFormatting sqref="C98">
    <cfRule type="cellIs" dxfId="26969" priority="2329" stopIfTrue="1" operator="equal">
      <formula>"Towel"</formula>
    </cfRule>
    <cfRule type="cellIs" dxfId="26968" priority="2330" stopIfTrue="1" operator="equal">
      <formula>"Napkin Hs"</formula>
    </cfRule>
  </conditionalFormatting>
  <conditionalFormatting sqref="C98">
    <cfRule type="cellIs" dxfId="26967" priority="2328" stopIfTrue="1" operator="equal">
      <formula>"Napkin Hs"</formula>
    </cfRule>
  </conditionalFormatting>
  <conditionalFormatting sqref="C98">
    <cfRule type="cellIs" dxfId="26966" priority="2327" stopIfTrue="1" operator="equal">
      <formula>"Towel"</formula>
    </cfRule>
  </conditionalFormatting>
  <conditionalFormatting sqref="C98">
    <cfRule type="cellIs" dxfId="26965" priority="2325" stopIfTrue="1" operator="equal">
      <formula>"Towel"</formula>
    </cfRule>
  </conditionalFormatting>
  <conditionalFormatting sqref="C98">
    <cfRule type="cellIs" dxfId="26964" priority="2326" stopIfTrue="1" operator="equal">
      <formula>"Napkin Hs"</formula>
    </cfRule>
  </conditionalFormatting>
  <conditionalFormatting sqref="C98">
    <cfRule type="cellIs" dxfId="26963" priority="2229" stopIfTrue="1" operator="equal">
      <formula>"Towel"</formula>
    </cfRule>
  </conditionalFormatting>
  <conditionalFormatting sqref="C98">
    <cfRule type="cellIs" dxfId="26962" priority="2239" stopIfTrue="1" operator="equal">
      <formula>"Towel"</formula>
    </cfRule>
    <cfRule type="cellIs" dxfId="26961" priority="2240" stopIfTrue="1" operator="equal">
      <formula>"Napkin Hs"</formula>
    </cfRule>
    <cfRule type="cellIs" dxfId="26960" priority="2245" stopIfTrue="1" operator="equal">
      <formula>"Towel"</formula>
    </cfRule>
    <cfRule type="cellIs" dxfId="26959" priority="2246" stopIfTrue="1" operator="equal">
      <formula>"Napkin Hs"</formula>
    </cfRule>
    <cfRule type="cellIs" dxfId="26958" priority="2251" stopIfTrue="1" operator="equal">
      <formula>"Towel"</formula>
    </cfRule>
    <cfRule type="cellIs" dxfId="26957" priority="2252" stopIfTrue="1" operator="equal">
      <formula>"Napkin Hs"</formula>
    </cfRule>
    <cfRule type="cellIs" dxfId="26956" priority="2253" stopIfTrue="1" operator="equal">
      <formula>"Towel"</formula>
    </cfRule>
    <cfRule type="cellIs" dxfId="26955" priority="2254" stopIfTrue="1" operator="equal">
      <formula>"Napkin Hs"</formula>
    </cfRule>
    <cfRule type="cellIs" dxfId="26954" priority="2259" stopIfTrue="1" operator="equal">
      <formula>"Towel"</formula>
    </cfRule>
    <cfRule type="cellIs" dxfId="26953" priority="2260" stopIfTrue="1" operator="equal">
      <formula>"Napkin Hs"</formula>
    </cfRule>
    <cfRule type="cellIs" dxfId="26952" priority="2269" stopIfTrue="1" operator="equal">
      <formula>"Towel"</formula>
    </cfRule>
    <cfRule type="cellIs" dxfId="26951" priority="2270" stopIfTrue="1" operator="equal">
      <formula>"Napkin Hs"</formula>
    </cfRule>
    <cfRule type="cellIs" dxfId="26950" priority="2275" stopIfTrue="1" operator="equal">
      <formula>"Towel"</formula>
    </cfRule>
    <cfRule type="cellIs" dxfId="26949" priority="2276" stopIfTrue="1" operator="equal">
      <formula>"Napkin Hs"</formula>
    </cfRule>
    <cfRule type="cellIs" dxfId="26948" priority="2277" stopIfTrue="1" operator="equal">
      <formula>"Towel"</formula>
    </cfRule>
    <cfRule type="cellIs" dxfId="26947" priority="2278" stopIfTrue="1" operator="equal">
      <formula>"Napkin Hs"</formula>
    </cfRule>
    <cfRule type="cellIs" dxfId="26946" priority="2283" stopIfTrue="1" operator="equal">
      <formula>"Towel"</formula>
    </cfRule>
    <cfRule type="cellIs" dxfId="26945" priority="2284" stopIfTrue="1" operator="equal">
      <formula>"Napkin Hs"</formula>
    </cfRule>
    <cfRule type="cellIs" dxfId="26944" priority="2293" stopIfTrue="1" operator="equal">
      <formula>"Towel"</formula>
    </cfRule>
    <cfRule type="cellIs" dxfId="26943" priority="2294" stopIfTrue="1" operator="equal">
      <formula>"Napkin Hs"</formula>
    </cfRule>
    <cfRule type="cellIs" dxfId="26942" priority="2295" stopIfTrue="1" operator="equal">
      <formula>"Towel"</formula>
    </cfRule>
    <cfRule type="cellIs" dxfId="26941" priority="2296" stopIfTrue="1" operator="equal">
      <formula>"Napkin Hs"</formula>
    </cfRule>
    <cfRule type="cellIs" dxfId="26940" priority="2301" stopIfTrue="1" operator="equal">
      <formula>"Towel"</formula>
    </cfRule>
    <cfRule type="cellIs" dxfId="26939" priority="2302" stopIfTrue="1" operator="equal">
      <formula>"Napkin Hs"</formula>
    </cfRule>
    <cfRule type="cellIs" dxfId="26938" priority="2311" stopIfTrue="1" operator="equal">
      <formula>"Towel"</formula>
    </cfRule>
    <cfRule type="cellIs" dxfId="26937" priority="2312" stopIfTrue="1" operator="equal">
      <formula>"Napkin Hs"</formula>
    </cfRule>
    <cfRule type="cellIs" dxfId="26936" priority="2313" stopIfTrue="1" operator="equal">
      <formula>"Towel"</formula>
    </cfRule>
    <cfRule type="cellIs" dxfId="26935" priority="2314" stopIfTrue="1" operator="equal">
      <formula>"Napkin Hs"</formula>
    </cfRule>
    <cfRule type="cellIs" dxfId="26934" priority="2320" stopIfTrue="1" operator="equal">
      <formula>"Napkin Hs"</formula>
    </cfRule>
  </conditionalFormatting>
  <conditionalFormatting sqref="C98">
    <cfRule type="cellIs" dxfId="26933" priority="2319" stopIfTrue="1" operator="equal">
      <formula>"Towel"</formula>
    </cfRule>
  </conditionalFormatting>
  <conditionalFormatting sqref="C98">
    <cfRule type="cellIs" dxfId="26932" priority="2230" stopIfTrue="1" operator="equal">
      <formula>"Napkin Hs"</formula>
    </cfRule>
    <cfRule type="cellIs" dxfId="26931" priority="2231" stopIfTrue="1" operator="equal">
      <formula>"Towel"</formula>
    </cfRule>
    <cfRule type="cellIs" dxfId="26930" priority="2232" stopIfTrue="1" operator="equal">
      <formula>"Napkin Hs"</formula>
    </cfRule>
    <cfRule type="cellIs" dxfId="26929" priority="2233" stopIfTrue="1" operator="equal">
      <formula>"Towel"</formula>
    </cfRule>
    <cfRule type="cellIs" dxfId="26928" priority="2234" stopIfTrue="1" operator="equal">
      <formula>"Napkin Hs"</formula>
    </cfRule>
    <cfRule type="cellIs" dxfId="26927" priority="2235" stopIfTrue="1" operator="equal">
      <formula>"Towel"</formula>
    </cfRule>
    <cfRule type="cellIs" dxfId="26926" priority="2236" stopIfTrue="1" operator="equal">
      <formula>"Napkin Hs"</formula>
    </cfRule>
    <cfRule type="cellIs" dxfId="26925" priority="2237" stopIfTrue="1" operator="equal">
      <formula>"Towel"</formula>
    </cfRule>
    <cfRule type="cellIs" dxfId="26924" priority="2238" stopIfTrue="1" operator="equal">
      <formula>"Napkin Hs"</formula>
    </cfRule>
    <cfRule type="cellIs" dxfId="26923" priority="2241" stopIfTrue="1" operator="equal">
      <formula>"Towel"</formula>
    </cfRule>
    <cfRule type="cellIs" dxfId="26922" priority="2242" stopIfTrue="1" operator="equal">
      <formula>"Napkin Hs"</formula>
    </cfRule>
    <cfRule type="cellIs" dxfId="26921" priority="2243" stopIfTrue="1" operator="equal">
      <formula>"Towel"</formula>
    </cfRule>
    <cfRule type="cellIs" dxfId="26920" priority="2244" stopIfTrue="1" operator="equal">
      <formula>"Napkin Hs"</formula>
    </cfRule>
    <cfRule type="cellIs" dxfId="26919" priority="2247" stopIfTrue="1" operator="equal">
      <formula>"Towel"</formula>
    </cfRule>
    <cfRule type="cellIs" dxfId="26918" priority="2248" stopIfTrue="1" operator="equal">
      <formula>"Napkin Hs"</formula>
    </cfRule>
    <cfRule type="cellIs" dxfId="26917" priority="2249" stopIfTrue="1" operator="equal">
      <formula>"Towel"</formula>
    </cfRule>
    <cfRule type="cellIs" dxfId="26916" priority="2250" stopIfTrue="1" operator="equal">
      <formula>"Napkin Hs"</formula>
    </cfRule>
    <cfRule type="cellIs" dxfId="26915" priority="2255" stopIfTrue="1" operator="equal">
      <formula>"Towel"</formula>
    </cfRule>
    <cfRule type="cellIs" dxfId="26914" priority="2256" stopIfTrue="1" operator="equal">
      <formula>"Napkin Hs"</formula>
    </cfRule>
    <cfRule type="cellIs" dxfId="26913" priority="2257" stopIfTrue="1" operator="equal">
      <formula>"Towel"</formula>
    </cfRule>
    <cfRule type="cellIs" dxfId="26912" priority="2258" stopIfTrue="1" operator="equal">
      <formula>"Napkin Hs"</formula>
    </cfRule>
    <cfRule type="cellIs" dxfId="26911" priority="2261" stopIfTrue="1" operator="equal">
      <formula>"Towel"</formula>
    </cfRule>
    <cfRule type="cellIs" dxfId="26910" priority="2262" stopIfTrue="1" operator="equal">
      <formula>"Napkin Hs"</formula>
    </cfRule>
    <cfRule type="cellIs" dxfId="26909" priority="2263" stopIfTrue="1" operator="equal">
      <formula>"Towel"</formula>
    </cfRule>
    <cfRule type="cellIs" dxfId="26908" priority="2264" stopIfTrue="1" operator="equal">
      <formula>"Napkin Hs"</formula>
    </cfRule>
    <cfRule type="cellIs" dxfId="26907" priority="2265" stopIfTrue="1" operator="equal">
      <formula>"Towel"</formula>
    </cfRule>
    <cfRule type="cellIs" dxfId="26906" priority="2266" stopIfTrue="1" operator="equal">
      <formula>"Napkin Hs"</formula>
    </cfRule>
    <cfRule type="cellIs" dxfId="26905" priority="2267" stopIfTrue="1" operator="equal">
      <formula>"Towel"</formula>
    </cfRule>
    <cfRule type="cellIs" dxfId="26904" priority="2268" stopIfTrue="1" operator="equal">
      <formula>"Napkin Hs"</formula>
    </cfRule>
    <cfRule type="cellIs" dxfId="26903" priority="2271" stopIfTrue="1" operator="equal">
      <formula>"Towel"</formula>
    </cfRule>
    <cfRule type="cellIs" dxfId="26902" priority="2272" stopIfTrue="1" operator="equal">
      <formula>"Napkin Hs"</formula>
    </cfRule>
    <cfRule type="cellIs" dxfId="26901" priority="2273" stopIfTrue="1" operator="equal">
      <formula>"Towel"</formula>
    </cfRule>
    <cfRule type="cellIs" dxfId="26900" priority="2274" stopIfTrue="1" operator="equal">
      <formula>"Napkin Hs"</formula>
    </cfRule>
    <cfRule type="cellIs" dxfId="26899" priority="2279" stopIfTrue="1" operator="equal">
      <formula>"Towel"</formula>
    </cfRule>
    <cfRule type="cellIs" dxfId="26898" priority="2280" stopIfTrue="1" operator="equal">
      <formula>"Napkin Hs"</formula>
    </cfRule>
    <cfRule type="cellIs" dxfId="26897" priority="2281" stopIfTrue="1" operator="equal">
      <formula>"Towel"</formula>
    </cfRule>
    <cfRule type="cellIs" dxfId="26896" priority="2282" stopIfTrue="1" operator="equal">
      <formula>"Napkin Hs"</formula>
    </cfRule>
    <cfRule type="cellIs" dxfId="26895" priority="2285" stopIfTrue="1" operator="equal">
      <formula>"Towel"</formula>
    </cfRule>
    <cfRule type="cellIs" dxfId="26894" priority="2286" stopIfTrue="1" operator="equal">
      <formula>"Napkin Hs"</formula>
    </cfRule>
    <cfRule type="cellIs" dxfId="26893" priority="2287" stopIfTrue="1" operator="equal">
      <formula>"Towel"</formula>
    </cfRule>
    <cfRule type="cellIs" dxfId="26892" priority="2288" stopIfTrue="1" operator="equal">
      <formula>"Napkin Hs"</formula>
    </cfRule>
    <cfRule type="cellIs" dxfId="26891" priority="2289" stopIfTrue="1" operator="equal">
      <formula>"Towel"</formula>
    </cfRule>
    <cfRule type="cellIs" dxfId="26890" priority="2290" stopIfTrue="1" operator="equal">
      <formula>"Napkin Hs"</formula>
    </cfRule>
    <cfRule type="cellIs" dxfId="26889" priority="2291" stopIfTrue="1" operator="equal">
      <formula>"Towel"</formula>
    </cfRule>
    <cfRule type="cellIs" dxfId="26888" priority="2292" stopIfTrue="1" operator="equal">
      <formula>"Napkin Hs"</formula>
    </cfRule>
    <cfRule type="cellIs" dxfId="26887" priority="2297" stopIfTrue="1" operator="equal">
      <formula>"Towel"</formula>
    </cfRule>
    <cfRule type="cellIs" dxfId="26886" priority="2298" stopIfTrue="1" operator="equal">
      <formula>"Napkin Hs"</formula>
    </cfRule>
    <cfRule type="cellIs" dxfId="26885" priority="2299" stopIfTrue="1" operator="equal">
      <formula>"Towel"</formula>
    </cfRule>
    <cfRule type="cellIs" dxfId="26884" priority="2300" stopIfTrue="1" operator="equal">
      <formula>"Napkin Hs"</formula>
    </cfRule>
    <cfRule type="cellIs" dxfId="26883" priority="2303" stopIfTrue="1" operator="equal">
      <formula>"Towel"</formula>
    </cfRule>
    <cfRule type="cellIs" dxfId="26882" priority="2304" stopIfTrue="1" operator="equal">
      <formula>"Napkin Hs"</formula>
    </cfRule>
    <cfRule type="cellIs" dxfId="26881" priority="2305" stopIfTrue="1" operator="equal">
      <formula>"Towel"</formula>
    </cfRule>
    <cfRule type="cellIs" dxfId="26880" priority="2306" stopIfTrue="1" operator="equal">
      <formula>"Napkin Hs"</formula>
    </cfRule>
    <cfRule type="cellIs" dxfId="26879" priority="2307" stopIfTrue="1" operator="equal">
      <formula>"Towel"</formula>
    </cfRule>
    <cfRule type="cellIs" dxfId="26878" priority="2308" stopIfTrue="1" operator="equal">
      <formula>"Napkin Hs"</formula>
    </cfRule>
    <cfRule type="cellIs" dxfId="26877" priority="2309" stopIfTrue="1" operator="equal">
      <formula>"Towel"</formula>
    </cfRule>
    <cfRule type="cellIs" dxfId="26876" priority="2310" stopIfTrue="1" operator="equal">
      <formula>"Napkin Hs"</formula>
    </cfRule>
    <cfRule type="cellIs" dxfId="26875" priority="2315" stopIfTrue="1" operator="equal">
      <formula>"Towel"</formula>
    </cfRule>
    <cfRule type="cellIs" dxfId="26874" priority="2316" stopIfTrue="1" operator="equal">
      <formula>"Napkin Hs"</formula>
    </cfRule>
    <cfRule type="cellIs" dxfId="26873" priority="2317" stopIfTrue="1" operator="equal">
      <formula>"Towel"</formula>
    </cfRule>
    <cfRule type="cellIs" dxfId="26872" priority="2318" stopIfTrue="1" operator="equal">
      <formula>"Napkin Hs"</formula>
    </cfRule>
    <cfRule type="cellIs" dxfId="26871" priority="2321" stopIfTrue="1" operator="equal">
      <formula>"Towel"</formula>
    </cfRule>
    <cfRule type="cellIs" dxfId="26870" priority="2322" stopIfTrue="1" operator="equal">
      <formula>"Napkin Hs"</formula>
    </cfRule>
    <cfRule type="cellIs" dxfId="26869" priority="2323" stopIfTrue="1" operator="equal">
      <formula>"Towel"</formula>
    </cfRule>
    <cfRule type="cellIs" dxfId="26868" priority="2324" stopIfTrue="1" operator="equal">
      <formula>"Napkin Hs"</formula>
    </cfRule>
  </conditionalFormatting>
  <conditionalFormatting sqref="C98">
    <cfRule type="cellIs" dxfId="26867" priority="2228" stopIfTrue="1" operator="equal">
      <formula>"Napkin Hs"</formula>
    </cfRule>
  </conditionalFormatting>
  <conditionalFormatting sqref="C98">
    <cfRule type="cellIs" dxfId="26866" priority="2227" stopIfTrue="1" operator="equal">
      <formula>"Napkin Hs"</formula>
    </cfRule>
  </conditionalFormatting>
  <conditionalFormatting sqref="C98">
    <cfRule type="cellIs" dxfId="26865" priority="2226" stopIfTrue="1" operator="equal">
      <formula>"Napkin Hs"</formula>
    </cfRule>
  </conditionalFormatting>
  <conditionalFormatting sqref="C98">
    <cfRule type="cellIs" dxfId="26864" priority="2225" stopIfTrue="1" operator="equal">
      <formula>"Napkin Hs"</formula>
    </cfRule>
  </conditionalFormatting>
  <conditionalFormatting sqref="C98">
    <cfRule type="cellIs" dxfId="26863" priority="2224" stopIfTrue="1" operator="equal">
      <formula>"Napkin Hs"</formula>
    </cfRule>
  </conditionalFormatting>
  <conditionalFormatting sqref="C98">
    <cfRule type="cellIs" dxfId="26862" priority="2223" stopIfTrue="1" operator="equal">
      <formula>"Napkin Hs"</formula>
    </cfRule>
  </conditionalFormatting>
  <conditionalFormatting sqref="C98">
    <cfRule type="cellIs" dxfId="26861" priority="2219" stopIfTrue="1" operator="equal">
      <formula>"Towel"</formula>
    </cfRule>
    <cfRule type="cellIs" dxfId="26860" priority="2220" stopIfTrue="1" operator="equal">
      <formula>"Napkin Hs"</formula>
    </cfRule>
  </conditionalFormatting>
  <conditionalFormatting sqref="C98">
    <cfRule type="cellIs" dxfId="26859" priority="2221" stopIfTrue="1" operator="equal">
      <formula>"Towel"</formula>
    </cfRule>
    <cfRule type="cellIs" dxfId="26858" priority="2222" stopIfTrue="1" operator="equal">
      <formula>"Napkin Hs"</formula>
    </cfRule>
  </conditionalFormatting>
  <conditionalFormatting sqref="C98">
    <cfRule type="cellIs" dxfId="26857" priority="2215" stopIfTrue="1" operator="equal">
      <formula>"Towel"</formula>
    </cfRule>
    <cfRule type="cellIs" dxfId="26856" priority="2216" stopIfTrue="1" operator="equal">
      <formula>"Napkin Hs"</formula>
    </cfRule>
  </conditionalFormatting>
  <conditionalFormatting sqref="C98">
    <cfRule type="cellIs" dxfId="26855" priority="2217" stopIfTrue="1" operator="equal">
      <formula>"Towel"</formula>
    </cfRule>
    <cfRule type="cellIs" dxfId="26854" priority="2218" stopIfTrue="1" operator="equal">
      <formula>"Napkin Hs"</formula>
    </cfRule>
  </conditionalFormatting>
  <conditionalFormatting sqref="B98:C98">
    <cfRule type="cellIs" dxfId="26853" priority="2642" stopIfTrue="1" operator="equal">
      <formula>"Towel"</formula>
    </cfRule>
    <cfRule type="cellIs" dxfId="26852" priority="2643" stopIfTrue="1" operator="equal">
      <formula>"Napkin Hs"</formula>
    </cfRule>
  </conditionalFormatting>
  <conditionalFormatting sqref="C98">
    <cfRule type="cellIs" dxfId="26851" priority="2638" stopIfTrue="1" operator="equal">
      <formula>"Towel"</formula>
    </cfRule>
    <cfRule type="cellIs" dxfId="26850" priority="2639" stopIfTrue="1" operator="equal">
      <formula>"Napkin Hs"</formula>
    </cfRule>
  </conditionalFormatting>
  <conditionalFormatting sqref="C98">
    <cfRule type="cellIs" dxfId="26849" priority="2640" stopIfTrue="1" operator="equal">
      <formula>"Towel"</formula>
    </cfRule>
    <cfRule type="cellIs" dxfId="26848" priority="2641" stopIfTrue="1" operator="equal">
      <formula>"Napkin Hs"</formula>
    </cfRule>
  </conditionalFormatting>
  <conditionalFormatting sqref="C98">
    <cfRule type="cellIs" dxfId="26847" priority="2634" stopIfTrue="1" operator="equal">
      <formula>"Towel"</formula>
    </cfRule>
    <cfRule type="cellIs" dxfId="26846" priority="2635" stopIfTrue="1" operator="equal">
      <formula>"Napkin Hs"</formula>
    </cfRule>
  </conditionalFormatting>
  <conditionalFormatting sqref="C98">
    <cfRule type="cellIs" dxfId="26845" priority="2636" stopIfTrue="1" operator="equal">
      <formula>"Towel"</formula>
    </cfRule>
    <cfRule type="cellIs" dxfId="26844" priority="2637" stopIfTrue="1" operator="equal">
      <formula>"Napkin Hs"</formula>
    </cfRule>
  </conditionalFormatting>
  <conditionalFormatting sqref="C98">
    <cfRule type="cellIs" dxfId="26843" priority="2632" stopIfTrue="1" operator="equal">
      <formula>"Towel"</formula>
    </cfRule>
    <cfRule type="cellIs" dxfId="26842" priority="2633" stopIfTrue="1" operator="equal">
      <formula>"Napkin Hs"</formula>
    </cfRule>
  </conditionalFormatting>
  <conditionalFormatting sqref="B98">
    <cfRule type="cellIs" dxfId="26841" priority="2630" stopIfTrue="1" operator="equal">
      <formula>"Towel"</formula>
    </cfRule>
    <cfRule type="cellIs" dxfId="26840" priority="2631" stopIfTrue="1" operator="equal">
      <formula>"Napkin Hs"</formula>
    </cfRule>
  </conditionalFormatting>
  <conditionalFormatting sqref="B98:C98">
    <cfRule type="cellIs" dxfId="26839" priority="2628" stopIfTrue="1" operator="equal">
      <formula>"Towel"</formula>
    </cfRule>
    <cfRule type="cellIs" dxfId="26838" priority="2629" stopIfTrue="1" operator="equal">
      <formula>"Napkin Hs"</formula>
    </cfRule>
  </conditionalFormatting>
  <conditionalFormatting sqref="C98">
    <cfRule type="cellIs" dxfId="26837" priority="2624" stopIfTrue="1" operator="equal">
      <formula>"Towel"</formula>
    </cfRule>
    <cfRule type="cellIs" dxfId="26836" priority="2625" stopIfTrue="1" operator="equal">
      <formula>"Napkin Hs"</formula>
    </cfRule>
  </conditionalFormatting>
  <conditionalFormatting sqref="C98">
    <cfRule type="cellIs" dxfId="26835" priority="2627" stopIfTrue="1" operator="equal">
      <formula>"Napkin Hs"</formula>
    </cfRule>
  </conditionalFormatting>
  <conditionalFormatting sqref="C98">
    <cfRule type="cellIs" dxfId="26834" priority="2626" stopIfTrue="1" operator="equal">
      <formula>"Towel"</formula>
    </cfRule>
  </conditionalFormatting>
  <conditionalFormatting sqref="C99">
    <cfRule type="cellIs" dxfId="26833" priority="2201" stopIfTrue="1" operator="equal">
      <formula>"Towel"</formula>
    </cfRule>
    <cfRule type="cellIs" dxfId="26832" priority="2202" stopIfTrue="1" operator="equal">
      <formula>"Napkin Hs"</formula>
    </cfRule>
  </conditionalFormatting>
  <conditionalFormatting sqref="C99">
    <cfRule type="cellIs" dxfId="26831" priority="2199" stopIfTrue="1" operator="equal">
      <formula>"Towel"</formula>
    </cfRule>
    <cfRule type="cellIs" dxfId="26830" priority="2200" stopIfTrue="1" operator="equal">
      <formula>"Napkin Hs"</formula>
    </cfRule>
  </conditionalFormatting>
  <conditionalFormatting sqref="C99">
    <cfRule type="cellIs" dxfId="26829" priority="2207" stopIfTrue="1" operator="equal">
      <formula>"Towel"</formula>
    </cfRule>
    <cfRule type="cellIs" dxfId="26828" priority="2208" stopIfTrue="1" operator="equal">
      <formula>"Napkin Hs"</formula>
    </cfRule>
  </conditionalFormatting>
  <conditionalFormatting sqref="B99:C99">
    <cfRule type="cellIs" dxfId="26827" priority="2209" stopIfTrue="1" operator="equal">
      <formula>"Towel"</formula>
    </cfRule>
    <cfRule type="cellIs" dxfId="26826" priority="2210" stopIfTrue="1" operator="equal">
      <formula>"Napkin Hs"</formula>
    </cfRule>
  </conditionalFormatting>
  <conditionalFormatting sqref="C99">
    <cfRule type="cellIs" dxfId="26825" priority="2205" stopIfTrue="1" operator="equal">
      <formula>"Towel"</formula>
    </cfRule>
    <cfRule type="cellIs" dxfId="26824" priority="2206" stopIfTrue="1" operator="equal">
      <formula>"Napkin Hs"</formula>
    </cfRule>
  </conditionalFormatting>
  <conditionalFormatting sqref="B99:C99">
    <cfRule type="cellIs" dxfId="26823" priority="2203" stopIfTrue="1" operator="equal">
      <formula>"Towel"</formula>
    </cfRule>
    <cfRule type="cellIs" dxfId="26822" priority="2204" stopIfTrue="1" operator="equal">
      <formula>"Napkin Hs"</formula>
    </cfRule>
  </conditionalFormatting>
  <conditionalFormatting sqref="C99">
    <cfRule type="cellIs" dxfId="26821" priority="2211" stopIfTrue="1" operator="equal">
      <formula>"Towel"</formula>
    </cfRule>
    <cfRule type="cellIs" dxfId="26820" priority="2212" stopIfTrue="1" operator="equal">
      <formula>"Napkin Hs"</formula>
    </cfRule>
  </conditionalFormatting>
  <conditionalFormatting sqref="C99">
    <cfRule type="cellIs" dxfId="26819" priority="2213" stopIfTrue="1" operator="equal">
      <formula>"Towel"</formula>
    </cfRule>
    <cfRule type="cellIs" dxfId="26818" priority="2214" stopIfTrue="1" operator="equal">
      <formula>"Napkin Hs"</formula>
    </cfRule>
  </conditionalFormatting>
  <conditionalFormatting sqref="C99">
    <cfRule type="cellIs" dxfId="26817" priority="2195" stopIfTrue="1" operator="equal">
      <formula>"Towel"</formula>
    </cfRule>
    <cfRule type="cellIs" dxfId="26816" priority="2196" stopIfTrue="1" operator="equal">
      <formula>"Napkin Hs"</formula>
    </cfRule>
  </conditionalFormatting>
  <conditionalFormatting sqref="B99:C99">
    <cfRule type="cellIs" dxfId="26815" priority="2197" stopIfTrue="1" operator="equal">
      <formula>"Towel"</formula>
    </cfRule>
    <cfRule type="cellIs" dxfId="26814" priority="2198" stopIfTrue="1" operator="equal">
      <formula>"Napkin Hs"</formula>
    </cfRule>
  </conditionalFormatting>
  <conditionalFormatting sqref="C99">
    <cfRule type="cellIs" dxfId="26813" priority="2193" stopIfTrue="1" operator="equal">
      <formula>"Towel"</formula>
    </cfRule>
    <cfRule type="cellIs" dxfId="26812" priority="2194" stopIfTrue="1" operator="equal">
      <formula>"Napkin Hs"</formula>
    </cfRule>
  </conditionalFormatting>
  <conditionalFormatting sqref="B99:C99">
    <cfRule type="cellIs" dxfId="26811" priority="2191" stopIfTrue="1" operator="equal">
      <formula>"Towel"</formula>
    </cfRule>
    <cfRule type="cellIs" dxfId="26810" priority="2192" stopIfTrue="1" operator="equal">
      <formula>"Napkin Hs"</formula>
    </cfRule>
  </conditionalFormatting>
  <conditionalFormatting sqref="B99:C99">
    <cfRule type="cellIs" dxfId="26809" priority="2169" stopIfTrue="1" operator="equal">
      <formula>"Towel"</formula>
    </cfRule>
    <cfRule type="cellIs" dxfId="26808" priority="2170" stopIfTrue="1" operator="equal">
      <formula>"Napkin Hs"</formula>
    </cfRule>
  </conditionalFormatting>
  <conditionalFormatting sqref="C99">
    <cfRule type="cellIs" dxfId="26807" priority="2165" stopIfTrue="1" operator="equal">
      <formula>"Towel"</formula>
    </cfRule>
    <cfRule type="cellIs" dxfId="26806" priority="2166" stopIfTrue="1" operator="equal">
      <formula>"Napkin Hs"</formula>
    </cfRule>
  </conditionalFormatting>
  <conditionalFormatting sqref="C99">
    <cfRule type="cellIs" dxfId="26805" priority="2168" stopIfTrue="1" operator="equal">
      <formula>"Napkin Hs"</formula>
    </cfRule>
  </conditionalFormatting>
  <conditionalFormatting sqref="C99">
    <cfRule type="cellIs" dxfId="26804" priority="2167" stopIfTrue="1" operator="equal">
      <formula>"Towel"</formula>
    </cfRule>
  </conditionalFormatting>
  <conditionalFormatting sqref="B99">
    <cfRule type="cellIs" dxfId="26803" priority="2163" stopIfTrue="1" operator="equal">
      <formula>"Towel"</formula>
    </cfRule>
    <cfRule type="cellIs" dxfId="26802" priority="2164" stopIfTrue="1" operator="equal">
      <formula>"Napkin Hs"</formula>
    </cfRule>
  </conditionalFormatting>
  <conditionalFormatting sqref="B99">
    <cfRule type="cellIs" dxfId="26801" priority="2161" stopIfTrue="1" operator="equal">
      <formula>"Towel"</formula>
    </cfRule>
    <cfRule type="cellIs" dxfId="26800" priority="2162" stopIfTrue="1" operator="equal">
      <formula>"Napkin Hs"</formula>
    </cfRule>
  </conditionalFormatting>
  <conditionalFormatting sqref="B99">
    <cfRule type="cellIs" dxfId="26799" priority="2159" stopIfTrue="1" operator="equal">
      <formula>"Towel"</formula>
    </cfRule>
    <cfRule type="cellIs" dxfId="26798" priority="2160" stopIfTrue="1" operator="equal">
      <formula>"Napkin Hs"</formula>
    </cfRule>
  </conditionalFormatting>
  <conditionalFormatting sqref="B99">
    <cfRule type="cellIs" dxfId="26797" priority="2157" stopIfTrue="1" operator="equal">
      <formula>"Towel"</formula>
    </cfRule>
    <cfRule type="cellIs" dxfId="26796" priority="2158" stopIfTrue="1" operator="equal">
      <formula>"Napkin Hs"</formula>
    </cfRule>
  </conditionalFormatting>
  <conditionalFormatting sqref="B99">
    <cfRule type="cellIs" dxfId="26795" priority="2155" stopIfTrue="1" operator="equal">
      <formula>"Towel"</formula>
    </cfRule>
    <cfRule type="cellIs" dxfId="26794" priority="2156" stopIfTrue="1" operator="equal">
      <formula>"Napkin Hs"</formula>
    </cfRule>
  </conditionalFormatting>
  <conditionalFormatting sqref="B99">
    <cfRule type="cellIs" dxfId="26793" priority="2153" stopIfTrue="1" operator="equal">
      <formula>"Towel"</formula>
    </cfRule>
    <cfRule type="cellIs" dxfId="26792" priority="2154" stopIfTrue="1" operator="equal">
      <formula>"Napkin Hs"</formula>
    </cfRule>
  </conditionalFormatting>
  <conditionalFormatting sqref="B99">
    <cfRule type="cellIs" dxfId="26791" priority="2151" stopIfTrue="1" operator="equal">
      <formula>"Towel"</formula>
    </cfRule>
    <cfRule type="cellIs" dxfId="26790" priority="2152" stopIfTrue="1" operator="equal">
      <formula>"Napkin Hs"</formula>
    </cfRule>
  </conditionalFormatting>
  <conditionalFormatting sqref="B99">
    <cfRule type="cellIs" dxfId="26789" priority="2149" stopIfTrue="1" operator="equal">
      <formula>"Towel"</formula>
    </cfRule>
    <cfRule type="cellIs" dxfId="26788" priority="2150" stopIfTrue="1" operator="equal">
      <formula>"Napkin Hs"</formula>
    </cfRule>
  </conditionalFormatting>
  <conditionalFormatting sqref="B99">
    <cfRule type="cellIs" dxfId="26787" priority="2148" stopIfTrue="1" operator="equal">
      <formula>"Napkin Hs"</formula>
    </cfRule>
  </conditionalFormatting>
  <conditionalFormatting sqref="B99">
    <cfRule type="cellIs" dxfId="26786" priority="2147" stopIfTrue="1" operator="equal">
      <formula>"Napkin Hs"</formula>
    </cfRule>
  </conditionalFormatting>
  <conditionalFormatting sqref="B99">
    <cfRule type="cellIs" dxfId="26785" priority="2146" stopIfTrue="1" operator="equal">
      <formula>"Napkin Hs"</formula>
    </cfRule>
  </conditionalFormatting>
  <conditionalFormatting sqref="C99">
    <cfRule type="cellIs" dxfId="26784" priority="2144" stopIfTrue="1" operator="equal">
      <formula>"Towel"</formula>
    </cfRule>
    <cfRule type="cellIs" dxfId="26783" priority="2145" stopIfTrue="1" operator="equal">
      <formula>"Napkin Hs"</formula>
    </cfRule>
  </conditionalFormatting>
  <conditionalFormatting sqref="C99">
    <cfRule type="cellIs" dxfId="26782" priority="2140" stopIfTrue="1" operator="equal">
      <formula>"Towel"</formula>
    </cfRule>
    <cfRule type="cellIs" dxfId="26781" priority="2141" stopIfTrue="1" operator="equal">
      <formula>"Napkin Hs"</formula>
    </cfRule>
  </conditionalFormatting>
  <conditionalFormatting sqref="C99">
    <cfRule type="cellIs" dxfId="26780" priority="2142" stopIfTrue="1" operator="equal">
      <formula>"Towel"</formula>
    </cfRule>
    <cfRule type="cellIs" dxfId="26779" priority="2143" stopIfTrue="1" operator="equal">
      <formula>"Napkin Hs"</formula>
    </cfRule>
  </conditionalFormatting>
  <conditionalFormatting sqref="C99">
    <cfRule type="cellIs" dxfId="26778" priority="2138" stopIfTrue="1" operator="equal">
      <formula>"Towel"</formula>
    </cfRule>
    <cfRule type="cellIs" dxfId="26777" priority="2139" stopIfTrue="1" operator="equal">
      <formula>"Napkin Hs"</formula>
    </cfRule>
  </conditionalFormatting>
  <conditionalFormatting sqref="C99">
    <cfRule type="cellIs" dxfId="26776" priority="2136" stopIfTrue="1" operator="equal">
      <formula>"Towel"</formula>
    </cfRule>
    <cfRule type="cellIs" dxfId="26775" priority="2137" stopIfTrue="1" operator="equal">
      <formula>"Napkin Hs"</formula>
    </cfRule>
  </conditionalFormatting>
  <conditionalFormatting sqref="C99">
    <cfRule type="cellIs" dxfId="26774" priority="2134" stopIfTrue="1" operator="equal">
      <formula>"Towel"</formula>
    </cfRule>
    <cfRule type="cellIs" dxfId="26773" priority="2135" stopIfTrue="1" operator="equal">
      <formula>"Napkin Hs"</formula>
    </cfRule>
  </conditionalFormatting>
  <conditionalFormatting sqref="C99">
    <cfRule type="cellIs" dxfId="26772" priority="2126" stopIfTrue="1" operator="equal">
      <formula>"Towel"</formula>
    </cfRule>
    <cfRule type="cellIs" dxfId="26771" priority="2127" stopIfTrue="1" operator="equal">
      <formula>"Napkin Hs"</formula>
    </cfRule>
  </conditionalFormatting>
  <conditionalFormatting sqref="C99">
    <cfRule type="cellIs" dxfId="26770" priority="2128" stopIfTrue="1" operator="equal">
      <formula>"Towel"</formula>
    </cfRule>
    <cfRule type="cellIs" dxfId="26769" priority="2129" stopIfTrue="1" operator="equal">
      <formula>"Napkin Hs"</formula>
    </cfRule>
  </conditionalFormatting>
  <conditionalFormatting sqref="C99">
    <cfRule type="cellIs" dxfId="26768" priority="2124" stopIfTrue="1" operator="equal">
      <formula>"Towel"</formula>
    </cfRule>
    <cfRule type="cellIs" dxfId="26767" priority="2125" stopIfTrue="1" operator="equal">
      <formula>"Napkin Hs"</formula>
    </cfRule>
  </conditionalFormatting>
  <conditionalFormatting sqref="C99">
    <cfRule type="cellIs" dxfId="26766" priority="2122" stopIfTrue="1" operator="equal">
      <formula>"Towel"</formula>
    </cfRule>
    <cfRule type="cellIs" dxfId="26765" priority="2123" stopIfTrue="1" operator="equal">
      <formula>"Napkin Hs"</formula>
    </cfRule>
  </conditionalFormatting>
  <conditionalFormatting sqref="C99">
    <cfRule type="cellIs" dxfId="26764" priority="2130" stopIfTrue="1" operator="equal">
      <formula>"Towel"</formula>
    </cfRule>
    <cfRule type="cellIs" dxfId="26763" priority="2131" stopIfTrue="1" operator="equal">
      <formula>"Napkin Hs"</formula>
    </cfRule>
  </conditionalFormatting>
  <conditionalFormatting sqref="C99">
    <cfRule type="cellIs" dxfId="26762" priority="2132" stopIfTrue="1" operator="equal">
      <formula>"Towel"</formula>
    </cfRule>
    <cfRule type="cellIs" dxfId="26761" priority="2133" stopIfTrue="1" operator="equal">
      <formula>"Napkin Hs"</formula>
    </cfRule>
  </conditionalFormatting>
  <conditionalFormatting sqref="C99">
    <cfRule type="cellIs" dxfId="26760" priority="2120" stopIfTrue="1" operator="equal">
      <formula>"Towel"</formula>
    </cfRule>
    <cfRule type="cellIs" dxfId="26759" priority="2121" stopIfTrue="1" operator="equal">
      <formula>"Napkin Hs"</formula>
    </cfRule>
  </conditionalFormatting>
  <conditionalFormatting sqref="C99">
    <cfRule type="cellIs" dxfId="26758" priority="2116" stopIfTrue="1" operator="equal">
      <formula>"Towel"</formula>
    </cfRule>
    <cfRule type="cellIs" dxfId="26757" priority="2117" stopIfTrue="1" operator="equal">
      <formula>"Napkin Hs"</formula>
    </cfRule>
  </conditionalFormatting>
  <conditionalFormatting sqref="C99">
    <cfRule type="cellIs" dxfId="26756" priority="2118" stopIfTrue="1" operator="equal">
      <formula>"Towel"</formula>
    </cfRule>
    <cfRule type="cellIs" dxfId="26755" priority="2119" stopIfTrue="1" operator="equal">
      <formula>"Napkin Hs"</formula>
    </cfRule>
  </conditionalFormatting>
  <conditionalFormatting sqref="C99">
    <cfRule type="cellIs" dxfId="26754" priority="2114" stopIfTrue="1" operator="equal">
      <formula>"Towel"</formula>
    </cfRule>
    <cfRule type="cellIs" dxfId="26753" priority="2115" stopIfTrue="1" operator="equal">
      <formula>"Napkin Hs"</formula>
    </cfRule>
  </conditionalFormatting>
  <conditionalFormatting sqref="C99">
    <cfRule type="cellIs" dxfId="26752" priority="2112" stopIfTrue="1" operator="equal">
      <formula>"Towel"</formula>
    </cfRule>
    <cfRule type="cellIs" dxfId="26751" priority="2113" stopIfTrue="1" operator="equal">
      <formula>"Napkin Hs"</formula>
    </cfRule>
  </conditionalFormatting>
  <conditionalFormatting sqref="C99">
    <cfRule type="cellIs" dxfId="26750" priority="2110" stopIfTrue="1" operator="equal">
      <formula>"Towel"</formula>
    </cfRule>
    <cfRule type="cellIs" dxfId="26749" priority="2111" stopIfTrue="1" operator="equal">
      <formula>"Napkin Hs"</formula>
    </cfRule>
  </conditionalFormatting>
  <conditionalFormatting sqref="C99">
    <cfRule type="cellIs" dxfId="26748" priority="2102" stopIfTrue="1" operator="equal">
      <formula>"Towel"</formula>
    </cfRule>
    <cfRule type="cellIs" dxfId="26747" priority="2103" stopIfTrue="1" operator="equal">
      <formula>"Napkin Hs"</formula>
    </cfRule>
  </conditionalFormatting>
  <conditionalFormatting sqref="C99">
    <cfRule type="cellIs" dxfId="26746" priority="2104" stopIfTrue="1" operator="equal">
      <formula>"Towel"</formula>
    </cfRule>
    <cfRule type="cellIs" dxfId="26745" priority="2105" stopIfTrue="1" operator="equal">
      <formula>"Napkin Hs"</formula>
    </cfRule>
  </conditionalFormatting>
  <conditionalFormatting sqref="C99">
    <cfRule type="cellIs" dxfId="26744" priority="2100" stopIfTrue="1" operator="equal">
      <formula>"Towel"</formula>
    </cfRule>
    <cfRule type="cellIs" dxfId="26743" priority="2101" stopIfTrue="1" operator="equal">
      <formula>"Napkin Hs"</formula>
    </cfRule>
  </conditionalFormatting>
  <conditionalFormatting sqref="C99">
    <cfRule type="cellIs" dxfId="26742" priority="2098" stopIfTrue="1" operator="equal">
      <formula>"Towel"</formula>
    </cfRule>
    <cfRule type="cellIs" dxfId="26741" priority="2099" stopIfTrue="1" operator="equal">
      <formula>"Napkin Hs"</formula>
    </cfRule>
  </conditionalFormatting>
  <conditionalFormatting sqref="C99">
    <cfRule type="cellIs" dxfId="26740" priority="2106" stopIfTrue="1" operator="equal">
      <formula>"Towel"</formula>
    </cfRule>
    <cfRule type="cellIs" dxfId="26739" priority="2107" stopIfTrue="1" operator="equal">
      <formula>"Napkin Hs"</formula>
    </cfRule>
  </conditionalFormatting>
  <conditionalFormatting sqref="C99">
    <cfRule type="cellIs" dxfId="26738" priority="2108" stopIfTrue="1" operator="equal">
      <formula>"Towel"</formula>
    </cfRule>
    <cfRule type="cellIs" dxfId="26737" priority="2109" stopIfTrue="1" operator="equal">
      <formula>"Napkin Hs"</formula>
    </cfRule>
  </conditionalFormatting>
  <conditionalFormatting sqref="C99">
    <cfRule type="cellIs" dxfId="26736" priority="2096" stopIfTrue="1" operator="equal">
      <formula>"Towel"</formula>
    </cfRule>
    <cfRule type="cellIs" dxfId="26735" priority="2097" stopIfTrue="1" operator="equal">
      <formula>"Napkin Hs"</formula>
    </cfRule>
  </conditionalFormatting>
  <conditionalFormatting sqref="C99">
    <cfRule type="cellIs" dxfId="26734" priority="2092" stopIfTrue="1" operator="equal">
      <formula>"Towel"</formula>
    </cfRule>
    <cfRule type="cellIs" dxfId="26733" priority="2093" stopIfTrue="1" operator="equal">
      <formula>"Napkin Hs"</formula>
    </cfRule>
  </conditionalFormatting>
  <conditionalFormatting sqref="C99">
    <cfRule type="cellIs" dxfId="26732" priority="2094" stopIfTrue="1" operator="equal">
      <formula>"Towel"</formula>
    </cfRule>
    <cfRule type="cellIs" dxfId="26731" priority="2095" stopIfTrue="1" operator="equal">
      <formula>"Napkin Hs"</formula>
    </cfRule>
  </conditionalFormatting>
  <conditionalFormatting sqref="C99">
    <cfRule type="cellIs" dxfId="26730" priority="2088" stopIfTrue="1" operator="equal">
      <formula>"Towel"</formula>
    </cfRule>
    <cfRule type="cellIs" dxfId="26729" priority="2089" stopIfTrue="1" operator="equal">
      <formula>"Napkin Hs"</formula>
    </cfRule>
  </conditionalFormatting>
  <conditionalFormatting sqref="C99">
    <cfRule type="cellIs" dxfId="26728" priority="2090" stopIfTrue="1" operator="equal">
      <formula>"Towel"</formula>
    </cfRule>
    <cfRule type="cellIs" dxfId="26727" priority="2091" stopIfTrue="1" operator="equal">
      <formula>"Napkin Hs"</formula>
    </cfRule>
  </conditionalFormatting>
  <conditionalFormatting sqref="C99">
    <cfRule type="cellIs" dxfId="26726" priority="2086" stopIfTrue="1" operator="equal">
      <formula>"Towel"</formula>
    </cfRule>
    <cfRule type="cellIs" dxfId="26725" priority="2087" stopIfTrue="1" operator="equal">
      <formula>"Napkin Hs"</formula>
    </cfRule>
  </conditionalFormatting>
  <conditionalFormatting sqref="C99">
    <cfRule type="cellIs" dxfId="26724" priority="2080" stopIfTrue="1" operator="equal">
      <formula>"Towel"</formula>
    </cfRule>
    <cfRule type="cellIs" dxfId="26723" priority="2081" stopIfTrue="1" operator="equal">
      <formula>"Napkin Hs"</formula>
    </cfRule>
  </conditionalFormatting>
  <conditionalFormatting sqref="C99">
    <cfRule type="cellIs" dxfId="26722" priority="2084" stopIfTrue="1" operator="equal">
      <formula>"Towel"</formula>
    </cfRule>
    <cfRule type="cellIs" dxfId="26721" priority="2085" stopIfTrue="1" operator="equal">
      <formula>"Napkin Hs"</formula>
    </cfRule>
  </conditionalFormatting>
  <conditionalFormatting sqref="C99">
    <cfRule type="cellIs" dxfId="26720" priority="2082" stopIfTrue="1" operator="equal">
      <formula>"Towel"</formula>
    </cfRule>
    <cfRule type="cellIs" dxfId="26719" priority="2083" stopIfTrue="1" operator="equal">
      <formula>"Napkin Hs"</formula>
    </cfRule>
  </conditionalFormatting>
  <conditionalFormatting sqref="C99">
    <cfRule type="cellIs" dxfId="26718" priority="2074" stopIfTrue="1" operator="equal">
      <formula>"Towel"</formula>
    </cfRule>
    <cfRule type="cellIs" dxfId="26717" priority="2075" stopIfTrue="1" operator="equal">
      <formula>"Napkin Hs"</formula>
    </cfRule>
  </conditionalFormatting>
  <conditionalFormatting sqref="C99">
    <cfRule type="cellIs" dxfId="26716" priority="2076" stopIfTrue="1" operator="equal">
      <formula>"Towel"</formula>
    </cfRule>
    <cfRule type="cellIs" dxfId="26715" priority="2077" stopIfTrue="1" operator="equal">
      <formula>"Napkin Hs"</formula>
    </cfRule>
  </conditionalFormatting>
  <conditionalFormatting sqref="C99">
    <cfRule type="cellIs" dxfId="26714" priority="2078" stopIfTrue="1" operator="equal">
      <formula>"Towel"</formula>
    </cfRule>
    <cfRule type="cellIs" dxfId="26713" priority="2079" stopIfTrue="1" operator="equal">
      <formula>"Napkin Hs"</formula>
    </cfRule>
  </conditionalFormatting>
  <conditionalFormatting sqref="C99">
    <cfRule type="cellIs" dxfId="26712" priority="2072" stopIfTrue="1" operator="equal">
      <formula>"Towel"</formula>
    </cfRule>
    <cfRule type="cellIs" dxfId="26711" priority="2073" stopIfTrue="1" operator="equal">
      <formula>"Napkin Hs"</formula>
    </cfRule>
  </conditionalFormatting>
  <conditionalFormatting sqref="C99">
    <cfRule type="cellIs" dxfId="26710" priority="2070" stopIfTrue="1" operator="equal">
      <formula>"Towel"</formula>
    </cfRule>
    <cfRule type="cellIs" dxfId="26709" priority="2071" stopIfTrue="1" operator="equal">
      <formula>"Napkin Hs"</formula>
    </cfRule>
  </conditionalFormatting>
  <conditionalFormatting sqref="C99">
    <cfRule type="cellIs" dxfId="26708" priority="2046" stopIfTrue="1" operator="equal">
      <formula>"Towel"</formula>
    </cfRule>
  </conditionalFormatting>
  <conditionalFormatting sqref="C99">
    <cfRule type="cellIs" dxfId="26707" priority="2047" stopIfTrue="1" operator="equal">
      <formula>"Napkin Hs"</formula>
    </cfRule>
    <cfRule type="cellIs" dxfId="26706" priority="2052" stopIfTrue="1" operator="equal">
      <formula>"Towel"</formula>
    </cfRule>
    <cfRule type="cellIs" dxfId="26705" priority="2053" stopIfTrue="1" operator="equal">
      <formula>"Napkin Hs"</formula>
    </cfRule>
    <cfRule type="cellIs" dxfId="26704" priority="2062" stopIfTrue="1" operator="equal">
      <formula>"Towel"</formula>
    </cfRule>
    <cfRule type="cellIs" dxfId="26703" priority="2063" stopIfTrue="1" operator="equal">
      <formula>"Napkin Hs"</formula>
    </cfRule>
    <cfRule type="cellIs" dxfId="26702" priority="2068" stopIfTrue="1" operator="equal">
      <formula>"Towel"</formula>
    </cfRule>
    <cfRule type="cellIs" dxfId="26701" priority="2069" stopIfTrue="1" operator="equal">
      <formula>"Napkin Hs"</formula>
    </cfRule>
  </conditionalFormatting>
  <conditionalFormatting sqref="C99">
    <cfRule type="cellIs" dxfId="26700" priority="2048" stopIfTrue="1" operator="equal">
      <formula>"Towel"</formula>
    </cfRule>
    <cfRule type="cellIs" dxfId="26699" priority="2049" stopIfTrue="1" operator="equal">
      <formula>"Napkin Hs"</formula>
    </cfRule>
    <cfRule type="cellIs" dxfId="26698" priority="2050" stopIfTrue="1" operator="equal">
      <formula>"Towel"</formula>
    </cfRule>
    <cfRule type="cellIs" dxfId="26697" priority="2051" stopIfTrue="1" operator="equal">
      <formula>"Napkin Hs"</formula>
    </cfRule>
    <cfRule type="cellIs" dxfId="26696" priority="2054" stopIfTrue="1" operator="equal">
      <formula>"Towel"</formula>
    </cfRule>
    <cfRule type="cellIs" dxfId="26695" priority="2055" stopIfTrue="1" operator="equal">
      <formula>"Napkin Hs"</formula>
    </cfRule>
    <cfRule type="cellIs" dxfId="26694" priority="2056" stopIfTrue="1" operator="equal">
      <formula>"Towel"</formula>
    </cfRule>
    <cfRule type="cellIs" dxfId="26693" priority="2057" stopIfTrue="1" operator="equal">
      <formula>"Napkin Hs"</formula>
    </cfRule>
    <cfRule type="cellIs" dxfId="26692" priority="2058" stopIfTrue="1" operator="equal">
      <formula>"Towel"</formula>
    </cfRule>
    <cfRule type="cellIs" dxfId="26691" priority="2059" stopIfTrue="1" operator="equal">
      <formula>"Napkin Hs"</formula>
    </cfRule>
    <cfRule type="cellIs" dxfId="26690" priority="2060" stopIfTrue="1" operator="equal">
      <formula>"Towel"</formula>
    </cfRule>
    <cfRule type="cellIs" dxfId="26689" priority="2061" stopIfTrue="1" operator="equal">
      <formula>"Napkin Hs"</formula>
    </cfRule>
    <cfRule type="cellIs" dxfId="26688" priority="2064" stopIfTrue="1" operator="equal">
      <formula>"Towel"</formula>
    </cfRule>
    <cfRule type="cellIs" dxfId="26687" priority="2065" stopIfTrue="1" operator="equal">
      <formula>"Napkin Hs"</formula>
    </cfRule>
    <cfRule type="cellIs" dxfId="26686" priority="2067" stopIfTrue="1" operator="equal">
      <formula>"Napkin Hs"</formula>
    </cfRule>
  </conditionalFormatting>
  <conditionalFormatting sqref="C99">
    <cfRule type="cellIs" dxfId="26685" priority="2066" stopIfTrue="1" operator="equal">
      <formula>"Towel"</formula>
    </cfRule>
  </conditionalFormatting>
  <conditionalFormatting sqref="C99">
    <cfRule type="cellIs" dxfId="26684" priority="2044" stopIfTrue="1" operator="equal">
      <formula>"Towel"</formula>
    </cfRule>
    <cfRule type="cellIs" dxfId="26683" priority="2045" stopIfTrue="1" operator="equal">
      <formula>"Napkin Hs"</formula>
    </cfRule>
  </conditionalFormatting>
  <conditionalFormatting sqref="C99">
    <cfRule type="cellIs" dxfId="26682" priority="2043" stopIfTrue="1" operator="equal">
      <formula>"Napkin Hs"</formula>
    </cfRule>
  </conditionalFormatting>
  <conditionalFormatting sqref="C99">
    <cfRule type="cellIs" dxfId="26681" priority="2042" stopIfTrue="1" operator="equal">
      <formula>"Towel"</formula>
    </cfRule>
  </conditionalFormatting>
  <conditionalFormatting sqref="C99">
    <cfRule type="cellIs" dxfId="26680" priority="2040" stopIfTrue="1" operator="equal">
      <formula>"Towel"</formula>
    </cfRule>
  </conditionalFormatting>
  <conditionalFormatting sqref="C99">
    <cfRule type="cellIs" dxfId="26679" priority="2041" stopIfTrue="1" operator="equal">
      <formula>"Napkin Hs"</formula>
    </cfRule>
  </conditionalFormatting>
  <conditionalFormatting sqref="C99">
    <cfRule type="cellIs" dxfId="26678" priority="1944" stopIfTrue="1" operator="equal">
      <formula>"Towel"</formula>
    </cfRule>
  </conditionalFormatting>
  <conditionalFormatting sqref="C99">
    <cfRule type="cellIs" dxfId="26677" priority="1954" stopIfTrue="1" operator="equal">
      <formula>"Towel"</formula>
    </cfRule>
    <cfRule type="cellIs" dxfId="26676" priority="1955" stopIfTrue="1" operator="equal">
      <formula>"Napkin Hs"</formula>
    </cfRule>
    <cfRule type="cellIs" dxfId="26675" priority="1960" stopIfTrue="1" operator="equal">
      <formula>"Towel"</formula>
    </cfRule>
    <cfRule type="cellIs" dxfId="26674" priority="1961" stopIfTrue="1" operator="equal">
      <formula>"Napkin Hs"</formula>
    </cfRule>
    <cfRule type="cellIs" dxfId="26673" priority="1966" stopIfTrue="1" operator="equal">
      <formula>"Towel"</formula>
    </cfRule>
    <cfRule type="cellIs" dxfId="26672" priority="1967" stopIfTrue="1" operator="equal">
      <formula>"Napkin Hs"</formula>
    </cfRule>
    <cfRule type="cellIs" dxfId="26671" priority="1968" stopIfTrue="1" operator="equal">
      <formula>"Towel"</formula>
    </cfRule>
    <cfRule type="cellIs" dxfId="26670" priority="1969" stopIfTrue="1" operator="equal">
      <formula>"Napkin Hs"</formula>
    </cfRule>
    <cfRule type="cellIs" dxfId="26669" priority="1974" stopIfTrue="1" operator="equal">
      <formula>"Towel"</formula>
    </cfRule>
    <cfRule type="cellIs" dxfId="26668" priority="1975" stopIfTrue="1" operator="equal">
      <formula>"Napkin Hs"</formula>
    </cfRule>
    <cfRule type="cellIs" dxfId="26667" priority="1984" stopIfTrue="1" operator="equal">
      <formula>"Towel"</formula>
    </cfRule>
    <cfRule type="cellIs" dxfId="26666" priority="1985" stopIfTrue="1" operator="equal">
      <formula>"Napkin Hs"</formula>
    </cfRule>
    <cfRule type="cellIs" dxfId="26665" priority="1990" stopIfTrue="1" operator="equal">
      <formula>"Towel"</formula>
    </cfRule>
    <cfRule type="cellIs" dxfId="26664" priority="1991" stopIfTrue="1" operator="equal">
      <formula>"Napkin Hs"</formula>
    </cfRule>
    <cfRule type="cellIs" dxfId="26663" priority="1992" stopIfTrue="1" operator="equal">
      <formula>"Towel"</formula>
    </cfRule>
    <cfRule type="cellIs" dxfId="26662" priority="1993" stopIfTrue="1" operator="equal">
      <formula>"Napkin Hs"</formula>
    </cfRule>
    <cfRule type="cellIs" dxfId="26661" priority="1998" stopIfTrue="1" operator="equal">
      <formula>"Towel"</formula>
    </cfRule>
    <cfRule type="cellIs" dxfId="26660" priority="1999" stopIfTrue="1" operator="equal">
      <formula>"Napkin Hs"</formula>
    </cfRule>
    <cfRule type="cellIs" dxfId="26659" priority="2008" stopIfTrue="1" operator="equal">
      <formula>"Towel"</formula>
    </cfRule>
    <cfRule type="cellIs" dxfId="26658" priority="2009" stopIfTrue="1" operator="equal">
      <formula>"Napkin Hs"</formula>
    </cfRule>
    <cfRule type="cellIs" dxfId="26657" priority="2010" stopIfTrue="1" operator="equal">
      <formula>"Towel"</formula>
    </cfRule>
    <cfRule type="cellIs" dxfId="26656" priority="2011" stopIfTrue="1" operator="equal">
      <formula>"Napkin Hs"</formula>
    </cfRule>
    <cfRule type="cellIs" dxfId="26655" priority="2016" stopIfTrue="1" operator="equal">
      <formula>"Towel"</formula>
    </cfRule>
    <cfRule type="cellIs" dxfId="26654" priority="2017" stopIfTrue="1" operator="equal">
      <formula>"Napkin Hs"</formula>
    </cfRule>
    <cfRule type="cellIs" dxfId="26653" priority="2026" stopIfTrue="1" operator="equal">
      <formula>"Towel"</formula>
    </cfRule>
    <cfRule type="cellIs" dxfId="26652" priority="2027" stopIfTrue="1" operator="equal">
      <formula>"Napkin Hs"</formula>
    </cfRule>
    <cfRule type="cellIs" dxfId="26651" priority="2028" stopIfTrue="1" operator="equal">
      <formula>"Towel"</formula>
    </cfRule>
    <cfRule type="cellIs" dxfId="26650" priority="2029" stopIfTrue="1" operator="equal">
      <formula>"Napkin Hs"</formula>
    </cfRule>
    <cfRule type="cellIs" dxfId="26649" priority="2035" stopIfTrue="1" operator="equal">
      <formula>"Napkin Hs"</formula>
    </cfRule>
  </conditionalFormatting>
  <conditionalFormatting sqref="C99">
    <cfRule type="cellIs" dxfId="26648" priority="2034" stopIfTrue="1" operator="equal">
      <formula>"Towel"</formula>
    </cfRule>
  </conditionalFormatting>
  <conditionalFormatting sqref="C99">
    <cfRule type="cellIs" dxfId="26647" priority="1945" stopIfTrue="1" operator="equal">
      <formula>"Napkin Hs"</formula>
    </cfRule>
    <cfRule type="cellIs" dxfId="26646" priority="1946" stopIfTrue="1" operator="equal">
      <formula>"Towel"</formula>
    </cfRule>
    <cfRule type="cellIs" dxfId="26645" priority="1947" stopIfTrue="1" operator="equal">
      <formula>"Napkin Hs"</formula>
    </cfRule>
    <cfRule type="cellIs" dxfId="26644" priority="1948" stopIfTrue="1" operator="equal">
      <formula>"Towel"</formula>
    </cfRule>
    <cfRule type="cellIs" dxfId="26643" priority="1949" stopIfTrue="1" operator="equal">
      <formula>"Napkin Hs"</formula>
    </cfRule>
    <cfRule type="cellIs" dxfId="26642" priority="1950" stopIfTrue="1" operator="equal">
      <formula>"Towel"</formula>
    </cfRule>
    <cfRule type="cellIs" dxfId="26641" priority="1951" stopIfTrue="1" operator="equal">
      <formula>"Napkin Hs"</formula>
    </cfRule>
    <cfRule type="cellIs" dxfId="26640" priority="1952" stopIfTrue="1" operator="equal">
      <formula>"Towel"</formula>
    </cfRule>
    <cfRule type="cellIs" dxfId="26639" priority="1953" stopIfTrue="1" operator="equal">
      <formula>"Napkin Hs"</formula>
    </cfRule>
    <cfRule type="cellIs" dxfId="26638" priority="1956" stopIfTrue="1" operator="equal">
      <formula>"Towel"</formula>
    </cfRule>
    <cfRule type="cellIs" dxfId="26637" priority="1957" stopIfTrue="1" operator="equal">
      <formula>"Napkin Hs"</formula>
    </cfRule>
    <cfRule type="cellIs" dxfId="26636" priority="1958" stopIfTrue="1" operator="equal">
      <formula>"Towel"</formula>
    </cfRule>
    <cfRule type="cellIs" dxfId="26635" priority="1959" stopIfTrue="1" operator="equal">
      <formula>"Napkin Hs"</formula>
    </cfRule>
    <cfRule type="cellIs" dxfId="26634" priority="1962" stopIfTrue="1" operator="equal">
      <formula>"Towel"</formula>
    </cfRule>
    <cfRule type="cellIs" dxfId="26633" priority="1963" stopIfTrue="1" operator="equal">
      <formula>"Napkin Hs"</formula>
    </cfRule>
    <cfRule type="cellIs" dxfId="26632" priority="1964" stopIfTrue="1" operator="equal">
      <formula>"Towel"</formula>
    </cfRule>
    <cfRule type="cellIs" dxfId="26631" priority="1965" stopIfTrue="1" operator="equal">
      <formula>"Napkin Hs"</formula>
    </cfRule>
    <cfRule type="cellIs" dxfId="26630" priority="1970" stopIfTrue="1" operator="equal">
      <formula>"Towel"</formula>
    </cfRule>
    <cfRule type="cellIs" dxfId="26629" priority="1971" stopIfTrue="1" operator="equal">
      <formula>"Napkin Hs"</formula>
    </cfRule>
    <cfRule type="cellIs" dxfId="26628" priority="1972" stopIfTrue="1" operator="equal">
      <formula>"Towel"</formula>
    </cfRule>
    <cfRule type="cellIs" dxfId="26627" priority="1973" stopIfTrue="1" operator="equal">
      <formula>"Napkin Hs"</formula>
    </cfRule>
    <cfRule type="cellIs" dxfId="26626" priority="1976" stopIfTrue="1" operator="equal">
      <formula>"Towel"</formula>
    </cfRule>
    <cfRule type="cellIs" dxfId="26625" priority="1977" stopIfTrue="1" operator="equal">
      <formula>"Napkin Hs"</formula>
    </cfRule>
    <cfRule type="cellIs" dxfId="26624" priority="1978" stopIfTrue="1" operator="equal">
      <formula>"Towel"</formula>
    </cfRule>
    <cfRule type="cellIs" dxfId="26623" priority="1979" stopIfTrue="1" operator="equal">
      <formula>"Napkin Hs"</formula>
    </cfRule>
    <cfRule type="cellIs" dxfId="26622" priority="1980" stopIfTrue="1" operator="equal">
      <formula>"Towel"</formula>
    </cfRule>
    <cfRule type="cellIs" dxfId="26621" priority="1981" stopIfTrue="1" operator="equal">
      <formula>"Napkin Hs"</formula>
    </cfRule>
    <cfRule type="cellIs" dxfId="26620" priority="1982" stopIfTrue="1" operator="equal">
      <formula>"Towel"</formula>
    </cfRule>
    <cfRule type="cellIs" dxfId="26619" priority="1983" stopIfTrue="1" operator="equal">
      <formula>"Napkin Hs"</formula>
    </cfRule>
    <cfRule type="cellIs" dxfId="26618" priority="1986" stopIfTrue="1" operator="equal">
      <formula>"Towel"</formula>
    </cfRule>
    <cfRule type="cellIs" dxfId="26617" priority="1987" stopIfTrue="1" operator="equal">
      <formula>"Napkin Hs"</formula>
    </cfRule>
    <cfRule type="cellIs" dxfId="26616" priority="1988" stopIfTrue="1" operator="equal">
      <formula>"Towel"</formula>
    </cfRule>
    <cfRule type="cellIs" dxfId="26615" priority="1989" stopIfTrue="1" operator="equal">
      <formula>"Napkin Hs"</formula>
    </cfRule>
    <cfRule type="cellIs" dxfId="26614" priority="1994" stopIfTrue="1" operator="equal">
      <formula>"Towel"</formula>
    </cfRule>
    <cfRule type="cellIs" dxfId="26613" priority="1995" stopIfTrue="1" operator="equal">
      <formula>"Napkin Hs"</formula>
    </cfRule>
    <cfRule type="cellIs" dxfId="26612" priority="1996" stopIfTrue="1" operator="equal">
      <formula>"Towel"</formula>
    </cfRule>
    <cfRule type="cellIs" dxfId="26611" priority="1997" stopIfTrue="1" operator="equal">
      <formula>"Napkin Hs"</formula>
    </cfRule>
    <cfRule type="cellIs" dxfId="26610" priority="2000" stopIfTrue="1" operator="equal">
      <formula>"Towel"</formula>
    </cfRule>
    <cfRule type="cellIs" dxfId="26609" priority="2001" stopIfTrue="1" operator="equal">
      <formula>"Napkin Hs"</formula>
    </cfRule>
    <cfRule type="cellIs" dxfId="26608" priority="2002" stopIfTrue="1" operator="equal">
      <formula>"Towel"</formula>
    </cfRule>
    <cfRule type="cellIs" dxfId="26607" priority="2003" stopIfTrue="1" operator="equal">
      <formula>"Napkin Hs"</formula>
    </cfRule>
    <cfRule type="cellIs" dxfId="26606" priority="2004" stopIfTrue="1" operator="equal">
      <formula>"Towel"</formula>
    </cfRule>
    <cfRule type="cellIs" dxfId="26605" priority="2005" stopIfTrue="1" operator="equal">
      <formula>"Napkin Hs"</formula>
    </cfRule>
    <cfRule type="cellIs" dxfId="26604" priority="2006" stopIfTrue="1" operator="equal">
      <formula>"Towel"</formula>
    </cfRule>
    <cfRule type="cellIs" dxfId="26603" priority="2007" stopIfTrue="1" operator="equal">
      <formula>"Napkin Hs"</formula>
    </cfRule>
    <cfRule type="cellIs" dxfId="26602" priority="2012" stopIfTrue="1" operator="equal">
      <formula>"Towel"</formula>
    </cfRule>
    <cfRule type="cellIs" dxfId="26601" priority="2013" stopIfTrue="1" operator="equal">
      <formula>"Napkin Hs"</formula>
    </cfRule>
    <cfRule type="cellIs" dxfId="26600" priority="2014" stopIfTrue="1" operator="equal">
      <formula>"Towel"</formula>
    </cfRule>
    <cfRule type="cellIs" dxfId="26599" priority="2015" stopIfTrue="1" operator="equal">
      <formula>"Napkin Hs"</formula>
    </cfRule>
    <cfRule type="cellIs" dxfId="26598" priority="2018" stopIfTrue="1" operator="equal">
      <formula>"Towel"</formula>
    </cfRule>
    <cfRule type="cellIs" dxfId="26597" priority="2019" stopIfTrue="1" operator="equal">
      <formula>"Napkin Hs"</formula>
    </cfRule>
    <cfRule type="cellIs" dxfId="26596" priority="2020" stopIfTrue="1" operator="equal">
      <formula>"Towel"</formula>
    </cfRule>
    <cfRule type="cellIs" dxfId="26595" priority="2021" stopIfTrue="1" operator="equal">
      <formula>"Napkin Hs"</formula>
    </cfRule>
    <cfRule type="cellIs" dxfId="26594" priority="2022" stopIfTrue="1" operator="equal">
      <formula>"Towel"</formula>
    </cfRule>
    <cfRule type="cellIs" dxfId="26593" priority="2023" stopIfTrue="1" operator="equal">
      <formula>"Napkin Hs"</formula>
    </cfRule>
    <cfRule type="cellIs" dxfId="26592" priority="2024" stopIfTrue="1" operator="equal">
      <formula>"Towel"</formula>
    </cfRule>
    <cfRule type="cellIs" dxfId="26591" priority="2025" stopIfTrue="1" operator="equal">
      <formula>"Napkin Hs"</formula>
    </cfRule>
    <cfRule type="cellIs" dxfId="26590" priority="2030" stopIfTrue="1" operator="equal">
      <formula>"Towel"</formula>
    </cfRule>
    <cfRule type="cellIs" dxfId="26589" priority="2031" stopIfTrue="1" operator="equal">
      <formula>"Napkin Hs"</formula>
    </cfRule>
    <cfRule type="cellIs" dxfId="26588" priority="2032" stopIfTrue="1" operator="equal">
      <formula>"Towel"</formula>
    </cfRule>
    <cfRule type="cellIs" dxfId="26587" priority="2033" stopIfTrue="1" operator="equal">
      <formula>"Napkin Hs"</formula>
    </cfRule>
    <cfRule type="cellIs" dxfId="26586" priority="2036" stopIfTrue="1" operator="equal">
      <formula>"Towel"</formula>
    </cfRule>
    <cfRule type="cellIs" dxfId="26585" priority="2037" stopIfTrue="1" operator="equal">
      <formula>"Napkin Hs"</formula>
    </cfRule>
    <cfRule type="cellIs" dxfId="26584" priority="2038" stopIfTrue="1" operator="equal">
      <formula>"Towel"</formula>
    </cfRule>
    <cfRule type="cellIs" dxfId="26583" priority="2039" stopIfTrue="1" operator="equal">
      <formula>"Napkin Hs"</formula>
    </cfRule>
  </conditionalFormatting>
  <conditionalFormatting sqref="C99">
    <cfRule type="cellIs" dxfId="26582" priority="1943" stopIfTrue="1" operator="equal">
      <formula>"Napkin Hs"</formula>
    </cfRule>
  </conditionalFormatting>
  <conditionalFormatting sqref="C99">
    <cfRule type="cellIs" dxfId="26581" priority="1942" stopIfTrue="1" operator="equal">
      <formula>"Napkin Hs"</formula>
    </cfRule>
  </conditionalFormatting>
  <conditionalFormatting sqref="C99">
    <cfRule type="cellIs" dxfId="26580" priority="1941" stopIfTrue="1" operator="equal">
      <formula>"Napkin Hs"</formula>
    </cfRule>
  </conditionalFormatting>
  <conditionalFormatting sqref="C99">
    <cfRule type="cellIs" dxfId="26579" priority="1940" stopIfTrue="1" operator="equal">
      <formula>"Napkin Hs"</formula>
    </cfRule>
  </conditionalFormatting>
  <conditionalFormatting sqref="C99">
    <cfRule type="cellIs" dxfId="26578" priority="1939" stopIfTrue="1" operator="equal">
      <formula>"Napkin Hs"</formula>
    </cfRule>
  </conditionalFormatting>
  <conditionalFormatting sqref="C99">
    <cfRule type="cellIs" dxfId="26577" priority="1938" stopIfTrue="1" operator="equal">
      <formula>"Napkin Hs"</formula>
    </cfRule>
  </conditionalFormatting>
  <conditionalFormatting sqref="C99">
    <cfRule type="cellIs" dxfId="26576" priority="1934" stopIfTrue="1" operator="equal">
      <formula>"Towel"</formula>
    </cfRule>
    <cfRule type="cellIs" dxfId="26575" priority="1935" stopIfTrue="1" operator="equal">
      <formula>"Napkin Hs"</formula>
    </cfRule>
  </conditionalFormatting>
  <conditionalFormatting sqref="C99">
    <cfRule type="cellIs" dxfId="26574" priority="1936" stopIfTrue="1" operator="equal">
      <formula>"Towel"</formula>
    </cfRule>
    <cfRule type="cellIs" dxfId="26573" priority="1937" stopIfTrue="1" operator="equal">
      <formula>"Napkin Hs"</formula>
    </cfRule>
  </conditionalFormatting>
  <conditionalFormatting sqref="C99">
    <cfRule type="cellIs" dxfId="26572" priority="1930" stopIfTrue="1" operator="equal">
      <formula>"Towel"</formula>
    </cfRule>
    <cfRule type="cellIs" dxfId="26571" priority="1931" stopIfTrue="1" operator="equal">
      <formula>"Napkin Hs"</formula>
    </cfRule>
  </conditionalFormatting>
  <conditionalFormatting sqref="C99">
    <cfRule type="cellIs" dxfId="26570" priority="1932" stopIfTrue="1" operator="equal">
      <formula>"Towel"</formula>
    </cfRule>
    <cfRule type="cellIs" dxfId="26569" priority="1933" stopIfTrue="1" operator="equal">
      <formula>"Napkin Hs"</formula>
    </cfRule>
  </conditionalFormatting>
  <conditionalFormatting sqref="C99">
    <cfRule type="cellIs" dxfId="26568" priority="1928" stopIfTrue="1" operator="equal">
      <formula>"Towel"</formula>
    </cfRule>
    <cfRule type="cellIs" dxfId="26567" priority="1929" stopIfTrue="1" operator="equal">
      <formula>"Napkin Hs"</formula>
    </cfRule>
  </conditionalFormatting>
  <conditionalFormatting sqref="C99">
    <cfRule type="cellIs" dxfId="26566" priority="1924" stopIfTrue="1" operator="equal">
      <formula>"Towel"</formula>
    </cfRule>
    <cfRule type="cellIs" dxfId="26565" priority="1925" stopIfTrue="1" operator="equal">
      <formula>"Napkin Hs"</formula>
    </cfRule>
  </conditionalFormatting>
  <conditionalFormatting sqref="C99">
    <cfRule type="cellIs" dxfId="26564" priority="1926" stopIfTrue="1" operator="equal">
      <formula>"Towel"</formula>
    </cfRule>
    <cfRule type="cellIs" dxfId="26563" priority="1927" stopIfTrue="1" operator="equal">
      <formula>"Napkin Hs"</formula>
    </cfRule>
  </conditionalFormatting>
  <conditionalFormatting sqref="C99">
    <cfRule type="cellIs" dxfId="26562" priority="1920" stopIfTrue="1" operator="equal">
      <formula>"Towel"</formula>
    </cfRule>
    <cfRule type="cellIs" dxfId="26561" priority="1921" stopIfTrue="1" operator="equal">
      <formula>"Napkin Hs"</formula>
    </cfRule>
  </conditionalFormatting>
  <conditionalFormatting sqref="C99">
    <cfRule type="cellIs" dxfId="26560" priority="1922" stopIfTrue="1" operator="equal">
      <formula>"Towel"</formula>
    </cfRule>
    <cfRule type="cellIs" dxfId="26559" priority="1923" stopIfTrue="1" operator="equal">
      <formula>"Napkin Hs"</formula>
    </cfRule>
  </conditionalFormatting>
  <conditionalFormatting sqref="C99">
    <cfRule type="cellIs" dxfId="26558" priority="1918" stopIfTrue="1" operator="equal">
      <formula>"Towel"</formula>
    </cfRule>
    <cfRule type="cellIs" dxfId="26557" priority="1919" stopIfTrue="1" operator="equal">
      <formula>"Napkin Hs"</formula>
    </cfRule>
  </conditionalFormatting>
  <conditionalFormatting sqref="C99">
    <cfRule type="cellIs" dxfId="26556" priority="1912" stopIfTrue="1" operator="equal">
      <formula>"Towel"</formula>
    </cfRule>
    <cfRule type="cellIs" dxfId="26555" priority="1913" stopIfTrue="1" operator="equal">
      <formula>"Napkin Hs"</formula>
    </cfRule>
  </conditionalFormatting>
  <conditionalFormatting sqref="C99">
    <cfRule type="cellIs" dxfId="26554" priority="1916" stopIfTrue="1" operator="equal">
      <formula>"Towel"</formula>
    </cfRule>
    <cfRule type="cellIs" dxfId="26553" priority="1917" stopIfTrue="1" operator="equal">
      <formula>"Napkin Hs"</formula>
    </cfRule>
  </conditionalFormatting>
  <conditionalFormatting sqref="C99">
    <cfRule type="cellIs" dxfId="26552" priority="1914" stopIfTrue="1" operator="equal">
      <formula>"Towel"</formula>
    </cfRule>
    <cfRule type="cellIs" dxfId="26551" priority="1915" stopIfTrue="1" operator="equal">
      <formula>"Napkin Hs"</formula>
    </cfRule>
  </conditionalFormatting>
  <conditionalFormatting sqref="C99">
    <cfRule type="cellIs" dxfId="26550" priority="1906" stopIfTrue="1" operator="equal">
      <formula>"Towel"</formula>
    </cfRule>
    <cfRule type="cellIs" dxfId="26549" priority="1907" stopIfTrue="1" operator="equal">
      <formula>"Napkin Hs"</formula>
    </cfRule>
  </conditionalFormatting>
  <conditionalFormatting sqref="C99">
    <cfRule type="cellIs" dxfId="26548" priority="1908" stopIfTrue="1" operator="equal">
      <formula>"Towel"</formula>
    </cfRule>
    <cfRule type="cellIs" dxfId="26547" priority="1909" stopIfTrue="1" operator="equal">
      <formula>"Napkin Hs"</formula>
    </cfRule>
  </conditionalFormatting>
  <conditionalFormatting sqref="C99">
    <cfRule type="cellIs" dxfId="26546" priority="1910" stopIfTrue="1" operator="equal">
      <formula>"Towel"</formula>
    </cfRule>
    <cfRule type="cellIs" dxfId="26545" priority="1911" stopIfTrue="1" operator="equal">
      <formula>"Napkin Hs"</formula>
    </cfRule>
  </conditionalFormatting>
  <conditionalFormatting sqref="C99">
    <cfRule type="cellIs" dxfId="26544" priority="1904" stopIfTrue="1" operator="equal">
      <formula>"Towel"</formula>
    </cfRule>
    <cfRule type="cellIs" dxfId="26543" priority="1905" stopIfTrue="1" operator="equal">
      <formula>"Napkin Hs"</formula>
    </cfRule>
  </conditionalFormatting>
  <conditionalFormatting sqref="C99">
    <cfRule type="cellIs" dxfId="26542" priority="1902" stopIfTrue="1" operator="equal">
      <formula>"Towel"</formula>
    </cfRule>
    <cfRule type="cellIs" dxfId="26541" priority="1903" stopIfTrue="1" operator="equal">
      <formula>"Napkin Hs"</formula>
    </cfRule>
  </conditionalFormatting>
  <conditionalFormatting sqref="C99">
    <cfRule type="cellIs" dxfId="26540" priority="1878" stopIfTrue="1" operator="equal">
      <formula>"Towel"</formula>
    </cfRule>
  </conditionalFormatting>
  <conditionalFormatting sqref="C99">
    <cfRule type="cellIs" dxfId="26539" priority="1879" stopIfTrue="1" operator="equal">
      <formula>"Napkin Hs"</formula>
    </cfRule>
    <cfRule type="cellIs" dxfId="26538" priority="1884" stopIfTrue="1" operator="equal">
      <formula>"Towel"</formula>
    </cfRule>
    <cfRule type="cellIs" dxfId="26537" priority="1885" stopIfTrue="1" operator="equal">
      <formula>"Napkin Hs"</formula>
    </cfRule>
    <cfRule type="cellIs" dxfId="26536" priority="1894" stopIfTrue="1" operator="equal">
      <formula>"Towel"</formula>
    </cfRule>
    <cfRule type="cellIs" dxfId="26535" priority="1895" stopIfTrue="1" operator="equal">
      <formula>"Napkin Hs"</formula>
    </cfRule>
    <cfRule type="cellIs" dxfId="26534" priority="1900" stopIfTrue="1" operator="equal">
      <formula>"Towel"</formula>
    </cfRule>
    <cfRule type="cellIs" dxfId="26533" priority="1901" stopIfTrue="1" operator="equal">
      <formula>"Napkin Hs"</formula>
    </cfRule>
  </conditionalFormatting>
  <conditionalFormatting sqref="C99">
    <cfRule type="cellIs" dxfId="26532" priority="1880" stopIfTrue="1" operator="equal">
      <formula>"Towel"</formula>
    </cfRule>
    <cfRule type="cellIs" dxfId="26531" priority="1881" stopIfTrue="1" operator="equal">
      <formula>"Napkin Hs"</formula>
    </cfRule>
    <cfRule type="cellIs" dxfId="26530" priority="1882" stopIfTrue="1" operator="equal">
      <formula>"Towel"</formula>
    </cfRule>
    <cfRule type="cellIs" dxfId="26529" priority="1883" stopIfTrue="1" operator="equal">
      <formula>"Napkin Hs"</formula>
    </cfRule>
    <cfRule type="cellIs" dxfId="26528" priority="1886" stopIfTrue="1" operator="equal">
      <formula>"Towel"</formula>
    </cfRule>
    <cfRule type="cellIs" dxfId="26527" priority="1887" stopIfTrue="1" operator="equal">
      <formula>"Napkin Hs"</formula>
    </cfRule>
    <cfRule type="cellIs" dxfId="26526" priority="1888" stopIfTrue="1" operator="equal">
      <formula>"Towel"</formula>
    </cfRule>
    <cfRule type="cellIs" dxfId="26525" priority="1889" stopIfTrue="1" operator="equal">
      <formula>"Napkin Hs"</formula>
    </cfRule>
    <cfRule type="cellIs" dxfId="26524" priority="1890" stopIfTrue="1" operator="equal">
      <formula>"Towel"</formula>
    </cfRule>
    <cfRule type="cellIs" dxfId="26523" priority="1891" stopIfTrue="1" operator="equal">
      <formula>"Napkin Hs"</formula>
    </cfRule>
    <cfRule type="cellIs" dxfId="26522" priority="1892" stopIfTrue="1" operator="equal">
      <formula>"Towel"</formula>
    </cfRule>
    <cfRule type="cellIs" dxfId="26521" priority="1893" stopIfTrue="1" operator="equal">
      <formula>"Napkin Hs"</formula>
    </cfRule>
    <cfRule type="cellIs" dxfId="26520" priority="1896" stopIfTrue="1" operator="equal">
      <formula>"Towel"</formula>
    </cfRule>
    <cfRule type="cellIs" dxfId="26519" priority="1897" stopIfTrue="1" operator="equal">
      <formula>"Napkin Hs"</formula>
    </cfRule>
    <cfRule type="cellIs" dxfId="26518" priority="1899" stopIfTrue="1" operator="equal">
      <formula>"Napkin Hs"</formula>
    </cfRule>
  </conditionalFormatting>
  <conditionalFormatting sqref="C99">
    <cfRule type="cellIs" dxfId="26517" priority="1898" stopIfTrue="1" operator="equal">
      <formula>"Towel"</formula>
    </cfRule>
  </conditionalFormatting>
  <conditionalFormatting sqref="C99">
    <cfRule type="cellIs" dxfId="26516" priority="1876" stopIfTrue="1" operator="equal">
      <formula>"Towel"</formula>
    </cfRule>
    <cfRule type="cellIs" dxfId="26515" priority="1877" stopIfTrue="1" operator="equal">
      <formula>"Napkin Hs"</formula>
    </cfRule>
  </conditionalFormatting>
  <conditionalFormatting sqref="C99">
    <cfRule type="cellIs" dxfId="26514" priority="1875" stopIfTrue="1" operator="equal">
      <formula>"Napkin Hs"</formula>
    </cfRule>
  </conditionalFormatting>
  <conditionalFormatting sqref="C99">
    <cfRule type="cellIs" dxfId="26513" priority="1874" stopIfTrue="1" operator="equal">
      <formula>"Towel"</formula>
    </cfRule>
  </conditionalFormatting>
  <conditionalFormatting sqref="C99">
    <cfRule type="cellIs" dxfId="26512" priority="1872" stopIfTrue="1" operator="equal">
      <formula>"Towel"</formula>
    </cfRule>
  </conditionalFormatting>
  <conditionalFormatting sqref="C99">
    <cfRule type="cellIs" dxfId="26511" priority="1873" stopIfTrue="1" operator="equal">
      <formula>"Napkin Hs"</formula>
    </cfRule>
  </conditionalFormatting>
  <conditionalFormatting sqref="C99">
    <cfRule type="cellIs" dxfId="26510" priority="1776" stopIfTrue="1" operator="equal">
      <formula>"Towel"</formula>
    </cfRule>
  </conditionalFormatting>
  <conditionalFormatting sqref="C99">
    <cfRule type="cellIs" dxfId="26509" priority="1786" stopIfTrue="1" operator="equal">
      <formula>"Towel"</formula>
    </cfRule>
    <cfRule type="cellIs" dxfId="26508" priority="1787" stopIfTrue="1" operator="equal">
      <formula>"Napkin Hs"</formula>
    </cfRule>
    <cfRule type="cellIs" dxfId="26507" priority="1792" stopIfTrue="1" operator="equal">
      <formula>"Towel"</formula>
    </cfRule>
    <cfRule type="cellIs" dxfId="26506" priority="1793" stopIfTrue="1" operator="equal">
      <formula>"Napkin Hs"</formula>
    </cfRule>
    <cfRule type="cellIs" dxfId="26505" priority="1798" stopIfTrue="1" operator="equal">
      <formula>"Towel"</formula>
    </cfRule>
    <cfRule type="cellIs" dxfId="26504" priority="1799" stopIfTrue="1" operator="equal">
      <formula>"Napkin Hs"</formula>
    </cfRule>
    <cfRule type="cellIs" dxfId="26503" priority="1800" stopIfTrue="1" operator="equal">
      <formula>"Towel"</formula>
    </cfRule>
    <cfRule type="cellIs" dxfId="26502" priority="1801" stopIfTrue="1" operator="equal">
      <formula>"Napkin Hs"</formula>
    </cfRule>
    <cfRule type="cellIs" dxfId="26501" priority="1806" stopIfTrue="1" operator="equal">
      <formula>"Towel"</formula>
    </cfRule>
    <cfRule type="cellIs" dxfId="26500" priority="1807" stopIfTrue="1" operator="equal">
      <formula>"Napkin Hs"</formula>
    </cfRule>
    <cfRule type="cellIs" dxfId="26499" priority="1816" stopIfTrue="1" operator="equal">
      <formula>"Towel"</formula>
    </cfRule>
    <cfRule type="cellIs" dxfId="26498" priority="1817" stopIfTrue="1" operator="equal">
      <formula>"Napkin Hs"</formula>
    </cfRule>
    <cfRule type="cellIs" dxfId="26497" priority="1822" stopIfTrue="1" operator="equal">
      <formula>"Towel"</formula>
    </cfRule>
    <cfRule type="cellIs" dxfId="26496" priority="1823" stopIfTrue="1" operator="equal">
      <formula>"Napkin Hs"</formula>
    </cfRule>
    <cfRule type="cellIs" dxfId="26495" priority="1824" stopIfTrue="1" operator="equal">
      <formula>"Towel"</formula>
    </cfRule>
    <cfRule type="cellIs" dxfId="26494" priority="1825" stopIfTrue="1" operator="equal">
      <formula>"Napkin Hs"</formula>
    </cfRule>
    <cfRule type="cellIs" dxfId="26493" priority="1830" stopIfTrue="1" operator="equal">
      <formula>"Towel"</formula>
    </cfRule>
    <cfRule type="cellIs" dxfId="26492" priority="1831" stopIfTrue="1" operator="equal">
      <formula>"Napkin Hs"</formula>
    </cfRule>
    <cfRule type="cellIs" dxfId="26491" priority="1840" stopIfTrue="1" operator="equal">
      <formula>"Towel"</formula>
    </cfRule>
    <cfRule type="cellIs" dxfId="26490" priority="1841" stopIfTrue="1" operator="equal">
      <formula>"Napkin Hs"</formula>
    </cfRule>
    <cfRule type="cellIs" dxfId="26489" priority="1842" stopIfTrue="1" operator="equal">
      <formula>"Towel"</formula>
    </cfRule>
    <cfRule type="cellIs" dxfId="26488" priority="1843" stopIfTrue="1" operator="equal">
      <formula>"Napkin Hs"</formula>
    </cfRule>
    <cfRule type="cellIs" dxfId="26487" priority="1848" stopIfTrue="1" operator="equal">
      <formula>"Towel"</formula>
    </cfRule>
    <cfRule type="cellIs" dxfId="26486" priority="1849" stopIfTrue="1" operator="equal">
      <formula>"Napkin Hs"</formula>
    </cfRule>
    <cfRule type="cellIs" dxfId="26485" priority="1858" stopIfTrue="1" operator="equal">
      <formula>"Towel"</formula>
    </cfRule>
    <cfRule type="cellIs" dxfId="26484" priority="1859" stopIfTrue="1" operator="equal">
      <formula>"Napkin Hs"</formula>
    </cfRule>
    <cfRule type="cellIs" dxfId="26483" priority="1860" stopIfTrue="1" operator="equal">
      <formula>"Towel"</formula>
    </cfRule>
    <cfRule type="cellIs" dxfId="26482" priority="1861" stopIfTrue="1" operator="equal">
      <formula>"Napkin Hs"</formula>
    </cfRule>
    <cfRule type="cellIs" dxfId="26481" priority="1867" stopIfTrue="1" operator="equal">
      <formula>"Napkin Hs"</formula>
    </cfRule>
  </conditionalFormatting>
  <conditionalFormatting sqref="C99">
    <cfRule type="cellIs" dxfId="26480" priority="1866" stopIfTrue="1" operator="equal">
      <formula>"Towel"</formula>
    </cfRule>
  </conditionalFormatting>
  <conditionalFormatting sqref="C99">
    <cfRule type="cellIs" dxfId="26479" priority="1777" stopIfTrue="1" operator="equal">
      <formula>"Napkin Hs"</formula>
    </cfRule>
    <cfRule type="cellIs" dxfId="26478" priority="1778" stopIfTrue="1" operator="equal">
      <formula>"Towel"</formula>
    </cfRule>
    <cfRule type="cellIs" dxfId="26477" priority="1779" stopIfTrue="1" operator="equal">
      <formula>"Napkin Hs"</formula>
    </cfRule>
    <cfRule type="cellIs" dxfId="26476" priority="1780" stopIfTrue="1" operator="equal">
      <formula>"Towel"</formula>
    </cfRule>
    <cfRule type="cellIs" dxfId="26475" priority="1781" stopIfTrue="1" operator="equal">
      <formula>"Napkin Hs"</formula>
    </cfRule>
    <cfRule type="cellIs" dxfId="26474" priority="1782" stopIfTrue="1" operator="equal">
      <formula>"Towel"</formula>
    </cfRule>
    <cfRule type="cellIs" dxfId="26473" priority="1783" stopIfTrue="1" operator="equal">
      <formula>"Napkin Hs"</formula>
    </cfRule>
    <cfRule type="cellIs" dxfId="26472" priority="1784" stopIfTrue="1" operator="equal">
      <formula>"Towel"</formula>
    </cfRule>
    <cfRule type="cellIs" dxfId="26471" priority="1785" stopIfTrue="1" operator="equal">
      <formula>"Napkin Hs"</formula>
    </cfRule>
    <cfRule type="cellIs" dxfId="26470" priority="1788" stopIfTrue="1" operator="equal">
      <formula>"Towel"</formula>
    </cfRule>
    <cfRule type="cellIs" dxfId="26469" priority="1789" stopIfTrue="1" operator="equal">
      <formula>"Napkin Hs"</formula>
    </cfRule>
    <cfRule type="cellIs" dxfId="26468" priority="1790" stopIfTrue="1" operator="equal">
      <formula>"Towel"</formula>
    </cfRule>
    <cfRule type="cellIs" dxfId="26467" priority="1791" stopIfTrue="1" operator="equal">
      <formula>"Napkin Hs"</formula>
    </cfRule>
    <cfRule type="cellIs" dxfId="26466" priority="1794" stopIfTrue="1" operator="equal">
      <formula>"Towel"</formula>
    </cfRule>
    <cfRule type="cellIs" dxfId="26465" priority="1795" stopIfTrue="1" operator="equal">
      <formula>"Napkin Hs"</formula>
    </cfRule>
    <cfRule type="cellIs" dxfId="26464" priority="1796" stopIfTrue="1" operator="equal">
      <formula>"Towel"</formula>
    </cfRule>
    <cfRule type="cellIs" dxfId="26463" priority="1797" stopIfTrue="1" operator="equal">
      <formula>"Napkin Hs"</formula>
    </cfRule>
    <cfRule type="cellIs" dxfId="26462" priority="1802" stopIfTrue="1" operator="equal">
      <formula>"Towel"</formula>
    </cfRule>
    <cfRule type="cellIs" dxfId="26461" priority="1803" stopIfTrue="1" operator="equal">
      <formula>"Napkin Hs"</formula>
    </cfRule>
    <cfRule type="cellIs" dxfId="26460" priority="1804" stopIfTrue="1" operator="equal">
      <formula>"Towel"</formula>
    </cfRule>
    <cfRule type="cellIs" dxfId="26459" priority="1805" stopIfTrue="1" operator="equal">
      <formula>"Napkin Hs"</formula>
    </cfRule>
    <cfRule type="cellIs" dxfId="26458" priority="1808" stopIfTrue="1" operator="equal">
      <formula>"Towel"</formula>
    </cfRule>
    <cfRule type="cellIs" dxfId="26457" priority="1809" stopIfTrue="1" operator="equal">
      <formula>"Napkin Hs"</formula>
    </cfRule>
    <cfRule type="cellIs" dxfId="26456" priority="1810" stopIfTrue="1" operator="equal">
      <formula>"Towel"</formula>
    </cfRule>
    <cfRule type="cellIs" dxfId="26455" priority="1811" stopIfTrue="1" operator="equal">
      <formula>"Napkin Hs"</formula>
    </cfRule>
    <cfRule type="cellIs" dxfId="26454" priority="1812" stopIfTrue="1" operator="equal">
      <formula>"Towel"</formula>
    </cfRule>
    <cfRule type="cellIs" dxfId="26453" priority="1813" stopIfTrue="1" operator="equal">
      <formula>"Napkin Hs"</formula>
    </cfRule>
    <cfRule type="cellIs" dxfId="26452" priority="1814" stopIfTrue="1" operator="equal">
      <formula>"Towel"</formula>
    </cfRule>
    <cfRule type="cellIs" dxfId="26451" priority="1815" stopIfTrue="1" operator="equal">
      <formula>"Napkin Hs"</formula>
    </cfRule>
    <cfRule type="cellIs" dxfId="26450" priority="1818" stopIfTrue="1" operator="equal">
      <formula>"Towel"</formula>
    </cfRule>
    <cfRule type="cellIs" dxfId="26449" priority="1819" stopIfTrue="1" operator="equal">
      <formula>"Napkin Hs"</formula>
    </cfRule>
    <cfRule type="cellIs" dxfId="26448" priority="1820" stopIfTrue="1" operator="equal">
      <formula>"Towel"</formula>
    </cfRule>
    <cfRule type="cellIs" dxfId="26447" priority="1821" stopIfTrue="1" operator="equal">
      <formula>"Napkin Hs"</formula>
    </cfRule>
    <cfRule type="cellIs" dxfId="26446" priority="1826" stopIfTrue="1" operator="equal">
      <formula>"Towel"</formula>
    </cfRule>
    <cfRule type="cellIs" dxfId="26445" priority="1827" stopIfTrue="1" operator="equal">
      <formula>"Napkin Hs"</formula>
    </cfRule>
    <cfRule type="cellIs" dxfId="26444" priority="1828" stopIfTrue="1" operator="equal">
      <formula>"Towel"</formula>
    </cfRule>
    <cfRule type="cellIs" dxfId="26443" priority="1829" stopIfTrue="1" operator="equal">
      <formula>"Napkin Hs"</formula>
    </cfRule>
    <cfRule type="cellIs" dxfId="26442" priority="1832" stopIfTrue="1" operator="equal">
      <formula>"Towel"</formula>
    </cfRule>
    <cfRule type="cellIs" dxfId="26441" priority="1833" stopIfTrue="1" operator="equal">
      <formula>"Napkin Hs"</formula>
    </cfRule>
    <cfRule type="cellIs" dxfId="26440" priority="1834" stopIfTrue="1" operator="equal">
      <formula>"Towel"</formula>
    </cfRule>
    <cfRule type="cellIs" dxfId="26439" priority="1835" stopIfTrue="1" operator="equal">
      <formula>"Napkin Hs"</formula>
    </cfRule>
    <cfRule type="cellIs" dxfId="26438" priority="1836" stopIfTrue="1" operator="equal">
      <formula>"Towel"</formula>
    </cfRule>
    <cfRule type="cellIs" dxfId="26437" priority="1837" stopIfTrue="1" operator="equal">
      <formula>"Napkin Hs"</formula>
    </cfRule>
    <cfRule type="cellIs" dxfId="26436" priority="1838" stopIfTrue="1" operator="equal">
      <formula>"Towel"</formula>
    </cfRule>
    <cfRule type="cellIs" dxfId="26435" priority="1839" stopIfTrue="1" operator="equal">
      <formula>"Napkin Hs"</formula>
    </cfRule>
    <cfRule type="cellIs" dxfId="26434" priority="1844" stopIfTrue="1" operator="equal">
      <formula>"Towel"</formula>
    </cfRule>
    <cfRule type="cellIs" dxfId="26433" priority="1845" stopIfTrue="1" operator="equal">
      <formula>"Napkin Hs"</formula>
    </cfRule>
    <cfRule type="cellIs" dxfId="26432" priority="1846" stopIfTrue="1" operator="equal">
      <formula>"Towel"</formula>
    </cfRule>
    <cfRule type="cellIs" dxfId="26431" priority="1847" stopIfTrue="1" operator="equal">
      <formula>"Napkin Hs"</formula>
    </cfRule>
    <cfRule type="cellIs" dxfId="26430" priority="1850" stopIfTrue="1" operator="equal">
      <formula>"Towel"</formula>
    </cfRule>
    <cfRule type="cellIs" dxfId="26429" priority="1851" stopIfTrue="1" operator="equal">
      <formula>"Napkin Hs"</formula>
    </cfRule>
    <cfRule type="cellIs" dxfId="26428" priority="1852" stopIfTrue="1" operator="equal">
      <formula>"Towel"</formula>
    </cfRule>
    <cfRule type="cellIs" dxfId="26427" priority="1853" stopIfTrue="1" operator="equal">
      <formula>"Napkin Hs"</formula>
    </cfRule>
    <cfRule type="cellIs" dxfId="26426" priority="1854" stopIfTrue="1" operator="equal">
      <formula>"Towel"</formula>
    </cfRule>
    <cfRule type="cellIs" dxfId="26425" priority="1855" stopIfTrue="1" operator="equal">
      <formula>"Napkin Hs"</formula>
    </cfRule>
    <cfRule type="cellIs" dxfId="26424" priority="1856" stopIfTrue="1" operator="equal">
      <formula>"Towel"</formula>
    </cfRule>
    <cfRule type="cellIs" dxfId="26423" priority="1857" stopIfTrue="1" operator="equal">
      <formula>"Napkin Hs"</formula>
    </cfRule>
    <cfRule type="cellIs" dxfId="26422" priority="1862" stopIfTrue="1" operator="equal">
      <formula>"Towel"</formula>
    </cfRule>
    <cfRule type="cellIs" dxfId="26421" priority="1863" stopIfTrue="1" operator="equal">
      <formula>"Napkin Hs"</formula>
    </cfRule>
    <cfRule type="cellIs" dxfId="26420" priority="1864" stopIfTrue="1" operator="equal">
      <formula>"Towel"</formula>
    </cfRule>
    <cfRule type="cellIs" dxfId="26419" priority="1865" stopIfTrue="1" operator="equal">
      <formula>"Napkin Hs"</formula>
    </cfRule>
    <cfRule type="cellIs" dxfId="26418" priority="1868" stopIfTrue="1" operator="equal">
      <formula>"Towel"</formula>
    </cfRule>
    <cfRule type="cellIs" dxfId="26417" priority="1869" stopIfTrue="1" operator="equal">
      <formula>"Napkin Hs"</formula>
    </cfRule>
    <cfRule type="cellIs" dxfId="26416" priority="1870" stopIfTrue="1" operator="equal">
      <formula>"Towel"</formula>
    </cfRule>
    <cfRule type="cellIs" dxfId="26415" priority="1871" stopIfTrue="1" operator="equal">
      <formula>"Napkin Hs"</formula>
    </cfRule>
  </conditionalFormatting>
  <conditionalFormatting sqref="C99">
    <cfRule type="cellIs" dxfId="26414" priority="1775" stopIfTrue="1" operator="equal">
      <formula>"Napkin Hs"</formula>
    </cfRule>
  </conditionalFormatting>
  <conditionalFormatting sqref="C99">
    <cfRule type="cellIs" dxfId="26413" priority="1774" stopIfTrue="1" operator="equal">
      <formula>"Napkin Hs"</formula>
    </cfRule>
  </conditionalFormatting>
  <conditionalFormatting sqref="C99">
    <cfRule type="cellIs" dxfId="26412" priority="1773" stopIfTrue="1" operator="equal">
      <formula>"Napkin Hs"</formula>
    </cfRule>
  </conditionalFormatting>
  <conditionalFormatting sqref="C99">
    <cfRule type="cellIs" dxfId="26411" priority="1772" stopIfTrue="1" operator="equal">
      <formula>"Napkin Hs"</formula>
    </cfRule>
  </conditionalFormatting>
  <conditionalFormatting sqref="C99">
    <cfRule type="cellIs" dxfId="26410" priority="1771" stopIfTrue="1" operator="equal">
      <formula>"Napkin Hs"</formula>
    </cfRule>
  </conditionalFormatting>
  <conditionalFormatting sqref="C99">
    <cfRule type="cellIs" dxfId="26409" priority="1770" stopIfTrue="1" operator="equal">
      <formula>"Napkin Hs"</formula>
    </cfRule>
  </conditionalFormatting>
  <conditionalFormatting sqref="C99">
    <cfRule type="cellIs" dxfId="26408" priority="1766" stopIfTrue="1" operator="equal">
      <formula>"Towel"</formula>
    </cfRule>
    <cfRule type="cellIs" dxfId="26407" priority="1767" stopIfTrue="1" operator="equal">
      <formula>"Napkin Hs"</formula>
    </cfRule>
  </conditionalFormatting>
  <conditionalFormatting sqref="C99">
    <cfRule type="cellIs" dxfId="26406" priority="1768" stopIfTrue="1" operator="equal">
      <formula>"Towel"</formula>
    </cfRule>
    <cfRule type="cellIs" dxfId="26405" priority="1769" stopIfTrue="1" operator="equal">
      <formula>"Napkin Hs"</formula>
    </cfRule>
  </conditionalFormatting>
  <conditionalFormatting sqref="C99">
    <cfRule type="cellIs" dxfId="26404" priority="1762" stopIfTrue="1" operator="equal">
      <formula>"Towel"</formula>
    </cfRule>
    <cfRule type="cellIs" dxfId="26403" priority="1763" stopIfTrue="1" operator="equal">
      <formula>"Napkin Hs"</formula>
    </cfRule>
  </conditionalFormatting>
  <conditionalFormatting sqref="C99">
    <cfRule type="cellIs" dxfId="26402" priority="1764" stopIfTrue="1" operator="equal">
      <formula>"Towel"</formula>
    </cfRule>
    <cfRule type="cellIs" dxfId="26401" priority="1765" stopIfTrue="1" operator="equal">
      <formula>"Napkin Hs"</formula>
    </cfRule>
  </conditionalFormatting>
  <conditionalFormatting sqref="B99:C99">
    <cfRule type="cellIs" dxfId="26400" priority="2189" stopIfTrue="1" operator="equal">
      <formula>"Towel"</formula>
    </cfRule>
    <cfRule type="cellIs" dxfId="26399" priority="2190" stopIfTrue="1" operator="equal">
      <formula>"Napkin Hs"</formula>
    </cfRule>
  </conditionalFormatting>
  <conditionalFormatting sqref="C99">
    <cfRule type="cellIs" dxfId="26398" priority="2185" stopIfTrue="1" operator="equal">
      <formula>"Towel"</formula>
    </cfRule>
    <cfRule type="cellIs" dxfId="26397" priority="2186" stopIfTrue="1" operator="equal">
      <formula>"Napkin Hs"</formula>
    </cfRule>
  </conditionalFormatting>
  <conditionalFormatting sqref="C99">
    <cfRule type="cellIs" dxfId="26396" priority="2187" stopIfTrue="1" operator="equal">
      <formula>"Towel"</formula>
    </cfRule>
    <cfRule type="cellIs" dxfId="26395" priority="2188" stopIfTrue="1" operator="equal">
      <formula>"Napkin Hs"</formula>
    </cfRule>
  </conditionalFormatting>
  <conditionalFormatting sqref="C99">
    <cfRule type="cellIs" dxfId="26394" priority="2181" stopIfTrue="1" operator="equal">
      <formula>"Towel"</formula>
    </cfRule>
    <cfRule type="cellIs" dxfId="26393" priority="2182" stopIfTrue="1" operator="equal">
      <formula>"Napkin Hs"</formula>
    </cfRule>
  </conditionalFormatting>
  <conditionalFormatting sqref="C99">
    <cfRule type="cellIs" dxfId="26392" priority="2183" stopIfTrue="1" operator="equal">
      <formula>"Towel"</formula>
    </cfRule>
    <cfRule type="cellIs" dxfId="26391" priority="2184" stopIfTrue="1" operator="equal">
      <formula>"Napkin Hs"</formula>
    </cfRule>
  </conditionalFormatting>
  <conditionalFormatting sqref="C99">
    <cfRule type="cellIs" dxfId="26390" priority="2179" stopIfTrue="1" operator="equal">
      <formula>"Towel"</formula>
    </cfRule>
    <cfRule type="cellIs" dxfId="26389" priority="2180" stopIfTrue="1" operator="equal">
      <formula>"Napkin Hs"</formula>
    </cfRule>
  </conditionalFormatting>
  <conditionalFormatting sqref="B99">
    <cfRule type="cellIs" dxfId="26388" priority="2177" stopIfTrue="1" operator="equal">
      <formula>"Towel"</formula>
    </cfRule>
    <cfRule type="cellIs" dxfId="26387" priority="2178" stopIfTrue="1" operator="equal">
      <formula>"Napkin Hs"</formula>
    </cfRule>
  </conditionalFormatting>
  <conditionalFormatting sqref="B99:C99">
    <cfRule type="cellIs" dxfId="26386" priority="2175" stopIfTrue="1" operator="equal">
      <formula>"Towel"</formula>
    </cfRule>
    <cfRule type="cellIs" dxfId="26385" priority="2176" stopIfTrue="1" operator="equal">
      <formula>"Napkin Hs"</formula>
    </cfRule>
  </conditionalFormatting>
  <conditionalFormatting sqref="C99">
    <cfRule type="cellIs" dxfId="26384" priority="2171" stopIfTrue="1" operator="equal">
      <formula>"Towel"</formula>
    </cfRule>
    <cfRule type="cellIs" dxfId="26383" priority="2172" stopIfTrue="1" operator="equal">
      <formula>"Napkin Hs"</formula>
    </cfRule>
  </conditionalFormatting>
  <conditionalFormatting sqref="C99">
    <cfRule type="cellIs" dxfId="26382" priority="2174" stopIfTrue="1" operator="equal">
      <formula>"Napkin Hs"</formula>
    </cfRule>
  </conditionalFormatting>
  <conditionalFormatting sqref="C99">
    <cfRule type="cellIs" dxfId="26381" priority="2173" stopIfTrue="1" operator="equal">
      <formula>"Towel"</formula>
    </cfRule>
  </conditionalFormatting>
  <conditionalFormatting sqref="C97">
    <cfRule type="cellIs" dxfId="26380" priority="1748" stopIfTrue="1" operator="equal">
      <formula>"Towel"</formula>
    </cfRule>
    <cfRule type="cellIs" dxfId="26379" priority="1749" stopIfTrue="1" operator="equal">
      <formula>"Napkin Hs"</formula>
    </cfRule>
  </conditionalFormatting>
  <conditionalFormatting sqref="C97">
    <cfRule type="cellIs" dxfId="26378" priority="1746" stopIfTrue="1" operator="equal">
      <formula>"Towel"</formula>
    </cfRule>
    <cfRule type="cellIs" dxfId="26377" priority="1747" stopIfTrue="1" operator="equal">
      <formula>"Napkin Hs"</formula>
    </cfRule>
  </conditionalFormatting>
  <conditionalFormatting sqref="C97">
    <cfRule type="cellIs" dxfId="26376" priority="1754" stopIfTrue="1" operator="equal">
      <formula>"Towel"</formula>
    </cfRule>
    <cfRule type="cellIs" dxfId="26375" priority="1755" stopIfTrue="1" operator="equal">
      <formula>"Napkin Hs"</formula>
    </cfRule>
  </conditionalFormatting>
  <conditionalFormatting sqref="C97">
    <cfRule type="cellIs" dxfId="26374" priority="1756" stopIfTrue="1" operator="equal">
      <formula>"Towel"</formula>
    </cfRule>
    <cfRule type="cellIs" dxfId="26373" priority="1757" stopIfTrue="1" operator="equal">
      <formula>"Napkin Hs"</formula>
    </cfRule>
  </conditionalFormatting>
  <conditionalFormatting sqref="C97">
    <cfRule type="cellIs" dxfId="26372" priority="1752" stopIfTrue="1" operator="equal">
      <formula>"Towel"</formula>
    </cfRule>
    <cfRule type="cellIs" dxfId="26371" priority="1753" stopIfTrue="1" operator="equal">
      <formula>"Napkin Hs"</formula>
    </cfRule>
  </conditionalFormatting>
  <conditionalFormatting sqref="C97">
    <cfRule type="cellIs" dxfId="26370" priority="1750" stopIfTrue="1" operator="equal">
      <formula>"Towel"</formula>
    </cfRule>
    <cfRule type="cellIs" dxfId="26369" priority="1751" stopIfTrue="1" operator="equal">
      <formula>"Napkin Hs"</formula>
    </cfRule>
  </conditionalFormatting>
  <conditionalFormatting sqref="C97">
    <cfRule type="cellIs" dxfId="26368" priority="1758" stopIfTrue="1" operator="equal">
      <formula>"Towel"</formula>
    </cfRule>
    <cfRule type="cellIs" dxfId="26367" priority="1759" stopIfTrue="1" operator="equal">
      <formula>"Napkin Hs"</formula>
    </cfRule>
  </conditionalFormatting>
  <conditionalFormatting sqref="C97">
    <cfRule type="cellIs" dxfId="26366" priority="1760" stopIfTrue="1" operator="equal">
      <formula>"Towel"</formula>
    </cfRule>
    <cfRule type="cellIs" dxfId="26365" priority="1761" stopIfTrue="1" operator="equal">
      <formula>"Napkin Hs"</formula>
    </cfRule>
  </conditionalFormatting>
  <conditionalFormatting sqref="C97">
    <cfRule type="cellIs" dxfId="26364" priority="1742" stopIfTrue="1" operator="equal">
      <formula>"Towel"</formula>
    </cfRule>
    <cfRule type="cellIs" dxfId="26363" priority="1743" stopIfTrue="1" operator="equal">
      <formula>"Napkin Hs"</formula>
    </cfRule>
  </conditionalFormatting>
  <conditionalFormatting sqref="C97">
    <cfRule type="cellIs" dxfId="26362" priority="1744" stopIfTrue="1" operator="equal">
      <formula>"Towel"</formula>
    </cfRule>
    <cfRule type="cellIs" dxfId="26361" priority="1745" stopIfTrue="1" operator="equal">
      <formula>"Napkin Hs"</formula>
    </cfRule>
  </conditionalFormatting>
  <conditionalFormatting sqref="C97">
    <cfRule type="cellIs" dxfId="26360" priority="1740" stopIfTrue="1" operator="equal">
      <formula>"Towel"</formula>
    </cfRule>
    <cfRule type="cellIs" dxfId="26359" priority="1741" stopIfTrue="1" operator="equal">
      <formula>"Napkin Hs"</formula>
    </cfRule>
  </conditionalFormatting>
  <conditionalFormatting sqref="C97">
    <cfRule type="cellIs" dxfId="26358" priority="1738" stopIfTrue="1" operator="equal">
      <formula>"Towel"</formula>
    </cfRule>
    <cfRule type="cellIs" dxfId="26357" priority="1739" stopIfTrue="1" operator="equal">
      <formula>"Napkin Hs"</formula>
    </cfRule>
  </conditionalFormatting>
  <conditionalFormatting sqref="C97">
    <cfRule type="cellIs" dxfId="26356" priority="1718" stopIfTrue="1" operator="equal">
      <formula>"Towel"</formula>
    </cfRule>
    <cfRule type="cellIs" dxfId="26355" priority="1719" stopIfTrue="1" operator="equal">
      <formula>"Napkin Hs"</formula>
    </cfRule>
  </conditionalFormatting>
  <conditionalFormatting sqref="C97">
    <cfRule type="cellIs" dxfId="26354" priority="1714" stopIfTrue="1" operator="equal">
      <formula>"Towel"</formula>
    </cfRule>
    <cfRule type="cellIs" dxfId="26353" priority="1715" stopIfTrue="1" operator="equal">
      <formula>"Napkin Hs"</formula>
    </cfRule>
  </conditionalFormatting>
  <conditionalFormatting sqref="C97">
    <cfRule type="cellIs" dxfId="26352" priority="1717" stopIfTrue="1" operator="equal">
      <formula>"Napkin Hs"</formula>
    </cfRule>
  </conditionalFormatting>
  <conditionalFormatting sqref="C97">
    <cfRule type="cellIs" dxfId="26351" priority="1716" stopIfTrue="1" operator="equal">
      <formula>"Towel"</formula>
    </cfRule>
  </conditionalFormatting>
  <conditionalFormatting sqref="C97">
    <cfRule type="cellIs" dxfId="26350" priority="1712" stopIfTrue="1" operator="equal">
      <formula>"Towel"</formula>
    </cfRule>
    <cfRule type="cellIs" dxfId="26349" priority="1713" stopIfTrue="1" operator="equal">
      <formula>"Napkin Hs"</formula>
    </cfRule>
  </conditionalFormatting>
  <conditionalFormatting sqref="C97">
    <cfRule type="cellIs" dxfId="26348" priority="1708" stopIfTrue="1" operator="equal">
      <formula>"Towel"</formula>
    </cfRule>
    <cfRule type="cellIs" dxfId="26347" priority="1709" stopIfTrue="1" operator="equal">
      <formula>"Napkin Hs"</formula>
    </cfRule>
  </conditionalFormatting>
  <conditionalFormatting sqref="C97">
    <cfRule type="cellIs" dxfId="26346" priority="1710" stopIfTrue="1" operator="equal">
      <formula>"Towel"</formula>
    </cfRule>
    <cfRule type="cellIs" dxfId="26345" priority="1711" stopIfTrue="1" operator="equal">
      <formula>"Napkin Hs"</formula>
    </cfRule>
  </conditionalFormatting>
  <conditionalFormatting sqref="C97">
    <cfRule type="cellIs" dxfId="26344" priority="1706" stopIfTrue="1" operator="equal">
      <formula>"Towel"</formula>
    </cfRule>
    <cfRule type="cellIs" dxfId="26343" priority="1707" stopIfTrue="1" operator="equal">
      <formula>"Napkin Hs"</formula>
    </cfRule>
  </conditionalFormatting>
  <conditionalFormatting sqref="C97">
    <cfRule type="cellIs" dxfId="26342" priority="1704" stopIfTrue="1" operator="equal">
      <formula>"Towel"</formula>
    </cfRule>
    <cfRule type="cellIs" dxfId="26341" priority="1705" stopIfTrue="1" operator="equal">
      <formula>"Napkin Hs"</formula>
    </cfRule>
  </conditionalFormatting>
  <conditionalFormatting sqref="C97">
    <cfRule type="cellIs" dxfId="26340" priority="1702" stopIfTrue="1" operator="equal">
      <formula>"Towel"</formula>
    </cfRule>
    <cfRule type="cellIs" dxfId="26339" priority="1703" stopIfTrue="1" operator="equal">
      <formula>"Napkin Hs"</formula>
    </cfRule>
  </conditionalFormatting>
  <conditionalFormatting sqref="C97">
    <cfRule type="cellIs" dxfId="26338" priority="1694" stopIfTrue="1" operator="equal">
      <formula>"Towel"</formula>
    </cfRule>
    <cfRule type="cellIs" dxfId="26337" priority="1695" stopIfTrue="1" operator="equal">
      <formula>"Napkin Hs"</formula>
    </cfRule>
  </conditionalFormatting>
  <conditionalFormatting sqref="C97">
    <cfRule type="cellIs" dxfId="26336" priority="1696" stopIfTrue="1" operator="equal">
      <formula>"Towel"</formula>
    </cfRule>
    <cfRule type="cellIs" dxfId="26335" priority="1697" stopIfTrue="1" operator="equal">
      <formula>"Napkin Hs"</formula>
    </cfRule>
  </conditionalFormatting>
  <conditionalFormatting sqref="C97">
    <cfRule type="cellIs" dxfId="26334" priority="1692" stopIfTrue="1" operator="equal">
      <formula>"Towel"</formula>
    </cfRule>
    <cfRule type="cellIs" dxfId="26333" priority="1693" stopIfTrue="1" operator="equal">
      <formula>"Napkin Hs"</formula>
    </cfRule>
  </conditionalFormatting>
  <conditionalFormatting sqref="C97">
    <cfRule type="cellIs" dxfId="26332" priority="1690" stopIfTrue="1" operator="equal">
      <formula>"Towel"</formula>
    </cfRule>
    <cfRule type="cellIs" dxfId="26331" priority="1691" stopIfTrue="1" operator="equal">
      <formula>"Napkin Hs"</formula>
    </cfRule>
  </conditionalFormatting>
  <conditionalFormatting sqref="C97">
    <cfRule type="cellIs" dxfId="26330" priority="1698" stopIfTrue="1" operator="equal">
      <formula>"Towel"</formula>
    </cfRule>
    <cfRule type="cellIs" dxfId="26329" priority="1699" stopIfTrue="1" operator="equal">
      <formula>"Napkin Hs"</formula>
    </cfRule>
  </conditionalFormatting>
  <conditionalFormatting sqref="C97">
    <cfRule type="cellIs" dxfId="26328" priority="1700" stopIfTrue="1" operator="equal">
      <formula>"Towel"</formula>
    </cfRule>
    <cfRule type="cellIs" dxfId="26327" priority="1701" stopIfTrue="1" operator="equal">
      <formula>"Napkin Hs"</formula>
    </cfRule>
  </conditionalFormatting>
  <conditionalFormatting sqref="C97">
    <cfRule type="cellIs" dxfId="26326" priority="1688" stopIfTrue="1" operator="equal">
      <formula>"Towel"</formula>
    </cfRule>
    <cfRule type="cellIs" dxfId="26325" priority="1689" stopIfTrue="1" operator="equal">
      <formula>"Napkin Hs"</formula>
    </cfRule>
  </conditionalFormatting>
  <conditionalFormatting sqref="C97">
    <cfRule type="cellIs" dxfId="26324" priority="1684" stopIfTrue="1" operator="equal">
      <formula>"Towel"</formula>
    </cfRule>
    <cfRule type="cellIs" dxfId="26323" priority="1685" stopIfTrue="1" operator="equal">
      <formula>"Napkin Hs"</formula>
    </cfRule>
  </conditionalFormatting>
  <conditionalFormatting sqref="C97">
    <cfRule type="cellIs" dxfId="26322" priority="1686" stopIfTrue="1" operator="equal">
      <formula>"Towel"</formula>
    </cfRule>
    <cfRule type="cellIs" dxfId="26321" priority="1687" stopIfTrue="1" operator="equal">
      <formula>"Napkin Hs"</formula>
    </cfRule>
  </conditionalFormatting>
  <conditionalFormatting sqref="C97">
    <cfRule type="cellIs" dxfId="26320" priority="1682" stopIfTrue="1" operator="equal">
      <formula>"Towel"</formula>
    </cfRule>
    <cfRule type="cellIs" dxfId="26319" priority="1683" stopIfTrue="1" operator="equal">
      <formula>"Napkin Hs"</formula>
    </cfRule>
  </conditionalFormatting>
  <conditionalFormatting sqref="C97">
    <cfRule type="cellIs" dxfId="26318" priority="1680" stopIfTrue="1" operator="equal">
      <formula>"Towel"</formula>
    </cfRule>
    <cfRule type="cellIs" dxfId="26317" priority="1681" stopIfTrue="1" operator="equal">
      <formula>"Napkin Hs"</formula>
    </cfRule>
  </conditionalFormatting>
  <conditionalFormatting sqref="C97">
    <cfRule type="cellIs" dxfId="26316" priority="1678" stopIfTrue="1" operator="equal">
      <formula>"Towel"</formula>
    </cfRule>
    <cfRule type="cellIs" dxfId="26315" priority="1679" stopIfTrue="1" operator="equal">
      <formula>"Napkin Hs"</formula>
    </cfRule>
  </conditionalFormatting>
  <conditionalFormatting sqref="C97">
    <cfRule type="cellIs" dxfId="26314" priority="1670" stopIfTrue="1" operator="equal">
      <formula>"Towel"</formula>
    </cfRule>
    <cfRule type="cellIs" dxfId="26313" priority="1671" stopIfTrue="1" operator="equal">
      <formula>"Napkin Hs"</formula>
    </cfRule>
  </conditionalFormatting>
  <conditionalFormatting sqref="C97">
    <cfRule type="cellIs" dxfId="26312" priority="1672" stopIfTrue="1" operator="equal">
      <formula>"Towel"</formula>
    </cfRule>
    <cfRule type="cellIs" dxfId="26311" priority="1673" stopIfTrue="1" operator="equal">
      <formula>"Napkin Hs"</formula>
    </cfRule>
  </conditionalFormatting>
  <conditionalFormatting sqref="C97">
    <cfRule type="cellIs" dxfId="26310" priority="1668" stopIfTrue="1" operator="equal">
      <formula>"Towel"</formula>
    </cfRule>
    <cfRule type="cellIs" dxfId="26309" priority="1669" stopIfTrue="1" operator="equal">
      <formula>"Napkin Hs"</formula>
    </cfRule>
  </conditionalFormatting>
  <conditionalFormatting sqref="C97">
    <cfRule type="cellIs" dxfId="26308" priority="1666" stopIfTrue="1" operator="equal">
      <formula>"Towel"</formula>
    </cfRule>
    <cfRule type="cellIs" dxfId="26307" priority="1667" stopIfTrue="1" operator="equal">
      <formula>"Napkin Hs"</formula>
    </cfRule>
  </conditionalFormatting>
  <conditionalFormatting sqref="C97">
    <cfRule type="cellIs" dxfId="26306" priority="1674" stopIfTrue="1" operator="equal">
      <formula>"Towel"</formula>
    </cfRule>
    <cfRule type="cellIs" dxfId="26305" priority="1675" stopIfTrue="1" operator="equal">
      <formula>"Napkin Hs"</formula>
    </cfRule>
  </conditionalFormatting>
  <conditionalFormatting sqref="C97">
    <cfRule type="cellIs" dxfId="26304" priority="1676" stopIfTrue="1" operator="equal">
      <formula>"Towel"</formula>
    </cfRule>
    <cfRule type="cellIs" dxfId="26303" priority="1677" stopIfTrue="1" operator="equal">
      <formula>"Napkin Hs"</formula>
    </cfRule>
  </conditionalFormatting>
  <conditionalFormatting sqref="C97">
    <cfRule type="cellIs" dxfId="26302" priority="1664" stopIfTrue="1" operator="equal">
      <formula>"Towel"</formula>
    </cfRule>
    <cfRule type="cellIs" dxfId="26301" priority="1665" stopIfTrue="1" operator="equal">
      <formula>"Napkin Hs"</formula>
    </cfRule>
  </conditionalFormatting>
  <conditionalFormatting sqref="C97">
    <cfRule type="cellIs" dxfId="26300" priority="1660" stopIfTrue="1" operator="equal">
      <formula>"Towel"</formula>
    </cfRule>
    <cfRule type="cellIs" dxfId="26299" priority="1661" stopIfTrue="1" operator="equal">
      <formula>"Napkin Hs"</formula>
    </cfRule>
  </conditionalFormatting>
  <conditionalFormatting sqref="C97">
    <cfRule type="cellIs" dxfId="26298" priority="1662" stopIfTrue="1" operator="equal">
      <formula>"Towel"</formula>
    </cfRule>
    <cfRule type="cellIs" dxfId="26297" priority="1663" stopIfTrue="1" operator="equal">
      <formula>"Napkin Hs"</formula>
    </cfRule>
  </conditionalFormatting>
  <conditionalFormatting sqref="C97">
    <cfRule type="cellIs" dxfId="26296" priority="1656" stopIfTrue="1" operator="equal">
      <formula>"Towel"</formula>
    </cfRule>
    <cfRule type="cellIs" dxfId="26295" priority="1657" stopIfTrue="1" operator="equal">
      <formula>"Napkin Hs"</formula>
    </cfRule>
  </conditionalFormatting>
  <conditionalFormatting sqref="C97">
    <cfRule type="cellIs" dxfId="26294" priority="1658" stopIfTrue="1" operator="equal">
      <formula>"Towel"</formula>
    </cfRule>
    <cfRule type="cellIs" dxfId="26293" priority="1659" stopIfTrue="1" operator="equal">
      <formula>"Napkin Hs"</formula>
    </cfRule>
  </conditionalFormatting>
  <conditionalFormatting sqref="C97">
    <cfRule type="cellIs" dxfId="26292" priority="1654" stopIfTrue="1" operator="equal">
      <formula>"Towel"</formula>
    </cfRule>
    <cfRule type="cellIs" dxfId="26291" priority="1655" stopIfTrue="1" operator="equal">
      <formula>"Napkin Hs"</formula>
    </cfRule>
  </conditionalFormatting>
  <conditionalFormatting sqref="C97">
    <cfRule type="cellIs" dxfId="26290" priority="1648" stopIfTrue="1" operator="equal">
      <formula>"Towel"</formula>
    </cfRule>
    <cfRule type="cellIs" dxfId="26289" priority="1649" stopIfTrue="1" operator="equal">
      <formula>"Napkin Hs"</formula>
    </cfRule>
  </conditionalFormatting>
  <conditionalFormatting sqref="C97">
    <cfRule type="cellIs" dxfId="26288" priority="1652" stopIfTrue="1" operator="equal">
      <formula>"Towel"</formula>
    </cfRule>
    <cfRule type="cellIs" dxfId="26287" priority="1653" stopIfTrue="1" operator="equal">
      <formula>"Napkin Hs"</formula>
    </cfRule>
  </conditionalFormatting>
  <conditionalFormatting sqref="C97">
    <cfRule type="cellIs" dxfId="26286" priority="1650" stopIfTrue="1" operator="equal">
      <formula>"Towel"</formula>
    </cfRule>
    <cfRule type="cellIs" dxfId="26285" priority="1651" stopIfTrue="1" operator="equal">
      <formula>"Napkin Hs"</formula>
    </cfRule>
  </conditionalFormatting>
  <conditionalFormatting sqref="C97">
    <cfRule type="cellIs" dxfId="26284" priority="1642" stopIfTrue="1" operator="equal">
      <formula>"Towel"</formula>
    </cfRule>
    <cfRule type="cellIs" dxfId="26283" priority="1643" stopIfTrue="1" operator="equal">
      <formula>"Napkin Hs"</formula>
    </cfRule>
  </conditionalFormatting>
  <conditionalFormatting sqref="C97">
    <cfRule type="cellIs" dxfId="26282" priority="1644" stopIfTrue="1" operator="equal">
      <formula>"Towel"</formula>
    </cfRule>
    <cfRule type="cellIs" dxfId="26281" priority="1645" stopIfTrue="1" operator="equal">
      <formula>"Napkin Hs"</formula>
    </cfRule>
  </conditionalFormatting>
  <conditionalFormatting sqref="C97">
    <cfRule type="cellIs" dxfId="26280" priority="1646" stopIfTrue="1" operator="equal">
      <formula>"Towel"</formula>
    </cfRule>
    <cfRule type="cellIs" dxfId="26279" priority="1647" stopIfTrue="1" operator="equal">
      <formula>"Napkin Hs"</formula>
    </cfRule>
  </conditionalFormatting>
  <conditionalFormatting sqref="C97">
    <cfRule type="cellIs" dxfId="26278" priority="1640" stopIfTrue="1" operator="equal">
      <formula>"Towel"</formula>
    </cfRule>
    <cfRule type="cellIs" dxfId="26277" priority="1641" stopIfTrue="1" operator="equal">
      <formula>"Napkin Hs"</formula>
    </cfRule>
  </conditionalFormatting>
  <conditionalFormatting sqref="C97">
    <cfRule type="cellIs" dxfId="26276" priority="1638" stopIfTrue="1" operator="equal">
      <formula>"Towel"</formula>
    </cfRule>
    <cfRule type="cellIs" dxfId="26275" priority="1639" stopIfTrue="1" operator="equal">
      <formula>"Napkin Hs"</formula>
    </cfRule>
  </conditionalFormatting>
  <conditionalFormatting sqref="C97">
    <cfRule type="cellIs" dxfId="26274" priority="1614" stopIfTrue="1" operator="equal">
      <formula>"Towel"</formula>
    </cfRule>
  </conditionalFormatting>
  <conditionalFormatting sqref="C97">
    <cfRule type="cellIs" dxfId="26273" priority="1615" stopIfTrue="1" operator="equal">
      <formula>"Napkin Hs"</formula>
    </cfRule>
    <cfRule type="cellIs" dxfId="26272" priority="1620" stopIfTrue="1" operator="equal">
      <formula>"Towel"</formula>
    </cfRule>
    <cfRule type="cellIs" dxfId="26271" priority="1621" stopIfTrue="1" operator="equal">
      <formula>"Napkin Hs"</formula>
    </cfRule>
    <cfRule type="cellIs" dxfId="26270" priority="1630" stopIfTrue="1" operator="equal">
      <formula>"Towel"</formula>
    </cfRule>
    <cfRule type="cellIs" dxfId="26269" priority="1631" stopIfTrue="1" operator="equal">
      <formula>"Napkin Hs"</formula>
    </cfRule>
    <cfRule type="cellIs" dxfId="26268" priority="1636" stopIfTrue="1" operator="equal">
      <formula>"Towel"</formula>
    </cfRule>
    <cfRule type="cellIs" dxfId="26267" priority="1637" stopIfTrue="1" operator="equal">
      <formula>"Napkin Hs"</formula>
    </cfRule>
  </conditionalFormatting>
  <conditionalFormatting sqref="C97">
    <cfRule type="cellIs" dxfId="26266" priority="1616" stopIfTrue="1" operator="equal">
      <formula>"Towel"</formula>
    </cfRule>
    <cfRule type="cellIs" dxfId="26265" priority="1617" stopIfTrue="1" operator="equal">
      <formula>"Napkin Hs"</formula>
    </cfRule>
    <cfRule type="cellIs" dxfId="26264" priority="1618" stopIfTrue="1" operator="equal">
      <formula>"Towel"</formula>
    </cfRule>
    <cfRule type="cellIs" dxfId="26263" priority="1619" stopIfTrue="1" operator="equal">
      <formula>"Napkin Hs"</formula>
    </cfRule>
    <cfRule type="cellIs" dxfId="26262" priority="1622" stopIfTrue="1" operator="equal">
      <formula>"Towel"</formula>
    </cfRule>
    <cfRule type="cellIs" dxfId="26261" priority="1623" stopIfTrue="1" operator="equal">
      <formula>"Napkin Hs"</formula>
    </cfRule>
    <cfRule type="cellIs" dxfId="26260" priority="1624" stopIfTrue="1" operator="equal">
      <formula>"Towel"</formula>
    </cfRule>
    <cfRule type="cellIs" dxfId="26259" priority="1625" stopIfTrue="1" operator="equal">
      <formula>"Napkin Hs"</formula>
    </cfRule>
    <cfRule type="cellIs" dxfId="26258" priority="1626" stopIfTrue="1" operator="equal">
      <formula>"Towel"</formula>
    </cfRule>
    <cfRule type="cellIs" dxfId="26257" priority="1627" stopIfTrue="1" operator="equal">
      <formula>"Napkin Hs"</formula>
    </cfRule>
    <cfRule type="cellIs" dxfId="26256" priority="1628" stopIfTrue="1" operator="equal">
      <formula>"Towel"</formula>
    </cfRule>
    <cfRule type="cellIs" dxfId="26255" priority="1629" stopIfTrue="1" operator="equal">
      <formula>"Napkin Hs"</formula>
    </cfRule>
    <cfRule type="cellIs" dxfId="26254" priority="1632" stopIfTrue="1" operator="equal">
      <formula>"Towel"</formula>
    </cfRule>
    <cfRule type="cellIs" dxfId="26253" priority="1633" stopIfTrue="1" operator="equal">
      <formula>"Napkin Hs"</formula>
    </cfRule>
    <cfRule type="cellIs" dxfId="26252" priority="1635" stopIfTrue="1" operator="equal">
      <formula>"Napkin Hs"</formula>
    </cfRule>
  </conditionalFormatting>
  <conditionalFormatting sqref="C97">
    <cfRule type="cellIs" dxfId="26251" priority="1634" stopIfTrue="1" operator="equal">
      <formula>"Towel"</formula>
    </cfRule>
  </conditionalFormatting>
  <conditionalFormatting sqref="C97">
    <cfRule type="cellIs" dxfId="26250" priority="1612" stopIfTrue="1" operator="equal">
      <formula>"Towel"</formula>
    </cfRule>
    <cfRule type="cellIs" dxfId="26249" priority="1613" stopIfTrue="1" operator="equal">
      <formula>"Napkin Hs"</formula>
    </cfRule>
  </conditionalFormatting>
  <conditionalFormatting sqref="C97">
    <cfRule type="cellIs" dxfId="26248" priority="1611" stopIfTrue="1" operator="equal">
      <formula>"Napkin Hs"</formula>
    </cfRule>
  </conditionalFormatting>
  <conditionalFormatting sqref="C97">
    <cfRule type="cellIs" dxfId="26247" priority="1610" stopIfTrue="1" operator="equal">
      <formula>"Towel"</formula>
    </cfRule>
  </conditionalFormatting>
  <conditionalFormatting sqref="C97">
    <cfRule type="cellIs" dxfId="26246" priority="1608" stopIfTrue="1" operator="equal">
      <formula>"Towel"</formula>
    </cfRule>
  </conditionalFormatting>
  <conditionalFormatting sqref="C97">
    <cfRule type="cellIs" dxfId="26245" priority="1609" stopIfTrue="1" operator="equal">
      <formula>"Napkin Hs"</formula>
    </cfRule>
  </conditionalFormatting>
  <conditionalFormatting sqref="C97">
    <cfRule type="cellIs" dxfId="26244" priority="1512" stopIfTrue="1" operator="equal">
      <formula>"Towel"</formula>
    </cfRule>
  </conditionalFormatting>
  <conditionalFormatting sqref="C97">
    <cfRule type="cellIs" dxfId="26243" priority="1522" stopIfTrue="1" operator="equal">
      <formula>"Towel"</formula>
    </cfRule>
    <cfRule type="cellIs" dxfId="26242" priority="1523" stopIfTrue="1" operator="equal">
      <formula>"Napkin Hs"</formula>
    </cfRule>
    <cfRule type="cellIs" dxfId="26241" priority="1528" stopIfTrue="1" operator="equal">
      <formula>"Towel"</formula>
    </cfRule>
    <cfRule type="cellIs" dxfId="26240" priority="1529" stopIfTrue="1" operator="equal">
      <formula>"Napkin Hs"</formula>
    </cfRule>
    <cfRule type="cellIs" dxfId="26239" priority="1534" stopIfTrue="1" operator="equal">
      <formula>"Towel"</formula>
    </cfRule>
    <cfRule type="cellIs" dxfId="26238" priority="1535" stopIfTrue="1" operator="equal">
      <formula>"Napkin Hs"</formula>
    </cfRule>
    <cfRule type="cellIs" dxfId="26237" priority="1536" stopIfTrue="1" operator="equal">
      <formula>"Towel"</formula>
    </cfRule>
    <cfRule type="cellIs" dxfId="26236" priority="1537" stopIfTrue="1" operator="equal">
      <formula>"Napkin Hs"</formula>
    </cfRule>
    <cfRule type="cellIs" dxfId="26235" priority="1542" stopIfTrue="1" operator="equal">
      <formula>"Towel"</formula>
    </cfRule>
    <cfRule type="cellIs" dxfId="26234" priority="1543" stopIfTrue="1" operator="equal">
      <formula>"Napkin Hs"</formula>
    </cfRule>
    <cfRule type="cellIs" dxfId="26233" priority="1552" stopIfTrue="1" operator="equal">
      <formula>"Towel"</formula>
    </cfRule>
    <cfRule type="cellIs" dxfId="26232" priority="1553" stopIfTrue="1" operator="equal">
      <formula>"Napkin Hs"</formula>
    </cfRule>
    <cfRule type="cellIs" dxfId="26231" priority="1558" stopIfTrue="1" operator="equal">
      <formula>"Towel"</formula>
    </cfRule>
    <cfRule type="cellIs" dxfId="26230" priority="1559" stopIfTrue="1" operator="equal">
      <formula>"Napkin Hs"</formula>
    </cfRule>
    <cfRule type="cellIs" dxfId="26229" priority="1560" stopIfTrue="1" operator="equal">
      <formula>"Towel"</formula>
    </cfRule>
    <cfRule type="cellIs" dxfId="26228" priority="1561" stopIfTrue="1" operator="equal">
      <formula>"Napkin Hs"</formula>
    </cfRule>
    <cfRule type="cellIs" dxfId="26227" priority="1566" stopIfTrue="1" operator="equal">
      <formula>"Towel"</formula>
    </cfRule>
    <cfRule type="cellIs" dxfId="26226" priority="1567" stopIfTrue="1" operator="equal">
      <formula>"Napkin Hs"</formula>
    </cfRule>
    <cfRule type="cellIs" dxfId="26225" priority="1576" stopIfTrue="1" operator="equal">
      <formula>"Towel"</formula>
    </cfRule>
    <cfRule type="cellIs" dxfId="26224" priority="1577" stopIfTrue="1" operator="equal">
      <formula>"Napkin Hs"</formula>
    </cfRule>
    <cfRule type="cellIs" dxfId="26223" priority="1578" stopIfTrue="1" operator="equal">
      <formula>"Towel"</formula>
    </cfRule>
    <cfRule type="cellIs" dxfId="26222" priority="1579" stopIfTrue="1" operator="equal">
      <formula>"Napkin Hs"</formula>
    </cfRule>
    <cfRule type="cellIs" dxfId="26221" priority="1584" stopIfTrue="1" operator="equal">
      <formula>"Towel"</formula>
    </cfRule>
    <cfRule type="cellIs" dxfId="26220" priority="1585" stopIfTrue="1" operator="equal">
      <formula>"Napkin Hs"</formula>
    </cfRule>
    <cfRule type="cellIs" dxfId="26219" priority="1594" stopIfTrue="1" operator="equal">
      <formula>"Towel"</formula>
    </cfRule>
    <cfRule type="cellIs" dxfId="26218" priority="1595" stopIfTrue="1" operator="equal">
      <formula>"Napkin Hs"</formula>
    </cfRule>
    <cfRule type="cellIs" dxfId="26217" priority="1596" stopIfTrue="1" operator="equal">
      <formula>"Towel"</formula>
    </cfRule>
    <cfRule type="cellIs" dxfId="26216" priority="1597" stopIfTrue="1" operator="equal">
      <formula>"Napkin Hs"</formula>
    </cfRule>
    <cfRule type="cellIs" dxfId="26215" priority="1603" stopIfTrue="1" operator="equal">
      <formula>"Napkin Hs"</formula>
    </cfRule>
  </conditionalFormatting>
  <conditionalFormatting sqref="C97">
    <cfRule type="cellIs" dxfId="26214" priority="1602" stopIfTrue="1" operator="equal">
      <formula>"Towel"</formula>
    </cfRule>
  </conditionalFormatting>
  <conditionalFormatting sqref="C97">
    <cfRule type="cellIs" dxfId="26213" priority="1513" stopIfTrue="1" operator="equal">
      <formula>"Napkin Hs"</formula>
    </cfRule>
    <cfRule type="cellIs" dxfId="26212" priority="1514" stopIfTrue="1" operator="equal">
      <formula>"Towel"</formula>
    </cfRule>
    <cfRule type="cellIs" dxfId="26211" priority="1515" stopIfTrue="1" operator="equal">
      <formula>"Napkin Hs"</formula>
    </cfRule>
    <cfRule type="cellIs" dxfId="26210" priority="1516" stopIfTrue="1" operator="equal">
      <formula>"Towel"</formula>
    </cfRule>
    <cfRule type="cellIs" dxfId="26209" priority="1517" stopIfTrue="1" operator="equal">
      <formula>"Napkin Hs"</formula>
    </cfRule>
    <cfRule type="cellIs" dxfId="26208" priority="1518" stopIfTrue="1" operator="equal">
      <formula>"Towel"</formula>
    </cfRule>
    <cfRule type="cellIs" dxfId="26207" priority="1519" stopIfTrue="1" operator="equal">
      <formula>"Napkin Hs"</formula>
    </cfRule>
    <cfRule type="cellIs" dxfId="26206" priority="1520" stopIfTrue="1" operator="equal">
      <formula>"Towel"</formula>
    </cfRule>
    <cfRule type="cellIs" dxfId="26205" priority="1521" stopIfTrue="1" operator="equal">
      <formula>"Napkin Hs"</formula>
    </cfRule>
    <cfRule type="cellIs" dxfId="26204" priority="1524" stopIfTrue="1" operator="equal">
      <formula>"Towel"</formula>
    </cfRule>
    <cfRule type="cellIs" dxfId="26203" priority="1525" stopIfTrue="1" operator="equal">
      <formula>"Napkin Hs"</formula>
    </cfRule>
    <cfRule type="cellIs" dxfId="26202" priority="1526" stopIfTrue="1" operator="equal">
      <formula>"Towel"</formula>
    </cfRule>
    <cfRule type="cellIs" dxfId="26201" priority="1527" stopIfTrue="1" operator="equal">
      <formula>"Napkin Hs"</formula>
    </cfRule>
    <cfRule type="cellIs" dxfId="26200" priority="1530" stopIfTrue="1" operator="equal">
      <formula>"Towel"</formula>
    </cfRule>
    <cfRule type="cellIs" dxfId="26199" priority="1531" stopIfTrue="1" operator="equal">
      <formula>"Napkin Hs"</formula>
    </cfRule>
    <cfRule type="cellIs" dxfId="26198" priority="1532" stopIfTrue="1" operator="equal">
      <formula>"Towel"</formula>
    </cfRule>
    <cfRule type="cellIs" dxfId="26197" priority="1533" stopIfTrue="1" operator="equal">
      <formula>"Napkin Hs"</formula>
    </cfRule>
    <cfRule type="cellIs" dxfId="26196" priority="1538" stopIfTrue="1" operator="equal">
      <formula>"Towel"</formula>
    </cfRule>
    <cfRule type="cellIs" dxfId="26195" priority="1539" stopIfTrue="1" operator="equal">
      <formula>"Napkin Hs"</formula>
    </cfRule>
    <cfRule type="cellIs" dxfId="26194" priority="1540" stopIfTrue="1" operator="equal">
      <formula>"Towel"</formula>
    </cfRule>
    <cfRule type="cellIs" dxfId="26193" priority="1541" stopIfTrue="1" operator="equal">
      <formula>"Napkin Hs"</formula>
    </cfRule>
    <cfRule type="cellIs" dxfId="26192" priority="1544" stopIfTrue="1" operator="equal">
      <formula>"Towel"</formula>
    </cfRule>
    <cfRule type="cellIs" dxfId="26191" priority="1545" stopIfTrue="1" operator="equal">
      <formula>"Napkin Hs"</formula>
    </cfRule>
    <cfRule type="cellIs" dxfId="26190" priority="1546" stopIfTrue="1" operator="equal">
      <formula>"Towel"</formula>
    </cfRule>
    <cfRule type="cellIs" dxfId="26189" priority="1547" stopIfTrue="1" operator="equal">
      <formula>"Napkin Hs"</formula>
    </cfRule>
    <cfRule type="cellIs" dxfId="26188" priority="1548" stopIfTrue="1" operator="equal">
      <formula>"Towel"</formula>
    </cfRule>
    <cfRule type="cellIs" dxfId="26187" priority="1549" stopIfTrue="1" operator="equal">
      <formula>"Napkin Hs"</formula>
    </cfRule>
    <cfRule type="cellIs" dxfId="26186" priority="1550" stopIfTrue="1" operator="equal">
      <formula>"Towel"</formula>
    </cfRule>
    <cfRule type="cellIs" dxfId="26185" priority="1551" stopIfTrue="1" operator="equal">
      <formula>"Napkin Hs"</formula>
    </cfRule>
    <cfRule type="cellIs" dxfId="26184" priority="1554" stopIfTrue="1" operator="equal">
      <formula>"Towel"</formula>
    </cfRule>
    <cfRule type="cellIs" dxfId="26183" priority="1555" stopIfTrue="1" operator="equal">
      <formula>"Napkin Hs"</formula>
    </cfRule>
    <cfRule type="cellIs" dxfId="26182" priority="1556" stopIfTrue="1" operator="equal">
      <formula>"Towel"</formula>
    </cfRule>
    <cfRule type="cellIs" dxfId="26181" priority="1557" stopIfTrue="1" operator="equal">
      <formula>"Napkin Hs"</formula>
    </cfRule>
    <cfRule type="cellIs" dxfId="26180" priority="1562" stopIfTrue="1" operator="equal">
      <formula>"Towel"</formula>
    </cfRule>
    <cfRule type="cellIs" dxfId="26179" priority="1563" stopIfTrue="1" operator="equal">
      <formula>"Napkin Hs"</formula>
    </cfRule>
    <cfRule type="cellIs" dxfId="26178" priority="1564" stopIfTrue="1" operator="equal">
      <formula>"Towel"</formula>
    </cfRule>
    <cfRule type="cellIs" dxfId="26177" priority="1565" stopIfTrue="1" operator="equal">
      <formula>"Napkin Hs"</formula>
    </cfRule>
    <cfRule type="cellIs" dxfId="26176" priority="1568" stopIfTrue="1" operator="equal">
      <formula>"Towel"</formula>
    </cfRule>
    <cfRule type="cellIs" dxfId="26175" priority="1569" stopIfTrue="1" operator="equal">
      <formula>"Napkin Hs"</formula>
    </cfRule>
    <cfRule type="cellIs" dxfId="26174" priority="1570" stopIfTrue="1" operator="equal">
      <formula>"Towel"</formula>
    </cfRule>
    <cfRule type="cellIs" dxfId="26173" priority="1571" stopIfTrue="1" operator="equal">
      <formula>"Napkin Hs"</formula>
    </cfRule>
    <cfRule type="cellIs" dxfId="26172" priority="1572" stopIfTrue="1" operator="equal">
      <formula>"Towel"</formula>
    </cfRule>
    <cfRule type="cellIs" dxfId="26171" priority="1573" stopIfTrue="1" operator="equal">
      <formula>"Napkin Hs"</formula>
    </cfRule>
    <cfRule type="cellIs" dxfId="26170" priority="1574" stopIfTrue="1" operator="equal">
      <formula>"Towel"</formula>
    </cfRule>
    <cfRule type="cellIs" dxfId="26169" priority="1575" stopIfTrue="1" operator="equal">
      <formula>"Napkin Hs"</formula>
    </cfRule>
    <cfRule type="cellIs" dxfId="26168" priority="1580" stopIfTrue="1" operator="equal">
      <formula>"Towel"</formula>
    </cfRule>
    <cfRule type="cellIs" dxfId="26167" priority="1581" stopIfTrue="1" operator="equal">
      <formula>"Napkin Hs"</formula>
    </cfRule>
    <cfRule type="cellIs" dxfId="26166" priority="1582" stopIfTrue="1" operator="equal">
      <formula>"Towel"</formula>
    </cfRule>
    <cfRule type="cellIs" dxfId="26165" priority="1583" stopIfTrue="1" operator="equal">
      <formula>"Napkin Hs"</formula>
    </cfRule>
    <cfRule type="cellIs" dxfId="26164" priority="1586" stopIfTrue="1" operator="equal">
      <formula>"Towel"</formula>
    </cfRule>
    <cfRule type="cellIs" dxfId="26163" priority="1587" stopIfTrue="1" operator="equal">
      <formula>"Napkin Hs"</formula>
    </cfRule>
    <cfRule type="cellIs" dxfId="26162" priority="1588" stopIfTrue="1" operator="equal">
      <formula>"Towel"</formula>
    </cfRule>
    <cfRule type="cellIs" dxfId="26161" priority="1589" stopIfTrue="1" operator="equal">
      <formula>"Napkin Hs"</formula>
    </cfRule>
    <cfRule type="cellIs" dxfId="26160" priority="1590" stopIfTrue="1" operator="equal">
      <formula>"Towel"</formula>
    </cfRule>
    <cfRule type="cellIs" dxfId="26159" priority="1591" stopIfTrue="1" operator="equal">
      <formula>"Napkin Hs"</formula>
    </cfRule>
    <cfRule type="cellIs" dxfId="26158" priority="1592" stopIfTrue="1" operator="equal">
      <formula>"Towel"</formula>
    </cfRule>
    <cfRule type="cellIs" dxfId="26157" priority="1593" stopIfTrue="1" operator="equal">
      <formula>"Napkin Hs"</formula>
    </cfRule>
    <cfRule type="cellIs" dxfId="26156" priority="1598" stopIfTrue="1" operator="equal">
      <formula>"Towel"</formula>
    </cfRule>
    <cfRule type="cellIs" dxfId="26155" priority="1599" stopIfTrue="1" operator="equal">
      <formula>"Napkin Hs"</formula>
    </cfRule>
    <cfRule type="cellIs" dxfId="26154" priority="1600" stopIfTrue="1" operator="equal">
      <formula>"Towel"</formula>
    </cfRule>
    <cfRule type="cellIs" dxfId="26153" priority="1601" stopIfTrue="1" operator="equal">
      <formula>"Napkin Hs"</formula>
    </cfRule>
    <cfRule type="cellIs" dxfId="26152" priority="1604" stopIfTrue="1" operator="equal">
      <formula>"Towel"</formula>
    </cfRule>
    <cfRule type="cellIs" dxfId="26151" priority="1605" stopIfTrue="1" operator="equal">
      <formula>"Napkin Hs"</formula>
    </cfRule>
    <cfRule type="cellIs" dxfId="26150" priority="1606" stopIfTrue="1" operator="equal">
      <formula>"Towel"</formula>
    </cfRule>
    <cfRule type="cellIs" dxfId="26149" priority="1607" stopIfTrue="1" operator="equal">
      <formula>"Napkin Hs"</formula>
    </cfRule>
  </conditionalFormatting>
  <conditionalFormatting sqref="C97">
    <cfRule type="cellIs" dxfId="26148" priority="1511" stopIfTrue="1" operator="equal">
      <formula>"Napkin Hs"</formula>
    </cfRule>
  </conditionalFormatting>
  <conditionalFormatting sqref="C97">
    <cfRule type="cellIs" dxfId="26147" priority="1510" stopIfTrue="1" operator="equal">
      <formula>"Napkin Hs"</formula>
    </cfRule>
  </conditionalFormatting>
  <conditionalFormatting sqref="C97">
    <cfRule type="cellIs" dxfId="26146" priority="1509" stopIfTrue="1" operator="equal">
      <formula>"Napkin Hs"</formula>
    </cfRule>
  </conditionalFormatting>
  <conditionalFormatting sqref="C97">
    <cfRule type="cellIs" dxfId="26145" priority="1508" stopIfTrue="1" operator="equal">
      <formula>"Napkin Hs"</formula>
    </cfRule>
  </conditionalFormatting>
  <conditionalFormatting sqref="C97">
    <cfRule type="cellIs" dxfId="26144" priority="1507" stopIfTrue="1" operator="equal">
      <formula>"Napkin Hs"</formula>
    </cfRule>
  </conditionalFormatting>
  <conditionalFormatting sqref="C97">
    <cfRule type="cellIs" dxfId="26143" priority="1506" stopIfTrue="1" operator="equal">
      <formula>"Napkin Hs"</formula>
    </cfRule>
  </conditionalFormatting>
  <conditionalFormatting sqref="C97">
    <cfRule type="cellIs" dxfId="26142" priority="1502" stopIfTrue="1" operator="equal">
      <formula>"Towel"</formula>
    </cfRule>
    <cfRule type="cellIs" dxfId="26141" priority="1503" stopIfTrue="1" operator="equal">
      <formula>"Napkin Hs"</formula>
    </cfRule>
  </conditionalFormatting>
  <conditionalFormatting sqref="C97">
    <cfRule type="cellIs" dxfId="26140" priority="1504" stopIfTrue="1" operator="equal">
      <formula>"Towel"</formula>
    </cfRule>
    <cfRule type="cellIs" dxfId="26139" priority="1505" stopIfTrue="1" operator="equal">
      <formula>"Napkin Hs"</formula>
    </cfRule>
  </conditionalFormatting>
  <conditionalFormatting sqref="C97">
    <cfRule type="cellIs" dxfId="26138" priority="1498" stopIfTrue="1" operator="equal">
      <formula>"Towel"</formula>
    </cfRule>
    <cfRule type="cellIs" dxfId="26137" priority="1499" stopIfTrue="1" operator="equal">
      <formula>"Napkin Hs"</formula>
    </cfRule>
  </conditionalFormatting>
  <conditionalFormatting sqref="C97">
    <cfRule type="cellIs" dxfId="26136" priority="1500" stopIfTrue="1" operator="equal">
      <formula>"Towel"</formula>
    </cfRule>
    <cfRule type="cellIs" dxfId="26135" priority="1501" stopIfTrue="1" operator="equal">
      <formula>"Napkin Hs"</formula>
    </cfRule>
  </conditionalFormatting>
  <conditionalFormatting sqref="C97">
    <cfRule type="cellIs" dxfId="26134" priority="1496" stopIfTrue="1" operator="equal">
      <formula>"Towel"</formula>
    </cfRule>
    <cfRule type="cellIs" dxfId="26133" priority="1497" stopIfTrue="1" operator="equal">
      <formula>"Napkin Hs"</formula>
    </cfRule>
  </conditionalFormatting>
  <conditionalFormatting sqref="C97">
    <cfRule type="cellIs" dxfId="26132" priority="1492" stopIfTrue="1" operator="equal">
      <formula>"Towel"</formula>
    </cfRule>
    <cfRule type="cellIs" dxfId="26131" priority="1493" stopIfTrue="1" operator="equal">
      <formula>"Napkin Hs"</formula>
    </cfRule>
  </conditionalFormatting>
  <conditionalFormatting sqref="C97">
    <cfRule type="cellIs" dxfId="26130" priority="1494" stopIfTrue="1" operator="equal">
      <formula>"Towel"</formula>
    </cfRule>
    <cfRule type="cellIs" dxfId="26129" priority="1495" stopIfTrue="1" operator="equal">
      <formula>"Napkin Hs"</formula>
    </cfRule>
  </conditionalFormatting>
  <conditionalFormatting sqref="C97">
    <cfRule type="cellIs" dxfId="26128" priority="1488" stopIfTrue="1" operator="equal">
      <formula>"Towel"</formula>
    </cfRule>
    <cfRule type="cellIs" dxfId="26127" priority="1489" stopIfTrue="1" operator="equal">
      <formula>"Napkin Hs"</formula>
    </cfRule>
  </conditionalFormatting>
  <conditionalFormatting sqref="C97">
    <cfRule type="cellIs" dxfId="26126" priority="1490" stopIfTrue="1" operator="equal">
      <formula>"Towel"</formula>
    </cfRule>
    <cfRule type="cellIs" dxfId="26125" priority="1491" stopIfTrue="1" operator="equal">
      <formula>"Napkin Hs"</formula>
    </cfRule>
  </conditionalFormatting>
  <conditionalFormatting sqref="C97">
    <cfRule type="cellIs" dxfId="26124" priority="1486" stopIfTrue="1" operator="equal">
      <formula>"Towel"</formula>
    </cfRule>
    <cfRule type="cellIs" dxfId="26123" priority="1487" stopIfTrue="1" operator="equal">
      <formula>"Napkin Hs"</formula>
    </cfRule>
  </conditionalFormatting>
  <conditionalFormatting sqref="C97">
    <cfRule type="cellIs" dxfId="26122" priority="1480" stopIfTrue="1" operator="equal">
      <formula>"Towel"</formula>
    </cfRule>
    <cfRule type="cellIs" dxfId="26121" priority="1481" stopIfTrue="1" operator="equal">
      <formula>"Napkin Hs"</formula>
    </cfRule>
  </conditionalFormatting>
  <conditionalFormatting sqref="C97">
    <cfRule type="cellIs" dxfId="26120" priority="1484" stopIfTrue="1" operator="equal">
      <formula>"Towel"</formula>
    </cfRule>
    <cfRule type="cellIs" dxfId="26119" priority="1485" stopIfTrue="1" operator="equal">
      <formula>"Napkin Hs"</formula>
    </cfRule>
  </conditionalFormatting>
  <conditionalFormatting sqref="C97">
    <cfRule type="cellIs" dxfId="26118" priority="1482" stopIfTrue="1" operator="equal">
      <formula>"Towel"</formula>
    </cfRule>
    <cfRule type="cellIs" dxfId="26117" priority="1483" stopIfTrue="1" operator="equal">
      <formula>"Napkin Hs"</formula>
    </cfRule>
  </conditionalFormatting>
  <conditionalFormatting sqref="C97">
    <cfRule type="cellIs" dxfId="26116" priority="1474" stopIfTrue="1" operator="equal">
      <formula>"Towel"</formula>
    </cfRule>
    <cfRule type="cellIs" dxfId="26115" priority="1475" stopIfTrue="1" operator="equal">
      <formula>"Napkin Hs"</formula>
    </cfRule>
  </conditionalFormatting>
  <conditionalFormatting sqref="C97">
    <cfRule type="cellIs" dxfId="26114" priority="1476" stopIfTrue="1" operator="equal">
      <formula>"Towel"</formula>
    </cfRule>
    <cfRule type="cellIs" dxfId="26113" priority="1477" stopIfTrue="1" operator="equal">
      <formula>"Napkin Hs"</formula>
    </cfRule>
  </conditionalFormatting>
  <conditionalFormatting sqref="C97">
    <cfRule type="cellIs" dxfId="26112" priority="1478" stopIfTrue="1" operator="equal">
      <formula>"Towel"</formula>
    </cfRule>
    <cfRule type="cellIs" dxfId="26111" priority="1479" stopIfTrue="1" operator="equal">
      <formula>"Napkin Hs"</formula>
    </cfRule>
  </conditionalFormatting>
  <conditionalFormatting sqref="C97">
    <cfRule type="cellIs" dxfId="26110" priority="1472" stopIfTrue="1" operator="equal">
      <formula>"Towel"</formula>
    </cfRule>
    <cfRule type="cellIs" dxfId="26109" priority="1473" stopIfTrue="1" operator="equal">
      <formula>"Napkin Hs"</formula>
    </cfRule>
  </conditionalFormatting>
  <conditionalFormatting sqref="C97">
    <cfRule type="cellIs" dxfId="26108" priority="1470" stopIfTrue="1" operator="equal">
      <formula>"Towel"</formula>
    </cfRule>
    <cfRule type="cellIs" dxfId="26107" priority="1471" stopIfTrue="1" operator="equal">
      <formula>"Napkin Hs"</formula>
    </cfRule>
  </conditionalFormatting>
  <conditionalFormatting sqref="C97">
    <cfRule type="cellIs" dxfId="26106" priority="1446" stopIfTrue="1" operator="equal">
      <formula>"Towel"</formula>
    </cfRule>
  </conditionalFormatting>
  <conditionalFormatting sqref="C97">
    <cfRule type="cellIs" dxfId="26105" priority="1447" stopIfTrue="1" operator="equal">
      <formula>"Napkin Hs"</formula>
    </cfRule>
    <cfRule type="cellIs" dxfId="26104" priority="1452" stopIfTrue="1" operator="equal">
      <formula>"Towel"</formula>
    </cfRule>
    <cfRule type="cellIs" dxfId="26103" priority="1453" stopIfTrue="1" operator="equal">
      <formula>"Napkin Hs"</formula>
    </cfRule>
    <cfRule type="cellIs" dxfId="26102" priority="1462" stopIfTrue="1" operator="equal">
      <formula>"Towel"</formula>
    </cfRule>
    <cfRule type="cellIs" dxfId="26101" priority="1463" stopIfTrue="1" operator="equal">
      <formula>"Napkin Hs"</formula>
    </cfRule>
    <cfRule type="cellIs" dxfId="26100" priority="1468" stopIfTrue="1" operator="equal">
      <formula>"Towel"</formula>
    </cfRule>
    <cfRule type="cellIs" dxfId="26099" priority="1469" stopIfTrue="1" operator="equal">
      <formula>"Napkin Hs"</formula>
    </cfRule>
  </conditionalFormatting>
  <conditionalFormatting sqref="C97">
    <cfRule type="cellIs" dxfId="26098" priority="1448" stopIfTrue="1" operator="equal">
      <formula>"Towel"</formula>
    </cfRule>
    <cfRule type="cellIs" dxfId="26097" priority="1449" stopIfTrue="1" operator="equal">
      <formula>"Napkin Hs"</formula>
    </cfRule>
    <cfRule type="cellIs" dxfId="26096" priority="1450" stopIfTrue="1" operator="equal">
      <formula>"Towel"</formula>
    </cfRule>
    <cfRule type="cellIs" dxfId="26095" priority="1451" stopIfTrue="1" operator="equal">
      <formula>"Napkin Hs"</formula>
    </cfRule>
    <cfRule type="cellIs" dxfId="26094" priority="1454" stopIfTrue="1" operator="equal">
      <formula>"Towel"</formula>
    </cfRule>
    <cfRule type="cellIs" dxfId="26093" priority="1455" stopIfTrue="1" operator="equal">
      <formula>"Napkin Hs"</formula>
    </cfRule>
    <cfRule type="cellIs" dxfId="26092" priority="1456" stopIfTrue="1" operator="equal">
      <formula>"Towel"</formula>
    </cfRule>
    <cfRule type="cellIs" dxfId="26091" priority="1457" stopIfTrue="1" operator="equal">
      <formula>"Napkin Hs"</formula>
    </cfRule>
    <cfRule type="cellIs" dxfId="26090" priority="1458" stopIfTrue="1" operator="equal">
      <formula>"Towel"</formula>
    </cfRule>
    <cfRule type="cellIs" dxfId="26089" priority="1459" stopIfTrue="1" operator="equal">
      <formula>"Napkin Hs"</formula>
    </cfRule>
    <cfRule type="cellIs" dxfId="26088" priority="1460" stopIfTrue="1" operator="equal">
      <formula>"Towel"</formula>
    </cfRule>
    <cfRule type="cellIs" dxfId="26087" priority="1461" stopIfTrue="1" operator="equal">
      <formula>"Napkin Hs"</formula>
    </cfRule>
    <cfRule type="cellIs" dxfId="26086" priority="1464" stopIfTrue="1" operator="equal">
      <formula>"Towel"</formula>
    </cfRule>
    <cfRule type="cellIs" dxfId="26085" priority="1465" stopIfTrue="1" operator="equal">
      <formula>"Napkin Hs"</formula>
    </cfRule>
    <cfRule type="cellIs" dxfId="26084" priority="1467" stopIfTrue="1" operator="equal">
      <formula>"Napkin Hs"</formula>
    </cfRule>
  </conditionalFormatting>
  <conditionalFormatting sqref="C97">
    <cfRule type="cellIs" dxfId="26083" priority="1466" stopIfTrue="1" operator="equal">
      <formula>"Towel"</formula>
    </cfRule>
  </conditionalFormatting>
  <conditionalFormatting sqref="C97">
    <cfRule type="cellIs" dxfId="26082" priority="1444" stopIfTrue="1" operator="equal">
      <formula>"Towel"</formula>
    </cfRule>
    <cfRule type="cellIs" dxfId="26081" priority="1445" stopIfTrue="1" operator="equal">
      <formula>"Napkin Hs"</formula>
    </cfRule>
  </conditionalFormatting>
  <conditionalFormatting sqref="C97">
    <cfRule type="cellIs" dxfId="26080" priority="1443" stopIfTrue="1" operator="equal">
      <formula>"Napkin Hs"</formula>
    </cfRule>
  </conditionalFormatting>
  <conditionalFormatting sqref="C97">
    <cfRule type="cellIs" dxfId="26079" priority="1442" stopIfTrue="1" operator="equal">
      <formula>"Towel"</formula>
    </cfRule>
  </conditionalFormatting>
  <conditionalFormatting sqref="C97">
    <cfRule type="cellIs" dxfId="26078" priority="1440" stopIfTrue="1" operator="equal">
      <formula>"Towel"</formula>
    </cfRule>
  </conditionalFormatting>
  <conditionalFormatting sqref="C97">
    <cfRule type="cellIs" dxfId="26077" priority="1441" stopIfTrue="1" operator="equal">
      <formula>"Napkin Hs"</formula>
    </cfRule>
  </conditionalFormatting>
  <conditionalFormatting sqref="C97">
    <cfRule type="cellIs" dxfId="26076" priority="1344" stopIfTrue="1" operator="equal">
      <formula>"Towel"</formula>
    </cfRule>
  </conditionalFormatting>
  <conditionalFormatting sqref="C97">
    <cfRule type="cellIs" dxfId="26075" priority="1354" stopIfTrue="1" operator="equal">
      <formula>"Towel"</formula>
    </cfRule>
    <cfRule type="cellIs" dxfId="26074" priority="1355" stopIfTrue="1" operator="equal">
      <formula>"Napkin Hs"</formula>
    </cfRule>
    <cfRule type="cellIs" dxfId="26073" priority="1360" stopIfTrue="1" operator="equal">
      <formula>"Towel"</formula>
    </cfRule>
    <cfRule type="cellIs" dxfId="26072" priority="1361" stopIfTrue="1" operator="equal">
      <formula>"Napkin Hs"</formula>
    </cfRule>
    <cfRule type="cellIs" dxfId="26071" priority="1366" stopIfTrue="1" operator="equal">
      <formula>"Towel"</formula>
    </cfRule>
    <cfRule type="cellIs" dxfId="26070" priority="1367" stopIfTrue="1" operator="equal">
      <formula>"Napkin Hs"</formula>
    </cfRule>
    <cfRule type="cellIs" dxfId="26069" priority="1368" stopIfTrue="1" operator="equal">
      <formula>"Towel"</formula>
    </cfRule>
    <cfRule type="cellIs" dxfId="26068" priority="1369" stopIfTrue="1" operator="equal">
      <formula>"Napkin Hs"</formula>
    </cfRule>
    <cfRule type="cellIs" dxfId="26067" priority="1374" stopIfTrue="1" operator="equal">
      <formula>"Towel"</formula>
    </cfRule>
    <cfRule type="cellIs" dxfId="26066" priority="1375" stopIfTrue="1" operator="equal">
      <formula>"Napkin Hs"</formula>
    </cfRule>
    <cfRule type="cellIs" dxfId="26065" priority="1384" stopIfTrue="1" operator="equal">
      <formula>"Towel"</formula>
    </cfRule>
    <cfRule type="cellIs" dxfId="26064" priority="1385" stopIfTrue="1" operator="equal">
      <formula>"Napkin Hs"</formula>
    </cfRule>
    <cfRule type="cellIs" dxfId="26063" priority="1390" stopIfTrue="1" operator="equal">
      <formula>"Towel"</formula>
    </cfRule>
    <cfRule type="cellIs" dxfId="26062" priority="1391" stopIfTrue="1" operator="equal">
      <formula>"Napkin Hs"</formula>
    </cfRule>
    <cfRule type="cellIs" dxfId="26061" priority="1392" stopIfTrue="1" operator="equal">
      <formula>"Towel"</formula>
    </cfRule>
    <cfRule type="cellIs" dxfId="26060" priority="1393" stopIfTrue="1" operator="equal">
      <formula>"Napkin Hs"</formula>
    </cfRule>
    <cfRule type="cellIs" dxfId="26059" priority="1398" stopIfTrue="1" operator="equal">
      <formula>"Towel"</formula>
    </cfRule>
    <cfRule type="cellIs" dxfId="26058" priority="1399" stopIfTrue="1" operator="equal">
      <formula>"Napkin Hs"</formula>
    </cfRule>
    <cfRule type="cellIs" dxfId="26057" priority="1408" stopIfTrue="1" operator="equal">
      <formula>"Towel"</formula>
    </cfRule>
    <cfRule type="cellIs" dxfId="26056" priority="1409" stopIfTrue="1" operator="equal">
      <formula>"Napkin Hs"</formula>
    </cfRule>
    <cfRule type="cellIs" dxfId="26055" priority="1410" stopIfTrue="1" operator="equal">
      <formula>"Towel"</formula>
    </cfRule>
    <cfRule type="cellIs" dxfId="26054" priority="1411" stopIfTrue="1" operator="equal">
      <formula>"Napkin Hs"</formula>
    </cfRule>
    <cfRule type="cellIs" dxfId="26053" priority="1416" stopIfTrue="1" operator="equal">
      <formula>"Towel"</formula>
    </cfRule>
    <cfRule type="cellIs" dxfId="26052" priority="1417" stopIfTrue="1" operator="equal">
      <formula>"Napkin Hs"</formula>
    </cfRule>
    <cfRule type="cellIs" dxfId="26051" priority="1426" stopIfTrue="1" operator="equal">
      <formula>"Towel"</formula>
    </cfRule>
    <cfRule type="cellIs" dxfId="26050" priority="1427" stopIfTrue="1" operator="equal">
      <formula>"Napkin Hs"</formula>
    </cfRule>
    <cfRule type="cellIs" dxfId="26049" priority="1428" stopIfTrue="1" operator="equal">
      <formula>"Towel"</formula>
    </cfRule>
    <cfRule type="cellIs" dxfId="26048" priority="1429" stopIfTrue="1" operator="equal">
      <formula>"Napkin Hs"</formula>
    </cfRule>
    <cfRule type="cellIs" dxfId="26047" priority="1435" stopIfTrue="1" operator="equal">
      <formula>"Napkin Hs"</formula>
    </cfRule>
  </conditionalFormatting>
  <conditionalFormatting sqref="C97">
    <cfRule type="cellIs" dxfId="26046" priority="1434" stopIfTrue="1" operator="equal">
      <formula>"Towel"</formula>
    </cfRule>
  </conditionalFormatting>
  <conditionalFormatting sqref="C97">
    <cfRule type="cellIs" dxfId="26045" priority="1345" stopIfTrue="1" operator="equal">
      <formula>"Napkin Hs"</formula>
    </cfRule>
    <cfRule type="cellIs" dxfId="26044" priority="1346" stopIfTrue="1" operator="equal">
      <formula>"Towel"</formula>
    </cfRule>
    <cfRule type="cellIs" dxfId="26043" priority="1347" stopIfTrue="1" operator="equal">
      <formula>"Napkin Hs"</formula>
    </cfRule>
    <cfRule type="cellIs" dxfId="26042" priority="1348" stopIfTrue="1" operator="equal">
      <formula>"Towel"</formula>
    </cfRule>
    <cfRule type="cellIs" dxfId="26041" priority="1349" stopIfTrue="1" operator="equal">
      <formula>"Napkin Hs"</formula>
    </cfRule>
    <cfRule type="cellIs" dxfId="26040" priority="1350" stopIfTrue="1" operator="equal">
      <formula>"Towel"</formula>
    </cfRule>
    <cfRule type="cellIs" dxfId="26039" priority="1351" stopIfTrue="1" operator="equal">
      <formula>"Napkin Hs"</formula>
    </cfRule>
    <cfRule type="cellIs" dxfId="26038" priority="1352" stopIfTrue="1" operator="equal">
      <formula>"Towel"</formula>
    </cfRule>
    <cfRule type="cellIs" dxfId="26037" priority="1353" stopIfTrue="1" operator="equal">
      <formula>"Napkin Hs"</formula>
    </cfRule>
    <cfRule type="cellIs" dxfId="26036" priority="1356" stopIfTrue="1" operator="equal">
      <formula>"Towel"</formula>
    </cfRule>
    <cfRule type="cellIs" dxfId="26035" priority="1357" stopIfTrue="1" operator="equal">
      <formula>"Napkin Hs"</formula>
    </cfRule>
    <cfRule type="cellIs" dxfId="26034" priority="1358" stopIfTrue="1" operator="equal">
      <formula>"Towel"</formula>
    </cfRule>
    <cfRule type="cellIs" dxfId="26033" priority="1359" stopIfTrue="1" operator="equal">
      <formula>"Napkin Hs"</formula>
    </cfRule>
    <cfRule type="cellIs" dxfId="26032" priority="1362" stopIfTrue="1" operator="equal">
      <formula>"Towel"</formula>
    </cfRule>
    <cfRule type="cellIs" dxfId="26031" priority="1363" stopIfTrue="1" operator="equal">
      <formula>"Napkin Hs"</formula>
    </cfRule>
    <cfRule type="cellIs" dxfId="26030" priority="1364" stopIfTrue="1" operator="equal">
      <formula>"Towel"</formula>
    </cfRule>
    <cfRule type="cellIs" dxfId="26029" priority="1365" stopIfTrue="1" operator="equal">
      <formula>"Napkin Hs"</formula>
    </cfRule>
    <cfRule type="cellIs" dxfId="26028" priority="1370" stopIfTrue="1" operator="equal">
      <formula>"Towel"</formula>
    </cfRule>
    <cfRule type="cellIs" dxfId="26027" priority="1371" stopIfTrue="1" operator="equal">
      <formula>"Napkin Hs"</formula>
    </cfRule>
    <cfRule type="cellIs" dxfId="26026" priority="1372" stopIfTrue="1" operator="equal">
      <formula>"Towel"</formula>
    </cfRule>
    <cfRule type="cellIs" dxfId="26025" priority="1373" stopIfTrue="1" operator="equal">
      <formula>"Napkin Hs"</formula>
    </cfRule>
    <cfRule type="cellIs" dxfId="26024" priority="1376" stopIfTrue="1" operator="equal">
      <formula>"Towel"</formula>
    </cfRule>
    <cfRule type="cellIs" dxfId="26023" priority="1377" stopIfTrue="1" operator="equal">
      <formula>"Napkin Hs"</formula>
    </cfRule>
    <cfRule type="cellIs" dxfId="26022" priority="1378" stopIfTrue="1" operator="equal">
      <formula>"Towel"</formula>
    </cfRule>
    <cfRule type="cellIs" dxfId="26021" priority="1379" stopIfTrue="1" operator="equal">
      <formula>"Napkin Hs"</formula>
    </cfRule>
    <cfRule type="cellIs" dxfId="26020" priority="1380" stopIfTrue="1" operator="equal">
      <formula>"Towel"</formula>
    </cfRule>
    <cfRule type="cellIs" dxfId="26019" priority="1381" stopIfTrue="1" operator="equal">
      <formula>"Napkin Hs"</formula>
    </cfRule>
    <cfRule type="cellIs" dxfId="26018" priority="1382" stopIfTrue="1" operator="equal">
      <formula>"Towel"</formula>
    </cfRule>
    <cfRule type="cellIs" dxfId="26017" priority="1383" stopIfTrue="1" operator="equal">
      <formula>"Napkin Hs"</formula>
    </cfRule>
    <cfRule type="cellIs" dxfId="26016" priority="1386" stopIfTrue="1" operator="equal">
      <formula>"Towel"</formula>
    </cfRule>
    <cfRule type="cellIs" dxfId="26015" priority="1387" stopIfTrue="1" operator="equal">
      <formula>"Napkin Hs"</formula>
    </cfRule>
    <cfRule type="cellIs" dxfId="26014" priority="1388" stopIfTrue="1" operator="equal">
      <formula>"Towel"</formula>
    </cfRule>
    <cfRule type="cellIs" dxfId="26013" priority="1389" stopIfTrue="1" operator="equal">
      <formula>"Napkin Hs"</formula>
    </cfRule>
    <cfRule type="cellIs" dxfId="26012" priority="1394" stopIfTrue="1" operator="equal">
      <formula>"Towel"</formula>
    </cfRule>
    <cfRule type="cellIs" dxfId="26011" priority="1395" stopIfTrue="1" operator="equal">
      <formula>"Napkin Hs"</formula>
    </cfRule>
    <cfRule type="cellIs" dxfId="26010" priority="1396" stopIfTrue="1" operator="equal">
      <formula>"Towel"</formula>
    </cfRule>
    <cfRule type="cellIs" dxfId="26009" priority="1397" stopIfTrue="1" operator="equal">
      <formula>"Napkin Hs"</formula>
    </cfRule>
    <cfRule type="cellIs" dxfId="26008" priority="1400" stopIfTrue="1" operator="equal">
      <formula>"Towel"</formula>
    </cfRule>
    <cfRule type="cellIs" dxfId="26007" priority="1401" stopIfTrue="1" operator="equal">
      <formula>"Napkin Hs"</formula>
    </cfRule>
    <cfRule type="cellIs" dxfId="26006" priority="1402" stopIfTrue="1" operator="equal">
      <formula>"Towel"</formula>
    </cfRule>
    <cfRule type="cellIs" dxfId="26005" priority="1403" stopIfTrue="1" operator="equal">
      <formula>"Napkin Hs"</formula>
    </cfRule>
    <cfRule type="cellIs" dxfId="26004" priority="1404" stopIfTrue="1" operator="equal">
      <formula>"Towel"</formula>
    </cfRule>
    <cfRule type="cellIs" dxfId="26003" priority="1405" stopIfTrue="1" operator="equal">
      <formula>"Napkin Hs"</formula>
    </cfRule>
    <cfRule type="cellIs" dxfId="26002" priority="1406" stopIfTrue="1" operator="equal">
      <formula>"Towel"</formula>
    </cfRule>
    <cfRule type="cellIs" dxfId="26001" priority="1407" stopIfTrue="1" operator="equal">
      <formula>"Napkin Hs"</formula>
    </cfRule>
    <cfRule type="cellIs" dxfId="26000" priority="1412" stopIfTrue="1" operator="equal">
      <formula>"Towel"</formula>
    </cfRule>
    <cfRule type="cellIs" dxfId="25999" priority="1413" stopIfTrue="1" operator="equal">
      <formula>"Napkin Hs"</formula>
    </cfRule>
    <cfRule type="cellIs" dxfId="25998" priority="1414" stopIfTrue="1" operator="equal">
      <formula>"Towel"</formula>
    </cfRule>
    <cfRule type="cellIs" dxfId="25997" priority="1415" stopIfTrue="1" operator="equal">
      <formula>"Napkin Hs"</formula>
    </cfRule>
    <cfRule type="cellIs" dxfId="25996" priority="1418" stopIfTrue="1" operator="equal">
      <formula>"Towel"</formula>
    </cfRule>
    <cfRule type="cellIs" dxfId="25995" priority="1419" stopIfTrue="1" operator="equal">
      <formula>"Napkin Hs"</formula>
    </cfRule>
    <cfRule type="cellIs" dxfId="25994" priority="1420" stopIfTrue="1" operator="equal">
      <formula>"Towel"</formula>
    </cfRule>
    <cfRule type="cellIs" dxfId="25993" priority="1421" stopIfTrue="1" operator="equal">
      <formula>"Napkin Hs"</formula>
    </cfRule>
    <cfRule type="cellIs" dxfId="25992" priority="1422" stopIfTrue="1" operator="equal">
      <formula>"Towel"</formula>
    </cfRule>
    <cfRule type="cellIs" dxfId="25991" priority="1423" stopIfTrue="1" operator="equal">
      <formula>"Napkin Hs"</formula>
    </cfRule>
    <cfRule type="cellIs" dxfId="25990" priority="1424" stopIfTrue="1" operator="equal">
      <formula>"Towel"</formula>
    </cfRule>
    <cfRule type="cellIs" dxfId="25989" priority="1425" stopIfTrue="1" operator="equal">
      <formula>"Napkin Hs"</formula>
    </cfRule>
    <cfRule type="cellIs" dxfId="25988" priority="1430" stopIfTrue="1" operator="equal">
      <formula>"Towel"</formula>
    </cfRule>
    <cfRule type="cellIs" dxfId="25987" priority="1431" stopIfTrue="1" operator="equal">
      <formula>"Napkin Hs"</formula>
    </cfRule>
    <cfRule type="cellIs" dxfId="25986" priority="1432" stopIfTrue="1" operator="equal">
      <formula>"Towel"</formula>
    </cfRule>
    <cfRule type="cellIs" dxfId="25985" priority="1433" stopIfTrue="1" operator="equal">
      <formula>"Napkin Hs"</formula>
    </cfRule>
    <cfRule type="cellIs" dxfId="25984" priority="1436" stopIfTrue="1" operator="equal">
      <formula>"Towel"</formula>
    </cfRule>
    <cfRule type="cellIs" dxfId="25983" priority="1437" stopIfTrue="1" operator="equal">
      <formula>"Napkin Hs"</formula>
    </cfRule>
    <cfRule type="cellIs" dxfId="25982" priority="1438" stopIfTrue="1" operator="equal">
      <formula>"Towel"</formula>
    </cfRule>
    <cfRule type="cellIs" dxfId="25981" priority="1439" stopIfTrue="1" operator="equal">
      <formula>"Napkin Hs"</formula>
    </cfRule>
  </conditionalFormatting>
  <conditionalFormatting sqref="C97">
    <cfRule type="cellIs" dxfId="25980" priority="1343" stopIfTrue="1" operator="equal">
      <formula>"Napkin Hs"</formula>
    </cfRule>
  </conditionalFormatting>
  <conditionalFormatting sqref="C97">
    <cfRule type="cellIs" dxfId="25979" priority="1342" stopIfTrue="1" operator="equal">
      <formula>"Napkin Hs"</formula>
    </cfRule>
  </conditionalFormatting>
  <conditionalFormatting sqref="C97">
    <cfRule type="cellIs" dxfId="25978" priority="1341" stopIfTrue="1" operator="equal">
      <formula>"Napkin Hs"</formula>
    </cfRule>
  </conditionalFormatting>
  <conditionalFormatting sqref="C97">
    <cfRule type="cellIs" dxfId="25977" priority="1340" stopIfTrue="1" operator="equal">
      <formula>"Napkin Hs"</formula>
    </cfRule>
  </conditionalFormatting>
  <conditionalFormatting sqref="C97">
    <cfRule type="cellIs" dxfId="25976" priority="1339" stopIfTrue="1" operator="equal">
      <formula>"Napkin Hs"</formula>
    </cfRule>
  </conditionalFormatting>
  <conditionalFormatting sqref="C97">
    <cfRule type="cellIs" dxfId="25975" priority="1338" stopIfTrue="1" operator="equal">
      <formula>"Napkin Hs"</formula>
    </cfRule>
  </conditionalFormatting>
  <conditionalFormatting sqref="C97">
    <cfRule type="cellIs" dxfId="25974" priority="1334" stopIfTrue="1" operator="equal">
      <formula>"Towel"</formula>
    </cfRule>
    <cfRule type="cellIs" dxfId="25973" priority="1335" stopIfTrue="1" operator="equal">
      <formula>"Napkin Hs"</formula>
    </cfRule>
  </conditionalFormatting>
  <conditionalFormatting sqref="C97">
    <cfRule type="cellIs" dxfId="25972" priority="1336" stopIfTrue="1" operator="equal">
      <formula>"Towel"</formula>
    </cfRule>
    <cfRule type="cellIs" dxfId="25971" priority="1337" stopIfTrue="1" operator="equal">
      <formula>"Napkin Hs"</formula>
    </cfRule>
  </conditionalFormatting>
  <conditionalFormatting sqref="C97">
    <cfRule type="cellIs" dxfId="25970" priority="1330" stopIfTrue="1" operator="equal">
      <formula>"Towel"</formula>
    </cfRule>
    <cfRule type="cellIs" dxfId="25969" priority="1331" stopIfTrue="1" operator="equal">
      <formula>"Napkin Hs"</formula>
    </cfRule>
  </conditionalFormatting>
  <conditionalFormatting sqref="C97">
    <cfRule type="cellIs" dxfId="25968" priority="1332" stopIfTrue="1" operator="equal">
      <formula>"Towel"</formula>
    </cfRule>
    <cfRule type="cellIs" dxfId="25967" priority="1333" stopIfTrue="1" operator="equal">
      <formula>"Napkin Hs"</formula>
    </cfRule>
  </conditionalFormatting>
  <conditionalFormatting sqref="C97">
    <cfRule type="cellIs" dxfId="25966" priority="1736" stopIfTrue="1" operator="equal">
      <formula>"Towel"</formula>
    </cfRule>
    <cfRule type="cellIs" dxfId="25965" priority="1737" stopIfTrue="1" operator="equal">
      <formula>"Napkin Hs"</formula>
    </cfRule>
  </conditionalFormatting>
  <conditionalFormatting sqref="C97">
    <cfRule type="cellIs" dxfId="25964" priority="1732" stopIfTrue="1" operator="equal">
      <formula>"Towel"</formula>
    </cfRule>
    <cfRule type="cellIs" dxfId="25963" priority="1733" stopIfTrue="1" operator="equal">
      <formula>"Napkin Hs"</formula>
    </cfRule>
  </conditionalFormatting>
  <conditionalFormatting sqref="C97">
    <cfRule type="cellIs" dxfId="25962" priority="1734" stopIfTrue="1" operator="equal">
      <formula>"Towel"</formula>
    </cfRule>
    <cfRule type="cellIs" dxfId="25961" priority="1735" stopIfTrue="1" operator="equal">
      <formula>"Napkin Hs"</formula>
    </cfRule>
  </conditionalFormatting>
  <conditionalFormatting sqref="C97">
    <cfRule type="cellIs" dxfId="25960" priority="1728" stopIfTrue="1" operator="equal">
      <formula>"Towel"</formula>
    </cfRule>
    <cfRule type="cellIs" dxfId="25959" priority="1729" stopIfTrue="1" operator="equal">
      <formula>"Napkin Hs"</formula>
    </cfRule>
  </conditionalFormatting>
  <conditionalFormatting sqref="C97">
    <cfRule type="cellIs" dxfId="25958" priority="1730" stopIfTrue="1" operator="equal">
      <formula>"Towel"</formula>
    </cfRule>
    <cfRule type="cellIs" dxfId="25957" priority="1731" stopIfTrue="1" operator="equal">
      <formula>"Napkin Hs"</formula>
    </cfRule>
  </conditionalFormatting>
  <conditionalFormatting sqref="C97">
    <cfRule type="cellIs" dxfId="25956" priority="1726" stopIfTrue="1" operator="equal">
      <formula>"Towel"</formula>
    </cfRule>
    <cfRule type="cellIs" dxfId="25955" priority="1727" stopIfTrue="1" operator="equal">
      <formula>"Napkin Hs"</formula>
    </cfRule>
  </conditionalFormatting>
  <conditionalFormatting sqref="C97">
    <cfRule type="cellIs" dxfId="25954" priority="1724" stopIfTrue="1" operator="equal">
      <formula>"Towel"</formula>
    </cfRule>
    <cfRule type="cellIs" dxfId="25953" priority="1725" stopIfTrue="1" operator="equal">
      <formula>"Napkin Hs"</formula>
    </cfRule>
  </conditionalFormatting>
  <conditionalFormatting sqref="C97">
    <cfRule type="cellIs" dxfId="25952" priority="1720" stopIfTrue="1" operator="equal">
      <formula>"Towel"</formula>
    </cfRule>
    <cfRule type="cellIs" dxfId="25951" priority="1721" stopIfTrue="1" operator="equal">
      <formula>"Napkin Hs"</formula>
    </cfRule>
  </conditionalFormatting>
  <conditionalFormatting sqref="C97">
    <cfRule type="cellIs" dxfId="25950" priority="1723" stopIfTrue="1" operator="equal">
      <formula>"Napkin Hs"</formula>
    </cfRule>
  </conditionalFormatting>
  <conditionalFormatting sqref="C97">
    <cfRule type="cellIs" dxfId="25949" priority="1722" stopIfTrue="1" operator="equal">
      <formula>"Towel"</formula>
    </cfRule>
  </conditionalFormatting>
  <conditionalFormatting sqref="B97">
    <cfRule type="cellIs" dxfId="25948" priority="1328" stopIfTrue="1" operator="equal">
      <formula>"Towel"</formula>
    </cfRule>
    <cfRule type="cellIs" dxfId="25947" priority="1329" stopIfTrue="1" operator="equal">
      <formula>"Napkin Hs"</formula>
    </cfRule>
  </conditionalFormatting>
  <conditionalFormatting sqref="B97">
    <cfRule type="cellIs" dxfId="25946" priority="1326" stopIfTrue="1" operator="equal">
      <formula>"Towel"</formula>
    </cfRule>
    <cfRule type="cellIs" dxfId="25945" priority="1327" stopIfTrue="1" operator="equal">
      <formula>"Napkin Hs"</formula>
    </cfRule>
  </conditionalFormatting>
  <conditionalFormatting sqref="B97">
    <cfRule type="cellIs" dxfId="25944" priority="1324" stopIfTrue="1" operator="equal">
      <formula>"Towel"</formula>
    </cfRule>
    <cfRule type="cellIs" dxfId="25943" priority="1325" stopIfTrue="1" operator="equal">
      <formula>"Napkin Hs"</formula>
    </cfRule>
  </conditionalFormatting>
  <conditionalFormatting sqref="B97">
    <cfRule type="cellIs" dxfId="25942" priority="1322" stopIfTrue="1" operator="equal">
      <formula>"Towel"</formula>
    </cfRule>
    <cfRule type="cellIs" dxfId="25941" priority="1323" stopIfTrue="1" operator="equal">
      <formula>"Napkin Hs"</formula>
    </cfRule>
  </conditionalFormatting>
  <conditionalFormatting sqref="B97">
    <cfRule type="cellIs" dxfId="25940" priority="1320" stopIfTrue="1" operator="equal">
      <formula>"Towel"</formula>
    </cfRule>
    <cfRule type="cellIs" dxfId="25939" priority="1321" stopIfTrue="1" operator="equal">
      <formula>"Napkin Hs"</formula>
    </cfRule>
  </conditionalFormatting>
  <conditionalFormatting sqref="B97">
    <cfRule type="cellIs" dxfId="25938" priority="1318" stopIfTrue="1" operator="equal">
      <formula>"Towel"</formula>
    </cfRule>
    <cfRule type="cellIs" dxfId="25937" priority="1319" stopIfTrue="1" operator="equal">
      <formula>"Napkin Hs"</formula>
    </cfRule>
  </conditionalFormatting>
  <conditionalFormatting sqref="B97">
    <cfRule type="cellIs" dxfId="25936" priority="1316" stopIfTrue="1" operator="equal">
      <formula>"Towel"</formula>
    </cfRule>
    <cfRule type="cellIs" dxfId="25935" priority="1317" stopIfTrue="1" operator="equal">
      <formula>"Napkin Hs"</formula>
    </cfRule>
  </conditionalFormatting>
  <conditionalFormatting sqref="B97">
    <cfRule type="cellIs" dxfId="25934" priority="1314" stopIfTrue="1" operator="equal">
      <formula>"Towel"</formula>
    </cfRule>
    <cfRule type="cellIs" dxfId="25933" priority="1315" stopIfTrue="1" operator="equal">
      <formula>"Napkin Hs"</formula>
    </cfRule>
  </conditionalFormatting>
  <conditionalFormatting sqref="B97">
    <cfRule type="cellIs" dxfId="25932" priority="1312" stopIfTrue="1" operator="equal">
      <formula>"Towel"</formula>
    </cfRule>
    <cfRule type="cellIs" dxfId="25931" priority="1313" stopIfTrue="1" operator="equal">
      <formula>"Napkin Hs"</formula>
    </cfRule>
  </conditionalFormatting>
  <conditionalFormatting sqref="B97">
    <cfRule type="cellIs" dxfId="25930" priority="1304" stopIfTrue="1" operator="equal">
      <formula>"Towel"</formula>
    </cfRule>
    <cfRule type="cellIs" dxfId="25929" priority="1305" stopIfTrue="1" operator="equal">
      <formula>"Napkin Hs"</formula>
    </cfRule>
  </conditionalFormatting>
  <conditionalFormatting sqref="B97">
    <cfRule type="cellIs" dxfId="25928" priority="1302" stopIfTrue="1" operator="equal">
      <formula>"Towel"</formula>
    </cfRule>
    <cfRule type="cellIs" dxfId="25927" priority="1303" stopIfTrue="1" operator="equal">
      <formula>"Napkin Hs"</formula>
    </cfRule>
  </conditionalFormatting>
  <conditionalFormatting sqref="B97">
    <cfRule type="cellIs" dxfId="25926" priority="1300" stopIfTrue="1" operator="equal">
      <formula>"Towel"</formula>
    </cfRule>
    <cfRule type="cellIs" dxfId="25925" priority="1301" stopIfTrue="1" operator="equal">
      <formula>"Napkin Hs"</formula>
    </cfRule>
  </conditionalFormatting>
  <conditionalFormatting sqref="B97">
    <cfRule type="cellIs" dxfId="25924" priority="1298" stopIfTrue="1" operator="equal">
      <formula>"Towel"</formula>
    </cfRule>
    <cfRule type="cellIs" dxfId="25923" priority="1299" stopIfTrue="1" operator="equal">
      <formula>"Napkin Hs"</formula>
    </cfRule>
  </conditionalFormatting>
  <conditionalFormatting sqref="B97">
    <cfRule type="cellIs" dxfId="25922" priority="1296" stopIfTrue="1" operator="equal">
      <formula>"Towel"</formula>
    </cfRule>
    <cfRule type="cellIs" dxfId="25921" priority="1297" stopIfTrue="1" operator="equal">
      <formula>"Napkin Hs"</formula>
    </cfRule>
  </conditionalFormatting>
  <conditionalFormatting sqref="B97">
    <cfRule type="cellIs" dxfId="25920" priority="1294" stopIfTrue="1" operator="equal">
      <formula>"Towel"</formula>
    </cfRule>
    <cfRule type="cellIs" dxfId="25919" priority="1295" stopIfTrue="1" operator="equal">
      <formula>"Napkin Hs"</formula>
    </cfRule>
  </conditionalFormatting>
  <conditionalFormatting sqref="B97">
    <cfRule type="cellIs" dxfId="25918" priority="1292" stopIfTrue="1" operator="equal">
      <formula>"Towel"</formula>
    </cfRule>
    <cfRule type="cellIs" dxfId="25917" priority="1293" stopIfTrue="1" operator="equal">
      <formula>"Napkin Hs"</formula>
    </cfRule>
  </conditionalFormatting>
  <conditionalFormatting sqref="B97">
    <cfRule type="cellIs" dxfId="25916" priority="1290" stopIfTrue="1" operator="equal">
      <formula>"Towel"</formula>
    </cfRule>
    <cfRule type="cellIs" dxfId="25915" priority="1291" stopIfTrue="1" operator="equal">
      <formula>"Napkin Hs"</formula>
    </cfRule>
  </conditionalFormatting>
  <conditionalFormatting sqref="B97">
    <cfRule type="cellIs" dxfId="25914" priority="1288" stopIfTrue="1" operator="equal">
      <formula>"Towel"</formula>
    </cfRule>
    <cfRule type="cellIs" dxfId="25913" priority="1289" stopIfTrue="1" operator="equal">
      <formula>"Napkin Hs"</formula>
    </cfRule>
  </conditionalFormatting>
  <conditionalFormatting sqref="B97">
    <cfRule type="cellIs" dxfId="25912" priority="1287" stopIfTrue="1" operator="equal">
      <formula>"Napkin Hs"</formula>
    </cfRule>
  </conditionalFormatting>
  <conditionalFormatting sqref="B97">
    <cfRule type="cellIs" dxfId="25911" priority="1286" stopIfTrue="1" operator="equal">
      <formula>"Napkin Hs"</formula>
    </cfRule>
  </conditionalFormatting>
  <conditionalFormatting sqref="B97">
    <cfRule type="cellIs" dxfId="25910" priority="1285" stopIfTrue="1" operator="equal">
      <formula>"Napkin Hs"</formula>
    </cfRule>
  </conditionalFormatting>
  <conditionalFormatting sqref="B97">
    <cfRule type="cellIs" dxfId="25909" priority="1310" stopIfTrue="1" operator="equal">
      <formula>"Towel"</formula>
    </cfRule>
    <cfRule type="cellIs" dxfId="25908" priority="1311" stopIfTrue="1" operator="equal">
      <formula>"Napkin Hs"</formula>
    </cfRule>
  </conditionalFormatting>
  <conditionalFormatting sqref="B97">
    <cfRule type="cellIs" dxfId="25907" priority="1308" stopIfTrue="1" operator="equal">
      <formula>"Towel"</formula>
    </cfRule>
    <cfRule type="cellIs" dxfId="25906" priority="1309" stopIfTrue="1" operator="equal">
      <formula>"Napkin Hs"</formula>
    </cfRule>
  </conditionalFormatting>
  <conditionalFormatting sqref="B97">
    <cfRule type="cellIs" dxfId="25905" priority="1306" stopIfTrue="1" operator="equal">
      <formula>"Towel"</formula>
    </cfRule>
    <cfRule type="cellIs" dxfId="25904" priority="1307" stopIfTrue="1" operator="equal">
      <formula>"Napkin Hs"</formula>
    </cfRule>
  </conditionalFormatting>
  <conditionalFormatting sqref="B103:C103">
    <cfRule type="cellIs" dxfId="25903" priority="1281" stopIfTrue="1" operator="equal">
      <formula>"Towel"</formula>
    </cfRule>
    <cfRule type="cellIs" dxfId="25902" priority="1282" stopIfTrue="1" operator="equal">
      <formula>"Napkin Hs"</formula>
    </cfRule>
  </conditionalFormatting>
  <conditionalFormatting sqref="C103">
    <cfRule type="cellIs" dxfId="25901" priority="1283" stopIfTrue="1" operator="equal">
      <formula>"Towel"</formula>
    </cfRule>
    <cfRule type="cellIs" dxfId="25900" priority="1284" stopIfTrue="1" operator="equal">
      <formula>"Napkin Hs"</formula>
    </cfRule>
  </conditionalFormatting>
  <conditionalFormatting sqref="C103">
    <cfRule type="cellIs" dxfId="25899" priority="1279" stopIfTrue="1" operator="equal">
      <formula>"Towel"</formula>
    </cfRule>
    <cfRule type="cellIs" dxfId="25898" priority="1280" stopIfTrue="1" operator="equal">
      <formula>"Napkin Hs"</formula>
    </cfRule>
  </conditionalFormatting>
  <conditionalFormatting sqref="B108">
    <cfRule type="cellIs" dxfId="25897" priority="1275" stopIfTrue="1" operator="equal">
      <formula>"Towel"</formula>
    </cfRule>
    <cfRule type="cellIs" dxfId="25896" priority="1276" stopIfTrue="1" operator="equal">
      <formula>"Napkin Hs"</formula>
    </cfRule>
  </conditionalFormatting>
  <conditionalFormatting sqref="B108">
    <cfRule type="cellIs" dxfId="25895" priority="1273" stopIfTrue="1" operator="equal">
      <formula>"Towel"</formula>
    </cfRule>
    <cfRule type="cellIs" dxfId="25894" priority="1274" stopIfTrue="1" operator="equal">
      <formula>"Napkin Hs"</formula>
    </cfRule>
  </conditionalFormatting>
  <conditionalFormatting sqref="B108">
    <cfRule type="cellIs" dxfId="25893" priority="1277" stopIfTrue="1" operator="equal">
      <formula>"Towel"</formula>
    </cfRule>
    <cfRule type="cellIs" dxfId="25892" priority="1278" stopIfTrue="1" operator="equal">
      <formula>"Napkin Hs"</formula>
    </cfRule>
  </conditionalFormatting>
  <conditionalFormatting sqref="B108">
    <cfRule type="cellIs" dxfId="25891" priority="1267" stopIfTrue="1" operator="equal">
      <formula>"Towel"</formula>
    </cfRule>
    <cfRule type="cellIs" dxfId="25890" priority="1268" stopIfTrue="1" operator="equal">
      <formula>"Napkin Hs"</formula>
    </cfRule>
  </conditionalFormatting>
  <conditionalFormatting sqref="B108">
    <cfRule type="cellIs" dxfId="25889" priority="1269" stopIfTrue="1" operator="equal">
      <formula>"Towel"</formula>
    </cfRule>
    <cfRule type="cellIs" dxfId="25888" priority="1270" stopIfTrue="1" operator="equal">
      <formula>"Napkin Hs"</formula>
    </cfRule>
  </conditionalFormatting>
  <conditionalFormatting sqref="B108">
    <cfRule type="cellIs" dxfId="25887" priority="1271" stopIfTrue="1" operator="equal">
      <formula>"Towel"</formula>
    </cfRule>
    <cfRule type="cellIs" dxfId="25886" priority="1272" stopIfTrue="1" operator="equal">
      <formula>"Napkin Hs"</formula>
    </cfRule>
  </conditionalFormatting>
  <conditionalFormatting sqref="B113:C113">
    <cfRule type="cellIs" dxfId="25885" priority="1263" stopIfTrue="1" operator="equal">
      <formula>"Towel"</formula>
    </cfRule>
    <cfRule type="cellIs" dxfId="25884" priority="1264" stopIfTrue="1" operator="equal">
      <formula>"Napkin Hs"</formula>
    </cfRule>
  </conditionalFormatting>
  <conditionalFormatting sqref="C113">
    <cfRule type="cellIs" dxfId="25883" priority="1265" stopIfTrue="1" operator="equal">
      <formula>"Towel"</formula>
    </cfRule>
    <cfRule type="cellIs" dxfId="25882" priority="1266" stopIfTrue="1" operator="equal">
      <formula>"Napkin Hs"</formula>
    </cfRule>
  </conditionalFormatting>
  <conditionalFormatting sqref="C113">
    <cfRule type="cellIs" dxfId="25881" priority="1261" stopIfTrue="1" operator="equal">
      <formula>"Towel"</formula>
    </cfRule>
    <cfRule type="cellIs" dxfId="25880" priority="1262" stopIfTrue="1" operator="equal">
      <formula>"Napkin Hs"</formula>
    </cfRule>
  </conditionalFormatting>
  <conditionalFormatting sqref="B113:C113">
    <cfRule type="cellIs" dxfId="25879" priority="1253" stopIfTrue="1" operator="equal">
      <formula>"Towel"</formula>
    </cfRule>
    <cfRule type="cellIs" dxfId="25878" priority="1254" stopIfTrue="1" operator="equal">
      <formula>"Napkin Hs"</formula>
    </cfRule>
  </conditionalFormatting>
  <conditionalFormatting sqref="C113">
    <cfRule type="cellIs" dxfId="25877" priority="1249" stopIfTrue="1" operator="equal">
      <formula>"Towel"</formula>
    </cfRule>
    <cfRule type="cellIs" dxfId="25876" priority="1250" stopIfTrue="1" operator="equal">
      <formula>"Napkin Hs"</formula>
    </cfRule>
  </conditionalFormatting>
  <conditionalFormatting sqref="C113">
    <cfRule type="cellIs" dxfId="25875" priority="1251" stopIfTrue="1" operator="equal">
      <formula>"Towel"</formula>
    </cfRule>
    <cfRule type="cellIs" dxfId="25874" priority="1252" stopIfTrue="1" operator="equal">
      <formula>"Napkin Hs"</formula>
    </cfRule>
  </conditionalFormatting>
  <conditionalFormatting sqref="C115">
    <cfRule type="cellIs" dxfId="25873" priority="1223" stopIfTrue="1" operator="equal">
      <formula>"Towel"</formula>
    </cfRule>
    <cfRule type="cellIs" dxfId="25872" priority="1224" stopIfTrue="1" operator="equal">
      <formula>"Napkin Hs"</formula>
    </cfRule>
  </conditionalFormatting>
  <conditionalFormatting sqref="C115">
    <cfRule type="cellIs" dxfId="25871" priority="1221" stopIfTrue="1" operator="equal">
      <formula>"Towel"</formula>
    </cfRule>
    <cfRule type="cellIs" dxfId="25870" priority="1222" stopIfTrue="1" operator="equal">
      <formula>"Napkin Hs"</formula>
    </cfRule>
  </conditionalFormatting>
  <conditionalFormatting sqref="B115:C115">
    <cfRule type="cellIs" dxfId="25869" priority="1219" stopIfTrue="1" operator="equal">
      <formula>"Towel"</formula>
    </cfRule>
    <cfRule type="cellIs" dxfId="25868" priority="1220" stopIfTrue="1" operator="equal">
      <formula>"Napkin Hs"</formula>
    </cfRule>
  </conditionalFormatting>
  <conditionalFormatting sqref="B115:C115">
    <cfRule type="cellIs" dxfId="25867" priority="1213" stopIfTrue="1" operator="equal">
      <formula>"Towel"</formula>
    </cfRule>
    <cfRule type="cellIs" dxfId="25866" priority="1214" stopIfTrue="1" operator="equal">
      <formula>"Napkin Hs"</formula>
    </cfRule>
  </conditionalFormatting>
  <conditionalFormatting sqref="C115">
    <cfRule type="cellIs" dxfId="25865" priority="1215" stopIfTrue="1" operator="equal">
      <formula>"Towel"</formula>
    </cfRule>
    <cfRule type="cellIs" dxfId="25864" priority="1216" stopIfTrue="1" operator="equal">
      <formula>"Napkin Hs"</formula>
    </cfRule>
  </conditionalFormatting>
  <conditionalFormatting sqref="C115">
    <cfRule type="cellIs" dxfId="25863" priority="1217" stopIfTrue="1" operator="equal">
      <formula>"Towel"</formula>
    </cfRule>
    <cfRule type="cellIs" dxfId="25862" priority="1218" stopIfTrue="1" operator="equal">
      <formula>"Napkin Hs"</formula>
    </cfRule>
  </conditionalFormatting>
  <conditionalFormatting sqref="B115:C115">
    <cfRule type="cellIs" dxfId="25861" priority="1229" stopIfTrue="1" operator="equal">
      <formula>"Towel"</formula>
    </cfRule>
    <cfRule type="cellIs" dxfId="25860" priority="1230" stopIfTrue="1" operator="equal">
      <formula>"Napkin Hs"</formula>
    </cfRule>
  </conditionalFormatting>
  <conditionalFormatting sqref="C115">
    <cfRule type="cellIs" dxfId="25859" priority="1227" stopIfTrue="1" operator="equal">
      <formula>"Towel"</formula>
    </cfRule>
    <cfRule type="cellIs" dxfId="25858" priority="1228" stopIfTrue="1" operator="equal">
      <formula>"Napkin Hs"</formula>
    </cfRule>
  </conditionalFormatting>
  <conditionalFormatting sqref="C115">
    <cfRule type="cellIs" dxfId="25857" priority="1225" stopIfTrue="1" operator="equal">
      <formula>"Towel"</formula>
    </cfRule>
    <cfRule type="cellIs" dxfId="25856" priority="1226" stopIfTrue="1" operator="equal">
      <formula>"Napkin Hs"</formula>
    </cfRule>
  </conditionalFormatting>
  <conditionalFormatting sqref="C115">
    <cfRule type="cellIs" dxfId="25855" priority="1199" stopIfTrue="1" operator="equal">
      <formula>"Towel"</formula>
    </cfRule>
    <cfRule type="cellIs" dxfId="25854" priority="1200" stopIfTrue="1" operator="equal">
      <formula>"Napkin Hs"</formula>
    </cfRule>
  </conditionalFormatting>
  <conditionalFormatting sqref="C115">
    <cfRule type="cellIs" dxfId="25853" priority="1197" stopIfTrue="1" operator="equal">
      <formula>"Towel"</formula>
    </cfRule>
    <cfRule type="cellIs" dxfId="25852" priority="1198" stopIfTrue="1" operator="equal">
      <formula>"Napkin Hs"</formula>
    </cfRule>
  </conditionalFormatting>
  <conditionalFormatting sqref="B115:C115">
    <cfRule type="cellIs" dxfId="25851" priority="1195" stopIfTrue="1" operator="equal">
      <formula>"Towel"</formula>
    </cfRule>
    <cfRule type="cellIs" dxfId="25850" priority="1196" stopIfTrue="1" operator="equal">
      <formula>"Napkin Hs"</formula>
    </cfRule>
  </conditionalFormatting>
  <conditionalFormatting sqref="C115">
    <cfRule type="cellIs" dxfId="25849" priority="1205" stopIfTrue="1" operator="equal">
      <formula>"Towel"</formula>
    </cfRule>
    <cfRule type="cellIs" dxfId="25848" priority="1206" stopIfTrue="1" operator="equal">
      <formula>"Napkin Hs"</formula>
    </cfRule>
  </conditionalFormatting>
  <conditionalFormatting sqref="C115">
    <cfRule type="cellIs" dxfId="25847" priority="1203" stopIfTrue="1" operator="equal">
      <formula>"Towel"</formula>
    </cfRule>
    <cfRule type="cellIs" dxfId="25846" priority="1204" stopIfTrue="1" operator="equal">
      <formula>"Napkin Hs"</formula>
    </cfRule>
  </conditionalFormatting>
  <conditionalFormatting sqref="B115:C115">
    <cfRule type="cellIs" dxfId="25845" priority="1201" stopIfTrue="1" operator="equal">
      <formula>"Towel"</formula>
    </cfRule>
    <cfRule type="cellIs" dxfId="25844" priority="1202" stopIfTrue="1" operator="equal">
      <formula>"Napkin Hs"</formula>
    </cfRule>
  </conditionalFormatting>
  <conditionalFormatting sqref="B115:C115">
    <cfRule type="cellIs" dxfId="25843" priority="1211" stopIfTrue="1" operator="equal">
      <formula>"Towel"</formula>
    </cfRule>
    <cfRule type="cellIs" dxfId="25842" priority="1212" stopIfTrue="1" operator="equal">
      <formula>"Napkin Hs"</formula>
    </cfRule>
  </conditionalFormatting>
  <conditionalFormatting sqref="C115">
    <cfRule type="cellIs" dxfId="25841" priority="1209" stopIfTrue="1" operator="equal">
      <formula>"Towel"</formula>
    </cfRule>
    <cfRule type="cellIs" dxfId="25840" priority="1210" stopIfTrue="1" operator="equal">
      <formula>"Napkin Hs"</formula>
    </cfRule>
  </conditionalFormatting>
  <conditionalFormatting sqref="C115">
    <cfRule type="cellIs" dxfId="25839" priority="1207" stopIfTrue="1" operator="equal">
      <formula>"Towel"</formula>
    </cfRule>
    <cfRule type="cellIs" dxfId="25838" priority="1208" stopIfTrue="1" operator="equal">
      <formula>"Napkin Hs"</formula>
    </cfRule>
  </conditionalFormatting>
  <conditionalFormatting sqref="C114">
    <cfRule type="cellIs" dxfId="25837" priority="1193" stopIfTrue="1" operator="equal">
      <formula>"Towel"</formula>
    </cfRule>
    <cfRule type="cellIs" dxfId="25836" priority="1194" stopIfTrue="1" operator="equal">
      <formula>"Napkin Hs"</formula>
    </cfRule>
  </conditionalFormatting>
  <conditionalFormatting sqref="C114">
    <cfRule type="cellIs" dxfId="25835" priority="1189" stopIfTrue="1" operator="equal">
      <formula>"Towel"</formula>
    </cfRule>
    <cfRule type="cellIs" dxfId="25834" priority="1190" stopIfTrue="1" operator="equal">
      <formula>"Napkin Hs"</formula>
    </cfRule>
  </conditionalFormatting>
  <conditionalFormatting sqref="C114">
    <cfRule type="cellIs" dxfId="25833" priority="1191" stopIfTrue="1" operator="equal">
      <formula>"Towel"</formula>
    </cfRule>
    <cfRule type="cellIs" dxfId="25832" priority="1192" stopIfTrue="1" operator="equal">
      <formula>"Napkin Hs"</formula>
    </cfRule>
  </conditionalFormatting>
  <conditionalFormatting sqref="C114">
    <cfRule type="cellIs" dxfId="25831" priority="1187" stopIfTrue="1" operator="equal">
      <formula>"Towel"</formula>
    </cfRule>
    <cfRule type="cellIs" dxfId="25830" priority="1188" stopIfTrue="1" operator="equal">
      <formula>"Napkin Hs"</formula>
    </cfRule>
  </conditionalFormatting>
  <conditionalFormatting sqref="C114">
    <cfRule type="cellIs" dxfId="25829" priority="1185" stopIfTrue="1" operator="equal">
      <formula>"Towel"</formula>
    </cfRule>
    <cfRule type="cellIs" dxfId="25828" priority="1186" stopIfTrue="1" operator="equal">
      <formula>"Napkin Hs"</formula>
    </cfRule>
  </conditionalFormatting>
  <conditionalFormatting sqref="C114">
    <cfRule type="cellIs" dxfId="25827" priority="1183" stopIfTrue="1" operator="equal">
      <formula>"Towel"</formula>
    </cfRule>
    <cfRule type="cellIs" dxfId="25826" priority="1184" stopIfTrue="1" operator="equal">
      <formula>"Napkin Hs"</formula>
    </cfRule>
  </conditionalFormatting>
  <conditionalFormatting sqref="C114">
    <cfRule type="cellIs" dxfId="25825" priority="1175" stopIfTrue="1" operator="equal">
      <formula>"Towel"</formula>
    </cfRule>
    <cfRule type="cellIs" dxfId="25824" priority="1176" stopIfTrue="1" operator="equal">
      <formula>"Napkin Hs"</formula>
    </cfRule>
  </conditionalFormatting>
  <conditionalFormatting sqref="C114">
    <cfRule type="cellIs" dxfId="25823" priority="1177" stopIfTrue="1" operator="equal">
      <formula>"Towel"</formula>
    </cfRule>
    <cfRule type="cellIs" dxfId="25822" priority="1178" stopIfTrue="1" operator="equal">
      <formula>"Napkin Hs"</formula>
    </cfRule>
  </conditionalFormatting>
  <conditionalFormatting sqref="C114">
    <cfRule type="cellIs" dxfId="25821" priority="1173" stopIfTrue="1" operator="equal">
      <formula>"Towel"</formula>
    </cfRule>
    <cfRule type="cellIs" dxfId="25820" priority="1174" stopIfTrue="1" operator="equal">
      <formula>"Napkin Hs"</formula>
    </cfRule>
  </conditionalFormatting>
  <conditionalFormatting sqref="C114">
    <cfRule type="cellIs" dxfId="25819" priority="1171" stopIfTrue="1" operator="equal">
      <formula>"Towel"</formula>
    </cfRule>
    <cfRule type="cellIs" dxfId="25818" priority="1172" stopIfTrue="1" operator="equal">
      <formula>"Napkin Hs"</formula>
    </cfRule>
  </conditionalFormatting>
  <conditionalFormatting sqref="C114">
    <cfRule type="cellIs" dxfId="25817" priority="1179" stopIfTrue="1" operator="equal">
      <formula>"Towel"</formula>
    </cfRule>
    <cfRule type="cellIs" dxfId="25816" priority="1180" stopIfTrue="1" operator="equal">
      <formula>"Napkin Hs"</formula>
    </cfRule>
  </conditionalFormatting>
  <conditionalFormatting sqref="C114">
    <cfRule type="cellIs" dxfId="25815" priority="1181" stopIfTrue="1" operator="equal">
      <formula>"Towel"</formula>
    </cfRule>
    <cfRule type="cellIs" dxfId="25814" priority="1182" stopIfTrue="1" operator="equal">
      <formula>"Napkin Hs"</formula>
    </cfRule>
  </conditionalFormatting>
  <conditionalFormatting sqref="B114">
    <cfRule type="cellIs" dxfId="25813" priority="1167" stopIfTrue="1" operator="equal">
      <formula>"Towel"</formula>
    </cfRule>
    <cfRule type="cellIs" dxfId="25812" priority="1168" stopIfTrue="1" operator="equal">
      <formula>"Napkin Hs"</formula>
    </cfRule>
  </conditionalFormatting>
  <conditionalFormatting sqref="B114">
    <cfRule type="cellIs" dxfId="25811" priority="1165" stopIfTrue="1" operator="equal">
      <formula>"Towel"</formula>
    </cfRule>
    <cfRule type="cellIs" dxfId="25810" priority="1166" stopIfTrue="1" operator="equal">
      <formula>"Napkin Hs"</formula>
    </cfRule>
  </conditionalFormatting>
  <conditionalFormatting sqref="B114">
    <cfRule type="cellIs" dxfId="25809" priority="1169" stopIfTrue="1" operator="equal">
      <formula>"Towel"</formula>
    </cfRule>
    <cfRule type="cellIs" dxfId="25808" priority="1170" stopIfTrue="1" operator="equal">
      <formula>"Napkin Hs"</formula>
    </cfRule>
  </conditionalFormatting>
  <conditionalFormatting sqref="B114">
    <cfRule type="cellIs" dxfId="25807" priority="1159" stopIfTrue="1" operator="equal">
      <formula>"Towel"</formula>
    </cfRule>
    <cfRule type="cellIs" dxfId="25806" priority="1160" stopIfTrue="1" operator="equal">
      <formula>"Napkin Hs"</formula>
    </cfRule>
  </conditionalFormatting>
  <conditionalFormatting sqref="B114">
    <cfRule type="cellIs" dxfId="25805" priority="1161" stopIfTrue="1" operator="equal">
      <formula>"Towel"</formula>
    </cfRule>
    <cfRule type="cellIs" dxfId="25804" priority="1162" stopIfTrue="1" operator="equal">
      <formula>"Napkin Hs"</formula>
    </cfRule>
  </conditionalFormatting>
  <conditionalFormatting sqref="B114">
    <cfRule type="cellIs" dxfId="25803" priority="1163" stopIfTrue="1" operator="equal">
      <formula>"Towel"</formula>
    </cfRule>
    <cfRule type="cellIs" dxfId="25802" priority="1164" stopIfTrue="1" operator="equal">
      <formula>"Napkin Hs"</formula>
    </cfRule>
  </conditionalFormatting>
  <conditionalFormatting sqref="B112:C112">
    <cfRule type="cellIs" dxfId="25801" priority="1155" stopIfTrue="1" operator="equal">
      <formula>"Towel"</formula>
    </cfRule>
    <cfRule type="cellIs" dxfId="25800" priority="1156" stopIfTrue="1" operator="equal">
      <formula>"Napkin Hs"</formula>
    </cfRule>
  </conditionalFormatting>
  <conditionalFormatting sqref="C112">
    <cfRule type="cellIs" dxfId="25799" priority="1157" stopIfTrue="1" operator="equal">
      <formula>"Towel"</formula>
    </cfRule>
    <cfRule type="cellIs" dxfId="25798" priority="1158" stopIfTrue="1" operator="equal">
      <formula>"Napkin Hs"</formula>
    </cfRule>
  </conditionalFormatting>
  <conditionalFormatting sqref="C112">
    <cfRule type="cellIs" dxfId="25797" priority="1153" stopIfTrue="1" operator="equal">
      <formula>"Towel"</formula>
    </cfRule>
    <cfRule type="cellIs" dxfId="25796" priority="1154" stopIfTrue="1" operator="equal">
      <formula>"Napkin Hs"</formula>
    </cfRule>
  </conditionalFormatting>
  <conditionalFormatting sqref="B112:C112">
    <cfRule type="cellIs" dxfId="25795" priority="1151" stopIfTrue="1" operator="equal">
      <formula>"Towel"</formula>
    </cfRule>
    <cfRule type="cellIs" dxfId="25794" priority="1152" stopIfTrue="1" operator="equal">
      <formula>"Napkin Hs"</formula>
    </cfRule>
  </conditionalFormatting>
  <conditionalFormatting sqref="C112">
    <cfRule type="cellIs" dxfId="25793" priority="1147" stopIfTrue="1" operator="equal">
      <formula>"Towel"</formula>
    </cfRule>
    <cfRule type="cellIs" dxfId="25792" priority="1148" stopIfTrue="1" operator="equal">
      <formula>"Napkin Hs"</formula>
    </cfRule>
  </conditionalFormatting>
  <conditionalFormatting sqref="C112">
    <cfRule type="cellIs" dxfId="25791" priority="1149" stopIfTrue="1" operator="equal">
      <formula>"Towel"</formula>
    </cfRule>
    <cfRule type="cellIs" dxfId="25790" priority="1150" stopIfTrue="1" operator="equal">
      <formula>"Napkin Hs"</formula>
    </cfRule>
  </conditionalFormatting>
  <conditionalFormatting sqref="B118:C118">
    <cfRule type="cellIs" dxfId="25789" priority="1143" stopIfTrue="1" operator="equal">
      <formula>"Towel"</formula>
    </cfRule>
    <cfRule type="cellIs" dxfId="25788" priority="1144" stopIfTrue="1" operator="equal">
      <formula>"Napkin Hs"</formula>
    </cfRule>
  </conditionalFormatting>
  <conditionalFormatting sqref="C118">
    <cfRule type="cellIs" dxfId="25787" priority="1145" stopIfTrue="1" operator="equal">
      <formula>"Towel"</formula>
    </cfRule>
    <cfRule type="cellIs" dxfId="25786" priority="1146" stopIfTrue="1" operator="equal">
      <formula>"Napkin Hs"</formula>
    </cfRule>
  </conditionalFormatting>
  <conditionalFormatting sqref="C118">
    <cfRule type="cellIs" dxfId="25785" priority="1141" stopIfTrue="1" operator="equal">
      <formula>"Towel"</formula>
    </cfRule>
    <cfRule type="cellIs" dxfId="25784" priority="1142" stopIfTrue="1" operator="equal">
      <formula>"Napkin Hs"</formula>
    </cfRule>
  </conditionalFormatting>
  <conditionalFormatting sqref="B118:C118">
    <cfRule type="cellIs" dxfId="25783" priority="1139" stopIfTrue="1" operator="equal">
      <formula>"Towel"</formula>
    </cfRule>
    <cfRule type="cellIs" dxfId="25782" priority="1140" stopIfTrue="1" operator="equal">
      <formula>"Napkin Hs"</formula>
    </cfRule>
  </conditionalFormatting>
  <conditionalFormatting sqref="C118">
    <cfRule type="cellIs" dxfId="25781" priority="1135" stopIfTrue="1" operator="equal">
      <formula>"Towel"</formula>
    </cfRule>
    <cfRule type="cellIs" dxfId="25780" priority="1136" stopIfTrue="1" operator="equal">
      <formula>"Napkin Hs"</formula>
    </cfRule>
  </conditionalFormatting>
  <conditionalFormatting sqref="C118">
    <cfRule type="cellIs" dxfId="25779" priority="1137" stopIfTrue="1" operator="equal">
      <formula>"Towel"</formula>
    </cfRule>
    <cfRule type="cellIs" dxfId="25778" priority="1138" stopIfTrue="1" operator="equal">
      <formula>"Napkin Hs"</formula>
    </cfRule>
  </conditionalFormatting>
  <conditionalFormatting sqref="C120">
    <cfRule type="cellIs" dxfId="25777" priority="1127" stopIfTrue="1" operator="equal">
      <formula>"Towel"</formula>
    </cfRule>
    <cfRule type="cellIs" dxfId="25776" priority="1128" stopIfTrue="1" operator="equal">
      <formula>"Napkin Hs"</formula>
    </cfRule>
  </conditionalFormatting>
  <conditionalFormatting sqref="C120">
    <cfRule type="cellIs" dxfId="25775" priority="1125" stopIfTrue="1" operator="equal">
      <formula>"Towel"</formula>
    </cfRule>
    <cfRule type="cellIs" dxfId="25774" priority="1126" stopIfTrue="1" operator="equal">
      <formula>"Napkin Hs"</formula>
    </cfRule>
  </conditionalFormatting>
  <conditionalFormatting sqref="B120:C120">
    <cfRule type="cellIs" dxfId="25773" priority="1123" stopIfTrue="1" operator="equal">
      <formula>"Towel"</formula>
    </cfRule>
    <cfRule type="cellIs" dxfId="25772" priority="1124" stopIfTrue="1" operator="equal">
      <formula>"Napkin Hs"</formula>
    </cfRule>
  </conditionalFormatting>
  <conditionalFormatting sqref="B120:C120">
    <cfRule type="cellIs" dxfId="25771" priority="1117" stopIfTrue="1" operator="equal">
      <formula>"Towel"</formula>
    </cfRule>
    <cfRule type="cellIs" dxfId="25770" priority="1118" stopIfTrue="1" operator="equal">
      <formula>"Napkin Hs"</formula>
    </cfRule>
  </conditionalFormatting>
  <conditionalFormatting sqref="C120">
    <cfRule type="cellIs" dxfId="25769" priority="1119" stopIfTrue="1" operator="equal">
      <formula>"Towel"</formula>
    </cfRule>
    <cfRule type="cellIs" dxfId="25768" priority="1120" stopIfTrue="1" operator="equal">
      <formula>"Napkin Hs"</formula>
    </cfRule>
  </conditionalFormatting>
  <conditionalFormatting sqref="C120">
    <cfRule type="cellIs" dxfId="25767" priority="1121" stopIfTrue="1" operator="equal">
      <formula>"Towel"</formula>
    </cfRule>
    <cfRule type="cellIs" dxfId="25766" priority="1122" stopIfTrue="1" operator="equal">
      <formula>"Napkin Hs"</formula>
    </cfRule>
  </conditionalFormatting>
  <conditionalFormatting sqref="B120:C120">
    <cfRule type="cellIs" dxfId="25765" priority="1133" stopIfTrue="1" operator="equal">
      <formula>"Towel"</formula>
    </cfRule>
    <cfRule type="cellIs" dxfId="25764" priority="1134" stopIfTrue="1" operator="equal">
      <formula>"Napkin Hs"</formula>
    </cfRule>
  </conditionalFormatting>
  <conditionalFormatting sqref="C120">
    <cfRule type="cellIs" dxfId="25763" priority="1131" stopIfTrue="1" operator="equal">
      <formula>"Towel"</formula>
    </cfRule>
    <cfRule type="cellIs" dxfId="25762" priority="1132" stopIfTrue="1" operator="equal">
      <formula>"Napkin Hs"</formula>
    </cfRule>
  </conditionalFormatting>
  <conditionalFormatting sqref="C120">
    <cfRule type="cellIs" dxfId="25761" priority="1129" stopIfTrue="1" operator="equal">
      <formula>"Towel"</formula>
    </cfRule>
    <cfRule type="cellIs" dxfId="25760" priority="1130" stopIfTrue="1" operator="equal">
      <formula>"Napkin Hs"</formula>
    </cfRule>
  </conditionalFormatting>
  <conditionalFormatting sqref="C120">
    <cfRule type="cellIs" dxfId="25759" priority="1103" stopIfTrue="1" operator="equal">
      <formula>"Towel"</formula>
    </cfRule>
    <cfRule type="cellIs" dxfId="25758" priority="1104" stopIfTrue="1" operator="equal">
      <formula>"Napkin Hs"</formula>
    </cfRule>
  </conditionalFormatting>
  <conditionalFormatting sqref="C120">
    <cfRule type="cellIs" dxfId="25757" priority="1101" stopIfTrue="1" operator="equal">
      <formula>"Towel"</formula>
    </cfRule>
    <cfRule type="cellIs" dxfId="25756" priority="1102" stopIfTrue="1" operator="equal">
      <formula>"Napkin Hs"</formula>
    </cfRule>
  </conditionalFormatting>
  <conditionalFormatting sqref="B120:C120">
    <cfRule type="cellIs" dxfId="25755" priority="1099" stopIfTrue="1" operator="equal">
      <formula>"Towel"</formula>
    </cfRule>
    <cfRule type="cellIs" dxfId="25754" priority="1100" stopIfTrue="1" operator="equal">
      <formula>"Napkin Hs"</formula>
    </cfRule>
  </conditionalFormatting>
  <conditionalFormatting sqref="C120">
    <cfRule type="cellIs" dxfId="25753" priority="1109" stopIfTrue="1" operator="equal">
      <formula>"Towel"</formula>
    </cfRule>
    <cfRule type="cellIs" dxfId="25752" priority="1110" stopIfTrue="1" operator="equal">
      <formula>"Napkin Hs"</formula>
    </cfRule>
  </conditionalFormatting>
  <conditionalFormatting sqref="C120">
    <cfRule type="cellIs" dxfId="25751" priority="1107" stopIfTrue="1" operator="equal">
      <formula>"Towel"</formula>
    </cfRule>
    <cfRule type="cellIs" dxfId="25750" priority="1108" stopIfTrue="1" operator="equal">
      <formula>"Napkin Hs"</formula>
    </cfRule>
  </conditionalFormatting>
  <conditionalFormatting sqref="B120:C120">
    <cfRule type="cellIs" dxfId="25749" priority="1105" stopIfTrue="1" operator="equal">
      <formula>"Towel"</formula>
    </cfRule>
    <cfRule type="cellIs" dxfId="25748" priority="1106" stopIfTrue="1" operator="equal">
      <formula>"Napkin Hs"</formula>
    </cfRule>
  </conditionalFormatting>
  <conditionalFormatting sqref="B120:C120">
    <cfRule type="cellIs" dxfId="25747" priority="1115" stopIfTrue="1" operator="equal">
      <formula>"Towel"</formula>
    </cfRule>
    <cfRule type="cellIs" dxfId="25746" priority="1116" stopIfTrue="1" operator="equal">
      <formula>"Napkin Hs"</formula>
    </cfRule>
  </conditionalFormatting>
  <conditionalFormatting sqref="C120">
    <cfRule type="cellIs" dxfId="25745" priority="1113" stopIfTrue="1" operator="equal">
      <formula>"Towel"</formula>
    </cfRule>
    <cfRule type="cellIs" dxfId="25744" priority="1114" stopIfTrue="1" operator="equal">
      <formula>"Napkin Hs"</formula>
    </cfRule>
  </conditionalFormatting>
  <conditionalFormatting sqref="C120">
    <cfRule type="cellIs" dxfId="25743" priority="1111" stopIfTrue="1" operator="equal">
      <formula>"Towel"</formula>
    </cfRule>
    <cfRule type="cellIs" dxfId="25742" priority="1112" stopIfTrue="1" operator="equal">
      <formula>"Napkin Hs"</formula>
    </cfRule>
  </conditionalFormatting>
  <conditionalFormatting sqref="C119">
    <cfRule type="cellIs" dxfId="25741" priority="1097" stopIfTrue="1" operator="equal">
      <formula>"Towel"</formula>
    </cfRule>
    <cfRule type="cellIs" dxfId="25740" priority="1098" stopIfTrue="1" operator="equal">
      <formula>"Napkin Hs"</formula>
    </cfRule>
  </conditionalFormatting>
  <conditionalFormatting sqref="C119">
    <cfRule type="cellIs" dxfId="25739" priority="1093" stopIfTrue="1" operator="equal">
      <formula>"Towel"</formula>
    </cfRule>
    <cfRule type="cellIs" dxfId="25738" priority="1094" stopIfTrue="1" operator="equal">
      <formula>"Napkin Hs"</formula>
    </cfRule>
  </conditionalFormatting>
  <conditionalFormatting sqref="C119">
    <cfRule type="cellIs" dxfId="25737" priority="1095" stopIfTrue="1" operator="equal">
      <formula>"Towel"</formula>
    </cfRule>
    <cfRule type="cellIs" dxfId="25736" priority="1096" stopIfTrue="1" operator="equal">
      <formula>"Napkin Hs"</formula>
    </cfRule>
  </conditionalFormatting>
  <conditionalFormatting sqref="C119">
    <cfRule type="cellIs" dxfId="25735" priority="1091" stopIfTrue="1" operator="equal">
      <formula>"Towel"</formula>
    </cfRule>
    <cfRule type="cellIs" dxfId="25734" priority="1092" stopIfTrue="1" operator="equal">
      <formula>"Napkin Hs"</formula>
    </cfRule>
  </conditionalFormatting>
  <conditionalFormatting sqref="C119">
    <cfRule type="cellIs" dxfId="25733" priority="1089" stopIfTrue="1" operator="equal">
      <formula>"Towel"</formula>
    </cfRule>
    <cfRule type="cellIs" dxfId="25732" priority="1090" stopIfTrue="1" operator="equal">
      <formula>"Napkin Hs"</formula>
    </cfRule>
  </conditionalFormatting>
  <conditionalFormatting sqref="C119">
    <cfRule type="cellIs" dxfId="25731" priority="1087" stopIfTrue="1" operator="equal">
      <formula>"Towel"</formula>
    </cfRule>
    <cfRule type="cellIs" dxfId="25730" priority="1088" stopIfTrue="1" operator="equal">
      <formula>"Napkin Hs"</formula>
    </cfRule>
  </conditionalFormatting>
  <conditionalFormatting sqref="C119">
    <cfRule type="cellIs" dxfId="25729" priority="1079" stopIfTrue="1" operator="equal">
      <formula>"Towel"</formula>
    </cfRule>
    <cfRule type="cellIs" dxfId="25728" priority="1080" stopIfTrue="1" operator="equal">
      <formula>"Napkin Hs"</formula>
    </cfRule>
  </conditionalFormatting>
  <conditionalFormatting sqref="C119">
    <cfRule type="cellIs" dxfId="25727" priority="1081" stopIfTrue="1" operator="equal">
      <formula>"Towel"</formula>
    </cfRule>
    <cfRule type="cellIs" dxfId="25726" priority="1082" stopIfTrue="1" operator="equal">
      <formula>"Napkin Hs"</formula>
    </cfRule>
  </conditionalFormatting>
  <conditionalFormatting sqref="C119">
    <cfRule type="cellIs" dxfId="25725" priority="1077" stopIfTrue="1" operator="equal">
      <formula>"Towel"</formula>
    </cfRule>
    <cfRule type="cellIs" dxfId="25724" priority="1078" stopIfTrue="1" operator="equal">
      <formula>"Napkin Hs"</formula>
    </cfRule>
  </conditionalFormatting>
  <conditionalFormatting sqref="C119">
    <cfRule type="cellIs" dxfId="25723" priority="1075" stopIfTrue="1" operator="equal">
      <formula>"Towel"</formula>
    </cfRule>
    <cfRule type="cellIs" dxfId="25722" priority="1076" stopIfTrue="1" operator="equal">
      <formula>"Napkin Hs"</formula>
    </cfRule>
  </conditionalFormatting>
  <conditionalFormatting sqref="C119">
    <cfRule type="cellIs" dxfId="25721" priority="1083" stopIfTrue="1" operator="equal">
      <formula>"Towel"</formula>
    </cfRule>
    <cfRule type="cellIs" dxfId="25720" priority="1084" stopIfTrue="1" operator="equal">
      <formula>"Napkin Hs"</formula>
    </cfRule>
  </conditionalFormatting>
  <conditionalFormatting sqref="C119">
    <cfRule type="cellIs" dxfId="25719" priority="1085" stopIfTrue="1" operator="equal">
      <formula>"Towel"</formula>
    </cfRule>
    <cfRule type="cellIs" dxfId="25718" priority="1086" stopIfTrue="1" operator="equal">
      <formula>"Napkin Hs"</formula>
    </cfRule>
  </conditionalFormatting>
  <conditionalFormatting sqref="B119">
    <cfRule type="cellIs" dxfId="25717" priority="1071" stopIfTrue="1" operator="equal">
      <formula>"Towel"</formula>
    </cfRule>
    <cfRule type="cellIs" dxfId="25716" priority="1072" stopIfTrue="1" operator="equal">
      <formula>"Napkin Hs"</formula>
    </cfRule>
  </conditionalFormatting>
  <conditionalFormatting sqref="B119">
    <cfRule type="cellIs" dxfId="25715" priority="1069" stopIfTrue="1" operator="equal">
      <formula>"Towel"</formula>
    </cfRule>
    <cfRule type="cellIs" dxfId="25714" priority="1070" stopIfTrue="1" operator="equal">
      <formula>"Napkin Hs"</formula>
    </cfRule>
  </conditionalFormatting>
  <conditionalFormatting sqref="B119">
    <cfRule type="cellIs" dxfId="25713" priority="1073" stopIfTrue="1" operator="equal">
      <formula>"Towel"</formula>
    </cfRule>
    <cfRule type="cellIs" dxfId="25712" priority="1074" stopIfTrue="1" operator="equal">
      <formula>"Napkin Hs"</formula>
    </cfRule>
  </conditionalFormatting>
  <conditionalFormatting sqref="B119">
    <cfRule type="cellIs" dxfId="25711" priority="1063" stopIfTrue="1" operator="equal">
      <formula>"Towel"</formula>
    </cfRule>
    <cfRule type="cellIs" dxfId="25710" priority="1064" stopIfTrue="1" operator="equal">
      <formula>"Napkin Hs"</formula>
    </cfRule>
  </conditionalFormatting>
  <conditionalFormatting sqref="B119">
    <cfRule type="cellIs" dxfId="25709" priority="1065" stopIfTrue="1" operator="equal">
      <formula>"Towel"</formula>
    </cfRule>
    <cfRule type="cellIs" dxfId="25708" priority="1066" stopIfTrue="1" operator="equal">
      <formula>"Napkin Hs"</formula>
    </cfRule>
  </conditionalFormatting>
  <conditionalFormatting sqref="B119">
    <cfRule type="cellIs" dxfId="25707" priority="1067" stopIfTrue="1" operator="equal">
      <formula>"Towel"</formula>
    </cfRule>
    <cfRule type="cellIs" dxfId="25706" priority="1068" stopIfTrue="1" operator="equal">
      <formula>"Napkin Hs"</formula>
    </cfRule>
  </conditionalFormatting>
  <conditionalFormatting sqref="B117:C117">
    <cfRule type="cellIs" dxfId="25705" priority="1059" stopIfTrue="1" operator="equal">
      <formula>"Towel"</formula>
    </cfRule>
    <cfRule type="cellIs" dxfId="25704" priority="1060" stopIfTrue="1" operator="equal">
      <formula>"Napkin Hs"</formula>
    </cfRule>
  </conditionalFormatting>
  <conditionalFormatting sqref="C117">
    <cfRule type="cellIs" dxfId="25703" priority="1061" stopIfTrue="1" operator="equal">
      <formula>"Towel"</formula>
    </cfRule>
    <cfRule type="cellIs" dxfId="25702" priority="1062" stopIfTrue="1" operator="equal">
      <formula>"Napkin Hs"</formula>
    </cfRule>
  </conditionalFormatting>
  <conditionalFormatting sqref="C117">
    <cfRule type="cellIs" dxfId="25701" priority="1057" stopIfTrue="1" operator="equal">
      <formula>"Towel"</formula>
    </cfRule>
    <cfRule type="cellIs" dxfId="25700" priority="1058" stopIfTrue="1" operator="equal">
      <formula>"Napkin Hs"</formula>
    </cfRule>
  </conditionalFormatting>
  <conditionalFormatting sqref="B117:C117">
    <cfRule type="cellIs" dxfId="25699" priority="1055" stopIfTrue="1" operator="equal">
      <formula>"Towel"</formula>
    </cfRule>
    <cfRule type="cellIs" dxfId="25698" priority="1056" stopIfTrue="1" operator="equal">
      <formula>"Napkin Hs"</formula>
    </cfRule>
  </conditionalFormatting>
  <conditionalFormatting sqref="C117">
    <cfRule type="cellIs" dxfId="25697" priority="1051" stopIfTrue="1" operator="equal">
      <formula>"Towel"</formula>
    </cfRule>
    <cfRule type="cellIs" dxfId="25696" priority="1052" stopIfTrue="1" operator="equal">
      <formula>"Napkin Hs"</formula>
    </cfRule>
  </conditionalFormatting>
  <conditionalFormatting sqref="C117">
    <cfRule type="cellIs" dxfId="25695" priority="1053" stopIfTrue="1" operator="equal">
      <formula>"Towel"</formula>
    </cfRule>
    <cfRule type="cellIs" dxfId="25694" priority="1054" stopIfTrue="1" operator="equal">
      <formula>"Napkin Hs"</formula>
    </cfRule>
  </conditionalFormatting>
  <conditionalFormatting sqref="B124:C124">
    <cfRule type="cellIs" dxfId="25693" priority="1047" stopIfTrue="1" operator="equal">
      <formula>"Towel"</formula>
    </cfRule>
    <cfRule type="cellIs" dxfId="25692" priority="1048" stopIfTrue="1" operator="equal">
      <formula>"Napkin Hs"</formula>
    </cfRule>
  </conditionalFormatting>
  <conditionalFormatting sqref="C124">
    <cfRule type="cellIs" dxfId="25691" priority="1049" stopIfTrue="1" operator="equal">
      <formula>"Towel"</formula>
    </cfRule>
    <cfRule type="cellIs" dxfId="25690" priority="1050" stopIfTrue="1" operator="equal">
      <formula>"Napkin Hs"</formula>
    </cfRule>
  </conditionalFormatting>
  <conditionalFormatting sqref="C124">
    <cfRule type="cellIs" dxfId="25689" priority="1045" stopIfTrue="1" operator="equal">
      <formula>"Towel"</formula>
    </cfRule>
    <cfRule type="cellIs" dxfId="25688" priority="1046" stopIfTrue="1" operator="equal">
      <formula>"Napkin Hs"</formula>
    </cfRule>
  </conditionalFormatting>
  <conditionalFormatting sqref="B124:C124">
    <cfRule type="cellIs" dxfId="25687" priority="1043" stopIfTrue="1" operator="equal">
      <formula>"Towel"</formula>
    </cfRule>
    <cfRule type="cellIs" dxfId="25686" priority="1044" stopIfTrue="1" operator="equal">
      <formula>"Napkin Hs"</formula>
    </cfRule>
  </conditionalFormatting>
  <conditionalFormatting sqref="C124">
    <cfRule type="cellIs" dxfId="25685" priority="1039" stopIfTrue="1" operator="equal">
      <formula>"Towel"</formula>
    </cfRule>
    <cfRule type="cellIs" dxfId="25684" priority="1040" stopIfTrue="1" operator="equal">
      <formula>"Napkin Hs"</formula>
    </cfRule>
  </conditionalFormatting>
  <conditionalFormatting sqref="C124">
    <cfRule type="cellIs" dxfId="25683" priority="1041" stopIfTrue="1" operator="equal">
      <formula>"Towel"</formula>
    </cfRule>
    <cfRule type="cellIs" dxfId="25682" priority="1042" stopIfTrue="1" operator="equal">
      <formula>"Napkin Hs"</formula>
    </cfRule>
  </conditionalFormatting>
  <conditionalFormatting sqref="C126">
    <cfRule type="cellIs" dxfId="25681" priority="1031" stopIfTrue="1" operator="equal">
      <formula>"Towel"</formula>
    </cfRule>
    <cfRule type="cellIs" dxfId="25680" priority="1032" stopIfTrue="1" operator="equal">
      <formula>"Napkin Hs"</formula>
    </cfRule>
  </conditionalFormatting>
  <conditionalFormatting sqref="C126">
    <cfRule type="cellIs" dxfId="25679" priority="1029" stopIfTrue="1" operator="equal">
      <formula>"Towel"</formula>
    </cfRule>
    <cfRule type="cellIs" dxfId="25678" priority="1030" stopIfTrue="1" operator="equal">
      <formula>"Napkin Hs"</formula>
    </cfRule>
  </conditionalFormatting>
  <conditionalFormatting sqref="B126:C126">
    <cfRule type="cellIs" dxfId="25677" priority="1027" stopIfTrue="1" operator="equal">
      <formula>"Towel"</formula>
    </cfRule>
    <cfRule type="cellIs" dxfId="25676" priority="1028" stopIfTrue="1" operator="equal">
      <formula>"Napkin Hs"</formula>
    </cfRule>
  </conditionalFormatting>
  <conditionalFormatting sqref="B126:C126">
    <cfRule type="cellIs" dxfId="25675" priority="1021" stopIfTrue="1" operator="equal">
      <formula>"Towel"</formula>
    </cfRule>
    <cfRule type="cellIs" dxfId="25674" priority="1022" stopIfTrue="1" operator="equal">
      <formula>"Napkin Hs"</formula>
    </cfRule>
  </conditionalFormatting>
  <conditionalFormatting sqref="C126">
    <cfRule type="cellIs" dxfId="25673" priority="1023" stopIfTrue="1" operator="equal">
      <formula>"Towel"</formula>
    </cfRule>
    <cfRule type="cellIs" dxfId="25672" priority="1024" stopIfTrue="1" operator="equal">
      <formula>"Napkin Hs"</formula>
    </cfRule>
  </conditionalFormatting>
  <conditionalFormatting sqref="C126">
    <cfRule type="cellIs" dxfId="25671" priority="1025" stopIfTrue="1" operator="equal">
      <formula>"Towel"</formula>
    </cfRule>
    <cfRule type="cellIs" dxfId="25670" priority="1026" stopIfTrue="1" operator="equal">
      <formula>"Napkin Hs"</formula>
    </cfRule>
  </conditionalFormatting>
  <conditionalFormatting sqref="B126:C126">
    <cfRule type="cellIs" dxfId="25669" priority="1037" stopIfTrue="1" operator="equal">
      <formula>"Towel"</formula>
    </cfRule>
    <cfRule type="cellIs" dxfId="25668" priority="1038" stopIfTrue="1" operator="equal">
      <formula>"Napkin Hs"</formula>
    </cfRule>
  </conditionalFormatting>
  <conditionalFormatting sqref="C126">
    <cfRule type="cellIs" dxfId="25667" priority="1035" stopIfTrue="1" operator="equal">
      <formula>"Towel"</formula>
    </cfRule>
    <cfRule type="cellIs" dxfId="25666" priority="1036" stopIfTrue="1" operator="equal">
      <formula>"Napkin Hs"</formula>
    </cfRule>
  </conditionalFormatting>
  <conditionalFormatting sqref="C126">
    <cfRule type="cellIs" dxfId="25665" priority="1033" stopIfTrue="1" operator="equal">
      <formula>"Towel"</formula>
    </cfRule>
    <cfRule type="cellIs" dxfId="25664" priority="1034" stopIfTrue="1" operator="equal">
      <formula>"Napkin Hs"</formula>
    </cfRule>
  </conditionalFormatting>
  <conditionalFormatting sqref="C126">
    <cfRule type="cellIs" dxfId="25663" priority="1007" stopIfTrue="1" operator="equal">
      <formula>"Towel"</formula>
    </cfRule>
    <cfRule type="cellIs" dxfId="25662" priority="1008" stopIfTrue="1" operator="equal">
      <formula>"Napkin Hs"</formula>
    </cfRule>
  </conditionalFormatting>
  <conditionalFormatting sqref="C126">
    <cfRule type="cellIs" dxfId="25661" priority="1005" stopIfTrue="1" operator="equal">
      <formula>"Towel"</formula>
    </cfRule>
    <cfRule type="cellIs" dxfId="25660" priority="1006" stopIfTrue="1" operator="equal">
      <formula>"Napkin Hs"</formula>
    </cfRule>
  </conditionalFormatting>
  <conditionalFormatting sqref="B126:C126">
    <cfRule type="cellIs" dxfId="25659" priority="1003" stopIfTrue="1" operator="equal">
      <formula>"Towel"</formula>
    </cfRule>
    <cfRule type="cellIs" dxfId="25658" priority="1004" stopIfTrue="1" operator="equal">
      <formula>"Napkin Hs"</formula>
    </cfRule>
  </conditionalFormatting>
  <conditionalFormatting sqref="C126">
    <cfRule type="cellIs" dxfId="25657" priority="1013" stopIfTrue="1" operator="equal">
      <formula>"Towel"</formula>
    </cfRule>
    <cfRule type="cellIs" dxfId="25656" priority="1014" stopIfTrue="1" operator="equal">
      <formula>"Napkin Hs"</formula>
    </cfRule>
  </conditionalFormatting>
  <conditionalFormatting sqref="C126">
    <cfRule type="cellIs" dxfId="25655" priority="1011" stopIfTrue="1" operator="equal">
      <formula>"Towel"</formula>
    </cfRule>
    <cfRule type="cellIs" dxfId="25654" priority="1012" stopIfTrue="1" operator="equal">
      <formula>"Napkin Hs"</formula>
    </cfRule>
  </conditionalFormatting>
  <conditionalFormatting sqref="B126:C126">
    <cfRule type="cellIs" dxfId="25653" priority="1009" stopIfTrue="1" operator="equal">
      <formula>"Towel"</formula>
    </cfRule>
    <cfRule type="cellIs" dxfId="25652" priority="1010" stopIfTrue="1" operator="equal">
      <formula>"Napkin Hs"</formula>
    </cfRule>
  </conditionalFormatting>
  <conditionalFormatting sqref="B126:C126">
    <cfRule type="cellIs" dxfId="25651" priority="1019" stopIfTrue="1" operator="equal">
      <formula>"Towel"</formula>
    </cfRule>
    <cfRule type="cellIs" dxfId="25650" priority="1020" stopIfTrue="1" operator="equal">
      <formula>"Napkin Hs"</formula>
    </cfRule>
  </conditionalFormatting>
  <conditionalFormatting sqref="C126">
    <cfRule type="cellIs" dxfId="25649" priority="1017" stopIfTrue="1" operator="equal">
      <formula>"Towel"</formula>
    </cfRule>
    <cfRule type="cellIs" dxfId="25648" priority="1018" stopIfTrue="1" operator="equal">
      <formula>"Napkin Hs"</formula>
    </cfRule>
  </conditionalFormatting>
  <conditionalFormatting sqref="C126">
    <cfRule type="cellIs" dxfId="25647" priority="1015" stopIfTrue="1" operator="equal">
      <formula>"Towel"</formula>
    </cfRule>
    <cfRule type="cellIs" dxfId="25646" priority="1016" stopIfTrue="1" operator="equal">
      <formula>"Napkin Hs"</formula>
    </cfRule>
  </conditionalFormatting>
  <conditionalFormatting sqref="C125">
    <cfRule type="cellIs" dxfId="25645" priority="1001" stopIfTrue="1" operator="equal">
      <formula>"Towel"</formula>
    </cfRule>
    <cfRule type="cellIs" dxfId="25644" priority="1002" stopIfTrue="1" operator="equal">
      <formula>"Napkin Hs"</formula>
    </cfRule>
  </conditionalFormatting>
  <conditionalFormatting sqref="C125">
    <cfRule type="cellIs" dxfId="25643" priority="997" stopIfTrue="1" operator="equal">
      <formula>"Towel"</formula>
    </cfRule>
    <cfRule type="cellIs" dxfId="25642" priority="998" stopIfTrue="1" operator="equal">
      <formula>"Napkin Hs"</formula>
    </cfRule>
  </conditionalFormatting>
  <conditionalFormatting sqref="C125">
    <cfRule type="cellIs" dxfId="25641" priority="999" stopIfTrue="1" operator="equal">
      <formula>"Towel"</formula>
    </cfRule>
    <cfRule type="cellIs" dxfId="25640" priority="1000" stopIfTrue="1" operator="equal">
      <formula>"Napkin Hs"</formula>
    </cfRule>
  </conditionalFormatting>
  <conditionalFormatting sqref="C125">
    <cfRule type="cellIs" dxfId="25639" priority="995" stopIfTrue="1" operator="equal">
      <formula>"Towel"</formula>
    </cfRule>
    <cfRule type="cellIs" dxfId="25638" priority="996" stopIfTrue="1" operator="equal">
      <formula>"Napkin Hs"</formula>
    </cfRule>
  </conditionalFormatting>
  <conditionalFormatting sqref="C125">
    <cfRule type="cellIs" dxfId="25637" priority="993" stopIfTrue="1" operator="equal">
      <formula>"Towel"</formula>
    </cfRule>
    <cfRule type="cellIs" dxfId="25636" priority="994" stopIfTrue="1" operator="equal">
      <formula>"Napkin Hs"</formula>
    </cfRule>
  </conditionalFormatting>
  <conditionalFormatting sqref="C125">
    <cfRule type="cellIs" dxfId="25635" priority="991" stopIfTrue="1" operator="equal">
      <formula>"Towel"</formula>
    </cfRule>
    <cfRule type="cellIs" dxfId="25634" priority="992" stopIfTrue="1" operator="equal">
      <formula>"Napkin Hs"</formula>
    </cfRule>
  </conditionalFormatting>
  <conditionalFormatting sqref="C125">
    <cfRule type="cellIs" dxfId="25633" priority="983" stopIfTrue="1" operator="equal">
      <formula>"Towel"</formula>
    </cfRule>
    <cfRule type="cellIs" dxfId="25632" priority="984" stopIfTrue="1" operator="equal">
      <formula>"Napkin Hs"</formula>
    </cfRule>
  </conditionalFormatting>
  <conditionalFormatting sqref="C125">
    <cfRule type="cellIs" dxfId="25631" priority="985" stopIfTrue="1" operator="equal">
      <formula>"Towel"</formula>
    </cfRule>
    <cfRule type="cellIs" dxfId="25630" priority="986" stopIfTrue="1" operator="equal">
      <formula>"Napkin Hs"</formula>
    </cfRule>
  </conditionalFormatting>
  <conditionalFormatting sqref="C125">
    <cfRule type="cellIs" dxfId="25629" priority="981" stopIfTrue="1" operator="equal">
      <formula>"Towel"</formula>
    </cfRule>
    <cfRule type="cellIs" dxfId="25628" priority="982" stopIfTrue="1" operator="equal">
      <formula>"Napkin Hs"</formula>
    </cfRule>
  </conditionalFormatting>
  <conditionalFormatting sqref="C125">
    <cfRule type="cellIs" dxfId="25627" priority="979" stopIfTrue="1" operator="equal">
      <formula>"Towel"</formula>
    </cfRule>
    <cfRule type="cellIs" dxfId="25626" priority="980" stopIfTrue="1" operator="equal">
      <formula>"Napkin Hs"</formula>
    </cfRule>
  </conditionalFormatting>
  <conditionalFormatting sqref="C125">
    <cfRule type="cellIs" dxfId="25625" priority="987" stopIfTrue="1" operator="equal">
      <formula>"Towel"</formula>
    </cfRule>
    <cfRule type="cellIs" dxfId="25624" priority="988" stopIfTrue="1" operator="equal">
      <formula>"Napkin Hs"</formula>
    </cfRule>
  </conditionalFormatting>
  <conditionalFormatting sqref="C125">
    <cfRule type="cellIs" dxfId="25623" priority="989" stopIfTrue="1" operator="equal">
      <formula>"Towel"</formula>
    </cfRule>
    <cfRule type="cellIs" dxfId="25622" priority="990" stopIfTrue="1" operator="equal">
      <formula>"Napkin Hs"</formula>
    </cfRule>
  </conditionalFormatting>
  <conditionalFormatting sqref="B125">
    <cfRule type="cellIs" dxfId="25621" priority="975" stopIfTrue="1" operator="equal">
      <formula>"Towel"</formula>
    </cfRule>
    <cfRule type="cellIs" dxfId="25620" priority="976" stopIfTrue="1" operator="equal">
      <formula>"Napkin Hs"</formula>
    </cfRule>
  </conditionalFormatting>
  <conditionalFormatting sqref="B125">
    <cfRule type="cellIs" dxfId="25619" priority="973" stopIfTrue="1" operator="equal">
      <formula>"Towel"</formula>
    </cfRule>
    <cfRule type="cellIs" dxfId="25618" priority="974" stopIfTrue="1" operator="equal">
      <formula>"Napkin Hs"</formula>
    </cfRule>
  </conditionalFormatting>
  <conditionalFormatting sqref="B125">
    <cfRule type="cellIs" dxfId="25617" priority="977" stopIfTrue="1" operator="equal">
      <formula>"Towel"</formula>
    </cfRule>
    <cfRule type="cellIs" dxfId="25616" priority="978" stopIfTrue="1" operator="equal">
      <formula>"Napkin Hs"</formula>
    </cfRule>
  </conditionalFormatting>
  <conditionalFormatting sqref="B125">
    <cfRule type="cellIs" dxfId="25615" priority="967" stopIfTrue="1" operator="equal">
      <formula>"Towel"</formula>
    </cfRule>
    <cfRule type="cellIs" dxfId="25614" priority="968" stopIfTrue="1" operator="equal">
      <formula>"Napkin Hs"</formula>
    </cfRule>
  </conditionalFormatting>
  <conditionalFormatting sqref="B125">
    <cfRule type="cellIs" dxfId="25613" priority="969" stopIfTrue="1" operator="equal">
      <formula>"Towel"</formula>
    </cfRule>
    <cfRule type="cellIs" dxfId="25612" priority="970" stopIfTrue="1" operator="equal">
      <formula>"Napkin Hs"</formula>
    </cfRule>
  </conditionalFormatting>
  <conditionalFormatting sqref="B125">
    <cfRule type="cellIs" dxfId="25611" priority="971" stopIfTrue="1" operator="equal">
      <formula>"Towel"</formula>
    </cfRule>
    <cfRule type="cellIs" dxfId="25610" priority="972" stopIfTrue="1" operator="equal">
      <formula>"Napkin Hs"</formula>
    </cfRule>
  </conditionalFormatting>
  <conditionalFormatting sqref="B123:C123">
    <cfRule type="cellIs" dxfId="25609" priority="951" stopIfTrue="1" operator="equal">
      <formula>"Towel"</formula>
    </cfRule>
    <cfRule type="cellIs" dxfId="25608" priority="952" stopIfTrue="1" operator="equal">
      <formula>"Napkin Hs"</formula>
    </cfRule>
  </conditionalFormatting>
  <conditionalFormatting sqref="C123">
    <cfRule type="cellIs" dxfId="25607" priority="953" stopIfTrue="1" operator="equal">
      <formula>"Towel"</formula>
    </cfRule>
    <cfRule type="cellIs" dxfId="25606" priority="954" stopIfTrue="1" operator="equal">
      <formula>"Napkin Hs"</formula>
    </cfRule>
  </conditionalFormatting>
  <conditionalFormatting sqref="C123">
    <cfRule type="cellIs" dxfId="25605" priority="949" stopIfTrue="1" operator="equal">
      <formula>"Towel"</formula>
    </cfRule>
    <cfRule type="cellIs" dxfId="25604" priority="950" stopIfTrue="1" operator="equal">
      <formula>"Napkin Hs"</formula>
    </cfRule>
  </conditionalFormatting>
  <conditionalFormatting sqref="B123:C123">
    <cfRule type="cellIs" dxfId="25603" priority="947" stopIfTrue="1" operator="equal">
      <formula>"Towel"</formula>
    </cfRule>
    <cfRule type="cellIs" dxfId="25602" priority="948" stopIfTrue="1" operator="equal">
      <formula>"Napkin Hs"</formula>
    </cfRule>
  </conditionalFormatting>
  <conditionalFormatting sqref="C123">
    <cfRule type="cellIs" dxfId="25601" priority="943" stopIfTrue="1" operator="equal">
      <formula>"Towel"</formula>
    </cfRule>
    <cfRule type="cellIs" dxfId="25600" priority="944" stopIfTrue="1" operator="equal">
      <formula>"Napkin Hs"</formula>
    </cfRule>
  </conditionalFormatting>
  <conditionalFormatting sqref="C123">
    <cfRule type="cellIs" dxfId="25599" priority="945" stopIfTrue="1" operator="equal">
      <formula>"Towel"</formula>
    </cfRule>
    <cfRule type="cellIs" dxfId="25598" priority="946" stopIfTrue="1" operator="equal">
      <formula>"Napkin Hs"</formula>
    </cfRule>
  </conditionalFormatting>
  <conditionalFormatting sqref="C130">
    <cfRule type="cellIs" dxfId="25597" priority="929" stopIfTrue="1" operator="equal">
      <formula>"Towel"</formula>
    </cfRule>
    <cfRule type="cellIs" dxfId="25596" priority="930" stopIfTrue="1" operator="equal">
      <formula>"Napkin Hs"</formula>
    </cfRule>
  </conditionalFormatting>
  <conditionalFormatting sqref="C130">
    <cfRule type="cellIs" dxfId="25595" priority="925" stopIfTrue="1" operator="equal">
      <formula>"Towel"</formula>
    </cfRule>
    <cfRule type="cellIs" dxfId="25594" priority="926" stopIfTrue="1" operator="equal">
      <formula>"Napkin Hs"</formula>
    </cfRule>
  </conditionalFormatting>
  <conditionalFormatting sqref="C130">
    <cfRule type="cellIs" dxfId="25593" priority="927" stopIfTrue="1" operator="equal">
      <formula>"Towel"</formula>
    </cfRule>
    <cfRule type="cellIs" dxfId="25592" priority="928" stopIfTrue="1" operator="equal">
      <formula>"Napkin Hs"</formula>
    </cfRule>
  </conditionalFormatting>
  <conditionalFormatting sqref="C130">
    <cfRule type="cellIs" dxfId="25591" priority="923" stopIfTrue="1" operator="equal">
      <formula>"Towel"</formula>
    </cfRule>
    <cfRule type="cellIs" dxfId="25590" priority="924" stopIfTrue="1" operator="equal">
      <formula>"Napkin Hs"</formula>
    </cfRule>
  </conditionalFormatting>
  <conditionalFormatting sqref="C130">
    <cfRule type="cellIs" dxfId="25589" priority="921" stopIfTrue="1" operator="equal">
      <formula>"Towel"</formula>
    </cfRule>
    <cfRule type="cellIs" dxfId="25588" priority="922" stopIfTrue="1" operator="equal">
      <formula>"Napkin Hs"</formula>
    </cfRule>
  </conditionalFormatting>
  <conditionalFormatting sqref="C130">
    <cfRule type="cellIs" dxfId="25587" priority="919" stopIfTrue="1" operator="equal">
      <formula>"Towel"</formula>
    </cfRule>
    <cfRule type="cellIs" dxfId="25586" priority="920" stopIfTrue="1" operator="equal">
      <formula>"Napkin Hs"</formula>
    </cfRule>
  </conditionalFormatting>
  <conditionalFormatting sqref="C130">
    <cfRule type="cellIs" dxfId="25585" priority="911" stopIfTrue="1" operator="equal">
      <formula>"Towel"</formula>
    </cfRule>
    <cfRule type="cellIs" dxfId="25584" priority="912" stopIfTrue="1" operator="equal">
      <formula>"Napkin Hs"</formula>
    </cfRule>
  </conditionalFormatting>
  <conditionalFormatting sqref="C130">
    <cfRule type="cellIs" dxfId="25583" priority="913" stopIfTrue="1" operator="equal">
      <formula>"Towel"</formula>
    </cfRule>
    <cfRule type="cellIs" dxfId="25582" priority="914" stopIfTrue="1" operator="equal">
      <formula>"Napkin Hs"</formula>
    </cfRule>
  </conditionalFormatting>
  <conditionalFormatting sqref="C130">
    <cfRule type="cellIs" dxfId="25581" priority="909" stopIfTrue="1" operator="equal">
      <formula>"Towel"</formula>
    </cfRule>
    <cfRule type="cellIs" dxfId="25580" priority="910" stopIfTrue="1" operator="equal">
      <formula>"Napkin Hs"</formula>
    </cfRule>
  </conditionalFormatting>
  <conditionalFormatting sqref="C130">
    <cfRule type="cellIs" dxfId="25579" priority="907" stopIfTrue="1" operator="equal">
      <formula>"Towel"</formula>
    </cfRule>
    <cfRule type="cellIs" dxfId="25578" priority="908" stopIfTrue="1" operator="equal">
      <formula>"Napkin Hs"</formula>
    </cfRule>
  </conditionalFormatting>
  <conditionalFormatting sqref="C130">
    <cfRule type="cellIs" dxfId="25577" priority="915" stopIfTrue="1" operator="equal">
      <formula>"Towel"</formula>
    </cfRule>
    <cfRule type="cellIs" dxfId="25576" priority="916" stopIfTrue="1" operator="equal">
      <formula>"Napkin Hs"</formula>
    </cfRule>
  </conditionalFormatting>
  <conditionalFormatting sqref="C130">
    <cfRule type="cellIs" dxfId="25575" priority="917" stopIfTrue="1" operator="equal">
      <formula>"Towel"</formula>
    </cfRule>
    <cfRule type="cellIs" dxfId="25574" priority="918" stopIfTrue="1" operator="equal">
      <formula>"Napkin Hs"</formula>
    </cfRule>
  </conditionalFormatting>
  <conditionalFormatting sqref="B130">
    <cfRule type="cellIs" dxfId="25573" priority="903" stopIfTrue="1" operator="equal">
      <formula>"Towel"</formula>
    </cfRule>
    <cfRule type="cellIs" dxfId="25572" priority="904" stopIfTrue="1" operator="equal">
      <formula>"Napkin Hs"</formula>
    </cfRule>
  </conditionalFormatting>
  <conditionalFormatting sqref="B130">
    <cfRule type="cellIs" dxfId="25571" priority="901" stopIfTrue="1" operator="equal">
      <formula>"Towel"</formula>
    </cfRule>
    <cfRule type="cellIs" dxfId="25570" priority="902" stopIfTrue="1" operator="equal">
      <formula>"Napkin Hs"</formula>
    </cfRule>
  </conditionalFormatting>
  <conditionalFormatting sqref="B130">
    <cfRule type="cellIs" dxfId="25569" priority="905" stopIfTrue="1" operator="equal">
      <formula>"Towel"</formula>
    </cfRule>
    <cfRule type="cellIs" dxfId="25568" priority="906" stopIfTrue="1" operator="equal">
      <formula>"Napkin Hs"</formula>
    </cfRule>
  </conditionalFormatting>
  <conditionalFormatting sqref="B130">
    <cfRule type="cellIs" dxfId="25567" priority="895" stopIfTrue="1" operator="equal">
      <formula>"Towel"</formula>
    </cfRule>
    <cfRule type="cellIs" dxfId="25566" priority="896" stopIfTrue="1" operator="equal">
      <formula>"Napkin Hs"</formula>
    </cfRule>
  </conditionalFormatting>
  <conditionalFormatting sqref="B130">
    <cfRule type="cellIs" dxfId="25565" priority="897" stopIfTrue="1" operator="equal">
      <formula>"Towel"</formula>
    </cfRule>
    <cfRule type="cellIs" dxfId="25564" priority="898" stopIfTrue="1" operator="equal">
      <formula>"Napkin Hs"</formula>
    </cfRule>
  </conditionalFormatting>
  <conditionalFormatting sqref="B130">
    <cfRule type="cellIs" dxfId="25563" priority="899" stopIfTrue="1" operator="equal">
      <formula>"Towel"</formula>
    </cfRule>
    <cfRule type="cellIs" dxfId="25562" priority="900" stopIfTrue="1" operator="equal">
      <formula>"Napkin Hs"</formula>
    </cfRule>
  </conditionalFormatting>
  <conditionalFormatting sqref="B128:C128">
    <cfRule type="cellIs" dxfId="25561" priority="891" stopIfTrue="1" operator="equal">
      <formula>"Towel"</formula>
    </cfRule>
    <cfRule type="cellIs" dxfId="25560" priority="892" stopIfTrue="1" operator="equal">
      <formula>"Napkin Hs"</formula>
    </cfRule>
  </conditionalFormatting>
  <conditionalFormatting sqref="C128">
    <cfRule type="cellIs" dxfId="25559" priority="893" stopIfTrue="1" operator="equal">
      <formula>"Towel"</formula>
    </cfRule>
    <cfRule type="cellIs" dxfId="25558" priority="894" stopIfTrue="1" operator="equal">
      <formula>"Napkin Hs"</formula>
    </cfRule>
  </conditionalFormatting>
  <conditionalFormatting sqref="C128">
    <cfRule type="cellIs" dxfId="25557" priority="889" stopIfTrue="1" operator="equal">
      <formula>"Towel"</formula>
    </cfRule>
    <cfRule type="cellIs" dxfId="25556" priority="890" stopIfTrue="1" operator="equal">
      <formula>"Napkin Hs"</formula>
    </cfRule>
  </conditionalFormatting>
  <conditionalFormatting sqref="B128:C128">
    <cfRule type="cellIs" dxfId="25555" priority="887" stopIfTrue="1" operator="equal">
      <formula>"Towel"</formula>
    </cfRule>
    <cfRule type="cellIs" dxfId="25554" priority="888" stopIfTrue="1" operator="equal">
      <formula>"Napkin Hs"</formula>
    </cfRule>
  </conditionalFormatting>
  <conditionalFormatting sqref="C128">
    <cfRule type="cellIs" dxfId="25553" priority="883" stopIfTrue="1" operator="equal">
      <formula>"Towel"</formula>
    </cfRule>
    <cfRule type="cellIs" dxfId="25552" priority="884" stopIfTrue="1" operator="equal">
      <formula>"Napkin Hs"</formula>
    </cfRule>
  </conditionalFormatting>
  <conditionalFormatting sqref="C128">
    <cfRule type="cellIs" dxfId="25551" priority="885" stopIfTrue="1" operator="equal">
      <formula>"Towel"</formula>
    </cfRule>
    <cfRule type="cellIs" dxfId="25550" priority="886" stopIfTrue="1" operator="equal">
      <formula>"Napkin Hs"</formula>
    </cfRule>
  </conditionalFormatting>
  <conditionalFormatting sqref="B129:C129">
    <cfRule type="cellIs" dxfId="25549" priority="879" stopIfTrue="1" operator="equal">
      <formula>"Towel"</formula>
    </cfRule>
    <cfRule type="cellIs" dxfId="25548" priority="880" stopIfTrue="1" operator="equal">
      <formula>"Napkin Hs"</formula>
    </cfRule>
  </conditionalFormatting>
  <conditionalFormatting sqref="C129">
    <cfRule type="cellIs" dxfId="25547" priority="881" stopIfTrue="1" operator="equal">
      <formula>"Towel"</formula>
    </cfRule>
    <cfRule type="cellIs" dxfId="25546" priority="882" stopIfTrue="1" operator="equal">
      <formula>"Napkin Hs"</formula>
    </cfRule>
  </conditionalFormatting>
  <conditionalFormatting sqref="C129">
    <cfRule type="cellIs" dxfId="25545" priority="877" stopIfTrue="1" operator="equal">
      <formula>"Towel"</formula>
    </cfRule>
    <cfRule type="cellIs" dxfId="25544" priority="878" stopIfTrue="1" operator="equal">
      <formula>"Napkin Hs"</formula>
    </cfRule>
  </conditionalFormatting>
  <conditionalFormatting sqref="B129:C129">
    <cfRule type="cellIs" dxfId="25543" priority="875" stopIfTrue="1" operator="equal">
      <formula>"Towel"</formula>
    </cfRule>
    <cfRule type="cellIs" dxfId="25542" priority="876" stopIfTrue="1" operator="equal">
      <formula>"Napkin Hs"</formula>
    </cfRule>
  </conditionalFormatting>
  <conditionalFormatting sqref="C129">
    <cfRule type="cellIs" dxfId="25541" priority="871" stopIfTrue="1" operator="equal">
      <formula>"Towel"</formula>
    </cfRule>
    <cfRule type="cellIs" dxfId="25540" priority="872" stopIfTrue="1" operator="equal">
      <formula>"Napkin Hs"</formula>
    </cfRule>
  </conditionalFormatting>
  <conditionalFormatting sqref="C129">
    <cfRule type="cellIs" dxfId="25539" priority="873" stopIfTrue="1" operator="equal">
      <formula>"Towel"</formula>
    </cfRule>
    <cfRule type="cellIs" dxfId="25538" priority="874" stopIfTrue="1" operator="equal">
      <formula>"Napkin Hs"</formula>
    </cfRule>
  </conditionalFormatting>
  <conditionalFormatting sqref="B136:C136">
    <cfRule type="cellIs" dxfId="25537" priority="869" stopIfTrue="1" operator="equal">
      <formula>"Towel"</formula>
    </cfRule>
    <cfRule type="cellIs" dxfId="25536" priority="870" stopIfTrue="1" operator="equal">
      <formula>"Napkin Hs"</formula>
    </cfRule>
  </conditionalFormatting>
  <conditionalFormatting sqref="C136">
    <cfRule type="cellIs" dxfId="25535" priority="865" stopIfTrue="1" operator="equal">
      <formula>"Towel"</formula>
    </cfRule>
    <cfRule type="cellIs" dxfId="25534" priority="866" stopIfTrue="1" operator="equal">
      <formula>"Napkin Hs"</formula>
    </cfRule>
  </conditionalFormatting>
  <conditionalFormatting sqref="C136">
    <cfRule type="cellIs" dxfId="25533" priority="867" stopIfTrue="1" operator="equal">
      <formula>"Towel"</formula>
    </cfRule>
    <cfRule type="cellIs" dxfId="25532" priority="868" stopIfTrue="1" operator="equal">
      <formula>"Napkin Hs"</formula>
    </cfRule>
  </conditionalFormatting>
  <conditionalFormatting sqref="B136:C136">
    <cfRule type="cellIs" dxfId="25531" priority="863" stopIfTrue="1" operator="equal">
      <formula>"Towel"</formula>
    </cfRule>
    <cfRule type="cellIs" dxfId="25530" priority="864" stopIfTrue="1" operator="equal">
      <formula>"Napkin Hs"</formula>
    </cfRule>
  </conditionalFormatting>
  <conditionalFormatting sqref="C136">
    <cfRule type="cellIs" dxfId="25529" priority="861" stopIfTrue="1" operator="equal">
      <formula>"Towel"</formula>
    </cfRule>
    <cfRule type="cellIs" dxfId="25528" priority="862" stopIfTrue="1" operator="equal">
      <formula>"Napkin Hs"</formula>
    </cfRule>
  </conditionalFormatting>
  <conditionalFormatting sqref="C136">
    <cfRule type="cellIs" dxfId="25527" priority="859" stopIfTrue="1" operator="equal">
      <formula>"Towel"</formula>
    </cfRule>
    <cfRule type="cellIs" dxfId="25526" priority="860" stopIfTrue="1" operator="equal">
      <formula>"Napkin Hs"</formula>
    </cfRule>
  </conditionalFormatting>
  <conditionalFormatting sqref="C136">
    <cfRule type="cellIs" dxfId="25525" priority="851" stopIfTrue="1" operator="equal">
      <formula>"Towel"</formula>
    </cfRule>
    <cfRule type="cellIs" dxfId="25524" priority="852" stopIfTrue="1" operator="equal">
      <formula>"Napkin Hs"</formula>
    </cfRule>
  </conditionalFormatting>
  <conditionalFormatting sqref="B136:C136">
    <cfRule type="cellIs" dxfId="25523" priority="853" stopIfTrue="1" operator="equal">
      <formula>"Towel"</formula>
    </cfRule>
    <cfRule type="cellIs" dxfId="25522" priority="854" stopIfTrue="1" operator="equal">
      <formula>"Napkin Hs"</formula>
    </cfRule>
  </conditionalFormatting>
  <conditionalFormatting sqref="C136">
    <cfRule type="cellIs" dxfId="25521" priority="849" stopIfTrue="1" operator="equal">
      <formula>"Towel"</formula>
    </cfRule>
    <cfRule type="cellIs" dxfId="25520" priority="850" stopIfTrue="1" operator="equal">
      <formula>"Napkin Hs"</formula>
    </cfRule>
  </conditionalFormatting>
  <conditionalFormatting sqref="B136:C136">
    <cfRule type="cellIs" dxfId="25519" priority="847" stopIfTrue="1" operator="equal">
      <formula>"Towel"</formula>
    </cfRule>
    <cfRule type="cellIs" dxfId="25518" priority="848" stopIfTrue="1" operator="equal">
      <formula>"Napkin Hs"</formula>
    </cfRule>
  </conditionalFormatting>
  <conditionalFormatting sqref="C136">
    <cfRule type="cellIs" dxfId="25517" priority="855" stopIfTrue="1" operator="equal">
      <formula>"Towel"</formula>
    </cfRule>
    <cfRule type="cellIs" dxfId="25516" priority="856" stopIfTrue="1" operator="equal">
      <formula>"Napkin Hs"</formula>
    </cfRule>
  </conditionalFormatting>
  <conditionalFormatting sqref="C136">
    <cfRule type="cellIs" dxfId="25515" priority="857" stopIfTrue="1" operator="equal">
      <formula>"Towel"</formula>
    </cfRule>
    <cfRule type="cellIs" dxfId="25514" priority="858" stopIfTrue="1" operator="equal">
      <formula>"Napkin Hs"</formula>
    </cfRule>
  </conditionalFormatting>
  <conditionalFormatting sqref="C135">
    <cfRule type="cellIs" dxfId="25513" priority="845" stopIfTrue="1" operator="equal">
      <formula>"Towel"</formula>
    </cfRule>
    <cfRule type="cellIs" dxfId="25512" priority="846" stopIfTrue="1" operator="equal">
      <formula>"Napkin Hs"</formula>
    </cfRule>
  </conditionalFormatting>
  <conditionalFormatting sqref="C135">
    <cfRule type="cellIs" dxfId="25511" priority="841" stopIfTrue="1" operator="equal">
      <formula>"Towel"</formula>
    </cfRule>
    <cfRule type="cellIs" dxfId="25510" priority="842" stopIfTrue="1" operator="equal">
      <formula>"Napkin Hs"</formula>
    </cfRule>
  </conditionalFormatting>
  <conditionalFormatting sqref="C135">
    <cfRule type="cellIs" dxfId="25509" priority="843" stopIfTrue="1" operator="equal">
      <formula>"Towel"</formula>
    </cfRule>
    <cfRule type="cellIs" dxfId="25508" priority="844" stopIfTrue="1" operator="equal">
      <formula>"Napkin Hs"</formula>
    </cfRule>
  </conditionalFormatting>
  <conditionalFormatting sqref="C135">
    <cfRule type="cellIs" dxfId="25507" priority="839" stopIfTrue="1" operator="equal">
      <formula>"Towel"</formula>
    </cfRule>
    <cfRule type="cellIs" dxfId="25506" priority="840" stopIfTrue="1" operator="equal">
      <formula>"Napkin Hs"</formula>
    </cfRule>
  </conditionalFormatting>
  <conditionalFormatting sqref="C135">
    <cfRule type="cellIs" dxfId="25505" priority="837" stopIfTrue="1" operator="equal">
      <formula>"Towel"</formula>
    </cfRule>
    <cfRule type="cellIs" dxfId="25504" priority="838" stopIfTrue="1" operator="equal">
      <formula>"Napkin Hs"</formula>
    </cfRule>
  </conditionalFormatting>
  <conditionalFormatting sqref="C135">
    <cfRule type="cellIs" dxfId="25503" priority="835" stopIfTrue="1" operator="equal">
      <formula>"Towel"</formula>
    </cfRule>
    <cfRule type="cellIs" dxfId="25502" priority="836" stopIfTrue="1" operator="equal">
      <formula>"Napkin Hs"</formula>
    </cfRule>
  </conditionalFormatting>
  <conditionalFormatting sqref="C135">
    <cfRule type="cellIs" dxfId="25501" priority="827" stopIfTrue="1" operator="equal">
      <formula>"Towel"</formula>
    </cfRule>
    <cfRule type="cellIs" dxfId="25500" priority="828" stopIfTrue="1" operator="equal">
      <formula>"Napkin Hs"</formula>
    </cfRule>
  </conditionalFormatting>
  <conditionalFormatting sqref="C135">
    <cfRule type="cellIs" dxfId="25499" priority="829" stopIfTrue="1" operator="equal">
      <formula>"Towel"</formula>
    </cfRule>
    <cfRule type="cellIs" dxfId="25498" priority="830" stopIfTrue="1" operator="equal">
      <formula>"Napkin Hs"</formula>
    </cfRule>
  </conditionalFormatting>
  <conditionalFormatting sqref="C135">
    <cfRule type="cellIs" dxfId="25497" priority="825" stopIfTrue="1" operator="equal">
      <formula>"Towel"</formula>
    </cfRule>
    <cfRule type="cellIs" dxfId="25496" priority="826" stopIfTrue="1" operator="equal">
      <formula>"Napkin Hs"</formula>
    </cfRule>
  </conditionalFormatting>
  <conditionalFormatting sqref="C135">
    <cfRule type="cellIs" dxfId="25495" priority="823" stopIfTrue="1" operator="equal">
      <formula>"Towel"</formula>
    </cfRule>
    <cfRule type="cellIs" dxfId="25494" priority="824" stopIfTrue="1" operator="equal">
      <formula>"Napkin Hs"</formula>
    </cfRule>
  </conditionalFormatting>
  <conditionalFormatting sqref="C135">
    <cfRule type="cellIs" dxfId="25493" priority="831" stopIfTrue="1" operator="equal">
      <formula>"Towel"</formula>
    </cfRule>
    <cfRule type="cellIs" dxfId="25492" priority="832" stopIfTrue="1" operator="equal">
      <formula>"Napkin Hs"</formula>
    </cfRule>
  </conditionalFormatting>
  <conditionalFormatting sqref="C135">
    <cfRule type="cellIs" dxfId="25491" priority="833" stopIfTrue="1" operator="equal">
      <formula>"Towel"</formula>
    </cfRule>
    <cfRule type="cellIs" dxfId="25490" priority="834" stopIfTrue="1" operator="equal">
      <formula>"Napkin Hs"</formula>
    </cfRule>
  </conditionalFormatting>
  <conditionalFormatting sqref="B135">
    <cfRule type="cellIs" dxfId="25489" priority="819" stopIfTrue="1" operator="equal">
      <formula>"Towel"</formula>
    </cfRule>
    <cfRule type="cellIs" dxfId="25488" priority="820" stopIfTrue="1" operator="equal">
      <formula>"Napkin Hs"</formula>
    </cfRule>
  </conditionalFormatting>
  <conditionalFormatting sqref="B135">
    <cfRule type="cellIs" dxfId="25487" priority="817" stopIfTrue="1" operator="equal">
      <formula>"Towel"</formula>
    </cfRule>
    <cfRule type="cellIs" dxfId="25486" priority="818" stopIfTrue="1" operator="equal">
      <formula>"Napkin Hs"</formula>
    </cfRule>
  </conditionalFormatting>
  <conditionalFormatting sqref="B135">
    <cfRule type="cellIs" dxfId="25485" priority="821" stopIfTrue="1" operator="equal">
      <formula>"Towel"</formula>
    </cfRule>
    <cfRule type="cellIs" dxfId="25484" priority="822" stopIfTrue="1" operator="equal">
      <formula>"Napkin Hs"</formula>
    </cfRule>
  </conditionalFormatting>
  <conditionalFormatting sqref="B135">
    <cfRule type="cellIs" dxfId="25483" priority="811" stopIfTrue="1" operator="equal">
      <formula>"Towel"</formula>
    </cfRule>
    <cfRule type="cellIs" dxfId="25482" priority="812" stopIfTrue="1" operator="equal">
      <formula>"Napkin Hs"</formula>
    </cfRule>
  </conditionalFormatting>
  <conditionalFormatting sqref="B135">
    <cfRule type="cellIs" dxfId="25481" priority="813" stopIfTrue="1" operator="equal">
      <formula>"Towel"</formula>
    </cfRule>
    <cfRule type="cellIs" dxfId="25480" priority="814" stopIfTrue="1" operator="equal">
      <formula>"Napkin Hs"</formula>
    </cfRule>
  </conditionalFormatting>
  <conditionalFormatting sqref="B135">
    <cfRule type="cellIs" dxfId="25479" priority="815" stopIfTrue="1" operator="equal">
      <formula>"Towel"</formula>
    </cfRule>
    <cfRule type="cellIs" dxfId="25478" priority="816" stopIfTrue="1" operator="equal">
      <formula>"Napkin Hs"</formula>
    </cfRule>
  </conditionalFormatting>
  <conditionalFormatting sqref="B134:C134">
    <cfRule type="cellIs" dxfId="25477" priority="795" stopIfTrue="1" operator="equal">
      <formula>"Towel"</formula>
    </cfRule>
    <cfRule type="cellIs" dxfId="25476" priority="796" stopIfTrue="1" operator="equal">
      <formula>"Napkin Hs"</formula>
    </cfRule>
  </conditionalFormatting>
  <conditionalFormatting sqref="C134">
    <cfRule type="cellIs" dxfId="25475" priority="797" stopIfTrue="1" operator="equal">
      <formula>"Towel"</formula>
    </cfRule>
    <cfRule type="cellIs" dxfId="25474" priority="798" stopIfTrue="1" operator="equal">
      <formula>"Napkin Hs"</formula>
    </cfRule>
  </conditionalFormatting>
  <conditionalFormatting sqref="C134">
    <cfRule type="cellIs" dxfId="25473" priority="793" stopIfTrue="1" operator="equal">
      <formula>"Towel"</formula>
    </cfRule>
    <cfRule type="cellIs" dxfId="25472" priority="794" stopIfTrue="1" operator="equal">
      <formula>"Napkin Hs"</formula>
    </cfRule>
  </conditionalFormatting>
  <conditionalFormatting sqref="B134:C134">
    <cfRule type="cellIs" dxfId="25471" priority="791" stopIfTrue="1" operator="equal">
      <formula>"Towel"</formula>
    </cfRule>
    <cfRule type="cellIs" dxfId="25470" priority="792" stopIfTrue="1" operator="equal">
      <formula>"Napkin Hs"</formula>
    </cfRule>
  </conditionalFormatting>
  <conditionalFormatting sqref="C134">
    <cfRule type="cellIs" dxfId="25469" priority="787" stopIfTrue="1" operator="equal">
      <formula>"Towel"</formula>
    </cfRule>
    <cfRule type="cellIs" dxfId="25468" priority="788" stopIfTrue="1" operator="equal">
      <formula>"Napkin Hs"</formula>
    </cfRule>
  </conditionalFormatting>
  <conditionalFormatting sqref="C134">
    <cfRule type="cellIs" dxfId="25467" priority="789" stopIfTrue="1" operator="equal">
      <formula>"Towel"</formula>
    </cfRule>
    <cfRule type="cellIs" dxfId="25466" priority="790" stopIfTrue="1" operator="equal">
      <formula>"Napkin Hs"</formula>
    </cfRule>
  </conditionalFormatting>
  <conditionalFormatting sqref="B141:C141">
    <cfRule type="cellIs" dxfId="25465" priority="785" stopIfTrue="1" operator="equal">
      <formula>"Towel"</formula>
    </cfRule>
    <cfRule type="cellIs" dxfId="25464" priority="786" stopIfTrue="1" operator="equal">
      <formula>"Napkin Hs"</formula>
    </cfRule>
  </conditionalFormatting>
  <conditionalFormatting sqref="C141">
    <cfRule type="cellIs" dxfId="25463" priority="781" stopIfTrue="1" operator="equal">
      <formula>"Towel"</formula>
    </cfRule>
    <cfRule type="cellIs" dxfId="25462" priority="782" stopIfTrue="1" operator="equal">
      <formula>"Napkin Hs"</formula>
    </cfRule>
  </conditionalFormatting>
  <conditionalFormatting sqref="C141">
    <cfRule type="cellIs" dxfId="25461" priority="783" stopIfTrue="1" operator="equal">
      <formula>"Towel"</formula>
    </cfRule>
    <cfRule type="cellIs" dxfId="25460" priority="784" stopIfTrue="1" operator="equal">
      <formula>"Napkin Hs"</formula>
    </cfRule>
  </conditionalFormatting>
  <conditionalFormatting sqref="B141:C141">
    <cfRule type="cellIs" dxfId="25459" priority="779" stopIfTrue="1" operator="equal">
      <formula>"Towel"</formula>
    </cfRule>
    <cfRule type="cellIs" dxfId="25458" priority="780" stopIfTrue="1" operator="equal">
      <formula>"Napkin Hs"</formula>
    </cfRule>
  </conditionalFormatting>
  <conditionalFormatting sqref="C141">
    <cfRule type="cellIs" dxfId="25457" priority="777" stopIfTrue="1" operator="equal">
      <formula>"Towel"</formula>
    </cfRule>
    <cfRule type="cellIs" dxfId="25456" priority="778" stopIfTrue="1" operator="equal">
      <formula>"Napkin Hs"</formula>
    </cfRule>
  </conditionalFormatting>
  <conditionalFormatting sqref="C141">
    <cfRule type="cellIs" dxfId="25455" priority="775" stopIfTrue="1" operator="equal">
      <formula>"Towel"</formula>
    </cfRule>
    <cfRule type="cellIs" dxfId="25454" priority="776" stopIfTrue="1" operator="equal">
      <formula>"Napkin Hs"</formula>
    </cfRule>
  </conditionalFormatting>
  <conditionalFormatting sqref="C141">
    <cfRule type="cellIs" dxfId="25453" priority="767" stopIfTrue="1" operator="equal">
      <formula>"Towel"</formula>
    </cfRule>
    <cfRule type="cellIs" dxfId="25452" priority="768" stopIfTrue="1" operator="equal">
      <formula>"Napkin Hs"</formula>
    </cfRule>
  </conditionalFormatting>
  <conditionalFormatting sqref="B141:C141">
    <cfRule type="cellIs" dxfId="25451" priority="769" stopIfTrue="1" operator="equal">
      <formula>"Towel"</formula>
    </cfRule>
    <cfRule type="cellIs" dxfId="25450" priority="770" stopIfTrue="1" operator="equal">
      <formula>"Napkin Hs"</formula>
    </cfRule>
  </conditionalFormatting>
  <conditionalFormatting sqref="C141">
    <cfRule type="cellIs" dxfId="25449" priority="765" stopIfTrue="1" operator="equal">
      <formula>"Towel"</formula>
    </cfRule>
    <cfRule type="cellIs" dxfId="25448" priority="766" stopIfTrue="1" operator="equal">
      <formula>"Napkin Hs"</formula>
    </cfRule>
  </conditionalFormatting>
  <conditionalFormatting sqref="B141:C141">
    <cfRule type="cellIs" dxfId="25447" priority="763" stopIfTrue="1" operator="equal">
      <formula>"Towel"</formula>
    </cfRule>
    <cfRule type="cellIs" dxfId="25446" priority="764" stopIfTrue="1" operator="equal">
      <formula>"Napkin Hs"</formula>
    </cfRule>
  </conditionalFormatting>
  <conditionalFormatting sqref="C141">
    <cfRule type="cellIs" dxfId="25445" priority="771" stopIfTrue="1" operator="equal">
      <formula>"Towel"</formula>
    </cfRule>
    <cfRule type="cellIs" dxfId="25444" priority="772" stopIfTrue="1" operator="equal">
      <formula>"Napkin Hs"</formula>
    </cfRule>
  </conditionalFormatting>
  <conditionalFormatting sqref="C141">
    <cfRule type="cellIs" dxfId="25443" priority="773" stopIfTrue="1" operator="equal">
      <formula>"Towel"</formula>
    </cfRule>
    <cfRule type="cellIs" dxfId="25442" priority="774" stopIfTrue="1" operator="equal">
      <formula>"Napkin Hs"</formula>
    </cfRule>
  </conditionalFormatting>
  <conditionalFormatting sqref="B133:C133">
    <cfRule type="cellIs" dxfId="25441" priority="687" stopIfTrue="1" operator="equal">
      <formula>"Towel"</formula>
    </cfRule>
    <cfRule type="cellIs" dxfId="25440" priority="688" stopIfTrue="1" operator="equal">
      <formula>"Napkin Hs"</formula>
    </cfRule>
  </conditionalFormatting>
  <conditionalFormatting sqref="C133">
    <cfRule type="cellIs" dxfId="25439" priority="689" stopIfTrue="1" operator="equal">
      <formula>"Towel"</formula>
    </cfRule>
    <cfRule type="cellIs" dxfId="25438" priority="690" stopIfTrue="1" operator="equal">
      <formula>"Napkin Hs"</formula>
    </cfRule>
  </conditionalFormatting>
  <conditionalFormatting sqref="C133">
    <cfRule type="cellIs" dxfId="25437" priority="685" stopIfTrue="1" operator="equal">
      <formula>"Towel"</formula>
    </cfRule>
    <cfRule type="cellIs" dxfId="25436" priority="686" stopIfTrue="1" operator="equal">
      <formula>"Napkin Hs"</formula>
    </cfRule>
  </conditionalFormatting>
  <conditionalFormatting sqref="B133:C133">
    <cfRule type="cellIs" dxfId="25435" priority="683" stopIfTrue="1" operator="equal">
      <formula>"Towel"</formula>
    </cfRule>
    <cfRule type="cellIs" dxfId="25434" priority="684" stopIfTrue="1" operator="equal">
      <formula>"Napkin Hs"</formula>
    </cfRule>
  </conditionalFormatting>
  <conditionalFormatting sqref="C133">
    <cfRule type="cellIs" dxfId="25433" priority="679" stopIfTrue="1" operator="equal">
      <formula>"Towel"</formula>
    </cfRule>
    <cfRule type="cellIs" dxfId="25432" priority="680" stopIfTrue="1" operator="equal">
      <formula>"Napkin Hs"</formula>
    </cfRule>
  </conditionalFormatting>
  <conditionalFormatting sqref="C133">
    <cfRule type="cellIs" dxfId="25431" priority="681" stopIfTrue="1" operator="equal">
      <formula>"Towel"</formula>
    </cfRule>
    <cfRule type="cellIs" dxfId="25430" priority="682" stopIfTrue="1" operator="equal">
      <formula>"Napkin Hs"</formula>
    </cfRule>
  </conditionalFormatting>
  <conditionalFormatting sqref="B138:C141">
    <cfRule type="cellIs" dxfId="25429" priority="675" stopIfTrue="1" operator="equal">
      <formula>"Towel"</formula>
    </cfRule>
    <cfRule type="cellIs" dxfId="25428" priority="676" stopIfTrue="1" operator="equal">
      <formula>"Napkin Hs"</formula>
    </cfRule>
  </conditionalFormatting>
  <conditionalFormatting sqref="C138:C141">
    <cfRule type="cellIs" dxfId="25427" priority="677" stopIfTrue="1" operator="equal">
      <formula>"Towel"</formula>
    </cfRule>
    <cfRule type="cellIs" dxfId="25426" priority="678" stopIfTrue="1" operator="equal">
      <formula>"Napkin Hs"</formula>
    </cfRule>
  </conditionalFormatting>
  <conditionalFormatting sqref="C138:C141">
    <cfRule type="cellIs" dxfId="25425" priority="673" stopIfTrue="1" operator="equal">
      <formula>"Towel"</formula>
    </cfRule>
    <cfRule type="cellIs" dxfId="25424" priority="674" stopIfTrue="1" operator="equal">
      <formula>"Napkin Hs"</formula>
    </cfRule>
  </conditionalFormatting>
  <conditionalFormatting sqref="B138:C141">
    <cfRule type="cellIs" dxfId="25423" priority="671" stopIfTrue="1" operator="equal">
      <formula>"Towel"</formula>
    </cfRule>
    <cfRule type="cellIs" dxfId="25422" priority="672" stopIfTrue="1" operator="equal">
      <formula>"Napkin Hs"</formula>
    </cfRule>
  </conditionalFormatting>
  <conditionalFormatting sqref="C138:C141">
    <cfRule type="cellIs" dxfId="25421" priority="667" stopIfTrue="1" operator="equal">
      <formula>"Towel"</formula>
    </cfRule>
    <cfRule type="cellIs" dxfId="25420" priority="668" stopIfTrue="1" operator="equal">
      <formula>"Napkin Hs"</formula>
    </cfRule>
  </conditionalFormatting>
  <conditionalFormatting sqref="C138:C141">
    <cfRule type="cellIs" dxfId="25419" priority="669" stopIfTrue="1" operator="equal">
      <formula>"Towel"</formula>
    </cfRule>
    <cfRule type="cellIs" dxfId="25418" priority="670" stopIfTrue="1" operator="equal">
      <formula>"Napkin Hs"</formula>
    </cfRule>
  </conditionalFormatting>
  <conditionalFormatting sqref="B138:C138">
    <cfRule type="cellIs" dxfId="25417" priority="659" stopIfTrue="1" operator="equal">
      <formula>"Towel"</formula>
    </cfRule>
    <cfRule type="cellIs" dxfId="25416" priority="660" stopIfTrue="1" operator="equal">
      <formula>"Napkin Hs"</formula>
    </cfRule>
  </conditionalFormatting>
  <conditionalFormatting sqref="C138">
    <cfRule type="cellIs" dxfId="25415" priority="639" stopIfTrue="1" operator="equal">
      <formula>"Towel"</formula>
    </cfRule>
    <cfRule type="cellIs" dxfId="25414" priority="640" stopIfTrue="1" operator="equal">
      <formula>"Napkin Hs"</formula>
    </cfRule>
  </conditionalFormatting>
  <conditionalFormatting sqref="B138:C138">
    <cfRule type="cellIs" dxfId="25413" priority="637" stopIfTrue="1" operator="equal">
      <formula>"Towel"</formula>
    </cfRule>
    <cfRule type="cellIs" dxfId="25412" priority="638" stopIfTrue="1" operator="equal">
      <formula>"Napkin Hs"</formula>
    </cfRule>
  </conditionalFormatting>
  <conditionalFormatting sqref="C138">
    <cfRule type="cellIs" dxfId="25411" priority="655" stopIfTrue="1" operator="equal">
      <formula>"Towel"</formula>
    </cfRule>
    <cfRule type="cellIs" dxfId="25410" priority="656" stopIfTrue="1" operator="equal">
      <formula>"Napkin Hs"</formula>
    </cfRule>
  </conditionalFormatting>
  <conditionalFormatting sqref="C138">
    <cfRule type="cellIs" dxfId="25409" priority="657" stopIfTrue="1" operator="equal">
      <formula>"Towel"</formula>
    </cfRule>
    <cfRule type="cellIs" dxfId="25408" priority="658" stopIfTrue="1" operator="equal">
      <formula>"Napkin Hs"</formula>
    </cfRule>
  </conditionalFormatting>
  <conditionalFormatting sqref="B138:C138">
    <cfRule type="cellIs" dxfId="25407" priority="653" stopIfTrue="1" operator="equal">
      <formula>"Towel"</formula>
    </cfRule>
    <cfRule type="cellIs" dxfId="25406" priority="654" stopIfTrue="1" operator="equal">
      <formula>"Napkin Hs"</formula>
    </cfRule>
  </conditionalFormatting>
  <conditionalFormatting sqref="C138">
    <cfRule type="cellIs" dxfId="25405" priority="651" stopIfTrue="1" operator="equal">
      <formula>"Towel"</formula>
    </cfRule>
    <cfRule type="cellIs" dxfId="25404" priority="652" stopIfTrue="1" operator="equal">
      <formula>"Napkin Hs"</formula>
    </cfRule>
  </conditionalFormatting>
  <conditionalFormatting sqref="C138">
    <cfRule type="cellIs" dxfId="25403" priority="649" stopIfTrue="1" operator="equal">
      <formula>"Towel"</formula>
    </cfRule>
    <cfRule type="cellIs" dxfId="25402" priority="650" stopIfTrue="1" operator="equal">
      <formula>"Napkin Hs"</formula>
    </cfRule>
  </conditionalFormatting>
  <conditionalFormatting sqref="C138">
    <cfRule type="cellIs" dxfId="25401" priority="641" stopIfTrue="1" operator="equal">
      <formula>"Towel"</formula>
    </cfRule>
    <cfRule type="cellIs" dxfId="25400" priority="642" stopIfTrue="1" operator="equal">
      <formula>"Napkin Hs"</formula>
    </cfRule>
  </conditionalFormatting>
  <conditionalFormatting sqref="B138:C138">
    <cfRule type="cellIs" dxfId="25399" priority="643" stopIfTrue="1" operator="equal">
      <formula>"Towel"</formula>
    </cfRule>
    <cfRule type="cellIs" dxfId="25398" priority="644" stopIfTrue="1" operator="equal">
      <formula>"Napkin Hs"</formula>
    </cfRule>
  </conditionalFormatting>
  <conditionalFormatting sqref="C138">
    <cfRule type="cellIs" dxfId="25397" priority="645" stopIfTrue="1" operator="equal">
      <formula>"Towel"</formula>
    </cfRule>
    <cfRule type="cellIs" dxfId="25396" priority="646" stopIfTrue="1" operator="equal">
      <formula>"Napkin Hs"</formula>
    </cfRule>
  </conditionalFormatting>
  <conditionalFormatting sqref="C138">
    <cfRule type="cellIs" dxfId="25395" priority="647" stopIfTrue="1" operator="equal">
      <formula>"Towel"</formula>
    </cfRule>
    <cfRule type="cellIs" dxfId="25394" priority="648" stopIfTrue="1" operator="equal">
      <formula>"Napkin Hs"</formula>
    </cfRule>
  </conditionalFormatting>
  <conditionalFormatting sqref="B143:C143">
    <cfRule type="cellIs" dxfId="25393" priority="629" stopIfTrue="1" operator="equal">
      <formula>"Towel"</formula>
    </cfRule>
    <cfRule type="cellIs" dxfId="25392" priority="630" stopIfTrue="1" operator="equal">
      <formula>"Napkin Hs"</formula>
    </cfRule>
  </conditionalFormatting>
  <conditionalFormatting sqref="C143">
    <cfRule type="cellIs" dxfId="25391" priority="625" stopIfTrue="1" operator="equal">
      <formula>"Towel"</formula>
    </cfRule>
    <cfRule type="cellIs" dxfId="25390" priority="626" stopIfTrue="1" operator="equal">
      <formula>"Napkin Hs"</formula>
    </cfRule>
  </conditionalFormatting>
  <conditionalFormatting sqref="C143">
    <cfRule type="cellIs" dxfId="25389" priority="627" stopIfTrue="1" operator="equal">
      <formula>"Towel"</formula>
    </cfRule>
    <cfRule type="cellIs" dxfId="25388" priority="628" stopIfTrue="1" operator="equal">
      <formula>"Napkin Hs"</formula>
    </cfRule>
  </conditionalFormatting>
  <conditionalFormatting sqref="B143:C143">
    <cfRule type="cellIs" dxfId="25387" priority="623" stopIfTrue="1" operator="equal">
      <formula>"Towel"</formula>
    </cfRule>
    <cfRule type="cellIs" dxfId="25386" priority="624" stopIfTrue="1" operator="equal">
      <formula>"Napkin Hs"</formula>
    </cfRule>
  </conditionalFormatting>
  <conditionalFormatting sqref="C143">
    <cfRule type="cellIs" dxfId="25385" priority="621" stopIfTrue="1" operator="equal">
      <formula>"Towel"</formula>
    </cfRule>
    <cfRule type="cellIs" dxfId="25384" priority="622" stopIfTrue="1" operator="equal">
      <formula>"Napkin Hs"</formula>
    </cfRule>
  </conditionalFormatting>
  <conditionalFormatting sqref="C143">
    <cfRule type="cellIs" dxfId="25383" priority="619" stopIfTrue="1" operator="equal">
      <formula>"Towel"</formula>
    </cfRule>
    <cfRule type="cellIs" dxfId="25382" priority="620" stopIfTrue="1" operator="equal">
      <formula>"Napkin Hs"</formula>
    </cfRule>
  </conditionalFormatting>
  <conditionalFormatting sqref="C143">
    <cfRule type="cellIs" dxfId="25381" priority="611" stopIfTrue="1" operator="equal">
      <formula>"Towel"</formula>
    </cfRule>
    <cfRule type="cellIs" dxfId="25380" priority="612" stopIfTrue="1" operator="equal">
      <formula>"Napkin Hs"</formula>
    </cfRule>
  </conditionalFormatting>
  <conditionalFormatting sqref="B143:C143">
    <cfRule type="cellIs" dxfId="25379" priority="613" stopIfTrue="1" operator="equal">
      <formula>"Towel"</formula>
    </cfRule>
    <cfRule type="cellIs" dxfId="25378" priority="614" stopIfTrue="1" operator="equal">
      <formula>"Napkin Hs"</formula>
    </cfRule>
  </conditionalFormatting>
  <conditionalFormatting sqref="C143">
    <cfRule type="cellIs" dxfId="25377" priority="609" stopIfTrue="1" operator="equal">
      <formula>"Towel"</formula>
    </cfRule>
    <cfRule type="cellIs" dxfId="25376" priority="610" stopIfTrue="1" operator="equal">
      <formula>"Napkin Hs"</formula>
    </cfRule>
  </conditionalFormatting>
  <conditionalFormatting sqref="B143:C143">
    <cfRule type="cellIs" dxfId="25375" priority="607" stopIfTrue="1" operator="equal">
      <formula>"Towel"</formula>
    </cfRule>
    <cfRule type="cellIs" dxfId="25374" priority="608" stopIfTrue="1" operator="equal">
      <formula>"Napkin Hs"</formula>
    </cfRule>
  </conditionalFormatting>
  <conditionalFormatting sqref="C143">
    <cfRule type="cellIs" dxfId="25373" priority="615" stopIfTrue="1" operator="equal">
      <formula>"Towel"</formula>
    </cfRule>
    <cfRule type="cellIs" dxfId="25372" priority="616" stopIfTrue="1" operator="equal">
      <formula>"Napkin Hs"</formula>
    </cfRule>
  </conditionalFormatting>
  <conditionalFormatting sqref="C143">
    <cfRule type="cellIs" dxfId="25371" priority="617" stopIfTrue="1" operator="equal">
      <formula>"Towel"</formula>
    </cfRule>
    <cfRule type="cellIs" dxfId="25370" priority="618" stopIfTrue="1" operator="equal">
      <formula>"Napkin Hs"</formula>
    </cfRule>
  </conditionalFormatting>
  <conditionalFormatting sqref="B137:C137">
    <cfRule type="cellIs" dxfId="25369" priority="605" stopIfTrue="1" operator="equal">
      <formula>"Towel"</formula>
    </cfRule>
    <cfRule type="cellIs" dxfId="25368" priority="606" stopIfTrue="1" operator="equal">
      <formula>"Napkin Hs"</formula>
    </cfRule>
  </conditionalFormatting>
  <conditionalFormatting sqref="C137">
    <cfRule type="cellIs" dxfId="25367" priority="601" stopIfTrue="1" operator="equal">
      <formula>"Towel"</formula>
    </cfRule>
    <cfRule type="cellIs" dxfId="25366" priority="602" stopIfTrue="1" operator="equal">
      <formula>"Napkin Hs"</formula>
    </cfRule>
  </conditionalFormatting>
  <conditionalFormatting sqref="C137">
    <cfRule type="cellIs" dxfId="25365" priority="603" stopIfTrue="1" operator="equal">
      <formula>"Towel"</formula>
    </cfRule>
    <cfRule type="cellIs" dxfId="25364" priority="604" stopIfTrue="1" operator="equal">
      <formula>"Napkin Hs"</formula>
    </cfRule>
  </conditionalFormatting>
  <conditionalFormatting sqref="B137:C137">
    <cfRule type="cellIs" dxfId="25363" priority="599" stopIfTrue="1" operator="equal">
      <formula>"Towel"</formula>
    </cfRule>
    <cfRule type="cellIs" dxfId="25362" priority="600" stopIfTrue="1" operator="equal">
      <formula>"Napkin Hs"</formula>
    </cfRule>
  </conditionalFormatting>
  <conditionalFormatting sqref="C137">
    <cfRule type="cellIs" dxfId="25361" priority="597" stopIfTrue="1" operator="equal">
      <formula>"Towel"</formula>
    </cfRule>
    <cfRule type="cellIs" dxfId="25360" priority="598" stopIfTrue="1" operator="equal">
      <formula>"Napkin Hs"</formula>
    </cfRule>
  </conditionalFormatting>
  <conditionalFormatting sqref="C137">
    <cfRule type="cellIs" dxfId="25359" priority="595" stopIfTrue="1" operator="equal">
      <formula>"Towel"</formula>
    </cfRule>
    <cfRule type="cellIs" dxfId="25358" priority="596" stopIfTrue="1" operator="equal">
      <formula>"Napkin Hs"</formula>
    </cfRule>
  </conditionalFormatting>
  <conditionalFormatting sqref="C137">
    <cfRule type="cellIs" dxfId="25357" priority="587" stopIfTrue="1" operator="equal">
      <formula>"Towel"</formula>
    </cfRule>
    <cfRule type="cellIs" dxfId="25356" priority="588" stopIfTrue="1" operator="equal">
      <formula>"Napkin Hs"</formula>
    </cfRule>
  </conditionalFormatting>
  <conditionalFormatting sqref="B137:C137">
    <cfRule type="cellIs" dxfId="25355" priority="589" stopIfTrue="1" operator="equal">
      <formula>"Towel"</formula>
    </cfRule>
    <cfRule type="cellIs" dxfId="25354" priority="590" stopIfTrue="1" operator="equal">
      <formula>"Napkin Hs"</formula>
    </cfRule>
  </conditionalFormatting>
  <conditionalFormatting sqref="C137">
    <cfRule type="cellIs" dxfId="25353" priority="585" stopIfTrue="1" operator="equal">
      <formula>"Towel"</formula>
    </cfRule>
    <cfRule type="cellIs" dxfId="25352" priority="586" stopIfTrue="1" operator="equal">
      <formula>"Napkin Hs"</formula>
    </cfRule>
  </conditionalFormatting>
  <conditionalFormatting sqref="B137:C137">
    <cfRule type="cellIs" dxfId="25351" priority="583" stopIfTrue="1" operator="equal">
      <formula>"Towel"</formula>
    </cfRule>
    <cfRule type="cellIs" dxfId="25350" priority="584" stopIfTrue="1" operator="equal">
      <formula>"Napkin Hs"</formula>
    </cfRule>
  </conditionalFormatting>
  <conditionalFormatting sqref="C137">
    <cfRule type="cellIs" dxfId="25349" priority="591" stopIfTrue="1" operator="equal">
      <formula>"Towel"</formula>
    </cfRule>
    <cfRule type="cellIs" dxfId="25348" priority="592" stopIfTrue="1" operator="equal">
      <formula>"Napkin Hs"</formula>
    </cfRule>
  </conditionalFormatting>
  <conditionalFormatting sqref="C137">
    <cfRule type="cellIs" dxfId="25347" priority="593" stopIfTrue="1" operator="equal">
      <formula>"Towel"</formula>
    </cfRule>
    <cfRule type="cellIs" dxfId="25346" priority="594" stopIfTrue="1" operator="equal">
      <formula>"Napkin Hs"</formula>
    </cfRule>
  </conditionalFormatting>
  <conditionalFormatting sqref="C136">
    <cfRule type="cellIs" dxfId="25345" priority="581" stopIfTrue="1" operator="equal">
      <formula>"Towel"</formula>
    </cfRule>
    <cfRule type="cellIs" dxfId="25344" priority="582" stopIfTrue="1" operator="equal">
      <formula>"Napkin Hs"</formula>
    </cfRule>
  </conditionalFormatting>
  <conditionalFormatting sqref="C136">
    <cfRule type="cellIs" dxfId="25343" priority="577" stopIfTrue="1" operator="equal">
      <formula>"Towel"</formula>
    </cfRule>
    <cfRule type="cellIs" dxfId="25342" priority="578" stopIfTrue="1" operator="equal">
      <formula>"Napkin Hs"</formula>
    </cfRule>
  </conditionalFormatting>
  <conditionalFormatting sqref="C136">
    <cfRule type="cellIs" dxfId="25341" priority="579" stopIfTrue="1" operator="equal">
      <formula>"Towel"</formula>
    </cfRule>
    <cfRule type="cellIs" dxfId="25340" priority="580" stopIfTrue="1" operator="equal">
      <formula>"Napkin Hs"</formula>
    </cfRule>
  </conditionalFormatting>
  <conditionalFormatting sqref="C136">
    <cfRule type="cellIs" dxfId="25339" priority="575" stopIfTrue="1" operator="equal">
      <formula>"Towel"</formula>
    </cfRule>
    <cfRule type="cellIs" dxfId="25338" priority="576" stopIfTrue="1" operator="equal">
      <formula>"Napkin Hs"</formula>
    </cfRule>
  </conditionalFormatting>
  <conditionalFormatting sqref="C136">
    <cfRule type="cellIs" dxfId="25337" priority="573" stopIfTrue="1" operator="equal">
      <formula>"Towel"</formula>
    </cfRule>
    <cfRule type="cellIs" dxfId="25336" priority="574" stopIfTrue="1" operator="equal">
      <formula>"Napkin Hs"</formula>
    </cfRule>
  </conditionalFormatting>
  <conditionalFormatting sqref="C136">
    <cfRule type="cellIs" dxfId="25335" priority="571" stopIfTrue="1" operator="equal">
      <formula>"Towel"</formula>
    </cfRule>
    <cfRule type="cellIs" dxfId="25334" priority="572" stopIfTrue="1" operator="equal">
      <formula>"Napkin Hs"</formula>
    </cfRule>
  </conditionalFormatting>
  <conditionalFormatting sqref="C136">
    <cfRule type="cellIs" dxfId="25333" priority="563" stopIfTrue="1" operator="equal">
      <formula>"Towel"</formula>
    </cfRule>
    <cfRule type="cellIs" dxfId="25332" priority="564" stopIfTrue="1" operator="equal">
      <formula>"Napkin Hs"</formula>
    </cfRule>
  </conditionalFormatting>
  <conditionalFormatting sqref="C136">
    <cfRule type="cellIs" dxfId="25331" priority="565" stopIfTrue="1" operator="equal">
      <formula>"Towel"</formula>
    </cfRule>
    <cfRule type="cellIs" dxfId="25330" priority="566" stopIfTrue="1" operator="equal">
      <formula>"Napkin Hs"</formula>
    </cfRule>
  </conditionalFormatting>
  <conditionalFormatting sqref="C136">
    <cfRule type="cellIs" dxfId="25329" priority="561" stopIfTrue="1" operator="equal">
      <formula>"Towel"</formula>
    </cfRule>
    <cfRule type="cellIs" dxfId="25328" priority="562" stopIfTrue="1" operator="equal">
      <formula>"Napkin Hs"</formula>
    </cfRule>
  </conditionalFormatting>
  <conditionalFormatting sqref="C136">
    <cfRule type="cellIs" dxfId="25327" priority="559" stopIfTrue="1" operator="equal">
      <formula>"Towel"</formula>
    </cfRule>
    <cfRule type="cellIs" dxfId="25326" priority="560" stopIfTrue="1" operator="equal">
      <formula>"Napkin Hs"</formula>
    </cfRule>
  </conditionalFormatting>
  <conditionalFormatting sqref="C136">
    <cfRule type="cellIs" dxfId="25325" priority="567" stopIfTrue="1" operator="equal">
      <formula>"Towel"</formula>
    </cfRule>
    <cfRule type="cellIs" dxfId="25324" priority="568" stopIfTrue="1" operator="equal">
      <formula>"Napkin Hs"</formula>
    </cfRule>
  </conditionalFormatting>
  <conditionalFormatting sqref="C136">
    <cfRule type="cellIs" dxfId="25323" priority="569" stopIfTrue="1" operator="equal">
      <formula>"Towel"</formula>
    </cfRule>
    <cfRule type="cellIs" dxfId="25322" priority="570" stopIfTrue="1" operator="equal">
      <formula>"Napkin Hs"</formula>
    </cfRule>
  </conditionalFormatting>
  <conditionalFormatting sqref="B136">
    <cfRule type="cellIs" dxfId="25321" priority="555" stopIfTrue="1" operator="equal">
      <formula>"Towel"</formula>
    </cfRule>
    <cfRule type="cellIs" dxfId="25320" priority="556" stopIfTrue="1" operator="equal">
      <formula>"Napkin Hs"</formula>
    </cfRule>
  </conditionalFormatting>
  <conditionalFormatting sqref="B136">
    <cfRule type="cellIs" dxfId="25319" priority="553" stopIfTrue="1" operator="equal">
      <formula>"Towel"</formula>
    </cfRule>
    <cfRule type="cellIs" dxfId="25318" priority="554" stopIfTrue="1" operator="equal">
      <formula>"Napkin Hs"</formula>
    </cfRule>
  </conditionalFormatting>
  <conditionalFormatting sqref="B136">
    <cfRule type="cellIs" dxfId="25317" priority="557" stopIfTrue="1" operator="equal">
      <formula>"Towel"</formula>
    </cfRule>
    <cfRule type="cellIs" dxfId="25316" priority="558" stopIfTrue="1" operator="equal">
      <formula>"Napkin Hs"</formula>
    </cfRule>
  </conditionalFormatting>
  <conditionalFormatting sqref="B136">
    <cfRule type="cellIs" dxfId="25315" priority="547" stopIfTrue="1" operator="equal">
      <formula>"Towel"</formula>
    </cfRule>
    <cfRule type="cellIs" dxfId="25314" priority="548" stopIfTrue="1" operator="equal">
      <formula>"Napkin Hs"</formula>
    </cfRule>
  </conditionalFormatting>
  <conditionalFormatting sqref="B136">
    <cfRule type="cellIs" dxfId="25313" priority="549" stopIfTrue="1" operator="equal">
      <formula>"Towel"</formula>
    </cfRule>
    <cfRule type="cellIs" dxfId="25312" priority="550" stopIfTrue="1" operator="equal">
      <formula>"Napkin Hs"</formula>
    </cfRule>
  </conditionalFormatting>
  <conditionalFormatting sqref="B136">
    <cfRule type="cellIs" dxfId="25311" priority="551" stopIfTrue="1" operator="equal">
      <formula>"Towel"</formula>
    </cfRule>
    <cfRule type="cellIs" dxfId="25310" priority="552" stopIfTrue="1" operator="equal">
      <formula>"Napkin Hs"</formula>
    </cfRule>
  </conditionalFormatting>
  <conditionalFormatting sqref="B135:C135">
    <cfRule type="cellIs" dxfId="25309" priority="543" stopIfTrue="1" operator="equal">
      <formula>"Towel"</formula>
    </cfRule>
    <cfRule type="cellIs" dxfId="25308" priority="544" stopIfTrue="1" operator="equal">
      <formula>"Napkin Hs"</formula>
    </cfRule>
  </conditionalFormatting>
  <conditionalFormatting sqref="C135">
    <cfRule type="cellIs" dxfId="25307" priority="545" stopIfTrue="1" operator="equal">
      <formula>"Towel"</formula>
    </cfRule>
    <cfRule type="cellIs" dxfId="25306" priority="546" stopIfTrue="1" operator="equal">
      <formula>"Napkin Hs"</formula>
    </cfRule>
  </conditionalFormatting>
  <conditionalFormatting sqref="C135">
    <cfRule type="cellIs" dxfId="25305" priority="541" stopIfTrue="1" operator="equal">
      <formula>"Towel"</formula>
    </cfRule>
    <cfRule type="cellIs" dxfId="25304" priority="542" stopIfTrue="1" operator="equal">
      <formula>"Napkin Hs"</formula>
    </cfRule>
  </conditionalFormatting>
  <conditionalFormatting sqref="B135:C135">
    <cfRule type="cellIs" dxfId="25303" priority="539" stopIfTrue="1" operator="equal">
      <formula>"Towel"</formula>
    </cfRule>
    <cfRule type="cellIs" dxfId="25302" priority="540" stopIfTrue="1" operator="equal">
      <formula>"Napkin Hs"</formula>
    </cfRule>
  </conditionalFormatting>
  <conditionalFormatting sqref="C135">
    <cfRule type="cellIs" dxfId="25301" priority="535" stopIfTrue="1" operator="equal">
      <formula>"Towel"</formula>
    </cfRule>
    <cfRule type="cellIs" dxfId="25300" priority="536" stopIfTrue="1" operator="equal">
      <formula>"Napkin Hs"</formula>
    </cfRule>
  </conditionalFormatting>
  <conditionalFormatting sqref="C135">
    <cfRule type="cellIs" dxfId="25299" priority="537" stopIfTrue="1" operator="equal">
      <formula>"Towel"</formula>
    </cfRule>
    <cfRule type="cellIs" dxfId="25298" priority="538" stopIfTrue="1" operator="equal">
      <formula>"Napkin Hs"</formula>
    </cfRule>
  </conditionalFormatting>
  <conditionalFormatting sqref="B142:C142">
    <cfRule type="cellIs" dxfId="25297" priority="533" stopIfTrue="1" operator="equal">
      <formula>"Towel"</formula>
    </cfRule>
    <cfRule type="cellIs" dxfId="25296" priority="534" stopIfTrue="1" operator="equal">
      <formula>"Napkin Hs"</formula>
    </cfRule>
  </conditionalFormatting>
  <conditionalFormatting sqref="C142">
    <cfRule type="cellIs" dxfId="25295" priority="529" stopIfTrue="1" operator="equal">
      <formula>"Towel"</formula>
    </cfRule>
    <cfRule type="cellIs" dxfId="25294" priority="530" stopIfTrue="1" operator="equal">
      <formula>"Napkin Hs"</formula>
    </cfRule>
  </conditionalFormatting>
  <conditionalFormatting sqref="C142">
    <cfRule type="cellIs" dxfId="25293" priority="531" stopIfTrue="1" operator="equal">
      <formula>"Towel"</formula>
    </cfRule>
    <cfRule type="cellIs" dxfId="25292" priority="532" stopIfTrue="1" operator="equal">
      <formula>"Napkin Hs"</formula>
    </cfRule>
  </conditionalFormatting>
  <conditionalFormatting sqref="B142:C142">
    <cfRule type="cellIs" dxfId="25291" priority="527" stopIfTrue="1" operator="equal">
      <formula>"Towel"</formula>
    </cfRule>
    <cfRule type="cellIs" dxfId="25290" priority="528" stopIfTrue="1" operator="equal">
      <formula>"Napkin Hs"</formula>
    </cfRule>
  </conditionalFormatting>
  <conditionalFormatting sqref="C142">
    <cfRule type="cellIs" dxfId="25289" priority="525" stopIfTrue="1" operator="equal">
      <formula>"Towel"</formula>
    </cfRule>
    <cfRule type="cellIs" dxfId="25288" priority="526" stopIfTrue="1" operator="equal">
      <formula>"Napkin Hs"</formula>
    </cfRule>
  </conditionalFormatting>
  <conditionalFormatting sqref="C142">
    <cfRule type="cellIs" dxfId="25287" priority="523" stopIfTrue="1" operator="equal">
      <formula>"Towel"</formula>
    </cfRule>
    <cfRule type="cellIs" dxfId="25286" priority="524" stopIfTrue="1" operator="equal">
      <formula>"Napkin Hs"</formula>
    </cfRule>
  </conditionalFormatting>
  <conditionalFormatting sqref="C142">
    <cfRule type="cellIs" dxfId="25285" priority="515" stopIfTrue="1" operator="equal">
      <formula>"Towel"</formula>
    </cfRule>
    <cfRule type="cellIs" dxfId="25284" priority="516" stopIfTrue="1" operator="equal">
      <formula>"Napkin Hs"</formula>
    </cfRule>
  </conditionalFormatting>
  <conditionalFormatting sqref="B142:C142">
    <cfRule type="cellIs" dxfId="25283" priority="517" stopIfTrue="1" operator="equal">
      <formula>"Towel"</formula>
    </cfRule>
    <cfRule type="cellIs" dxfId="25282" priority="518" stopIfTrue="1" operator="equal">
      <formula>"Napkin Hs"</formula>
    </cfRule>
  </conditionalFormatting>
  <conditionalFormatting sqref="C142">
    <cfRule type="cellIs" dxfId="25281" priority="513" stopIfTrue="1" operator="equal">
      <formula>"Towel"</formula>
    </cfRule>
    <cfRule type="cellIs" dxfId="25280" priority="514" stopIfTrue="1" operator="equal">
      <formula>"Napkin Hs"</formula>
    </cfRule>
  </conditionalFormatting>
  <conditionalFormatting sqref="B142:C142">
    <cfRule type="cellIs" dxfId="25279" priority="511" stopIfTrue="1" operator="equal">
      <formula>"Towel"</formula>
    </cfRule>
    <cfRule type="cellIs" dxfId="25278" priority="512" stopIfTrue="1" operator="equal">
      <formula>"Napkin Hs"</formula>
    </cfRule>
  </conditionalFormatting>
  <conditionalFormatting sqref="C142">
    <cfRule type="cellIs" dxfId="25277" priority="519" stopIfTrue="1" operator="equal">
      <formula>"Towel"</formula>
    </cfRule>
    <cfRule type="cellIs" dxfId="25276" priority="520" stopIfTrue="1" operator="equal">
      <formula>"Napkin Hs"</formula>
    </cfRule>
  </conditionalFormatting>
  <conditionalFormatting sqref="C142">
    <cfRule type="cellIs" dxfId="25275" priority="521" stopIfTrue="1" operator="equal">
      <formula>"Towel"</formula>
    </cfRule>
    <cfRule type="cellIs" dxfId="25274" priority="522" stopIfTrue="1" operator="equal">
      <formula>"Napkin Hs"</formula>
    </cfRule>
  </conditionalFormatting>
  <conditionalFormatting sqref="B134:C134">
    <cfRule type="cellIs" dxfId="25273" priority="507" stopIfTrue="1" operator="equal">
      <formula>"Towel"</formula>
    </cfRule>
    <cfRule type="cellIs" dxfId="25272" priority="508" stopIfTrue="1" operator="equal">
      <formula>"Napkin Hs"</formula>
    </cfRule>
  </conditionalFormatting>
  <conditionalFormatting sqref="C134">
    <cfRule type="cellIs" dxfId="25271" priority="509" stopIfTrue="1" operator="equal">
      <formula>"Towel"</formula>
    </cfRule>
    <cfRule type="cellIs" dxfId="25270" priority="510" stopIfTrue="1" operator="equal">
      <formula>"Napkin Hs"</formula>
    </cfRule>
  </conditionalFormatting>
  <conditionalFormatting sqref="C134">
    <cfRule type="cellIs" dxfId="25269" priority="505" stopIfTrue="1" operator="equal">
      <formula>"Towel"</formula>
    </cfRule>
    <cfRule type="cellIs" dxfId="25268" priority="506" stopIfTrue="1" operator="equal">
      <formula>"Napkin Hs"</formula>
    </cfRule>
  </conditionalFormatting>
  <conditionalFormatting sqref="B134:C134">
    <cfRule type="cellIs" dxfId="25267" priority="503" stopIfTrue="1" operator="equal">
      <formula>"Towel"</formula>
    </cfRule>
    <cfRule type="cellIs" dxfId="25266" priority="504" stopIfTrue="1" operator="equal">
      <formula>"Napkin Hs"</formula>
    </cfRule>
  </conditionalFormatting>
  <conditionalFormatting sqref="C134">
    <cfRule type="cellIs" dxfId="25265" priority="499" stopIfTrue="1" operator="equal">
      <formula>"Towel"</formula>
    </cfRule>
    <cfRule type="cellIs" dxfId="25264" priority="500" stopIfTrue="1" operator="equal">
      <formula>"Napkin Hs"</formula>
    </cfRule>
  </conditionalFormatting>
  <conditionalFormatting sqref="C134">
    <cfRule type="cellIs" dxfId="25263" priority="501" stopIfTrue="1" operator="equal">
      <formula>"Towel"</formula>
    </cfRule>
    <cfRule type="cellIs" dxfId="25262" priority="502" stopIfTrue="1" operator="equal">
      <formula>"Napkin Hs"</formula>
    </cfRule>
  </conditionalFormatting>
  <conditionalFormatting sqref="B147:C147">
    <cfRule type="cellIs" dxfId="25261" priority="497" stopIfTrue="1" operator="equal">
      <formula>"Towel"</formula>
    </cfRule>
    <cfRule type="cellIs" dxfId="25260" priority="498" stopIfTrue="1" operator="equal">
      <formula>"Napkin Hs"</formula>
    </cfRule>
  </conditionalFormatting>
  <conditionalFormatting sqref="C147">
    <cfRule type="cellIs" dxfId="25259" priority="493" stopIfTrue="1" operator="equal">
      <formula>"Towel"</formula>
    </cfRule>
    <cfRule type="cellIs" dxfId="25258" priority="494" stopIfTrue="1" operator="equal">
      <formula>"Napkin Hs"</formula>
    </cfRule>
  </conditionalFormatting>
  <conditionalFormatting sqref="C147">
    <cfRule type="cellIs" dxfId="25257" priority="495" stopIfTrue="1" operator="equal">
      <formula>"Towel"</formula>
    </cfRule>
    <cfRule type="cellIs" dxfId="25256" priority="496" stopIfTrue="1" operator="equal">
      <formula>"Napkin Hs"</formula>
    </cfRule>
  </conditionalFormatting>
  <conditionalFormatting sqref="B147:C147">
    <cfRule type="cellIs" dxfId="25255" priority="491" stopIfTrue="1" operator="equal">
      <formula>"Towel"</formula>
    </cfRule>
    <cfRule type="cellIs" dxfId="25254" priority="492" stopIfTrue="1" operator="equal">
      <formula>"Napkin Hs"</formula>
    </cfRule>
  </conditionalFormatting>
  <conditionalFormatting sqref="C147">
    <cfRule type="cellIs" dxfId="25253" priority="489" stopIfTrue="1" operator="equal">
      <formula>"Towel"</formula>
    </cfRule>
    <cfRule type="cellIs" dxfId="25252" priority="490" stopIfTrue="1" operator="equal">
      <formula>"Napkin Hs"</formula>
    </cfRule>
  </conditionalFormatting>
  <conditionalFormatting sqref="C147">
    <cfRule type="cellIs" dxfId="25251" priority="487" stopIfTrue="1" operator="equal">
      <formula>"Towel"</formula>
    </cfRule>
    <cfRule type="cellIs" dxfId="25250" priority="488" stopIfTrue="1" operator="equal">
      <formula>"Napkin Hs"</formula>
    </cfRule>
  </conditionalFormatting>
  <conditionalFormatting sqref="C147">
    <cfRule type="cellIs" dxfId="25249" priority="479" stopIfTrue="1" operator="equal">
      <formula>"Towel"</formula>
    </cfRule>
    <cfRule type="cellIs" dxfId="25248" priority="480" stopIfTrue="1" operator="equal">
      <formula>"Napkin Hs"</formula>
    </cfRule>
  </conditionalFormatting>
  <conditionalFormatting sqref="B147:C147">
    <cfRule type="cellIs" dxfId="25247" priority="481" stopIfTrue="1" operator="equal">
      <formula>"Towel"</formula>
    </cfRule>
    <cfRule type="cellIs" dxfId="25246" priority="482" stopIfTrue="1" operator="equal">
      <formula>"Napkin Hs"</formula>
    </cfRule>
  </conditionalFormatting>
  <conditionalFormatting sqref="C147">
    <cfRule type="cellIs" dxfId="25245" priority="477" stopIfTrue="1" operator="equal">
      <formula>"Towel"</formula>
    </cfRule>
    <cfRule type="cellIs" dxfId="25244" priority="478" stopIfTrue="1" operator="equal">
      <formula>"Napkin Hs"</formula>
    </cfRule>
  </conditionalFormatting>
  <conditionalFormatting sqref="B147:C147">
    <cfRule type="cellIs" dxfId="25243" priority="475" stopIfTrue="1" operator="equal">
      <formula>"Towel"</formula>
    </cfRule>
    <cfRule type="cellIs" dxfId="25242" priority="476" stopIfTrue="1" operator="equal">
      <formula>"Napkin Hs"</formula>
    </cfRule>
  </conditionalFormatting>
  <conditionalFormatting sqref="C147">
    <cfRule type="cellIs" dxfId="25241" priority="483" stopIfTrue="1" operator="equal">
      <formula>"Towel"</formula>
    </cfRule>
    <cfRule type="cellIs" dxfId="25240" priority="484" stopIfTrue="1" operator="equal">
      <formula>"Napkin Hs"</formula>
    </cfRule>
  </conditionalFormatting>
  <conditionalFormatting sqref="C147">
    <cfRule type="cellIs" dxfId="25239" priority="485" stopIfTrue="1" operator="equal">
      <formula>"Towel"</formula>
    </cfRule>
    <cfRule type="cellIs" dxfId="25238" priority="486" stopIfTrue="1" operator="equal">
      <formula>"Napkin Hs"</formula>
    </cfRule>
  </conditionalFormatting>
  <conditionalFormatting sqref="B147:C147">
    <cfRule type="cellIs" dxfId="25237" priority="437" stopIfTrue="1" operator="equal">
      <formula>"Towel"</formula>
    </cfRule>
    <cfRule type="cellIs" dxfId="25236" priority="438" stopIfTrue="1" operator="equal">
      <formula>"Napkin Hs"</formula>
    </cfRule>
  </conditionalFormatting>
  <conditionalFormatting sqref="C147">
    <cfRule type="cellIs" dxfId="25235" priority="433" stopIfTrue="1" operator="equal">
      <formula>"Towel"</formula>
    </cfRule>
    <cfRule type="cellIs" dxfId="25234" priority="434" stopIfTrue="1" operator="equal">
      <formula>"Napkin Hs"</formula>
    </cfRule>
  </conditionalFormatting>
  <conditionalFormatting sqref="C147">
    <cfRule type="cellIs" dxfId="25233" priority="435" stopIfTrue="1" operator="equal">
      <formula>"Towel"</formula>
    </cfRule>
    <cfRule type="cellIs" dxfId="25232" priority="436" stopIfTrue="1" operator="equal">
      <formula>"Napkin Hs"</formula>
    </cfRule>
  </conditionalFormatting>
  <conditionalFormatting sqref="B147:C147">
    <cfRule type="cellIs" dxfId="25231" priority="431" stopIfTrue="1" operator="equal">
      <formula>"Towel"</formula>
    </cfRule>
    <cfRule type="cellIs" dxfId="25230" priority="432" stopIfTrue="1" operator="equal">
      <formula>"Napkin Hs"</formula>
    </cfRule>
  </conditionalFormatting>
  <conditionalFormatting sqref="C147">
    <cfRule type="cellIs" dxfId="25229" priority="429" stopIfTrue="1" operator="equal">
      <formula>"Towel"</formula>
    </cfRule>
    <cfRule type="cellIs" dxfId="25228" priority="430" stopIfTrue="1" operator="equal">
      <formula>"Napkin Hs"</formula>
    </cfRule>
  </conditionalFormatting>
  <conditionalFormatting sqref="C147">
    <cfRule type="cellIs" dxfId="25227" priority="427" stopIfTrue="1" operator="equal">
      <formula>"Towel"</formula>
    </cfRule>
    <cfRule type="cellIs" dxfId="25226" priority="428" stopIfTrue="1" operator="equal">
      <formula>"Napkin Hs"</formula>
    </cfRule>
  </conditionalFormatting>
  <conditionalFormatting sqref="C147">
    <cfRule type="cellIs" dxfId="25225" priority="419" stopIfTrue="1" operator="equal">
      <formula>"Towel"</formula>
    </cfRule>
    <cfRule type="cellIs" dxfId="25224" priority="420" stopIfTrue="1" operator="equal">
      <formula>"Napkin Hs"</formula>
    </cfRule>
  </conditionalFormatting>
  <conditionalFormatting sqref="B147:C147">
    <cfRule type="cellIs" dxfId="25223" priority="421" stopIfTrue="1" operator="equal">
      <formula>"Towel"</formula>
    </cfRule>
    <cfRule type="cellIs" dxfId="25222" priority="422" stopIfTrue="1" operator="equal">
      <formula>"Napkin Hs"</formula>
    </cfRule>
  </conditionalFormatting>
  <conditionalFormatting sqref="C147">
    <cfRule type="cellIs" dxfId="25221" priority="417" stopIfTrue="1" operator="equal">
      <formula>"Towel"</formula>
    </cfRule>
    <cfRule type="cellIs" dxfId="25220" priority="418" stopIfTrue="1" operator="equal">
      <formula>"Napkin Hs"</formula>
    </cfRule>
  </conditionalFormatting>
  <conditionalFormatting sqref="B147:C147">
    <cfRule type="cellIs" dxfId="25219" priority="415" stopIfTrue="1" operator="equal">
      <formula>"Towel"</formula>
    </cfRule>
    <cfRule type="cellIs" dxfId="25218" priority="416" stopIfTrue="1" operator="equal">
      <formula>"Napkin Hs"</formula>
    </cfRule>
  </conditionalFormatting>
  <conditionalFormatting sqref="C147">
    <cfRule type="cellIs" dxfId="25217" priority="423" stopIfTrue="1" operator="equal">
      <formula>"Towel"</formula>
    </cfRule>
    <cfRule type="cellIs" dxfId="25216" priority="424" stopIfTrue="1" operator="equal">
      <formula>"Napkin Hs"</formula>
    </cfRule>
  </conditionalFormatting>
  <conditionalFormatting sqref="C147">
    <cfRule type="cellIs" dxfId="25215" priority="425" stopIfTrue="1" operator="equal">
      <formula>"Towel"</formula>
    </cfRule>
    <cfRule type="cellIs" dxfId="25214" priority="426" stopIfTrue="1" operator="equal">
      <formula>"Napkin Hs"</formula>
    </cfRule>
  </conditionalFormatting>
  <conditionalFormatting sqref="B144:C144">
    <cfRule type="cellIs" dxfId="25213" priority="413" stopIfTrue="1" operator="equal">
      <formula>"Towel"</formula>
    </cfRule>
    <cfRule type="cellIs" dxfId="25212" priority="414" stopIfTrue="1" operator="equal">
      <formula>"Napkin Hs"</formula>
    </cfRule>
  </conditionalFormatting>
  <conditionalFormatting sqref="C144">
    <cfRule type="cellIs" dxfId="25211" priority="409" stopIfTrue="1" operator="equal">
      <formula>"Towel"</formula>
    </cfRule>
    <cfRule type="cellIs" dxfId="25210" priority="410" stopIfTrue="1" operator="equal">
      <formula>"Napkin Hs"</formula>
    </cfRule>
  </conditionalFormatting>
  <conditionalFormatting sqref="C144">
    <cfRule type="cellIs" dxfId="25209" priority="411" stopIfTrue="1" operator="equal">
      <formula>"Towel"</formula>
    </cfRule>
    <cfRule type="cellIs" dxfId="25208" priority="412" stopIfTrue="1" operator="equal">
      <formula>"Napkin Hs"</formula>
    </cfRule>
  </conditionalFormatting>
  <conditionalFormatting sqref="B144:C144">
    <cfRule type="cellIs" dxfId="25207" priority="407" stopIfTrue="1" operator="equal">
      <formula>"Towel"</formula>
    </cfRule>
    <cfRule type="cellIs" dxfId="25206" priority="408" stopIfTrue="1" operator="equal">
      <formula>"Napkin Hs"</formula>
    </cfRule>
  </conditionalFormatting>
  <conditionalFormatting sqref="C144">
    <cfRule type="cellIs" dxfId="25205" priority="405" stopIfTrue="1" operator="equal">
      <formula>"Towel"</formula>
    </cfRule>
    <cfRule type="cellIs" dxfId="25204" priority="406" stopIfTrue="1" operator="equal">
      <formula>"Napkin Hs"</formula>
    </cfRule>
  </conditionalFormatting>
  <conditionalFormatting sqref="C144">
    <cfRule type="cellIs" dxfId="25203" priority="403" stopIfTrue="1" operator="equal">
      <formula>"Towel"</formula>
    </cfRule>
    <cfRule type="cellIs" dxfId="25202" priority="404" stopIfTrue="1" operator="equal">
      <formula>"Napkin Hs"</formula>
    </cfRule>
  </conditionalFormatting>
  <conditionalFormatting sqref="C144">
    <cfRule type="cellIs" dxfId="25201" priority="395" stopIfTrue="1" operator="equal">
      <formula>"Towel"</formula>
    </cfRule>
    <cfRule type="cellIs" dxfId="25200" priority="396" stopIfTrue="1" operator="equal">
      <formula>"Napkin Hs"</formula>
    </cfRule>
  </conditionalFormatting>
  <conditionalFormatting sqref="B144:C144">
    <cfRule type="cellIs" dxfId="25199" priority="397" stopIfTrue="1" operator="equal">
      <formula>"Towel"</formula>
    </cfRule>
    <cfRule type="cellIs" dxfId="25198" priority="398" stopIfTrue="1" operator="equal">
      <formula>"Napkin Hs"</formula>
    </cfRule>
  </conditionalFormatting>
  <conditionalFormatting sqref="C144">
    <cfRule type="cellIs" dxfId="25197" priority="393" stopIfTrue="1" operator="equal">
      <formula>"Towel"</formula>
    </cfRule>
    <cfRule type="cellIs" dxfId="25196" priority="394" stopIfTrue="1" operator="equal">
      <formula>"Napkin Hs"</formula>
    </cfRule>
  </conditionalFormatting>
  <conditionalFormatting sqref="B144:C144">
    <cfRule type="cellIs" dxfId="25195" priority="391" stopIfTrue="1" operator="equal">
      <formula>"Towel"</formula>
    </cfRule>
    <cfRule type="cellIs" dxfId="25194" priority="392" stopIfTrue="1" operator="equal">
      <formula>"Napkin Hs"</formula>
    </cfRule>
  </conditionalFormatting>
  <conditionalFormatting sqref="C144">
    <cfRule type="cellIs" dxfId="25193" priority="399" stopIfTrue="1" operator="equal">
      <formula>"Towel"</formula>
    </cfRule>
    <cfRule type="cellIs" dxfId="25192" priority="400" stopIfTrue="1" operator="equal">
      <formula>"Napkin Hs"</formula>
    </cfRule>
  </conditionalFormatting>
  <conditionalFormatting sqref="C144">
    <cfRule type="cellIs" dxfId="25191" priority="401" stopIfTrue="1" operator="equal">
      <formula>"Towel"</formula>
    </cfRule>
    <cfRule type="cellIs" dxfId="25190" priority="402" stopIfTrue="1" operator="equal">
      <formula>"Napkin Hs"</formula>
    </cfRule>
  </conditionalFormatting>
  <conditionalFormatting sqref="B144:C144">
    <cfRule type="cellIs" dxfId="25189" priority="387" stopIfTrue="1" operator="equal">
      <formula>"Towel"</formula>
    </cfRule>
    <cfRule type="cellIs" dxfId="25188" priority="388" stopIfTrue="1" operator="equal">
      <formula>"Napkin Hs"</formula>
    </cfRule>
  </conditionalFormatting>
  <conditionalFormatting sqref="C144">
    <cfRule type="cellIs" dxfId="25187" priority="389" stopIfTrue="1" operator="equal">
      <formula>"Towel"</formula>
    </cfRule>
    <cfRule type="cellIs" dxfId="25186" priority="390" stopIfTrue="1" operator="equal">
      <formula>"Napkin Hs"</formula>
    </cfRule>
  </conditionalFormatting>
  <conditionalFormatting sqref="C144">
    <cfRule type="cellIs" dxfId="25185" priority="385" stopIfTrue="1" operator="equal">
      <formula>"Towel"</formula>
    </cfRule>
    <cfRule type="cellIs" dxfId="25184" priority="386" stopIfTrue="1" operator="equal">
      <formula>"Napkin Hs"</formula>
    </cfRule>
  </conditionalFormatting>
  <conditionalFormatting sqref="B144:C144">
    <cfRule type="cellIs" dxfId="25183" priority="383" stopIfTrue="1" operator="equal">
      <formula>"Towel"</formula>
    </cfRule>
    <cfRule type="cellIs" dxfId="25182" priority="384" stopIfTrue="1" operator="equal">
      <formula>"Napkin Hs"</formula>
    </cfRule>
  </conditionalFormatting>
  <conditionalFormatting sqref="C144">
    <cfRule type="cellIs" dxfId="25181" priority="379" stopIfTrue="1" operator="equal">
      <formula>"Towel"</formula>
    </cfRule>
    <cfRule type="cellIs" dxfId="25180" priority="380" stopIfTrue="1" operator="equal">
      <formula>"Napkin Hs"</formula>
    </cfRule>
  </conditionalFormatting>
  <conditionalFormatting sqref="C144">
    <cfRule type="cellIs" dxfId="25179" priority="381" stopIfTrue="1" operator="equal">
      <formula>"Towel"</formula>
    </cfRule>
    <cfRule type="cellIs" dxfId="25178" priority="382" stopIfTrue="1" operator="equal">
      <formula>"Napkin Hs"</formula>
    </cfRule>
  </conditionalFormatting>
  <conditionalFormatting sqref="B145:C145">
    <cfRule type="cellIs" dxfId="25177" priority="375" stopIfTrue="1" operator="equal">
      <formula>"Towel"</formula>
    </cfRule>
    <cfRule type="cellIs" dxfId="25176" priority="376" stopIfTrue="1" operator="equal">
      <formula>"Napkin Hs"</formula>
    </cfRule>
  </conditionalFormatting>
  <conditionalFormatting sqref="C145">
    <cfRule type="cellIs" dxfId="25175" priority="377" stopIfTrue="1" operator="equal">
      <formula>"Towel"</formula>
    </cfRule>
    <cfRule type="cellIs" dxfId="25174" priority="378" stopIfTrue="1" operator="equal">
      <formula>"Napkin Hs"</formula>
    </cfRule>
  </conditionalFormatting>
  <conditionalFormatting sqref="C145">
    <cfRule type="cellIs" dxfId="25173" priority="373" stopIfTrue="1" operator="equal">
      <formula>"Towel"</formula>
    </cfRule>
    <cfRule type="cellIs" dxfId="25172" priority="374" stopIfTrue="1" operator="equal">
      <formula>"Napkin Hs"</formula>
    </cfRule>
  </conditionalFormatting>
  <conditionalFormatting sqref="B145:C145">
    <cfRule type="cellIs" dxfId="25171" priority="371" stopIfTrue="1" operator="equal">
      <formula>"Towel"</formula>
    </cfRule>
    <cfRule type="cellIs" dxfId="25170" priority="372" stopIfTrue="1" operator="equal">
      <formula>"Napkin Hs"</formula>
    </cfRule>
  </conditionalFormatting>
  <conditionalFormatting sqref="C145">
    <cfRule type="cellIs" dxfId="25169" priority="367" stopIfTrue="1" operator="equal">
      <formula>"Towel"</formula>
    </cfRule>
    <cfRule type="cellIs" dxfId="25168" priority="368" stopIfTrue="1" operator="equal">
      <formula>"Napkin Hs"</formula>
    </cfRule>
  </conditionalFormatting>
  <conditionalFormatting sqref="C145">
    <cfRule type="cellIs" dxfId="25167" priority="369" stopIfTrue="1" operator="equal">
      <formula>"Towel"</formula>
    </cfRule>
    <cfRule type="cellIs" dxfId="25166" priority="370" stopIfTrue="1" operator="equal">
      <formula>"Napkin Hs"</formula>
    </cfRule>
  </conditionalFormatting>
  <conditionalFormatting sqref="B146:C146">
    <cfRule type="cellIs" dxfId="25165" priority="363" stopIfTrue="1" operator="equal">
      <formula>"Towel"</formula>
    </cfRule>
    <cfRule type="cellIs" dxfId="25164" priority="364" stopIfTrue="1" operator="equal">
      <formula>"Napkin Hs"</formula>
    </cfRule>
  </conditionalFormatting>
  <conditionalFormatting sqref="C146">
    <cfRule type="cellIs" dxfId="25163" priority="365" stopIfTrue="1" operator="equal">
      <formula>"Towel"</formula>
    </cfRule>
    <cfRule type="cellIs" dxfId="25162" priority="366" stopIfTrue="1" operator="equal">
      <formula>"Napkin Hs"</formula>
    </cfRule>
  </conditionalFormatting>
  <conditionalFormatting sqref="C146">
    <cfRule type="cellIs" dxfId="25161" priority="361" stopIfTrue="1" operator="equal">
      <formula>"Towel"</formula>
    </cfRule>
    <cfRule type="cellIs" dxfId="25160" priority="362" stopIfTrue="1" operator="equal">
      <formula>"Napkin Hs"</formula>
    </cfRule>
  </conditionalFormatting>
  <conditionalFormatting sqref="B146:C146">
    <cfRule type="cellIs" dxfId="25159" priority="359" stopIfTrue="1" operator="equal">
      <formula>"Towel"</formula>
    </cfRule>
    <cfRule type="cellIs" dxfId="25158" priority="360" stopIfTrue="1" operator="equal">
      <formula>"Napkin Hs"</formula>
    </cfRule>
  </conditionalFormatting>
  <conditionalFormatting sqref="C146">
    <cfRule type="cellIs" dxfId="25157" priority="355" stopIfTrue="1" operator="equal">
      <formula>"Towel"</formula>
    </cfRule>
    <cfRule type="cellIs" dxfId="25156" priority="356" stopIfTrue="1" operator="equal">
      <formula>"Napkin Hs"</formula>
    </cfRule>
  </conditionalFormatting>
  <conditionalFormatting sqref="C146">
    <cfRule type="cellIs" dxfId="25155" priority="357" stopIfTrue="1" operator="equal">
      <formula>"Towel"</formula>
    </cfRule>
    <cfRule type="cellIs" dxfId="25154" priority="358" stopIfTrue="1" operator="equal">
      <formula>"Napkin Hs"</formula>
    </cfRule>
  </conditionalFormatting>
  <conditionalFormatting sqref="B154:C154">
    <cfRule type="cellIs" dxfId="25153" priority="353" stopIfTrue="1" operator="equal">
      <formula>"Towel"</formula>
    </cfRule>
    <cfRule type="cellIs" dxfId="25152" priority="354" stopIfTrue="1" operator="equal">
      <formula>"Napkin Hs"</formula>
    </cfRule>
  </conditionalFormatting>
  <conditionalFormatting sqref="C154">
    <cfRule type="cellIs" dxfId="25151" priority="352" stopIfTrue="1" operator="equal">
      <formula>"Napkin Hs"</formula>
    </cfRule>
  </conditionalFormatting>
  <conditionalFormatting sqref="C154">
    <cfRule type="cellIs" dxfId="25150" priority="351" stopIfTrue="1" operator="equal">
      <formula>"Towel"</formula>
    </cfRule>
  </conditionalFormatting>
  <conditionalFormatting sqref="C154">
    <cfRule type="cellIs" dxfId="25149" priority="349" stopIfTrue="1" operator="equal">
      <formula>"Towel"</formula>
    </cfRule>
    <cfRule type="cellIs" dxfId="25148" priority="350" stopIfTrue="1" operator="equal">
      <formula>"Napkin Hs"</formula>
    </cfRule>
  </conditionalFormatting>
  <conditionalFormatting sqref="B155:C155">
    <cfRule type="cellIs" dxfId="25147" priority="347" stopIfTrue="1" operator="equal">
      <formula>"Towel"</formula>
    </cfRule>
    <cfRule type="cellIs" dxfId="25146" priority="348" stopIfTrue="1" operator="equal">
      <formula>"Napkin Hs"</formula>
    </cfRule>
  </conditionalFormatting>
  <conditionalFormatting sqref="C155">
    <cfRule type="cellIs" dxfId="25145" priority="343" stopIfTrue="1" operator="equal">
      <formula>"Towel"</formula>
    </cfRule>
    <cfRule type="cellIs" dxfId="25144" priority="344" stopIfTrue="1" operator="equal">
      <formula>"Napkin Hs"</formula>
    </cfRule>
  </conditionalFormatting>
  <conditionalFormatting sqref="C155">
    <cfRule type="cellIs" dxfId="25143" priority="345" stopIfTrue="1" operator="equal">
      <formula>"Towel"</formula>
    </cfRule>
    <cfRule type="cellIs" dxfId="25142" priority="346" stopIfTrue="1" operator="equal">
      <formula>"Napkin Hs"</formula>
    </cfRule>
  </conditionalFormatting>
  <conditionalFormatting sqref="B155:C155">
    <cfRule type="cellIs" dxfId="25141" priority="341" stopIfTrue="1" operator="equal">
      <formula>"Towel"</formula>
    </cfRule>
    <cfRule type="cellIs" dxfId="25140" priority="342" stopIfTrue="1" operator="equal">
      <formula>"Napkin Hs"</formula>
    </cfRule>
  </conditionalFormatting>
  <conditionalFormatting sqref="C155">
    <cfRule type="cellIs" dxfId="25139" priority="339" stopIfTrue="1" operator="equal">
      <formula>"Towel"</formula>
    </cfRule>
    <cfRule type="cellIs" dxfId="25138" priority="340" stopIfTrue="1" operator="equal">
      <formula>"Napkin Hs"</formula>
    </cfRule>
  </conditionalFormatting>
  <conditionalFormatting sqref="C155">
    <cfRule type="cellIs" dxfId="25137" priority="337" stopIfTrue="1" operator="equal">
      <formula>"Towel"</formula>
    </cfRule>
    <cfRule type="cellIs" dxfId="25136" priority="338" stopIfTrue="1" operator="equal">
      <formula>"Napkin Hs"</formula>
    </cfRule>
  </conditionalFormatting>
  <conditionalFormatting sqref="C155">
    <cfRule type="cellIs" dxfId="25135" priority="329" stopIfTrue="1" operator="equal">
      <formula>"Towel"</formula>
    </cfRule>
    <cfRule type="cellIs" dxfId="25134" priority="330" stopIfTrue="1" operator="equal">
      <formula>"Napkin Hs"</formula>
    </cfRule>
  </conditionalFormatting>
  <conditionalFormatting sqref="B155:C155">
    <cfRule type="cellIs" dxfId="25133" priority="331" stopIfTrue="1" operator="equal">
      <formula>"Towel"</formula>
    </cfRule>
    <cfRule type="cellIs" dxfId="25132" priority="332" stopIfTrue="1" operator="equal">
      <formula>"Napkin Hs"</formula>
    </cfRule>
  </conditionalFormatting>
  <conditionalFormatting sqref="C155">
    <cfRule type="cellIs" dxfId="25131" priority="327" stopIfTrue="1" operator="equal">
      <formula>"Towel"</formula>
    </cfRule>
    <cfRule type="cellIs" dxfId="25130" priority="328" stopIfTrue="1" operator="equal">
      <formula>"Napkin Hs"</formula>
    </cfRule>
  </conditionalFormatting>
  <conditionalFormatting sqref="B155:C155">
    <cfRule type="cellIs" dxfId="25129" priority="325" stopIfTrue="1" operator="equal">
      <formula>"Towel"</formula>
    </cfRule>
    <cfRule type="cellIs" dxfId="25128" priority="326" stopIfTrue="1" operator="equal">
      <formula>"Napkin Hs"</formula>
    </cfRule>
  </conditionalFormatting>
  <conditionalFormatting sqref="C155">
    <cfRule type="cellIs" dxfId="25127" priority="333" stopIfTrue="1" operator="equal">
      <formula>"Towel"</formula>
    </cfRule>
    <cfRule type="cellIs" dxfId="25126" priority="334" stopIfTrue="1" operator="equal">
      <formula>"Napkin Hs"</formula>
    </cfRule>
  </conditionalFormatting>
  <conditionalFormatting sqref="C155">
    <cfRule type="cellIs" dxfId="25125" priority="335" stopIfTrue="1" operator="equal">
      <formula>"Towel"</formula>
    </cfRule>
    <cfRule type="cellIs" dxfId="25124" priority="336" stopIfTrue="1" operator="equal">
      <formula>"Napkin Hs"</formula>
    </cfRule>
  </conditionalFormatting>
  <conditionalFormatting sqref="B153:C153">
    <cfRule type="cellIs" dxfId="25123" priority="323" stopIfTrue="1" operator="equal">
      <formula>"Towel"</formula>
    </cfRule>
    <cfRule type="cellIs" dxfId="25122" priority="324" stopIfTrue="1" operator="equal">
      <formula>"Napkin Hs"</formula>
    </cfRule>
  </conditionalFormatting>
  <conditionalFormatting sqref="C153">
    <cfRule type="cellIs" dxfId="25121" priority="319" stopIfTrue="1" operator="equal">
      <formula>"Towel"</formula>
    </cfRule>
    <cfRule type="cellIs" dxfId="25120" priority="320" stopIfTrue="1" operator="equal">
      <formula>"Napkin Hs"</formula>
    </cfRule>
  </conditionalFormatting>
  <conditionalFormatting sqref="C153">
    <cfRule type="cellIs" dxfId="25119" priority="321" stopIfTrue="1" operator="equal">
      <formula>"Towel"</formula>
    </cfRule>
    <cfRule type="cellIs" dxfId="25118" priority="322" stopIfTrue="1" operator="equal">
      <formula>"Napkin Hs"</formula>
    </cfRule>
  </conditionalFormatting>
  <conditionalFormatting sqref="B153:C153">
    <cfRule type="cellIs" dxfId="25117" priority="317" stopIfTrue="1" operator="equal">
      <formula>"Towel"</formula>
    </cfRule>
    <cfRule type="cellIs" dxfId="25116" priority="318" stopIfTrue="1" operator="equal">
      <formula>"Napkin Hs"</formula>
    </cfRule>
  </conditionalFormatting>
  <conditionalFormatting sqref="C153">
    <cfRule type="cellIs" dxfId="25115" priority="315" stopIfTrue="1" operator="equal">
      <formula>"Towel"</formula>
    </cfRule>
    <cfRule type="cellIs" dxfId="25114" priority="316" stopIfTrue="1" operator="equal">
      <formula>"Napkin Hs"</formula>
    </cfRule>
  </conditionalFormatting>
  <conditionalFormatting sqref="C153">
    <cfRule type="cellIs" dxfId="25113" priority="313" stopIfTrue="1" operator="equal">
      <formula>"Towel"</formula>
    </cfRule>
    <cfRule type="cellIs" dxfId="25112" priority="314" stopIfTrue="1" operator="equal">
      <formula>"Napkin Hs"</formula>
    </cfRule>
  </conditionalFormatting>
  <conditionalFormatting sqref="C153">
    <cfRule type="cellIs" dxfId="25111" priority="305" stopIfTrue="1" operator="equal">
      <formula>"Towel"</formula>
    </cfRule>
    <cfRule type="cellIs" dxfId="25110" priority="306" stopIfTrue="1" operator="equal">
      <formula>"Napkin Hs"</formula>
    </cfRule>
  </conditionalFormatting>
  <conditionalFormatting sqref="B153:C153">
    <cfRule type="cellIs" dxfId="25109" priority="307" stopIfTrue="1" operator="equal">
      <formula>"Towel"</formula>
    </cfRule>
    <cfRule type="cellIs" dxfId="25108" priority="308" stopIfTrue="1" operator="equal">
      <formula>"Napkin Hs"</formula>
    </cfRule>
  </conditionalFormatting>
  <conditionalFormatting sqref="C153">
    <cfRule type="cellIs" dxfId="25107" priority="303" stopIfTrue="1" operator="equal">
      <formula>"Towel"</formula>
    </cfRule>
    <cfRule type="cellIs" dxfId="25106" priority="304" stopIfTrue="1" operator="equal">
      <formula>"Napkin Hs"</formula>
    </cfRule>
  </conditionalFormatting>
  <conditionalFormatting sqref="B153:C153">
    <cfRule type="cellIs" dxfId="25105" priority="301" stopIfTrue="1" operator="equal">
      <formula>"Towel"</formula>
    </cfRule>
    <cfRule type="cellIs" dxfId="25104" priority="302" stopIfTrue="1" operator="equal">
      <formula>"Napkin Hs"</formula>
    </cfRule>
  </conditionalFormatting>
  <conditionalFormatting sqref="C153">
    <cfRule type="cellIs" dxfId="25103" priority="309" stopIfTrue="1" operator="equal">
      <formula>"Towel"</formula>
    </cfRule>
    <cfRule type="cellIs" dxfId="25102" priority="310" stopIfTrue="1" operator="equal">
      <formula>"Napkin Hs"</formula>
    </cfRule>
  </conditionalFormatting>
  <conditionalFormatting sqref="C153">
    <cfRule type="cellIs" dxfId="25101" priority="311" stopIfTrue="1" operator="equal">
      <formula>"Towel"</formula>
    </cfRule>
    <cfRule type="cellIs" dxfId="25100" priority="312" stopIfTrue="1" operator="equal">
      <formula>"Napkin Hs"</formula>
    </cfRule>
  </conditionalFormatting>
  <conditionalFormatting sqref="B153:C153">
    <cfRule type="cellIs" dxfId="25099" priority="299" stopIfTrue="1" operator="equal">
      <formula>"Towel"</formula>
    </cfRule>
    <cfRule type="cellIs" dxfId="25098" priority="300" stopIfTrue="1" operator="equal">
      <formula>"Napkin Hs"</formula>
    </cfRule>
  </conditionalFormatting>
  <conditionalFormatting sqref="C153">
    <cfRule type="cellIs" dxfId="25097" priority="295" stopIfTrue="1" operator="equal">
      <formula>"Towel"</formula>
    </cfRule>
    <cfRule type="cellIs" dxfId="25096" priority="296" stopIfTrue="1" operator="equal">
      <formula>"Napkin Hs"</formula>
    </cfRule>
  </conditionalFormatting>
  <conditionalFormatting sqref="C153">
    <cfRule type="cellIs" dxfId="25095" priority="297" stopIfTrue="1" operator="equal">
      <formula>"Towel"</formula>
    </cfRule>
    <cfRule type="cellIs" dxfId="25094" priority="298" stopIfTrue="1" operator="equal">
      <formula>"Napkin Hs"</formula>
    </cfRule>
  </conditionalFormatting>
  <conditionalFormatting sqref="B153:C153">
    <cfRule type="cellIs" dxfId="25093" priority="293" stopIfTrue="1" operator="equal">
      <formula>"Towel"</formula>
    </cfRule>
    <cfRule type="cellIs" dxfId="25092" priority="294" stopIfTrue="1" operator="equal">
      <formula>"Napkin Hs"</formula>
    </cfRule>
  </conditionalFormatting>
  <conditionalFormatting sqref="C153">
    <cfRule type="cellIs" dxfId="25091" priority="291" stopIfTrue="1" operator="equal">
      <formula>"Towel"</formula>
    </cfRule>
    <cfRule type="cellIs" dxfId="25090" priority="292" stopIfTrue="1" operator="equal">
      <formula>"Napkin Hs"</formula>
    </cfRule>
  </conditionalFormatting>
  <conditionalFormatting sqref="C153">
    <cfRule type="cellIs" dxfId="25089" priority="289" stopIfTrue="1" operator="equal">
      <formula>"Towel"</formula>
    </cfRule>
    <cfRule type="cellIs" dxfId="25088" priority="290" stopIfTrue="1" operator="equal">
      <formula>"Napkin Hs"</formula>
    </cfRule>
  </conditionalFormatting>
  <conditionalFormatting sqref="C153">
    <cfRule type="cellIs" dxfId="25087" priority="281" stopIfTrue="1" operator="equal">
      <formula>"Towel"</formula>
    </cfRule>
    <cfRule type="cellIs" dxfId="25086" priority="282" stopIfTrue="1" operator="equal">
      <formula>"Napkin Hs"</formula>
    </cfRule>
  </conditionalFormatting>
  <conditionalFormatting sqref="B153:C153">
    <cfRule type="cellIs" dxfId="25085" priority="283" stopIfTrue="1" operator="equal">
      <formula>"Towel"</formula>
    </cfRule>
    <cfRule type="cellIs" dxfId="25084" priority="284" stopIfTrue="1" operator="equal">
      <formula>"Napkin Hs"</formula>
    </cfRule>
  </conditionalFormatting>
  <conditionalFormatting sqref="C153">
    <cfRule type="cellIs" dxfId="25083" priority="279" stopIfTrue="1" operator="equal">
      <formula>"Towel"</formula>
    </cfRule>
    <cfRule type="cellIs" dxfId="25082" priority="280" stopIfTrue="1" operator="equal">
      <formula>"Napkin Hs"</formula>
    </cfRule>
  </conditionalFormatting>
  <conditionalFormatting sqref="B153:C153">
    <cfRule type="cellIs" dxfId="25081" priority="277" stopIfTrue="1" operator="equal">
      <formula>"Towel"</formula>
    </cfRule>
    <cfRule type="cellIs" dxfId="25080" priority="278" stopIfTrue="1" operator="equal">
      <formula>"Napkin Hs"</formula>
    </cfRule>
  </conditionalFormatting>
  <conditionalFormatting sqref="C153">
    <cfRule type="cellIs" dxfId="25079" priority="285" stopIfTrue="1" operator="equal">
      <formula>"Towel"</formula>
    </cfRule>
    <cfRule type="cellIs" dxfId="25078" priority="286" stopIfTrue="1" operator="equal">
      <formula>"Napkin Hs"</formula>
    </cfRule>
  </conditionalFormatting>
  <conditionalFormatting sqref="C153">
    <cfRule type="cellIs" dxfId="25077" priority="287" stopIfTrue="1" operator="equal">
      <formula>"Towel"</formula>
    </cfRule>
    <cfRule type="cellIs" dxfId="25076" priority="288" stopIfTrue="1" operator="equal">
      <formula>"Napkin Hs"</formula>
    </cfRule>
  </conditionalFormatting>
  <conditionalFormatting sqref="B150:C150">
    <cfRule type="cellIs" dxfId="25075" priority="275" stopIfTrue="1" operator="equal">
      <formula>"Towel"</formula>
    </cfRule>
    <cfRule type="cellIs" dxfId="25074" priority="276" stopIfTrue="1" operator="equal">
      <formula>"Napkin Hs"</formula>
    </cfRule>
  </conditionalFormatting>
  <conditionalFormatting sqref="C150">
    <cfRule type="cellIs" dxfId="25073" priority="271" stopIfTrue="1" operator="equal">
      <formula>"Towel"</formula>
    </cfRule>
    <cfRule type="cellIs" dxfId="25072" priority="272" stopIfTrue="1" operator="equal">
      <formula>"Napkin Hs"</formula>
    </cfRule>
  </conditionalFormatting>
  <conditionalFormatting sqref="C150">
    <cfRule type="cellIs" dxfId="25071" priority="273" stopIfTrue="1" operator="equal">
      <formula>"Towel"</formula>
    </cfRule>
    <cfRule type="cellIs" dxfId="25070" priority="274" stopIfTrue="1" operator="equal">
      <formula>"Napkin Hs"</formula>
    </cfRule>
  </conditionalFormatting>
  <conditionalFormatting sqref="B150:C150">
    <cfRule type="cellIs" dxfId="25069" priority="269" stopIfTrue="1" operator="equal">
      <formula>"Towel"</formula>
    </cfRule>
    <cfRule type="cellIs" dxfId="25068" priority="270" stopIfTrue="1" operator="equal">
      <formula>"Napkin Hs"</formula>
    </cfRule>
  </conditionalFormatting>
  <conditionalFormatting sqref="C150">
    <cfRule type="cellIs" dxfId="25067" priority="267" stopIfTrue="1" operator="equal">
      <formula>"Towel"</formula>
    </cfRule>
    <cfRule type="cellIs" dxfId="25066" priority="268" stopIfTrue="1" operator="equal">
      <formula>"Napkin Hs"</formula>
    </cfRule>
  </conditionalFormatting>
  <conditionalFormatting sqref="C150">
    <cfRule type="cellIs" dxfId="25065" priority="265" stopIfTrue="1" operator="equal">
      <formula>"Towel"</formula>
    </cfRule>
    <cfRule type="cellIs" dxfId="25064" priority="266" stopIfTrue="1" operator="equal">
      <formula>"Napkin Hs"</formula>
    </cfRule>
  </conditionalFormatting>
  <conditionalFormatting sqref="C150">
    <cfRule type="cellIs" dxfId="25063" priority="257" stopIfTrue="1" operator="equal">
      <formula>"Towel"</formula>
    </cfRule>
    <cfRule type="cellIs" dxfId="25062" priority="258" stopIfTrue="1" operator="equal">
      <formula>"Napkin Hs"</formula>
    </cfRule>
  </conditionalFormatting>
  <conditionalFormatting sqref="B150:C150">
    <cfRule type="cellIs" dxfId="25061" priority="259" stopIfTrue="1" operator="equal">
      <formula>"Towel"</formula>
    </cfRule>
    <cfRule type="cellIs" dxfId="25060" priority="260" stopIfTrue="1" operator="equal">
      <formula>"Napkin Hs"</formula>
    </cfRule>
  </conditionalFormatting>
  <conditionalFormatting sqref="C150">
    <cfRule type="cellIs" dxfId="25059" priority="255" stopIfTrue="1" operator="equal">
      <formula>"Towel"</formula>
    </cfRule>
    <cfRule type="cellIs" dxfId="25058" priority="256" stopIfTrue="1" operator="equal">
      <formula>"Napkin Hs"</formula>
    </cfRule>
  </conditionalFormatting>
  <conditionalFormatting sqref="B150:C150">
    <cfRule type="cellIs" dxfId="25057" priority="253" stopIfTrue="1" operator="equal">
      <formula>"Towel"</formula>
    </cfRule>
    <cfRule type="cellIs" dxfId="25056" priority="254" stopIfTrue="1" operator="equal">
      <formula>"Napkin Hs"</formula>
    </cfRule>
  </conditionalFormatting>
  <conditionalFormatting sqref="C150">
    <cfRule type="cellIs" dxfId="25055" priority="261" stopIfTrue="1" operator="equal">
      <formula>"Towel"</formula>
    </cfRule>
    <cfRule type="cellIs" dxfId="25054" priority="262" stopIfTrue="1" operator="equal">
      <formula>"Napkin Hs"</formula>
    </cfRule>
  </conditionalFormatting>
  <conditionalFormatting sqref="C150">
    <cfRule type="cellIs" dxfId="25053" priority="263" stopIfTrue="1" operator="equal">
      <formula>"Towel"</formula>
    </cfRule>
    <cfRule type="cellIs" dxfId="25052" priority="264" stopIfTrue="1" operator="equal">
      <formula>"Napkin Hs"</formula>
    </cfRule>
  </conditionalFormatting>
  <conditionalFormatting sqref="B150:C150">
    <cfRule type="cellIs" dxfId="25051" priority="249" stopIfTrue="1" operator="equal">
      <formula>"Towel"</formula>
    </cfRule>
    <cfRule type="cellIs" dxfId="25050" priority="250" stopIfTrue="1" operator="equal">
      <formula>"Napkin Hs"</formula>
    </cfRule>
  </conditionalFormatting>
  <conditionalFormatting sqref="C150">
    <cfRule type="cellIs" dxfId="25049" priority="251" stopIfTrue="1" operator="equal">
      <formula>"Towel"</formula>
    </cfRule>
    <cfRule type="cellIs" dxfId="25048" priority="252" stopIfTrue="1" operator="equal">
      <formula>"Napkin Hs"</formula>
    </cfRule>
  </conditionalFormatting>
  <conditionalFormatting sqref="C150">
    <cfRule type="cellIs" dxfId="25047" priority="247" stopIfTrue="1" operator="equal">
      <formula>"Towel"</formula>
    </cfRule>
    <cfRule type="cellIs" dxfId="25046" priority="248" stopIfTrue="1" operator="equal">
      <formula>"Napkin Hs"</formula>
    </cfRule>
  </conditionalFormatting>
  <conditionalFormatting sqref="B150:C150">
    <cfRule type="cellIs" dxfId="25045" priority="245" stopIfTrue="1" operator="equal">
      <formula>"Towel"</formula>
    </cfRule>
    <cfRule type="cellIs" dxfId="25044" priority="246" stopIfTrue="1" operator="equal">
      <formula>"Napkin Hs"</formula>
    </cfRule>
  </conditionalFormatting>
  <conditionalFormatting sqref="C150">
    <cfRule type="cellIs" dxfId="25043" priority="241" stopIfTrue="1" operator="equal">
      <formula>"Towel"</formula>
    </cfRule>
    <cfRule type="cellIs" dxfId="25042" priority="242" stopIfTrue="1" operator="equal">
      <formula>"Napkin Hs"</formula>
    </cfRule>
  </conditionalFormatting>
  <conditionalFormatting sqref="C150">
    <cfRule type="cellIs" dxfId="25041" priority="243" stopIfTrue="1" operator="equal">
      <formula>"Towel"</formula>
    </cfRule>
    <cfRule type="cellIs" dxfId="25040" priority="244" stopIfTrue="1" operator="equal">
      <formula>"Napkin Hs"</formula>
    </cfRule>
  </conditionalFormatting>
  <conditionalFormatting sqref="B151:C151">
    <cfRule type="cellIs" dxfId="25039" priority="237" stopIfTrue="1" operator="equal">
      <formula>"Towel"</formula>
    </cfRule>
    <cfRule type="cellIs" dxfId="25038" priority="238" stopIfTrue="1" operator="equal">
      <formula>"Napkin Hs"</formula>
    </cfRule>
  </conditionalFormatting>
  <conditionalFormatting sqref="C151">
    <cfRule type="cellIs" dxfId="25037" priority="239" stopIfTrue="1" operator="equal">
      <formula>"Towel"</formula>
    </cfRule>
    <cfRule type="cellIs" dxfId="25036" priority="240" stopIfTrue="1" operator="equal">
      <formula>"Napkin Hs"</formula>
    </cfRule>
  </conditionalFormatting>
  <conditionalFormatting sqref="C151">
    <cfRule type="cellIs" dxfId="25035" priority="235" stopIfTrue="1" operator="equal">
      <formula>"Towel"</formula>
    </cfRule>
    <cfRule type="cellIs" dxfId="25034" priority="236" stopIfTrue="1" operator="equal">
      <formula>"Napkin Hs"</formula>
    </cfRule>
  </conditionalFormatting>
  <conditionalFormatting sqref="B151:C151">
    <cfRule type="cellIs" dxfId="25033" priority="233" stopIfTrue="1" operator="equal">
      <formula>"Towel"</formula>
    </cfRule>
    <cfRule type="cellIs" dxfId="25032" priority="234" stopIfTrue="1" operator="equal">
      <formula>"Napkin Hs"</formula>
    </cfRule>
  </conditionalFormatting>
  <conditionalFormatting sqref="C151">
    <cfRule type="cellIs" dxfId="25031" priority="229" stopIfTrue="1" operator="equal">
      <formula>"Towel"</formula>
    </cfRule>
    <cfRule type="cellIs" dxfId="25030" priority="230" stopIfTrue="1" operator="equal">
      <formula>"Napkin Hs"</formula>
    </cfRule>
  </conditionalFormatting>
  <conditionalFormatting sqref="C151">
    <cfRule type="cellIs" dxfId="25029" priority="231" stopIfTrue="1" operator="equal">
      <formula>"Towel"</formula>
    </cfRule>
    <cfRule type="cellIs" dxfId="25028" priority="232" stopIfTrue="1" operator="equal">
      <formula>"Napkin Hs"</formula>
    </cfRule>
  </conditionalFormatting>
  <conditionalFormatting sqref="B152:C152">
    <cfRule type="cellIs" dxfId="25027" priority="225" stopIfTrue="1" operator="equal">
      <formula>"Towel"</formula>
    </cfRule>
    <cfRule type="cellIs" dxfId="25026" priority="226" stopIfTrue="1" operator="equal">
      <formula>"Napkin Hs"</formula>
    </cfRule>
  </conditionalFormatting>
  <conditionalFormatting sqref="C152">
    <cfRule type="cellIs" dxfId="25025" priority="227" stopIfTrue="1" operator="equal">
      <formula>"Towel"</formula>
    </cfRule>
    <cfRule type="cellIs" dxfId="25024" priority="228" stopIfTrue="1" operator="equal">
      <formula>"Napkin Hs"</formula>
    </cfRule>
  </conditionalFormatting>
  <conditionalFormatting sqref="C152">
    <cfRule type="cellIs" dxfId="25023" priority="223" stopIfTrue="1" operator="equal">
      <formula>"Towel"</formula>
    </cfRule>
    <cfRule type="cellIs" dxfId="25022" priority="224" stopIfTrue="1" operator="equal">
      <formula>"Napkin Hs"</formula>
    </cfRule>
  </conditionalFormatting>
  <conditionalFormatting sqref="B152:C152">
    <cfRule type="cellIs" dxfId="25021" priority="221" stopIfTrue="1" operator="equal">
      <formula>"Towel"</formula>
    </cfRule>
    <cfRule type="cellIs" dxfId="25020" priority="222" stopIfTrue="1" operator="equal">
      <formula>"Napkin Hs"</formula>
    </cfRule>
  </conditionalFormatting>
  <conditionalFormatting sqref="C152">
    <cfRule type="cellIs" dxfId="25019" priority="217" stopIfTrue="1" operator="equal">
      <formula>"Towel"</formula>
    </cfRule>
    <cfRule type="cellIs" dxfId="25018" priority="218" stopIfTrue="1" operator="equal">
      <formula>"Napkin Hs"</formula>
    </cfRule>
  </conditionalFormatting>
  <conditionalFormatting sqref="C152">
    <cfRule type="cellIs" dxfId="25017" priority="219" stopIfTrue="1" operator="equal">
      <formula>"Towel"</formula>
    </cfRule>
    <cfRule type="cellIs" dxfId="25016" priority="220" stopIfTrue="1" operator="equal">
      <formula>"Napkin Hs"</formula>
    </cfRule>
  </conditionalFormatting>
  <conditionalFormatting sqref="B154:C154">
    <cfRule type="cellIs" dxfId="25015" priority="89" stopIfTrue="1" operator="equal">
      <formula>"Towel"</formula>
    </cfRule>
    <cfRule type="cellIs" dxfId="25014" priority="90" stopIfTrue="1" operator="equal">
      <formula>"Napkin Hs"</formula>
    </cfRule>
  </conditionalFormatting>
  <conditionalFormatting sqref="C154">
    <cfRule type="cellIs" dxfId="25013" priority="88" stopIfTrue="1" operator="equal">
      <formula>"Napkin Hs"</formula>
    </cfRule>
  </conditionalFormatting>
  <conditionalFormatting sqref="C154">
    <cfRule type="cellIs" dxfId="25012" priority="87" stopIfTrue="1" operator="equal">
      <formula>"Towel"</formula>
    </cfRule>
  </conditionalFormatting>
  <conditionalFormatting sqref="C154">
    <cfRule type="cellIs" dxfId="25011" priority="85" stopIfTrue="1" operator="equal">
      <formula>"Towel"</formula>
    </cfRule>
    <cfRule type="cellIs" dxfId="25010" priority="86" stopIfTrue="1" operator="equal">
      <formula>"Napkin Hs"</formula>
    </cfRule>
  </conditionalFormatting>
  <conditionalFormatting sqref="B153:C153">
    <cfRule type="cellIs" dxfId="25009" priority="83" stopIfTrue="1" operator="equal">
      <formula>"Towel"</formula>
    </cfRule>
    <cfRule type="cellIs" dxfId="25008" priority="84" stopIfTrue="1" operator="equal">
      <formula>"Napkin Hs"</formula>
    </cfRule>
  </conditionalFormatting>
  <conditionalFormatting sqref="C153">
    <cfRule type="cellIs" dxfId="25007" priority="79" stopIfTrue="1" operator="equal">
      <formula>"Towel"</formula>
    </cfRule>
    <cfRule type="cellIs" dxfId="25006" priority="80" stopIfTrue="1" operator="equal">
      <formula>"Napkin Hs"</formula>
    </cfRule>
  </conditionalFormatting>
  <conditionalFormatting sqref="C153">
    <cfRule type="cellIs" dxfId="25005" priority="81" stopIfTrue="1" operator="equal">
      <formula>"Towel"</formula>
    </cfRule>
    <cfRule type="cellIs" dxfId="25004" priority="82" stopIfTrue="1" operator="equal">
      <formula>"Napkin Hs"</formula>
    </cfRule>
  </conditionalFormatting>
  <conditionalFormatting sqref="B153:C153">
    <cfRule type="cellIs" dxfId="25003" priority="77" stopIfTrue="1" operator="equal">
      <formula>"Towel"</formula>
    </cfRule>
    <cfRule type="cellIs" dxfId="25002" priority="78" stopIfTrue="1" operator="equal">
      <formula>"Napkin Hs"</formula>
    </cfRule>
  </conditionalFormatting>
  <conditionalFormatting sqref="C153">
    <cfRule type="cellIs" dxfId="25001" priority="75" stopIfTrue="1" operator="equal">
      <formula>"Towel"</formula>
    </cfRule>
    <cfRule type="cellIs" dxfId="25000" priority="76" stopIfTrue="1" operator="equal">
      <formula>"Napkin Hs"</formula>
    </cfRule>
  </conditionalFormatting>
  <conditionalFormatting sqref="C153">
    <cfRule type="cellIs" dxfId="24999" priority="73" stopIfTrue="1" operator="equal">
      <formula>"Towel"</formula>
    </cfRule>
    <cfRule type="cellIs" dxfId="24998" priority="74" stopIfTrue="1" operator="equal">
      <formula>"Napkin Hs"</formula>
    </cfRule>
  </conditionalFormatting>
  <conditionalFormatting sqref="C153">
    <cfRule type="cellIs" dxfId="24997" priority="65" stopIfTrue="1" operator="equal">
      <formula>"Towel"</formula>
    </cfRule>
    <cfRule type="cellIs" dxfId="24996" priority="66" stopIfTrue="1" operator="equal">
      <formula>"Napkin Hs"</formula>
    </cfRule>
  </conditionalFormatting>
  <conditionalFormatting sqref="B153:C153">
    <cfRule type="cellIs" dxfId="24995" priority="67" stopIfTrue="1" operator="equal">
      <formula>"Towel"</formula>
    </cfRule>
    <cfRule type="cellIs" dxfId="24994" priority="68" stopIfTrue="1" operator="equal">
      <formula>"Napkin Hs"</formula>
    </cfRule>
  </conditionalFormatting>
  <conditionalFormatting sqref="C153">
    <cfRule type="cellIs" dxfId="24993" priority="63" stopIfTrue="1" operator="equal">
      <formula>"Towel"</formula>
    </cfRule>
    <cfRule type="cellIs" dxfId="24992" priority="64" stopIfTrue="1" operator="equal">
      <formula>"Napkin Hs"</formula>
    </cfRule>
  </conditionalFormatting>
  <conditionalFormatting sqref="B153:C153">
    <cfRule type="cellIs" dxfId="24991" priority="61" stopIfTrue="1" operator="equal">
      <formula>"Towel"</formula>
    </cfRule>
    <cfRule type="cellIs" dxfId="24990" priority="62" stopIfTrue="1" operator="equal">
      <formula>"Napkin Hs"</formula>
    </cfRule>
  </conditionalFormatting>
  <conditionalFormatting sqref="C153">
    <cfRule type="cellIs" dxfId="24989" priority="69" stopIfTrue="1" operator="equal">
      <formula>"Towel"</formula>
    </cfRule>
    <cfRule type="cellIs" dxfId="24988" priority="70" stopIfTrue="1" operator="equal">
      <formula>"Napkin Hs"</formula>
    </cfRule>
  </conditionalFormatting>
  <conditionalFormatting sqref="C153">
    <cfRule type="cellIs" dxfId="24987" priority="71" stopIfTrue="1" operator="equal">
      <formula>"Towel"</formula>
    </cfRule>
    <cfRule type="cellIs" dxfId="24986" priority="72" stopIfTrue="1" operator="equal">
      <formula>"Napkin Hs"</formula>
    </cfRule>
  </conditionalFormatting>
  <conditionalFormatting sqref="B153:C153">
    <cfRule type="cellIs" dxfId="24985" priority="59" stopIfTrue="1" operator="equal">
      <formula>"Towel"</formula>
    </cfRule>
    <cfRule type="cellIs" dxfId="24984" priority="60" stopIfTrue="1" operator="equal">
      <formula>"Napkin Hs"</formula>
    </cfRule>
  </conditionalFormatting>
  <conditionalFormatting sqref="C153">
    <cfRule type="cellIs" dxfId="24983" priority="55" stopIfTrue="1" operator="equal">
      <formula>"Towel"</formula>
    </cfRule>
    <cfRule type="cellIs" dxfId="24982" priority="56" stopIfTrue="1" operator="equal">
      <formula>"Napkin Hs"</formula>
    </cfRule>
  </conditionalFormatting>
  <conditionalFormatting sqref="C153">
    <cfRule type="cellIs" dxfId="24981" priority="57" stopIfTrue="1" operator="equal">
      <formula>"Towel"</formula>
    </cfRule>
    <cfRule type="cellIs" dxfId="24980" priority="58" stopIfTrue="1" operator="equal">
      <formula>"Napkin Hs"</formula>
    </cfRule>
  </conditionalFormatting>
  <conditionalFormatting sqref="B153:C153">
    <cfRule type="cellIs" dxfId="24979" priority="53" stopIfTrue="1" operator="equal">
      <formula>"Towel"</formula>
    </cfRule>
    <cfRule type="cellIs" dxfId="24978" priority="54" stopIfTrue="1" operator="equal">
      <formula>"Napkin Hs"</formula>
    </cfRule>
  </conditionalFormatting>
  <conditionalFormatting sqref="C153">
    <cfRule type="cellIs" dxfId="24977" priority="51" stopIfTrue="1" operator="equal">
      <formula>"Towel"</formula>
    </cfRule>
    <cfRule type="cellIs" dxfId="24976" priority="52" stopIfTrue="1" operator="equal">
      <formula>"Napkin Hs"</formula>
    </cfRule>
  </conditionalFormatting>
  <conditionalFormatting sqref="C153">
    <cfRule type="cellIs" dxfId="24975" priority="49" stopIfTrue="1" operator="equal">
      <formula>"Towel"</formula>
    </cfRule>
    <cfRule type="cellIs" dxfId="24974" priority="50" stopIfTrue="1" operator="equal">
      <formula>"Napkin Hs"</formula>
    </cfRule>
  </conditionalFormatting>
  <conditionalFormatting sqref="C153">
    <cfRule type="cellIs" dxfId="24973" priority="41" stopIfTrue="1" operator="equal">
      <formula>"Towel"</formula>
    </cfRule>
    <cfRule type="cellIs" dxfId="24972" priority="42" stopIfTrue="1" operator="equal">
      <formula>"Napkin Hs"</formula>
    </cfRule>
  </conditionalFormatting>
  <conditionalFormatting sqref="B153:C153">
    <cfRule type="cellIs" dxfId="24971" priority="43" stopIfTrue="1" operator="equal">
      <formula>"Towel"</formula>
    </cfRule>
    <cfRule type="cellIs" dxfId="24970" priority="44" stopIfTrue="1" operator="equal">
      <formula>"Napkin Hs"</formula>
    </cfRule>
  </conditionalFormatting>
  <conditionalFormatting sqref="C153">
    <cfRule type="cellIs" dxfId="24969" priority="39" stopIfTrue="1" operator="equal">
      <formula>"Towel"</formula>
    </cfRule>
    <cfRule type="cellIs" dxfId="24968" priority="40" stopIfTrue="1" operator="equal">
      <formula>"Napkin Hs"</formula>
    </cfRule>
  </conditionalFormatting>
  <conditionalFormatting sqref="B153:C153">
    <cfRule type="cellIs" dxfId="24967" priority="37" stopIfTrue="1" operator="equal">
      <formula>"Towel"</formula>
    </cfRule>
    <cfRule type="cellIs" dxfId="24966" priority="38" stopIfTrue="1" operator="equal">
      <formula>"Napkin Hs"</formula>
    </cfRule>
  </conditionalFormatting>
  <conditionalFormatting sqref="C153">
    <cfRule type="cellIs" dxfId="24965" priority="45" stopIfTrue="1" operator="equal">
      <formula>"Towel"</formula>
    </cfRule>
    <cfRule type="cellIs" dxfId="24964" priority="46" stopIfTrue="1" operator="equal">
      <formula>"Napkin Hs"</formula>
    </cfRule>
  </conditionalFormatting>
  <conditionalFormatting sqref="C153">
    <cfRule type="cellIs" dxfId="24963" priority="47" stopIfTrue="1" operator="equal">
      <formula>"Towel"</formula>
    </cfRule>
    <cfRule type="cellIs" dxfId="24962" priority="48" stopIfTrue="1" operator="equal">
      <formula>"Napkin Hs"</formula>
    </cfRule>
  </conditionalFormatting>
  <conditionalFormatting sqref="B151:C151">
    <cfRule type="cellIs" dxfId="24961" priority="33" stopIfTrue="1" operator="equal">
      <formula>"Towel"</formula>
    </cfRule>
    <cfRule type="cellIs" dxfId="24960" priority="34" stopIfTrue="1" operator="equal">
      <formula>"Napkin Hs"</formula>
    </cfRule>
  </conditionalFormatting>
  <conditionalFormatting sqref="C151">
    <cfRule type="cellIs" dxfId="24959" priority="35" stopIfTrue="1" operator="equal">
      <formula>"Towel"</formula>
    </cfRule>
    <cfRule type="cellIs" dxfId="24958" priority="36" stopIfTrue="1" operator="equal">
      <formula>"Napkin Hs"</formula>
    </cfRule>
  </conditionalFormatting>
  <conditionalFormatting sqref="C151">
    <cfRule type="cellIs" dxfId="24957" priority="31" stopIfTrue="1" operator="equal">
      <formula>"Towel"</formula>
    </cfRule>
    <cfRule type="cellIs" dxfId="24956" priority="32" stopIfTrue="1" operator="equal">
      <formula>"Napkin Hs"</formula>
    </cfRule>
  </conditionalFormatting>
  <conditionalFormatting sqref="B151:C151">
    <cfRule type="cellIs" dxfId="24955" priority="29" stopIfTrue="1" operator="equal">
      <formula>"Towel"</formula>
    </cfRule>
    <cfRule type="cellIs" dxfId="24954" priority="30" stopIfTrue="1" operator="equal">
      <formula>"Napkin Hs"</formula>
    </cfRule>
  </conditionalFormatting>
  <conditionalFormatting sqref="C151">
    <cfRule type="cellIs" dxfId="24953" priority="25" stopIfTrue="1" operator="equal">
      <formula>"Towel"</formula>
    </cfRule>
    <cfRule type="cellIs" dxfId="24952" priority="26" stopIfTrue="1" operator="equal">
      <formula>"Napkin Hs"</formula>
    </cfRule>
  </conditionalFormatting>
  <conditionalFormatting sqref="C151">
    <cfRule type="cellIs" dxfId="24951" priority="27" stopIfTrue="1" operator="equal">
      <formula>"Towel"</formula>
    </cfRule>
    <cfRule type="cellIs" dxfId="24950" priority="28" stopIfTrue="1" operator="equal">
      <formula>"Napkin Hs"</formula>
    </cfRule>
  </conditionalFormatting>
  <conditionalFormatting sqref="B152:C152">
    <cfRule type="cellIs" dxfId="24949" priority="21" stopIfTrue="1" operator="equal">
      <formula>"Towel"</formula>
    </cfRule>
    <cfRule type="cellIs" dxfId="24948" priority="22" stopIfTrue="1" operator="equal">
      <formula>"Napkin Hs"</formula>
    </cfRule>
  </conditionalFormatting>
  <conditionalFormatting sqref="C152">
    <cfRule type="cellIs" dxfId="24947" priority="23" stopIfTrue="1" operator="equal">
      <formula>"Towel"</formula>
    </cfRule>
    <cfRule type="cellIs" dxfId="24946" priority="24" stopIfTrue="1" operator="equal">
      <formula>"Napkin Hs"</formula>
    </cfRule>
  </conditionalFormatting>
  <conditionalFormatting sqref="C152">
    <cfRule type="cellIs" dxfId="24945" priority="19" stopIfTrue="1" operator="equal">
      <formula>"Towel"</formula>
    </cfRule>
    <cfRule type="cellIs" dxfId="24944" priority="20" stopIfTrue="1" operator="equal">
      <formula>"Napkin Hs"</formula>
    </cfRule>
  </conditionalFormatting>
  <conditionalFormatting sqref="B152:C152">
    <cfRule type="cellIs" dxfId="24943" priority="17" stopIfTrue="1" operator="equal">
      <formula>"Towel"</formula>
    </cfRule>
    <cfRule type="cellIs" dxfId="24942" priority="18" stopIfTrue="1" operator="equal">
      <formula>"Napkin Hs"</formula>
    </cfRule>
  </conditionalFormatting>
  <conditionalFormatting sqref="C152">
    <cfRule type="cellIs" dxfId="24941" priority="13" stopIfTrue="1" operator="equal">
      <formula>"Towel"</formula>
    </cfRule>
    <cfRule type="cellIs" dxfId="24940" priority="14" stopIfTrue="1" operator="equal">
      <formula>"Napkin Hs"</formula>
    </cfRule>
  </conditionalFormatting>
  <conditionalFormatting sqref="C152">
    <cfRule type="cellIs" dxfId="24939" priority="15" stopIfTrue="1" operator="equal">
      <formula>"Towel"</formula>
    </cfRule>
    <cfRule type="cellIs" dxfId="24938" priority="16" stopIfTrue="1" operator="equal">
      <formula>"Napkin Hs"</formula>
    </cfRule>
  </conditionalFormatting>
  <conditionalFormatting sqref="B150:C150">
    <cfRule type="cellIs" dxfId="24937" priority="9" stopIfTrue="1" operator="equal">
      <formula>"Towel"</formula>
    </cfRule>
    <cfRule type="cellIs" dxfId="24936" priority="10" stopIfTrue="1" operator="equal">
      <formula>"Napkin Hs"</formula>
    </cfRule>
  </conditionalFormatting>
  <conditionalFormatting sqref="C150">
    <cfRule type="cellIs" dxfId="24935" priority="11" stopIfTrue="1" operator="equal">
      <formula>"Towel"</formula>
    </cfRule>
    <cfRule type="cellIs" dxfId="24934" priority="12" stopIfTrue="1" operator="equal">
      <formula>"Napkin Hs"</formula>
    </cfRule>
  </conditionalFormatting>
  <conditionalFormatting sqref="C150">
    <cfRule type="cellIs" dxfId="24933" priority="7" stopIfTrue="1" operator="equal">
      <formula>"Towel"</formula>
    </cfRule>
    <cfRule type="cellIs" dxfId="24932" priority="8" stopIfTrue="1" operator="equal">
      <formula>"Napkin Hs"</formula>
    </cfRule>
  </conditionalFormatting>
  <conditionalFormatting sqref="B150:C150">
    <cfRule type="cellIs" dxfId="24931" priority="5" stopIfTrue="1" operator="equal">
      <formula>"Towel"</formula>
    </cfRule>
    <cfRule type="cellIs" dxfId="24930" priority="6" stopIfTrue="1" operator="equal">
      <formula>"Napkin Hs"</formula>
    </cfRule>
  </conditionalFormatting>
  <conditionalFormatting sqref="C150">
    <cfRule type="cellIs" dxfId="24929" priority="1" stopIfTrue="1" operator="equal">
      <formula>"Towel"</formula>
    </cfRule>
    <cfRule type="cellIs" dxfId="24928" priority="2" stopIfTrue="1" operator="equal">
      <formula>"Napkin Hs"</formula>
    </cfRule>
  </conditionalFormatting>
  <conditionalFormatting sqref="C150">
    <cfRule type="cellIs" dxfId="24927" priority="3" stopIfTrue="1" operator="equal">
      <formula>"Towel"</formula>
    </cfRule>
    <cfRule type="cellIs" dxfId="24926" priority="4" stopIfTrue="1" operator="equal">
      <formula>"Napkin Hs"</formula>
    </cfRule>
  </conditionalFormatting>
  <pageMargins left="0.11811023622047245" right="0.11811023622047245" top="0.98425196850393704" bottom="0.98425196850393704" header="0.51181102362204722" footer="0.51181102362204722"/>
  <pageSetup scale="5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90"/>
  <sheetViews>
    <sheetView zoomScale="90" zoomScaleNormal="90" workbookViewId="0">
      <pane xSplit="6" ySplit="6" topLeftCell="G153" activePane="bottomRight" state="frozen"/>
      <selection activeCell="A4" sqref="A4:DM11"/>
      <selection pane="topRight" activeCell="A4" sqref="A4:DM11"/>
      <selection pane="bottomLeft" activeCell="A4" sqref="A4:DM11"/>
      <selection pane="bottomRight" activeCell="D162" sqref="D162:K162"/>
    </sheetView>
  </sheetViews>
  <sheetFormatPr defaultColWidth="10.28515625" defaultRowHeight="12"/>
  <cols>
    <col min="1" max="1" width="12.28515625" style="34" customWidth="1"/>
    <col min="2" max="2" width="14.140625" style="34" customWidth="1"/>
    <col min="3" max="3" width="10.140625" style="34" customWidth="1"/>
    <col min="4" max="4" width="10.28515625" style="34" customWidth="1"/>
    <col min="5" max="5" width="7.5703125" style="34" bestFit="1" customWidth="1"/>
    <col min="6" max="6" width="7" style="59" customWidth="1"/>
    <col min="7" max="9" width="10.28515625" style="34" customWidth="1"/>
    <col min="10" max="11" width="10.28515625" style="88" customWidth="1"/>
    <col min="12" max="13" width="12.7109375" style="60" customWidth="1"/>
    <col min="14" max="15" width="10.28515625" style="34" customWidth="1"/>
    <col min="16" max="16" width="16.85546875" style="34" bestFit="1" customWidth="1"/>
    <col min="17" max="17" width="12.7109375" style="383" customWidth="1"/>
    <col min="18" max="19" width="10.28515625" style="34" customWidth="1"/>
    <col min="20" max="20" width="10.7109375" style="34" customWidth="1"/>
    <col min="21" max="21" width="10.28515625" style="34" customWidth="1"/>
    <col min="22" max="22" width="12.28515625" style="34" customWidth="1"/>
    <col min="23" max="23" width="13" style="34" customWidth="1"/>
    <col min="24" max="24" width="10.28515625" style="34" customWidth="1"/>
    <col min="25" max="25" width="10.140625" style="34" customWidth="1"/>
    <col min="26" max="28" width="10.28515625" style="34" customWidth="1"/>
    <col min="29" max="29" width="12" style="34" customWidth="1"/>
    <col min="30" max="30" width="11.42578125" style="34" bestFit="1" customWidth="1"/>
    <col min="31" max="31" width="41.42578125" style="34" customWidth="1"/>
    <col min="32" max="38" width="10.28515625" style="34" customWidth="1"/>
    <col min="39" max="39" width="11.7109375" style="34" customWidth="1"/>
    <col min="40" max="41" width="10.28515625" style="34" customWidth="1"/>
    <col min="42" max="43" width="12.42578125" style="34" customWidth="1"/>
    <col min="44" max="44" width="29.7109375" style="34" bestFit="1" customWidth="1"/>
    <col min="45" max="16384" width="10.28515625" style="34"/>
  </cols>
  <sheetData>
    <row r="1" spans="1:58" s="27" customFormat="1" ht="15.75" customHeight="1">
      <c r="A1" s="26" t="s">
        <v>176</v>
      </c>
      <c r="G1" s="28"/>
      <c r="H1" s="28"/>
      <c r="I1" s="28"/>
      <c r="J1" s="85"/>
      <c r="K1" s="85"/>
      <c r="L1" s="29"/>
      <c r="M1" s="29"/>
      <c r="O1" s="28"/>
      <c r="P1" s="30"/>
      <c r="Q1" s="28"/>
      <c r="R1" s="30"/>
      <c r="S1" s="30"/>
      <c r="W1" s="30"/>
      <c r="X1" s="31"/>
      <c r="Y1" s="31"/>
      <c r="Z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</row>
    <row r="2" spans="1:58" s="27" customFormat="1">
      <c r="A2" s="95"/>
      <c r="G2" s="28"/>
      <c r="H2" s="28"/>
      <c r="I2" s="28"/>
      <c r="J2" s="85"/>
      <c r="K2" s="85"/>
      <c r="L2" s="29"/>
      <c r="M2" s="29"/>
      <c r="O2" s="28"/>
      <c r="P2" s="30"/>
      <c r="Q2" s="28"/>
      <c r="R2" s="30"/>
      <c r="S2" s="30"/>
      <c r="W2" s="30"/>
      <c r="X2" s="31"/>
      <c r="Y2" s="31"/>
      <c r="Z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</row>
    <row r="3" spans="1:58" ht="24" customHeight="1">
      <c r="A3" s="671" t="s">
        <v>9</v>
      </c>
      <c r="B3" s="671" t="s">
        <v>10</v>
      </c>
      <c r="C3" s="671" t="s">
        <v>199</v>
      </c>
      <c r="D3" s="671" t="s">
        <v>93</v>
      </c>
      <c r="E3" s="671" t="s">
        <v>94</v>
      </c>
      <c r="F3" s="671" t="s">
        <v>95</v>
      </c>
      <c r="G3" s="696" t="s">
        <v>96</v>
      </c>
      <c r="H3" s="697"/>
      <c r="I3" s="697"/>
      <c r="J3" s="697"/>
      <c r="K3" s="698"/>
      <c r="L3" s="702" t="s">
        <v>97</v>
      </c>
      <c r="M3" s="703"/>
      <c r="N3" s="704"/>
      <c r="O3" s="708" t="s">
        <v>98</v>
      </c>
      <c r="P3" s="666" t="s">
        <v>110</v>
      </c>
      <c r="Q3" s="708" t="s">
        <v>99</v>
      </c>
      <c r="R3" s="664" t="s">
        <v>100</v>
      </c>
      <c r="S3" s="664" t="s">
        <v>101</v>
      </c>
      <c r="T3" s="671" t="s">
        <v>154</v>
      </c>
      <c r="U3" s="671" t="s">
        <v>153</v>
      </c>
      <c r="V3" s="671" t="s">
        <v>155</v>
      </c>
      <c r="W3" s="664" t="s">
        <v>145</v>
      </c>
      <c r="X3" s="686" t="s">
        <v>103</v>
      </c>
      <c r="Y3" s="686" t="s">
        <v>291</v>
      </c>
      <c r="Z3" s="664" t="s">
        <v>104</v>
      </c>
      <c r="AA3" s="671" t="s">
        <v>156</v>
      </c>
      <c r="AB3" s="671" t="s">
        <v>167</v>
      </c>
      <c r="AC3" s="671" t="s">
        <v>165</v>
      </c>
      <c r="AD3" s="671" t="s">
        <v>128</v>
      </c>
      <c r="AE3" s="671" t="s">
        <v>129</v>
      </c>
      <c r="AF3" s="693" t="s">
        <v>130</v>
      </c>
      <c r="AG3" s="693"/>
      <c r="AH3" s="693"/>
      <c r="AI3" s="693"/>
      <c r="AJ3" s="693"/>
      <c r="AK3" s="693"/>
      <c r="AL3" s="693"/>
      <c r="AM3" s="660" t="s">
        <v>131</v>
      </c>
      <c r="AN3" s="672" t="s">
        <v>105</v>
      </c>
      <c r="AO3" s="672"/>
      <c r="AP3" s="672"/>
      <c r="AQ3" s="672"/>
      <c r="AR3" s="672"/>
      <c r="AS3" s="673" t="s">
        <v>106</v>
      </c>
      <c r="AT3" s="667" t="s">
        <v>200</v>
      </c>
      <c r="AU3" s="668"/>
      <c r="AV3" s="675" t="s">
        <v>132</v>
      </c>
      <c r="AW3" s="676"/>
      <c r="AX3" s="677" t="s">
        <v>132</v>
      </c>
      <c r="AY3" s="678"/>
      <c r="AZ3" s="679" t="s">
        <v>306</v>
      </c>
      <c r="BA3" s="663" t="s">
        <v>107</v>
      </c>
      <c r="BB3" s="658" t="s">
        <v>108</v>
      </c>
      <c r="BC3" s="658" t="s">
        <v>109</v>
      </c>
      <c r="BD3" s="652" t="s">
        <v>376</v>
      </c>
      <c r="BE3" s="655" t="s">
        <v>377</v>
      </c>
      <c r="BF3" s="658" t="s">
        <v>378</v>
      </c>
    </row>
    <row r="4" spans="1:58" ht="12" customHeight="1">
      <c r="A4" s="684"/>
      <c r="B4" s="684"/>
      <c r="C4" s="684"/>
      <c r="D4" s="684"/>
      <c r="E4" s="684"/>
      <c r="F4" s="684"/>
      <c r="G4" s="699"/>
      <c r="H4" s="700"/>
      <c r="I4" s="700"/>
      <c r="J4" s="700"/>
      <c r="K4" s="701"/>
      <c r="L4" s="705"/>
      <c r="M4" s="706"/>
      <c r="N4" s="707"/>
      <c r="O4" s="709"/>
      <c r="P4" s="682"/>
      <c r="Q4" s="709"/>
      <c r="R4" s="685"/>
      <c r="S4" s="685"/>
      <c r="T4" s="684"/>
      <c r="U4" s="684"/>
      <c r="V4" s="684"/>
      <c r="W4" s="685"/>
      <c r="X4" s="687"/>
      <c r="Y4" s="687"/>
      <c r="Z4" s="685"/>
      <c r="AA4" s="684"/>
      <c r="AB4" s="684"/>
      <c r="AC4" s="684"/>
      <c r="AD4" s="684"/>
      <c r="AE4" s="684"/>
      <c r="AF4" s="690" t="s">
        <v>133</v>
      </c>
      <c r="AG4" s="691"/>
      <c r="AH4" s="692"/>
      <c r="AI4" s="682" t="s">
        <v>201</v>
      </c>
      <c r="AJ4" s="682" t="s">
        <v>16</v>
      </c>
      <c r="AK4" s="682" t="s">
        <v>134</v>
      </c>
      <c r="AL4" s="682" t="s">
        <v>19</v>
      </c>
      <c r="AM4" s="661"/>
      <c r="AN4" s="665" t="s">
        <v>111</v>
      </c>
      <c r="AO4" s="665" t="s">
        <v>16</v>
      </c>
      <c r="AP4" s="665" t="s">
        <v>112</v>
      </c>
      <c r="AQ4" s="665" t="s">
        <v>19</v>
      </c>
      <c r="AR4" s="663" t="s">
        <v>113</v>
      </c>
      <c r="AS4" s="673"/>
      <c r="AT4" s="669"/>
      <c r="AU4" s="670"/>
      <c r="AV4" s="526" t="s">
        <v>7</v>
      </c>
      <c r="AW4" s="526" t="s">
        <v>135</v>
      </c>
      <c r="AX4" s="527" t="s">
        <v>7</v>
      </c>
      <c r="AY4" s="528" t="s">
        <v>135</v>
      </c>
      <c r="AZ4" s="680"/>
      <c r="BA4" s="663"/>
      <c r="BB4" s="658"/>
      <c r="BC4" s="658"/>
      <c r="BD4" s="653"/>
      <c r="BE4" s="656"/>
      <c r="BF4" s="658"/>
    </row>
    <row r="5" spans="1:58" s="37" customFormat="1" ht="48">
      <c r="A5" s="684"/>
      <c r="B5" s="684"/>
      <c r="C5" s="689"/>
      <c r="D5" s="684"/>
      <c r="E5" s="684"/>
      <c r="F5" s="684"/>
      <c r="G5" s="600" t="s">
        <v>114</v>
      </c>
      <c r="H5" s="597" t="s">
        <v>115</v>
      </c>
      <c r="I5" s="35" t="s">
        <v>116</v>
      </c>
      <c r="J5" s="86" t="s">
        <v>117</v>
      </c>
      <c r="K5" s="86" t="s">
        <v>102</v>
      </c>
      <c r="L5" s="36" t="s">
        <v>118</v>
      </c>
      <c r="M5" s="36" t="s">
        <v>119</v>
      </c>
      <c r="N5" s="597" t="s">
        <v>120</v>
      </c>
      <c r="O5" s="709"/>
      <c r="P5" s="683"/>
      <c r="Q5" s="709"/>
      <c r="R5" s="685"/>
      <c r="S5" s="685"/>
      <c r="T5" s="684"/>
      <c r="U5" s="684"/>
      <c r="V5" s="684"/>
      <c r="W5" s="685"/>
      <c r="X5" s="687"/>
      <c r="Y5" s="688"/>
      <c r="Z5" s="685"/>
      <c r="AA5" s="684"/>
      <c r="AB5" s="689"/>
      <c r="AC5" s="684"/>
      <c r="AD5" s="689"/>
      <c r="AE5" s="684"/>
      <c r="AF5" s="464" t="s">
        <v>292</v>
      </c>
      <c r="AG5" s="599" t="s">
        <v>293</v>
      </c>
      <c r="AH5" s="599" t="s">
        <v>294</v>
      </c>
      <c r="AI5" s="683"/>
      <c r="AJ5" s="683"/>
      <c r="AK5" s="683"/>
      <c r="AL5" s="683"/>
      <c r="AM5" s="662"/>
      <c r="AN5" s="666"/>
      <c r="AO5" s="666"/>
      <c r="AP5" s="666"/>
      <c r="AQ5" s="666"/>
      <c r="AR5" s="664"/>
      <c r="AS5" s="674"/>
      <c r="AT5" s="598" t="s">
        <v>288</v>
      </c>
      <c r="AU5" s="598" t="s">
        <v>289</v>
      </c>
      <c r="AV5" s="529" t="s">
        <v>290</v>
      </c>
      <c r="AW5" s="529" t="s">
        <v>290</v>
      </c>
      <c r="AX5" s="527" t="s">
        <v>18</v>
      </c>
      <c r="AY5" s="527" t="s">
        <v>18</v>
      </c>
      <c r="AZ5" s="681"/>
      <c r="BA5" s="664"/>
      <c r="BB5" s="671"/>
      <c r="BC5" s="671"/>
      <c r="BD5" s="654"/>
      <c r="BE5" s="657"/>
      <c r="BF5" s="659"/>
    </row>
    <row r="6" spans="1:58" ht="12.95" customHeight="1">
      <c r="A6" s="45">
        <f>+Report1!A9</f>
        <v>45901</v>
      </c>
      <c r="B6" s="46" t="s">
        <v>8</v>
      </c>
      <c r="C6" s="453">
        <f t="shared" ref="C6:C8" si="0">(M6*E6*O6*Q6)/100000000</f>
        <v>60.827841360000001</v>
      </c>
      <c r="D6" s="46" t="s">
        <v>299</v>
      </c>
      <c r="E6" s="47">
        <v>35.5</v>
      </c>
      <c r="F6" s="47">
        <v>1</v>
      </c>
      <c r="G6" s="505">
        <v>460</v>
      </c>
      <c r="H6" s="49">
        <v>0.12</v>
      </c>
      <c r="I6" s="50">
        <v>0.88</v>
      </c>
      <c r="J6" s="87">
        <f t="shared" ref="J6:J8" si="1">E6*G6*(1-H6)*1440/1000000*3.4</f>
        <v>70.357478400000005</v>
      </c>
      <c r="K6" s="87">
        <f t="shared" ref="K6:K8" si="2">(IF(G6&lt;L6,L6,G6)*(1-IF(H6&lt;N6,H6,N6))*E6*O6*Q6)/100000000</f>
        <v>60.827841360000001</v>
      </c>
      <c r="L6" s="40">
        <v>530</v>
      </c>
      <c r="M6" s="40">
        <v>466.4</v>
      </c>
      <c r="N6" s="51">
        <f t="shared" ref="N6:N8" si="3">1-(M6/L6)</f>
        <v>0.12</v>
      </c>
      <c r="O6" s="52">
        <f>+'Trim Rwd'!H4</f>
        <v>314</v>
      </c>
      <c r="P6" s="53">
        <f t="shared" ref="P6:P8" si="4">O6*(Q6-R6-S6)</f>
        <v>359530</v>
      </c>
      <c r="Q6" s="52">
        <f>210+960</f>
        <v>1170</v>
      </c>
      <c r="R6" s="506">
        <v>0</v>
      </c>
      <c r="S6" s="506">
        <v>25</v>
      </c>
      <c r="T6" s="42">
        <f t="shared" ref="T6:T8" si="5">E6*M6*O6*Q6/100000000</f>
        <v>60.827841360000001</v>
      </c>
      <c r="U6" s="42">
        <f t="shared" ref="U6:U8" si="6">E6*M6*O6*(Q6-R6-S6)/100000000</f>
        <v>59.528101159999999</v>
      </c>
      <c r="V6" s="42">
        <f t="shared" ref="V6:V8" si="7">E6*G6*(1-N6)*O6/100*(R6+S6)/1000000</f>
        <v>1.1280763999999999</v>
      </c>
      <c r="W6" s="42">
        <f>+'1'!K7/1000</f>
        <v>65.5</v>
      </c>
      <c r="X6" s="507">
        <f>SUM(W6:W9)/SUM(K6:K9)</f>
        <v>0.9832308263296845</v>
      </c>
      <c r="Y6" s="216">
        <v>0</v>
      </c>
      <c r="Z6" s="42">
        <f>+'1'!D7/1000</f>
        <v>0.6</v>
      </c>
      <c r="AA6" s="54">
        <f>SUM(U6:U9)-SUM(W6:W9)-SUM(Z6:Z9)-SUM(Y6:Y9)</f>
        <v>-0.92002420000000595</v>
      </c>
      <c r="AB6" s="54">
        <f>(SUM(K6:K9)-SUM(W6:W9)-SUM(Y6:Y9)-SUM(Z6:Z9)-SUM(AC6:AC9)-SUM(V6:V9))-AA6</f>
        <v>0.20611668000000716</v>
      </c>
      <c r="AC6" s="42">
        <f>K6-T6</f>
        <v>0</v>
      </c>
      <c r="AD6" s="42">
        <f>+AM6+BA6</f>
        <v>0</v>
      </c>
      <c r="AE6" s="235" t="s">
        <v>397</v>
      </c>
      <c r="AF6" s="42">
        <v>0</v>
      </c>
      <c r="AG6" s="42"/>
      <c r="AH6" s="42"/>
      <c r="AI6" s="508"/>
      <c r="AJ6" s="42"/>
      <c r="AK6" s="42"/>
      <c r="AL6" s="42"/>
      <c r="AM6" s="42">
        <f>SUM(AF6:AL6)+AT6+AV6+AX6</f>
        <v>0</v>
      </c>
      <c r="AN6" s="42"/>
      <c r="AO6" s="42"/>
      <c r="AP6" s="42"/>
      <c r="AQ6" s="42"/>
      <c r="AR6" s="42">
        <f>SUM(AN6:AQ6)</f>
        <v>0</v>
      </c>
      <c r="AS6" s="42"/>
      <c r="AT6" s="42"/>
      <c r="AU6" s="42"/>
      <c r="AV6" s="42"/>
      <c r="AW6" s="42"/>
      <c r="AX6" s="42"/>
      <c r="AY6" s="42"/>
      <c r="AZ6" s="42"/>
      <c r="BA6" s="42">
        <f>+AR6+AS6+AU6+AW6+AY6+AZ6</f>
        <v>0</v>
      </c>
      <c r="BB6" s="38">
        <v>0</v>
      </c>
      <c r="BC6" s="56"/>
      <c r="BD6" s="56"/>
      <c r="BE6" s="38"/>
      <c r="BF6" s="56"/>
    </row>
    <row r="7" spans="1:58" ht="12.95" customHeight="1">
      <c r="A7" s="45"/>
      <c r="B7" s="46" t="s">
        <v>8</v>
      </c>
      <c r="C7" s="453">
        <f t="shared" si="0"/>
        <v>11.3694504</v>
      </c>
      <c r="D7" s="46" t="s">
        <v>299</v>
      </c>
      <c r="E7" s="47">
        <v>34</v>
      </c>
      <c r="F7" s="47">
        <v>1</v>
      </c>
      <c r="G7" s="505">
        <v>480</v>
      </c>
      <c r="H7" s="49">
        <v>0.12</v>
      </c>
      <c r="I7" s="50">
        <v>0.88</v>
      </c>
      <c r="J7" s="87">
        <f t="shared" si="1"/>
        <v>70.314393599999988</v>
      </c>
      <c r="K7" s="87">
        <f t="shared" si="2"/>
        <v>11.3694504</v>
      </c>
      <c r="L7" s="40">
        <v>550</v>
      </c>
      <c r="M7" s="40">
        <f>+L7-L7*0.12</f>
        <v>484</v>
      </c>
      <c r="N7" s="51">
        <f t="shared" si="3"/>
        <v>0.12</v>
      </c>
      <c r="O7" s="52">
        <f>+'Trim Rwd'!H5</f>
        <v>329</v>
      </c>
      <c r="P7" s="53">
        <f t="shared" si="4"/>
        <v>67445</v>
      </c>
      <c r="Q7" s="52">
        <v>210</v>
      </c>
      <c r="R7" s="506">
        <v>0</v>
      </c>
      <c r="S7" s="506">
        <v>5</v>
      </c>
      <c r="T7" s="42">
        <f t="shared" si="5"/>
        <v>11.3694504</v>
      </c>
      <c r="U7" s="42">
        <f t="shared" si="6"/>
        <v>11.0987492</v>
      </c>
      <c r="V7" s="42">
        <f t="shared" si="7"/>
        <v>0.23624832000000001</v>
      </c>
      <c r="W7" s="42">
        <f>+'1'!K8/1000</f>
        <v>7.8159999999999998</v>
      </c>
      <c r="X7" s="43"/>
      <c r="Y7" s="216"/>
      <c r="Z7" s="42"/>
      <c r="AA7" s="42"/>
      <c r="AB7" s="42"/>
      <c r="AC7" s="42">
        <f t="shared" ref="AC7:AC8" si="8">K7-T7</f>
        <v>0</v>
      </c>
      <c r="AD7" s="42">
        <f t="shared" ref="AD7:AD9" si="9">+AM7+BA7</f>
        <v>7</v>
      </c>
      <c r="AE7" s="235" t="s">
        <v>419</v>
      </c>
      <c r="AF7" s="42"/>
      <c r="AG7" s="42">
        <v>7</v>
      </c>
      <c r="AH7" s="42"/>
      <c r="AI7" s="508"/>
      <c r="AJ7" s="42"/>
      <c r="AK7" s="42"/>
      <c r="AL7" s="42"/>
      <c r="AM7" s="42">
        <f>SUM(AF7:AL7)+AT7+AV7+AX7</f>
        <v>7</v>
      </c>
      <c r="AN7" s="88"/>
      <c r="AO7" s="42"/>
      <c r="AP7" s="42"/>
      <c r="AQ7" s="42"/>
      <c r="AR7" s="42">
        <f t="shared" ref="AR7:AR8" si="10">SUM(AN7:AQ7)</f>
        <v>0</v>
      </c>
      <c r="AS7" s="42"/>
      <c r="AT7" s="42"/>
      <c r="AU7" s="42"/>
      <c r="AV7" s="42"/>
      <c r="AW7" s="42"/>
      <c r="AX7" s="42"/>
      <c r="AY7" s="42"/>
      <c r="AZ7" s="42"/>
      <c r="BA7" s="42">
        <f>+AR7+AS7+AU7+AW7+AY7+AZ7</f>
        <v>0</v>
      </c>
      <c r="BB7" s="55"/>
      <c r="BC7" s="56">
        <v>2</v>
      </c>
      <c r="BD7" s="56"/>
      <c r="BE7" s="55"/>
      <c r="BF7" s="56"/>
    </row>
    <row r="8" spans="1:58" ht="12.95" customHeight="1">
      <c r="A8" s="45"/>
      <c r="B8" s="593" t="s">
        <v>428</v>
      </c>
      <c r="C8" s="453">
        <f t="shared" si="0"/>
        <v>2.3691254399999999</v>
      </c>
      <c r="D8" s="46" t="s">
        <v>299</v>
      </c>
      <c r="E8" s="47">
        <v>17</v>
      </c>
      <c r="F8" s="47">
        <v>1</v>
      </c>
      <c r="G8" s="505">
        <v>830</v>
      </c>
      <c r="H8" s="49">
        <v>0.15</v>
      </c>
      <c r="I8" s="50">
        <v>0.88</v>
      </c>
      <c r="J8" s="87">
        <f t="shared" si="1"/>
        <v>58.720176000000002</v>
      </c>
      <c r="K8" s="87">
        <f t="shared" si="2"/>
        <v>2.3691254399999999</v>
      </c>
      <c r="L8" s="40">
        <v>830</v>
      </c>
      <c r="M8" s="40">
        <f>+L8-L8*0.12</f>
        <v>730.4</v>
      </c>
      <c r="N8" s="51">
        <f t="shared" si="3"/>
        <v>0.12</v>
      </c>
      <c r="O8" s="52">
        <f>+'Trim Rwd'!H6</f>
        <v>318</v>
      </c>
      <c r="P8" s="53">
        <f t="shared" si="4"/>
        <v>19080</v>
      </c>
      <c r="Q8" s="52">
        <v>60</v>
      </c>
      <c r="R8" s="506">
        <v>0</v>
      </c>
      <c r="S8" s="506">
        <v>0</v>
      </c>
      <c r="T8" s="42">
        <f t="shared" si="5"/>
        <v>2.3691254399999999</v>
      </c>
      <c r="U8" s="42">
        <f t="shared" si="6"/>
        <v>2.3691254399999999</v>
      </c>
      <c r="V8" s="42">
        <f t="shared" si="7"/>
        <v>0</v>
      </c>
      <c r="W8" s="42">
        <f>+'1'!K9/1000</f>
        <v>0</v>
      </c>
      <c r="X8" s="43"/>
      <c r="Y8" s="216"/>
      <c r="Z8" s="42"/>
      <c r="AA8" s="42"/>
      <c r="AB8" s="42"/>
      <c r="AC8" s="42">
        <f t="shared" si="8"/>
        <v>0</v>
      </c>
      <c r="AD8" s="42">
        <f t="shared" si="9"/>
        <v>18</v>
      </c>
      <c r="AE8" s="235" t="s">
        <v>226</v>
      </c>
      <c r="AF8" s="38"/>
      <c r="AG8" s="38"/>
      <c r="AH8" s="38">
        <v>18</v>
      </c>
      <c r="AJ8" s="42"/>
      <c r="AK8" s="42"/>
      <c r="AL8" s="42"/>
      <c r="AM8" s="42">
        <f>SUM(AF8:AL8)+AT8+AV8+AX8</f>
        <v>18</v>
      </c>
      <c r="AN8" s="42"/>
      <c r="AO8" s="42"/>
      <c r="AP8" s="42"/>
      <c r="AQ8" s="42"/>
      <c r="AR8" s="42">
        <f t="shared" si="10"/>
        <v>0</v>
      </c>
      <c r="AS8" s="42"/>
      <c r="AT8" s="42"/>
      <c r="AU8" s="42"/>
      <c r="AV8" s="42"/>
      <c r="AW8" s="42"/>
      <c r="AX8" s="42"/>
      <c r="AY8" s="42"/>
      <c r="AZ8" s="42"/>
      <c r="BA8" s="42">
        <f>+AR8+AS8+AU8+AW8+AY8+AZ8</f>
        <v>0</v>
      </c>
      <c r="BB8" s="38"/>
      <c r="BC8" s="509"/>
      <c r="BD8" s="509"/>
      <c r="BE8" s="38"/>
      <c r="BF8" s="509"/>
    </row>
    <row r="9" spans="1:58" ht="12.95" customHeight="1">
      <c r="A9" s="45"/>
      <c r="B9" s="46"/>
      <c r="C9" s="453"/>
      <c r="D9" s="46"/>
      <c r="E9" s="47"/>
      <c r="F9" s="47"/>
      <c r="G9" s="48"/>
      <c r="H9" s="49"/>
      <c r="I9" s="50"/>
      <c r="J9" s="87"/>
      <c r="K9" s="87"/>
      <c r="L9" s="40"/>
      <c r="M9" s="40"/>
      <c r="N9" s="51"/>
      <c r="O9" s="52"/>
      <c r="P9" s="53"/>
      <c r="Q9" s="39"/>
      <c r="R9" s="506"/>
      <c r="S9" s="506"/>
      <c r="T9" s="42"/>
      <c r="U9" s="42"/>
      <c r="V9" s="42"/>
      <c r="W9" s="42"/>
      <c r="X9" s="43"/>
      <c r="Y9" s="216"/>
      <c r="Z9" s="42"/>
      <c r="AA9" s="42"/>
      <c r="AB9" s="42"/>
      <c r="AC9" s="42"/>
      <c r="AD9" s="42">
        <f t="shared" si="9"/>
        <v>5</v>
      </c>
      <c r="AE9" s="235" t="s">
        <v>387</v>
      </c>
      <c r="AF9" s="42"/>
      <c r="AG9" s="42"/>
      <c r="AH9" s="42"/>
      <c r="AI9" s="508">
        <v>5</v>
      </c>
      <c r="AJ9" s="42"/>
      <c r="AK9" s="42"/>
      <c r="AL9" s="42"/>
      <c r="AM9" s="42">
        <f>SUM(AF9:AL9)+AT9+AV9+AX9</f>
        <v>5</v>
      </c>
      <c r="AN9" s="42"/>
      <c r="AO9" s="42"/>
      <c r="AP9" s="42"/>
      <c r="AQ9" s="42"/>
      <c r="AR9" s="42">
        <f t="shared" ref="AR9" si="11">SUM(AN9:AQ9)</f>
        <v>0</v>
      </c>
      <c r="AS9" s="42"/>
      <c r="AT9" s="42"/>
      <c r="AU9" s="42"/>
      <c r="AV9" s="42"/>
      <c r="AW9" s="42"/>
      <c r="AX9" s="42"/>
      <c r="AY9" s="42"/>
      <c r="AZ9" s="42"/>
      <c r="BA9" s="42">
        <f>+AR9+AS9+AU9+AW9+AY9+AZ9</f>
        <v>0</v>
      </c>
      <c r="BB9" s="38"/>
      <c r="BC9" s="509"/>
      <c r="BD9" s="509"/>
      <c r="BE9" s="38"/>
      <c r="BF9" s="509"/>
    </row>
    <row r="10" spans="1:58" ht="12.95" customHeight="1">
      <c r="A10" s="45"/>
      <c r="B10" s="46"/>
      <c r="C10" s="453"/>
      <c r="D10" s="46"/>
      <c r="E10" s="47"/>
      <c r="F10" s="47"/>
      <c r="G10" s="505"/>
      <c r="H10" s="49"/>
      <c r="I10" s="50"/>
      <c r="J10" s="87"/>
      <c r="K10" s="87"/>
      <c r="L10" s="40"/>
      <c r="M10" s="40"/>
      <c r="N10" s="51"/>
      <c r="O10" s="52"/>
      <c r="P10" s="53"/>
      <c r="Q10" s="52"/>
      <c r="R10" s="506"/>
      <c r="S10" s="506"/>
      <c r="T10" s="42"/>
      <c r="U10" s="42"/>
      <c r="V10" s="42"/>
      <c r="W10" s="42"/>
      <c r="X10" s="507"/>
      <c r="Y10" s="216"/>
      <c r="Z10" s="42"/>
      <c r="AA10" s="54"/>
      <c r="AB10" s="54"/>
      <c r="AC10" s="42"/>
      <c r="AD10" s="42"/>
      <c r="AE10" s="238"/>
      <c r="AF10" s="42"/>
      <c r="AG10" s="42"/>
      <c r="AH10" s="42"/>
      <c r="AI10" s="508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55"/>
      <c r="BC10" s="56"/>
      <c r="BD10" s="56"/>
      <c r="BE10" s="55"/>
      <c r="BF10" s="56"/>
    </row>
    <row r="11" spans="1:58" ht="12.95" customHeight="1">
      <c r="A11" s="45">
        <v>45902</v>
      </c>
      <c r="B11" s="593" t="s">
        <v>428</v>
      </c>
      <c r="C11" s="453">
        <f t="shared" ref="C11:C12" si="12">(M11*E11*O11*Q11)/100000000</f>
        <v>31.983193440000001</v>
      </c>
      <c r="D11" s="46" t="s">
        <v>299</v>
      </c>
      <c r="E11" s="47">
        <v>17</v>
      </c>
      <c r="F11" s="47">
        <v>1</v>
      </c>
      <c r="G11" s="505">
        <v>830</v>
      </c>
      <c r="H11" s="49">
        <v>0.15</v>
      </c>
      <c r="I11" s="50">
        <v>0.88</v>
      </c>
      <c r="J11" s="87">
        <f t="shared" ref="J11:J12" si="13">E11*G11*(1-H11)*1440/1000000*3.4</f>
        <v>58.720176000000002</v>
      </c>
      <c r="K11" s="87">
        <f t="shared" ref="K11:K12" si="14">(IF(G11&lt;L11,L11,G11)*(1-IF(H11&lt;N11,H11,N11))*E11*O11*Q11)/100000000</f>
        <v>31.983193440000001</v>
      </c>
      <c r="L11" s="40">
        <v>830</v>
      </c>
      <c r="M11" s="40">
        <f>+L11-L11*0.12</f>
        <v>730.4</v>
      </c>
      <c r="N11" s="51">
        <f t="shared" ref="N11:N12" si="15">1-(M11/L11)</f>
        <v>0.12</v>
      </c>
      <c r="O11" s="52">
        <f>+'Trim Rwd'!H9</f>
        <v>318</v>
      </c>
      <c r="P11" s="53">
        <f t="shared" ref="P11:P12" si="16">O11*(Q11-R11-S11)</f>
        <v>252492</v>
      </c>
      <c r="Q11" s="52">
        <v>810</v>
      </c>
      <c r="R11" s="506">
        <v>0</v>
      </c>
      <c r="S11" s="506">
        <v>16</v>
      </c>
      <c r="T11" s="42">
        <f t="shared" ref="T11:T12" si="17">E11*M11*O11*Q11/100000000</f>
        <v>31.983193440000001</v>
      </c>
      <c r="U11" s="42">
        <f t="shared" ref="U11:U12" si="18">E11*M11*O11*(Q11-R11-S11)/100000000</f>
        <v>31.351426655999997</v>
      </c>
      <c r="V11" s="42">
        <f t="shared" ref="V11:V12" si="19">E11*G11*(1-N11)*O11/100*(R11+S11)/1000000</f>
        <v>0.63176678399999997</v>
      </c>
      <c r="W11" s="42">
        <f>+'2'!K9/1000</f>
        <v>17.635000000000002</v>
      </c>
      <c r="X11" s="507">
        <f>SUM(W11:W14)/SUM(K11:K14)</f>
        <v>0.95719612996515147</v>
      </c>
      <c r="Y11" s="216">
        <v>0</v>
      </c>
      <c r="Z11" s="42">
        <v>0</v>
      </c>
      <c r="AA11" s="54">
        <f>SUM(U11:U14)-SUM(W11:W14)-SUM(Z11:Z14)-SUM(Y11:Y14)</f>
        <v>1.2588839360000108</v>
      </c>
      <c r="AB11" s="54">
        <f>(SUM(K11:K14)-SUM(W11:W14)-SUM(Y11:Y14)-SUM(Z11:Z14)-SUM(AC11:AC14)-SUM(V11:V14))-AA11</f>
        <v>4.8849813083506888E-15</v>
      </c>
      <c r="AC11" s="42">
        <f>K11-T11</f>
        <v>0</v>
      </c>
      <c r="AD11" s="42">
        <f>+AM11+BA11</f>
        <v>0</v>
      </c>
      <c r="AE11" s="235" t="s">
        <v>397</v>
      </c>
      <c r="AF11" s="42">
        <v>0</v>
      </c>
      <c r="AG11" s="42"/>
      <c r="AH11" s="42"/>
      <c r="AI11" s="508"/>
      <c r="AJ11" s="42"/>
      <c r="AK11" s="42"/>
      <c r="AL11" s="42"/>
      <c r="AM11" s="42">
        <f>SUM(AF11:AL11)+AT11+AV11+AX11</f>
        <v>0</v>
      </c>
      <c r="AN11" s="42"/>
      <c r="AO11" s="42"/>
      <c r="AP11" s="42"/>
      <c r="AQ11" s="42"/>
      <c r="AR11" s="42">
        <f>SUM(AN11:AQ11)</f>
        <v>0</v>
      </c>
      <c r="AS11" s="42"/>
      <c r="AT11" s="42"/>
      <c r="AU11" s="42"/>
      <c r="AV11" s="42"/>
      <c r="AW11" s="42"/>
      <c r="AX11" s="42"/>
      <c r="AY11" s="42"/>
      <c r="AZ11" s="42"/>
      <c r="BA11" s="42">
        <f>+AR11+AS11+AU11+AW11+AY11+AZ11</f>
        <v>0</v>
      </c>
      <c r="BB11" s="38">
        <v>0</v>
      </c>
      <c r="BC11" s="56"/>
      <c r="BD11" s="56"/>
      <c r="BE11" s="38"/>
      <c r="BF11" s="56"/>
    </row>
    <row r="12" spans="1:58" ht="12.95" customHeight="1">
      <c r="A12" s="45"/>
      <c r="B12" s="46" t="s">
        <v>8</v>
      </c>
      <c r="C12" s="453">
        <f t="shared" si="12"/>
        <v>29.967537600000004</v>
      </c>
      <c r="D12" s="46" t="s">
        <v>299</v>
      </c>
      <c r="E12" s="47">
        <v>31.5</v>
      </c>
      <c r="F12" s="47">
        <v>1</v>
      </c>
      <c r="G12" s="505">
        <v>520</v>
      </c>
      <c r="H12" s="49">
        <v>0.12</v>
      </c>
      <c r="I12" s="50">
        <v>0.88</v>
      </c>
      <c r="J12" s="87">
        <f t="shared" si="13"/>
        <v>70.572902400000004</v>
      </c>
      <c r="K12" s="87">
        <f t="shared" si="14"/>
        <v>29.967537600000004</v>
      </c>
      <c r="L12" s="40">
        <v>520</v>
      </c>
      <c r="M12" s="40">
        <f>+L12-L12*0.12</f>
        <v>457.6</v>
      </c>
      <c r="N12" s="51">
        <f t="shared" si="15"/>
        <v>0.12</v>
      </c>
      <c r="O12" s="52">
        <f>+'Trim Rwd'!H10</f>
        <v>330</v>
      </c>
      <c r="P12" s="53">
        <f t="shared" si="16"/>
        <v>202620</v>
      </c>
      <c r="Q12" s="52">
        <v>630</v>
      </c>
      <c r="R12" s="506">
        <v>0</v>
      </c>
      <c r="S12" s="506">
        <v>16</v>
      </c>
      <c r="T12" s="42">
        <f t="shared" si="17"/>
        <v>29.967537600000004</v>
      </c>
      <c r="U12" s="42">
        <f t="shared" si="18"/>
        <v>29.206457280000006</v>
      </c>
      <c r="V12" s="42">
        <f t="shared" si="19"/>
        <v>0.76108031999999992</v>
      </c>
      <c r="W12" s="42">
        <f>+'2'!K10/1000</f>
        <v>26.027999999999999</v>
      </c>
      <c r="X12" s="43"/>
      <c r="Y12" s="216"/>
      <c r="Z12" s="42"/>
      <c r="AA12" s="42"/>
      <c r="AB12" s="42"/>
      <c r="AC12" s="42">
        <f t="shared" ref="AC12" si="20">K12-T12</f>
        <v>0</v>
      </c>
      <c r="AD12" s="42">
        <f t="shared" ref="AD12:AD14" si="21">+AM12+BA12</f>
        <v>7</v>
      </c>
      <c r="AE12" s="235" t="s">
        <v>419</v>
      </c>
      <c r="AF12" s="42"/>
      <c r="AG12" s="42">
        <v>7</v>
      </c>
      <c r="AH12" s="42"/>
      <c r="AI12" s="508"/>
      <c r="AJ12" s="42"/>
      <c r="AK12" s="42"/>
      <c r="AL12" s="42"/>
      <c r="AM12" s="42">
        <f>SUM(AF12:AL12)+AT12+AV12+AX12</f>
        <v>7</v>
      </c>
      <c r="AN12" s="88"/>
      <c r="AO12" s="42"/>
      <c r="AP12" s="42"/>
      <c r="AQ12" s="42"/>
      <c r="AR12" s="42">
        <f t="shared" ref="AR12:AR13" si="22">SUM(AN12:AQ12)</f>
        <v>0</v>
      </c>
      <c r="AS12" s="42"/>
      <c r="AT12" s="42"/>
      <c r="AU12" s="42"/>
      <c r="AV12" s="42"/>
      <c r="AW12" s="42"/>
      <c r="AX12" s="42"/>
      <c r="AY12" s="42"/>
      <c r="AZ12" s="42"/>
      <c r="BA12" s="42">
        <f>+AR12+AS12+AU12+AW12+AY12+AZ12</f>
        <v>0</v>
      </c>
      <c r="BB12" s="55"/>
      <c r="BC12" s="56">
        <v>2</v>
      </c>
      <c r="BD12" s="56"/>
      <c r="BE12" s="55"/>
      <c r="BF12" s="56"/>
    </row>
    <row r="13" spans="1:58" ht="12.95" customHeight="1">
      <c r="A13" s="45"/>
      <c r="B13" s="46" t="s">
        <v>8</v>
      </c>
      <c r="C13" s="453"/>
      <c r="D13" s="46"/>
      <c r="E13" s="47">
        <v>34</v>
      </c>
      <c r="F13" s="47"/>
      <c r="G13" s="505"/>
      <c r="H13" s="49"/>
      <c r="I13" s="50"/>
      <c r="J13" s="87"/>
      <c r="K13" s="87"/>
      <c r="L13" s="40"/>
      <c r="M13" s="40"/>
      <c r="N13" s="51"/>
      <c r="O13" s="52"/>
      <c r="P13" s="53"/>
      <c r="Q13" s="52"/>
      <c r="R13" s="506"/>
      <c r="S13" s="506"/>
      <c r="T13" s="42"/>
      <c r="U13" s="42"/>
      <c r="V13" s="42"/>
      <c r="W13" s="42">
        <f>+'2'!K8/1000</f>
        <v>15.635999999999999</v>
      </c>
      <c r="X13" s="43"/>
      <c r="Y13" s="216"/>
      <c r="Z13" s="42"/>
      <c r="AA13" s="42"/>
      <c r="AB13" s="42"/>
      <c r="AC13" s="42"/>
      <c r="AD13" s="42">
        <f t="shared" si="21"/>
        <v>20</v>
      </c>
      <c r="AE13" s="235" t="s">
        <v>226</v>
      </c>
      <c r="AF13" s="38"/>
      <c r="AG13" s="38"/>
      <c r="AH13" s="38">
        <v>20</v>
      </c>
      <c r="AJ13" s="42"/>
      <c r="AK13" s="42"/>
      <c r="AL13" s="42"/>
      <c r="AM13" s="42">
        <f>SUM(AF13:AL13)+AT13+AV13+AX13</f>
        <v>20</v>
      </c>
      <c r="AN13" s="42"/>
      <c r="AO13" s="42"/>
      <c r="AP13" s="42"/>
      <c r="AQ13" s="42"/>
      <c r="AR13" s="42">
        <f t="shared" si="22"/>
        <v>0</v>
      </c>
      <c r="AS13" s="42"/>
      <c r="AT13" s="42"/>
      <c r="AU13" s="42"/>
      <c r="AV13" s="42"/>
      <c r="AW13" s="42"/>
      <c r="AX13" s="42"/>
      <c r="AY13" s="42"/>
      <c r="AZ13" s="42"/>
      <c r="BA13" s="42">
        <f>+AR13+AS13+AU13+AW13+AY13+AZ13</f>
        <v>0</v>
      </c>
      <c r="BB13" s="38"/>
      <c r="BC13" s="509"/>
      <c r="BD13" s="509"/>
      <c r="BE13" s="38"/>
      <c r="BF13" s="509"/>
    </row>
    <row r="14" spans="1:58" ht="12.95" customHeight="1">
      <c r="A14" s="45"/>
      <c r="B14" s="46"/>
      <c r="C14" s="453"/>
      <c r="D14" s="46"/>
      <c r="E14" s="47"/>
      <c r="F14" s="47"/>
      <c r="G14" s="48"/>
      <c r="H14" s="49"/>
      <c r="I14" s="50"/>
      <c r="J14" s="87"/>
      <c r="K14" s="87"/>
      <c r="L14" s="40"/>
      <c r="M14" s="40"/>
      <c r="N14" s="51"/>
      <c r="O14" s="52"/>
      <c r="P14" s="53"/>
      <c r="Q14" s="39"/>
      <c r="R14" s="506"/>
      <c r="S14" s="506"/>
      <c r="T14" s="42"/>
      <c r="U14" s="42"/>
      <c r="V14" s="42"/>
      <c r="W14" s="42"/>
      <c r="X14" s="43"/>
      <c r="Y14" s="216"/>
      <c r="Z14" s="42"/>
      <c r="AA14" s="42"/>
      <c r="AB14" s="42"/>
      <c r="AC14" s="42"/>
      <c r="AD14" s="42">
        <f t="shared" si="21"/>
        <v>5</v>
      </c>
      <c r="AE14" s="235" t="s">
        <v>387</v>
      </c>
      <c r="AF14" s="42"/>
      <c r="AG14" s="42"/>
      <c r="AH14" s="42"/>
      <c r="AI14" s="508">
        <v>5</v>
      </c>
      <c r="AJ14" s="42"/>
      <c r="AK14" s="42"/>
      <c r="AL14" s="42"/>
      <c r="AM14" s="42">
        <f>SUM(AF14:AL14)+AT14+AV14+AX14</f>
        <v>5</v>
      </c>
      <c r="AN14" s="42"/>
      <c r="AO14" s="42"/>
      <c r="AP14" s="42"/>
      <c r="AQ14" s="42"/>
      <c r="AR14" s="42">
        <f t="shared" ref="AR14" si="23">SUM(AN14:AQ14)</f>
        <v>0</v>
      </c>
      <c r="AS14" s="42"/>
      <c r="AT14" s="42"/>
      <c r="AU14" s="42"/>
      <c r="AV14" s="42"/>
      <c r="AW14" s="42"/>
      <c r="AX14" s="42"/>
      <c r="AY14" s="42"/>
      <c r="AZ14" s="42"/>
      <c r="BA14" s="42">
        <f>+AR14+AS14+AU14+AW14+AY14+AZ14</f>
        <v>0</v>
      </c>
      <c r="BB14" s="38"/>
      <c r="BC14" s="509"/>
      <c r="BD14" s="509"/>
      <c r="BE14" s="38"/>
      <c r="BF14" s="509"/>
    </row>
    <row r="15" spans="1:58" ht="12.95" customHeight="1">
      <c r="A15" s="45"/>
      <c r="B15" s="46"/>
      <c r="C15" s="453"/>
      <c r="D15" s="46"/>
      <c r="E15" s="47"/>
      <c r="F15" s="47"/>
      <c r="G15" s="48"/>
      <c r="H15" s="49"/>
      <c r="I15" s="50"/>
      <c r="J15" s="87"/>
      <c r="K15" s="87"/>
      <c r="L15" s="40"/>
      <c r="M15" s="40"/>
      <c r="N15" s="51"/>
      <c r="O15" s="52"/>
      <c r="P15" s="53"/>
      <c r="Q15" s="39"/>
      <c r="R15" s="506"/>
      <c r="S15" s="506"/>
      <c r="T15" s="42"/>
      <c r="U15" s="42"/>
      <c r="V15" s="42"/>
      <c r="W15" s="42"/>
      <c r="X15" s="43"/>
      <c r="Y15" s="216"/>
      <c r="Z15" s="42"/>
      <c r="AA15" s="42"/>
      <c r="AB15" s="42"/>
      <c r="AC15" s="42"/>
      <c r="AD15" s="42"/>
      <c r="AE15" s="238"/>
      <c r="AF15" s="42"/>
      <c r="AG15" s="42"/>
      <c r="AH15" s="42"/>
      <c r="AI15" s="508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55"/>
      <c r="BC15" s="56"/>
      <c r="BD15" s="56"/>
      <c r="BE15" s="55"/>
      <c r="BF15" s="56"/>
    </row>
    <row r="16" spans="1:58" ht="12.95" customHeight="1">
      <c r="A16" s="45">
        <v>45903</v>
      </c>
      <c r="B16" s="46" t="s">
        <v>8</v>
      </c>
      <c r="C16" s="453">
        <f t="shared" ref="C16:C18" si="24">(M16*E16*O16*Q16)/100000000</f>
        <v>5.4702648000000016</v>
      </c>
      <c r="D16" s="46" t="s">
        <v>299</v>
      </c>
      <c r="E16" s="47">
        <v>31.5</v>
      </c>
      <c r="F16" s="47">
        <v>1</v>
      </c>
      <c r="G16" s="505">
        <v>520</v>
      </c>
      <c r="H16" s="49">
        <v>0.12</v>
      </c>
      <c r="I16" s="50">
        <v>0.88</v>
      </c>
      <c r="J16" s="87">
        <f t="shared" ref="J16:J18" si="25">E16*G16*(1-H16)*1440/1000000*3.4</f>
        <v>70.572902400000004</v>
      </c>
      <c r="K16" s="87">
        <f t="shared" ref="K16:K18" si="26">(IF(G16&lt;L16,L16,G16)*(1-IF(H16&lt;N16,H16,N16))*E16*O16*Q16)/100000000</f>
        <v>5.4702648000000016</v>
      </c>
      <c r="L16" s="40">
        <v>520</v>
      </c>
      <c r="M16" s="40">
        <f>+L16-L16*0.12</f>
        <v>457.6</v>
      </c>
      <c r="N16" s="51">
        <f t="shared" ref="N16:N18" si="27">1-(M16/L16)</f>
        <v>0.12</v>
      </c>
      <c r="O16" s="52">
        <f>+'Trim Rwd'!H12</f>
        <v>330</v>
      </c>
      <c r="P16" s="53">
        <f t="shared" ref="P16:P18" si="28">O16*(Q16-R16-S16)</f>
        <v>32670</v>
      </c>
      <c r="Q16" s="52">
        <v>115</v>
      </c>
      <c r="R16" s="506">
        <v>0</v>
      </c>
      <c r="S16" s="506">
        <v>16</v>
      </c>
      <c r="T16" s="42">
        <f t="shared" ref="T16:T18" si="29">E16*M16*O16*Q16/100000000</f>
        <v>5.4702648000000016</v>
      </c>
      <c r="U16" s="42">
        <f t="shared" ref="U16:U18" si="30">E16*M16*O16*(Q16-R16-S16)/100000000</f>
        <v>4.7091844800000011</v>
      </c>
      <c r="V16" s="42">
        <f t="shared" ref="V16:V18" si="31">E16*G16*(1-N16)*O16/100*(R16+S16)/1000000</f>
        <v>0.76108031999999992</v>
      </c>
      <c r="W16" s="42">
        <f>+'3'!K10/1000</f>
        <v>7.1210000000000004</v>
      </c>
      <c r="X16" s="507">
        <f>SUM(W16:W19)/SUM(K16:K19)</f>
        <v>0.8495036655111774</v>
      </c>
      <c r="Y16" s="216">
        <v>0</v>
      </c>
      <c r="Z16" s="42">
        <v>0</v>
      </c>
      <c r="AA16" s="54">
        <f>SUM(U16:U19)-SUM(W16:W19)-SUM(Z16:Z19)-SUM(Y16:Y19)</f>
        <v>2.3152434640000026</v>
      </c>
      <c r="AB16" s="54">
        <f>(SUM(K16:K19)-SUM(W16:W19)-SUM(Y16:Y19)-SUM(Z16:Z19)-SUM(AC16:AC19)-SUM(V16:V19))-AA16</f>
        <v>0</v>
      </c>
      <c r="AC16" s="42">
        <f>K16-T16</f>
        <v>0</v>
      </c>
      <c r="AD16" s="42">
        <f>+AM16+BA16</f>
        <v>42</v>
      </c>
      <c r="AE16" s="235" t="s">
        <v>471</v>
      </c>
      <c r="AF16" s="42">
        <v>42</v>
      </c>
      <c r="AG16" s="42"/>
      <c r="AH16" s="42"/>
      <c r="AI16" s="508"/>
      <c r="AJ16" s="42"/>
      <c r="AK16" s="42"/>
      <c r="AL16" s="42"/>
      <c r="AM16" s="42">
        <f>SUM(AF16:AL16)+AT16+AV16+AX16</f>
        <v>42</v>
      </c>
      <c r="AN16" s="42"/>
      <c r="AO16" s="42"/>
      <c r="AP16" s="42"/>
      <c r="AQ16" s="42"/>
      <c r="AR16" s="42">
        <f>SUM(AN16:AQ16)</f>
        <v>0</v>
      </c>
      <c r="AS16" s="42"/>
      <c r="AT16" s="42"/>
      <c r="AU16" s="42"/>
      <c r="AV16" s="42"/>
      <c r="AW16" s="42"/>
      <c r="AX16" s="42"/>
      <c r="AY16" s="42"/>
      <c r="AZ16" s="42"/>
      <c r="BA16" s="42">
        <f>+AR16+AS16+AU16+AW16+AY16+AZ16</f>
        <v>0</v>
      </c>
      <c r="BB16" s="38">
        <v>10</v>
      </c>
      <c r="BC16" s="56"/>
      <c r="BD16" s="56"/>
      <c r="BE16" s="38"/>
      <c r="BF16" s="56"/>
    </row>
    <row r="17" spans="1:58" ht="12.95" customHeight="1">
      <c r="A17" s="45"/>
      <c r="B17" s="46" t="s">
        <v>469</v>
      </c>
      <c r="C17" s="453">
        <f t="shared" si="24"/>
        <v>19.503871199999999</v>
      </c>
      <c r="D17" s="46" t="s">
        <v>485</v>
      </c>
      <c r="E17" s="47">
        <v>18</v>
      </c>
      <c r="F17" s="47">
        <v>1</v>
      </c>
      <c r="G17" s="505">
        <v>830</v>
      </c>
      <c r="H17" s="49">
        <v>0.14000000000000001</v>
      </c>
      <c r="I17" s="50">
        <v>0.88</v>
      </c>
      <c r="J17" s="87">
        <f t="shared" si="25"/>
        <v>62.905766399999997</v>
      </c>
      <c r="K17" s="87">
        <f t="shared" si="26"/>
        <v>19.503871199999999</v>
      </c>
      <c r="L17" s="40">
        <v>830</v>
      </c>
      <c r="M17" s="40">
        <f>+L17-L17*0.14</f>
        <v>713.8</v>
      </c>
      <c r="N17" s="51">
        <f t="shared" si="27"/>
        <v>0.14000000000000001</v>
      </c>
      <c r="O17" s="52">
        <f>+'Trim Rwd'!H13</f>
        <v>330</v>
      </c>
      <c r="P17" s="53">
        <f t="shared" si="28"/>
        <v>137940</v>
      </c>
      <c r="Q17" s="52">
        <f>665-205</f>
        <v>460</v>
      </c>
      <c r="R17" s="506">
        <v>0</v>
      </c>
      <c r="S17" s="506">
        <f>42+205-205</f>
        <v>42</v>
      </c>
      <c r="T17" s="42">
        <f t="shared" si="29"/>
        <v>19.503871199999999</v>
      </c>
      <c r="U17" s="42">
        <f t="shared" si="30"/>
        <v>17.723082959999999</v>
      </c>
      <c r="V17" s="42">
        <f t="shared" si="31"/>
        <v>1.7807882399999999</v>
      </c>
      <c r="W17" s="42">
        <f>+'3'!K11/1000</f>
        <v>18.436</v>
      </c>
      <c r="X17" s="43"/>
      <c r="Y17" s="216"/>
      <c r="Z17" s="42">
        <f>+'3'!D16/1000</f>
        <v>0.3</v>
      </c>
      <c r="AA17" s="42"/>
      <c r="AB17" s="42"/>
      <c r="AC17" s="42">
        <f t="shared" ref="AC17:AC18" si="32">K17-T17</f>
        <v>0</v>
      </c>
      <c r="AD17" s="42">
        <f t="shared" ref="AD17:AD20" si="33">+AM17+BA17</f>
        <v>16</v>
      </c>
      <c r="AE17" s="235" t="s">
        <v>472</v>
      </c>
      <c r="AF17" s="42"/>
      <c r="AG17" s="42">
        <v>16</v>
      </c>
      <c r="AH17" s="42"/>
      <c r="AI17" s="508"/>
      <c r="AJ17" s="42"/>
      <c r="AK17" s="42"/>
      <c r="AL17" s="42"/>
      <c r="AM17" s="42">
        <f>SUM(AF17:AL17)+AT17+AV17+AX17</f>
        <v>16</v>
      </c>
      <c r="AN17" s="88"/>
      <c r="AO17" s="42"/>
      <c r="AP17" s="42"/>
      <c r="AQ17" s="42"/>
      <c r="AR17" s="42">
        <f t="shared" ref="AR17:AR18" si="34">SUM(AN17:AQ17)</f>
        <v>0</v>
      </c>
      <c r="AS17" s="42"/>
      <c r="AT17" s="42"/>
      <c r="AU17" s="42"/>
      <c r="AV17" s="42"/>
      <c r="AW17" s="42"/>
      <c r="AX17" s="42"/>
      <c r="AY17" s="42"/>
      <c r="AZ17" s="42"/>
      <c r="BA17" s="42">
        <f>+AR17+AS17+AU17+AW17+AY17+AZ17</f>
        <v>0</v>
      </c>
      <c r="BB17" s="55"/>
      <c r="BC17" s="56">
        <v>5</v>
      </c>
      <c r="BD17" s="56"/>
      <c r="BE17" s="55"/>
      <c r="BF17" s="56"/>
    </row>
    <row r="18" spans="1:58" ht="12.95" customHeight="1">
      <c r="A18" s="45"/>
      <c r="B18" s="46" t="s">
        <v>469</v>
      </c>
      <c r="C18" s="453">
        <f t="shared" si="24"/>
        <v>23.51300028</v>
      </c>
      <c r="D18" s="46" t="s">
        <v>485</v>
      </c>
      <c r="E18" s="47">
        <v>15.5</v>
      </c>
      <c r="F18" s="47">
        <v>1</v>
      </c>
      <c r="G18" s="505">
        <v>830</v>
      </c>
      <c r="H18" s="49">
        <v>0.14000000000000001</v>
      </c>
      <c r="I18" s="50">
        <v>0.88</v>
      </c>
      <c r="J18" s="87">
        <f t="shared" si="25"/>
        <v>54.168854400000001</v>
      </c>
      <c r="K18" s="87">
        <f t="shared" si="26"/>
        <v>23.51300028</v>
      </c>
      <c r="L18" s="40">
        <v>830</v>
      </c>
      <c r="M18" s="40">
        <f>+L18-L18*0.14</f>
        <v>713.8</v>
      </c>
      <c r="N18" s="51">
        <f t="shared" si="27"/>
        <v>0.14000000000000001</v>
      </c>
      <c r="O18" s="52">
        <f>+'Trim Rwd'!H14</f>
        <v>322</v>
      </c>
      <c r="P18" s="53">
        <f t="shared" si="28"/>
        <v>202216</v>
      </c>
      <c r="Q18" s="52">
        <v>660</v>
      </c>
      <c r="R18" s="506">
        <v>0</v>
      </c>
      <c r="S18" s="506">
        <f>19+13</f>
        <v>32</v>
      </c>
      <c r="T18" s="42">
        <f t="shared" si="29"/>
        <v>23.51300028</v>
      </c>
      <c r="U18" s="42">
        <f t="shared" si="30"/>
        <v>22.372976024</v>
      </c>
      <c r="V18" s="42">
        <f t="shared" si="31"/>
        <v>1.140024256</v>
      </c>
      <c r="W18" s="42">
        <f>+'3'!K12/1000</f>
        <v>15.632999999999999</v>
      </c>
      <c r="X18" s="43"/>
      <c r="Y18" s="216"/>
      <c r="Z18" s="42">
        <f>+('3'!D17+'3'!D25)/1000</f>
        <v>1</v>
      </c>
      <c r="AA18" s="42"/>
      <c r="AB18" s="42"/>
      <c r="AC18" s="42">
        <f t="shared" si="32"/>
        <v>0</v>
      </c>
      <c r="AD18" s="42">
        <f t="shared" si="33"/>
        <v>19</v>
      </c>
      <c r="AE18" s="235" t="s">
        <v>226</v>
      </c>
      <c r="AF18" s="38"/>
      <c r="AG18" s="38"/>
      <c r="AH18" s="38">
        <v>19</v>
      </c>
      <c r="AJ18" s="42"/>
      <c r="AK18" s="42"/>
      <c r="AL18" s="42"/>
      <c r="AM18" s="42">
        <f>SUM(AF18:AL18)+AT18+AV18+AX18</f>
        <v>19</v>
      </c>
      <c r="AN18" s="42"/>
      <c r="AO18" s="42"/>
      <c r="AP18" s="42"/>
      <c r="AQ18" s="42"/>
      <c r="AR18" s="42">
        <f t="shared" si="34"/>
        <v>0</v>
      </c>
      <c r="AS18" s="42"/>
      <c r="AT18" s="42"/>
      <c r="AU18" s="42"/>
      <c r="AV18" s="42"/>
      <c r="AW18" s="42"/>
      <c r="AX18" s="42"/>
      <c r="AY18" s="42"/>
      <c r="AZ18" s="42"/>
      <c r="BA18" s="42">
        <f>+AR18+AS18+AU18+AW18+AY18+AZ18</f>
        <v>0</v>
      </c>
      <c r="BB18" s="38"/>
      <c r="BC18" s="509"/>
      <c r="BD18" s="509"/>
      <c r="BE18" s="38"/>
      <c r="BF18" s="509"/>
    </row>
    <row r="19" spans="1:58" ht="12.95" customHeight="1">
      <c r="A19" s="45"/>
      <c r="B19" s="46"/>
      <c r="C19" s="453"/>
      <c r="D19" s="46"/>
      <c r="E19" s="47"/>
      <c r="F19" s="47"/>
      <c r="G19" s="48"/>
      <c r="H19" s="49"/>
      <c r="I19" s="50"/>
      <c r="J19" s="87"/>
      <c r="K19" s="87"/>
      <c r="L19" s="40"/>
      <c r="M19" s="40"/>
      <c r="N19" s="51"/>
      <c r="O19" s="52"/>
      <c r="P19" s="53"/>
      <c r="Q19" s="39"/>
      <c r="R19" s="506"/>
      <c r="S19" s="506"/>
      <c r="T19" s="42"/>
      <c r="U19" s="42"/>
      <c r="V19" s="42"/>
      <c r="W19" s="42"/>
      <c r="X19" s="43"/>
      <c r="Y19" s="216"/>
      <c r="Z19" s="42"/>
      <c r="AA19" s="42"/>
      <c r="AB19" s="42"/>
      <c r="AC19" s="42"/>
      <c r="AD19" s="42">
        <f t="shared" si="33"/>
        <v>13</v>
      </c>
      <c r="AE19" s="235" t="s">
        <v>387</v>
      </c>
      <c r="AF19" s="42"/>
      <c r="AG19" s="42"/>
      <c r="AH19" s="42"/>
      <c r="AI19" s="508">
        <v>13</v>
      </c>
      <c r="AJ19" s="42"/>
      <c r="AK19" s="42"/>
      <c r="AL19" s="42"/>
      <c r="AM19" s="42">
        <f>SUM(AF19:AL19)+AT19+AV19+AX19</f>
        <v>13</v>
      </c>
      <c r="AN19" s="42"/>
      <c r="AO19" s="42"/>
      <c r="AP19" s="42"/>
      <c r="AQ19" s="42"/>
      <c r="AR19" s="42">
        <f t="shared" ref="AR19" si="35">SUM(AN19:AQ19)</f>
        <v>0</v>
      </c>
      <c r="AS19" s="42"/>
      <c r="AT19" s="42"/>
      <c r="AU19" s="42"/>
      <c r="AV19" s="42"/>
      <c r="AW19" s="42"/>
      <c r="AX19" s="42"/>
      <c r="AY19" s="42"/>
      <c r="AZ19" s="42"/>
      <c r="BA19" s="42">
        <f>+AR19+AS19+AU19+AW19+AY19+AZ19</f>
        <v>0</v>
      </c>
      <c r="BB19" s="38"/>
      <c r="BC19" s="509"/>
      <c r="BD19" s="509"/>
      <c r="BE19" s="38"/>
      <c r="BF19" s="509"/>
    </row>
    <row r="20" spans="1:58" ht="12.95" customHeight="1">
      <c r="A20" s="45"/>
      <c r="B20" s="46"/>
      <c r="C20" s="453"/>
      <c r="D20" s="46"/>
      <c r="E20" s="47"/>
      <c r="F20" s="47"/>
      <c r="G20" s="48"/>
      <c r="H20" s="49"/>
      <c r="I20" s="50"/>
      <c r="J20" s="87"/>
      <c r="K20" s="87"/>
      <c r="L20" s="40"/>
      <c r="M20" s="40"/>
      <c r="N20" s="51"/>
      <c r="O20" s="52"/>
      <c r="P20" s="53"/>
      <c r="Q20" s="39"/>
      <c r="R20" s="506"/>
      <c r="S20" s="506"/>
      <c r="T20" s="42"/>
      <c r="U20" s="42"/>
      <c r="V20" s="42"/>
      <c r="W20" s="42"/>
      <c r="X20" s="43"/>
      <c r="Y20" s="216"/>
      <c r="Z20" s="42"/>
      <c r="AA20" s="42"/>
      <c r="AB20" s="42"/>
      <c r="AC20" s="42"/>
      <c r="AD20" s="42">
        <f t="shared" si="33"/>
        <v>0</v>
      </c>
      <c r="AE20" s="238" t="s">
        <v>473</v>
      </c>
      <c r="AF20" s="42"/>
      <c r="AG20" s="42"/>
      <c r="AH20" s="42"/>
      <c r="AI20" s="508"/>
      <c r="AJ20" s="42"/>
      <c r="AK20" s="42"/>
      <c r="AL20" s="42"/>
      <c r="AM20" s="42">
        <f>SUM(AF20:AL20)+AT20+AV20+AX20</f>
        <v>0</v>
      </c>
      <c r="AN20" s="42"/>
      <c r="AO20" s="42"/>
      <c r="AP20" s="42"/>
      <c r="AQ20" s="42"/>
      <c r="AR20" s="42">
        <f t="shared" ref="AR20" si="36">SUM(AN20:AQ20)</f>
        <v>0</v>
      </c>
      <c r="AS20" s="42"/>
      <c r="AT20" s="42">
        <f>205-205</f>
        <v>0</v>
      </c>
      <c r="AU20" s="42"/>
      <c r="AV20" s="42"/>
      <c r="AW20" s="42"/>
      <c r="AX20" s="42"/>
      <c r="AY20" s="42"/>
      <c r="AZ20" s="42"/>
      <c r="BA20" s="42">
        <f>+AR20+AS20+AU20+AW20+AY20+AZ20</f>
        <v>0</v>
      </c>
      <c r="BB20" s="38"/>
      <c r="BC20" s="509"/>
      <c r="BD20" s="509"/>
      <c r="BE20" s="38"/>
      <c r="BF20" s="509"/>
    </row>
    <row r="21" spans="1:58" ht="12.95" customHeight="1">
      <c r="A21" s="45"/>
      <c r="B21" s="46"/>
      <c r="C21" s="453"/>
      <c r="D21" s="46"/>
      <c r="E21" s="47"/>
      <c r="F21" s="47"/>
      <c r="G21" s="505"/>
      <c r="H21" s="49"/>
      <c r="I21" s="50"/>
      <c r="J21" s="87"/>
      <c r="K21" s="87"/>
      <c r="L21" s="40"/>
      <c r="M21" s="40"/>
      <c r="N21" s="51"/>
      <c r="O21" s="52"/>
      <c r="P21" s="53"/>
      <c r="Q21" s="52"/>
      <c r="R21" s="506"/>
      <c r="S21" s="506"/>
      <c r="T21" s="42"/>
      <c r="U21" s="42"/>
      <c r="V21" s="42"/>
      <c r="W21" s="42"/>
      <c r="X21" s="507"/>
      <c r="Y21" s="216"/>
      <c r="Z21" s="42"/>
      <c r="AA21" s="54"/>
      <c r="AB21" s="54"/>
      <c r="AC21" s="42"/>
      <c r="AD21" s="42"/>
      <c r="AE21" s="580"/>
      <c r="AF21" s="42"/>
      <c r="AG21" s="42"/>
      <c r="AH21" s="42"/>
      <c r="AI21" s="508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38"/>
      <c r="BC21" s="56"/>
      <c r="BD21" s="56"/>
      <c r="BE21" s="38"/>
      <c r="BF21" s="56"/>
    </row>
    <row r="22" spans="1:58" ht="12.95" customHeight="1">
      <c r="A22" s="45">
        <v>45904</v>
      </c>
      <c r="B22" s="46" t="s">
        <v>469</v>
      </c>
      <c r="C22" s="453">
        <f t="shared" ref="C22" si="37">(M22*E22*O22*Q22)/100000000</f>
        <v>51.30109152</v>
      </c>
      <c r="D22" s="46" t="s">
        <v>485</v>
      </c>
      <c r="E22" s="47">
        <v>15.5</v>
      </c>
      <c r="F22" s="47">
        <v>1</v>
      </c>
      <c r="G22" s="505">
        <v>830</v>
      </c>
      <c r="H22" s="49">
        <v>0.14000000000000001</v>
      </c>
      <c r="I22" s="50">
        <v>0.88</v>
      </c>
      <c r="J22" s="87">
        <f t="shared" ref="J22" si="38">E22*G22*(1-H22)*1440/1000000*3.4</f>
        <v>54.168854400000001</v>
      </c>
      <c r="K22" s="87">
        <f t="shared" ref="K22" si="39">(IF(G22&lt;L22,L22,G22)*(1-IF(H22&lt;N22,H22,N22))*E22*O22*Q22)/100000000</f>
        <v>51.30109152</v>
      </c>
      <c r="L22" s="40">
        <v>830</v>
      </c>
      <c r="M22" s="40">
        <f>+L22-L22*0.14</f>
        <v>713.8</v>
      </c>
      <c r="N22" s="51">
        <f t="shared" ref="N22" si="40">1-(M22/L22)</f>
        <v>0.14000000000000001</v>
      </c>
      <c r="O22" s="52">
        <f>+'Trim Rwd'!H16</f>
        <v>322</v>
      </c>
      <c r="P22" s="53">
        <f t="shared" ref="P22" si="41">O22*(Q22-R22-S22)</f>
        <v>438886</v>
      </c>
      <c r="Q22" s="52">
        <v>1440</v>
      </c>
      <c r="R22" s="506">
        <v>0</v>
      </c>
      <c r="S22" s="506">
        <v>77</v>
      </c>
      <c r="T22" s="42">
        <f t="shared" ref="T22" si="42">E22*M22*O22*Q22/100000000</f>
        <v>51.30109152</v>
      </c>
      <c r="U22" s="42">
        <f t="shared" ref="U22" si="43">E22*M22*O22*(Q22-R22-S22)/100000000</f>
        <v>48.557908153999996</v>
      </c>
      <c r="V22" s="42">
        <f t="shared" ref="V22" si="44">E22*G22*(1-N22)*O22/100*(R22+S22)/1000000</f>
        <v>2.7431833659999998</v>
      </c>
      <c r="W22" s="42">
        <f>+'4'!K34/1000</f>
        <v>46.570999999999998</v>
      </c>
      <c r="X22" s="507">
        <f>SUM(W22:W25)/SUM(K22:K25)</f>
        <v>0.90779744875104751</v>
      </c>
      <c r="Y22" s="216">
        <v>0</v>
      </c>
      <c r="Z22" s="42">
        <f>+'4'!D34/1000</f>
        <v>0.215</v>
      </c>
      <c r="AA22" s="54">
        <f>SUM(U22:U25)-SUM(W22:W25)-SUM(Z22:Z25)-SUM(Y22:Y25)</f>
        <v>1.7719081539999981</v>
      </c>
      <c r="AB22" s="54">
        <f>(SUM(K22:K25)-SUM(W22:W25)-SUM(Y22:Y25)-SUM(Z22:Z25)-SUM(AC22:AC25)-SUM(V22:V25))-AA22</f>
        <v>4.2188474935755949E-15</v>
      </c>
      <c r="AC22" s="42">
        <f>K22-T22</f>
        <v>0</v>
      </c>
      <c r="AD22" s="42">
        <f>+AM22+BA22</f>
        <v>19</v>
      </c>
      <c r="AE22" s="235" t="s">
        <v>471</v>
      </c>
      <c r="AF22" s="42">
        <v>19</v>
      </c>
      <c r="AG22" s="42"/>
      <c r="AH22" s="42"/>
      <c r="AI22" s="508"/>
      <c r="AJ22" s="42"/>
      <c r="AK22" s="42"/>
      <c r="AL22" s="42"/>
      <c r="AM22" s="42">
        <f>SUM(AF22:AL22)+AT22+AV22+AX22</f>
        <v>19</v>
      </c>
      <c r="AN22" s="42"/>
      <c r="AO22" s="42"/>
      <c r="AP22" s="42"/>
      <c r="AQ22" s="42"/>
      <c r="AR22" s="42">
        <f>SUM(AN22:AQ22)</f>
        <v>0</v>
      </c>
      <c r="AS22" s="42"/>
      <c r="AT22" s="42"/>
      <c r="AU22" s="42"/>
      <c r="AV22" s="42"/>
      <c r="AW22" s="42"/>
      <c r="AX22" s="42"/>
      <c r="AY22" s="42"/>
      <c r="AZ22" s="42"/>
      <c r="BA22" s="42">
        <f>+AR22+AS22+AU22+AW22+AY22+AZ22</f>
        <v>0</v>
      </c>
      <c r="BB22" s="38">
        <v>10</v>
      </c>
      <c r="BC22" s="56"/>
      <c r="BD22" s="56"/>
      <c r="BE22" s="38"/>
      <c r="BF22" s="56"/>
    </row>
    <row r="23" spans="1:58" ht="12.95" customHeight="1">
      <c r="A23" s="45"/>
      <c r="B23" s="46"/>
      <c r="C23" s="453"/>
      <c r="D23" s="46"/>
      <c r="E23" s="47"/>
      <c r="F23" s="47"/>
      <c r="G23" s="505"/>
      <c r="H23" s="49"/>
      <c r="I23" s="50"/>
      <c r="J23" s="87"/>
      <c r="K23" s="87"/>
      <c r="L23" s="40"/>
      <c r="M23" s="40"/>
      <c r="N23" s="51"/>
      <c r="O23" s="52"/>
      <c r="P23" s="53"/>
      <c r="Q23" s="52"/>
      <c r="R23" s="506"/>
      <c r="S23" s="506"/>
      <c r="T23" s="42"/>
      <c r="U23" s="42"/>
      <c r="V23" s="42"/>
      <c r="W23" s="42"/>
      <c r="X23" s="43"/>
      <c r="Y23" s="216"/>
      <c r="Z23" s="42"/>
      <c r="AA23" s="42"/>
      <c r="AB23" s="42"/>
      <c r="AC23" s="42"/>
      <c r="AD23" s="42">
        <f t="shared" ref="AD23:AD24" si="45">+AM23+BA23</f>
        <v>37</v>
      </c>
      <c r="AE23" s="235" t="s">
        <v>490</v>
      </c>
      <c r="AF23" s="42"/>
      <c r="AG23" s="42">
        <v>37</v>
      </c>
      <c r="AH23" s="42"/>
      <c r="AI23" s="508"/>
      <c r="AJ23" s="42"/>
      <c r="AK23" s="42"/>
      <c r="AL23" s="42"/>
      <c r="AM23" s="42">
        <f>SUM(AF23:AL23)+AT23+AV23+AX23</f>
        <v>37</v>
      </c>
      <c r="AN23" s="88"/>
      <c r="AO23" s="42"/>
      <c r="AP23" s="42"/>
      <c r="AQ23" s="42"/>
      <c r="AR23" s="42">
        <f t="shared" ref="AR23:AR24" si="46">SUM(AN23:AQ23)</f>
        <v>0</v>
      </c>
      <c r="AS23" s="42"/>
      <c r="AT23" s="42"/>
      <c r="AU23" s="42"/>
      <c r="AV23" s="42"/>
      <c r="AW23" s="42"/>
      <c r="AX23" s="42"/>
      <c r="AY23" s="42"/>
      <c r="AZ23" s="42"/>
      <c r="BA23" s="42">
        <f>+AR23+AS23+AU23+AW23+AY23+AZ23</f>
        <v>0</v>
      </c>
      <c r="BB23" s="55"/>
      <c r="BC23" s="56">
        <v>13</v>
      </c>
      <c r="BD23" s="56"/>
      <c r="BE23" s="55"/>
      <c r="BF23" s="56"/>
    </row>
    <row r="24" spans="1:58" ht="12.95" customHeight="1">
      <c r="A24" s="45"/>
      <c r="B24" s="46"/>
      <c r="C24" s="453"/>
      <c r="D24" s="46"/>
      <c r="E24" s="47"/>
      <c r="F24" s="47"/>
      <c r="G24" s="505"/>
      <c r="H24" s="49"/>
      <c r="I24" s="50"/>
      <c r="J24" s="87"/>
      <c r="K24" s="87"/>
      <c r="L24" s="40"/>
      <c r="M24" s="40"/>
      <c r="N24" s="51"/>
      <c r="O24" s="52"/>
      <c r="P24" s="53"/>
      <c r="Q24" s="52"/>
      <c r="R24" s="506"/>
      <c r="S24" s="506"/>
      <c r="T24" s="42"/>
      <c r="U24" s="42"/>
      <c r="V24" s="42"/>
      <c r="W24" s="42"/>
      <c r="X24" s="43"/>
      <c r="Y24" s="216"/>
      <c r="Z24" s="42"/>
      <c r="AA24" s="42"/>
      <c r="AB24" s="42"/>
      <c r="AC24" s="42"/>
      <c r="AD24" s="42">
        <f t="shared" si="45"/>
        <v>21</v>
      </c>
      <c r="AE24" s="235" t="s">
        <v>226</v>
      </c>
      <c r="AF24" s="38"/>
      <c r="AG24" s="38"/>
      <c r="AH24" s="38">
        <v>21</v>
      </c>
      <c r="AJ24" s="42"/>
      <c r="AK24" s="42"/>
      <c r="AL24" s="42"/>
      <c r="AM24" s="42">
        <f>SUM(AF24:AL24)+AT24+AV24+AX24</f>
        <v>21</v>
      </c>
      <c r="AN24" s="42"/>
      <c r="AO24" s="42"/>
      <c r="AP24" s="42"/>
      <c r="AQ24" s="42"/>
      <c r="AR24" s="42">
        <f t="shared" si="46"/>
        <v>0</v>
      </c>
      <c r="AS24" s="42"/>
      <c r="AT24" s="42"/>
      <c r="AU24" s="42"/>
      <c r="AV24" s="42"/>
      <c r="AW24" s="42"/>
      <c r="AX24" s="42"/>
      <c r="AY24" s="42"/>
      <c r="AZ24" s="42"/>
      <c r="BA24" s="42">
        <f>+AR24+AS24+AU24+AW24+AY24+AZ24</f>
        <v>0</v>
      </c>
      <c r="BB24" s="38"/>
      <c r="BC24" s="509"/>
      <c r="BD24" s="509"/>
      <c r="BE24" s="38"/>
      <c r="BF24" s="509"/>
    </row>
    <row r="25" spans="1:58" ht="12.95" customHeight="1">
      <c r="A25" s="45"/>
      <c r="B25" s="46"/>
      <c r="C25" s="453"/>
      <c r="D25" s="46"/>
      <c r="E25" s="47"/>
      <c r="F25" s="47"/>
      <c r="G25" s="48"/>
      <c r="H25" s="49"/>
      <c r="I25" s="50"/>
      <c r="J25" s="87"/>
      <c r="K25" s="87"/>
      <c r="L25" s="40"/>
      <c r="M25" s="40"/>
      <c r="N25" s="51"/>
      <c r="O25" s="52"/>
      <c r="P25" s="53"/>
      <c r="Q25" s="39"/>
      <c r="R25" s="506"/>
      <c r="S25" s="506"/>
      <c r="T25" s="42"/>
      <c r="U25" s="42"/>
      <c r="V25" s="42"/>
      <c r="W25" s="42"/>
      <c r="X25" s="43"/>
      <c r="Y25" s="216"/>
      <c r="Z25" s="42"/>
      <c r="AA25" s="42"/>
      <c r="AB25" s="42"/>
      <c r="AC25" s="42"/>
      <c r="AD25" s="42"/>
      <c r="AE25" s="235"/>
      <c r="AF25" s="42"/>
      <c r="AG25" s="42"/>
      <c r="AH25" s="42"/>
      <c r="AI25" s="508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38"/>
      <c r="BC25" s="509"/>
      <c r="BD25" s="509"/>
      <c r="BE25" s="38"/>
      <c r="BF25" s="509"/>
    </row>
    <row r="26" spans="1:58" ht="12.95" customHeight="1">
      <c r="A26" s="45">
        <v>45905</v>
      </c>
      <c r="B26" s="46" t="s">
        <v>469</v>
      </c>
      <c r="C26" s="453">
        <f t="shared" ref="C26" si="47">(M26*E26*O26*Q26)/100000000</f>
        <v>51.30109152</v>
      </c>
      <c r="D26" s="46" t="s">
        <v>485</v>
      </c>
      <c r="E26" s="47">
        <v>15.5</v>
      </c>
      <c r="F26" s="47">
        <v>1</v>
      </c>
      <c r="G26" s="505">
        <v>830</v>
      </c>
      <c r="H26" s="49">
        <v>0.14000000000000001</v>
      </c>
      <c r="I26" s="50">
        <v>0.88</v>
      </c>
      <c r="J26" s="87">
        <f t="shared" ref="J26" si="48">E26*G26*(1-H26)*1440/1000000*3.4</f>
        <v>54.168854400000001</v>
      </c>
      <c r="K26" s="87">
        <f t="shared" ref="K26" si="49">(IF(G26&lt;L26,L26,G26)*(1-IF(H26&lt;N26,H26,N26))*E26*O26*Q26)/100000000</f>
        <v>51.30109152</v>
      </c>
      <c r="L26" s="40">
        <v>830</v>
      </c>
      <c r="M26" s="40">
        <f>+L26-L26*0.14</f>
        <v>713.8</v>
      </c>
      <c r="N26" s="51">
        <f t="shared" ref="N26" si="50">1-(M26/L26)</f>
        <v>0.14000000000000001</v>
      </c>
      <c r="O26" s="52">
        <f>+'Trim Rwd'!H18</f>
        <v>322</v>
      </c>
      <c r="P26" s="53">
        <f t="shared" ref="P26" si="51">O26*(Q26-R26-S26)</f>
        <v>444682</v>
      </c>
      <c r="Q26" s="52">
        <v>1440</v>
      </c>
      <c r="R26" s="506">
        <v>0</v>
      </c>
      <c r="S26" s="506">
        <v>59</v>
      </c>
      <c r="T26" s="42">
        <f t="shared" ref="T26" si="52">E26*M26*O26*Q26/100000000</f>
        <v>51.30109152</v>
      </c>
      <c r="U26" s="42">
        <f t="shared" ref="U26" si="53">E26*M26*O26*(Q26-R26-S26)/100000000</f>
        <v>49.199171798000002</v>
      </c>
      <c r="V26" s="42">
        <f t="shared" ref="V26" si="54">E26*G26*(1-N26)*O26/100*(R26+S26)/1000000</f>
        <v>2.1019197219999999</v>
      </c>
      <c r="W26" s="42">
        <f>+'5'!K34/1000</f>
        <v>47.639000000000003</v>
      </c>
      <c r="X26" s="507">
        <f>SUM(W26:W29)/SUM(K26:K29)</f>
        <v>0.92861571924698105</v>
      </c>
      <c r="Y26" s="216">
        <v>0</v>
      </c>
      <c r="Z26" s="42">
        <f>+'5'!D34/1000</f>
        <v>0.19</v>
      </c>
      <c r="AA26" s="54">
        <f>SUM(U26:U29)-SUM(W26:W29)-SUM(Z26:Z29)-SUM(Y26:Y29)</f>
        <v>1.370171797999999</v>
      </c>
      <c r="AB26" s="54">
        <f>(SUM(K26:K29)-SUM(W26:W29)-SUM(Y26:Y29)-SUM(Z26:Z29)-SUM(AC26:AC29)-SUM(V26:V29))-AA26</f>
        <v>-1.7763568394002505E-15</v>
      </c>
      <c r="AC26" s="42">
        <f>K26-T26</f>
        <v>0</v>
      </c>
      <c r="AD26" s="42">
        <f>+AM26+BA26</f>
        <v>16</v>
      </c>
      <c r="AE26" s="235" t="s">
        <v>491</v>
      </c>
      <c r="AF26" s="42">
        <v>16</v>
      </c>
      <c r="AG26" s="42"/>
      <c r="AH26" s="42"/>
      <c r="AI26" s="508"/>
      <c r="AJ26" s="42"/>
      <c r="AK26" s="42"/>
      <c r="AL26" s="42"/>
      <c r="AM26" s="42">
        <f>SUM(AF26:AL26)+AT26+AV26+AX26</f>
        <v>16</v>
      </c>
      <c r="AN26" s="42"/>
      <c r="AO26" s="42"/>
      <c r="AP26" s="42"/>
      <c r="AQ26" s="42"/>
      <c r="AR26" s="42">
        <f>SUM(AN26:AQ26)</f>
        <v>0</v>
      </c>
      <c r="AS26" s="42"/>
      <c r="AT26" s="42"/>
      <c r="AU26" s="42"/>
      <c r="AV26" s="42"/>
      <c r="AW26" s="42"/>
      <c r="AX26" s="42"/>
      <c r="AY26" s="42"/>
      <c r="AZ26" s="42"/>
      <c r="BA26" s="42">
        <f>+AR26+AS26+AU26+AW26+AY26+AZ26</f>
        <v>0</v>
      </c>
      <c r="BB26" s="38">
        <v>4</v>
      </c>
      <c r="BC26" s="56"/>
      <c r="BD26" s="56"/>
      <c r="BE26" s="38"/>
      <c r="BF26" s="56"/>
    </row>
    <row r="27" spans="1:58" ht="12.95" customHeight="1">
      <c r="A27" s="45"/>
      <c r="B27" s="46"/>
      <c r="C27" s="453"/>
      <c r="D27" s="46"/>
      <c r="E27" s="47"/>
      <c r="F27" s="47"/>
      <c r="G27" s="505"/>
      <c r="H27" s="49"/>
      <c r="I27" s="50"/>
      <c r="J27" s="87"/>
      <c r="K27" s="87"/>
      <c r="L27" s="40"/>
      <c r="M27" s="40"/>
      <c r="N27" s="51"/>
      <c r="O27" s="52"/>
      <c r="P27" s="53"/>
      <c r="Q27" s="52"/>
      <c r="R27" s="506"/>
      <c r="S27" s="506"/>
      <c r="T27" s="42"/>
      <c r="U27" s="42"/>
      <c r="V27" s="42"/>
      <c r="W27" s="42"/>
      <c r="X27" s="43"/>
      <c r="Y27" s="216"/>
      <c r="Z27" s="42"/>
      <c r="AA27" s="42"/>
      <c r="AB27" s="42"/>
      <c r="AC27" s="42"/>
      <c r="AD27" s="42">
        <f t="shared" ref="AD27:AD28" si="55">+AM27+BA27</f>
        <v>28</v>
      </c>
      <c r="AE27" s="235" t="s">
        <v>492</v>
      </c>
      <c r="AF27" s="42"/>
      <c r="AG27" s="42">
        <v>28</v>
      </c>
      <c r="AH27" s="42"/>
      <c r="AI27" s="508"/>
      <c r="AJ27" s="42"/>
      <c r="AK27" s="42"/>
      <c r="AL27" s="42"/>
      <c r="AM27" s="42">
        <f>SUM(AF27:AL27)+AT27+AV27+AX27</f>
        <v>28</v>
      </c>
      <c r="AN27" s="88"/>
      <c r="AO27" s="42"/>
      <c r="AP27" s="42"/>
      <c r="AQ27" s="42"/>
      <c r="AR27" s="42">
        <f t="shared" ref="AR27:AR28" si="56">SUM(AN27:AQ27)</f>
        <v>0</v>
      </c>
      <c r="AS27" s="42"/>
      <c r="AT27" s="42"/>
      <c r="AU27" s="42"/>
      <c r="AV27" s="42"/>
      <c r="AW27" s="42"/>
      <c r="AX27" s="42"/>
      <c r="AY27" s="42"/>
      <c r="AZ27" s="42"/>
      <c r="BA27" s="42">
        <f>+AR27+AS27+AU27+AW27+AY27+AZ27</f>
        <v>0</v>
      </c>
      <c r="BB27" s="55"/>
      <c r="BC27" s="56">
        <v>12</v>
      </c>
      <c r="BD27" s="56"/>
      <c r="BE27" s="55"/>
      <c r="BF27" s="56"/>
    </row>
    <row r="28" spans="1:58" ht="12.95" customHeight="1">
      <c r="A28" s="45"/>
      <c r="B28" s="46"/>
      <c r="C28" s="453"/>
      <c r="D28" s="46"/>
      <c r="E28" s="47"/>
      <c r="F28" s="47"/>
      <c r="G28" s="505"/>
      <c r="H28" s="49"/>
      <c r="I28" s="50"/>
      <c r="J28" s="87"/>
      <c r="K28" s="87"/>
      <c r="L28" s="40"/>
      <c r="M28" s="40"/>
      <c r="N28" s="51"/>
      <c r="O28" s="52"/>
      <c r="P28" s="53"/>
      <c r="Q28" s="52"/>
      <c r="R28" s="506"/>
      <c r="S28" s="506"/>
      <c r="T28" s="42"/>
      <c r="U28" s="42"/>
      <c r="V28" s="42"/>
      <c r="W28" s="42"/>
      <c r="X28" s="43"/>
      <c r="Y28" s="216"/>
      <c r="Z28" s="42"/>
      <c r="AA28" s="42"/>
      <c r="AB28" s="42"/>
      <c r="AC28" s="42"/>
      <c r="AD28" s="42">
        <f t="shared" si="55"/>
        <v>15</v>
      </c>
      <c r="AE28" s="235" t="s">
        <v>226</v>
      </c>
      <c r="AF28" s="38"/>
      <c r="AG28" s="38"/>
      <c r="AH28" s="38">
        <v>15</v>
      </c>
      <c r="AJ28" s="42"/>
      <c r="AK28" s="42"/>
      <c r="AL28" s="42"/>
      <c r="AM28" s="42">
        <f>SUM(AF28:AL28)+AT28+AV28+AX28</f>
        <v>15</v>
      </c>
      <c r="AN28" s="42"/>
      <c r="AO28" s="42"/>
      <c r="AP28" s="42"/>
      <c r="AQ28" s="42"/>
      <c r="AR28" s="42">
        <f t="shared" si="56"/>
        <v>0</v>
      </c>
      <c r="AS28" s="42"/>
      <c r="AT28" s="42"/>
      <c r="AU28" s="42"/>
      <c r="AV28" s="42"/>
      <c r="AW28" s="42"/>
      <c r="AX28" s="42"/>
      <c r="AY28" s="42"/>
      <c r="AZ28" s="42"/>
      <c r="BA28" s="42">
        <f>+AR28+AS28+AU28+AW28+AY28+AZ28</f>
        <v>0</v>
      </c>
      <c r="BB28" s="38"/>
      <c r="BC28" s="509"/>
      <c r="BD28" s="509"/>
      <c r="BE28" s="38"/>
      <c r="BF28" s="509"/>
    </row>
    <row r="29" spans="1:58" ht="12.95" customHeight="1">
      <c r="A29" s="45"/>
      <c r="B29" s="46"/>
      <c r="C29" s="453"/>
      <c r="D29" s="46"/>
      <c r="E29" s="47"/>
      <c r="F29" s="47"/>
      <c r="G29" s="48"/>
      <c r="H29" s="49"/>
      <c r="I29" s="50"/>
      <c r="J29" s="87"/>
      <c r="K29" s="87"/>
      <c r="L29" s="40"/>
      <c r="M29" s="40"/>
      <c r="N29" s="51"/>
      <c r="O29" s="52"/>
      <c r="P29" s="53"/>
      <c r="Q29" s="39"/>
      <c r="R29" s="506"/>
      <c r="S29" s="506"/>
      <c r="T29" s="42"/>
      <c r="U29" s="42"/>
      <c r="V29" s="42"/>
      <c r="W29" s="42"/>
      <c r="X29" s="43"/>
      <c r="Y29" s="216"/>
      <c r="Z29" s="42"/>
      <c r="AA29" s="42"/>
      <c r="AB29" s="42"/>
      <c r="AC29" s="42"/>
      <c r="AD29" s="42"/>
      <c r="AE29" s="235"/>
      <c r="AF29" s="42"/>
      <c r="AG29" s="42"/>
      <c r="AH29" s="42"/>
      <c r="AI29" s="508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38"/>
      <c r="BC29" s="509"/>
      <c r="BD29" s="509"/>
      <c r="BE29" s="38"/>
      <c r="BF29" s="509"/>
    </row>
    <row r="30" spans="1:58" ht="12.95" customHeight="1">
      <c r="A30" s="45">
        <v>45906</v>
      </c>
      <c r="B30" s="46" t="s">
        <v>469</v>
      </c>
      <c r="C30" s="453">
        <f t="shared" ref="C30" si="57">(M30*E30*O30*Q30)/100000000</f>
        <v>51.519766249411767</v>
      </c>
      <c r="D30" s="46" t="s">
        <v>485</v>
      </c>
      <c r="E30" s="47">
        <v>15.5</v>
      </c>
      <c r="F30" s="47">
        <v>1</v>
      </c>
      <c r="G30" s="505">
        <v>830</v>
      </c>
      <c r="H30" s="49">
        <v>0.14000000000000001</v>
      </c>
      <c r="I30" s="50">
        <v>0.88</v>
      </c>
      <c r="J30" s="87">
        <f t="shared" ref="J30" si="58">E30*G30*(1-H30)*1440/1000000*3.4</f>
        <v>54.168854400000001</v>
      </c>
      <c r="K30" s="87">
        <f t="shared" ref="K30" si="59">(IF(G30&lt;L30,L30,G30)*(1-IF(H30&lt;N30,H30,N30))*E30*O30*Q30)/100000000</f>
        <v>51.519766249411767</v>
      </c>
      <c r="L30" s="40">
        <v>830</v>
      </c>
      <c r="M30" s="40">
        <f>+L30-L30*0.14</f>
        <v>713.8</v>
      </c>
      <c r="N30" s="51">
        <f t="shared" ref="N30" si="60">1-(M30/L30)</f>
        <v>0.14000000000000001</v>
      </c>
      <c r="O30" s="52">
        <f>+'Trim Rwd'!H20</f>
        <v>323.37254901960785</v>
      </c>
      <c r="P30" s="53">
        <f t="shared" ref="P30" si="61">O30*(Q30-R30-S30)</f>
        <v>448517.72549019608</v>
      </c>
      <c r="Q30" s="52">
        <v>1440</v>
      </c>
      <c r="R30" s="506">
        <v>0</v>
      </c>
      <c r="S30" s="506">
        <v>53</v>
      </c>
      <c r="T30" s="42">
        <f t="shared" ref="T30" si="62">E30*M30*O30*Q30/100000000</f>
        <v>51.519766249411767</v>
      </c>
      <c r="U30" s="42">
        <f t="shared" ref="U30" si="63">E30*M30*O30*(Q30-R30-S30)/100000000</f>
        <v>49.623552630509806</v>
      </c>
      <c r="V30" s="42">
        <f t="shared" ref="V30" si="64">E30*G30*(1-N30)*O30/100*(R30+S30)/1000000</f>
        <v>1.8962136189019609</v>
      </c>
      <c r="W30" s="42">
        <f>+'6'!K34/1000</f>
        <v>47.774999999999999</v>
      </c>
      <c r="X30" s="507">
        <f>SUM(W30:W33)/SUM(K30:K33)</f>
        <v>0.92731398991053215</v>
      </c>
      <c r="Y30" s="216">
        <v>0</v>
      </c>
      <c r="Z30" s="42">
        <f>+'6'!D34/1000</f>
        <v>0.8</v>
      </c>
      <c r="AA30" s="54">
        <f>SUM(U30:U33)-SUM(W30:W33)-SUM(Z30:Z33)-SUM(Y30:Y33)</f>
        <v>1.0485526305098076</v>
      </c>
      <c r="AB30" s="54">
        <f>(SUM(K30:K33)-SUM(W30:W33)-SUM(Y30:Y33)-SUM(Z30:Z33)-SUM(AC30:AC33)-SUM(V30:V33))-AA30</f>
        <v>0</v>
      </c>
      <c r="AC30" s="42">
        <f>K30-T30</f>
        <v>0</v>
      </c>
      <c r="AD30" s="42">
        <f>+AM30+BA30</f>
        <v>7</v>
      </c>
      <c r="AE30" s="235" t="s">
        <v>467</v>
      </c>
      <c r="AF30" s="42">
        <v>7</v>
      </c>
      <c r="AG30" s="42"/>
      <c r="AH30" s="42"/>
      <c r="AI30" s="508"/>
      <c r="AJ30" s="42"/>
      <c r="AK30" s="42"/>
      <c r="AL30" s="42"/>
      <c r="AM30" s="42">
        <f>SUM(AF30:AL30)+AT30+AV30+AX30</f>
        <v>7</v>
      </c>
      <c r="AN30" s="42"/>
      <c r="AO30" s="42"/>
      <c r="AP30" s="42"/>
      <c r="AQ30" s="42"/>
      <c r="AR30" s="42">
        <f>SUM(AN30:AQ30)</f>
        <v>0</v>
      </c>
      <c r="AS30" s="42"/>
      <c r="AT30" s="42"/>
      <c r="AU30" s="42"/>
      <c r="AV30" s="42"/>
      <c r="AW30" s="42"/>
      <c r="AX30" s="42"/>
      <c r="AY30" s="42"/>
      <c r="AZ30" s="42"/>
      <c r="BA30" s="42">
        <f>+AR30+AS30+AU30+AW30+AY30+AZ30</f>
        <v>0</v>
      </c>
      <c r="BB30" s="38">
        <v>2</v>
      </c>
      <c r="BC30" s="56"/>
      <c r="BD30" s="56"/>
      <c r="BE30" s="38"/>
      <c r="BF30" s="56"/>
    </row>
    <row r="31" spans="1:58" ht="12.95" customHeight="1">
      <c r="A31" s="45"/>
      <c r="B31" s="46"/>
      <c r="C31" s="453"/>
      <c r="D31" s="46"/>
      <c r="E31" s="47"/>
      <c r="F31" s="47"/>
      <c r="G31" s="505"/>
      <c r="H31" s="49"/>
      <c r="I31" s="50"/>
      <c r="J31" s="87"/>
      <c r="K31" s="87"/>
      <c r="L31" s="40"/>
      <c r="M31" s="40"/>
      <c r="N31" s="51"/>
      <c r="O31" s="52"/>
      <c r="P31" s="53"/>
      <c r="Q31" s="52"/>
      <c r="R31" s="506"/>
      <c r="S31" s="506"/>
      <c r="T31" s="42"/>
      <c r="U31" s="42"/>
      <c r="V31" s="42"/>
      <c r="W31" s="42"/>
      <c r="X31" s="43"/>
      <c r="Y31" s="216"/>
      <c r="Z31" s="42"/>
      <c r="AA31" s="42"/>
      <c r="AB31" s="42"/>
      <c r="AC31" s="42"/>
      <c r="AD31" s="42">
        <f t="shared" ref="AD31:AD33" si="65">+AM31+BA31</f>
        <v>24</v>
      </c>
      <c r="AE31" s="235" t="s">
        <v>503</v>
      </c>
      <c r="AF31" s="42"/>
      <c r="AG31" s="42">
        <v>24</v>
      </c>
      <c r="AH31" s="42"/>
      <c r="AI31" s="508"/>
      <c r="AJ31" s="42"/>
      <c r="AK31" s="42"/>
      <c r="AL31" s="42"/>
      <c r="AM31" s="42">
        <f>SUM(AF31:AL31)+AT31+AV31+AX31</f>
        <v>24</v>
      </c>
      <c r="AN31" s="88"/>
      <c r="AO31" s="42"/>
      <c r="AP31" s="42"/>
      <c r="AQ31" s="42"/>
      <c r="AR31" s="42">
        <f t="shared" ref="AR31:AR32" si="66">SUM(AN31:AQ31)</f>
        <v>0</v>
      </c>
      <c r="AS31" s="42"/>
      <c r="AT31" s="42"/>
      <c r="AU31" s="42"/>
      <c r="AV31" s="42"/>
      <c r="AW31" s="42"/>
      <c r="AX31" s="42"/>
      <c r="AY31" s="42"/>
      <c r="AZ31" s="42"/>
      <c r="BA31" s="42">
        <f>+AR31+AS31+AU31+AW31+AY31+AZ31</f>
        <v>0</v>
      </c>
      <c r="BB31" s="55"/>
      <c r="BC31" s="56">
        <v>11</v>
      </c>
      <c r="BD31" s="56"/>
      <c r="BE31" s="55"/>
      <c r="BF31" s="56"/>
    </row>
    <row r="32" spans="1:58" ht="12.95" customHeight="1">
      <c r="A32" s="45"/>
      <c r="B32" s="46"/>
      <c r="C32" s="453"/>
      <c r="D32" s="46"/>
      <c r="E32" s="47"/>
      <c r="F32" s="47"/>
      <c r="G32" s="505"/>
      <c r="H32" s="49"/>
      <c r="I32" s="50"/>
      <c r="J32" s="87"/>
      <c r="K32" s="87"/>
      <c r="L32" s="40"/>
      <c r="M32" s="40"/>
      <c r="N32" s="51"/>
      <c r="O32" s="52"/>
      <c r="P32" s="53"/>
      <c r="Q32" s="52"/>
      <c r="R32" s="506"/>
      <c r="S32" s="506"/>
      <c r="T32" s="42"/>
      <c r="U32" s="42"/>
      <c r="V32" s="42"/>
      <c r="W32" s="42"/>
      <c r="X32" s="43"/>
      <c r="Y32" s="216"/>
      <c r="Z32" s="42"/>
      <c r="AA32" s="42"/>
      <c r="AB32" s="42"/>
      <c r="AC32" s="42"/>
      <c r="AD32" s="42">
        <f t="shared" si="65"/>
        <v>20</v>
      </c>
      <c r="AE32" s="235" t="s">
        <v>226</v>
      </c>
      <c r="AF32" s="38"/>
      <c r="AG32" s="38"/>
      <c r="AH32" s="38">
        <v>20</v>
      </c>
      <c r="AI32" s="508"/>
      <c r="AJ32" s="42"/>
      <c r="AK32" s="42"/>
      <c r="AL32" s="42"/>
      <c r="AM32" s="42">
        <f>SUM(AF32:AL32)+AT32+AV32+AX32</f>
        <v>20</v>
      </c>
      <c r="AN32" s="42"/>
      <c r="AO32" s="42"/>
      <c r="AP32" s="42"/>
      <c r="AQ32" s="42"/>
      <c r="AR32" s="42">
        <f t="shared" si="66"/>
        <v>0</v>
      </c>
      <c r="AS32" s="42"/>
      <c r="AT32" s="42"/>
      <c r="AU32" s="42"/>
      <c r="AV32" s="42"/>
      <c r="AW32" s="42"/>
      <c r="AX32" s="42"/>
      <c r="AY32" s="42"/>
      <c r="AZ32" s="42"/>
      <c r="BA32" s="42">
        <f>+AR32+AS32+AU32+AW32+AY32+AZ32</f>
        <v>0</v>
      </c>
      <c r="BB32" s="38"/>
      <c r="BC32" s="509"/>
      <c r="BD32" s="509"/>
      <c r="BE32" s="38"/>
      <c r="BF32" s="509"/>
    </row>
    <row r="33" spans="1:58" ht="12.95" customHeight="1">
      <c r="A33" s="45"/>
      <c r="B33" s="46"/>
      <c r="C33" s="453"/>
      <c r="D33" s="46"/>
      <c r="E33" s="47"/>
      <c r="F33" s="47"/>
      <c r="G33" s="48"/>
      <c r="H33" s="49"/>
      <c r="I33" s="50"/>
      <c r="J33" s="87"/>
      <c r="K33" s="87"/>
      <c r="L33" s="40"/>
      <c r="M33" s="40"/>
      <c r="N33" s="51"/>
      <c r="O33" s="52"/>
      <c r="P33" s="53"/>
      <c r="Q33" s="39"/>
      <c r="R33" s="506"/>
      <c r="S33" s="506"/>
      <c r="T33" s="42"/>
      <c r="U33" s="42"/>
      <c r="V33" s="42"/>
      <c r="W33" s="42"/>
      <c r="X33" s="43"/>
      <c r="Y33" s="216"/>
      <c r="Z33" s="42"/>
      <c r="AA33" s="42"/>
      <c r="AB33" s="42"/>
      <c r="AC33" s="42"/>
      <c r="AD33" s="42">
        <f t="shared" si="65"/>
        <v>2</v>
      </c>
      <c r="AE33" s="235" t="s">
        <v>387</v>
      </c>
      <c r="AF33" s="42"/>
      <c r="AG33" s="38"/>
      <c r="AH33" s="38"/>
      <c r="AI33" s="34">
        <v>2</v>
      </c>
      <c r="AJ33" s="42"/>
      <c r="AK33" s="42"/>
      <c r="AL33" s="42"/>
      <c r="AM33" s="42">
        <f>SUM(AF33:AL33)+AT33+AV33+AX33</f>
        <v>2</v>
      </c>
      <c r="AN33" s="42"/>
      <c r="AO33" s="42"/>
      <c r="AP33" s="42"/>
      <c r="AQ33" s="42"/>
      <c r="AR33" s="42">
        <f t="shared" ref="AR33" si="67">SUM(AN33:AQ33)</f>
        <v>0</v>
      </c>
      <c r="AS33" s="42"/>
      <c r="AT33" s="42"/>
      <c r="AU33" s="42"/>
      <c r="AV33" s="42"/>
      <c r="AW33" s="42"/>
      <c r="AX33" s="42"/>
      <c r="AY33" s="42"/>
      <c r="AZ33" s="42"/>
      <c r="BA33" s="42">
        <f>+AR33+AS33+AU33+AW33+AY33+AZ33</f>
        <v>0</v>
      </c>
      <c r="BB33" s="38"/>
      <c r="BC33" s="509"/>
      <c r="BD33" s="509"/>
      <c r="BE33" s="38"/>
      <c r="BF33" s="509"/>
    </row>
    <row r="34" spans="1:58" ht="12.95" customHeight="1">
      <c r="A34" s="45"/>
      <c r="B34" s="46"/>
      <c r="C34" s="453"/>
      <c r="D34" s="46"/>
      <c r="E34" s="47"/>
      <c r="F34" s="47"/>
      <c r="G34" s="505"/>
      <c r="H34" s="49"/>
      <c r="I34" s="50"/>
      <c r="J34" s="87"/>
      <c r="K34" s="87"/>
      <c r="L34" s="40"/>
      <c r="M34" s="40"/>
      <c r="N34" s="51"/>
      <c r="O34" s="52"/>
      <c r="P34" s="53"/>
      <c r="Q34" s="52"/>
      <c r="R34" s="506"/>
      <c r="S34" s="506"/>
      <c r="T34" s="42"/>
      <c r="U34" s="42"/>
      <c r="V34" s="42"/>
      <c r="W34" s="42"/>
      <c r="X34" s="43"/>
      <c r="Y34" s="216"/>
      <c r="Z34" s="42"/>
      <c r="AA34" s="42"/>
      <c r="AB34" s="42"/>
      <c r="AC34" s="42"/>
      <c r="AD34" s="42"/>
      <c r="AE34" s="238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38"/>
      <c r="BC34" s="56"/>
      <c r="BD34" s="56"/>
      <c r="BE34" s="55"/>
      <c r="BF34" s="56"/>
    </row>
    <row r="35" spans="1:58" ht="12.95" customHeight="1">
      <c r="A35" s="45">
        <v>45907</v>
      </c>
      <c r="B35" s="46" t="s">
        <v>469</v>
      </c>
      <c r="C35" s="453">
        <f t="shared" ref="C35:C37" si="68">(M35*E35*O35*Q35)/100000000</f>
        <v>17.9492148</v>
      </c>
      <c r="D35" s="46" t="s">
        <v>485</v>
      </c>
      <c r="E35" s="47">
        <v>16</v>
      </c>
      <c r="F35" s="47">
        <v>1</v>
      </c>
      <c r="G35" s="505">
        <v>830</v>
      </c>
      <c r="H35" s="49">
        <v>0.14000000000000001</v>
      </c>
      <c r="I35" s="50">
        <v>0.88</v>
      </c>
      <c r="J35" s="87">
        <f t="shared" ref="J35:J37" si="69">E35*G35*(1-H35)*1440/1000000*3.4</f>
        <v>55.916236799999993</v>
      </c>
      <c r="K35" s="87">
        <f t="shared" ref="K35:K37" si="70">(IF(G35&lt;L35,L35,G35)*(1-IF(H35&lt;N35,H35,N35))*E35*O35*Q35)/100000000</f>
        <v>17.9492148</v>
      </c>
      <c r="L35" s="40">
        <v>830</v>
      </c>
      <c r="M35" s="40">
        <f>+L35-L35*0.14</f>
        <v>713.8</v>
      </c>
      <c r="N35" s="51">
        <f t="shared" ref="N35:N37" si="71">1-(M35/L35)</f>
        <v>0.14000000000000001</v>
      </c>
      <c r="O35" s="52">
        <f>+'Trim Rwd'!H25</f>
        <v>317.5</v>
      </c>
      <c r="P35" s="53">
        <f t="shared" ref="P35:P37" si="72">O35*(Q35-R35-S35)</f>
        <v>150495</v>
      </c>
      <c r="Q35" s="52">
        <v>495</v>
      </c>
      <c r="R35" s="506">
        <v>0</v>
      </c>
      <c r="S35" s="506">
        <v>21</v>
      </c>
      <c r="T35" s="42">
        <f t="shared" ref="T35:T37" si="73">E35*M35*O35*Q35/100000000</f>
        <v>17.9492148</v>
      </c>
      <c r="U35" s="42">
        <f t="shared" ref="U35:U37" si="74">E35*M35*O35*(Q35-R35-S35)/100000000</f>
        <v>17.187732960000002</v>
      </c>
      <c r="V35" s="42">
        <f t="shared" ref="V35:V37" si="75">E35*G35*(1-N35)*O35/100*(R35+S35)/1000000</f>
        <v>0.76148183999999997</v>
      </c>
      <c r="W35" s="42">
        <f>+'7'!K13/1000</f>
        <v>19.427</v>
      </c>
      <c r="X35" s="507">
        <f>SUM(W35:W38)/SUM(K35:K38)</f>
        <v>0.73773035183348046</v>
      </c>
      <c r="Y35" s="216">
        <v>0</v>
      </c>
      <c r="Z35" s="42">
        <f>+'7'!D16/1000</f>
        <v>0.17799999999999999</v>
      </c>
      <c r="AA35" s="54">
        <f>SUM(U35:U38)-SUM(W35:W38)-SUM(Z35:Z38)-SUM(Y35:Y38)</f>
        <v>9.8891638033333233</v>
      </c>
      <c r="AB35" s="54">
        <f>(SUM(K35:K38)-SUM(W35:W38)-SUM(Y35:Y38)-SUM(Z35:Z38)-SUM(AC35:AC38)-SUM(V35:V38))-AA35</f>
        <v>0</v>
      </c>
      <c r="AC35" s="42">
        <f>K35-T35</f>
        <v>0</v>
      </c>
      <c r="AD35" s="42">
        <f>+AM35+BA35</f>
        <v>2</v>
      </c>
      <c r="AE35" s="235" t="s">
        <v>491</v>
      </c>
      <c r="AF35" s="42">
        <v>2</v>
      </c>
      <c r="AG35" s="42"/>
      <c r="AH35" s="42"/>
      <c r="AI35" s="508"/>
      <c r="AJ35" s="42"/>
      <c r="AK35" s="42"/>
      <c r="AL35" s="42"/>
      <c r="AM35" s="42">
        <f>SUM(AF35:AL35)+AT35+AV35+AX35</f>
        <v>2</v>
      </c>
      <c r="AN35" s="42"/>
      <c r="AO35" s="42"/>
      <c r="AP35" s="42"/>
      <c r="AQ35" s="42"/>
      <c r="AR35" s="42">
        <f>SUM(AN35:AQ35)</f>
        <v>0</v>
      </c>
      <c r="AS35" s="42"/>
      <c r="AT35" s="42"/>
      <c r="AU35" s="42"/>
      <c r="AV35" s="42"/>
      <c r="AW35" s="42"/>
      <c r="AX35" s="42"/>
      <c r="AY35" s="42"/>
      <c r="AZ35" s="42"/>
      <c r="BA35" s="42">
        <f>+AR35+AS35+AU35+AW35+AY35+AZ35</f>
        <v>0</v>
      </c>
      <c r="BB35" s="38">
        <v>4</v>
      </c>
      <c r="BC35" s="56"/>
      <c r="BD35" s="56"/>
      <c r="BE35" s="38"/>
      <c r="BF35" s="56"/>
    </row>
    <row r="36" spans="1:58" ht="12.95" customHeight="1">
      <c r="A36" s="45"/>
      <c r="B36" s="46" t="s">
        <v>469</v>
      </c>
      <c r="C36" s="453">
        <f t="shared" si="68"/>
        <v>29.282306624999997</v>
      </c>
      <c r="D36" s="46" t="s">
        <v>485</v>
      </c>
      <c r="E36" s="47">
        <v>16.5</v>
      </c>
      <c r="F36" s="47">
        <v>1</v>
      </c>
      <c r="G36" s="505">
        <v>830</v>
      </c>
      <c r="H36" s="49">
        <v>0.14000000000000001</v>
      </c>
      <c r="I36" s="50">
        <v>0.88</v>
      </c>
      <c r="J36" s="87">
        <f t="shared" si="69"/>
        <v>57.663619199999999</v>
      </c>
      <c r="K36" s="87">
        <f t="shared" si="70"/>
        <v>29.282306624999997</v>
      </c>
      <c r="L36" s="40">
        <v>830</v>
      </c>
      <c r="M36" s="40">
        <f>+L36-L36*0.14</f>
        <v>713.8</v>
      </c>
      <c r="N36" s="51">
        <f t="shared" si="71"/>
        <v>0.14000000000000001</v>
      </c>
      <c r="O36" s="52">
        <f>+'Trim Rwd'!H26</f>
        <v>325</v>
      </c>
      <c r="P36" s="53">
        <f t="shared" si="72"/>
        <v>238550</v>
      </c>
      <c r="Q36" s="52">
        <v>765</v>
      </c>
      <c r="R36" s="506">
        <v>0</v>
      </c>
      <c r="S36" s="506">
        <v>31</v>
      </c>
      <c r="T36" s="42">
        <f t="shared" si="73"/>
        <v>29.282306624999997</v>
      </c>
      <c r="U36" s="42">
        <f t="shared" si="74"/>
        <v>28.095703349999994</v>
      </c>
      <c r="V36" s="42">
        <f t="shared" si="75"/>
        <v>1.186603275</v>
      </c>
      <c r="W36" s="42">
        <f>+'7'!K14/1000</f>
        <v>7.4539999999999997</v>
      </c>
      <c r="X36" s="43"/>
      <c r="Y36" s="216"/>
      <c r="Z36" s="42">
        <v>0</v>
      </c>
      <c r="AA36" s="42"/>
      <c r="AB36" s="42"/>
      <c r="AC36" s="42">
        <f t="shared" ref="AC36:AC37" si="76">K36-T36</f>
        <v>0</v>
      </c>
      <c r="AD36" s="42">
        <f t="shared" ref="AD36:AD38" si="77">+AM36+BA36</f>
        <v>27</v>
      </c>
      <c r="AE36" s="235" t="s">
        <v>492</v>
      </c>
      <c r="AF36" s="42"/>
      <c r="AG36" s="42">
        <v>27</v>
      </c>
      <c r="AH36" s="42"/>
      <c r="AI36" s="508"/>
      <c r="AJ36" s="42"/>
      <c r="AK36" s="42"/>
      <c r="AL36" s="42"/>
      <c r="AM36" s="42">
        <f>SUM(AF36:AL36)+AT36+AV36+AX36</f>
        <v>27</v>
      </c>
      <c r="AN36" s="88"/>
      <c r="AO36" s="42"/>
      <c r="AP36" s="42"/>
      <c r="AQ36" s="42"/>
      <c r="AR36" s="42">
        <f t="shared" ref="AR36:AR38" si="78">SUM(AN36:AQ36)</f>
        <v>0</v>
      </c>
      <c r="AS36" s="42"/>
      <c r="AT36" s="42"/>
      <c r="AU36" s="42"/>
      <c r="AV36" s="42"/>
      <c r="AW36" s="42"/>
      <c r="AX36" s="42"/>
      <c r="AY36" s="42"/>
      <c r="AZ36" s="42"/>
      <c r="BA36" s="42">
        <f>+AR36+AS36+AU36+AW36+AY36+AZ36</f>
        <v>0</v>
      </c>
      <c r="BB36" s="55"/>
      <c r="BC36" s="56">
        <v>12</v>
      </c>
      <c r="BD36" s="56"/>
      <c r="BE36" s="55"/>
      <c r="BF36" s="56"/>
    </row>
    <row r="37" spans="1:58" ht="12.95" customHeight="1">
      <c r="A37" s="45"/>
      <c r="B37" s="46" t="s">
        <v>469</v>
      </c>
      <c r="C37" s="453">
        <f t="shared" si="68"/>
        <v>7.0186526399999991</v>
      </c>
      <c r="D37" s="46" t="s">
        <v>485</v>
      </c>
      <c r="E37" s="47">
        <v>17</v>
      </c>
      <c r="F37" s="47">
        <v>1</v>
      </c>
      <c r="G37" s="505">
        <v>830</v>
      </c>
      <c r="H37" s="49">
        <v>0.14000000000000001</v>
      </c>
      <c r="I37" s="50">
        <v>0.88</v>
      </c>
      <c r="J37" s="87">
        <f t="shared" si="69"/>
        <v>59.411001599999999</v>
      </c>
      <c r="K37" s="87">
        <f t="shared" si="70"/>
        <v>7.0186526399999991</v>
      </c>
      <c r="L37" s="40">
        <v>830</v>
      </c>
      <c r="M37" s="40">
        <f>+L37-L37*0.14</f>
        <v>713.8</v>
      </c>
      <c r="N37" s="51">
        <f t="shared" si="71"/>
        <v>0.14000000000000001</v>
      </c>
      <c r="O37" s="52">
        <f>+'Trim Rwd'!H27</f>
        <v>321.33333333333331</v>
      </c>
      <c r="P37" s="53">
        <f t="shared" si="72"/>
        <v>54626.666666666664</v>
      </c>
      <c r="Q37" s="52">
        <v>180</v>
      </c>
      <c r="R37" s="506">
        <v>0</v>
      </c>
      <c r="S37" s="506">
        <v>10</v>
      </c>
      <c r="T37" s="42">
        <f t="shared" si="73"/>
        <v>7.0186526399999991</v>
      </c>
      <c r="U37" s="42">
        <f t="shared" si="74"/>
        <v>6.6287274933333329</v>
      </c>
      <c r="V37" s="42">
        <f t="shared" si="75"/>
        <v>0.38992514666666661</v>
      </c>
      <c r="W37" s="42">
        <f>+'7'!K15/1000</f>
        <v>11.319000000000001</v>
      </c>
      <c r="X37" s="43"/>
      <c r="Y37" s="216"/>
      <c r="Z37" s="42">
        <f>+('7'!D17+'7'!D26)/1000</f>
        <v>1.823</v>
      </c>
      <c r="AA37" s="42"/>
      <c r="AB37" s="42"/>
      <c r="AC37" s="42">
        <f t="shared" si="76"/>
        <v>0</v>
      </c>
      <c r="AD37" s="42">
        <f t="shared" si="77"/>
        <v>28</v>
      </c>
      <c r="AE37" s="235" t="s">
        <v>226</v>
      </c>
      <c r="AF37" s="38"/>
      <c r="AG37" s="38"/>
      <c r="AH37" s="38">
        <v>28</v>
      </c>
      <c r="AI37" s="508"/>
      <c r="AJ37" s="42"/>
      <c r="AK37" s="42"/>
      <c r="AL37" s="42"/>
      <c r="AM37" s="42">
        <f>SUM(AF37:AL37)+AT37+AV37+AX37</f>
        <v>28</v>
      </c>
      <c r="AN37" s="42"/>
      <c r="AO37" s="42"/>
      <c r="AP37" s="42"/>
      <c r="AQ37" s="42"/>
      <c r="AR37" s="42">
        <f t="shared" si="78"/>
        <v>0</v>
      </c>
      <c r="AS37" s="42"/>
      <c r="AT37" s="42"/>
      <c r="AU37" s="42"/>
      <c r="AV37" s="42"/>
      <c r="AW37" s="42"/>
      <c r="AX37" s="42"/>
      <c r="AY37" s="42"/>
      <c r="AZ37" s="42"/>
      <c r="BA37" s="42">
        <f>+AR37+AS37+AU37+AW37+AY37+AZ37</f>
        <v>0</v>
      </c>
      <c r="BB37" s="38"/>
      <c r="BC37" s="509"/>
      <c r="BD37" s="509"/>
      <c r="BE37" s="38"/>
      <c r="BF37" s="509"/>
    </row>
    <row r="38" spans="1:58" ht="12.95" customHeight="1">
      <c r="A38" s="45"/>
      <c r="B38" s="46" t="s">
        <v>469</v>
      </c>
      <c r="C38" s="453"/>
      <c r="D38" s="46"/>
      <c r="E38" s="47">
        <v>15.5</v>
      </c>
      <c r="F38" s="47"/>
      <c r="G38" s="48"/>
      <c r="H38" s="49"/>
      <c r="I38" s="50"/>
      <c r="J38" s="87"/>
      <c r="K38" s="87"/>
      <c r="L38" s="40"/>
      <c r="M38" s="40"/>
      <c r="N38" s="51"/>
      <c r="O38" s="52"/>
      <c r="P38" s="53"/>
      <c r="Q38" s="39"/>
      <c r="R38" s="506"/>
      <c r="S38" s="506"/>
      <c r="T38" s="42"/>
      <c r="U38" s="42"/>
      <c r="V38" s="42"/>
      <c r="W38" s="42">
        <f>+'7'!K12/1000</f>
        <v>1.8220000000000001</v>
      </c>
      <c r="X38" s="43"/>
      <c r="Y38" s="216"/>
      <c r="Z38" s="42"/>
      <c r="AA38" s="42"/>
      <c r="AB38" s="42"/>
      <c r="AC38" s="42"/>
      <c r="AD38" s="42">
        <f t="shared" si="77"/>
        <v>5</v>
      </c>
      <c r="AE38" s="235" t="s">
        <v>387</v>
      </c>
      <c r="AF38" s="42"/>
      <c r="AG38" s="38"/>
      <c r="AH38" s="38"/>
      <c r="AI38" s="34">
        <v>5</v>
      </c>
      <c r="AJ38" s="42"/>
      <c r="AK38" s="42"/>
      <c r="AL38" s="42"/>
      <c r="AM38" s="42">
        <f>SUM(AF38:AL38)+AT38+AV38+AX38</f>
        <v>5</v>
      </c>
      <c r="AN38" s="42"/>
      <c r="AO38" s="42"/>
      <c r="AP38" s="42"/>
      <c r="AQ38" s="42"/>
      <c r="AR38" s="42">
        <f t="shared" si="78"/>
        <v>0</v>
      </c>
      <c r="AS38" s="42"/>
      <c r="AT38" s="42"/>
      <c r="AU38" s="42"/>
      <c r="AV38" s="42"/>
      <c r="AW38" s="42"/>
      <c r="AX38" s="42"/>
      <c r="AY38" s="42"/>
      <c r="AZ38" s="42"/>
      <c r="BA38" s="42">
        <f>+AR38+AS38+AU38+AW38+AY38+AZ38</f>
        <v>0</v>
      </c>
      <c r="BB38" s="38"/>
      <c r="BC38" s="509"/>
      <c r="BD38" s="509"/>
      <c r="BE38" s="38"/>
      <c r="BF38" s="509"/>
    </row>
    <row r="39" spans="1:58" ht="12.95" customHeight="1">
      <c r="A39" s="45"/>
      <c r="B39" s="46"/>
      <c r="C39" s="453"/>
      <c r="D39" s="46"/>
      <c r="E39" s="47"/>
      <c r="F39" s="47"/>
      <c r="G39" s="505"/>
      <c r="H39" s="49"/>
      <c r="I39" s="50"/>
      <c r="J39" s="87"/>
      <c r="K39" s="87"/>
      <c r="L39" s="40"/>
      <c r="M39" s="40"/>
      <c r="N39" s="51"/>
      <c r="O39" s="52"/>
      <c r="P39" s="53"/>
      <c r="Q39" s="52"/>
      <c r="R39" s="506"/>
      <c r="S39" s="506"/>
      <c r="T39" s="42"/>
      <c r="U39" s="42"/>
      <c r="V39" s="42"/>
      <c r="W39" s="42"/>
      <c r="X39" s="43"/>
      <c r="Y39" s="216"/>
      <c r="Z39" s="42"/>
      <c r="AA39" s="42"/>
      <c r="AB39" s="42"/>
      <c r="AC39" s="42"/>
      <c r="AD39" s="42"/>
      <c r="AE39" s="238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38"/>
      <c r="BC39" s="56"/>
      <c r="BD39" s="56"/>
      <c r="BE39" s="55"/>
      <c r="BF39" s="56"/>
    </row>
    <row r="40" spans="1:58" ht="12.95" customHeight="1">
      <c r="A40" s="45">
        <v>45908</v>
      </c>
      <c r="B40" s="46" t="s">
        <v>469</v>
      </c>
      <c r="C40" s="453">
        <f t="shared" ref="C40:C41" si="79">(M40*E40*O40*Q40)/100000000</f>
        <v>51.700676759999993</v>
      </c>
      <c r="D40" s="46" t="s">
        <v>485</v>
      </c>
      <c r="E40" s="47">
        <v>17</v>
      </c>
      <c r="F40" s="47">
        <v>1</v>
      </c>
      <c r="G40" s="505">
        <v>830</v>
      </c>
      <c r="H40" s="49">
        <v>0.14000000000000001</v>
      </c>
      <c r="I40" s="50">
        <v>0.88</v>
      </c>
      <c r="J40" s="87">
        <f t="shared" ref="J40:J41" si="80">E40*G40*(1-H40)*1440/1000000*3.4</f>
        <v>59.411001599999999</v>
      </c>
      <c r="K40" s="87">
        <f t="shared" ref="K40:K41" si="81">(IF(G40&lt;L40,L40,G40)*(1-IF(H40&lt;N40,H40,N40))*E40*O40*Q40)/100000000</f>
        <v>51.700676759999993</v>
      </c>
      <c r="L40" s="40">
        <v>830</v>
      </c>
      <c r="M40" s="40">
        <f>+L40-L40*0.14</f>
        <v>713.8</v>
      </c>
      <c r="N40" s="51">
        <f t="shared" ref="N40:N41" si="82">1-(M40/L40)</f>
        <v>0.14000000000000001</v>
      </c>
      <c r="O40" s="52">
        <f>+'Trim Rwd'!H30</f>
        <v>324</v>
      </c>
      <c r="P40" s="53">
        <f t="shared" ref="P40:P41" si="83">O40*(Q40-R40-S40)</f>
        <v>413100</v>
      </c>
      <c r="Q40" s="52">
        <v>1315</v>
      </c>
      <c r="R40" s="506">
        <v>0</v>
      </c>
      <c r="S40" s="506">
        <v>40</v>
      </c>
      <c r="T40" s="42">
        <f t="shared" ref="T40:T41" si="84">E40*M40*O40*Q40/100000000</f>
        <v>51.700676759999993</v>
      </c>
      <c r="U40" s="42">
        <f t="shared" ref="U40:U41" si="85">E40*M40*O40*(Q40-R40-S40)/100000000</f>
        <v>50.12803259999999</v>
      </c>
      <c r="V40" s="42">
        <f t="shared" ref="V40:V41" si="86">E40*G40*(1-N40)*O40/100*(R40+S40)/1000000</f>
        <v>1.5726441599999998</v>
      </c>
      <c r="W40" s="42">
        <f>+'8'!K15/1000</f>
        <v>50.765999999999998</v>
      </c>
      <c r="X40" s="507">
        <f>SUM(W40:W43)/SUM(K40:K43)</f>
        <v>0.94951568908975192</v>
      </c>
      <c r="Y40" s="216">
        <v>0</v>
      </c>
      <c r="Z40" s="42">
        <f>+'8'!D34/1000</f>
        <v>0.84699999999999998</v>
      </c>
      <c r="AA40" s="54">
        <f>SUM(U40:U43)-SUM(W40:W43)-SUM(Z40:Z43)-SUM(Y40:Y43)</f>
        <v>2.8308319999994946E-2</v>
      </c>
      <c r="AB40" s="54">
        <f>(SUM(K40:K43)-SUM(W40:W43)-SUM(Y40:Y43)-SUM(Z40:Z43)-SUM(AC40:AC43)-SUM(V40:V43))-AA40</f>
        <v>1.7763568394002505E-15</v>
      </c>
      <c r="AC40" s="42">
        <f>K40-T40</f>
        <v>0</v>
      </c>
      <c r="AD40" s="42">
        <f>+AM40+BA40</f>
        <v>3</v>
      </c>
      <c r="AE40" s="235" t="s">
        <v>517</v>
      </c>
      <c r="AF40" s="42">
        <v>3</v>
      </c>
      <c r="AG40" s="42"/>
      <c r="AH40" s="42"/>
      <c r="AI40" s="508"/>
      <c r="AJ40" s="42"/>
      <c r="AK40" s="42"/>
      <c r="AL40" s="42"/>
      <c r="AM40" s="42">
        <f>SUM(AF40:AL40)+AT40+AV40+AX40</f>
        <v>3</v>
      </c>
      <c r="AN40" s="42"/>
      <c r="AO40" s="42"/>
      <c r="AP40" s="42"/>
      <c r="AQ40" s="42"/>
      <c r="AR40" s="42">
        <f>SUM(AN40:AQ40)</f>
        <v>0</v>
      </c>
      <c r="AS40" s="42"/>
      <c r="AT40" s="42"/>
      <c r="AU40" s="42"/>
      <c r="AV40" s="42"/>
      <c r="AW40" s="42"/>
      <c r="AX40" s="42"/>
      <c r="AY40" s="42"/>
      <c r="AZ40" s="42"/>
      <c r="BA40" s="42">
        <f>+AR40+AS40+AU40+AW40+AY40+AZ40</f>
        <v>0</v>
      </c>
      <c r="BB40" s="38">
        <v>3</v>
      </c>
      <c r="BC40" s="56"/>
      <c r="BD40" s="56"/>
      <c r="BE40" s="38"/>
      <c r="BF40" s="56"/>
    </row>
    <row r="41" spans="1:58" ht="12.95" customHeight="1">
      <c r="A41" s="45"/>
      <c r="B41" s="46" t="s">
        <v>469</v>
      </c>
      <c r="C41" s="453">
        <f t="shared" si="79"/>
        <v>5.4926909999999998</v>
      </c>
      <c r="D41" s="46" t="s">
        <v>485</v>
      </c>
      <c r="E41" s="47">
        <v>19</v>
      </c>
      <c r="F41" s="47">
        <v>1</v>
      </c>
      <c r="G41" s="505">
        <v>830</v>
      </c>
      <c r="H41" s="49">
        <v>0.14000000000000001</v>
      </c>
      <c r="I41" s="50">
        <v>0.88</v>
      </c>
      <c r="J41" s="87">
        <f t="shared" si="80"/>
        <v>66.400531200000003</v>
      </c>
      <c r="K41" s="87">
        <f t="shared" si="81"/>
        <v>5.4926909999999998</v>
      </c>
      <c r="L41" s="40">
        <v>830</v>
      </c>
      <c r="M41" s="40">
        <f>+L41-L41*0.14</f>
        <v>713.8</v>
      </c>
      <c r="N41" s="51">
        <f t="shared" si="82"/>
        <v>0.14000000000000001</v>
      </c>
      <c r="O41" s="52">
        <f>+'Trim Rwd'!H32</f>
        <v>324</v>
      </c>
      <c r="P41" s="53">
        <f t="shared" si="83"/>
        <v>37260</v>
      </c>
      <c r="Q41" s="52">
        <v>125</v>
      </c>
      <c r="R41" s="506">
        <v>0</v>
      </c>
      <c r="S41" s="506">
        <v>10</v>
      </c>
      <c r="T41" s="42">
        <f t="shared" si="84"/>
        <v>5.4926909999999998</v>
      </c>
      <c r="U41" s="42">
        <f t="shared" si="85"/>
        <v>5.0532757200000002</v>
      </c>
      <c r="V41" s="42">
        <f t="shared" si="86"/>
        <v>0.43941527999999996</v>
      </c>
      <c r="W41" s="42">
        <f>+'8'!K16/1000</f>
        <v>3.1040000000000001</v>
      </c>
      <c r="X41" s="43"/>
      <c r="Y41" s="216"/>
      <c r="Z41" s="42"/>
      <c r="AA41" s="42"/>
      <c r="AB41" s="42"/>
      <c r="AC41" s="42">
        <f>K41-T41</f>
        <v>0</v>
      </c>
      <c r="AD41" s="42">
        <f t="shared" ref="AD41:AD43" si="87">+AM41+BA41</f>
        <v>24</v>
      </c>
      <c r="AE41" s="235" t="s">
        <v>492</v>
      </c>
      <c r="AF41" s="42"/>
      <c r="AG41" s="42">
        <v>24</v>
      </c>
      <c r="AH41" s="42"/>
      <c r="AI41" s="508"/>
      <c r="AJ41" s="42"/>
      <c r="AK41" s="42"/>
      <c r="AL41" s="42"/>
      <c r="AM41" s="42">
        <f>SUM(AF41:AL41)+AT41+AV41+AX41</f>
        <v>24</v>
      </c>
      <c r="AN41" s="88"/>
      <c r="AO41" s="42"/>
      <c r="AP41" s="42"/>
      <c r="AQ41" s="42"/>
      <c r="AR41" s="42">
        <f t="shared" ref="AR41:AR42" si="88">SUM(AN41:AQ41)</f>
        <v>0</v>
      </c>
      <c r="AS41" s="42"/>
      <c r="AT41" s="42"/>
      <c r="AU41" s="42"/>
      <c r="AV41" s="42"/>
      <c r="AW41" s="42"/>
      <c r="AX41" s="42"/>
      <c r="AY41" s="42"/>
      <c r="AZ41" s="42"/>
      <c r="BA41" s="42">
        <f>+AR41+AS41+AU41+AW41+AY41+AZ41</f>
        <v>0</v>
      </c>
      <c r="BB41" s="55"/>
      <c r="BC41" s="56">
        <v>12</v>
      </c>
      <c r="BD41" s="56"/>
      <c r="BE41" s="55"/>
      <c r="BF41" s="56"/>
    </row>
    <row r="42" spans="1:58" ht="12.95" customHeight="1">
      <c r="A42" s="45"/>
      <c r="B42" s="46" t="s">
        <v>469</v>
      </c>
      <c r="C42" s="453"/>
      <c r="D42" s="46"/>
      <c r="E42" s="47">
        <v>16.5</v>
      </c>
      <c r="F42" s="47"/>
      <c r="G42" s="505"/>
      <c r="H42" s="49"/>
      <c r="I42" s="50"/>
      <c r="J42" s="87"/>
      <c r="K42" s="87"/>
      <c r="L42" s="40"/>
      <c r="M42" s="40"/>
      <c r="N42" s="51"/>
      <c r="O42" s="52"/>
      <c r="P42" s="53"/>
      <c r="Q42" s="52"/>
      <c r="R42" s="506"/>
      <c r="S42" s="506"/>
      <c r="T42" s="42"/>
      <c r="U42" s="42"/>
      <c r="V42" s="42"/>
      <c r="W42" s="42">
        <f>+'8'!K14/1000</f>
        <v>0.436</v>
      </c>
      <c r="X42" s="43"/>
      <c r="Y42" s="216"/>
      <c r="Z42" s="42"/>
      <c r="AA42" s="42"/>
      <c r="AB42" s="42"/>
      <c r="AC42" s="42"/>
      <c r="AD42" s="42">
        <f t="shared" si="87"/>
        <v>21</v>
      </c>
      <c r="AE42" s="235" t="s">
        <v>226</v>
      </c>
      <c r="AF42" s="38"/>
      <c r="AG42" s="38"/>
      <c r="AH42" s="38">
        <v>21</v>
      </c>
      <c r="AI42" s="508"/>
      <c r="AJ42" s="42"/>
      <c r="AK42" s="42"/>
      <c r="AL42" s="42"/>
      <c r="AM42" s="42">
        <f>SUM(AF42:AL42)+AT42+AV42+AX42</f>
        <v>21</v>
      </c>
      <c r="AN42" s="42"/>
      <c r="AO42" s="42"/>
      <c r="AP42" s="42"/>
      <c r="AQ42" s="42"/>
      <c r="AR42" s="42">
        <f t="shared" si="88"/>
        <v>0</v>
      </c>
      <c r="AS42" s="42"/>
      <c r="AT42" s="42"/>
      <c r="AU42" s="42"/>
      <c r="AV42" s="42"/>
      <c r="AW42" s="42"/>
      <c r="AX42" s="42"/>
      <c r="AY42" s="42"/>
      <c r="AZ42" s="42"/>
      <c r="BA42" s="42">
        <f>+AR42+AS42+AU42+AW42+AY42+AZ42</f>
        <v>0</v>
      </c>
      <c r="BB42" s="38"/>
      <c r="BC42" s="509"/>
      <c r="BD42" s="509"/>
      <c r="BE42" s="38"/>
      <c r="BF42" s="509"/>
    </row>
    <row r="43" spans="1:58" ht="12.95" customHeight="1">
      <c r="A43" s="45"/>
      <c r="B43" s="46"/>
      <c r="C43" s="453"/>
      <c r="D43" s="46"/>
      <c r="E43" s="47"/>
      <c r="F43" s="47"/>
      <c r="G43" s="48"/>
      <c r="H43" s="49"/>
      <c r="I43" s="50"/>
      <c r="J43" s="87"/>
      <c r="K43" s="87"/>
      <c r="L43" s="40"/>
      <c r="M43" s="40"/>
      <c r="N43" s="51"/>
      <c r="O43" s="52"/>
      <c r="P43" s="53"/>
      <c r="Q43" s="39"/>
      <c r="R43" s="506"/>
      <c r="S43" s="506"/>
      <c r="T43" s="42"/>
      <c r="U43" s="42"/>
      <c r="V43" s="42"/>
      <c r="W43" s="42"/>
      <c r="X43" s="43"/>
      <c r="Y43" s="216"/>
      <c r="Z43" s="42"/>
      <c r="AA43" s="42"/>
      <c r="AB43" s="42"/>
      <c r="AC43" s="42"/>
      <c r="AD43" s="42">
        <f t="shared" si="87"/>
        <v>2</v>
      </c>
      <c r="AE43" s="235" t="s">
        <v>387</v>
      </c>
      <c r="AF43" s="42"/>
      <c r="AG43" s="38"/>
      <c r="AH43" s="38"/>
      <c r="AI43" s="34">
        <v>2</v>
      </c>
      <c r="AJ43" s="42"/>
      <c r="AK43" s="42"/>
      <c r="AL43" s="42"/>
      <c r="AM43" s="42">
        <f>SUM(AF43:AL43)+AT43+AV43+AX43</f>
        <v>2</v>
      </c>
      <c r="AN43" s="42"/>
      <c r="AO43" s="42"/>
      <c r="AP43" s="42"/>
      <c r="AQ43" s="42"/>
      <c r="AR43" s="42">
        <f t="shared" ref="AR43" si="89">SUM(AN43:AQ43)</f>
        <v>0</v>
      </c>
      <c r="AS43" s="42"/>
      <c r="AT43" s="42"/>
      <c r="AU43" s="42"/>
      <c r="AV43" s="42"/>
      <c r="AW43" s="42"/>
      <c r="AX43" s="42"/>
      <c r="AY43" s="42"/>
      <c r="AZ43" s="42"/>
      <c r="BA43" s="42">
        <f>+AR43+AS43+AU43+AW43+AY43+AZ43</f>
        <v>0</v>
      </c>
      <c r="BB43" s="38"/>
      <c r="BC43" s="509"/>
      <c r="BD43" s="509"/>
      <c r="BE43" s="38"/>
      <c r="BF43" s="509"/>
    </row>
    <row r="44" spans="1:58" ht="12.95" customHeight="1">
      <c r="A44" s="45"/>
      <c r="B44" s="46"/>
      <c r="C44" s="453"/>
      <c r="D44" s="46"/>
      <c r="E44" s="47"/>
      <c r="F44" s="47"/>
      <c r="G44" s="505"/>
      <c r="H44" s="49"/>
      <c r="I44" s="50"/>
      <c r="J44" s="87"/>
      <c r="K44" s="87"/>
      <c r="L44" s="40"/>
      <c r="M44" s="40"/>
      <c r="N44" s="51"/>
      <c r="O44" s="52"/>
      <c r="P44" s="53"/>
      <c r="Q44" s="52"/>
      <c r="R44" s="506"/>
      <c r="S44" s="506"/>
      <c r="T44" s="42"/>
      <c r="U44" s="42"/>
      <c r="V44" s="42"/>
      <c r="W44" s="42"/>
      <c r="X44" s="507"/>
      <c r="Y44" s="216"/>
      <c r="Z44" s="42"/>
      <c r="AA44" s="54"/>
      <c r="AB44" s="54"/>
      <c r="AC44" s="42"/>
      <c r="AD44" s="42"/>
      <c r="AE44" s="238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38"/>
      <c r="BC44" s="56"/>
      <c r="BD44" s="56"/>
      <c r="BE44" s="38"/>
      <c r="BF44" s="56"/>
    </row>
    <row r="45" spans="1:58" ht="12.95" customHeight="1">
      <c r="A45" s="45">
        <v>45909</v>
      </c>
      <c r="B45" s="46" t="s">
        <v>469</v>
      </c>
      <c r="C45" s="453">
        <f t="shared" ref="C45" si="90">(M45*E45*O45*Q45)/100000000</f>
        <v>63.388470904615382</v>
      </c>
      <c r="D45" s="46" t="s">
        <v>485</v>
      </c>
      <c r="E45" s="47">
        <v>19</v>
      </c>
      <c r="F45" s="47">
        <v>1</v>
      </c>
      <c r="G45" s="505">
        <v>830</v>
      </c>
      <c r="H45" s="49">
        <v>0.14000000000000001</v>
      </c>
      <c r="I45" s="50">
        <v>0.88</v>
      </c>
      <c r="J45" s="87">
        <f t="shared" ref="J45" si="91">E45*G45*(1-H45)*1440/1000000*3.4</f>
        <v>66.400531200000003</v>
      </c>
      <c r="K45" s="87">
        <f t="shared" ref="K45" si="92">(IF(G45&lt;L45,L45,G45)*(1-IF(H45&lt;N45,H45,N45))*E45*O45*Q45)/100000000</f>
        <v>63.388470904615382</v>
      </c>
      <c r="L45" s="40">
        <v>830</v>
      </c>
      <c r="M45" s="40">
        <f>+L45-L45*0.14</f>
        <v>713.8</v>
      </c>
      <c r="N45" s="51">
        <f t="shared" ref="N45" si="93">1-(M45/L45)</f>
        <v>0.14000000000000001</v>
      </c>
      <c r="O45" s="52">
        <f>+'Trim Rwd'!H34</f>
        <v>324.57692307692309</v>
      </c>
      <c r="P45" s="53">
        <f t="shared" ref="P45" si="94">O45*(Q45-R45-S45)</f>
        <v>425844.92307692312</v>
      </c>
      <c r="Q45" s="52">
        <v>1440</v>
      </c>
      <c r="R45" s="506">
        <v>82</v>
      </c>
      <c r="S45" s="506">
        <v>46</v>
      </c>
      <c r="T45" s="42">
        <f t="shared" ref="T45" si="95">E45*M45*O45*Q45/100000000</f>
        <v>63.388470904615382</v>
      </c>
      <c r="U45" s="42">
        <f t="shared" ref="U45" si="96">E45*M45*O45*(Q45-R45-S45)/100000000</f>
        <v>57.753940157538459</v>
      </c>
      <c r="V45" s="42">
        <f t="shared" ref="V45" si="97">E45*G45*(1-N45)*O45/100*(R45+S45)/1000000</f>
        <v>5.6345307470769228</v>
      </c>
      <c r="W45" s="42">
        <f>+'9'!K34/1000</f>
        <v>56.868000000000002</v>
      </c>
      <c r="X45" s="507">
        <f>SUM(W45:W48)/SUM(K45:K48)</f>
        <v>0.89713475003321752</v>
      </c>
      <c r="Y45" s="216">
        <v>0</v>
      </c>
      <c r="Z45" s="42">
        <f>+'9'!D34/1000</f>
        <v>0.31</v>
      </c>
      <c r="AA45" s="54">
        <f>SUM(U45:U48)-SUM(W45:W48)-SUM(Z45:Z48)-SUM(Y45:Y48)</f>
        <v>0.57594015753845662</v>
      </c>
      <c r="AB45" s="54">
        <f>(SUM(K45:K48)-SUM(W45:W48)-SUM(Y45:Y48)-SUM(Z45:Z48)-SUM(AC45:AC48)-SUM(V45:V48))-AA45</f>
        <v>0</v>
      </c>
      <c r="AC45" s="42">
        <f>K45-T45</f>
        <v>0</v>
      </c>
      <c r="AD45" s="42">
        <f>+AM45+BA45</f>
        <v>4</v>
      </c>
      <c r="AE45" s="235" t="s">
        <v>467</v>
      </c>
      <c r="AF45" s="42">
        <v>4</v>
      </c>
      <c r="AG45" s="42"/>
      <c r="AH45" s="42"/>
      <c r="AI45" s="508"/>
      <c r="AJ45" s="42"/>
      <c r="AK45" s="42"/>
      <c r="AL45" s="42"/>
      <c r="AM45" s="42">
        <f>SUM(AF45:AL45)+AT45+AV45+AX45</f>
        <v>4</v>
      </c>
      <c r="AN45" s="42"/>
      <c r="AO45" s="42"/>
      <c r="AP45" s="42"/>
      <c r="AQ45" s="42"/>
      <c r="AR45" s="42">
        <f>SUM(AN45:AQ45)</f>
        <v>0</v>
      </c>
      <c r="AS45" s="42"/>
      <c r="AT45" s="42"/>
      <c r="AU45" s="42"/>
      <c r="AV45" s="42"/>
      <c r="AW45" s="42"/>
      <c r="AX45" s="42"/>
      <c r="AY45" s="42"/>
      <c r="AZ45" s="42"/>
      <c r="BA45" s="42">
        <f>+AR45+AS45+AU45+AW45+AY45+AZ45</f>
        <v>0</v>
      </c>
      <c r="BB45" s="38">
        <v>2</v>
      </c>
      <c r="BC45" s="56"/>
      <c r="BD45" s="56"/>
      <c r="BE45" s="38"/>
      <c r="BF45" s="56"/>
    </row>
    <row r="46" spans="1:58" ht="12.95" customHeight="1">
      <c r="A46" s="45"/>
      <c r="B46" s="46"/>
      <c r="C46" s="453"/>
      <c r="D46" s="46"/>
      <c r="E46" s="47"/>
      <c r="F46" s="47"/>
      <c r="G46" s="505"/>
      <c r="H46" s="49"/>
      <c r="I46" s="50"/>
      <c r="J46" s="87"/>
      <c r="K46" s="87"/>
      <c r="L46" s="40"/>
      <c r="M46" s="40"/>
      <c r="N46" s="51"/>
      <c r="O46" s="52"/>
      <c r="P46" s="53"/>
      <c r="Q46" s="52"/>
      <c r="R46" s="506"/>
      <c r="S46" s="506"/>
      <c r="T46" s="42"/>
      <c r="U46" s="42"/>
      <c r="V46" s="42"/>
      <c r="W46" s="42"/>
      <c r="X46" s="43"/>
      <c r="Y46" s="216"/>
      <c r="Z46" s="42"/>
      <c r="AA46" s="42"/>
      <c r="AB46" s="42"/>
      <c r="AC46" s="42"/>
      <c r="AD46" s="42">
        <f t="shared" ref="AD46:AD48" si="98">+AM46+BA46</f>
        <v>21</v>
      </c>
      <c r="AE46" s="235" t="s">
        <v>529</v>
      </c>
      <c r="AF46" s="42"/>
      <c r="AG46" s="42">
        <v>21</v>
      </c>
      <c r="AH46" s="42"/>
      <c r="AI46" s="508"/>
      <c r="AJ46" s="42"/>
      <c r="AK46" s="42"/>
      <c r="AL46" s="42"/>
      <c r="AM46" s="42">
        <f>SUM(AF46:AL46)+AT46+AV46+AX46</f>
        <v>21</v>
      </c>
      <c r="AN46" s="88"/>
      <c r="AO46" s="42"/>
      <c r="AP46" s="42"/>
      <c r="AQ46" s="42"/>
      <c r="AR46" s="42">
        <f t="shared" ref="AR46:AR47" si="99">SUM(AN46:AQ46)</f>
        <v>0</v>
      </c>
      <c r="AS46" s="42"/>
      <c r="AT46" s="42"/>
      <c r="AU46" s="42"/>
      <c r="AV46" s="42"/>
      <c r="AW46" s="42"/>
      <c r="AX46" s="42"/>
      <c r="AY46" s="42"/>
      <c r="AZ46" s="42"/>
      <c r="BA46" s="42">
        <f>+AR46+AS46+AU46+AW46+AY46+AZ46</f>
        <v>0</v>
      </c>
      <c r="BB46" s="55"/>
      <c r="BC46" s="56">
        <v>8</v>
      </c>
      <c r="BD46" s="56"/>
      <c r="BE46" s="55"/>
      <c r="BF46" s="56"/>
    </row>
    <row r="47" spans="1:58" ht="12.95" customHeight="1">
      <c r="A47" s="45"/>
      <c r="B47" s="46"/>
      <c r="C47" s="453"/>
      <c r="D47" s="46"/>
      <c r="E47" s="47"/>
      <c r="F47" s="47"/>
      <c r="G47" s="505"/>
      <c r="H47" s="49"/>
      <c r="I47" s="50"/>
      <c r="J47" s="87"/>
      <c r="K47" s="87"/>
      <c r="L47" s="40"/>
      <c r="M47" s="40"/>
      <c r="N47" s="51"/>
      <c r="O47" s="52"/>
      <c r="P47" s="53"/>
      <c r="Q47" s="52"/>
      <c r="R47" s="506"/>
      <c r="S47" s="506"/>
      <c r="T47" s="42"/>
      <c r="U47" s="42"/>
      <c r="V47" s="42"/>
      <c r="W47" s="42"/>
      <c r="X47" s="43"/>
      <c r="Y47" s="216"/>
      <c r="Z47" s="42"/>
      <c r="AA47" s="42"/>
      <c r="AB47" s="42"/>
      <c r="AC47" s="42"/>
      <c r="AD47" s="42">
        <f t="shared" si="98"/>
        <v>21</v>
      </c>
      <c r="AE47" s="235" t="s">
        <v>226</v>
      </c>
      <c r="AF47" s="38"/>
      <c r="AG47" s="38"/>
      <c r="AH47" s="38">
        <v>21</v>
      </c>
      <c r="AI47" s="508"/>
      <c r="AJ47" s="42"/>
      <c r="AK47" s="42"/>
      <c r="AL47" s="42"/>
      <c r="AM47" s="42">
        <f>SUM(AF47:AL47)+AT47+AV47+AX47</f>
        <v>21</v>
      </c>
      <c r="AN47" s="42"/>
      <c r="AO47" s="42"/>
      <c r="AP47" s="42"/>
      <c r="AQ47" s="42"/>
      <c r="AR47" s="42">
        <f t="shared" si="99"/>
        <v>0</v>
      </c>
      <c r="AS47" s="42"/>
      <c r="AT47" s="42"/>
      <c r="AU47" s="42"/>
      <c r="AV47" s="42"/>
      <c r="AW47" s="42"/>
      <c r="AX47" s="42"/>
      <c r="AY47" s="42"/>
      <c r="AZ47" s="42"/>
      <c r="BA47" s="42">
        <f>+AR47+AS47+AU47+AW47+AY47+AZ47</f>
        <v>0</v>
      </c>
      <c r="BB47" s="38"/>
      <c r="BC47" s="509"/>
      <c r="BD47" s="509"/>
      <c r="BE47" s="38"/>
      <c r="BF47" s="509"/>
    </row>
    <row r="48" spans="1:58" ht="12.95" customHeight="1">
      <c r="A48" s="45"/>
      <c r="B48" s="46"/>
      <c r="C48" s="453"/>
      <c r="D48" s="46"/>
      <c r="E48" s="47"/>
      <c r="F48" s="47"/>
      <c r="G48" s="48"/>
      <c r="H48" s="49"/>
      <c r="I48" s="50"/>
      <c r="J48" s="87"/>
      <c r="K48" s="87"/>
      <c r="L48" s="40"/>
      <c r="M48" s="40"/>
      <c r="N48" s="51"/>
      <c r="O48" s="52"/>
      <c r="P48" s="53"/>
      <c r="Q48" s="39"/>
      <c r="R48" s="506"/>
      <c r="S48" s="506"/>
      <c r="T48" s="42"/>
      <c r="U48" s="42"/>
      <c r="V48" s="42"/>
      <c r="W48" s="42"/>
      <c r="X48" s="43"/>
      <c r="Y48" s="216"/>
      <c r="Z48" s="42"/>
      <c r="AA48" s="42"/>
      <c r="AB48" s="42"/>
      <c r="AC48" s="42"/>
      <c r="AD48" s="42">
        <f t="shared" si="98"/>
        <v>82</v>
      </c>
      <c r="AE48" s="238" t="s">
        <v>530</v>
      </c>
      <c r="AF48" s="42"/>
      <c r="AG48" s="38"/>
      <c r="AH48" s="38"/>
      <c r="AJ48" s="42"/>
      <c r="AK48" s="42"/>
      <c r="AL48" s="42"/>
      <c r="AM48" s="42">
        <f>SUM(AF48:AL48)+AT48+AV48+AX48</f>
        <v>0</v>
      </c>
      <c r="AN48" s="42"/>
      <c r="AO48" s="42">
        <v>82</v>
      </c>
      <c r="AP48" s="42"/>
      <c r="AQ48" s="42"/>
      <c r="AR48" s="42">
        <f t="shared" ref="AR48" si="100">SUM(AN48:AQ48)</f>
        <v>82</v>
      </c>
      <c r="AS48" s="42"/>
      <c r="AT48" s="42"/>
      <c r="AU48" s="42"/>
      <c r="AV48" s="42"/>
      <c r="AW48" s="42"/>
      <c r="AX48" s="42"/>
      <c r="AY48" s="42"/>
      <c r="AZ48" s="42"/>
      <c r="BA48" s="42">
        <f>+AR48+AS48+AU48+AW48+AY48+AZ48</f>
        <v>82</v>
      </c>
      <c r="BB48" s="38"/>
      <c r="BC48" s="509"/>
      <c r="BD48" s="509"/>
      <c r="BE48" s="38"/>
      <c r="BF48" s="509"/>
    </row>
    <row r="49" spans="1:58" ht="12.95" customHeight="1">
      <c r="A49" s="45"/>
      <c r="B49" s="46"/>
      <c r="C49" s="453"/>
      <c r="D49" s="46"/>
      <c r="E49" s="47"/>
      <c r="F49" s="47"/>
      <c r="G49" s="505"/>
      <c r="H49" s="49"/>
      <c r="I49" s="50"/>
      <c r="J49" s="87"/>
      <c r="K49" s="87"/>
      <c r="L49" s="40"/>
      <c r="M49" s="40"/>
      <c r="N49" s="51"/>
      <c r="O49" s="52"/>
      <c r="P49" s="53"/>
      <c r="Q49" s="52"/>
      <c r="R49" s="506"/>
      <c r="S49" s="506"/>
      <c r="T49" s="42"/>
      <c r="U49" s="42"/>
      <c r="V49" s="42"/>
      <c r="W49" s="42"/>
      <c r="X49" s="507"/>
      <c r="Y49" s="216"/>
      <c r="Z49" s="42"/>
      <c r="AA49" s="54"/>
      <c r="AB49" s="54"/>
      <c r="AC49" s="42"/>
      <c r="AD49" s="42"/>
      <c r="AE49" s="238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38"/>
      <c r="BC49" s="56"/>
      <c r="BD49" s="56"/>
      <c r="BE49" s="38"/>
      <c r="BF49" s="56"/>
    </row>
    <row r="50" spans="1:58" ht="12.95" customHeight="1">
      <c r="A50" s="45">
        <v>45910</v>
      </c>
      <c r="B50" s="46" t="s">
        <v>469</v>
      </c>
      <c r="C50" s="453">
        <f t="shared" ref="C50:C51" si="101">(M50*E50*O50*Q50)/100000000</f>
        <v>22.548513719999995</v>
      </c>
      <c r="D50" s="46" t="s">
        <v>485</v>
      </c>
      <c r="E50" s="47">
        <v>19</v>
      </c>
      <c r="F50" s="47">
        <v>1</v>
      </c>
      <c r="G50" s="505">
        <v>830</v>
      </c>
      <c r="H50" s="49">
        <v>0.14000000000000001</v>
      </c>
      <c r="I50" s="50">
        <v>0.88</v>
      </c>
      <c r="J50" s="87">
        <f t="shared" ref="J50:J51" si="102">E50*G50*(1-H50)*1440/1000000*3.4</f>
        <v>66.400531200000003</v>
      </c>
      <c r="K50" s="87">
        <f t="shared" ref="K50:K51" si="103">(IF(G50&lt;L50,L50,G50)*(1-IF(H50&lt;N50,H50,N50))*E50*O50*Q50)/100000000</f>
        <v>22.548513719999995</v>
      </c>
      <c r="L50" s="40">
        <v>830</v>
      </c>
      <c r="M50" s="40">
        <f>+L50-L50*0.14</f>
        <v>713.8</v>
      </c>
      <c r="N50" s="51">
        <f t="shared" ref="N50:N51" si="104">1-(M50/L50)</f>
        <v>0.14000000000000001</v>
      </c>
      <c r="O50" s="52">
        <f>+'Trim Rwd'!H37</f>
        <v>326</v>
      </c>
      <c r="P50" s="53">
        <f t="shared" ref="P50:P51" si="105">O50*(Q50-R50-S50)</f>
        <v>160718</v>
      </c>
      <c r="Q50" s="52">
        <f>480+30</f>
        <v>510</v>
      </c>
      <c r="R50" s="506">
        <v>0</v>
      </c>
      <c r="S50" s="506">
        <v>17</v>
      </c>
      <c r="T50" s="42">
        <f t="shared" ref="T50:T51" si="106">E50*M50*O50*Q50/100000000</f>
        <v>22.548513719999995</v>
      </c>
      <c r="U50" s="42">
        <f t="shared" ref="U50:U51" si="107">E50*M50*O50*(Q50-R50-S50)/100000000</f>
        <v>21.796896595999993</v>
      </c>
      <c r="V50" s="42">
        <f t="shared" ref="V50:V51" si="108">E50*G50*(1-N50)*O50/100*(R50+S50)/1000000</f>
        <v>0.7516171239999998</v>
      </c>
      <c r="W50" s="42">
        <f>+'10'!K16/1000</f>
        <v>22.488</v>
      </c>
      <c r="X50" s="507">
        <f>SUM(W50:W53)/SUM(K50:K53)</f>
        <v>0.89034204980662124</v>
      </c>
      <c r="Y50" s="216">
        <v>0</v>
      </c>
      <c r="Z50" s="42">
        <f>+'10'!D34/1000</f>
        <v>2.1429999999999998</v>
      </c>
      <c r="AA50" s="54">
        <f>SUM(U50:U53)-SUM(W50:W53)-SUM(Z50:Z53)-SUM(Y50:Y53)</f>
        <v>1.7736050000621342</v>
      </c>
      <c r="AB50" s="54">
        <f>(SUM(K50:K53)-SUM(W50:W53)-SUM(Y50:Y53)-SUM(Z50:Z53)-SUM(AC50:AC53)-SUM(V50:V53))-AA50</f>
        <v>-3.4928781839910439E-2</v>
      </c>
      <c r="AC50" s="42">
        <f>K50-T50</f>
        <v>0</v>
      </c>
      <c r="AD50" s="42">
        <f>+AM50+BA50</f>
        <v>0</v>
      </c>
      <c r="AE50" s="235" t="s">
        <v>397</v>
      </c>
      <c r="AF50" s="42">
        <v>0</v>
      </c>
      <c r="AG50" s="42"/>
      <c r="AH50" s="42"/>
      <c r="AI50" s="508"/>
      <c r="AJ50" s="42"/>
      <c r="AK50" s="42"/>
      <c r="AL50" s="42"/>
      <c r="AM50" s="42">
        <f>SUM(AF50:AL50)+AT50+AV50+AX50</f>
        <v>0</v>
      </c>
      <c r="AN50" s="42"/>
      <c r="AO50" s="42"/>
      <c r="AP50" s="42"/>
      <c r="AQ50" s="42"/>
      <c r="AR50" s="42">
        <f>SUM(AN50:AQ50)</f>
        <v>0</v>
      </c>
      <c r="AS50" s="42"/>
      <c r="AT50" s="42"/>
      <c r="AU50" s="42"/>
      <c r="AV50" s="42"/>
      <c r="AW50" s="42"/>
      <c r="AX50" s="42"/>
      <c r="AY50" s="42"/>
      <c r="AZ50" s="42"/>
      <c r="BA50" s="42">
        <f>+AR50+AS50+AU50+AW50+AY50+AZ50</f>
        <v>0</v>
      </c>
      <c r="BB50" s="38">
        <v>0</v>
      </c>
      <c r="BC50" s="56"/>
      <c r="BD50" s="56"/>
      <c r="BE50" s="38"/>
      <c r="BF50" s="56"/>
    </row>
    <row r="51" spans="1:58" ht="12.95" customHeight="1">
      <c r="A51" s="45"/>
      <c r="B51" s="46" t="s">
        <v>469</v>
      </c>
      <c r="C51" s="453">
        <f t="shared" si="101"/>
        <v>41.311119577777781</v>
      </c>
      <c r="D51" s="46" t="s">
        <v>485</v>
      </c>
      <c r="E51" s="47">
        <v>20</v>
      </c>
      <c r="F51" s="47">
        <v>1</v>
      </c>
      <c r="G51" s="505">
        <v>830</v>
      </c>
      <c r="H51" s="49">
        <v>0.14000000000000001</v>
      </c>
      <c r="I51" s="50">
        <v>0.88</v>
      </c>
      <c r="J51" s="87">
        <f t="shared" si="102"/>
        <v>69.895296000000002</v>
      </c>
      <c r="K51" s="87">
        <f t="shared" si="103"/>
        <v>42.935307933333327</v>
      </c>
      <c r="L51" s="40">
        <v>798.60215053763443</v>
      </c>
      <c r="M51" s="40">
        <v>686.79784946236555</v>
      </c>
      <c r="N51" s="51">
        <f t="shared" si="104"/>
        <v>0.14000000000000012</v>
      </c>
      <c r="O51" s="52">
        <f>+'Trim Rwd'!H38</f>
        <v>323.38888888888891</v>
      </c>
      <c r="P51" s="53">
        <f t="shared" si="105"/>
        <v>294283.88888888893</v>
      </c>
      <c r="Q51" s="52">
        <v>930</v>
      </c>
      <c r="R51" s="506">
        <v>0</v>
      </c>
      <c r="S51" s="506">
        <v>20</v>
      </c>
      <c r="T51" s="42">
        <f t="shared" si="106"/>
        <v>41.311119577777781</v>
      </c>
      <c r="U51" s="42">
        <f t="shared" si="107"/>
        <v>40.422708404062135</v>
      </c>
      <c r="V51" s="42">
        <f t="shared" si="108"/>
        <v>0.92333995555555559</v>
      </c>
      <c r="W51" s="42">
        <f>+'10'!K17/1000</f>
        <v>35.814999999999998</v>
      </c>
      <c r="X51" s="43"/>
      <c r="Y51" s="216"/>
      <c r="Z51" s="42"/>
      <c r="AA51" s="42"/>
      <c r="AB51" s="42"/>
      <c r="AC51" s="42">
        <f>K51-T51</f>
        <v>1.6241883555555461</v>
      </c>
      <c r="AD51" s="42">
        <f t="shared" ref="AD51:AD52" si="109">+AM51+BA51</f>
        <v>23</v>
      </c>
      <c r="AE51" s="235" t="s">
        <v>488</v>
      </c>
      <c r="AF51" s="42"/>
      <c r="AG51" s="42">
        <v>23</v>
      </c>
      <c r="AH51" s="42"/>
      <c r="AI51" s="508"/>
      <c r="AJ51" s="42"/>
      <c r="AK51" s="42"/>
      <c r="AL51" s="42"/>
      <c r="AM51" s="42">
        <f>SUM(AF51:AL51)+AT51+AV51+AX51</f>
        <v>23</v>
      </c>
      <c r="AN51" s="88"/>
      <c r="AO51" s="42"/>
      <c r="AP51" s="42"/>
      <c r="AQ51" s="42"/>
      <c r="AR51" s="42">
        <f t="shared" ref="AR51:AR52" si="110">SUM(AN51:AQ51)</f>
        <v>0</v>
      </c>
      <c r="AS51" s="42"/>
      <c r="AT51" s="42"/>
      <c r="AU51" s="42"/>
      <c r="AV51" s="42"/>
      <c r="AW51" s="42"/>
      <c r="AX51" s="42"/>
      <c r="AY51" s="42"/>
      <c r="AZ51" s="42"/>
      <c r="BA51" s="42">
        <f>+AR51+AS51+AU51+AW51+AY51+AZ51</f>
        <v>0</v>
      </c>
      <c r="BB51" s="55"/>
      <c r="BC51" s="56">
        <v>6</v>
      </c>
      <c r="BD51" s="56"/>
      <c r="BE51" s="55"/>
      <c r="BF51" s="56"/>
    </row>
    <row r="52" spans="1:58" ht="12.95" customHeight="1">
      <c r="A52" s="45"/>
      <c r="B52" s="46"/>
      <c r="C52" s="453"/>
      <c r="D52" s="46"/>
      <c r="E52" s="47"/>
      <c r="F52" s="47"/>
      <c r="G52" s="505"/>
      <c r="H52" s="49"/>
      <c r="I52" s="50"/>
      <c r="J52" s="87"/>
      <c r="K52" s="87"/>
      <c r="L52" s="40"/>
      <c r="M52" s="40"/>
      <c r="N52" s="51"/>
      <c r="O52" s="52"/>
      <c r="P52" s="53"/>
      <c r="Q52" s="52"/>
      <c r="R52" s="506"/>
      <c r="S52" s="506"/>
      <c r="T52" s="42"/>
      <c r="U52" s="42"/>
      <c r="V52" s="42"/>
      <c r="W52" s="42"/>
      <c r="X52" s="43"/>
      <c r="Y52" s="216"/>
      <c r="Z52" s="42"/>
      <c r="AA52" s="42"/>
      <c r="AB52" s="42"/>
      <c r="AC52" s="42"/>
      <c r="AD52" s="42">
        <f t="shared" si="109"/>
        <v>14</v>
      </c>
      <c r="AE52" s="235" t="s">
        <v>226</v>
      </c>
      <c r="AF52" s="38"/>
      <c r="AG52" s="38"/>
      <c r="AH52" s="38">
        <v>14</v>
      </c>
      <c r="AI52" s="508"/>
      <c r="AJ52" s="42"/>
      <c r="AK52" s="42"/>
      <c r="AL52" s="42"/>
      <c r="AM52" s="42">
        <f>SUM(AF52:AL52)+AT52+AV52+AX52</f>
        <v>14</v>
      </c>
      <c r="AN52" s="42"/>
      <c r="AO52" s="42"/>
      <c r="AP52" s="42"/>
      <c r="AQ52" s="42"/>
      <c r="AR52" s="42">
        <f t="shared" si="110"/>
        <v>0</v>
      </c>
      <c r="AS52" s="42"/>
      <c r="AT52" s="42"/>
      <c r="AU52" s="42"/>
      <c r="AV52" s="42"/>
      <c r="AW52" s="42"/>
      <c r="AX52" s="42"/>
      <c r="AY52" s="42"/>
      <c r="AZ52" s="42"/>
      <c r="BA52" s="42">
        <f>+AR52+AS52+AU52+AW52+AY52+AZ52</f>
        <v>0</v>
      </c>
      <c r="BB52" s="38"/>
      <c r="BC52" s="509"/>
      <c r="BD52" s="509"/>
      <c r="BE52" s="38"/>
      <c r="BF52" s="509"/>
    </row>
    <row r="53" spans="1:58" ht="12.75" customHeight="1">
      <c r="A53" s="45"/>
      <c r="B53" s="46"/>
      <c r="C53" s="453"/>
      <c r="D53" s="46"/>
      <c r="E53" s="47"/>
      <c r="F53" s="47"/>
      <c r="G53" s="48"/>
      <c r="H53" s="49"/>
      <c r="I53" s="50"/>
      <c r="J53" s="87"/>
      <c r="K53" s="87"/>
      <c r="L53" s="40"/>
      <c r="M53" s="40"/>
      <c r="N53" s="51"/>
      <c r="O53" s="52"/>
      <c r="P53" s="53"/>
      <c r="Q53" s="39"/>
      <c r="R53" s="506"/>
      <c r="S53" s="506"/>
      <c r="T53" s="42"/>
      <c r="U53" s="42"/>
      <c r="V53" s="42"/>
      <c r="W53" s="42"/>
      <c r="X53" s="43"/>
      <c r="Y53" s="216"/>
      <c r="Z53" s="42"/>
      <c r="AA53" s="42"/>
      <c r="AB53" s="42"/>
      <c r="AC53" s="42"/>
      <c r="AD53" s="42"/>
      <c r="AE53" s="238"/>
      <c r="AF53" s="42"/>
      <c r="AG53" s="38"/>
      <c r="AH53" s="38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38"/>
      <c r="BC53" s="509"/>
      <c r="BD53" s="509"/>
      <c r="BE53" s="38"/>
      <c r="BF53" s="509"/>
    </row>
    <row r="54" spans="1:58" ht="12.95" customHeight="1">
      <c r="A54" s="45">
        <v>45911</v>
      </c>
      <c r="B54" s="46" t="s">
        <v>469</v>
      </c>
      <c r="C54" s="453">
        <f t="shared" ref="C54:C55" si="111">(M54*E54*O54*Q54)/100000000</f>
        <v>11.15900012307692</v>
      </c>
      <c r="D54" s="46" t="s">
        <v>485</v>
      </c>
      <c r="E54" s="47">
        <v>20</v>
      </c>
      <c r="F54" s="47">
        <v>1</v>
      </c>
      <c r="G54" s="505">
        <v>830</v>
      </c>
      <c r="H54" s="49">
        <v>0.14000000000000001</v>
      </c>
      <c r="I54" s="50">
        <v>0.88</v>
      </c>
      <c r="J54" s="87">
        <f t="shared" ref="J54:J55" si="112">E54*G54*(1-H54)*1440/1000000*3.4</f>
        <v>69.895296000000002</v>
      </c>
      <c r="K54" s="87">
        <f t="shared" ref="K54:K55" si="113">(IF(G54&lt;L54,L54,G54)*(1-IF(H54&lt;N54,H54,N54))*E54*O54*Q54)/100000000</f>
        <v>11.15900012307692</v>
      </c>
      <c r="L54" s="40">
        <v>830</v>
      </c>
      <c r="M54" s="40">
        <f t="shared" ref="M54:M55" si="114">+L54-L54*0.14</f>
        <v>713.8</v>
      </c>
      <c r="N54" s="51">
        <f t="shared" ref="N54:N55" si="115">1-(M54/L54)</f>
        <v>0.14000000000000001</v>
      </c>
      <c r="O54" s="52">
        <f>+'Trim Rwd'!H41</f>
        <v>325.69230769230768</v>
      </c>
      <c r="P54" s="53">
        <f t="shared" ref="P54:P55" si="116">O54*(Q54-R54-S54)</f>
        <v>76537.692307692298</v>
      </c>
      <c r="Q54" s="52">
        <v>240</v>
      </c>
      <c r="R54" s="506">
        <v>0</v>
      </c>
      <c r="S54" s="506">
        <v>5</v>
      </c>
      <c r="T54" s="42">
        <f t="shared" ref="T54:T55" si="117">E54*M54*O54*Q54/100000000</f>
        <v>11.15900012307692</v>
      </c>
      <c r="U54" s="42">
        <f t="shared" ref="U54:U55" si="118">E54*M54*O54*(Q54-R54-S54)/100000000</f>
        <v>10.926520953846152</v>
      </c>
      <c r="V54" s="42">
        <f t="shared" ref="V54:V55" si="119">E54*G54*(1-N54)*O54/100*(R54+S54)/1000000</f>
        <v>0.23247916923076919</v>
      </c>
      <c r="W54" s="42">
        <f>+'11'!K17/1000</f>
        <v>13.856999999999999</v>
      </c>
      <c r="X54" s="507">
        <f>SUM(W54:W57)/SUM(K54:K57)</f>
        <v>0.85668999127194967</v>
      </c>
      <c r="Y54" s="216">
        <v>0</v>
      </c>
      <c r="Z54" s="42">
        <f>+'11'!D7/1000</f>
        <v>0.66200000000000003</v>
      </c>
      <c r="AA54" s="54">
        <f>SUM(U54:U57)-SUM(W54:W57)-SUM(Z54:Z57)-SUM(Y54:Y57)</f>
        <v>4.1278040538461518</v>
      </c>
      <c r="AB54" s="54">
        <f>(SUM(K54:K57)-SUM(W54:W57)-SUM(Y54:Y57)-SUM(Z54:Z57)-SUM(AC54:AC57)-SUM(V54:V57))-AA54</f>
        <v>0</v>
      </c>
      <c r="AC54" s="42">
        <f>K54-T54</f>
        <v>0</v>
      </c>
      <c r="AD54" s="42">
        <f>+AM54+BA54</f>
        <v>5</v>
      </c>
      <c r="AE54" s="235" t="s">
        <v>467</v>
      </c>
      <c r="AF54" s="42">
        <v>5</v>
      </c>
      <c r="AG54" s="42"/>
      <c r="AH54" s="42"/>
      <c r="AI54" s="508"/>
      <c r="AJ54" s="42"/>
      <c r="AK54" s="42"/>
      <c r="AL54" s="42"/>
      <c r="AM54" s="42">
        <f>SUM(AF54:AL54)+AT54+AV54+AX54</f>
        <v>5</v>
      </c>
      <c r="AN54" s="42"/>
      <c r="AO54" s="42"/>
      <c r="AP54" s="42"/>
      <c r="AQ54" s="42"/>
      <c r="AR54" s="42">
        <f>SUM(AN54:AQ54)</f>
        <v>0</v>
      </c>
      <c r="AS54" s="42"/>
      <c r="AT54" s="42"/>
      <c r="AU54" s="42"/>
      <c r="AV54" s="42"/>
      <c r="AW54" s="42"/>
      <c r="AX54" s="42"/>
      <c r="AY54" s="42"/>
      <c r="AZ54" s="42"/>
      <c r="BA54" s="42">
        <f>+AR54+AS54+AU54+AW54+AY54+AZ54</f>
        <v>0</v>
      </c>
      <c r="BB54" s="38">
        <v>2</v>
      </c>
      <c r="BC54" s="56"/>
      <c r="BD54" s="56"/>
      <c r="BE54" s="38"/>
      <c r="BF54" s="56"/>
    </row>
    <row r="55" spans="1:58" ht="12.95" customHeight="1">
      <c r="A55" s="45"/>
      <c r="B55" s="46" t="s">
        <v>469</v>
      </c>
      <c r="C55" s="453">
        <f t="shared" si="111"/>
        <v>43.813043999999998</v>
      </c>
      <c r="D55" s="46" t="s">
        <v>485</v>
      </c>
      <c r="E55" s="47">
        <v>15.5</v>
      </c>
      <c r="F55" s="47">
        <v>1</v>
      </c>
      <c r="G55" s="505">
        <v>830</v>
      </c>
      <c r="H55" s="49">
        <v>0.14000000000000001</v>
      </c>
      <c r="I55" s="50">
        <v>0.88</v>
      </c>
      <c r="J55" s="87">
        <f t="shared" si="112"/>
        <v>54.168854400000001</v>
      </c>
      <c r="K55" s="87">
        <f t="shared" si="113"/>
        <v>43.813043999999998</v>
      </c>
      <c r="L55" s="40">
        <v>830</v>
      </c>
      <c r="M55" s="40">
        <f t="shared" si="114"/>
        <v>713.8</v>
      </c>
      <c r="N55" s="51">
        <f t="shared" si="115"/>
        <v>0.14000000000000001</v>
      </c>
      <c r="O55" s="52">
        <f>+'Trim Rwd'!H43</f>
        <v>330</v>
      </c>
      <c r="P55" s="53">
        <f t="shared" si="116"/>
        <v>372900</v>
      </c>
      <c r="Q55" s="52">
        <v>1200</v>
      </c>
      <c r="R55" s="506">
        <v>0</v>
      </c>
      <c r="S55" s="506">
        <v>70</v>
      </c>
      <c r="T55" s="42">
        <f t="shared" si="117"/>
        <v>43.813043999999998</v>
      </c>
      <c r="U55" s="42">
        <f t="shared" si="118"/>
        <v>41.257283100000002</v>
      </c>
      <c r="V55" s="42">
        <f t="shared" si="119"/>
        <v>2.5557609000000006</v>
      </c>
      <c r="W55" s="42">
        <f>+'11'!K12/1000</f>
        <v>33.237000000000002</v>
      </c>
      <c r="X55" s="43"/>
      <c r="Y55" s="216"/>
      <c r="Z55" s="42">
        <f>+'11'!D25/1000</f>
        <v>0.3</v>
      </c>
      <c r="AA55" s="42"/>
      <c r="AB55" s="42"/>
      <c r="AC55" s="42">
        <f>K55-T55</f>
        <v>0</v>
      </c>
      <c r="AD55" s="42">
        <f t="shared" ref="AD55:AD57" si="120">+AM55+BA55</f>
        <v>36</v>
      </c>
      <c r="AE55" s="235" t="s">
        <v>503</v>
      </c>
      <c r="AF55" s="42"/>
      <c r="AG55" s="42">
        <v>36</v>
      </c>
      <c r="AH55" s="42"/>
      <c r="AI55" s="508"/>
      <c r="AJ55" s="42"/>
      <c r="AK55" s="42"/>
      <c r="AL55" s="42"/>
      <c r="AM55" s="42">
        <f>SUM(AF55:AL55)+AT55+AV55+AX55</f>
        <v>36</v>
      </c>
      <c r="AN55" s="88"/>
      <c r="AO55" s="42"/>
      <c r="AP55" s="42"/>
      <c r="AQ55" s="42"/>
      <c r="AR55" s="42">
        <f t="shared" ref="AR55:AR56" si="121">SUM(AN55:AQ55)</f>
        <v>0</v>
      </c>
      <c r="AS55" s="42"/>
      <c r="AT55" s="42"/>
      <c r="AU55" s="42"/>
      <c r="AV55" s="42"/>
      <c r="AW55" s="42"/>
      <c r="AX55" s="42"/>
      <c r="AY55" s="42"/>
      <c r="AZ55" s="42"/>
      <c r="BA55" s="42">
        <f>+AR55+AS55+AU55+AW55+AY55+AZ55</f>
        <v>0</v>
      </c>
      <c r="BB55" s="55"/>
      <c r="BC55" s="56">
        <v>11</v>
      </c>
      <c r="BD55" s="56"/>
      <c r="BE55" s="55"/>
      <c r="BF55" s="56"/>
    </row>
    <row r="56" spans="1:58" ht="12.95" customHeight="1">
      <c r="A56" s="45"/>
      <c r="B56" s="46"/>
      <c r="C56" s="453"/>
      <c r="D56" s="46"/>
      <c r="E56" s="47"/>
      <c r="F56" s="47"/>
      <c r="G56" s="505"/>
      <c r="H56" s="49"/>
      <c r="I56" s="50"/>
      <c r="J56" s="87"/>
      <c r="K56" s="87"/>
      <c r="L56" s="40"/>
      <c r="M56" s="40"/>
      <c r="N56" s="51"/>
      <c r="O56" s="52"/>
      <c r="P56" s="53"/>
      <c r="Q56" s="52"/>
      <c r="R56" s="506"/>
      <c r="S56" s="506"/>
      <c r="T56" s="42"/>
      <c r="U56" s="42"/>
      <c r="V56" s="42"/>
      <c r="W56" s="42"/>
      <c r="X56" s="43"/>
      <c r="Y56" s="216"/>
      <c r="Z56" s="42"/>
      <c r="AA56" s="42"/>
      <c r="AB56" s="42"/>
      <c r="AC56" s="42"/>
      <c r="AD56" s="42">
        <f t="shared" si="120"/>
        <v>32</v>
      </c>
      <c r="AE56" s="235" t="s">
        <v>226</v>
      </c>
      <c r="AF56" s="38"/>
      <c r="AG56" s="38"/>
      <c r="AH56" s="38">
        <v>32</v>
      </c>
      <c r="AI56" s="508"/>
      <c r="AJ56" s="42"/>
      <c r="AK56" s="42"/>
      <c r="AL56" s="42"/>
      <c r="AM56" s="42">
        <f>SUM(AF56:AL56)+AT56+AV56+AX56</f>
        <v>32</v>
      </c>
      <c r="AN56" s="42"/>
      <c r="AO56" s="42"/>
      <c r="AP56" s="42"/>
      <c r="AQ56" s="42"/>
      <c r="AR56" s="42">
        <f t="shared" si="121"/>
        <v>0</v>
      </c>
      <c r="AS56" s="42"/>
      <c r="AT56" s="42"/>
      <c r="AU56" s="42"/>
      <c r="AV56" s="42"/>
      <c r="AW56" s="42"/>
      <c r="AX56" s="42"/>
      <c r="AY56" s="42"/>
      <c r="AZ56" s="42"/>
      <c r="BA56" s="42">
        <f>+AR56+AS56+AU56+AW56+AY56+AZ56</f>
        <v>0</v>
      </c>
      <c r="BB56" s="38"/>
      <c r="BC56" s="509"/>
      <c r="BD56" s="509"/>
      <c r="BE56" s="38"/>
      <c r="BF56" s="509"/>
    </row>
    <row r="57" spans="1:58" ht="12.95" customHeight="1">
      <c r="A57" s="45"/>
      <c r="B57" s="46"/>
      <c r="C57" s="453"/>
      <c r="D57" s="46"/>
      <c r="E57" s="47"/>
      <c r="F57" s="47"/>
      <c r="G57" s="48"/>
      <c r="H57" s="49"/>
      <c r="I57" s="50"/>
      <c r="J57" s="87"/>
      <c r="K57" s="87"/>
      <c r="L57" s="40"/>
      <c r="M57" s="40"/>
      <c r="N57" s="51"/>
      <c r="O57" s="52"/>
      <c r="P57" s="53"/>
      <c r="Q57" s="39"/>
      <c r="R57" s="506"/>
      <c r="S57" s="506"/>
      <c r="T57" s="42"/>
      <c r="U57" s="42"/>
      <c r="V57" s="42"/>
      <c r="W57" s="42"/>
      <c r="X57" s="43"/>
      <c r="Y57" s="216"/>
      <c r="Z57" s="42"/>
      <c r="AA57" s="42"/>
      <c r="AB57" s="42"/>
      <c r="AC57" s="42"/>
      <c r="AD57" s="42">
        <f t="shared" si="120"/>
        <v>2</v>
      </c>
      <c r="AE57" s="235" t="s">
        <v>387</v>
      </c>
      <c r="AF57" s="42"/>
      <c r="AG57" s="38"/>
      <c r="AH57" s="38"/>
      <c r="AI57" s="34">
        <v>2</v>
      </c>
      <c r="AJ57" s="42"/>
      <c r="AK57" s="42"/>
      <c r="AL57" s="42"/>
      <c r="AM57" s="42">
        <f>SUM(AF57:AL57)+AT57+AV57+AX57</f>
        <v>2</v>
      </c>
      <c r="AN57" s="42"/>
      <c r="AO57" s="42"/>
      <c r="AP57" s="42"/>
      <c r="AQ57" s="42"/>
      <c r="AR57" s="42">
        <f t="shared" ref="AR57" si="122">SUM(AN57:AQ57)</f>
        <v>0</v>
      </c>
      <c r="AS57" s="42"/>
      <c r="AT57" s="42"/>
      <c r="AU57" s="42"/>
      <c r="AV57" s="42"/>
      <c r="AW57" s="42"/>
      <c r="AX57" s="42"/>
      <c r="AY57" s="42"/>
      <c r="AZ57" s="42"/>
      <c r="BA57" s="42">
        <f>+AR57+AS57+AU57+AW57+AY57+AZ57</f>
        <v>0</v>
      </c>
      <c r="BB57" s="38"/>
      <c r="BC57" s="509"/>
      <c r="BD57" s="509"/>
      <c r="BE57" s="38"/>
      <c r="BF57" s="509"/>
    </row>
    <row r="58" spans="1:58" ht="12.95" customHeight="1">
      <c r="A58" s="45"/>
      <c r="B58" s="46"/>
      <c r="C58" s="453"/>
      <c r="D58" s="46"/>
      <c r="E58" s="47"/>
      <c r="F58" s="47"/>
      <c r="G58" s="505"/>
      <c r="H58" s="49"/>
      <c r="I58" s="50"/>
      <c r="J58" s="87"/>
      <c r="K58" s="87"/>
      <c r="L58" s="40"/>
      <c r="M58" s="40"/>
      <c r="N58" s="51"/>
      <c r="O58" s="52"/>
      <c r="P58" s="53"/>
      <c r="Q58" s="52"/>
      <c r="R58" s="506"/>
      <c r="S58" s="506"/>
      <c r="T58" s="42"/>
      <c r="U58" s="42"/>
      <c r="V58" s="42"/>
      <c r="W58" s="42"/>
      <c r="X58" s="507"/>
      <c r="Y58" s="216"/>
      <c r="Z58" s="42"/>
      <c r="AA58" s="54"/>
      <c r="AB58" s="54"/>
      <c r="AC58" s="42"/>
      <c r="AD58" s="42"/>
      <c r="AE58" s="238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38"/>
      <c r="BC58" s="56"/>
      <c r="BD58" s="56"/>
      <c r="BE58" s="38"/>
      <c r="BF58" s="56"/>
    </row>
    <row r="59" spans="1:58" ht="12.95" customHeight="1">
      <c r="A59" s="45">
        <v>45912</v>
      </c>
      <c r="B59" s="46" t="s">
        <v>469</v>
      </c>
      <c r="C59" s="453">
        <f t="shared" ref="C59" si="123">(M59*E59*O59*Q59)/100000000</f>
        <v>51.885265439999998</v>
      </c>
      <c r="D59" s="46" t="s">
        <v>485</v>
      </c>
      <c r="E59" s="47">
        <v>15.5</v>
      </c>
      <c r="F59" s="47">
        <v>1</v>
      </c>
      <c r="G59" s="505">
        <v>830</v>
      </c>
      <c r="H59" s="49">
        <v>0.14000000000000001</v>
      </c>
      <c r="I59" s="50">
        <v>0.88</v>
      </c>
      <c r="J59" s="87">
        <f t="shared" ref="J59" si="124">E59*G59*(1-H59)*1440/1000000*3.4</f>
        <v>54.168854400000001</v>
      </c>
      <c r="K59" s="87">
        <f t="shared" ref="K59" si="125">(IF(G59&lt;L59,L59,G59)*(1-IF(H59&lt;N59,H59,N59))*E59*O59*Q59)/100000000</f>
        <v>51.885265439999998</v>
      </c>
      <c r="L59" s="40">
        <v>830</v>
      </c>
      <c r="M59" s="40">
        <f t="shared" ref="M59" si="126">+L59-L59*0.14</f>
        <v>713.8</v>
      </c>
      <c r="N59" s="51">
        <f t="shared" ref="N59" si="127">1-(M59/L59)</f>
        <v>0.14000000000000001</v>
      </c>
      <c r="O59" s="52">
        <f>+'Trim Rwd'!H45</f>
        <v>325.66666666666669</v>
      </c>
      <c r="P59" s="53">
        <f t="shared" ref="P59" si="128">O59*(Q59-R59-S59)</f>
        <v>447791.66666666669</v>
      </c>
      <c r="Q59" s="52">
        <v>1440</v>
      </c>
      <c r="R59" s="506">
        <v>0</v>
      </c>
      <c r="S59" s="506">
        <v>65</v>
      </c>
      <c r="T59" s="42">
        <f t="shared" ref="T59" si="129">E59*M59*O59*Q59/100000000</f>
        <v>51.885265439999998</v>
      </c>
      <c r="U59" s="42">
        <f t="shared" ref="U59" si="130">E59*M59*O59*(Q59-R59-S59)/100000000</f>
        <v>49.54322220833334</v>
      </c>
      <c r="V59" s="42">
        <f t="shared" ref="V59" si="131">E59*G59*(1-N59)*O59/100*(R59+S59)/1000000</f>
        <v>2.3420432316666671</v>
      </c>
      <c r="W59" s="42">
        <f>+'12'!K34/1000</f>
        <v>45.804000000000002</v>
      </c>
      <c r="X59" s="507">
        <f>SUM(W59:W62)/SUM(K59:K62)</f>
        <v>0.88279398036360901</v>
      </c>
      <c r="Y59" s="216">
        <v>0</v>
      </c>
      <c r="Z59" s="42">
        <f>+'12'!D34/1000</f>
        <v>0.14199999999999999</v>
      </c>
      <c r="AA59" s="54">
        <f>SUM(U59:U62)-SUM(W59:W62)-SUM(Z59:Z62)-SUM(Y59:Y62)</f>
        <v>3.5972222083333381</v>
      </c>
      <c r="AB59" s="54">
        <f>(SUM(K59:K62)-SUM(W59:W62)-SUM(Y59:Y62)-SUM(Z59:Z62)-SUM(AC59:AC62)-SUM(V59:V62))-AA59</f>
        <v>-9.7699626167013776E-15</v>
      </c>
      <c r="AC59" s="42">
        <f>K59-T59</f>
        <v>0</v>
      </c>
      <c r="AD59" s="42">
        <f>+AM59+BA59</f>
        <v>13</v>
      </c>
      <c r="AE59" s="235" t="s">
        <v>556</v>
      </c>
      <c r="AF59" s="42">
        <v>13</v>
      </c>
      <c r="AG59" s="42"/>
      <c r="AH59" s="42"/>
      <c r="AI59" s="508"/>
      <c r="AJ59" s="42"/>
      <c r="AK59" s="42"/>
      <c r="AL59" s="42"/>
      <c r="AM59" s="42">
        <f>SUM(AF59:AL59)+AT59+AV59+AX59</f>
        <v>13</v>
      </c>
      <c r="AN59" s="42"/>
      <c r="AO59" s="42"/>
      <c r="AP59" s="42"/>
      <c r="AQ59" s="42"/>
      <c r="AR59" s="42">
        <f>SUM(AN59:AQ59)</f>
        <v>0</v>
      </c>
      <c r="AS59" s="42"/>
      <c r="AT59" s="42"/>
      <c r="AU59" s="42"/>
      <c r="AV59" s="42"/>
      <c r="AW59" s="42"/>
      <c r="AX59" s="42"/>
      <c r="AY59" s="42"/>
      <c r="AZ59" s="42"/>
      <c r="BA59" s="42">
        <f>+AR59+AS59+AU59+AW59+AY59+AZ59</f>
        <v>0</v>
      </c>
      <c r="BB59" s="38">
        <v>7</v>
      </c>
      <c r="BC59" s="56"/>
      <c r="BD59" s="56"/>
      <c r="BE59" s="38"/>
      <c r="BF59" s="56"/>
    </row>
    <row r="60" spans="1:58" ht="12.95" customHeight="1">
      <c r="A60" s="45"/>
      <c r="B60" s="46"/>
      <c r="C60" s="453"/>
      <c r="D60" s="46"/>
      <c r="E60" s="47"/>
      <c r="F60" s="47"/>
      <c r="G60" s="505"/>
      <c r="H60" s="49"/>
      <c r="I60" s="50"/>
      <c r="J60" s="87"/>
      <c r="K60" s="87"/>
      <c r="L60" s="40"/>
      <c r="M60" s="40"/>
      <c r="N60" s="51"/>
      <c r="O60" s="52"/>
      <c r="P60" s="53"/>
      <c r="Q60" s="52"/>
      <c r="R60" s="506"/>
      <c r="S60" s="506"/>
      <c r="T60" s="42"/>
      <c r="U60" s="42"/>
      <c r="V60" s="42"/>
      <c r="W60" s="42"/>
      <c r="X60" s="43"/>
      <c r="Y60" s="216"/>
      <c r="Z60" s="42"/>
      <c r="AA60" s="42"/>
      <c r="AB60" s="42"/>
      <c r="AC60" s="42"/>
      <c r="AD60" s="42">
        <f t="shared" ref="AD60:AD61" si="132">+AM60+BA60</f>
        <v>28</v>
      </c>
      <c r="AE60" s="235" t="s">
        <v>557</v>
      </c>
      <c r="AF60" s="42"/>
      <c r="AG60" s="42">
        <v>28</v>
      </c>
      <c r="AH60" s="42"/>
      <c r="AI60" s="508"/>
      <c r="AJ60" s="42"/>
      <c r="AK60" s="42"/>
      <c r="AL60" s="42"/>
      <c r="AM60" s="42">
        <f>SUM(AF60:AL60)+AT60+AV60+AX60</f>
        <v>28</v>
      </c>
      <c r="AN60" s="88"/>
      <c r="AO60" s="42"/>
      <c r="AP60" s="42"/>
      <c r="AQ60" s="42"/>
      <c r="AR60" s="42">
        <f t="shared" ref="AR60:AR61" si="133">SUM(AN60:AQ60)</f>
        <v>0</v>
      </c>
      <c r="AS60" s="42"/>
      <c r="AT60" s="42"/>
      <c r="AU60" s="42"/>
      <c r="AV60" s="42"/>
      <c r="AW60" s="42"/>
      <c r="AX60" s="42"/>
      <c r="AY60" s="42"/>
      <c r="AZ60" s="42"/>
      <c r="BA60" s="42">
        <f>+AR60+AS60+AU60+AW60+AY60+AZ60</f>
        <v>0</v>
      </c>
      <c r="BB60" s="55"/>
      <c r="BC60" s="56">
        <v>16</v>
      </c>
      <c r="BD60" s="56"/>
      <c r="BE60" s="55"/>
      <c r="BF60" s="56"/>
    </row>
    <row r="61" spans="1:58" ht="12.95" customHeight="1">
      <c r="A61" s="45"/>
      <c r="B61" s="46"/>
      <c r="C61" s="453"/>
      <c r="D61" s="46"/>
      <c r="E61" s="47"/>
      <c r="F61" s="47"/>
      <c r="G61" s="505"/>
      <c r="H61" s="49"/>
      <c r="I61" s="50"/>
      <c r="J61" s="87"/>
      <c r="K61" s="87"/>
      <c r="L61" s="40"/>
      <c r="M61" s="40"/>
      <c r="N61" s="51"/>
      <c r="O61" s="52"/>
      <c r="P61" s="53"/>
      <c r="Q61" s="52"/>
      <c r="R61" s="506"/>
      <c r="S61" s="506"/>
      <c r="T61" s="42"/>
      <c r="U61" s="42"/>
      <c r="V61" s="42"/>
      <c r="W61" s="42"/>
      <c r="X61" s="43"/>
      <c r="Y61" s="216"/>
      <c r="Z61" s="42"/>
      <c r="AA61" s="42"/>
      <c r="AB61" s="42"/>
      <c r="AC61" s="42"/>
      <c r="AD61" s="42">
        <f t="shared" si="132"/>
        <v>24</v>
      </c>
      <c r="AE61" s="235" t="s">
        <v>226</v>
      </c>
      <c r="AF61" s="38"/>
      <c r="AG61" s="38"/>
      <c r="AH61" s="38">
        <v>24</v>
      </c>
      <c r="AI61" s="508"/>
      <c r="AJ61" s="42"/>
      <c r="AK61" s="42"/>
      <c r="AL61" s="42"/>
      <c r="AM61" s="42">
        <f>SUM(AF61:AL61)+AT61+AV61+AX61</f>
        <v>24</v>
      </c>
      <c r="AN61" s="42"/>
      <c r="AO61" s="42"/>
      <c r="AP61" s="42"/>
      <c r="AQ61" s="42"/>
      <c r="AR61" s="42">
        <f t="shared" si="133"/>
        <v>0</v>
      </c>
      <c r="AS61" s="42"/>
      <c r="AT61" s="42"/>
      <c r="AU61" s="42"/>
      <c r="AV61" s="42"/>
      <c r="AW61" s="42"/>
      <c r="AX61" s="42"/>
      <c r="AY61" s="42"/>
      <c r="AZ61" s="42"/>
      <c r="BA61" s="42">
        <f>+AR61+AS61+AU61+AW61+AY61+AZ61</f>
        <v>0</v>
      </c>
      <c r="BB61" s="38"/>
      <c r="BC61" s="509"/>
      <c r="BD61" s="509"/>
      <c r="BE61" s="38"/>
      <c r="BF61" s="509"/>
    </row>
    <row r="62" spans="1:58" ht="12.95" customHeight="1">
      <c r="A62" s="45"/>
      <c r="B62" s="46"/>
      <c r="C62" s="453"/>
      <c r="D62" s="46"/>
      <c r="E62" s="47"/>
      <c r="F62" s="47"/>
      <c r="G62" s="48"/>
      <c r="H62" s="49"/>
      <c r="I62" s="50"/>
      <c r="J62" s="87"/>
      <c r="K62" s="87"/>
      <c r="L62" s="40"/>
      <c r="M62" s="40"/>
      <c r="N62" s="51"/>
      <c r="O62" s="52"/>
      <c r="P62" s="53"/>
      <c r="Q62" s="39"/>
      <c r="R62" s="506"/>
      <c r="S62" s="506"/>
      <c r="T62" s="42"/>
      <c r="U62" s="42"/>
      <c r="V62" s="42"/>
      <c r="W62" s="42"/>
      <c r="X62" s="43"/>
      <c r="Y62" s="216"/>
      <c r="Z62" s="42"/>
      <c r="AA62" s="42"/>
      <c r="AB62" s="42"/>
      <c r="AC62" s="42"/>
      <c r="AD62" s="42"/>
      <c r="AE62" s="235"/>
      <c r="AF62" s="42"/>
      <c r="AG62" s="38"/>
      <c r="AH62" s="38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38"/>
      <c r="BC62" s="509"/>
      <c r="BD62" s="509"/>
      <c r="BE62" s="38"/>
      <c r="BF62" s="509"/>
    </row>
    <row r="63" spans="1:58" ht="12.95" customHeight="1">
      <c r="A63" s="45">
        <v>45913</v>
      </c>
      <c r="B63" s="46" t="s">
        <v>469</v>
      </c>
      <c r="C63" s="453">
        <f t="shared" ref="C63:C64" si="134">(M63*E63*O63*Q63)/100000000</f>
        <v>8.4970751999999994</v>
      </c>
      <c r="D63" s="46" t="s">
        <v>485</v>
      </c>
      <c r="E63" s="47">
        <v>15.5</v>
      </c>
      <c r="F63" s="47">
        <v>1</v>
      </c>
      <c r="G63" s="505">
        <v>830</v>
      </c>
      <c r="H63" s="49">
        <v>0.14000000000000001</v>
      </c>
      <c r="I63" s="50">
        <v>0.88</v>
      </c>
      <c r="J63" s="87">
        <f t="shared" ref="J63:J64" si="135">E63*G63*(1-H63)*1440/1000000*3.4</f>
        <v>54.168854400000001</v>
      </c>
      <c r="K63" s="87">
        <f t="shared" ref="K63:K64" si="136">(IF(G63&lt;L63,L63,G63)*(1-IF(H63&lt;N63,H63,N63))*E63*O63*Q63)/100000000</f>
        <v>8.4970751999999994</v>
      </c>
      <c r="L63" s="40">
        <v>830</v>
      </c>
      <c r="M63" s="40">
        <f t="shared" ref="M63" si="137">+L63-L63*0.14</f>
        <v>713.8</v>
      </c>
      <c r="N63" s="51">
        <f t="shared" ref="N63:N64" si="138">1-(M63/L63)</f>
        <v>0.14000000000000001</v>
      </c>
      <c r="O63" s="52">
        <f>+'Trim Rwd'!H48</f>
        <v>320</v>
      </c>
      <c r="P63" s="53">
        <f t="shared" ref="P63:P64" si="139">O63*(Q63-R63-S63)</f>
        <v>74240</v>
      </c>
      <c r="Q63" s="52">
        <v>240</v>
      </c>
      <c r="R63" s="506">
        <v>0</v>
      </c>
      <c r="S63" s="506">
        <v>8</v>
      </c>
      <c r="T63" s="42">
        <f t="shared" ref="T63:T64" si="140">E63*M63*O63*Q63/100000000</f>
        <v>8.4970751999999994</v>
      </c>
      <c r="U63" s="42">
        <f t="shared" ref="U63:U64" si="141">E63*M63*O63*(Q63-R63-S63)/100000000</f>
        <v>8.2138393599999997</v>
      </c>
      <c r="V63" s="42">
        <f t="shared" ref="V63:V64" si="142">E63*G63*(1-N63)*O63/100*(R63+S63)/1000000</f>
        <v>0.28323584000000002</v>
      </c>
      <c r="W63" s="42">
        <f>+'13'!K12/1000</f>
        <v>30.449000000000002</v>
      </c>
      <c r="X63" s="507">
        <f>SUM(W63:W66)/SUM(K63:K66)</f>
        <v>0.9920540839565779</v>
      </c>
      <c r="Y63" s="216">
        <v>0</v>
      </c>
      <c r="Z63" s="42">
        <v>0</v>
      </c>
      <c r="AA63" s="54">
        <f>SUM(U63:U66)-SUM(W63:W66)-SUM(Z63:Z66)-SUM(Y63:Y66)</f>
        <v>-1.0203189600000115</v>
      </c>
      <c r="AB63" s="54">
        <f>(SUM(K63:K66)-SUM(W63:W66)-SUM(Y63:Y66)-SUM(Z63:Z66)-SUM(AC63:AC66)-SUM(V63:V66))-AA63</f>
        <v>-3.1086244689504383E-15</v>
      </c>
      <c r="AC63" s="42">
        <f>K63-T63</f>
        <v>0</v>
      </c>
      <c r="AD63" s="42">
        <f>+AM63+BA63</f>
        <v>2</v>
      </c>
      <c r="AE63" s="235" t="s">
        <v>501</v>
      </c>
      <c r="AF63" s="42">
        <v>2</v>
      </c>
      <c r="AG63" s="42"/>
      <c r="AH63" s="42"/>
      <c r="AI63" s="508"/>
      <c r="AJ63" s="42"/>
      <c r="AK63" s="42"/>
      <c r="AL63" s="42"/>
      <c r="AM63" s="42">
        <f>SUM(AF63:AL63)+AT63+AV63+AX63</f>
        <v>2</v>
      </c>
      <c r="AN63" s="42"/>
      <c r="AO63" s="42"/>
      <c r="AP63" s="42"/>
      <c r="AQ63" s="42"/>
      <c r="AR63" s="42">
        <f>SUM(AN63:AQ63)</f>
        <v>0</v>
      </c>
      <c r="AS63" s="42"/>
      <c r="AT63" s="42"/>
      <c r="AU63" s="42"/>
      <c r="AV63" s="42"/>
      <c r="AW63" s="42"/>
      <c r="AX63" s="42"/>
      <c r="AY63" s="42"/>
      <c r="AZ63" s="42"/>
      <c r="BA63" s="42">
        <f>+AR63+AS63+AU63+AW63+AY63+AZ63</f>
        <v>0</v>
      </c>
      <c r="BB63" s="38">
        <v>1</v>
      </c>
      <c r="BC63" s="56"/>
      <c r="BD63" s="56"/>
      <c r="BE63" s="38"/>
      <c r="BF63" s="56"/>
    </row>
    <row r="64" spans="1:58" ht="12.95" customHeight="1">
      <c r="A64" s="45"/>
      <c r="B64" s="46" t="s">
        <v>469</v>
      </c>
      <c r="C64" s="453">
        <f t="shared" si="134"/>
        <v>47.179324799999989</v>
      </c>
      <c r="D64" s="46" t="s">
        <v>485</v>
      </c>
      <c r="E64" s="47">
        <v>17</v>
      </c>
      <c r="F64" s="47">
        <v>1</v>
      </c>
      <c r="G64" s="505">
        <v>830</v>
      </c>
      <c r="H64" s="49">
        <v>0.14000000000000001</v>
      </c>
      <c r="I64" s="50">
        <v>0.88</v>
      </c>
      <c r="J64" s="87">
        <f t="shared" si="135"/>
        <v>59.411001599999999</v>
      </c>
      <c r="K64" s="87">
        <f t="shared" si="136"/>
        <v>47.179324799999989</v>
      </c>
      <c r="L64" s="40">
        <v>830</v>
      </c>
      <c r="M64" s="40">
        <f>+L64-L64*0.14</f>
        <v>713.8</v>
      </c>
      <c r="N64" s="51">
        <f t="shared" si="138"/>
        <v>0.14000000000000001</v>
      </c>
      <c r="O64" s="52">
        <f>+'Trim Rwd'!H49</f>
        <v>324</v>
      </c>
      <c r="P64" s="53">
        <f t="shared" si="139"/>
        <v>379080</v>
      </c>
      <c r="Q64" s="52">
        <v>1200</v>
      </c>
      <c r="R64" s="506">
        <v>0</v>
      </c>
      <c r="S64" s="506">
        <v>30</v>
      </c>
      <c r="T64" s="42">
        <f t="shared" si="140"/>
        <v>47.179324799999989</v>
      </c>
      <c r="U64" s="42">
        <f t="shared" si="141"/>
        <v>45.999841679999989</v>
      </c>
      <c r="V64" s="42">
        <f t="shared" si="142"/>
        <v>1.1794831199999998</v>
      </c>
      <c r="W64" s="42">
        <f>+'13'!K15/1000</f>
        <v>24.785</v>
      </c>
      <c r="X64" s="43"/>
      <c r="Y64" s="216"/>
      <c r="Z64" s="42"/>
      <c r="AA64" s="42"/>
      <c r="AB64" s="42"/>
      <c r="AC64" s="42">
        <f>K64-T64</f>
        <v>0</v>
      </c>
      <c r="AD64" s="42">
        <f t="shared" ref="AD64:AD65" si="143">+AM64+BA64</f>
        <v>21</v>
      </c>
      <c r="AE64" s="235" t="s">
        <v>503</v>
      </c>
      <c r="AF64" s="42"/>
      <c r="AG64" s="42">
        <v>21</v>
      </c>
      <c r="AH64" s="42"/>
      <c r="AI64" s="508"/>
      <c r="AJ64" s="42"/>
      <c r="AK64" s="42"/>
      <c r="AL64" s="42"/>
      <c r="AM64" s="42">
        <f>SUM(AF64:AL64)+AT64+AV64+AX64</f>
        <v>21</v>
      </c>
      <c r="AN64" s="88"/>
      <c r="AO64" s="42"/>
      <c r="AP64" s="42"/>
      <c r="AQ64" s="42"/>
      <c r="AR64" s="42">
        <f t="shared" ref="AR64:AR65" si="144">SUM(AN64:AQ64)</f>
        <v>0</v>
      </c>
      <c r="AS64" s="42"/>
      <c r="AT64" s="42"/>
      <c r="AU64" s="42"/>
      <c r="AV64" s="42"/>
      <c r="AW64" s="42"/>
      <c r="AX64" s="42"/>
      <c r="AY64" s="42"/>
      <c r="AZ64" s="42"/>
      <c r="BA64" s="42">
        <f>+AR64+AS64+AU64+AW64+AY64+AZ64</f>
        <v>0</v>
      </c>
      <c r="BB64" s="55"/>
      <c r="BC64" s="56">
        <v>11</v>
      </c>
      <c r="BD64" s="56"/>
      <c r="BE64" s="55"/>
      <c r="BF64" s="56"/>
    </row>
    <row r="65" spans="1:58" ht="12.95" customHeight="1">
      <c r="A65" s="45"/>
      <c r="B65" s="46"/>
      <c r="C65" s="453"/>
      <c r="D65" s="46"/>
      <c r="E65" s="47"/>
      <c r="F65" s="47"/>
      <c r="G65" s="505"/>
      <c r="H65" s="49"/>
      <c r="I65" s="50"/>
      <c r="J65" s="87"/>
      <c r="K65" s="87"/>
      <c r="L65" s="40"/>
      <c r="M65" s="40"/>
      <c r="N65" s="51"/>
      <c r="O65" s="52"/>
      <c r="P65" s="53"/>
      <c r="Q65" s="52"/>
      <c r="R65" s="506"/>
      <c r="S65" s="506"/>
      <c r="T65" s="42"/>
      <c r="U65" s="42"/>
      <c r="V65" s="42"/>
      <c r="W65" s="42"/>
      <c r="X65" s="43"/>
      <c r="Y65" s="216"/>
      <c r="Z65" s="42"/>
      <c r="AA65" s="42"/>
      <c r="AB65" s="42"/>
      <c r="AC65" s="42"/>
      <c r="AD65" s="42">
        <f t="shared" si="143"/>
        <v>15</v>
      </c>
      <c r="AE65" s="235" t="s">
        <v>226</v>
      </c>
      <c r="AF65" s="38"/>
      <c r="AG65" s="38"/>
      <c r="AH65" s="38">
        <v>15</v>
      </c>
      <c r="AI65" s="508"/>
      <c r="AJ65" s="42"/>
      <c r="AK65" s="42"/>
      <c r="AL65" s="42"/>
      <c r="AM65" s="42">
        <f>SUM(AF65:AL65)+AT65+AV65+AX65</f>
        <v>15</v>
      </c>
      <c r="AN65" s="42"/>
      <c r="AO65" s="42"/>
      <c r="AP65" s="42"/>
      <c r="AQ65" s="42"/>
      <c r="AR65" s="42">
        <f t="shared" si="144"/>
        <v>0</v>
      </c>
      <c r="AS65" s="42"/>
      <c r="AT65" s="42"/>
      <c r="AU65" s="42"/>
      <c r="AV65" s="42"/>
      <c r="AW65" s="42"/>
      <c r="AX65" s="42"/>
      <c r="AY65" s="42"/>
      <c r="AZ65" s="42"/>
      <c r="BA65" s="42">
        <f>+AR65+AS65+AU65+AW65+AY65+AZ65</f>
        <v>0</v>
      </c>
      <c r="BB65" s="38"/>
      <c r="BC65" s="509"/>
      <c r="BD65" s="509"/>
      <c r="BE65" s="38"/>
      <c r="BF65" s="509"/>
    </row>
    <row r="66" spans="1:58" ht="12.95" customHeight="1">
      <c r="A66" s="45"/>
      <c r="B66" s="46"/>
      <c r="C66" s="453"/>
      <c r="D66" s="46"/>
      <c r="E66" s="47"/>
      <c r="F66" s="47"/>
      <c r="G66" s="48"/>
      <c r="H66" s="49"/>
      <c r="I66" s="50"/>
      <c r="J66" s="87"/>
      <c r="K66" s="87"/>
      <c r="L66" s="40"/>
      <c r="M66" s="40"/>
      <c r="N66" s="51"/>
      <c r="O66" s="52"/>
      <c r="P66" s="53"/>
      <c r="Q66" s="39"/>
      <c r="R66" s="506"/>
      <c r="S66" s="506"/>
      <c r="T66" s="42"/>
      <c r="U66" s="42"/>
      <c r="V66" s="42"/>
      <c r="W66" s="42"/>
      <c r="X66" s="43"/>
      <c r="Y66" s="216"/>
      <c r="Z66" s="42"/>
      <c r="AA66" s="42"/>
      <c r="AB66" s="42"/>
      <c r="AC66" s="42"/>
      <c r="AD66" s="42"/>
      <c r="AE66" s="235"/>
      <c r="AF66" s="42"/>
      <c r="AG66" s="38"/>
      <c r="AH66" s="38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38"/>
      <c r="BC66" s="509"/>
      <c r="BD66" s="509"/>
      <c r="BE66" s="38"/>
      <c r="BF66" s="509"/>
    </row>
    <row r="67" spans="1:58" ht="12.95" customHeight="1">
      <c r="A67" s="45">
        <v>45914</v>
      </c>
      <c r="B67" s="46" t="s">
        <v>469</v>
      </c>
      <c r="C67" s="453">
        <f t="shared" ref="C67" si="145">(M67*E67*O67*Q67)/100000000</f>
        <v>59.359608000000001</v>
      </c>
      <c r="D67" s="46" t="s">
        <v>485</v>
      </c>
      <c r="E67" s="47">
        <v>17.5</v>
      </c>
      <c r="F67" s="47">
        <v>1</v>
      </c>
      <c r="G67" s="505">
        <v>830</v>
      </c>
      <c r="H67" s="49">
        <v>0.14000000000000001</v>
      </c>
      <c r="I67" s="50">
        <v>0.88</v>
      </c>
      <c r="J67" s="87">
        <f t="shared" ref="J67" si="146">E67*G67*(1-H67)*1440/1000000*3.4</f>
        <v>61.158384000000005</v>
      </c>
      <c r="K67" s="87">
        <f t="shared" ref="K67" si="147">(IF(G67&lt;L67,L67,G67)*(1-IF(H67&lt;N67,H67,N67))*E67*O67*Q67)/100000000</f>
        <v>59.359608000000001</v>
      </c>
      <c r="L67" s="40">
        <v>830</v>
      </c>
      <c r="M67" s="40">
        <f t="shared" ref="M67" si="148">+L67-L67*0.14</f>
        <v>713.8</v>
      </c>
      <c r="N67" s="51">
        <f t="shared" ref="N67" si="149">1-(M67/L67)</f>
        <v>0.14000000000000001</v>
      </c>
      <c r="O67" s="52">
        <f>+'Trim Rwd'!H52</f>
        <v>330</v>
      </c>
      <c r="P67" s="53">
        <f t="shared" ref="P67" si="150">O67*(Q67-R67-S67)</f>
        <v>457710</v>
      </c>
      <c r="Q67" s="52">
        <v>1440</v>
      </c>
      <c r="R67" s="506">
        <v>0</v>
      </c>
      <c r="S67" s="506">
        <v>53</v>
      </c>
      <c r="T67" s="42">
        <f t="shared" ref="T67" si="151">E67*M67*O67*Q67/100000000</f>
        <v>59.359608000000001</v>
      </c>
      <c r="U67" s="42">
        <f t="shared" ref="U67" si="152">E67*M67*O67*(Q67-R67-S67)/100000000</f>
        <v>57.174844649999997</v>
      </c>
      <c r="V67" s="42">
        <f t="shared" ref="V67" si="153">E67*G67*(1-N67)*O67/100*(R67+S67)/1000000</f>
        <v>2.1847633499999994</v>
      </c>
      <c r="W67" s="42">
        <f>+'14'!K18/1000</f>
        <v>52.518000000000001</v>
      </c>
      <c r="X67" s="507">
        <f>SUM(W67:W70)/SUM(K67:K70)</f>
        <v>0.90324046614324005</v>
      </c>
      <c r="Y67" s="216">
        <v>0</v>
      </c>
      <c r="Z67" s="42">
        <f>+'14'!D34/1000</f>
        <v>1</v>
      </c>
      <c r="AA67" s="54">
        <f>SUM(U67:U70)-SUM(W67:W70)-SUM(Z67:Z70)-SUM(Y67:Y70)</f>
        <v>2.5588446499999975</v>
      </c>
      <c r="AB67" s="54">
        <f>(SUM(K67:K70)-SUM(W67:W70)-SUM(Y67:Y70)-SUM(Z67:Z70)-SUM(AC67:AC70)-SUM(V67:V70))-AA67</f>
        <v>4.8849813083506888E-15</v>
      </c>
      <c r="AC67" s="42">
        <f>K67-T67</f>
        <v>0</v>
      </c>
      <c r="AD67" s="42">
        <f>+AM67+BA67</f>
        <v>4</v>
      </c>
      <c r="AE67" s="235" t="s">
        <v>491</v>
      </c>
      <c r="AF67" s="42">
        <v>4</v>
      </c>
      <c r="AG67" s="42"/>
      <c r="AH67" s="42"/>
      <c r="AI67" s="508"/>
      <c r="AJ67" s="42"/>
      <c r="AK67" s="42"/>
      <c r="AL67" s="42"/>
      <c r="AM67" s="42">
        <f>SUM(AF67:AL67)+AT67+AV67+AX67</f>
        <v>4</v>
      </c>
      <c r="AN67" s="42"/>
      <c r="AO67" s="42"/>
      <c r="AP67" s="42"/>
      <c r="AQ67" s="42"/>
      <c r="AR67" s="42">
        <f>SUM(AN67:AQ67)</f>
        <v>0</v>
      </c>
      <c r="AS67" s="42"/>
      <c r="AT67" s="42"/>
      <c r="AU67" s="42"/>
      <c r="AV67" s="42"/>
      <c r="AW67" s="42"/>
      <c r="AX67" s="42"/>
      <c r="AY67" s="42"/>
      <c r="AZ67" s="42"/>
      <c r="BA67" s="42">
        <f>+AR67+AS67+AU67+AW67+AY67+AZ67</f>
        <v>0</v>
      </c>
      <c r="BB67" s="38">
        <v>4</v>
      </c>
      <c r="BC67" s="56"/>
      <c r="BD67" s="56"/>
      <c r="BE67" s="38"/>
      <c r="BF67" s="56"/>
    </row>
    <row r="68" spans="1:58" ht="12.95" customHeight="1">
      <c r="A68" s="45"/>
      <c r="B68" s="46" t="s">
        <v>469</v>
      </c>
      <c r="C68" s="453"/>
      <c r="D68" s="46"/>
      <c r="E68" s="47">
        <v>17</v>
      </c>
      <c r="F68" s="47"/>
      <c r="G68" s="505"/>
      <c r="H68" s="49"/>
      <c r="I68" s="50"/>
      <c r="J68" s="87"/>
      <c r="K68" s="87"/>
      <c r="L68" s="40"/>
      <c r="M68" s="40"/>
      <c r="N68" s="51"/>
      <c r="O68" s="52"/>
      <c r="P68" s="53"/>
      <c r="Q68" s="52"/>
      <c r="R68" s="506"/>
      <c r="S68" s="506"/>
      <c r="T68" s="42"/>
      <c r="U68" s="42"/>
      <c r="V68" s="42"/>
      <c r="W68" s="42">
        <f>+'14'!K15/1000</f>
        <v>1.0980000000000001</v>
      </c>
      <c r="X68" s="43"/>
      <c r="Y68" s="216"/>
      <c r="Z68" s="42"/>
      <c r="AA68" s="42"/>
      <c r="AB68" s="42"/>
      <c r="AC68" s="42"/>
      <c r="AD68" s="42">
        <f t="shared" ref="AD68:AD69" si="154">+AM68+BA68</f>
        <v>30</v>
      </c>
      <c r="AE68" s="235" t="s">
        <v>562</v>
      </c>
      <c r="AF68" s="42"/>
      <c r="AG68" s="42">
        <v>30</v>
      </c>
      <c r="AH68" s="42"/>
      <c r="AI68" s="508"/>
      <c r="AJ68" s="42"/>
      <c r="AK68" s="42"/>
      <c r="AL68" s="42"/>
      <c r="AM68" s="42">
        <f>SUM(AF68:AL68)+AT68+AV68+AX68</f>
        <v>30</v>
      </c>
      <c r="AN68" s="88"/>
      <c r="AO68" s="42"/>
      <c r="AP68" s="42"/>
      <c r="AQ68" s="42"/>
      <c r="AR68" s="42">
        <f t="shared" ref="AR68:AR69" si="155">SUM(AN68:AQ68)</f>
        <v>0</v>
      </c>
      <c r="AS68" s="42"/>
      <c r="AT68" s="42"/>
      <c r="AU68" s="42"/>
      <c r="AV68" s="42"/>
      <c r="AW68" s="42"/>
      <c r="AX68" s="42"/>
      <c r="AY68" s="42"/>
      <c r="AZ68" s="42"/>
      <c r="BA68" s="42">
        <f>+AR68+AS68+AU68+AW68+AY68+AZ68</f>
        <v>0</v>
      </c>
      <c r="BB68" s="55"/>
      <c r="BC68" s="56">
        <v>9</v>
      </c>
      <c r="BD68" s="56"/>
      <c r="BE68" s="55"/>
      <c r="BF68" s="56"/>
    </row>
    <row r="69" spans="1:58" ht="12.95" customHeight="1">
      <c r="A69" s="45"/>
      <c r="B69" s="46"/>
      <c r="C69" s="453"/>
      <c r="D69" s="46"/>
      <c r="E69" s="47"/>
      <c r="F69" s="47"/>
      <c r="G69" s="505"/>
      <c r="H69" s="49"/>
      <c r="I69" s="50"/>
      <c r="J69" s="87"/>
      <c r="K69" s="87"/>
      <c r="L69" s="40"/>
      <c r="M69" s="40"/>
      <c r="N69" s="51"/>
      <c r="O69" s="52"/>
      <c r="P69" s="53"/>
      <c r="Q69" s="52"/>
      <c r="R69" s="506"/>
      <c r="S69" s="506"/>
      <c r="T69" s="42"/>
      <c r="U69" s="42"/>
      <c r="V69" s="42"/>
      <c r="W69" s="42"/>
      <c r="X69" s="43"/>
      <c r="Y69" s="216"/>
      <c r="Z69" s="42"/>
      <c r="AA69" s="42"/>
      <c r="AB69" s="42"/>
      <c r="AC69" s="42"/>
      <c r="AD69" s="42">
        <f t="shared" si="154"/>
        <v>19</v>
      </c>
      <c r="AE69" s="235" t="s">
        <v>226</v>
      </c>
      <c r="AF69" s="38"/>
      <c r="AG69" s="38"/>
      <c r="AH69" s="38">
        <v>19</v>
      </c>
      <c r="AI69" s="508"/>
      <c r="AJ69" s="42"/>
      <c r="AK69" s="42"/>
      <c r="AL69" s="42"/>
      <c r="AM69" s="42">
        <f>SUM(AF69:AL69)+AT69+AV69+AX69</f>
        <v>19</v>
      </c>
      <c r="AN69" s="42"/>
      <c r="AO69" s="42"/>
      <c r="AP69" s="42"/>
      <c r="AQ69" s="42"/>
      <c r="AR69" s="42">
        <f t="shared" si="155"/>
        <v>0</v>
      </c>
      <c r="AS69" s="42"/>
      <c r="AT69" s="42"/>
      <c r="AU69" s="42"/>
      <c r="AV69" s="42"/>
      <c r="AW69" s="42"/>
      <c r="AX69" s="42"/>
      <c r="AY69" s="42"/>
      <c r="AZ69" s="42"/>
      <c r="BA69" s="42">
        <f>+AR69+AS69+AU69+AW69+AY69+AZ69</f>
        <v>0</v>
      </c>
      <c r="BB69" s="38"/>
      <c r="BC69" s="509"/>
      <c r="BD69" s="509"/>
      <c r="BE69" s="38"/>
      <c r="BF69" s="509"/>
    </row>
    <row r="70" spans="1:58" ht="12.95" customHeight="1">
      <c r="A70" s="45"/>
      <c r="B70" s="46"/>
      <c r="C70" s="453"/>
      <c r="D70" s="46"/>
      <c r="E70" s="47"/>
      <c r="F70" s="47"/>
      <c r="G70" s="48"/>
      <c r="H70" s="49"/>
      <c r="I70" s="50"/>
      <c r="J70" s="87"/>
      <c r="K70" s="87"/>
      <c r="L70" s="40"/>
      <c r="M70" s="40"/>
      <c r="N70" s="51"/>
      <c r="O70" s="52"/>
      <c r="P70" s="53"/>
      <c r="Q70" s="39"/>
      <c r="R70" s="506"/>
      <c r="S70" s="506"/>
      <c r="T70" s="42"/>
      <c r="U70" s="42"/>
      <c r="V70" s="42"/>
      <c r="W70" s="42"/>
      <c r="X70" s="43"/>
      <c r="Y70" s="216"/>
      <c r="Z70" s="42"/>
      <c r="AA70" s="42"/>
      <c r="AB70" s="42"/>
      <c r="AC70" s="42"/>
      <c r="AD70" s="42"/>
      <c r="AE70" s="235"/>
      <c r="AF70" s="42"/>
      <c r="AG70" s="38"/>
      <c r="AH70" s="38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38"/>
      <c r="BC70" s="509"/>
      <c r="BD70" s="509"/>
      <c r="BE70" s="38"/>
      <c r="BF70" s="509"/>
    </row>
    <row r="71" spans="1:58" ht="12.95" customHeight="1">
      <c r="A71" s="45">
        <v>45915</v>
      </c>
      <c r="B71" s="46" t="s">
        <v>469</v>
      </c>
      <c r="C71" s="453">
        <f t="shared" ref="C71:C72" si="156">(M71*E71*O71*Q71)/100000000</f>
        <v>20.610975</v>
      </c>
      <c r="D71" s="46" t="s">
        <v>485</v>
      </c>
      <c r="E71" s="47">
        <v>17.5</v>
      </c>
      <c r="F71" s="47">
        <v>1</v>
      </c>
      <c r="G71" s="505">
        <v>830</v>
      </c>
      <c r="H71" s="49">
        <v>0.14000000000000001</v>
      </c>
      <c r="I71" s="50">
        <v>0.88</v>
      </c>
      <c r="J71" s="87">
        <f t="shared" ref="J71:J72" si="157">E71*G71*(1-H71)*1440/1000000*3.4</f>
        <v>61.158384000000005</v>
      </c>
      <c r="K71" s="87">
        <f t="shared" ref="K71:K72" si="158">(IF(G71&lt;L71,L71,G71)*(1-IF(H71&lt;N71,H71,N71))*E71*O71*Q71)/100000000</f>
        <v>20.610975</v>
      </c>
      <c r="L71" s="40">
        <v>830</v>
      </c>
      <c r="M71" s="40">
        <f t="shared" ref="M71:M72" si="159">+L71-L71*0.14</f>
        <v>713.8</v>
      </c>
      <c r="N71" s="51">
        <f t="shared" ref="N71:N72" si="160">1-(M71/L71)</f>
        <v>0.14000000000000001</v>
      </c>
      <c r="O71" s="52">
        <f>+'Trim Rwd'!H54</f>
        <v>330</v>
      </c>
      <c r="P71" s="53">
        <f t="shared" ref="P71:P72" si="161">O71*(Q71-R71-S71)</f>
        <v>161370</v>
      </c>
      <c r="Q71" s="52">
        <f>480+20</f>
        <v>500</v>
      </c>
      <c r="R71" s="506">
        <v>0</v>
      </c>
      <c r="S71" s="506">
        <v>11</v>
      </c>
      <c r="T71" s="42">
        <f t="shared" ref="T71:T72" si="162">E71*M71*O71*Q71/100000000</f>
        <v>20.610975</v>
      </c>
      <c r="U71" s="42">
        <f t="shared" ref="U71:U72" si="163">E71*M71*O71*(Q71-R71-S71)/100000000</f>
        <v>20.15753355</v>
      </c>
      <c r="V71" s="42">
        <f t="shared" ref="V71:V72" si="164">E71*G71*(1-N71)*O71/100*(R71+S71)/1000000</f>
        <v>0.45344144999999997</v>
      </c>
      <c r="W71" s="42">
        <f>+'15'!K18/1000</f>
        <v>22.39</v>
      </c>
      <c r="X71" s="507">
        <f>SUM(W71:W74)/SUM(K71:K74)</f>
        <v>0.83695326268618842</v>
      </c>
      <c r="Y71" s="216">
        <v>0</v>
      </c>
      <c r="Z71" s="42">
        <v>0</v>
      </c>
      <c r="AA71" s="54">
        <f>SUM(U71:U74)-SUM(W71:W74)-SUM(Z71:Z74)-SUM(Y71:Y74)</f>
        <v>5.8579807300000013</v>
      </c>
      <c r="AB71" s="54">
        <f>(SUM(K71:K74)-SUM(W71:W74)-SUM(Y71:Y74)-SUM(Z71:Z74)-SUM(AC71:AC74)-SUM(V71:V74))-AA71</f>
        <v>-7.1054273576010019E-15</v>
      </c>
      <c r="AC71" s="42">
        <f>K71-T71</f>
        <v>0</v>
      </c>
      <c r="AD71" s="42">
        <f>+AM71+BA71</f>
        <v>5</v>
      </c>
      <c r="AE71" s="235" t="s">
        <v>467</v>
      </c>
      <c r="AF71" s="42">
        <v>5</v>
      </c>
      <c r="AG71" s="42"/>
      <c r="AH71" s="42"/>
      <c r="AI71" s="508"/>
      <c r="AJ71" s="42"/>
      <c r="AK71" s="42"/>
      <c r="AL71" s="42"/>
      <c r="AM71" s="42">
        <f>SUM(AF71:AL71)+AT71+AV71+AX71</f>
        <v>5</v>
      </c>
      <c r="AN71" s="42"/>
      <c r="AO71" s="42"/>
      <c r="AP71" s="42"/>
      <c r="AQ71" s="42"/>
      <c r="AR71" s="42">
        <f>SUM(AN71:AQ71)</f>
        <v>0</v>
      </c>
      <c r="AS71" s="42"/>
      <c r="AT71" s="42"/>
      <c r="AU71" s="42"/>
      <c r="AV71" s="42"/>
      <c r="AW71" s="42"/>
      <c r="AX71" s="42"/>
      <c r="AY71" s="42"/>
      <c r="AZ71" s="42"/>
      <c r="BA71" s="42">
        <f>+AR71+AS71+AU71+AW71+AY71+AZ71</f>
        <v>0</v>
      </c>
      <c r="BB71" s="38">
        <v>2</v>
      </c>
      <c r="BC71" s="56"/>
      <c r="BD71" s="56"/>
      <c r="BE71" s="38"/>
      <c r="BF71" s="56"/>
    </row>
    <row r="72" spans="1:58" ht="12.95" customHeight="1">
      <c r="A72" s="45"/>
      <c r="B72" s="46" t="s">
        <v>469</v>
      </c>
      <c r="C72" s="453">
        <f t="shared" si="156"/>
        <v>42.069944399999997</v>
      </c>
      <c r="D72" s="46" t="s">
        <v>485</v>
      </c>
      <c r="E72" s="47">
        <v>19</v>
      </c>
      <c r="F72" s="47">
        <v>1</v>
      </c>
      <c r="G72" s="505">
        <v>830</v>
      </c>
      <c r="H72" s="49">
        <v>0.14000000000000001</v>
      </c>
      <c r="I72" s="50">
        <v>0.88</v>
      </c>
      <c r="J72" s="87">
        <f t="shared" si="157"/>
        <v>66.400531200000003</v>
      </c>
      <c r="K72" s="87">
        <f t="shared" si="158"/>
        <v>42.069944399999997</v>
      </c>
      <c r="L72" s="40">
        <v>830</v>
      </c>
      <c r="M72" s="40">
        <f t="shared" si="159"/>
        <v>713.8</v>
      </c>
      <c r="N72" s="51">
        <f t="shared" si="160"/>
        <v>0.14000000000000001</v>
      </c>
      <c r="O72" s="52">
        <f>+'Trim Rwd'!H55</f>
        <v>330</v>
      </c>
      <c r="P72" s="53">
        <f t="shared" si="161"/>
        <v>294690</v>
      </c>
      <c r="Q72" s="52">
        <f>480+480-20</f>
        <v>940</v>
      </c>
      <c r="R72" s="506">
        <v>0</v>
      </c>
      <c r="S72" s="506">
        <v>47</v>
      </c>
      <c r="T72" s="42">
        <f t="shared" si="162"/>
        <v>42.069944399999997</v>
      </c>
      <c r="U72" s="42">
        <f t="shared" si="163"/>
        <v>39.966447180000003</v>
      </c>
      <c r="V72" s="42">
        <f t="shared" si="164"/>
        <v>2.1034972200000004</v>
      </c>
      <c r="W72" s="42">
        <f>+'15'!K16/1000</f>
        <v>30.071000000000002</v>
      </c>
      <c r="X72" s="43"/>
      <c r="Y72" s="216"/>
      <c r="Z72" s="42">
        <f>+'15'!D34/1000</f>
        <v>1.8049999999999999</v>
      </c>
      <c r="AA72" s="42"/>
      <c r="AB72" s="42"/>
      <c r="AC72" s="42">
        <f>K72-T72</f>
        <v>0</v>
      </c>
      <c r="AD72" s="42">
        <f t="shared" ref="AD72:AD75" si="165">+AM72+BA72</f>
        <v>24</v>
      </c>
      <c r="AE72" s="235" t="s">
        <v>570</v>
      </c>
      <c r="AF72" s="42"/>
      <c r="AG72" s="42">
        <v>24</v>
      </c>
      <c r="AH72" s="42"/>
      <c r="AI72" s="508"/>
      <c r="AJ72" s="42"/>
      <c r="AK72" s="42"/>
      <c r="AL72" s="42"/>
      <c r="AM72" s="42">
        <f>SUM(AF72:AL72)+AT72+AV72+AX72</f>
        <v>24</v>
      </c>
      <c r="AN72" s="88"/>
      <c r="AO72" s="42"/>
      <c r="AP72" s="42"/>
      <c r="AQ72" s="42"/>
      <c r="AR72" s="42">
        <f t="shared" ref="AR72:AR73" si="166">SUM(AN72:AQ72)</f>
        <v>0</v>
      </c>
      <c r="AS72" s="42"/>
      <c r="AT72" s="42"/>
      <c r="AU72" s="42"/>
      <c r="AV72" s="42"/>
      <c r="AW72" s="42"/>
      <c r="AX72" s="42"/>
      <c r="AY72" s="42"/>
      <c r="AZ72" s="42"/>
      <c r="BA72" s="42">
        <f>+AR72+AS72+AU72+AW72+AY72+AZ72</f>
        <v>0</v>
      </c>
      <c r="BB72" s="55"/>
      <c r="BC72" s="56">
        <v>10</v>
      </c>
      <c r="BD72" s="56"/>
      <c r="BE72" s="56"/>
      <c r="BF72" s="56"/>
    </row>
    <row r="73" spans="1:58" ht="12.95" customHeight="1">
      <c r="A73" s="45"/>
      <c r="B73" s="46"/>
      <c r="C73" s="453"/>
      <c r="D73" s="46"/>
      <c r="E73" s="47"/>
      <c r="F73" s="47"/>
      <c r="G73" s="505"/>
      <c r="H73" s="49"/>
      <c r="I73" s="50"/>
      <c r="J73" s="87"/>
      <c r="K73" s="87"/>
      <c r="L73" s="40"/>
      <c r="M73" s="40"/>
      <c r="N73" s="51"/>
      <c r="O73" s="52"/>
      <c r="P73" s="53"/>
      <c r="Q73" s="52"/>
      <c r="R73" s="506"/>
      <c r="S73" s="506"/>
      <c r="T73" s="42"/>
      <c r="U73" s="42"/>
      <c r="V73" s="42"/>
      <c r="W73" s="42"/>
      <c r="X73" s="43"/>
      <c r="Y73" s="216"/>
      <c r="Z73" s="42"/>
      <c r="AA73" s="42"/>
      <c r="AB73" s="42"/>
      <c r="AC73" s="42"/>
      <c r="AD73" s="42">
        <f t="shared" si="165"/>
        <v>18</v>
      </c>
      <c r="AE73" s="235" t="s">
        <v>226</v>
      </c>
      <c r="AF73" s="38"/>
      <c r="AG73" s="38"/>
      <c r="AH73" s="38">
        <v>18</v>
      </c>
      <c r="AI73" s="508"/>
      <c r="AJ73" s="42"/>
      <c r="AK73" s="42"/>
      <c r="AL73" s="42"/>
      <c r="AM73" s="42">
        <f>SUM(AF73:AL73)+AT73+AV73+AX73</f>
        <v>18</v>
      </c>
      <c r="AN73" s="42"/>
      <c r="AO73" s="42"/>
      <c r="AP73" s="42"/>
      <c r="AQ73" s="42"/>
      <c r="AR73" s="42">
        <f t="shared" si="166"/>
        <v>0</v>
      </c>
      <c r="AS73" s="42"/>
      <c r="AT73" s="42"/>
      <c r="AU73" s="42"/>
      <c r="AV73" s="42"/>
      <c r="AW73" s="42"/>
      <c r="AX73" s="42"/>
      <c r="AY73" s="42"/>
      <c r="AZ73" s="42"/>
      <c r="BA73" s="42">
        <f>+AR73+AS73+AU73+AW73+AY73+AZ73</f>
        <v>0</v>
      </c>
      <c r="BB73" s="38"/>
      <c r="BC73" s="509"/>
      <c r="BD73" s="56"/>
      <c r="BE73" s="56"/>
      <c r="BF73" s="56"/>
    </row>
    <row r="74" spans="1:58" ht="12.95" customHeight="1">
      <c r="A74" s="45"/>
      <c r="B74" s="46"/>
      <c r="C74" s="453"/>
      <c r="D74" s="46"/>
      <c r="E74" s="47"/>
      <c r="F74" s="47"/>
      <c r="G74" s="505"/>
      <c r="H74" s="49"/>
      <c r="I74" s="50"/>
      <c r="J74" s="87"/>
      <c r="K74" s="87"/>
      <c r="L74" s="40"/>
      <c r="M74" s="40"/>
      <c r="N74" s="51"/>
      <c r="O74" s="52"/>
      <c r="P74" s="53"/>
      <c r="Q74" s="52"/>
      <c r="R74" s="506"/>
      <c r="S74" s="506"/>
      <c r="T74" s="42"/>
      <c r="U74" s="42"/>
      <c r="V74" s="42"/>
      <c r="W74" s="42"/>
      <c r="X74" s="43"/>
      <c r="Y74" s="216"/>
      <c r="Z74" s="42"/>
      <c r="AA74" s="42"/>
      <c r="AB74" s="42"/>
      <c r="AC74" s="42"/>
      <c r="AD74" s="42">
        <f t="shared" si="165"/>
        <v>6</v>
      </c>
      <c r="AE74" s="235" t="s">
        <v>387</v>
      </c>
      <c r="AF74" s="38"/>
      <c r="AG74" s="38"/>
      <c r="AH74" s="38"/>
      <c r="AI74" s="34">
        <v>6</v>
      </c>
      <c r="AJ74" s="42"/>
      <c r="AK74" s="42"/>
      <c r="AL74" s="42"/>
      <c r="AM74" s="42">
        <f t="shared" ref="AM74:AM75" si="167">SUM(AF74:AL74)+AT74+AV74+AX74</f>
        <v>6</v>
      </c>
      <c r="AN74" s="42"/>
      <c r="AO74" s="42"/>
      <c r="AP74" s="42"/>
      <c r="AQ74" s="42"/>
      <c r="AR74" s="42">
        <f t="shared" ref="AR74:AR75" si="168">SUM(AN74:AQ74)</f>
        <v>0</v>
      </c>
      <c r="AS74" s="42"/>
      <c r="AT74" s="42"/>
      <c r="AU74" s="42"/>
      <c r="AV74" s="42"/>
      <c r="AW74" s="42"/>
      <c r="AX74" s="42"/>
      <c r="AY74" s="42"/>
      <c r="AZ74" s="42"/>
      <c r="BA74" s="42">
        <f t="shared" ref="BA74:BA75" si="169">+AR74+AS74+AU74+AW74+AY74+AZ74</f>
        <v>0</v>
      </c>
      <c r="BB74" s="38"/>
      <c r="BC74" s="509"/>
      <c r="BD74" s="56"/>
      <c r="BE74" s="56"/>
      <c r="BF74" s="56"/>
    </row>
    <row r="75" spans="1:58" ht="12.95" customHeight="1">
      <c r="A75" s="45"/>
      <c r="B75" s="46"/>
      <c r="C75" s="453"/>
      <c r="D75" s="46"/>
      <c r="E75" s="47"/>
      <c r="F75" s="47"/>
      <c r="G75" s="505"/>
      <c r="H75" s="49"/>
      <c r="I75" s="50"/>
      <c r="J75" s="87"/>
      <c r="K75" s="87"/>
      <c r="L75" s="40"/>
      <c r="M75" s="40"/>
      <c r="N75" s="51"/>
      <c r="O75" s="52"/>
      <c r="P75" s="53"/>
      <c r="Q75" s="52"/>
      <c r="R75" s="506"/>
      <c r="S75" s="506"/>
      <c r="T75" s="42"/>
      <c r="U75" s="42"/>
      <c r="V75" s="42"/>
      <c r="W75" s="42"/>
      <c r="X75" s="43"/>
      <c r="Y75" s="216"/>
      <c r="Z75" s="42"/>
      <c r="AA75" s="42"/>
      <c r="AB75" s="42"/>
      <c r="AC75" s="42"/>
      <c r="AD75" s="42">
        <f t="shared" si="165"/>
        <v>5</v>
      </c>
      <c r="AE75" s="238" t="s">
        <v>569</v>
      </c>
      <c r="AF75" s="42"/>
      <c r="AG75" s="42"/>
      <c r="AH75" s="42"/>
      <c r="AI75" s="42"/>
      <c r="AJ75" s="42"/>
      <c r="AK75" s="42">
        <v>5</v>
      </c>
      <c r="AL75" s="42"/>
      <c r="AM75" s="42">
        <f t="shared" si="167"/>
        <v>5</v>
      </c>
      <c r="AN75" s="42"/>
      <c r="AO75" s="42"/>
      <c r="AP75" s="42"/>
      <c r="AQ75" s="42"/>
      <c r="AR75" s="42">
        <f t="shared" si="168"/>
        <v>0</v>
      </c>
      <c r="AS75" s="42"/>
      <c r="AT75" s="42"/>
      <c r="AU75" s="42"/>
      <c r="AV75" s="42"/>
      <c r="AW75" s="42"/>
      <c r="AX75" s="42"/>
      <c r="AY75" s="42"/>
      <c r="AZ75" s="42"/>
      <c r="BA75" s="42">
        <f t="shared" si="169"/>
        <v>0</v>
      </c>
      <c r="BB75" s="38"/>
      <c r="BC75" s="509"/>
      <c r="BD75" s="56"/>
      <c r="BE75" s="56"/>
      <c r="BF75" s="56"/>
    </row>
    <row r="76" spans="1:58" ht="12.95" customHeight="1">
      <c r="A76" s="45"/>
      <c r="B76" s="46"/>
      <c r="C76" s="453"/>
      <c r="D76" s="46"/>
      <c r="E76" s="47"/>
      <c r="F76" s="47"/>
      <c r="G76" s="505"/>
      <c r="H76" s="49"/>
      <c r="I76" s="50"/>
      <c r="J76" s="87"/>
      <c r="K76" s="87"/>
      <c r="L76" s="40"/>
      <c r="M76" s="40"/>
      <c r="N76" s="51"/>
      <c r="O76" s="52"/>
      <c r="P76" s="53"/>
      <c r="Q76" s="52"/>
      <c r="R76" s="506"/>
      <c r="S76" s="506"/>
      <c r="T76" s="42"/>
      <c r="U76" s="42"/>
      <c r="V76" s="42"/>
      <c r="W76" s="42"/>
      <c r="X76" s="43"/>
      <c r="Y76" s="216"/>
      <c r="Z76" s="42"/>
      <c r="AA76" s="54"/>
      <c r="AB76" s="54"/>
      <c r="AC76" s="42"/>
      <c r="AD76" s="42"/>
      <c r="AE76" s="238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38"/>
      <c r="BC76" s="56"/>
      <c r="BD76" s="56"/>
      <c r="BE76" s="56"/>
      <c r="BF76" s="56"/>
    </row>
    <row r="77" spans="1:58" ht="12.95" customHeight="1">
      <c r="A77" s="45">
        <v>45916</v>
      </c>
      <c r="B77" s="46" t="s">
        <v>469</v>
      </c>
      <c r="C77" s="453">
        <f t="shared" ref="C77:C78" si="170">(M77*E77*O77*Q77)/100000000</f>
        <v>5.3706312</v>
      </c>
      <c r="D77" s="46" t="s">
        <v>485</v>
      </c>
      <c r="E77" s="47">
        <v>19</v>
      </c>
      <c r="F77" s="47">
        <v>1</v>
      </c>
      <c r="G77" s="505">
        <v>830</v>
      </c>
      <c r="H77" s="49">
        <v>0.14000000000000001</v>
      </c>
      <c r="I77" s="50">
        <v>0.88</v>
      </c>
      <c r="J77" s="87">
        <f t="shared" ref="J77:J78" si="171">E77*G77*(1-H77)*1440/1000000*3.4</f>
        <v>66.400531200000003</v>
      </c>
      <c r="K77" s="87">
        <f t="shared" ref="K77:K78" si="172">(IF(G77&lt;L77,L77,G77)*(1-IF(H77&lt;N77,H77,N77))*E77*O77*Q77)/100000000</f>
        <v>5.3706312</v>
      </c>
      <c r="L77" s="40">
        <v>830</v>
      </c>
      <c r="M77" s="40">
        <f t="shared" ref="M77:M78" si="173">+L77-L77*0.14</f>
        <v>713.8</v>
      </c>
      <c r="N77" s="51">
        <f t="shared" ref="N77:N78" si="174">1-(M77/L77)</f>
        <v>0.14000000000000001</v>
      </c>
      <c r="O77" s="52">
        <f>+'Trim Rwd'!H57</f>
        <v>330</v>
      </c>
      <c r="P77" s="53">
        <f t="shared" ref="P77:P78" si="175">O77*(Q77-R77-S77)</f>
        <v>35970</v>
      </c>
      <c r="Q77" s="52">
        <v>120</v>
      </c>
      <c r="R77" s="506">
        <v>0</v>
      </c>
      <c r="S77" s="506">
        <v>11</v>
      </c>
      <c r="T77" s="42">
        <f t="shared" ref="T77:T78" si="176">E77*M77*O77*Q77/100000000</f>
        <v>5.3706312</v>
      </c>
      <c r="U77" s="42">
        <f t="shared" ref="U77:U78" si="177">E77*M77*O77*(Q77-R77-S77)/100000000</f>
        <v>4.8783233399999997</v>
      </c>
      <c r="V77" s="42">
        <f t="shared" ref="V77:V78" si="178">E77*G77*(1-N77)*O77/100*(R77+S77)/1000000</f>
        <v>0.49230786000000004</v>
      </c>
      <c r="W77" s="42">
        <f>+'16'!K16/1000</f>
        <v>4.8319999999999999</v>
      </c>
      <c r="X77" s="507">
        <f>SUM(W77:W80)/SUM(K77:K80)</f>
        <v>0.95235546987475128</v>
      </c>
      <c r="Y77" s="216">
        <v>0</v>
      </c>
      <c r="Z77" s="42">
        <v>0</v>
      </c>
      <c r="AA77" s="54">
        <f>SUM(U77:U80)-SUM(W77:W80)-SUM(Z77:Z80)-SUM(Y77:Y80)</f>
        <v>-0.46094385999999821</v>
      </c>
      <c r="AB77" s="54">
        <f>(SUM(K77:K80)-SUM(W77:W80)-SUM(Y77:Y80)-SUM(Z77:Z80)-SUM(AC77:AC80)-SUM(V77:V80))-AA77</f>
        <v>3.1086244689504383E-15</v>
      </c>
      <c r="AC77" s="42">
        <f>K77-T77</f>
        <v>0</v>
      </c>
      <c r="AD77" s="42">
        <f>+AM77+BA77</f>
        <v>6</v>
      </c>
      <c r="AE77" s="235" t="s">
        <v>517</v>
      </c>
      <c r="AF77" s="42">
        <v>6</v>
      </c>
      <c r="AG77" s="42"/>
      <c r="AH77" s="42"/>
      <c r="AI77" s="508"/>
      <c r="AJ77" s="42"/>
      <c r="AK77" s="42"/>
      <c r="AL77" s="42"/>
      <c r="AM77" s="42">
        <f>SUM(AF77:AL77)+AT77+AV77+AX77</f>
        <v>6</v>
      </c>
      <c r="AN77" s="42"/>
      <c r="AO77" s="42"/>
      <c r="AP77" s="42"/>
      <c r="AQ77" s="42"/>
      <c r="AR77" s="42">
        <f>SUM(AN77:AQ77)</f>
        <v>0</v>
      </c>
      <c r="AS77" s="42"/>
      <c r="AT77" s="42"/>
      <c r="AU77" s="42"/>
      <c r="AV77" s="42"/>
      <c r="AW77" s="42"/>
      <c r="AX77" s="42"/>
      <c r="AY77" s="42"/>
      <c r="AZ77" s="42"/>
      <c r="BA77" s="42">
        <f>+AR77+AS77+AU77+AW77+AY77+AZ77</f>
        <v>0</v>
      </c>
      <c r="BB77" s="38">
        <v>3</v>
      </c>
      <c r="BC77" s="56"/>
      <c r="BD77" s="56"/>
      <c r="BE77" s="38"/>
      <c r="BF77" s="56"/>
    </row>
    <row r="78" spans="1:58" ht="12.95" customHeight="1">
      <c r="A78" s="45"/>
      <c r="B78" s="46" t="s">
        <v>8</v>
      </c>
      <c r="C78" s="453">
        <f t="shared" si="170"/>
        <v>59.076943200000002</v>
      </c>
      <c r="D78" s="46" t="s">
        <v>485</v>
      </c>
      <c r="E78" s="47">
        <v>19</v>
      </c>
      <c r="F78" s="47">
        <v>1</v>
      </c>
      <c r="G78" s="505">
        <v>830</v>
      </c>
      <c r="H78" s="49">
        <v>0.14000000000000001</v>
      </c>
      <c r="I78" s="50">
        <v>0.88</v>
      </c>
      <c r="J78" s="87">
        <f t="shared" si="171"/>
        <v>66.400531200000003</v>
      </c>
      <c r="K78" s="87">
        <f t="shared" si="172"/>
        <v>59.076943200000002</v>
      </c>
      <c r="L78" s="40">
        <v>830</v>
      </c>
      <c r="M78" s="40">
        <f t="shared" si="173"/>
        <v>713.8</v>
      </c>
      <c r="N78" s="51">
        <f t="shared" si="174"/>
        <v>0.14000000000000001</v>
      </c>
      <c r="O78" s="52">
        <f>+'Trim Rwd'!H58</f>
        <v>330</v>
      </c>
      <c r="P78" s="53">
        <f t="shared" si="175"/>
        <v>422400</v>
      </c>
      <c r="Q78" s="52">
        <f>1440-Q77</f>
        <v>1320</v>
      </c>
      <c r="R78" s="506">
        <v>0</v>
      </c>
      <c r="S78" s="506">
        <v>40</v>
      </c>
      <c r="T78" s="42">
        <f t="shared" si="176"/>
        <v>59.076943200000002</v>
      </c>
      <c r="U78" s="42">
        <f t="shared" si="177"/>
        <v>57.286732800000003</v>
      </c>
      <c r="V78" s="42">
        <f t="shared" si="178"/>
        <v>1.7902104000000001</v>
      </c>
      <c r="W78" s="42">
        <f>+'16'!K19/1000</f>
        <v>56.545000000000002</v>
      </c>
      <c r="X78" s="43"/>
      <c r="Y78" s="216"/>
      <c r="Z78" s="42">
        <f>+'16'!D34/1000</f>
        <v>1.2490000000000001</v>
      </c>
      <c r="AA78" s="42"/>
      <c r="AB78" s="42"/>
      <c r="AC78" s="42">
        <f>K78-T78</f>
        <v>0</v>
      </c>
      <c r="AD78" s="42">
        <f t="shared" ref="AD78:AD80" si="179">+AM78+BA78</f>
        <v>20</v>
      </c>
      <c r="AE78" s="235" t="s">
        <v>529</v>
      </c>
      <c r="AF78" s="42"/>
      <c r="AG78" s="42">
        <v>20</v>
      </c>
      <c r="AH78" s="42"/>
      <c r="AI78" s="508"/>
      <c r="AJ78" s="42"/>
      <c r="AK78" s="42"/>
      <c r="AL78" s="42"/>
      <c r="AM78" s="42">
        <f>SUM(AF78:AL78)+AT78+AV78+AX78</f>
        <v>20</v>
      </c>
      <c r="AN78" s="88"/>
      <c r="AO78" s="42"/>
      <c r="AP78" s="42"/>
      <c r="AQ78" s="42"/>
      <c r="AR78" s="42">
        <f t="shared" ref="AR78:AR79" si="180">SUM(AN78:AQ78)</f>
        <v>0</v>
      </c>
      <c r="AS78" s="42"/>
      <c r="AT78" s="42"/>
      <c r="AU78" s="42"/>
      <c r="AV78" s="42"/>
      <c r="AW78" s="42"/>
      <c r="AX78" s="42"/>
      <c r="AY78" s="42"/>
      <c r="AZ78" s="42"/>
      <c r="BA78" s="42">
        <f>+AR78+AS78+AU78+AW78+AY78+AZ78</f>
        <v>0</v>
      </c>
      <c r="BB78" s="55"/>
      <c r="BC78" s="56">
        <v>8</v>
      </c>
      <c r="BD78" s="56"/>
      <c r="BE78" s="55"/>
      <c r="BF78" s="56"/>
    </row>
    <row r="79" spans="1:58" ht="12.95" customHeight="1">
      <c r="A79" s="45"/>
      <c r="B79" s="46"/>
      <c r="C79" s="453"/>
      <c r="D79" s="46"/>
      <c r="E79" s="47"/>
      <c r="F79" s="47"/>
      <c r="G79" s="505"/>
      <c r="H79" s="49"/>
      <c r="I79" s="50"/>
      <c r="J79" s="87"/>
      <c r="K79" s="87"/>
      <c r="L79" s="40"/>
      <c r="M79" s="40"/>
      <c r="N79" s="51"/>
      <c r="O79" s="52"/>
      <c r="P79" s="53"/>
      <c r="Q79" s="52"/>
      <c r="R79" s="506"/>
      <c r="S79" s="506"/>
      <c r="T79" s="42"/>
      <c r="U79" s="42"/>
      <c r="V79" s="42"/>
      <c r="W79" s="42"/>
      <c r="X79" s="43"/>
      <c r="Y79" s="216"/>
      <c r="Z79" s="42"/>
      <c r="AA79" s="42"/>
      <c r="AB79" s="42"/>
      <c r="AC79" s="42"/>
      <c r="AD79" s="42">
        <f t="shared" si="179"/>
        <v>20</v>
      </c>
      <c r="AE79" s="235" t="s">
        <v>226</v>
      </c>
      <c r="AF79" s="38"/>
      <c r="AG79" s="38"/>
      <c r="AH79" s="38">
        <v>20</v>
      </c>
      <c r="AI79" s="508"/>
      <c r="AJ79" s="42"/>
      <c r="AK79" s="42"/>
      <c r="AL79" s="42"/>
      <c r="AM79" s="42">
        <f>SUM(AF79:AL79)+AT79+AV79+AX79</f>
        <v>20</v>
      </c>
      <c r="AN79" s="42"/>
      <c r="AO79" s="42"/>
      <c r="AP79" s="42"/>
      <c r="AQ79" s="42"/>
      <c r="AR79" s="42">
        <f t="shared" si="180"/>
        <v>0</v>
      </c>
      <c r="AS79" s="42"/>
      <c r="AT79" s="42"/>
      <c r="AU79" s="42"/>
      <c r="AV79" s="42"/>
      <c r="AW79" s="42"/>
      <c r="AX79" s="42"/>
      <c r="AY79" s="42"/>
      <c r="AZ79" s="42"/>
      <c r="BA79" s="42">
        <f>+AR79+AS79+AU79+AW79+AY79+AZ79</f>
        <v>0</v>
      </c>
      <c r="BB79" s="38"/>
      <c r="BC79" s="509"/>
      <c r="BD79" s="509"/>
      <c r="BE79" s="38"/>
      <c r="BF79" s="509"/>
    </row>
    <row r="80" spans="1:58" ht="12.95" customHeight="1">
      <c r="A80" s="45"/>
      <c r="B80" s="46"/>
      <c r="C80" s="453"/>
      <c r="D80" s="46"/>
      <c r="E80" s="47"/>
      <c r="F80" s="47"/>
      <c r="G80" s="505"/>
      <c r="H80" s="49"/>
      <c r="I80" s="50"/>
      <c r="J80" s="87"/>
      <c r="K80" s="87"/>
      <c r="L80" s="40"/>
      <c r="M80" s="40"/>
      <c r="N80" s="51"/>
      <c r="O80" s="52"/>
      <c r="P80" s="53"/>
      <c r="Q80" s="52"/>
      <c r="R80" s="506"/>
      <c r="S80" s="506"/>
      <c r="T80" s="42"/>
      <c r="U80" s="42"/>
      <c r="V80" s="42"/>
      <c r="W80" s="42"/>
      <c r="X80" s="43"/>
      <c r="Y80" s="216"/>
      <c r="Z80" s="42"/>
      <c r="AA80" s="42"/>
      <c r="AB80" s="42"/>
      <c r="AC80" s="42"/>
      <c r="AD80" s="42">
        <f t="shared" si="179"/>
        <v>5</v>
      </c>
      <c r="AE80" s="235" t="s">
        <v>387</v>
      </c>
      <c r="AF80" s="38"/>
      <c r="AG80" s="38"/>
      <c r="AH80" s="38"/>
      <c r="AI80" s="34">
        <v>5</v>
      </c>
      <c r="AJ80" s="42"/>
      <c r="AK80" s="42"/>
      <c r="AL80" s="42"/>
      <c r="AM80" s="42">
        <f t="shared" ref="AM80" si="181">SUM(AF80:AL80)+AT80+AV80+AX80</f>
        <v>5</v>
      </c>
      <c r="AN80" s="42"/>
      <c r="AO80" s="42"/>
      <c r="AP80" s="42"/>
      <c r="AQ80" s="42"/>
      <c r="AR80" s="42">
        <f t="shared" ref="AR80" si="182">SUM(AN80:AQ80)</f>
        <v>0</v>
      </c>
      <c r="AS80" s="42"/>
      <c r="AT80" s="42"/>
      <c r="AU80" s="42"/>
      <c r="AV80" s="42"/>
      <c r="AW80" s="42"/>
      <c r="AX80" s="42"/>
      <c r="AY80" s="42"/>
      <c r="AZ80" s="42"/>
      <c r="BA80" s="42">
        <f t="shared" ref="BA80" si="183">+AR80+AS80+AU80+AW80+AY80+AZ80</f>
        <v>0</v>
      </c>
      <c r="BB80" s="38"/>
      <c r="BC80" s="509"/>
      <c r="BD80" s="509"/>
      <c r="BE80" s="38"/>
      <c r="BF80" s="509"/>
    </row>
    <row r="81" spans="1:58" ht="12.95" customHeight="1">
      <c r="A81" s="45"/>
      <c r="B81" s="46"/>
      <c r="C81" s="453"/>
      <c r="D81" s="46"/>
      <c r="E81" s="47"/>
      <c r="F81" s="47"/>
      <c r="G81" s="505"/>
      <c r="H81" s="49"/>
      <c r="I81" s="50"/>
      <c r="J81" s="87"/>
      <c r="K81" s="87"/>
      <c r="L81" s="40"/>
      <c r="M81" s="40"/>
      <c r="N81" s="51"/>
      <c r="O81" s="52"/>
      <c r="P81" s="53"/>
      <c r="Q81" s="52"/>
      <c r="R81" s="506"/>
      <c r="S81" s="506"/>
      <c r="T81" s="42"/>
      <c r="U81" s="42"/>
      <c r="V81" s="42"/>
      <c r="W81" s="42"/>
      <c r="X81" s="43"/>
      <c r="Y81" s="216"/>
      <c r="Z81" s="42"/>
      <c r="AA81" s="42"/>
      <c r="AB81" s="42"/>
      <c r="AC81" s="42"/>
      <c r="AD81" s="42"/>
      <c r="AE81" s="235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42"/>
      <c r="AQ81" s="42"/>
      <c r="AR81" s="42"/>
      <c r="AS81" s="42"/>
      <c r="AT81" s="42"/>
      <c r="AU81" s="42"/>
      <c r="AV81" s="42"/>
      <c r="AW81" s="42"/>
      <c r="AX81" s="42"/>
      <c r="AY81" s="42"/>
      <c r="AZ81" s="42"/>
      <c r="BA81" s="42"/>
      <c r="BB81" s="38"/>
      <c r="BC81" s="56"/>
      <c r="BD81" s="56"/>
      <c r="BE81" s="56"/>
      <c r="BF81" s="56"/>
    </row>
    <row r="82" spans="1:58" ht="12.95" customHeight="1">
      <c r="A82" s="45">
        <v>45917</v>
      </c>
      <c r="B82" s="46" t="s">
        <v>8</v>
      </c>
      <c r="C82" s="453">
        <f t="shared" ref="C82:C84" si="184">(M82*E82*O82*Q82)/100000000</f>
        <v>4.6993023000000003</v>
      </c>
      <c r="D82" s="46" t="s">
        <v>485</v>
      </c>
      <c r="E82" s="47">
        <v>19</v>
      </c>
      <c r="F82" s="47">
        <v>1</v>
      </c>
      <c r="G82" s="505">
        <v>830</v>
      </c>
      <c r="H82" s="49">
        <v>0.14000000000000001</v>
      </c>
      <c r="I82" s="50">
        <v>0.88</v>
      </c>
      <c r="J82" s="87">
        <f t="shared" ref="J82:J84" si="185">E82*G82*(1-H82)*1440/1000000*3.4</f>
        <v>66.400531200000003</v>
      </c>
      <c r="K82" s="87">
        <f t="shared" ref="K82:K84" si="186">(IF(G82&lt;L82,L82,G82)*(1-IF(H82&lt;N82,H82,N82))*E82*O82*Q82)/100000000</f>
        <v>4.6993023000000003</v>
      </c>
      <c r="L82" s="40">
        <v>830</v>
      </c>
      <c r="M82" s="40">
        <v>713.8</v>
      </c>
      <c r="N82" s="51">
        <f t="shared" ref="N82:N84" si="187">1-(M82/L82)</f>
        <v>0.14000000000000001</v>
      </c>
      <c r="O82" s="52">
        <f>+'Trim Rwd'!H60</f>
        <v>330</v>
      </c>
      <c r="P82" s="53">
        <f t="shared" ref="P82:P84" si="188">O82*(Q82-R82-S82)</f>
        <v>31350</v>
      </c>
      <c r="Q82" s="52">
        <v>105</v>
      </c>
      <c r="R82" s="506">
        <v>0</v>
      </c>
      <c r="S82" s="506">
        <v>10</v>
      </c>
      <c r="T82" s="42">
        <f t="shared" ref="T82:T84" si="189">E82*M82*O82*Q82/100000000</f>
        <v>4.6993023000000003</v>
      </c>
      <c r="U82" s="42">
        <f t="shared" ref="U82:U84" si="190">E82*M82*O82*(Q82-R82-S82)/100000000</f>
        <v>4.2517497000000004</v>
      </c>
      <c r="V82" s="42">
        <f t="shared" ref="V82:V84" si="191">E82*G82*(1-N82)*O82/100*(R82+S82)/1000000</f>
        <v>0.44755260000000002</v>
      </c>
      <c r="W82" s="42">
        <f>+'17'!K19/1000</f>
        <v>7.9480000000000004</v>
      </c>
      <c r="X82" s="507">
        <f>SUM(W82:W85)/SUM(K82:K85)</f>
        <v>0.9722936158135812</v>
      </c>
      <c r="Y82" s="216">
        <v>0</v>
      </c>
      <c r="Z82" s="42">
        <f>+'17'!D34/1000</f>
        <v>0.6</v>
      </c>
      <c r="AA82" s="54">
        <f>SUM(U82:U85)-SUM(W82:W85)-SUM(Z82:Z85)-SUM(Y82:Y85)</f>
        <v>-0.74683389999999006</v>
      </c>
      <c r="AB82" s="54">
        <f>(SUM(K82:K85)-SUM(W82:W85)-SUM(Y82:Y85)-SUM(Z82:Z85)-SUM(AC82:AC85)-SUM(V82:V85))-AA82</f>
        <v>-8.8235999999998205E-3</v>
      </c>
      <c r="AC82" s="42">
        <f>K82-T82</f>
        <v>0</v>
      </c>
      <c r="AD82" s="42">
        <f>+AM82+BA82</f>
        <v>0</v>
      </c>
      <c r="AE82" s="235" t="s">
        <v>397</v>
      </c>
      <c r="AF82" s="42">
        <v>0</v>
      </c>
      <c r="AG82" s="42"/>
      <c r="AH82" s="42"/>
      <c r="AI82" s="508"/>
      <c r="AJ82" s="42"/>
      <c r="AK82" s="42"/>
      <c r="AL82" s="42"/>
      <c r="AM82" s="42">
        <f>SUM(AF82:AL82)+AT82+AV82+AX82</f>
        <v>0</v>
      </c>
      <c r="AN82" s="42"/>
      <c r="AO82" s="42"/>
      <c r="AP82" s="42"/>
      <c r="AQ82" s="42"/>
      <c r="AR82" s="42">
        <f>SUM(AN82:AQ82)</f>
        <v>0</v>
      </c>
      <c r="AS82" s="42"/>
      <c r="AT82" s="42"/>
      <c r="AU82" s="42"/>
      <c r="AV82" s="42"/>
      <c r="AW82" s="42"/>
      <c r="AX82" s="42"/>
      <c r="AY82" s="42"/>
      <c r="AZ82" s="42"/>
      <c r="BA82" s="42">
        <f>+AR82+AS82+AU82+AW82+AY82+AZ82</f>
        <v>0</v>
      </c>
      <c r="BB82" s="38">
        <v>0</v>
      </c>
      <c r="BC82" s="56"/>
      <c r="BD82" s="56"/>
      <c r="BE82" s="56"/>
      <c r="BF82" s="56"/>
    </row>
    <row r="83" spans="1:58" ht="12.95" customHeight="1">
      <c r="A83" s="45"/>
      <c r="B83" s="46" t="s">
        <v>8</v>
      </c>
      <c r="C83" s="453">
        <f t="shared" si="184"/>
        <v>18.076073399999999</v>
      </c>
      <c r="D83" s="46" t="s">
        <v>485</v>
      </c>
      <c r="E83" s="47">
        <v>21</v>
      </c>
      <c r="F83" s="47">
        <v>1</v>
      </c>
      <c r="G83" s="505">
        <v>795</v>
      </c>
      <c r="H83" s="49">
        <v>0.14000000000000001</v>
      </c>
      <c r="I83" s="50">
        <v>0.88</v>
      </c>
      <c r="J83" s="87">
        <f t="shared" si="185"/>
        <v>70.295299199999988</v>
      </c>
      <c r="K83" s="87">
        <f t="shared" si="186"/>
        <v>18.24145785</v>
      </c>
      <c r="L83" s="40">
        <v>787.79220779220782</v>
      </c>
      <c r="M83" s="40">
        <v>677.50129870129865</v>
      </c>
      <c r="N83" s="51">
        <f t="shared" si="187"/>
        <v>0.14000000000000012</v>
      </c>
      <c r="O83" s="52">
        <f>+'Trim Rwd'!H61</f>
        <v>330</v>
      </c>
      <c r="P83" s="53">
        <f t="shared" si="188"/>
        <v>123750</v>
      </c>
      <c r="Q83" s="52">
        <v>385</v>
      </c>
      <c r="R83" s="506">
        <v>0</v>
      </c>
      <c r="S83" s="506">
        <v>10</v>
      </c>
      <c r="T83" s="42">
        <f t="shared" si="189"/>
        <v>18.076073399999999</v>
      </c>
      <c r="U83" s="42">
        <f t="shared" si="190"/>
        <v>17.606565</v>
      </c>
      <c r="V83" s="42">
        <f t="shared" si="191"/>
        <v>0.47380409999999984</v>
      </c>
      <c r="W83" s="42">
        <f>+'17'!K20/1000</f>
        <v>15.738</v>
      </c>
      <c r="X83" s="43"/>
      <c r="Y83" s="216"/>
      <c r="Z83" s="42">
        <v>0</v>
      </c>
      <c r="AA83" s="42"/>
      <c r="AB83" s="42"/>
      <c r="AC83" s="42">
        <f>K83-T83</f>
        <v>0.16538445000000124</v>
      </c>
      <c r="AD83" s="42">
        <f t="shared" ref="AD83:AD85" si="192">+AM83+BA83</f>
        <v>16</v>
      </c>
      <c r="AE83" s="235" t="s">
        <v>488</v>
      </c>
      <c r="AF83" s="42"/>
      <c r="AG83" s="42">
        <v>16</v>
      </c>
      <c r="AH83" s="42"/>
      <c r="AI83" s="508"/>
      <c r="AJ83" s="42"/>
      <c r="AK83" s="42"/>
      <c r="AL83" s="42"/>
      <c r="AM83" s="42">
        <f>SUM(AF83:AL83)+AT83+AV83+AX83</f>
        <v>16</v>
      </c>
      <c r="AN83" s="88"/>
      <c r="AO83" s="42"/>
      <c r="AP83" s="42"/>
      <c r="AQ83" s="42"/>
      <c r="AR83" s="42">
        <f t="shared" ref="AR83:AR84" si="193">SUM(AN83:AQ83)</f>
        <v>0</v>
      </c>
      <c r="AS83" s="42"/>
      <c r="AT83" s="42"/>
      <c r="AU83" s="42"/>
      <c r="AV83" s="42"/>
      <c r="AW83" s="42"/>
      <c r="AX83" s="42"/>
      <c r="AY83" s="42"/>
      <c r="AZ83" s="42"/>
      <c r="BA83" s="42">
        <f>+AR83+AS83+AU83+AW83+AY83+AZ83</f>
        <v>0</v>
      </c>
      <c r="BB83" s="55"/>
      <c r="BC83" s="56">
        <v>6</v>
      </c>
      <c r="BD83" s="56"/>
      <c r="BE83" s="56"/>
      <c r="BF83" s="56"/>
    </row>
    <row r="84" spans="1:58" ht="12.95" customHeight="1">
      <c r="A84" s="45"/>
      <c r="B84" s="46" t="s">
        <v>469</v>
      </c>
      <c r="C84" s="453">
        <f t="shared" si="184"/>
        <v>44.338590000000011</v>
      </c>
      <c r="D84" s="46" t="s">
        <v>485</v>
      </c>
      <c r="E84" s="47">
        <v>25</v>
      </c>
      <c r="F84" s="47">
        <v>1</v>
      </c>
      <c r="G84" s="505">
        <v>675</v>
      </c>
      <c r="H84" s="49">
        <v>0.15</v>
      </c>
      <c r="I84" s="50">
        <v>0.88</v>
      </c>
      <c r="J84" s="87">
        <f t="shared" si="185"/>
        <v>70.227000000000004</v>
      </c>
      <c r="K84" s="87">
        <f t="shared" si="186"/>
        <v>44.669475000000013</v>
      </c>
      <c r="L84" s="40">
        <v>670</v>
      </c>
      <c r="M84" s="40">
        <v>576.20000000000005</v>
      </c>
      <c r="N84" s="51">
        <f t="shared" si="187"/>
        <v>0.1399999999999999</v>
      </c>
      <c r="O84" s="52">
        <f>+'Trim Rwd'!H62</f>
        <v>324</v>
      </c>
      <c r="P84" s="53">
        <f t="shared" si="188"/>
        <v>303588</v>
      </c>
      <c r="Q84" s="52">
        <v>950</v>
      </c>
      <c r="R84" s="506">
        <v>0</v>
      </c>
      <c r="S84" s="506">
        <v>13</v>
      </c>
      <c r="T84" s="42">
        <f t="shared" si="189"/>
        <v>44.338590000000011</v>
      </c>
      <c r="U84" s="42">
        <f t="shared" si="190"/>
        <v>43.731851400000011</v>
      </c>
      <c r="V84" s="42">
        <f t="shared" si="191"/>
        <v>0.61126650000000016</v>
      </c>
      <c r="W84" s="42">
        <f>+'17'!K21/1000</f>
        <v>42.051000000000002</v>
      </c>
      <c r="X84" s="43"/>
      <c r="Y84" s="216"/>
      <c r="Z84" s="42"/>
      <c r="AA84" s="42"/>
      <c r="AB84" s="42"/>
      <c r="AC84" s="42">
        <f>K84-T84</f>
        <v>0.33088500000000209</v>
      </c>
      <c r="AD84" s="42">
        <f t="shared" si="192"/>
        <v>15</v>
      </c>
      <c r="AE84" s="235" t="s">
        <v>226</v>
      </c>
      <c r="AF84" s="38"/>
      <c r="AG84" s="38"/>
      <c r="AH84" s="38">
        <v>15</v>
      </c>
      <c r="AI84" s="508"/>
      <c r="AJ84" s="42"/>
      <c r="AK84" s="42"/>
      <c r="AL84" s="42"/>
      <c r="AM84" s="42">
        <f>SUM(AF84:AL84)+AT84+AV84+AX84</f>
        <v>15</v>
      </c>
      <c r="AN84" s="42"/>
      <c r="AO84" s="42"/>
      <c r="AP84" s="42"/>
      <c r="AQ84" s="42"/>
      <c r="AR84" s="42">
        <f t="shared" si="193"/>
        <v>0</v>
      </c>
      <c r="AS84" s="42"/>
      <c r="AT84" s="42"/>
      <c r="AU84" s="42"/>
      <c r="AV84" s="42"/>
      <c r="AW84" s="42"/>
      <c r="AX84" s="42"/>
      <c r="AY84" s="42"/>
      <c r="AZ84" s="42"/>
      <c r="BA84" s="42">
        <f>+AR84+AS84+AU84+AW84+AY84+AZ84</f>
        <v>0</v>
      </c>
      <c r="BB84" s="38"/>
      <c r="BC84" s="509"/>
      <c r="BD84" s="56"/>
      <c r="BE84" s="56"/>
      <c r="BF84" s="56"/>
    </row>
    <row r="85" spans="1:58" ht="12.95" customHeight="1">
      <c r="A85" s="45"/>
      <c r="B85" s="46"/>
      <c r="C85" s="453"/>
      <c r="D85" s="46"/>
      <c r="E85" s="47"/>
      <c r="F85" s="47"/>
      <c r="G85" s="505"/>
      <c r="H85" s="49"/>
      <c r="I85" s="50"/>
      <c r="J85" s="87"/>
      <c r="K85" s="87"/>
      <c r="L85" s="40"/>
      <c r="M85" s="40"/>
      <c r="N85" s="51"/>
      <c r="O85" s="52"/>
      <c r="P85" s="53"/>
      <c r="Q85" s="52"/>
      <c r="R85" s="506"/>
      <c r="S85" s="506"/>
      <c r="T85" s="42"/>
      <c r="U85" s="42"/>
      <c r="V85" s="42"/>
      <c r="W85" s="42"/>
      <c r="X85" s="43"/>
      <c r="Y85" s="216"/>
      <c r="Z85" s="42"/>
      <c r="AA85" s="42"/>
      <c r="AB85" s="42"/>
      <c r="AC85" s="42"/>
      <c r="AD85" s="42">
        <f t="shared" si="192"/>
        <v>2</v>
      </c>
      <c r="AE85" s="235" t="s">
        <v>387</v>
      </c>
      <c r="AF85" s="38"/>
      <c r="AG85" s="38"/>
      <c r="AH85" s="38"/>
      <c r="AI85" s="34">
        <v>2</v>
      </c>
      <c r="AJ85" s="42"/>
      <c r="AK85" s="42"/>
      <c r="AL85" s="42"/>
      <c r="AM85" s="42">
        <f t="shared" ref="AM85" si="194">SUM(AF85:AL85)+AT85+AV85+AX85</f>
        <v>2</v>
      </c>
      <c r="AN85" s="42"/>
      <c r="AO85" s="42"/>
      <c r="AP85" s="42"/>
      <c r="AQ85" s="42"/>
      <c r="AR85" s="42">
        <f t="shared" ref="AR85" si="195">SUM(AN85:AQ85)</f>
        <v>0</v>
      </c>
      <c r="AS85" s="42"/>
      <c r="AT85" s="42"/>
      <c r="AU85" s="42"/>
      <c r="AV85" s="42"/>
      <c r="AW85" s="42"/>
      <c r="AX85" s="42"/>
      <c r="AY85" s="42"/>
      <c r="AZ85" s="42"/>
      <c r="BA85" s="42">
        <f t="shared" ref="BA85" si="196">+AR85+AS85+AU85+AW85+AY85+AZ85</f>
        <v>0</v>
      </c>
      <c r="BB85" s="38"/>
      <c r="BC85" s="509"/>
      <c r="BD85" s="56"/>
      <c r="BE85" s="56"/>
      <c r="BF85" s="56"/>
    </row>
    <row r="86" spans="1:58" ht="12.95" customHeight="1">
      <c r="A86" s="45"/>
      <c r="B86" s="564"/>
      <c r="C86" s="453"/>
      <c r="D86" s="46"/>
      <c r="E86" s="47"/>
      <c r="F86" s="47"/>
      <c r="G86" s="505"/>
      <c r="H86" s="49"/>
      <c r="I86" s="50"/>
      <c r="J86" s="87"/>
      <c r="K86" s="87"/>
      <c r="L86" s="40"/>
      <c r="M86" s="40"/>
      <c r="N86" s="51"/>
      <c r="O86" s="52"/>
      <c r="P86" s="53"/>
      <c r="Q86" s="39"/>
      <c r="R86" s="506"/>
      <c r="S86" s="506"/>
      <c r="T86" s="42"/>
      <c r="U86" s="42"/>
      <c r="V86" s="42"/>
      <c r="W86" s="42"/>
      <c r="X86" s="43"/>
      <c r="Y86" s="43"/>
      <c r="Z86" s="42"/>
      <c r="AA86" s="54"/>
      <c r="AB86" s="54"/>
      <c r="AC86" s="42"/>
      <c r="AD86" s="42"/>
      <c r="AE86" s="24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38"/>
      <c r="BC86" s="56"/>
      <c r="BD86" s="509"/>
      <c r="BE86" s="38"/>
      <c r="BF86" s="509"/>
    </row>
    <row r="87" spans="1:58" ht="12.95" customHeight="1">
      <c r="A87" s="45">
        <v>45918</v>
      </c>
      <c r="B87" s="46" t="s">
        <v>469</v>
      </c>
      <c r="C87" s="453">
        <f t="shared" ref="C87:C88" si="197">(M87*E87*O87*Q87)/100000000</f>
        <v>0.23336100000000004</v>
      </c>
      <c r="D87" s="46" t="s">
        <v>485</v>
      </c>
      <c r="E87" s="47">
        <v>25</v>
      </c>
      <c r="F87" s="47">
        <v>1</v>
      </c>
      <c r="G87" s="505">
        <v>670</v>
      </c>
      <c r="H87" s="49">
        <v>0.14000000000000001</v>
      </c>
      <c r="I87" s="50">
        <v>0.88</v>
      </c>
      <c r="J87" s="87">
        <f t="shared" ref="J87:J88" si="198">E87*G87*(1-H87)*1440/1000000*3.4</f>
        <v>70.526880000000006</v>
      </c>
      <c r="K87" s="87">
        <f t="shared" ref="K87:K88" si="199">(IF(G87&lt;L87,L87,G87)*(1-IF(H87&lt;N87,H87,N87))*E87*O87*Q87)/100000000</f>
        <v>0.23336100000000004</v>
      </c>
      <c r="L87" s="40">
        <v>670</v>
      </c>
      <c r="M87" s="40">
        <v>576.20000000000005</v>
      </c>
      <c r="N87" s="51">
        <f t="shared" ref="N87:N88" si="200">1-(M87/L87)</f>
        <v>0.1399999999999999</v>
      </c>
      <c r="O87" s="52">
        <f>+'Trim Rwd'!H64</f>
        <v>324</v>
      </c>
      <c r="P87" s="53">
        <f t="shared" ref="P87:P88" si="201">O87*(Q87-R87-S87)</f>
        <v>1620</v>
      </c>
      <c r="Q87" s="52">
        <v>5</v>
      </c>
      <c r="R87" s="506">
        <v>0</v>
      </c>
      <c r="S87" s="506">
        <v>0</v>
      </c>
      <c r="T87" s="42">
        <f t="shared" ref="T87:T88" si="202">E87*M87*O87*Q87/100000000</f>
        <v>0.23336100000000004</v>
      </c>
      <c r="U87" s="42">
        <f t="shared" ref="U87:U88" si="203">E87*M87*O87*(Q87-R87-S87)/100000000</f>
        <v>0.23336100000000004</v>
      </c>
      <c r="V87" s="42">
        <f t="shared" ref="V87:V88" si="204">E87*G87*(1-N87)*O87/100*(R87+S87)/1000000</f>
        <v>0</v>
      </c>
      <c r="W87" s="42">
        <f>+'18'!K21/1000</f>
        <v>3.5670000000000002</v>
      </c>
      <c r="X87" s="507">
        <f>SUM(W87:W90)/SUM(K87:K90)</f>
        <v>0.84258312932777923</v>
      </c>
      <c r="Y87" s="216">
        <v>0</v>
      </c>
      <c r="Z87" s="42">
        <v>0</v>
      </c>
      <c r="AA87" s="54">
        <f>SUM(U87:U90)-SUM(W87:W90)-SUM(Z87:Z90)-SUM(Y87:Y90)</f>
        <v>0.65539514400000343</v>
      </c>
      <c r="AB87" s="54">
        <f>(SUM(K87:K90)-SUM(W87:W90)-SUM(Y87:Y90)-SUM(Z87:Z90)-SUM(AC87:AC90)-SUM(V87:V90))-AA87</f>
        <v>0.10279860799999696</v>
      </c>
      <c r="AC87" s="42">
        <f>K87-T87</f>
        <v>0</v>
      </c>
      <c r="AD87" s="42">
        <f>+AM87+BA87</f>
        <v>0</v>
      </c>
      <c r="AE87" s="235" t="s">
        <v>397</v>
      </c>
      <c r="AF87" s="42">
        <v>0</v>
      </c>
      <c r="AG87" s="42"/>
      <c r="AH87" s="42"/>
      <c r="AI87" s="508"/>
      <c r="AJ87" s="42"/>
      <c r="AK87" s="42"/>
      <c r="AL87" s="42"/>
      <c r="AM87" s="42">
        <f>SUM(AF87:AL87)+AT87+AV87+AX87</f>
        <v>0</v>
      </c>
      <c r="AN87" s="42"/>
      <c r="AO87" s="42"/>
      <c r="AP87" s="42"/>
      <c r="AQ87" s="42"/>
      <c r="AR87" s="42">
        <f>SUM(AN87:AQ87)</f>
        <v>0</v>
      </c>
      <c r="AS87" s="42"/>
      <c r="AT87" s="42"/>
      <c r="AU87" s="42"/>
      <c r="AV87" s="42"/>
      <c r="AW87" s="42"/>
      <c r="AX87" s="42"/>
      <c r="AY87" s="42"/>
      <c r="AZ87" s="42"/>
      <c r="BA87" s="42">
        <f>+AR87+AS87+AU87+AW87+AY87+AZ87</f>
        <v>0</v>
      </c>
      <c r="BB87" s="38">
        <v>0</v>
      </c>
      <c r="BC87" s="56"/>
      <c r="BD87" s="56"/>
      <c r="BE87" s="38"/>
      <c r="BF87" s="56"/>
    </row>
    <row r="88" spans="1:58" ht="12.95" customHeight="1">
      <c r="A88" s="45"/>
      <c r="B88" s="46" t="s">
        <v>8</v>
      </c>
      <c r="C88" s="453">
        <f t="shared" si="197"/>
        <v>67.185506079999996</v>
      </c>
      <c r="D88" s="46" t="s">
        <v>485</v>
      </c>
      <c r="E88" s="47">
        <v>36</v>
      </c>
      <c r="F88" s="47">
        <v>1</v>
      </c>
      <c r="G88" s="505">
        <v>455</v>
      </c>
      <c r="H88" s="49">
        <v>0.12</v>
      </c>
      <c r="I88" s="50">
        <v>0.88</v>
      </c>
      <c r="J88" s="87">
        <f t="shared" si="198"/>
        <v>70.572902400000004</v>
      </c>
      <c r="K88" s="87">
        <f t="shared" si="199"/>
        <v>67.185506079999996</v>
      </c>
      <c r="L88" s="40">
        <v>460</v>
      </c>
      <c r="M88" s="40">
        <v>404.8</v>
      </c>
      <c r="N88" s="51">
        <f t="shared" si="200"/>
        <v>0.12</v>
      </c>
      <c r="O88" s="52">
        <f>+'Trim Rwd'!H65</f>
        <v>321.27777777777777</v>
      </c>
      <c r="P88" s="53">
        <f t="shared" si="201"/>
        <v>396135.5</v>
      </c>
      <c r="Q88" s="52">
        <v>1435</v>
      </c>
      <c r="R88" s="506">
        <f>20+150</f>
        <v>170</v>
      </c>
      <c r="S88" s="506">
        <v>32</v>
      </c>
      <c r="T88" s="42">
        <f t="shared" si="202"/>
        <v>67.185506079999996</v>
      </c>
      <c r="U88" s="42">
        <f t="shared" si="203"/>
        <v>57.728034143999999</v>
      </c>
      <c r="V88" s="42">
        <f t="shared" si="204"/>
        <v>9.3546733280000005</v>
      </c>
      <c r="W88" s="42">
        <f>+'18'!K22/1000</f>
        <v>53.238999999999997</v>
      </c>
      <c r="X88" s="43"/>
      <c r="Y88" s="216"/>
      <c r="Z88" s="42">
        <f>+'18'!D16/1000</f>
        <v>0.5</v>
      </c>
      <c r="AA88" s="42"/>
      <c r="AB88" s="42"/>
      <c r="AC88" s="42">
        <f>K88-T88</f>
        <v>0</v>
      </c>
      <c r="AD88" s="42">
        <f t="shared" ref="AD88:AD91" si="205">+AM88+BA88</f>
        <v>12</v>
      </c>
      <c r="AE88" s="235" t="s">
        <v>487</v>
      </c>
      <c r="AF88" s="42"/>
      <c r="AG88" s="42">
        <v>12</v>
      </c>
      <c r="AH88" s="42"/>
      <c r="AI88" s="508"/>
      <c r="AJ88" s="42"/>
      <c r="AK88" s="42"/>
      <c r="AL88" s="42"/>
      <c r="AM88" s="42">
        <f>SUM(AF88:AL88)+AT88+AV88+AX88</f>
        <v>12</v>
      </c>
      <c r="AN88" s="88"/>
      <c r="AO88" s="42"/>
      <c r="AP88" s="42"/>
      <c r="AQ88" s="42"/>
      <c r="AR88" s="42">
        <f t="shared" ref="AR88:AR89" si="206">SUM(AN88:AQ88)</f>
        <v>0</v>
      </c>
      <c r="AS88" s="42"/>
      <c r="AT88" s="42"/>
      <c r="AU88" s="42"/>
      <c r="AV88" s="42"/>
      <c r="AW88" s="42"/>
      <c r="AX88" s="42"/>
      <c r="AY88" s="42"/>
      <c r="AZ88" s="42"/>
      <c r="BA88" s="42">
        <f>+AR88+AS88+AU88+AW88+AY88+AZ88</f>
        <v>0</v>
      </c>
      <c r="BB88" s="55"/>
      <c r="BC88" s="56">
        <v>3</v>
      </c>
      <c r="BD88" s="56"/>
      <c r="BE88" s="55"/>
      <c r="BF88" s="56"/>
    </row>
    <row r="89" spans="1:58" ht="12.95" customHeight="1">
      <c r="A89" s="45"/>
      <c r="B89" s="46"/>
      <c r="C89" s="453"/>
      <c r="D89" s="46"/>
      <c r="E89" s="47"/>
      <c r="F89" s="47"/>
      <c r="G89" s="505"/>
      <c r="H89" s="49"/>
      <c r="I89" s="50"/>
      <c r="J89" s="87"/>
      <c r="K89" s="87"/>
      <c r="L89" s="40"/>
      <c r="M89" s="40"/>
      <c r="N89" s="51"/>
      <c r="O89" s="52"/>
      <c r="P89" s="53"/>
      <c r="Q89" s="52"/>
      <c r="R89" s="506"/>
      <c r="S89" s="506"/>
      <c r="T89" s="42"/>
      <c r="U89" s="42"/>
      <c r="V89" s="42"/>
      <c r="W89" s="42"/>
      <c r="X89" s="43"/>
      <c r="Y89" s="216"/>
      <c r="Z89" s="42"/>
      <c r="AA89" s="42"/>
      <c r="AB89" s="42"/>
      <c r="AC89" s="42"/>
      <c r="AD89" s="42">
        <f t="shared" si="205"/>
        <v>20</v>
      </c>
      <c r="AE89" s="235" t="s">
        <v>226</v>
      </c>
      <c r="AF89" s="38"/>
      <c r="AG89" s="38"/>
      <c r="AH89" s="38">
        <v>20</v>
      </c>
      <c r="AI89" s="508"/>
      <c r="AJ89" s="42"/>
      <c r="AK89" s="42"/>
      <c r="AL89" s="42"/>
      <c r="AM89" s="42">
        <f>SUM(AF89:AL89)+AT89+AV89+AX89</f>
        <v>20</v>
      </c>
      <c r="AN89" s="42"/>
      <c r="AO89" s="42"/>
      <c r="AP89" s="42"/>
      <c r="AQ89" s="42"/>
      <c r="AR89" s="42">
        <f t="shared" si="206"/>
        <v>0</v>
      </c>
      <c r="AS89" s="42"/>
      <c r="AT89" s="42"/>
      <c r="AU89" s="42"/>
      <c r="AV89" s="42"/>
      <c r="AW89" s="42"/>
      <c r="AX89" s="42"/>
      <c r="AY89" s="42"/>
      <c r="AZ89" s="42"/>
      <c r="BA89" s="42">
        <f>+AR89+AS89+AU89+AW89+AY89+AZ89</f>
        <v>0</v>
      </c>
      <c r="BB89" s="38"/>
      <c r="BC89" s="509"/>
      <c r="BD89" s="509"/>
      <c r="BE89" s="38"/>
      <c r="BF89" s="509"/>
    </row>
    <row r="90" spans="1:58" ht="12.95" customHeight="1">
      <c r="A90" s="45"/>
      <c r="B90" s="46"/>
      <c r="C90" s="453"/>
      <c r="D90" s="46"/>
      <c r="E90" s="47"/>
      <c r="F90" s="47"/>
      <c r="G90" s="505"/>
      <c r="H90" s="49"/>
      <c r="I90" s="50"/>
      <c r="J90" s="87"/>
      <c r="K90" s="87"/>
      <c r="L90" s="40"/>
      <c r="M90" s="40"/>
      <c r="N90" s="51"/>
      <c r="O90" s="52"/>
      <c r="P90" s="53"/>
      <c r="Q90" s="52"/>
      <c r="R90" s="506"/>
      <c r="S90" s="506"/>
      <c r="T90" s="42"/>
      <c r="U90" s="42"/>
      <c r="V90" s="42"/>
      <c r="W90" s="42"/>
      <c r="X90" s="43"/>
      <c r="Y90" s="216"/>
      <c r="Z90" s="42"/>
      <c r="AA90" s="42"/>
      <c r="AB90" s="42"/>
      <c r="AC90" s="42"/>
      <c r="AD90" s="42">
        <f t="shared" si="205"/>
        <v>20</v>
      </c>
      <c r="AE90" s="238" t="s">
        <v>597</v>
      </c>
      <c r="AF90" s="38"/>
      <c r="AG90" s="38"/>
      <c r="AH90" s="38"/>
      <c r="AJ90" s="42"/>
      <c r="AK90" s="42"/>
      <c r="AL90" s="42"/>
      <c r="AM90" s="42">
        <f t="shared" ref="AM90" si="207">SUM(AF90:AL90)+AT90+AV90+AX90</f>
        <v>0</v>
      </c>
      <c r="AN90" s="42"/>
      <c r="AO90" s="42"/>
      <c r="AP90" s="42">
        <v>20</v>
      </c>
      <c r="AQ90" s="42"/>
      <c r="AR90" s="42">
        <f t="shared" ref="AR90" si="208">SUM(AN90:AQ90)</f>
        <v>20</v>
      </c>
      <c r="AS90" s="42"/>
      <c r="AT90" s="42"/>
      <c r="AU90" s="42"/>
      <c r="AV90" s="42"/>
      <c r="AW90" s="42"/>
      <c r="AX90" s="42"/>
      <c r="AY90" s="42"/>
      <c r="AZ90" s="42"/>
      <c r="BA90" s="42">
        <f t="shared" ref="BA90:BA91" si="209">+AR90+AS90+AU90+AW90+AY90+AZ90</f>
        <v>20</v>
      </c>
      <c r="BB90" s="38"/>
      <c r="BC90" s="509"/>
      <c r="BD90" s="509"/>
      <c r="BE90" s="38"/>
      <c r="BF90" s="509"/>
    </row>
    <row r="91" spans="1:58" ht="12.95" customHeight="1">
      <c r="A91" s="45"/>
      <c r="B91" s="46"/>
      <c r="C91" s="453"/>
      <c r="D91" s="46"/>
      <c r="E91" s="47"/>
      <c r="F91" s="47"/>
      <c r="G91" s="505"/>
      <c r="H91" s="49"/>
      <c r="I91" s="50"/>
      <c r="J91" s="87"/>
      <c r="K91" s="87"/>
      <c r="L91" s="40"/>
      <c r="M91" s="40"/>
      <c r="N91" s="51"/>
      <c r="O91" s="52"/>
      <c r="P91" s="53"/>
      <c r="Q91" s="52"/>
      <c r="R91" s="506"/>
      <c r="S91" s="506"/>
      <c r="T91" s="42"/>
      <c r="U91" s="42"/>
      <c r="V91" s="42"/>
      <c r="W91" s="42"/>
      <c r="X91" s="507"/>
      <c r="Y91" s="216"/>
      <c r="Z91" s="42"/>
      <c r="AA91" s="54"/>
      <c r="AB91" s="54"/>
      <c r="AC91" s="42"/>
      <c r="AD91" s="42">
        <f t="shared" si="205"/>
        <v>150</v>
      </c>
      <c r="AE91" s="238" t="s">
        <v>598</v>
      </c>
      <c r="AF91" s="42"/>
      <c r="AG91" s="42"/>
      <c r="AH91" s="42"/>
      <c r="AI91" s="42"/>
      <c r="AJ91" s="42"/>
      <c r="AK91" s="42"/>
      <c r="AL91" s="42"/>
      <c r="AM91" s="42">
        <f t="shared" ref="AM91" si="210">SUM(AF91:AL91)+AT91+AV91+AX91</f>
        <v>0</v>
      </c>
      <c r="AN91" s="42"/>
      <c r="AO91" s="42"/>
      <c r="AP91" s="42"/>
      <c r="AQ91" s="42"/>
      <c r="AR91" s="42">
        <f t="shared" ref="AR91" si="211">SUM(AN91:AQ91)</f>
        <v>0</v>
      </c>
      <c r="AS91" s="42"/>
      <c r="AT91" s="42"/>
      <c r="AU91" s="42"/>
      <c r="AV91" s="42"/>
      <c r="AW91" s="42">
        <v>150</v>
      </c>
      <c r="AX91" s="42"/>
      <c r="AY91" s="42"/>
      <c r="AZ91" s="42"/>
      <c r="BA91" s="42">
        <f t="shared" si="209"/>
        <v>150</v>
      </c>
      <c r="BB91" s="38"/>
      <c r="BC91" s="56"/>
      <c r="BD91" s="56">
        <v>1</v>
      </c>
      <c r="BE91" s="56"/>
      <c r="BF91" s="56"/>
    </row>
    <row r="92" spans="1:58" ht="12.95" customHeight="1">
      <c r="A92" s="45"/>
      <c r="B92" s="46"/>
      <c r="C92" s="453"/>
      <c r="D92" s="46"/>
      <c r="E92" s="47"/>
      <c r="F92" s="47"/>
      <c r="G92" s="505"/>
      <c r="H92" s="49"/>
      <c r="I92" s="50"/>
      <c r="J92" s="87"/>
      <c r="K92" s="87"/>
      <c r="L92" s="40"/>
      <c r="M92" s="40"/>
      <c r="N92" s="51"/>
      <c r="O92" s="52"/>
      <c r="P92" s="53"/>
      <c r="Q92" s="52"/>
      <c r="R92" s="506"/>
      <c r="S92" s="506"/>
      <c r="T92" s="42"/>
      <c r="U92" s="42"/>
      <c r="V92" s="42"/>
      <c r="W92" s="42"/>
      <c r="X92" s="507"/>
      <c r="Y92" s="216"/>
      <c r="Z92" s="42"/>
      <c r="AA92" s="54"/>
      <c r="AB92" s="54"/>
      <c r="AC92" s="42"/>
      <c r="AD92" s="42"/>
      <c r="AE92" s="235"/>
      <c r="AF92" s="42"/>
      <c r="AG92" s="42"/>
      <c r="AH92" s="42"/>
      <c r="AI92" s="508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38"/>
      <c r="BC92" s="56"/>
      <c r="BD92" s="56"/>
      <c r="BE92" s="56"/>
      <c r="BF92" s="56"/>
    </row>
    <row r="93" spans="1:58" ht="12.95" customHeight="1">
      <c r="A93" s="45">
        <v>45919</v>
      </c>
      <c r="B93" s="46" t="s">
        <v>8</v>
      </c>
      <c r="C93" s="453">
        <f t="shared" ref="C93:C94" si="212">(M93*E93*O93*Q93)/100000000</f>
        <v>44.564929200000002</v>
      </c>
      <c r="D93" s="46" t="s">
        <v>485</v>
      </c>
      <c r="E93" s="47">
        <v>36</v>
      </c>
      <c r="F93" s="47">
        <v>1</v>
      </c>
      <c r="G93" s="505">
        <v>455</v>
      </c>
      <c r="H93" s="49">
        <v>0.12</v>
      </c>
      <c r="I93" s="50">
        <v>0.88</v>
      </c>
      <c r="J93" s="87">
        <f t="shared" ref="J93:J94" si="213">E93*G93*(1-H93)*1440/1000000*3.4</f>
        <v>70.572902400000004</v>
      </c>
      <c r="K93" s="87">
        <f t="shared" ref="K93:K94" si="214">(IF(G93&lt;L93,L93,G93)*(1-IF(H93&lt;N93,H93,N93))*E93*O93*Q93)/100000000</f>
        <v>45.965719800000002</v>
      </c>
      <c r="L93" s="40">
        <v>441.13402061855669</v>
      </c>
      <c r="M93" s="40">
        <v>388.1979381443299</v>
      </c>
      <c r="N93" s="51">
        <f t="shared" ref="N93:N94" si="215">1-(M93/L93)</f>
        <v>0.12</v>
      </c>
      <c r="O93" s="52">
        <f>+'Trim Rwd'!H68</f>
        <v>328.75</v>
      </c>
      <c r="P93" s="53">
        <f t="shared" ref="P93:P94" si="216">O93*(Q93-R93-S93)</f>
        <v>315600</v>
      </c>
      <c r="Q93" s="52">
        <v>970</v>
      </c>
      <c r="R93" s="506">
        <v>0</v>
      </c>
      <c r="S93" s="506">
        <v>10</v>
      </c>
      <c r="T93" s="42">
        <f t="shared" ref="T93:T94" si="217">E93*M93*O93*Q93/100000000</f>
        <v>44.564929200000002</v>
      </c>
      <c r="U93" s="42">
        <f t="shared" ref="U93:U94" si="218">E93*M93*O93*(Q93-R93-S93)/100000000</f>
        <v>44.105496940206187</v>
      </c>
      <c r="V93" s="42">
        <f t="shared" ref="V93:V94" si="219">E93*G93*(1-N93)*O93/100*(R93+S93)/1000000</f>
        <v>0.47387339999999994</v>
      </c>
      <c r="W93" s="42">
        <f>+'19'!K22/1000</f>
        <v>45.042000000000002</v>
      </c>
      <c r="X93" s="507">
        <f>SUM(W93:W96)/SUM(K93:K96)</f>
        <v>0.94683083012893177</v>
      </c>
      <c r="Y93" s="216">
        <v>0</v>
      </c>
      <c r="Z93" s="42">
        <f>+'19'!D7/1000</f>
        <v>1.08</v>
      </c>
      <c r="AA93" s="54">
        <f>SUM(U93:U96)-SUM(W93:W96)-SUM(Z93:Z96)-SUM(Y93:Y96)</f>
        <v>-1.2499493746874233</v>
      </c>
      <c r="AB93" s="54">
        <f>(SUM(K93:K96)-SUM(W93:W96)-SUM(Y93:Y96)-SUM(Z93:Z96)-SUM(AC93:AC96)-SUM(V93:V96))-AA93</f>
        <v>-2.8273125312572533E-2</v>
      </c>
      <c r="AC93" s="42">
        <f>K93-T93</f>
        <v>1.4007906000000006</v>
      </c>
      <c r="AD93" s="42">
        <f>+AM93+BA93</f>
        <v>0</v>
      </c>
      <c r="AE93" s="235" t="s">
        <v>397</v>
      </c>
      <c r="AF93" s="42">
        <v>0</v>
      </c>
      <c r="AG93" s="42"/>
      <c r="AH93" s="42"/>
      <c r="AI93" s="508"/>
      <c r="AJ93" s="42"/>
      <c r="AK93" s="42"/>
      <c r="AL93" s="42"/>
      <c r="AM93" s="42">
        <f>SUM(AF93:AL93)+AT93+AV93+AX93</f>
        <v>0</v>
      </c>
      <c r="AN93" s="42"/>
      <c r="AO93" s="42"/>
      <c r="AP93" s="42"/>
      <c r="AQ93" s="42"/>
      <c r="AR93" s="42">
        <f>SUM(AN93:AQ93)</f>
        <v>0</v>
      </c>
      <c r="AS93" s="42"/>
      <c r="AT93" s="42"/>
      <c r="AU93" s="42"/>
      <c r="AV93" s="42"/>
      <c r="AW93" s="42"/>
      <c r="AX93" s="42"/>
      <c r="AY93" s="42"/>
      <c r="AZ93" s="42"/>
      <c r="BA93" s="42">
        <f>+AR93+AS93+AU93+AW93+AY93+AZ93</f>
        <v>0</v>
      </c>
      <c r="BB93" s="38">
        <v>0</v>
      </c>
      <c r="BC93" s="56"/>
      <c r="BD93" s="56"/>
      <c r="BE93" s="56"/>
      <c r="BF93" s="56"/>
    </row>
    <row r="94" spans="1:58" ht="12.95" customHeight="1">
      <c r="A94" s="45"/>
      <c r="B94" s="46" t="s">
        <v>8</v>
      </c>
      <c r="C94" s="453">
        <f t="shared" si="212"/>
        <v>20.526264000000001</v>
      </c>
      <c r="D94" s="46" t="s">
        <v>485</v>
      </c>
      <c r="E94" s="47">
        <v>37.5</v>
      </c>
      <c r="F94" s="47">
        <v>1</v>
      </c>
      <c r="G94" s="505">
        <v>435</v>
      </c>
      <c r="H94" s="49">
        <v>0.12</v>
      </c>
      <c r="I94" s="50">
        <v>0.88</v>
      </c>
      <c r="J94" s="87">
        <f t="shared" si="213"/>
        <v>70.282079999999993</v>
      </c>
      <c r="K94" s="87">
        <f t="shared" si="214"/>
        <v>21.454982999999999</v>
      </c>
      <c r="L94" s="40">
        <v>416.17021276595744</v>
      </c>
      <c r="M94" s="40">
        <v>366.22978723404253</v>
      </c>
      <c r="N94" s="51">
        <f t="shared" si="215"/>
        <v>0.12</v>
      </c>
      <c r="O94" s="52">
        <f>+'Trim Rwd'!H70</f>
        <v>318</v>
      </c>
      <c r="P94" s="53">
        <f t="shared" si="216"/>
        <v>147234</v>
      </c>
      <c r="Q94" s="52">
        <v>470</v>
      </c>
      <c r="R94" s="506">
        <v>0</v>
      </c>
      <c r="S94" s="506">
        <v>7</v>
      </c>
      <c r="T94" s="42">
        <f t="shared" si="217"/>
        <v>20.526264000000001</v>
      </c>
      <c r="U94" s="42">
        <f t="shared" si="218"/>
        <v>20.220553685106381</v>
      </c>
      <c r="V94" s="42">
        <f t="shared" si="219"/>
        <v>0.3195423</v>
      </c>
      <c r="W94" s="42">
        <f>+'19'!K23/1000</f>
        <v>18.794</v>
      </c>
      <c r="X94" s="43"/>
      <c r="Y94" s="216"/>
      <c r="Z94" s="42">
        <f>+'19'!D26/1000</f>
        <v>0.66</v>
      </c>
      <c r="AA94" s="42"/>
      <c r="AB94" s="42"/>
      <c r="AC94" s="42">
        <f>K94-T94</f>
        <v>0.92871899999999741</v>
      </c>
      <c r="AD94" s="42">
        <f t="shared" ref="AD94:AD95" si="220">+AM94+BA94</f>
        <v>5</v>
      </c>
      <c r="AE94" s="235" t="s">
        <v>419</v>
      </c>
      <c r="AF94" s="42"/>
      <c r="AG94" s="42">
        <v>5</v>
      </c>
      <c r="AH94" s="42"/>
      <c r="AI94" s="508"/>
      <c r="AJ94" s="42"/>
      <c r="AK94" s="42"/>
      <c r="AL94" s="42"/>
      <c r="AM94" s="42">
        <f>SUM(AF94:AL94)+AT94+AV94+AX94</f>
        <v>5</v>
      </c>
      <c r="AN94" s="88"/>
      <c r="AO94" s="42"/>
      <c r="AP94" s="42"/>
      <c r="AQ94" s="42"/>
      <c r="AR94" s="42">
        <f t="shared" ref="AR94:AR95" si="221">SUM(AN94:AQ94)</f>
        <v>0</v>
      </c>
      <c r="AS94" s="42"/>
      <c r="AT94" s="42"/>
      <c r="AU94" s="42"/>
      <c r="AV94" s="42"/>
      <c r="AW94" s="42"/>
      <c r="AX94" s="42"/>
      <c r="AY94" s="42"/>
      <c r="AZ94" s="42"/>
      <c r="BA94" s="42">
        <f>+AR94+AS94+AU94+AW94+AY94+AZ94</f>
        <v>0</v>
      </c>
      <c r="BB94" s="55"/>
      <c r="BC94" s="56">
        <v>2</v>
      </c>
      <c r="BD94" s="56"/>
      <c r="BE94" s="56"/>
      <c r="BF94" s="56"/>
    </row>
    <row r="95" spans="1:58" ht="12.95" customHeight="1">
      <c r="A95" s="45"/>
      <c r="B95" s="46"/>
      <c r="C95" s="453"/>
      <c r="D95" s="46"/>
      <c r="E95" s="47"/>
      <c r="F95" s="47"/>
      <c r="G95" s="505"/>
      <c r="H95" s="49"/>
      <c r="I95" s="50"/>
      <c r="J95" s="87"/>
      <c r="K95" s="87"/>
      <c r="L95" s="40"/>
      <c r="M95" s="40"/>
      <c r="N95" s="51"/>
      <c r="O95" s="52"/>
      <c r="P95" s="53"/>
      <c r="Q95" s="52"/>
      <c r="R95" s="506"/>
      <c r="S95" s="506"/>
      <c r="T95" s="42"/>
      <c r="U95" s="42"/>
      <c r="V95" s="42"/>
      <c r="W95" s="42"/>
      <c r="X95" s="43"/>
      <c r="Y95" s="216"/>
      <c r="Z95" s="42"/>
      <c r="AA95" s="42"/>
      <c r="AB95" s="42"/>
      <c r="AC95" s="42"/>
      <c r="AD95" s="42">
        <f t="shared" si="220"/>
        <v>12</v>
      </c>
      <c r="AE95" s="235" t="s">
        <v>226</v>
      </c>
      <c r="AF95" s="38"/>
      <c r="AG95" s="38"/>
      <c r="AH95" s="38">
        <v>12</v>
      </c>
      <c r="AI95" s="508"/>
      <c r="AJ95" s="42"/>
      <c r="AK95" s="42"/>
      <c r="AL95" s="42"/>
      <c r="AM95" s="42">
        <f>SUM(AF95:AL95)+AT95+AV95+AX95</f>
        <v>12</v>
      </c>
      <c r="AN95" s="42"/>
      <c r="AO95" s="42"/>
      <c r="AP95" s="42"/>
      <c r="AQ95" s="42"/>
      <c r="AR95" s="42">
        <f t="shared" si="221"/>
        <v>0</v>
      </c>
      <c r="AS95" s="42"/>
      <c r="AT95" s="42"/>
      <c r="AU95" s="42"/>
      <c r="AV95" s="42"/>
      <c r="AW95" s="42"/>
      <c r="AX95" s="42"/>
      <c r="AY95" s="42"/>
      <c r="AZ95" s="42"/>
      <c r="BA95" s="42">
        <f>+AR95+AS95+AU95+AW95+AY95+AZ95</f>
        <v>0</v>
      </c>
      <c r="BB95" s="38"/>
      <c r="BC95" s="509"/>
      <c r="BD95" s="509"/>
      <c r="BE95" s="38"/>
      <c r="BF95" s="509"/>
    </row>
    <row r="96" spans="1:58" ht="12.95" customHeight="1">
      <c r="A96" s="45"/>
      <c r="B96" s="46"/>
      <c r="C96" s="453"/>
      <c r="D96" s="46"/>
      <c r="E96" s="47"/>
      <c r="F96" s="47"/>
      <c r="G96" s="505"/>
      <c r="H96" s="49"/>
      <c r="I96" s="50"/>
      <c r="J96" s="87"/>
      <c r="K96" s="87"/>
      <c r="L96" s="40"/>
      <c r="M96" s="40"/>
      <c r="N96" s="51"/>
      <c r="O96" s="52"/>
      <c r="P96" s="53"/>
      <c r="Q96" s="52"/>
      <c r="R96" s="506"/>
      <c r="S96" s="506"/>
      <c r="T96" s="42"/>
      <c r="U96" s="42"/>
      <c r="V96" s="42"/>
      <c r="W96" s="42"/>
      <c r="X96" s="507"/>
      <c r="Y96" s="216"/>
      <c r="Z96" s="42"/>
      <c r="AA96" s="54"/>
      <c r="AB96" s="54"/>
      <c r="AC96" s="42"/>
      <c r="AD96" s="42"/>
      <c r="AE96" s="235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38"/>
      <c r="BC96" s="56"/>
      <c r="BD96" s="56"/>
      <c r="BE96" s="56"/>
      <c r="BF96" s="56"/>
    </row>
    <row r="97" spans="1:58" ht="12.95" customHeight="1">
      <c r="A97" s="45">
        <v>45920</v>
      </c>
      <c r="B97" s="46" t="s">
        <v>8</v>
      </c>
      <c r="C97" s="453">
        <f t="shared" ref="C97:C98" si="222">(M97*E97*O97*Q97)/100000000</f>
        <v>44.279432999999997</v>
      </c>
      <c r="D97" s="46" t="s">
        <v>485</v>
      </c>
      <c r="E97" s="47">
        <v>37.5</v>
      </c>
      <c r="F97" s="47">
        <v>1</v>
      </c>
      <c r="G97" s="505">
        <v>435</v>
      </c>
      <c r="H97" s="49">
        <v>0.12</v>
      </c>
      <c r="I97" s="50">
        <v>0.88</v>
      </c>
      <c r="J97" s="87">
        <f t="shared" ref="J97:J98" si="223">E97*G97*(1-H97)*1440/1000000*3.4</f>
        <v>70.282079999999993</v>
      </c>
      <c r="K97" s="87">
        <f t="shared" ref="K97:K98" si="224">(IF(G97&lt;L97,L97,G97)*(1-IF(H97&lt;N97,H97,N97))*E97*O97*Q97)/100000000</f>
        <v>44.279432999999997</v>
      </c>
      <c r="L97" s="40">
        <v>435</v>
      </c>
      <c r="M97" s="40">
        <f>+L97-L97*0.12</f>
        <v>382.8</v>
      </c>
      <c r="N97" s="51">
        <f t="shared" ref="N97:N98" si="225">1-(M97/L97)</f>
        <v>0.12</v>
      </c>
      <c r="O97" s="52">
        <f>+'Trim Rwd'!H72</f>
        <v>318</v>
      </c>
      <c r="P97" s="53">
        <f t="shared" ref="P97:P98" si="226">O97*(Q97-R97-S97)</f>
        <v>305280</v>
      </c>
      <c r="Q97" s="52">
        <f>480+480+10</f>
        <v>970</v>
      </c>
      <c r="R97" s="506">
        <v>0</v>
      </c>
      <c r="S97" s="506">
        <v>10</v>
      </c>
      <c r="T97" s="42">
        <f t="shared" ref="T97:T98" si="227">E97*M97*O97*Q97/100000000</f>
        <v>44.279432999999997</v>
      </c>
      <c r="U97" s="42">
        <f t="shared" ref="U97:U98" si="228">E97*M97*O97*(Q97-R97-S97)/100000000</f>
        <v>43.822944</v>
      </c>
      <c r="V97" s="42">
        <f t="shared" ref="V97:V98" si="229">E97*G97*(1-N97)*O97/100*(R97+S97)/1000000</f>
        <v>0.45648899999999998</v>
      </c>
      <c r="W97" s="42">
        <f>+'20'!K23/1000</f>
        <v>43.070999999999998</v>
      </c>
      <c r="X97" s="507">
        <f>SUM(W97:W100)/SUM(K97:K100)</f>
        <v>0.99168951717031784</v>
      </c>
      <c r="Y97" s="216">
        <v>0</v>
      </c>
      <c r="Z97" s="42">
        <v>0</v>
      </c>
      <c r="AA97" s="54">
        <f>SUM(U97:U100)-SUM(W97:W100)-SUM(Z97:Z100)-SUM(Y97:Y100)</f>
        <v>-1.5794291199999861</v>
      </c>
      <c r="AB97" s="54">
        <f>(SUM(K97:K100)-SUM(W97:W100)-SUM(Y97:Y100)-SUM(Z97:Z100)-SUM(AC97:AC100)-SUM(V97:V100))-AA97</f>
        <v>-1.2760704000008172E-2</v>
      </c>
      <c r="AC97" s="42">
        <f>K97-T97</f>
        <v>0</v>
      </c>
      <c r="AD97" s="42">
        <f>+AM97+BA97</f>
        <v>0</v>
      </c>
      <c r="AE97" s="235" t="s">
        <v>397</v>
      </c>
      <c r="AF97" s="42">
        <v>0</v>
      </c>
      <c r="AG97" s="42"/>
      <c r="AH97" s="42"/>
      <c r="AI97" s="508"/>
      <c r="AJ97" s="42"/>
      <c r="AK97" s="42"/>
      <c r="AL97" s="42"/>
      <c r="AM97" s="42">
        <f>SUM(AF97:AL97)+AT97+AV97+AX97</f>
        <v>0</v>
      </c>
      <c r="AN97" s="42"/>
      <c r="AO97" s="42"/>
      <c r="AP97" s="42"/>
      <c r="AQ97" s="42"/>
      <c r="AR97" s="42">
        <f>SUM(AN97:AQ97)</f>
        <v>0</v>
      </c>
      <c r="AS97" s="42"/>
      <c r="AT97" s="42"/>
      <c r="AU97" s="42"/>
      <c r="AV97" s="42"/>
      <c r="AW97" s="42"/>
      <c r="AX97" s="42"/>
      <c r="AY97" s="42"/>
      <c r="AZ97" s="42"/>
      <c r="BA97" s="42">
        <f>+AR97+AS97+AU97+AW97+AY97+AZ97</f>
        <v>0</v>
      </c>
      <c r="BB97" s="38">
        <v>0</v>
      </c>
      <c r="BC97" s="56"/>
      <c r="BD97" s="56"/>
      <c r="BE97" s="56"/>
      <c r="BF97" s="56"/>
    </row>
    <row r="98" spans="1:58" ht="12.95" customHeight="1">
      <c r="A98" s="45"/>
      <c r="B98" s="46" t="s">
        <v>8</v>
      </c>
      <c r="C98" s="453">
        <f t="shared" si="222"/>
        <v>19.991769600000001</v>
      </c>
      <c r="D98" s="46" t="s">
        <v>485</v>
      </c>
      <c r="E98" s="47">
        <v>38</v>
      </c>
      <c r="F98" s="47">
        <v>1</v>
      </c>
      <c r="G98" s="505">
        <v>430</v>
      </c>
      <c r="H98" s="49">
        <v>0.12</v>
      </c>
      <c r="I98" s="50">
        <v>0.88</v>
      </c>
      <c r="J98" s="87">
        <f t="shared" si="223"/>
        <v>70.400563199999993</v>
      </c>
      <c r="K98" s="87">
        <f t="shared" si="224"/>
        <v>21.491152320000001</v>
      </c>
      <c r="L98" s="40">
        <v>400</v>
      </c>
      <c r="M98" s="40">
        <f>+L98-L98*0.12</f>
        <v>352</v>
      </c>
      <c r="N98" s="51">
        <f t="shared" si="225"/>
        <v>0.12</v>
      </c>
      <c r="O98" s="52">
        <f>+'Trim Rwd'!H73</f>
        <v>318</v>
      </c>
      <c r="P98" s="53">
        <f t="shared" si="226"/>
        <v>148188</v>
      </c>
      <c r="Q98" s="52">
        <f>1440-Q97</f>
        <v>470</v>
      </c>
      <c r="R98" s="506">
        <v>0</v>
      </c>
      <c r="S98" s="506">
        <v>4</v>
      </c>
      <c r="T98" s="42">
        <f t="shared" si="227"/>
        <v>19.991769600000001</v>
      </c>
      <c r="U98" s="42">
        <f t="shared" si="228"/>
        <v>19.82162688</v>
      </c>
      <c r="V98" s="42">
        <f t="shared" si="229"/>
        <v>0.18290342400000004</v>
      </c>
      <c r="W98" s="42">
        <f>+'20'!K24/1000</f>
        <v>22.152999999999999</v>
      </c>
      <c r="X98" s="43"/>
      <c r="Y98" s="216"/>
      <c r="Z98" s="42"/>
      <c r="AA98" s="42"/>
      <c r="AB98" s="42"/>
      <c r="AC98" s="42">
        <f>K98-T98</f>
        <v>1.4993827199999998</v>
      </c>
      <c r="AD98" s="42">
        <f t="shared" ref="AD98:AD99" si="230">+AM98+BA98</f>
        <v>4</v>
      </c>
      <c r="AE98" s="235" t="s">
        <v>419</v>
      </c>
      <c r="AF98" s="42"/>
      <c r="AG98" s="42">
        <v>4</v>
      </c>
      <c r="AH98" s="42"/>
      <c r="AI98" s="508"/>
      <c r="AJ98" s="42"/>
      <c r="AK98" s="42"/>
      <c r="AL98" s="42"/>
      <c r="AM98" s="42">
        <f>SUM(AF98:AL98)+AT98+AV98+AX98</f>
        <v>4</v>
      </c>
      <c r="AN98" s="88"/>
      <c r="AO98" s="42"/>
      <c r="AP98" s="42"/>
      <c r="AQ98" s="42"/>
      <c r="AR98" s="42">
        <f t="shared" ref="AR98:AR99" si="231">SUM(AN98:AQ98)</f>
        <v>0</v>
      </c>
      <c r="AS98" s="42"/>
      <c r="AT98" s="42"/>
      <c r="AU98" s="42"/>
      <c r="AV98" s="42"/>
      <c r="AW98" s="42"/>
      <c r="AX98" s="42"/>
      <c r="AY98" s="42"/>
      <c r="AZ98" s="42"/>
      <c r="BA98" s="42">
        <f>+AR98+AS98+AU98+AW98+AY98+AZ98</f>
        <v>0</v>
      </c>
      <c r="BB98" s="55"/>
      <c r="BC98" s="56">
        <v>2</v>
      </c>
      <c r="BD98" s="56"/>
      <c r="BE98" s="56"/>
      <c r="BF98" s="56"/>
    </row>
    <row r="99" spans="1:58" ht="12.95" customHeight="1">
      <c r="A99" s="45"/>
      <c r="B99" s="46"/>
      <c r="C99" s="453"/>
      <c r="D99" s="46"/>
      <c r="E99" s="47"/>
      <c r="F99" s="47"/>
      <c r="G99" s="505"/>
      <c r="H99" s="49"/>
      <c r="I99" s="50"/>
      <c r="J99" s="87"/>
      <c r="K99" s="87"/>
      <c r="L99" s="40"/>
      <c r="M99" s="40"/>
      <c r="N99" s="51"/>
      <c r="O99" s="52"/>
      <c r="P99" s="53"/>
      <c r="Q99" s="52"/>
      <c r="R99" s="506"/>
      <c r="S99" s="506"/>
      <c r="T99" s="42"/>
      <c r="U99" s="42"/>
      <c r="V99" s="42"/>
      <c r="W99" s="42"/>
      <c r="X99" s="43"/>
      <c r="Y99" s="216"/>
      <c r="Z99" s="42"/>
      <c r="AA99" s="42"/>
      <c r="AB99" s="42"/>
      <c r="AC99" s="42"/>
      <c r="AD99" s="42">
        <f t="shared" si="230"/>
        <v>10</v>
      </c>
      <c r="AE99" s="235" t="s">
        <v>226</v>
      </c>
      <c r="AF99" s="38"/>
      <c r="AG99" s="38"/>
      <c r="AH99" s="38">
        <v>10</v>
      </c>
      <c r="AI99" s="508"/>
      <c r="AJ99" s="42"/>
      <c r="AK99" s="42"/>
      <c r="AL99" s="42"/>
      <c r="AM99" s="42">
        <f>SUM(AF99:AL99)+AT99+AV99+AX99</f>
        <v>10</v>
      </c>
      <c r="AN99" s="42"/>
      <c r="AO99" s="42"/>
      <c r="AP99" s="42"/>
      <c r="AQ99" s="42"/>
      <c r="AR99" s="42">
        <f t="shared" si="231"/>
        <v>0</v>
      </c>
      <c r="AS99" s="42"/>
      <c r="AT99" s="42"/>
      <c r="AU99" s="42"/>
      <c r="AV99" s="42"/>
      <c r="AW99" s="42"/>
      <c r="AX99" s="42"/>
      <c r="AY99" s="42"/>
      <c r="AZ99" s="42"/>
      <c r="BA99" s="42">
        <f>+AR99+AS99+AU99+AW99+AY99+AZ99</f>
        <v>0</v>
      </c>
      <c r="BB99" s="38"/>
      <c r="BC99" s="509"/>
      <c r="BD99" s="56"/>
      <c r="BE99" s="56"/>
      <c r="BF99" s="56"/>
    </row>
    <row r="100" spans="1:58" ht="12.95" customHeight="1">
      <c r="A100" s="45"/>
      <c r="B100" s="46"/>
      <c r="C100" s="453"/>
      <c r="D100" s="46"/>
      <c r="E100" s="47"/>
      <c r="F100" s="47"/>
      <c r="G100" s="505"/>
      <c r="H100" s="49"/>
      <c r="I100" s="50"/>
      <c r="J100" s="87"/>
      <c r="K100" s="87"/>
      <c r="L100" s="40"/>
      <c r="M100" s="40"/>
      <c r="N100" s="51"/>
      <c r="O100" s="52"/>
      <c r="P100" s="53"/>
      <c r="Q100" s="52"/>
      <c r="R100" s="506"/>
      <c r="S100" s="506"/>
      <c r="T100" s="42"/>
      <c r="U100" s="42"/>
      <c r="V100" s="42"/>
      <c r="W100" s="42"/>
      <c r="X100" s="43"/>
      <c r="Y100" s="216"/>
      <c r="Z100" s="42"/>
      <c r="AA100" s="42"/>
      <c r="AB100" s="42"/>
      <c r="AC100" s="42"/>
      <c r="AD100" s="42"/>
      <c r="AE100" s="235"/>
      <c r="AF100" s="38"/>
      <c r="AG100" s="38"/>
      <c r="AH100" s="38"/>
      <c r="AJ100" s="42"/>
      <c r="AK100" s="42"/>
      <c r="AL100" s="42"/>
      <c r="AM100" s="42"/>
      <c r="AN100" s="42"/>
      <c r="AO100" s="42"/>
      <c r="AP100" s="42"/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38"/>
      <c r="BC100" s="509"/>
      <c r="BD100" s="56"/>
      <c r="BE100" s="56"/>
      <c r="BF100" s="56"/>
    </row>
    <row r="101" spans="1:58" ht="12.95" customHeight="1">
      <c r="A101" s="45">
        <v>45921</v>
      </c>
      <c r="B101" s="46" t="s">
        <v>8</v>
      </c>
      <c r="C101" s="453">
        <f t="shared" ref="C101:C103" si="232">(M101*E101*O101*Q101)/100000000</f>
        <v>34.849482624000004</v>
      </c>
      <c r="D101" s="46" t="s">
        <v>485</v>
      </c>
      <c r="E101" s="47">
        <v>38</v>
      </c>
      <c r="F101" s="47">
        <v>1</v>
      </c>
      <c r="G101" s="505">
        <v>430</v>
      </c>
      <c r="H101" s="49">
        <v>0.12</v>
      </c>
      <c r="I101" s="50">
        <v>0.88</v>
      </c>
      <c r="J101" s="87">
        <f t="shared" ref="J101:J103" si="233">E101*G101*(1-H101)*1440/1000000*3.4</f>
        <v>70.400563199999993</v>
      </c>
      <c r="K101" s="87">
        <f t="shared" ref="K101:K103" si="234">(IF(G101&lt;L101,L101,G101)*(1-IF(H101&lt;N101,H101,N101))*E101*O101*Q101)/100000000</f>
        <v>36.306329663999996</v>
      </c>
      <c r="L101" s="40">
        <v>412.74559193954661</v>
      </c>
      <c r="M101" s="40">
        <v>363.216120906801</v>
      </c>
      <c r="N101" s="51">
        <f t="shared" ref="N101:N103" si="235">1-(M101/L101)</f>
        <v>0.12000000000000011</v>
      </c>
      <c r="O101" s="52">
        <f>+'Trim Rwd'!H75</f>
        <v>318</v>
      </c>
      <c r="P101" s="53">
        <f t="shared" ref="P101:P103" si="236">O101*(Q101-R101-S101)</f>
        <v>250902</v>
      </c>
      <c r="Q101" s="52">
        <v>794</v>
      </c>
      <c r="R101" s="506">
        <v>0</v>
      </c>
      <c r="S101" s="506">
        <v>5</v>
      </c>
      <c r="T101" s="42">
        <f t="shared" ref="T101:T103" si="237">E101*M101*O101*Q101/100000000</f>
        <v>34.849482624000004</v>
      </c>
      <c r="U101" s="42">
        <f t="shared" ref="U101:U103" si="238">E101*M101*O101*(Q101-R101-S101)/100000000</f>
        <v>34.630027443748112</v>
      </c>
      <c r="V101" s="42">
        <f t="shared" ref="V101:V103" si="239">E101*G101*(1-N101)*O101/100*(R101+S101)/1000000</f>
        <v>0.22862927999999999</v>
      </c>
      <c r="W101" s="42">
        <f>+'21'!K24/1000</f>
        <v>38.063000000000002</v>
      </c>
      <c r="X101" s="43">
        <f>SUM(W101:W104)/SUM(K101:K104)</f>
        <v>0.9863549963670506</v>
      </c>
      <c r="Y101" s="216">
        <v>0</v>
      </c>
      <c r="Z101" s="42">
        <f>+'21'!D7/1000</f>
        <v>0.61599999999999999</v>
      </c>
      <c r="AA101" s="42">
        <f>SUM(U101:U104)-SUM(W101:W104)-SUM(Z101:Z104)-SUM(Y101:Y104)</f>
        <v>-2.1702858114242933</v>
      </c>
      <c r="AB101" s="42">
        <f>(SUM(K101:K104)-SUM(W101:W104)-SUM(Y101:Y104)-SUM(Z101:Z104)-SUM(AC101:AC104)-SUM(V101:V104))-AA101</f>
        <v>-1.4603244575699836E-2</v>
      </c>
      <c r="AC101" s="42">
        <f>K101-T101</f>
        <v>1.4568470399999924</v>
      </c>
      <c r="AD101" s="42">
        <f>+AM101+BA101</f>
        <v>0</v>
      </c>
      <c r="AE101" s="235" t="s">
        <v>397</v>
      </c>
      <c r="AF101" s="42">
        <v>0</v>
      </c>
      <c r="AG101" s="42"/>
      <c r="AH101" s="42"/>
      <c r="AI101" s="42"/>
      <c r="AJ101" s="42"/>
      <c r="AK101" s="42"/>
      <c r="AL101" s="42"/>
      <c r="AM101" s="42">
        <f>SUM(AF101:AL101)+AT101+AV101+AX101</f>
        <v>0</v>
      </c>
      <c r="AN101" s="42"/>
      <c r="AO101" s="42"/>
      <c r="AP101" s="42"/>
      <c r="AQ101" s="42"/>
      <c r="AR101" s="42">
        <f>SUM(AN101:AQ101)</f>
        <v>0</v>
      </c>
      <c r="AS101" s="42"/>
      <c r="AT101" s="42"/>
      <c r="AU101" s="42"/>
      <c r="AV101" s="42"/>
      <c r="AW101" s="42"/>
      <c r="AX101" s="42"/>
      <c r="AY101" s="42"/>
      <c r="AZ101" s="42"/>
      <c r="BA101" s="42">
        <f>+AR101+AS101+AU101+AW101+AY101+AZ101</f>
        <v>0</v>
      </c>
      <c r="BB101" s="38">
        <v>0</v>
      </c>
      <c r="BC101" s="56"/>
      <c r="BD101" s="56"/>
      <c r="BE101" s="56"/>
      <c r="BF101" s="56"/>
    </row>
    <row r="102" spans="1:58" ht="12.95" customHeight="1">
      <c r="A102" s="45"/>
      <c r="B102" s="46" t="s">
        <v>8</v>
      </c>
      <c r="C102" s="453">
        <f t="shared" si="232"/>
        <v>12.14235</v>
      </c>
      <c r="D102" s="46" t="s">
        <v>485</v>
      </c>
      <c r="E102" s="47">
        <v>37.5</v>
      </c>
      <c r="F102" s="47">
        <v>1</v>
      </c>
      <c r="G102" s="505">
        <v>435</v>
      </c>
      <c r="H102" s="49">
        <v>0.12</v>
      </c>
      <c r="I102" s="50">
        <v>0.88</v>
      </c>
      <c r="J102" s="87">
        <f t="shared" si="233"/>
        <v>70.282079999999993</v>
      </c>
      <c r="K102" s="87">
        <f t="shared" si="234"/>
        <v>12.3639615</v>
      </c>
      <c r="L102" s="40">
        <v>427.20306513409963</v>
      </c>
      <c r="M102" s="40">
        <v>375.93869731800766</v>
      </c>
      <c r="N102" s="51">
        <f t="shared" si="235"/>
        <v>0.12</v>
      </c>
      <c r="O102" s="52">
        <f>+'Trim Rwd'!H76</f>
        <v>330</v>
      </c>
      <c r="P102" s="53">
        <f t="shared" si="236"/>
        <v>84810</v>
      </c>
      <c r="Q102" s="52">
        <v>261</v>
      </c>
      <c r="R102" s="506">
        <v>0</v>
      </c>
      <c r="S102" s="506">
        <v>4</v>
      </c>
      <c r="T102" s="42">
        <f t="shared" si="237"/>
        <v>12.14235</v>
      </c>
      <c r="U102" s="42">
        <f t="shared" si="238"/>
        <v>11.956260344827587</v>
      </c>
      <c r="V102" s="42">
        <f t="shared" si="239"/>
        <v>0.18948599999999999</v>
      </c>
      <c r="W102" s="42">
        <f>+'21'!K23/1000</f>
        <v>11.916</v>
      </c>
      <c r="X102" s="43"/>
      <c r="Y102" s="216"/>
      <c r="Z102" s="42"/>
      <c r="AA102" s="54"/>
      <c r="AB102" s="54"/>
      <c r="AC102" s="42">
        <f>K102-T102</f>
        <v>0.22161149999999985</v>
      </c>
      <c r="AD102" s="42">
        <f t="shared" ref="AD102:AD104" si="240">+AM102+BA102</f>
        <v>4</v>
      </c>
      <c r="AE102" s="238" t="s">
        <v>419</v>
      </c>
      <c r="AF102" s="42"/>
      <c r="AG102" s="42">
        <v>4</v>
      </c>
      <c r="AH102" s="42"/>
      <c r="AI102" s="42"/>
      <c r="AJ102" s="42"/>
      <c r="AK102" s="42"/>
      <c r="AL102" s="42"/>
      <c r="AM102" s="42">
        <f>SUM(AF102:AL102)+AT102+AV102+AX102</f>
        <v>4</v>
      </c>
      <c r="AN102" s="42"/>
      <c r="AO102" s="42"/>
      <c r="AP102" s="42"/>
      <c r="AQ102" s="42"/>
      <c r="AR102" s="42">
        <f t="shared" ref="AR102:AR104" si="241">SUM(AN102:AQ102)</f>
        <v>0</v>
      </c>
      <c r="AS102" s="42"/>
      <c r="AT102" s="42"/>
      <c r="AU102" s="42"/>
      <c r="AV102" s="42"/>
      <c r="AW102" s="42"/>
      <c r="AX102" s="42"/>
      <c r="AY102" s="42"/>
      <c r="AZ102" s="42"/>
      <c r="BA102" s="42">
        <f>+AR102+AS102+AU102+AW102+AY102+AZ102</f>
        <v>0</v>
      </c>
      <c r="BB102" s="38"/>
      <c r="BC102" s="56">
        <v>2</v>
      </c>
      <c r="BD102" s="56"/>
      <c r="BE102" s="56"/>
      <c r="BF102" s="56"/>
    </row>
    <row r="103" spans="1:58" ht="12.95" customHeight="1">
      <c r="A103" s="45"/>
      <c r="B103" s="46" t="s">
        <v>8</v>
      </c>
      <c r="C103" s="453">
        <f t="shared" si="232"/>
        <v>18.000444000000002</v>
      </c>
      <c r="D103" s="46" t="s">
        <v>485</v>
      </c>
      <c r="E103" s="47">
        <v>35</v>
      </c>
      <c r="F103" s="47">
        <v>1</v>
      </c>
      <c r="G103" s="505">
        <v>465</v>
      </c>
      <c r="H103" s="49">
        <v>0.12</v>
      </c>
      <c r="I103" s="50">
        <v>0.88</v>
      </c>
      <c r="J103" s="87">
        <f t="shared" si="233"/>
        <v>70.120512000000005</v>
      </c>
      <c r="K103" s="87">
        <f t="shared" si="234"/>
        <v>18.196100999999999</v>
      </c>
      <c r="L103" s="40">
        <v>460</v>
      </c>
      <c r="M103" s="40">
        <f>+L103-L103*0.12</f>
        <v>404.8</v>
      </c>
      <c r="N103" s="51">
        <f t="shared" si="235"/>
        <v>0.12</v>
      </c>
      <c r="O103" s="52">
        <f>+'Trim Rwd'!H77</f>
        <v>330</v>
      </c>
      <c r="P103" s="53">
        <f t="shared" si="236"/>
        <v>125730</v>
      </c>
      <c r="Q103" s="52">
        <v>385</v>
      </c>
      <c r="R103" s="506">
        <v>0</v>
      </c>
      <c r="S103" s="506">
        <v>4</v>
      </c>
      <c r="T103" s="42">
        <f t="shared" si="237"/>
        <v>18.000444000000002</v>
      </c>
      <c r="U103" s="42">
        <f t="shared" si="238"/>
        <v>17.813426400000001</v>
      </c>
      <c r="V103" s="42">
        <f t="shared" si="239"/>
        <v>0.18905040000000001</v>
      </c>
      <c r="W103" s="42">
        <f>+'21'!K25/1000</f>
        <v>15.975</v>
      </c>
      <c r="X103" s="43"/>
      <c r="Y103" s="216"/>
      <c r="Z103" s="42"/>
      <c r="AA103" s="54"/>
      <c r="AB103" s="54"/>
      <c r="AC103" s="42">
        <f>K103-T103</f>
        <v>0.19565699999999708</v>
      </c>
      <c r="AD103" s="42">
        <f t="shared" si="240"/>
        <v>5</v>
      </c>
      <c r="AE103" s="235" t="s">
        <v>226</v>
      </c>
      <c r="AF103" s="42"/>
      <c r="AG103" s="42"/>
      <c r="AH103" s="42">
        <v>5</v>
      </c>
      <c r="AI103" s="42"/>
      <c r="AJ103" s="42"/>
      <c r="AK103" s="42"/>
      <c r="AL103" s="42"/>
      <c r="AM103" s="42">
        <f>SUM(AF103:AL103)+AT103+AV103+AX103</f>
        <v>5</v>
      </c>
      <c r="AN103" s="42"/>
      <c r="AO103" s="42"/>
      <c r="AP103" s="42"/>
      <c r="AQ103" s="42"/>
      <c r="AR103" s="42">
        <f t="shared" si="241"/>
        <v>0</v>
      </c>
      <c r="AS103" s="42"/>
      <c r="AT103" s="42"/>
      <c r="AU103" s="42"/>
      <c r="AV103" s="42"/>
      <c r="AW103" s="42"/>
      <c r="AX103" s="42"/>
      <c r="AY103" s="42"/>
      <c r="AZ103" s="42"/>
      <c r="BA103" s="42">
        <f>+AR103+AS103+AU103+AW103+AY103+AZ103</f>
        <v>0</v>
      </c>
      <c r="BB103" s="38"/>
      <c r="BC103" s="56"/>
      <c r="BD103" s="56"/>
      <c r="BE103" s="56"/>
      <c r="BF103" s="56"/>
    </row>
    <row r="104" spans="1:58" ht="12.95" customHeight="1">
      <c r="A104" s="45"/>
      <c r="B104" s="46"/>
      <c r="C104" s="453"/>
      <c r="D104" s="46"/>
      <c r="E104" s="47"/>
      <c r="F104" s="47"/>
      <c r="G104" s="505"/>
      <c r="H104" s="49"/>
      <c r="I104" s="50"/>
      <c r="J104" s="87"/>
      <c r="K104" s="87"/>
      <c r="L104" s="40"/>
      <c r="M104" s="40"/>
      <c r="N104" s="51"/>
      <c r="O104" s="52"/>
      <c r="P104" s="53"/>
      <c r="Q104" s="52"/>
      <c r="R104" s="506"/>
      <c r="S104" s="506"/>
      <c r="T104" s="42"/>
      <c r="U104" s="42"/>
      <c r="V104" s="42"/>
      <c r="W104" s="42"/>
      <c r="X104" s="507"/>
      <c r="Y104" s="216"/>
      <c r="Z104" s="42"/>
      <c r="AA104" s="54"/>
      <c r="AB104" s="54"/>
      <c r="AC104" s="42"/>
      <c r="AD104" s="42">
        <f t="shared" si="240"/>
        <v>4</v>
      </c>
      <c r="AE104" s="235" t="s">
        <v>387</v>
      </c>
      <c r="AF104" s="42"/>
      <c r="AG104" s="42"/>
      <c r="AH104" s="42"/>
      <c r="AI104" s="508">
        <v>4</v>
      </c>
      <c r="AJ104" s="42"/>
      <c r="AK104" s="42"/>
      <c r="AL104" s="42"/>
      <c r="AM104" s="42">
        <f>SUM(AF104:AL104)+AT104+AV104+AX104</f>
        <v>4</v>
      </c>
      <c r="AN104" s="42"/>
      <c r="AO104" s="42"/>
      <c r="AP104" s="42"/>
      <c r="AQ104" s="42"/>
      <c r="AR104" s="42">
        <f t="shared" si="241"/>
        <v>0</v>
      </c>
      <c r="AS104" s="42"/>
      <c r="AT104" s="42"/>
      <c r="AU104" s="42"/>
      <c r="AV104" s="42"/>
      <c r="AW104" s="42"/>
      <c r="AX104" s="42"/>
      <c r="AY104" s="42"/>
      <c r="AZ104" s="42"/>
      <c r="BA104" s="42">
        <f>+AR104+AS104+AU104+AW104+AY104+AZ104</f>
        <v>0</v>
      </c>
      <c r="BB104" s="38"/>
      <c r="BC104" s="56"/>
      <c r="BD104" s="56"/>
      <c r="BE104" s="56"/>
      <c r="BF104" s="56"/>
    </row>
    <row r="105" spans="1:58" ht="12.95" customHeight="1">
      <c r="A105" s="45"/>
      <c r="B105" s="46"/>
      <c r="C105" s="453"/>
      <c r="D105" s="46"/>
      <c r="E105" s="47"/>
      <c r="F105" s="47"/>
      <c r="G105" s="505"/>
      <c r="H105" s="49"/>
      <c r="I105" s="50"/>
      <c r="J105" s="87"/>
      <c r="K105" s="87"/>
      <c r="L105" s="40"/>
      <c r="M105" s="40"/>
      <c r="N105" s="51"/>
      <c r="O105" s="52"/>
      <c r="P105" s="53"/>
      <c r="Q105" s="52"/>
      <c r="R105" s="506"/>
      <c r="S105" s="506"/>
      <c r="T105" s="42"/>
      <c r="U105" s="42"/>
      <c r="V105" s="42"/>
      <c r="W105" s="42"/>
      <c r="X105" s="43"/>
      <c r="Y105" s="216"/>
      <c r="Z105" s="42"/>
      <c r="AA105" s="42"/>
      <c r="AB105" s="42"/>
      <c r="AC105" s="42"/>
      <c r="AD105" s="42"/>
      <c r="AE105" s="235"/>
      <c r="AF105" s="42"/>
      <c r="AG105" s="42"/>
      <c r="AH105" s="42"/>
      <c r="AI105" s="508"/>
      <c r="AJ105" s="42"/>
      <c r="AK105" s="42"/>
      <c r="AL105" s="42"/>
      <c r="AM105" s="42"/>
      <c r="AN105" s="88"/>
      <c r="AO105" s="42"/>
      <c r="AP105" s="42"/>
      <c r="AQ105" s="42"/>
      <c r="AR105" s="42"/>
      <c r="AS105" s="42"/>
      <c r="AT105" s="42"/>
      <c r="AU105" s="42"/>
      <c r="AV105" s="42"/>
      <c r="AW105" s="42"/>
      <c r="AX105" s="42"/>
      <c r="AY105" s="42"/>
      <c r="AZ105" s="42"/>
      <c r="BA105" s="42"/>
      <c r="BB105" s="55"/>
      <c r="BC105" s="56"/>
      <c r="BD105" s="56"/>
      <c r="BE105" s="56"/>
      <c r="BF105" s="56"/>
    </row>
    <row r="106" spans="1:58" ht="12.95" customHeight="1">
      <c r="A106" s="45">
        <v>45922</v>
      </c>
      <c r="B106" s="46" t="s">
        <v>8</v>
      </c>
      <c r="C106" s="453">
        <f t="shared" ref="C106:C107" si="242">(M106*E106*O106*Q106)/100000000</f>
        <v>56.806595999999999</v>
      </c>
      <c r="D106" s="46" t="s">
        <v>485</v>
      </c>
      <c r="E106" s="47">
        <v>35</v>
      </c>
      <c r="F106" s="47">
        <v>1</v>
      </c>
      <c r="G106" s="505">
        <v>465</v>
      </c>
      <c r="H106" s="49">
        <v>0.12</v>
      </c>
      <c r="I106" s="50">
        <v>0.88</v>
      </c>
      <c r="J106" s="87">
        <f t="shared" ref="J106:J107" si="243">E106*G106*(1-H106)*1440/1000000*3.4</f>
        <v>70.120512000000005</v>
      </c>
      <c r="K106" s="87">
        <f t="shared" ref="K106:K107" si="244">(IF(G106&lt;L106,L106,G106)*(1-IF(H106&lt;N106,H106,N106))*E106*O106*Q106)/100000000</f>
        <v>57.424059</v>
      </c>
      <c r="L106" s="40">
        <v>460</v>
      </c>
      <c r="M106" s="40">
        <f>+L106-L106*0.12</f>
        <v>404.8</v>
      </c>
      <c r="N106" s="51">
        <f t="shared" ref="N106:N107" si="245">1-(M106/L106)</f>
        <v>0.12</v>
      </c>
      <c r="O106" s="52">
        <f>+'Trim Rwd'!H79</f>
        <v>330</v>
      </c>
      <c r="P106" s="53">
        <f t="shared" ref="P106:P107" si="246">O106*(Q106-R106-S106)</f>
        <v>364650</v>
      </c>
      <c r="Q106" s="52">
        <v>1215</v>
      </c>
      <c r="R106" s="506">
        <v>90</v>
      </c>
      <c r="S106" s="506">
        <v>20</v>
      </c>
      <c r="T106" s="42">
        <f t="shared" ref="T106:T107" si="247">E106*M106*O106*Q106/100000000</f>
        <v>56.806595999999999</v>
      </c>
      <c r="U106" s="42">
        <f t="shared" ref="U106:U107" si="248">E106*M106*O106*(Q106-R106-S106)/100000000</f>
        <v>51.663612000000001</v>
      </c>
      <c r="V106" s="42">
        <f t="shared" ref="V106:V107" si="249">E106*G106*(1-N106)*O106/100*(R106+S106)/1000000</f>
        <v>5.1988859999999999</v>
      </c>
      <c r="W106" s="42">
        <f>+'22'!K25/1000</f>
        <v>53.457999999999998</v>
      </c>
      <c r="X106" s="43">
        <f>SUM(W106:W109)/SUM(K106:K109)</f>
        <v>0.87744905155229402</v>
      </c>
      <c r="Y106" s="216">
        <v>0</v>
      </c>
      <c r="Z106" s="42">
        <f>+'22'!D34/1000</f>
        <v>0.80700000000000005</v>
      </c>
      <c r="AA106" s="42">
        <f>SUM(U106:U109)-SUM(W106:W109)-SUM(Z106:Z109)-SUM(Y106:Y109)</f>
        <v>0.72689540000000574</v>
      </c>
      <c r="AB106" s="42">
        <f>(SUM(K106:K109)-SUM(W106:W109)-SUM(Y106:Y109)-SUM(Z106:Z109)-SUM(AC106:AC109)-SUM(V106:V109))-AA106</f>
        <v>-6.5745680000010132E-2</v>
      </c>
      <c r="AC106" s="42">
        <f>K106-T106</f>
        <v>0.61746300000000076</v>
      </c>
      <c r="AD106" s="42">
        <f>+AM106+BA106</f>
        <v>4</v>
      </c>
      <c r="AE106" s="235" t="s">
        <v>467</v>
      </c>
      <c r="AF106" s="38">
        <v>4</v>
      </c>
      <c r="AG106" s="38"/>
      <c r="AH106" s="38"/>
      <c r="AJ106" s="42"/>
      <c r="AK106" s="42"/>
      <c r="AL106" s="42"/>
      <c r="AM106" s="42">
        <f>SUM(AF106:AL106)+AT106+AV106+AX106</f>
        <v>4</v>
      </c>
      <c r="AN106" s="42"/>
      <c r="AO106" s="42"/>
      <c r="AP106" s="42"/>
      <c r="AQ106" s="42"/>
      <c r="AR106" s="42">
        <f>SUM(AN106:AQ106)</f>
        <v>0</v>
      </c>
      <c r="AS106" s="42"/>
      <c r="AT106" s="42"/>
      <c r="AU106" s="42"/>
      <c r="AV106" s="42"/>
      <c r="AW106" s="42"/>
      <c r="AX106" s="42"/>
      <c r="AY106" s="42"/>
      <c r="AZ106" s="42"/>
      <c r="BA106" s="42">
        <f>+AR106+AS106+AU106+AW106+AY106+AZ106</f>
        <v>0</v>
      </c>
      <c r="BB106" s="38">
        <v>2</v>
      </c>
      <c r="BC106" s="509"/>
      <c r="BD106" s="56"/>
      <c r="BE106" s="56"/>
      <c r="BF106" s="56"/>
    </row>
    <row r="107" spans="1:58" ht="12.95" customHeight="1">
      <c r="A107" s="45"/>
      <c r="B107" s="46" t="s">
        <v>8</v>
      </c>
      <c r="C107" s="453">
        <f t="shared" si="242"/>
        <v>10.520433000000001</v>
      </c>
      <c r="D107" s="46" t="s">
        <v>485</v>
      </c>
      <c r="E107" s="47">
        <v>34</v>
      </c>
      <c r="F107" s="47">
        <v>1</v>
      </c>
      <c r="G107" s="505">
        <v>480</v>
      </c>
      <c r="H107" s="49">
        <v>0.12</v>
      </c>
      <c r="I107" s="50">
        <v>0.88</v>
      </c>
      <c r="J107" s="87">
        <f t="shared" si="243"/>
        <v>70.314393599999988</v>
      </c>
      <c r="K107" s="87">
        <f t="shared" si="244"/>
        <v>10.631174399999999</v>
      </c>
      <c r="L107" s="40">
        <v>475</v>
      </c>
      <c r="M107" s="40">
        <f>+L107-L107*0.12</f>
        <v>418</v>
      </c>
      <c r="N107" s="51">
        <f t="shared" si="245"/>
        <v>0.12</v>
      </c>
      <c r="O107" s="52">
        <f>+'Trim Rwd'!H80</f>
        <v>329</v>
      </c>
      <c r="P107" s="53">
        <f t="shared" si="246"/>
        <v>67445</v>
      </c>
      <c r="Q107" s="52">
        <v>225</v>
      </c>
      <c r="R107" s="506">
        <v>0</v>
      </c>
      <c r="S107" s="506">
        <v>20</v>
      </c>
      <c r="T107" s="42">
        <f t="shared" si="247"/>
        <v>10.520433000000001</v>
      </c>
      <c r="U107" s="42">
        <f t="shared" si="248"/>
        <v>9.5852833999999998</v>
      </c>
      <c r="V107" s="42">
        <f t="shared" si="249"/>
        <v>0.94499328000000005</v>
      </c>
      <c r="W107" s="42">
        <f>+'22'!K26/1000</f>
        <v>6.2569999999999997</v>
      </c>
      <c r="X107" s="43"/>
      <c r="Y107" s="216"/>
      <c r="Z107" s="42"/>
      <c r="AA107" s="42"/>
      <c r="AB107" s="42"/>
      <c r="AC107" s="42">
        <f>K107-T107</f>
        <v>0.11074139999999844</v>
      </c>
      <c r="AD107" s="42">
        <f t="shared" ref="AD107:AD110" si="250">+AM107+BA107</f>
        <v>12</v>
      </c>
      <c r="AE107" s="235" t="s">
        <v>489</v>
      </c>
      <c r="AF107" s="42"/>
      <c r="AG107" s="42">
        <v>12</v>
      </c>
      <c r="AH107" s="42"/>
      <c r="AI107" s="42"/>
      <c r="AJ107" s="42"/>
      <c r="AK107" s="42"/>
      <c r="AL107" s="42"/>
      <c r="AM107" s="42">
        <f>SUM(AF107:AL107)+AT107+AV107+AX107</f>
        <v>12</v>
      </c>
      <c r="AN107" s="42"/>
      <c r="AO107" s="42"/>
      <c r="AP107" s="42"/>
      <c r="AQ107" s="42"/>
      <c r="AR107" s="42">
        <f t="shared" ref="AR107:AR108" si="251">SUM(AN107:AQ107)</f>
        <v>0</v>
      </c>
      <c r="AS107" s="42"/>
      <c r="AT107" s="42"/>
      <c r="AU107" s="42"/>
      <c r="AV107" s="42"/>
      <c r="AW107" s="42"/>
      <c r="AX107" s="42"/>
      <c r="AY107" s="42"/>
      <c r="AZ107" s="42"/>
      <c r="BA107" s="42">
        <f>+AR107+AS107+AU107+AW107+AY107+AZ107</f>
        <v>0</v>
      </c>
      <c r="BB107" s="38"/>
      <c r="BC107" s="56">
        <v>4</v>
      </c>
      <c r="BD107" s="56"/>
      <c r="BE107" s="56"/>
      <c r="BF107" s="56"/>
    </row>
    <row r="108" spans="1:58" ht="12.95" customHeight="1">
      <c r="A108" s="45"/>
      <c r="B108" s="46"/>
      <c r="C108" s="453"/>
      <c r="D108" s="46"/>
      <c r="E108" s="47"/>
      <c r="F108" s="47"/>
      <c r="G108" s="505"/>
      <c r="H108" s="49"/>
      <c r="I108" s="50"/>
      <c r="J108" s="87"/>
      <c r="K108" s="87"/>
      <c r="L108" s="40"/>
      <c r="M108" s="40"/>
      <c r="N108" s="51"/>
      <c r="O108" s="52"/>
      <c r="P108" s="53"/>
      <c r="Q108" s="52"/>
      <c r="R108" s="506"/>
      <c r="S108" s="506"/>
      <c r="T108" s="42"/>
      <c r="U108" s="42"/>
      <c r="V108" s="42"/>
      <c r="W108" s="42"/>
      <c r="X108" s="507"/>
      <c r="Y108" s="216"/>
      <c r="Z108" s="42"/>
      <c r="AA108" s="54"/>
      <c r="AB108" s="54"/>
      <c r="AC108" s="42"/>
      <c r="AD108" s="42">
        <f t="shared" si="250"/>
        <v>19</v>
      </c>
      <c r="AE108" s="235" t="s">
        <v>226</v>
      </c>
      <c r="AF108" s="42"/>
      <c r="AG108" s="42"/>
      <c r="AH108" s="42">
        <v>19</v>
      </c>
      <c r="AI108" s="508"/>
      <c r="AJ108" s="42"/>
      <c r="AK108" s="42"/>
      <c r="AL108" s="42"/>
      <c r="AM108" s="42">
        <f>SUM(AF108:AL108)+AT108+AV108+AX108</f>
        <v>19</v>
      </c>
      <c r="AN108" s="42"/>
      <c r="AO108" s="42"/>
      <c r="AP108" s="42"/>
      <c r="AQ108" s="42"/>
      <c r="AR108" s="42">
        <f t="shared" si="251"/>
        <v>0</v>
      </c>
      <c r="AS108" s="42"/>
      <c r="AT108" s="42"/>
      <c r="AU108" s="42"/>
      <c r="AV108" s="42"/>
      <c r="AW108" s="42"/>
      <c r="AX108" s="42"/>
      <c r="AY108" s="42"/>
      <c r="AZ108" s="42"/>
      <c r="BA108" s="42">
        <f>+AR108+AS108+AU108+AW108+AY108+AZ108</f>
        <v>0</v>
      </c>
      <c r="BB108" s="38"/>
      <c r="BC108" s="56"/>
      <c r="BD108" s="56"/>
      <c r="BE108" s="56"/>
      <c r="BF108" s="56"/>
    </row>
    <row r="109" spans="1:58" ht="12.95" customHeight="1">
      <c r="A109" s="45"/>
      <c r="B109" s="46"/>
      <c r="C109" s="453"/>
      <c r="D109" s="46"/>
      <c r="E109" s="47"/>
      <c r="F109" s="47"/>
      <c r="G109" s="505"/>
      <c r="H109" s="49"/>
      <c r="I109" s="50"/>
      <c r="J109" s="87"/>
      <c r="K109" s="87"/>
      <c r="L109" s="40"/>
      <c r="M109" s="40"/>
      <c r="N109" s="51"/>
      <c r="O109" s="52"/>
      <c r="P109" s="53"/>
      <c r="Q109" s="52"/>
      <c r="R109" s="506"/>
      <c r="S109" s="506"/>
      <c r="T109" s="42"/>
      <c r="U109" s="42"/>
      <c r="V109" s="42"/>
      <c r="W109" s="42"/>
      <c r="X109" s="43"/>
      <c r="Y109" s="216"/>
      <c r="Z109" s="42"/>
      <c r="AA109" s="42"/>
      <c r="AB109" s="42"/>
      <c r="AC109" s="42"/>
      <c r="AD109" s="42">
        <f t="shared" si="250"/>
        <v>5</v>
      </c>
      <c r="AE109" s="235" t="s">
        <v>387</v>
      </c>
      <c r="AF109" s="42"/>
      <c r="AG109" s="42"/>
      <c r="AH109" s="42"/>
      <c r="AI109" s="508">
        <v>5</v>
      </c>
      <c r="AJ109" s="42"/>
      <c r="AK109" s="42"/>
      <c r="AL109" s="42"/>
      <c r="AM109" s="42">
        <f>SUM(AF109:AL109)+AT109+AV109+AX109</f>
        <v>5</v>
      </c>
      <c r="AN109" s="88"/>
      <c r="AO109" s="42"/>
      <c r="AP109" s="42"/>
      <c r="AQ109" s="42"/>
      <c r="AR109" s="42">
        <f t="shared" ref="AR109:AR110" si="252">SUM(AN109:AQ109)</f>
        <v>0</v>
      </c>
      <c r="AS109" s="42"/>
      <c r="AT109" s="42"/>
      <c r="AU109" s="42"/>
      <c r="AV109" s="42"/>
      <c r="AW109" s="42"/>
      <c r="AX109" s="42"/>
      <c r="AY109" s="42"/>
      <c r="AZ109" s="42"/>
      <c r="BA109" s="42">
        <f>+AR109+AS109+AU109+AW109+AY109+AZ109</f>
        <v>0</v>
      </c>
      <c r="BB109" s="55"/>
      <c r="BC109" s="56"/>
      <c r="BD109" s="56"/>
      <c r="BE109" s="56"/>
      <c r="BF109" s="56"/>
    </row>
    <row r="110" spans="1:58" ht="12.95" customHeight="1">
      <c r="A110" s="45"/>
      <c r="B110" s="46"/>
      <c r="C110" s="453"/>
      <c r="D110" s="46"/>
      <c r="E110" s="47"/>
      <c r="F110" s="47"/>
      <c r="G110" s="505"/>
      <c r="H110" s="49"/>
      <c r="I110" s="50"/>
      <c r="J110" s="87"/>
      <c r="K110" s="87"/>
      <c r="L110" s="40"/>
      <c r="M110" s="40"/>
      <c r="N110" s="51"/>
      <c r="O110" s="52"/>
      <c r="P110" s="53"/>
      <c r="Q110" s="52"/>
      <c r="R110" s="506"/>
      <c r="S110" s="506"/>
      <c r="T110" s="42"/>
      <c r="U110" s="42"/>
      <c r="V110" s="42"/>
      <c r="W110" s="42"/>
      <c r="X110" s="43"/>
      <c r="Y110" s="216"/>
      <c r="Z110" s="42"/>
      <c r="AA110" s="42"/>
      <c r="AB110" s="42"/>
      <c r="AC110" s="42"/>
      <c r="AD110" s="42">
        <f t="shared" si="250"/>
        <v>90</v>
      </c>
      <c r="AE110" s="235" t="s">
        <v>655</v>
      </c>
      <c r="AF110" s="38"/>
      <c r="AG110" s="38"/>
      <c r="AH110" s="38"/>
      <c r="AJ110" s="42"/>
      <c r="AK110" s="42"/>
      <c r="AL110" s="42"/>
      <c r="AM110" s="42">
        <f>SUM(AF110:AL110)+AT110+AV110+AX110</f>
        <v>0</v>
      </c>
      <c r="AN110" s="88"/>
      <c r="AO110" s="42"/>
      <c r="AP110" s="42">
        <v>90</v>
      </c>
      <c r="AQ110" s="42"/>
      <c r="AR110" s="42">
        <f t="shared" si="252"/>
        <v>90</v>
      </c>
      <c r="AS110" s="42"/>
      <c r="AT110" s="42"/>
      <c r="AU110" s="42"/>
      <c r="AV110" s="42"/>
      <c r="AW110" s="42"/>
      <c r="AX110" s="42"/>
      <c r="AY110" s="42"/>
      <c r="AZ110" s="42"/>
      <c r="BA110" s="42">
        <f>+AR110+AS110+AU110+AW110+AY110+AZ110</f>
        <v>90</v>
      </c>
      <c r="BB110" s="38"/>
      <c r="BC110" s="509"/>
      <c r="BD110" s="56"/>
      <c r="BE110" s="56"/>
      <c r="BF110" s="56"/>
    </row>
    <row r="111" spans="1:58" ht="12.95" customHeight="1">
      <c r="A111" s="45"/>
      <c r="B111" s="46"/>
      <c r="C111" s="453"/>
      <c r="D111" s="46"/>
      <c r="E111" s="47"/>
      <c r="F111" s="47"/>
      <c r="G111" s="505"/>
      <c r="H111" s="49"/>
      <c r="I111" s="50"/>
      <c r="J111" s="87"/>
      <c r="K111" s="87"/>
      <c r="L111" s="40"/>
      <c r="M111" s="40"/>
      <c r="N111" s="51"/>
      <c r="O111" s="52"/>
      <c r="P111" s="53"/>
      <c r="Q111" s="52"/>
      <c r="R111" s="506"/>
      <c r="S111" s="506"/>
      <c r="T111" s="42"/>
      <c r="U111" s="42"/>
      <c r="V111" s="42"/>
      <c r="W111" s="42"/>
      <c r="X111" s="43"/>
      <c r="Y111" s="216"/>
      <c r="Z111" s="42"/>
      <c r="AA111" s="42"/>
      <c r="AB111" s="42"/>
      <c r="AC111" s="42"/>
      <c r="AD111" s="42"/>
      <c r="AE111" s="235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38"/>
      <c r="BC111" s="56"/>
      <c r="BD111" s="56"/>
      <c r="BE111" s="56"/>
      <c r="BF111" s="56"/>
    </row>
    <row r="112" spans="1:58" ht="12.95" customHeight="1">
      <c r="A112" s="45">
        <v>45923</v>
      </c>
      <c r="B112" s="46" t="s">
        <v>8</v>
      </c>
      <c r="C112" s="453">
        <f t="shared" ref="C112:C113" si="253">(M112*E112*O112*Q112)/100000000</f>
        <v>62.312896630769245</v>
      </c>
      <c r="D112" s="46" t="s">
        <v>485</v>
      </c>
      <c r="E112" s="47">
        <v>34</v>
      </c>
      <c r="F112" s="47">
        <v>1</v>
      </c>
      <c r="G112" s="505">
        <v>480</v>
      </c>
      <c r="H112" s="49">
        <v>0.12</v>
      </c>
      <c r="I112" s="50">
        <v>0.88</v>
      </c>
      <c r="J112" s="87">
        <f t="shared" ref="J112:J113" si="254">E112*G112*(1-H112)*1440/1000000*3.4</f>
        <v>70.314393599999988</v>
      </c>
      <c r="K112" s="87">
        <f t="shared" ref="K112:K113" si="255">(IF(G112&lt;L112,L112,G112)*(1-IF(H112&lt;N112,H112,N112))*E112*O112*Q112)/100000000</f>
        <v>62.968821858461531</v>
      </c>
      <c r="L112" s="40">
        <v>475</v>
      </c>
      <c r="M112" s="40">
        <f>+L112-L112*0.12</f>
        <v>418</v>
      </c>
      <c r="N112" s="51">
        <f t="shared" ref="N112:N113" si="256">1-(M112/L112)</f>
        <v>0.12</v>
      </c>
      <c r="O112" s="52">
        <f>+'Trim Rwd'!H82</f>
        <v>320.03846153846155</v>
      </c>
      <c r="P112" s="53">
        <f t="shared" ref="P112:P113" si="257">O112*(Q112-R112-S112)</f>
        <v>428851.5384615385</v>
      </c>
      <c r="Q112" s="52">
        <f>1440-Q113</f>
        <v>1370</v>
      </c>
      <c r="R112" s="506">
        <v>0</v>
      </c>
      <c r="S112" s="506">
        <v>30</v>
      </c>
      <c r="T112" s="42">
        <f t="shared" ref="T112:T113" si="258">E112*M112*O112*Q112/100000000</f>
        <v>62.312896630769245</v>
      </c>
      <c r="U112" s="42">
        <f t="shared" ref="U112:U113" si="259">E112*M112*O112*(Q112-R112-S112)/100000000</f>
        <v>60.948380646153851</v>
      </c>
      <c r="V112" s="42">
        <f t="shared" ref="V112:V113" si="260">E112*G112*(1-N112)*O112/100*(R112+S112)/1000000</f>
        <v>1.378879310769231</v>
      </c>
      <c r="W112" s="42">
        <f>+'23'!K26/1000</f>
        <v>62.54</v>
      </c>
      <c r="X112" s="43">
        <f>SUM(W112:W115)/SUM(K112:K115)</f>
        <v>0.96324801036211749</v>
      </c>
      <c r="Y112" s="216">
        <v>0</v>
      </c>
      <c r="Z112" s="42">
        <f>+'23'!D7/1000</f>
        <v>1.39</v>
      </c>
      <c r="AA112" s="42">
        <f>SUM(U112:U115)-SUM(W112:W115)-SUM(Z112:Z115)-SUM(Y112:Y115)</f>
        <v>-1.2107412538461511</v>
      </c>
      <c r="AB112" s="42">
        <f>(SUM(K112:K115)-SUM(W112:W115)-SUM(Y112:Y115)-SUM(Z112:Z115)-SUM(AC112:AC115)-SUM(V112:V115))-AA112</f>
        <v>-1.4363326153831846E-2</v>
      </c>
      <c r="AC112" s="42">
        <f>K112-T112</f>
        <v>0.65592522769228623</v>
      </c>
      <c r="AD112" s="42">
        <f>+AM112+BA112</f>
        <v>4</v>
      </c>
      <c r="AE112" s="235" t="s">
        <v>467</v>
      </c>
      <c r="AF112" s="42">
        <v>4</v>
      </c>
      <c r="AG112" s="42"/>
      <c r="AH112" s="42"/>
      <c r="AI112" s="42"/>
      <c r="AJ112" s="42"/>
      <c r="AK112" s="42"/>
      <c r="AL112" s="42"/>
      <c r="AM112" s="42">
        <f>SUM(AF112:AL112)+AT112+AV112+AX112</f>
        <v>4</v>
      </c>
      <c r="AN112" s="42"/>
      <c r="AO112" s="42"/>
      <c r="AP112" s="42"/>
      <c r="AQ112" s="42"/>
      <c r="AR112" s="42">
        <f>SUM(AN112:AQ112)</f>
        <v>0</v>
      </c>
      <c r="AS112" s="42"/>
      <c r="AT112" s="42"/>
      <c r="AU112" s="42"/>
      <c r="AV112" s="42"/>
      <c r="AW112" s="42"/>
      <c r="AX112" s="42"/>
      <c r="AY112" s="42"/>
      <c r="AZ112" s="42"/>
      <c r="BA112" s="42">
        <f>+AR112+AS112+AU112+AW112+AY112+AZ112</f>
        <v>0</v>
      </c>
      <c r="BB112" s="38">
        <v>2</v>
      </c>
      <c r="BC112" s="56"/>
      <c r="BD112" s="509"/>
      <c r="BE112" s="38"/>
      <c r="BF112" s="509"/>
    </row>
    <row r="113" spans="1:58" ht="12.95" customHeight="1">
      <c r="A113" s="45"/>
      <c r="B113" s="46" t="s">
        <v>8</v>
      </c>
      <c r="C113" s="453">
        <f t="shared" si="253"/>
        <v>3.3027918000000001</v>
      </c>
      <c r="D113" s="46" t="s">
        <v>485</v>
      </c>
      <c r="E113" s="47">
        <v>33.5</v>
      </c>
      <c r="F113" s="47">
        <v>1</v>
      </c>
      <c r="G113" s="505">
        <v>485</v>
      </c>
      <c r="H113" s="49">
        <v>0.12</v>
      </c>
      <c r="I113" s="50">
        <v>0.88</v>
      </c>
      <c r="J113" s="87">
        <f t="shared" si="254"/>
        <v>70.002028800000005</v>
      </c>
      <c r="K113" s="87">
        <f t="shared" si="255"/>
        <v>3.3027918000000001</v>
      </c>
      <c r="L113" s="40">
        <v>485</v>
      </c>
      <c r="M113" s="40">
        <f>+L113-L113*0.12</f>
        <v>426.8</v>
      </c>
      <c r="N113" s="51">
        <f t="shared" si="256"/>
        <v>0.12</v>
      </c>
      <c r="O113" s="52">
        <f>+'Trim Rwd'!H85</f>
        <v>330</v>
      </c>
      <c r="P113" s="53">
        <f t="shared" si="257"/>
        <v>21450</v>
      </c>
      <c r="Q113" s="52">
        <v>70</v>
      </c>
      <c r="R113" s="506">
        <v>0</v>
      </c>
      <c r="S113" s="506">
        <v>5</v>
      </c>
      <c r="T113" s="42">
        <f t="shared" si="258"/>
        <v>3.3027918000000001</v>
      </c>
      <c r="U113" s="42">
        <f t="shared" si="259"/>
        <v>3.0668780999999998</v>
      </c>
      <c r="V113" s="42">
        <f t="shared" si="260"/>
        <v>0.23591369999999998</v>
      </c>
      <c r="W113" s="42">
        <f>+'23'!K27/1000</f>
        <v>1.296</v>
      </c>
      <c r="X113" s="43"/>
      <c r="Y113" s="216"/>
      <c r="Z113" s="42"/>
      <c r="AA113" s="54"/>
      <c r="AB113" s="54"/>
      <c r="AC113" s="42">
        <f>K113-T113</f>
        <v>0</v>
      </c>
      <c r="AD113" s="42">
        <f t="shared" ref="AD113:AD115" si="261">+AM113+BA113</f>
        <v>14</v>
      </c>
      <c r="AE113" s="235" t="s">
        <v>472</v>
      </c>
      <c r="AF113" s="42"/>
      <c r="AG113" s="42">
        <v>14</v>
      </c>
      <c r="AH113" s="42"/>
      <c r="AI113" s="508"/>
      <c r="AJ113" s="42"/>
      <c r="AK113" s="42"/>
      <c r="AL113" s="42"/>
      <c r="AM113" s="42">
        <f>SUM(AF113:AL113)+AT113+AV113+AX113</f>
        <v>14</v>
      </c>
      <c r="AN113" s="42"/>
      <c r="AO113" s="42"/>
      <c r="AP113" s="42"/>
      <c r="AQ113" s="42"/>
      <c r="AR113" s="42">
        <f t="shared" ref="AR113:AR114" si="262">SUM(AN113:AQ113)</f>
        <v>0</v>
      </c>
      <c r="AS113" s="42"/>
      <c r="AT113" s="42"/>
      <c r="AU113" s="42"/>
      <c r="AV113" s="42"/>
      <c r="AW113" s="42"/>
      <c r="AX113" s="42"/>
      <c r="AY113" s="42"/>
      <c r="AZ113" s="42"/>
      <c r="BA113" s="42">
        <f>+AR113+AS113+AU113+AW113+AY113+AZ113</f>
        <v>0</v>
      </c>
      <c r="BB113" s="38"/>
      <c r="BC113" s="56">
        <v>5</v>
      </c>
      <c r="BD113" s="56"/>
      <c r="BE113" s="56"/>
      <c r="BF113" s="56"/>
    </row>
    <row r="114" spans="1:58" ht="12.95" customHeight="1">
      <c r="A114" s="45"/>
      <c r="B114" s="46"/>
      <c r="C114" s="453"/>
      <c r="D114" s="46"/>
      <c r="E114" s="47"/>
      <c r="F114" s="47"/>
      <c r="G114" s="505"/>
      <c r="H114" s="49"/>
      <c r="I114" s="50"/>
      <c r="J114" s="87"/>
      <c r="K114" s="87"/>
      <c r="L114" s="40"/>
      <c r="M114" s="40"/>
      <c r="N114" s="51"/>
      <c r="O114" s="52"/>
      <c r="P114" s="53"/>
      <c r="Q114" s="52"/>
      <c r="R114" s="506"/>
      <c r="S114" s="506"/>
      <c r="T114" s="42"/>
      <c r="U114" s="42"/>
      <c r="V114" s="42"/>
      <c r="W114" s="42"/>
      <c r="X114" s="507"/>
      <c r="Y114" s="216"/>
      <c r="Z114" s="42"/>
      <c r="AA114" s="42"/>
      <c r="AB114" s="42"/>
      <c r="AC114" s="42"/>
      <c r="AD114" s="42">
        <f t="shared" si="261"/>
        <v>12</v>
      </c>
      <c r="AE114" s="235" t="s">
        <v>226</v>
      </c>
      <c r="AF114" s="42"/>
      <c r="AG114" s="42"/>
      <c r="AH114" s="42">
        <v>12</v>
      </c>
      <c r="AI114" s="508"/>
      <c r="AJ114" s="42"/>
      <c r="AK114" s="42"/>
      <c r="AL114" s="42"/>
      <c r="AM114" s="42">
        <f>SUM(AF114:AL114)+AT114+AV114+AX114</f>
        <v>12</v>
      </c>
      <c r="AN114" s="88"/>
      <c r="AO114" s="42"/>
      <c r="AP114" s="42"/>
      <c r="AQ114" s="42"/>
      <c r="AR114" s="42">
        <f t="shared" si="262"/>
        <v>0</v>
      </c>
      <c r="AS114" s="42"/>
      <c r="AT114" s="42"/>
      <c r="AU114" s="42"/>
      <c r="AV114" s="42"/>
      <c r="AW114" s="42"/>
      <c r="AX114" s="42"/>
      <c r="AY114" s="42"/>
      <c r="AZ114" s="42"/>
      <c r="BA114" s="42">
        <f>+AR114+AS114+AU114+AW114+AY114+AZ114</f>
        <v>0</v>
      </c>
      <c r="BB114" s="55"/>
      <c r="BC114" s="56"/>
      <c r="BD114" s="56"/>
      <c r="BE114" s="56"/>
      <c r="BF114" s="56"/>
    </row>
    <row r="115" spans="1:58" ht="12.95" customHeight="1">
      <c r="A115" s="45"/>
      <c r="B115" s="46"/>
      <c r="C115" s="453"/>
      <c r="D115" s="46"/>
      <c r="E115" s="47"/>
      <c r="F115" s="47"/>
      <c r="G115" s="505"/>
      <c r="H115" s="49"/>
      <c r="I115" s="50"/>
      <c r="J115" s="87"/>
      <c r="K115" s="87"/>
      <c r="L115" s="40"/>
      <c r="M115" s="40"/>
      <c r="N115" s="51"/>
      <c r="O115" s="52"/>
      <c r="P115" s="53"/>
      <c r="Q115" s="52"/>
      <c r="R115" s="506"/>
      <c r="S115" s="506"/>
      <c r="T115" s="42"/>
      <c r="U115" s="42"/>
      <c r="V115" s="42"/>
      <c r="W115" s="42"/>
      <c r="X115" s="43"/>
      <c r="Y115" s="216"/>
      <c r="Z115" s="42"/>
      <c r="AA115" s="42"/>
      <c r="AB115" s="42"/>
      <c r="AC115" s="42"/>
      <c r="AD115" s="42">
        <f t="shared" si="261"/>
        <v>5</v>
      </c>
      <c r="AE115" s="235" t="s">
        <v>387</v>
      </c>
      <c r="AF115" s="38"/>
      <c r="AG115" s="38"/>
      <c r="AH115" s="38"/>
      <c r="AI115" s="34">
        <v>5</v>
      </c>
      <c r="AJ115" s="42"/>
      <c r="AK115" s="42"/>
      <c r="AL115" s="42"/>
      <c r="AM115" s="42">
        <f>SUM(AF115:AL115)+AT115+AV115+AX115</f>
        <v>5</v>
      </c>
      <c r="AN115" s="42"/>
      <c r="AO115" s="42"/>
      <c r="AP115" s="42"/>
      <c r="AQ115" s="42"/>
      <c r="AR115" s="42">
        <f t="shared" ref="AR115" si="263">SUM(AN115:AQ115)</f>
        <v>0</v>
      </c>
      <c r="AS115" s="42"/>
      <c r="AT115" s="42"/>
      <c r="AU115" s="42"/>
      <c r="AV115" s="42"/>
      <c r="AW115" s="42"/>
      <c r="AX115" s="42"/>
      <c r="AY115" s="42"/>
      <c r="AZ115" s="42"/>
      <c r="BA115" s="42">
        <f>+AR115+AS115+AU115+AW115+AY115+AZ115</f>
        <v>0</v>
      </c>
      <c r="BB115" s="38"/>
      <c r="BC115" s="509"/>
      <c r="BD115" s="56"/>
      <c r="BE115" s="56"/>
      <c r="BF115" s="56"/>
    </row>
    <row r="116" spans="1:58" ht="12.95" customHeight="1">
      <c r="A116" s="45"/>
      <c r="B116" s="46"/>
      <c r="C116" s="453"/>
      <c r="D116" s="46"/>
      <c r="E116" s="47"/>
      <c r="F116" s="47"/>
      <c r="G116" s="505"/>
      <c r="H116" s="49"/>
      <c r="I116" s="50"/>
      <c r="J116" s="87"/>
      <c r="K116" s="87"/>
      <c r="L116" s="40"/>
      <c r="M116" s="40"/>
      <c r="N116" s="51"/>
      <c r="O116" s="52"/>
      <c r="P116" s="53"/>
      <c r="Q116" s="52"/>
      <c r="R116" s="506"/>
      <c r="S116" s="506"/>
      <c r="T116" s="42"/>
      <c r="U116" s="42"/>
      <c r="V116" s="42"/>
      <c r="W116" s="42"/>
      <c r="X116" s="43"/>
      <c r="Y116" s="216"/>
      <c r="Z116" s="42"/>
      <c r="AA116" s="42"/>
      <c r="AB116" s="42"/>
      <c r="AC116" s="42"/>
      <c r="AD116" s="42"/>
      <c r="AE116" s="235"/>
      <c r="AF116" s="42"/>
      <c r="AG116" s="42"/>
      <c r="AH116" s="42"/>
      <c r="AI116" s="42"/>
      <c r="AJ116" s="42"/>
      <c r="AK116" s="42"/>
      <c r="AL116" s="42"/>
      <c r="AM116" s="42"/>
      <c r="AN116" s="42"/>
      <c r="AO116" s="42"/>
      <c r="AP116" s="42"/>
      <c r="AQ116" s="42"/>
      <c r="AR116" s="42"/>
      <c r="AS116" s="42"/>
      <c r="AT116" s="42"/>
      <c r="AU116" s="42"/>
      <c r="AV116" s="42"/>
      <c r="AW116" s="42"/>
      <c r="AX116" s="42"/>
      <c r="AY116" s="42"/>
      <c r="AZ116" s="42"/>
      <c r="BA116" s="42"/>
      <c r="BB116" s="38"/>
      <c r="BC116" s="56"/>
      <c r="BD116" s="56"/>
      <c r="BE116" s="56"/>
      <c r="BF116" s="56"/>
    </row>
    <row r="117" spans="1:58" ht="12.95" customHeight="1">
      <c r="A117" s="45">
        <v>45924</v>
      </c>
      <c r="B117" s="46" t="s">
        <v>8</v>
      </c>
      <c r="C117" s="453">
        <f t="shared" ref="C117:C118" si="264">(M117*E117*O117*Q117)/100000000</f>
        <v>41.048983800000002</v>
      </c>
      <c r="D117" s="46" t="s">
        <v>485</v>
      </c>
      <c r="E117" s="47">
        <v>33.5</v>
      </c>
      <c r="F117" s="47">
        <v>1</v>
      </c>
      <c r="G117" s="505">
        <v>485</v>
      </c>
      <c r="H117" s="49">
        <v>0.12</v>
      </c>
      <c r="I117" s="50">
        <v>0.88</v>
      </c>
      <c r="J117" s="87">
        <f t="shared" ref="J117:J118" si="265">E117*G117*(1-H117)*1440/1000000*3.4</f>
        <v>70.002028800000005</v>
      </c>
      <c r="K117" s="87">
        <f t="shared" ref="K117:K118" si="266">(IF(G117&lt;L117,L117,G117)*(1-IF(H117&lt;N117,H117,N117))*E117*O117*Q117)/100000000</f>
        <v>41.048983800000002</v>
      </c>
      <c r="L117" s="40">
        <v>485</v>
      </c>
      <c r="M117" s="40">
        <v>426.8</v>
      </c>
      <c r="N117" s="51">
        <f t="shared" ref="N117:N118" si="267">1-(M117/L117)</f>
        <v>0.12</v>
      </c>
      <c r="O117" s="52">
        <f>+'Trim Rwd'!H87</f>
        <v>330</v>
      </c>
      <c r="P117" s="53">
        <f t="shared" ref="P117:P118" si="268">O117*(Q117-R117-S117)</f>
        <v>278850</v>
      </c>
      <c r="Q117" s="52">
        <v>870</v>
      </c>
      <c r="R117" s="506">
        <v>0</v>
      </c>
      <c r="S117" s="506">
        <f>4+21</f>
        <v>25</v>
      </c>
      <c r="T117" s="42">
        <f t="shared" ref="T117:T118" si="269">E117*M117*O117*Q117/100000000</f>
        <v>41.048983800000002</v>
      </c>
      <c r="U117" s="42">
        <f t="shared" ref="U117:U118" si="270">E117*M117*O117*(Q117-R117-S117)/100000000</f>
        <v>39.8694153</v>
      </c>
      <c r="V117" s="42">
        <f t="shared" ref="V117:V118" si="271">E117*G117*(1-N117)*O117/100*(R117+S117)/1000000</f>
        <v>1.1795685</v>
      </c>
      <c r="W117" s="42">
        <f>+'24'!K27/1000</f>
        <v>40.783000000000001</v>
      </c>
      <c r="X117" s="43">
        <f>SUM(W117:W120)/SUM(K117:K120)</f>
        <v>0.87444972106134011</v>
      </c>
      <c r="Y117" s="216">
        <v>0</v>
      </c>
      <c r="Z117" s="42">
        <f>+('24'!D7+'24'!D16)/1000</f>
        <v>0</v>
      </c>
      <c r="AA117" s="54">
        <f>SUM(U117:U120)-SUM(W117:W120)-SUM(Z117:Z120)-SUM(Y117:Y120)</f>
        <v>2.201829960923078</v>
      </c>
      <c r="AB117" s="54">
        <f>(SUM(K117:K120)-SUM(W117:W120)-SUM(Y117:Y120)-SUM(Z117:Z120)-SUM(AC117:AC120)-SUM(V117:V120))-AA117</f>
        <v>-3.6079986461546198E-2</v>
      </c>
      <c r="AC117" s="42">
        <f>K117-T117</f>
        <v>0</v>
      </c>
      <c r="AD117" s="42">
        <f>+AM117+BA117</f>
        <v>4</v>
      </c>
      <c r="AE117" s="238" t="s">
        <v>501</v>
      </c>
      <c r="AF117" s="42">
        <v>4</v>
      </c>
      <c r="AG117" s="42"/>
      <c r="AH117" s="42"/>
      <c r="AI117" s="42"/>
      <c r="AJ117" s="42"/>
      <c r="AK117" s="42"/>
      <c r="AL117" s="42"/>
      <c r="AM117" s="42">
        <f>SUM(AF117:AL117)+AT117+AV117+AX117</f>
        <v>4</v>
      </c>
      <c r="AN117" s="42"/>
      <c r="AO117" s="42"/>
      <c r="AP117" s="42"/>
      <c r="AQ117" s="42"/>
      <c r="AR117" s="42">
        <f>SUM(AN117:AQ117)</f>
        <v>0</v>
      </c>
      <c r="AS117" s="42"/>
      <c r="AT117" s="42"/>
      <c r="AU117" s="42"/>
      <c r="AV117" s="42"/>
      <c r="AW117" s="42"/>
      <c r="AX117" s="42"/>
      <c r="AY117" s="42"/>
      <c r="AZ117" s="42"/>
      <c r="BA117" s="42">
        <f>+AR117+AS117+AU117+AW117+AY117+AZ117</f>
        <v>0</v>
      </c>
      <c r="BB117" s="38">
        <v>1</v>
      </c>
      <c r="BC117" s="56"/>
      <c r="BD117" s="509"/>
      <c r="BE117" s="38"/>
      <c r="BF117" s="509"/>
    </row>
    <row r="118" spans="1:58" ht="12.95" customHeight="1">
      <c r="A118" s="45"/>
      <c r="B118" s="564" t="s">
        <v>8</v>
      </c>
      <c r="C118" s="453">
        <f t="shared" si="264"/>
        <v>26.527621458461539</v>
      </c>
      <c r="D118" s="46" t="s">
        <v>485</v>
      </c>
      <c r="E118" s="47">
        <v>31.5</v>
      </c>
      <c r="F118" s="47">
        <v>1</v>
      </c>
      <c r="G118" s="505">
        <v>520</v>
      </c>
      <c r="H118" s="49">
        <v>0.12</v>
      </c>
      <c r="I118" s="50">
        <v>0.88</v>
      </c>
      <c r="J118" s="87">
        <f t="shared" si="265"/>
        <v>70.572902400000004</v>
      </c>
      <c r="K118" s="87">
        <f t="shared" si="266"/>
        <v>26.721636480000008</v>
      </c>
      <c r="L118" s="40">
        <v>516.22448979591832</v>
      </c>
      <c r="M118" s="40">
        <v>454.27755102040817</v>
      </c>
      <c r="N118" s="51">
        <f t="shared" si="267"/>
        <v>0.11999999999999988</v>
      </c>
      <c r="O118" s="52">
        <f>+'Trim Rwd'!H88</f>
        <v>325.23076923076923</v>
      </c>
      <c r="P118" s="53">
        <f t="shared" si="268"/>
        <v>150907.07692307691</v>
      </c>
      <c r="Q118" s="39">
        <f>490+80</f>
        <v>570</v>
      </c>
      <c r="R118" s="506">
        <v>80</v>
      </c>
      <c r="S118" s="506">
        <f>22+4</f>
        <v>26</v>
      </c>
      <c r="T118" s="42">
        <f t="shared" si="269"/>
        <v>26.527621458461539</v>
      </c>
      <c r="U118" s="42">
        <f t="shared" si="270"/>
        <v>21.594414660923075</v>
      </c>
      <c r="V118" s="42">
        <f t="shared" si="271"/>
        <v>4.9692867840000012</v>
      </c>
      <c r="W118" s="42">
        <f>+'24'!K28/1000</f>
        <v>18.478999999999999</v>
      </c>
      <c r="X118" s="43"/>
      <c r="Y118" s="216"/>
      <c r="Z118" s="42">
        <f>+'24'!D25/1000</f>
        <v>0</v>
      </c>
      <c r="AA118" s="54"/>
      <c r="AB118" s="54"/>
      <c r="AC118" s="42">
        <f>K118-T118</f>
        <v>0.19401502153846906</v>
      </c>
      <c r="AD118" s="42">
        <f t="shared" ref="AD118:AD121" si="272">+AM118+BA118</f>
        <v>22</v>
      </c>
      <c r="AE118" s="25" t="s">
        <v>488</v>
      </c>
      <c r="AF118" s="42"/>
      <c r="AG118" s="42">
        <v>22</v>
      </c>
      <c r="AH118" s="42"/>
      <c r="AI118" s="42"/>
      <c r="AJ118" s="42"/>
      <c r="AK118" s="42"/>
      <c r="AL118" s="42"/>
      <c r="AM118" s="42">
        <f>SUM(AF118:AL118)+AT118+AV118+AX118</f>
        <v>22</v>
      </c>
      <c r="AN118" s="42"/>
      <c r="AO118" s="42"/>
      <c r="AP118" s="42"/>
      <c r="AQ118" s="42"/>
      <c r="AR118" s="42">
        <f t="shared" ref="AR118:AR119" si="273">SUM(AN118:AQ118)</f>
        <v>0</v>
      </c>
      <c r="AS118" s="42"/>
      <c r="AT118" s="42"/>
      <c r="AU118" s="42"/>
      <c r="AV118" s="42"/>
      <c r="AW118" s="42"/>
      <c r="AX118" s="42"/>
      <c r="AY118" s="42"/>
      <c r="AZ118" s="42"/>
      <c r="BA118" s="42">
        <f>+AR118+AS118+AU118+AW118+AY118+AZ118</f>
        <v>0</v>
      </c>
      <c r="BB118" s="38"/>
      <c r="BC118" s="56">
        <v>6</v>
      </c>
      <c r="BD118" s="56"/>
      <c r="BE118" s="56"/>
      <c r="BF118" s="56"/>
    </row>
    <row r="119" spans="1:58" ht="12.95" customHeight="1">
      <c r="A119" s="45"/>
      <c r="B119" s="46"/>
      <c r="C119" s="453"/>
      <c r="D119" s="46"/>
      <c r="E119" s="47"/>
      <c r="F119" s="47"/>
      <c r="G119" s="505"/>
      <c r="H119" s="49"/>
      <c r="I119" s="50"/>
      <c r="J119" s="87"/>
      <c r="K119" s="87"/>
      <c r="L119" s="40"/>
      <c r="M119" s="40"/>
      <c r="N119" s="51"/>
      <c r="O119" s="52"/>
      <c r="P119" s="53"/>
      <c r="Q119" s="52"/>
      <c r="R119" s="506"/>
      <c r="S119" s="506"/>
      <c r="T119" s="42"/>
      <c r="U119" s="42"/>
      <c r="V119" s="42"/>
      <c r="W119" s="42"/>
      <c r="X119" s="507"/>
      <c r="Y119" s="216"/>
      <c r="Z119" s="42"/>
      <c r="AA119" s="54"/>
      <c r="AB119" s="54"/>
      <c r="AC119" s="42"/>
      <c r="AD119" s="42">
        <f t="shared" si="272"/>
        <v>21</v>
      </c>
      <c r="AE119" s="235" t="s">
        <v>226</v>
      </c>
      <c r="AF119" s="42"/>
      <c r="AG119" s="42"/>
      <c r="AH119" s="42">
        <v>21</v>
      </c>
      <c r="AI119" s="508"/>
      <c r="AJ119" s="42"/>
      <c r="AK119" s="42"/>
      <c r="AL119" s="42"/>
      <c r="AM119" s="42">
        <f>SUM(AF119:AL119)+AT119+AV119+AX119</f>
        <v>21</v>
      </c>
      <c r="AN119" s="42"/>
      <c r="AO119" s="42"/>
      <c r="AP119" s="42"/>
      <c r="AQ119" s="42"/>
      <c r="AR119" s="42">
        <f t="shared" si="273"/>
        <v>0</v>
      </c>
      <c r="AS119" s="42"/>
      <c r="AT119" s="42"/>
      <c r="AU119" s="42"/>
      <c r="AV119" s="42"/>
      <c r="AW119" s="42"/>
      <c r="AX119" s="42"/>
      <c r="AY119" s="42"/>
      <c r="AZ119" s="42"/>
      <c r="BA119" s="42">
        <f>+AR119+AS119+AU119+AW119+AY119+AZ119</f>
        <v>0</v>
      </c>
      <c r="BB119" s="38"/>
      <c r="BC119" s="56"/>
      <c r="BD119" s="56"/>
      <c r="BE119" s="56"/>
      <c r="BF119" s="56"/>
    </row>
    <row r="120" spans="1:58" ht="12.95" customHeight="1">
      <c r="A120" s="45"/>
      <c r="B120" s="46"/>
      <c r="C120" s="453"/>
      <c r="D120" s="46"/>
      <c r="E120" s="47"/>
      <c r="F120" s="47"/>
      <c r="G120" s="505"/>
      <c r="H120" s="49"/>
      <c r="I120" s="50"/>
      <c r="J120" s="87"/>
      <c r="K120" s="87"/>
      <c r="L120" s="40"/>
      <c r="M120" s="40"/>
      <c r="N120" s="51"/>
      <c r="O120" s="52"/>
      <c r="P120" s="53"/>
      <c r="Q120" s="52"/>
      <c r="R120" s="506"/>
      <c r="S120" s="506"/>
      <c r="T120" s="42"/>
      <c r="U120" s="42"/>
      <c r="V120" s="42"/>
      <c r="W120" s="42"/>
      <c r="X120" s="43"/>
      <c r="Y120" s="216"/>
      <c r="Z120" s="42"/>
      <c r="AA120" s="42"/>
      <c r="AB120" s="42"/>
      <c r="AC120" s="42"/>
      <c r="AD120" s="42">
        <f t="shared" si="272"/>
        <v>4</v>
      </c>
      <c r="AE120" s="235" t="s">
        <v>387</v>
      </c>
      <c r="AF120" s="42"/>
      <c r="AG120" s="42"/>
      <c r="AH120" s="42"/>
      <c r="AI120" s="508">
        <v>4</v>
      </c>
      <c r="AJ120" s="42"/>
      <c r="AK120" s="42"/>
      <c r="AL120" s="42"/>
      <c r="AM120" s="42">
        <f>SUM(AF120:AL120)+AT120+AV120+AX120</f>
        <v>4</v>
      </c>
      <c r="AN120" s="88"/>
      <c r="AO120" s="42"/>
      <c r="AP120" s="42"/>
      <c r="AQ120" s="42"/>
      <c r="AR120" s="42">
        <f t="shared" ref="AR120:AR121" si="274">SUM(AN120:AQ120)</f>
        <v>0</v>
      </c>
      <c r="AS120" s="42"/>
      <c r="AT120" s="42"/>
      <c r="AU120" s="42"/>
      <c r="AV120" s="42"/>
      <c r="AW120" s="42"/>
      <c r="AX120" s="42"/>
      <c r="AY120" s="42"/>
      <c r="AZ120" s="42"/>
      <c r="BA120" s="42">
        <f>+AR120+AS120+AU120+AW120+AY120+AZ120</f>
        <v>0</v>
      </c>
      <c r="BB120" s="55"/>
      <c r="BC120" s="56"/>
      <c r="BD120" s="56"/>
      <c r="BE120" s="56"/>
      <c r="BF120" s="56"/>
    </row>
    <row r="121" spans="1:58" ht="12.95" customHeight="1">
      <c r="A121" s="45"/>
      <c r="B121" s="46"/>
      <c r="C121" s="453"/>
      <c r="D121" s="46"/>
      <c r="E121" s="47"/>
      <c r="F121" s="47"/>
      <c r="G121" s="505"/>
      <c r="H121" s="49"/>
      <c r="I121" s="50"/>
      <c r="J121" s="87"/>
      <c r="K121" s="87"/>
      <c r="L121" s="40"/>
      <c r="M121" s="40"/>
      <c r="N121" s="51"/>
      <c r="O121" s="52"/>
      <c r="P121" s="53"/>
      <c r="Q121" s="52"/>
      <c r="R121" s="506"/>
      <c r="S121" s="506"/>
      <c r="T121" s="42"/>
      <c r="U121" s="42"/>
      <c r="V121" s="42"/>
      <c r="W121" s="42"/>
      <c r="X121" s="43"/>
      <c r="Y121" s="216"/>
      <c r="Z121" s="42"/>
      <c r="AA121" s="42"/>
      <c r="AB121" s="42"/>
      <c r="AC121" s="42"/>
      <c r="AD121" s="42">
        <f t="shared" si="272"/>
        <v>80</v>
      </c>
      <c r="AE121" s="238" t="s">
        <v>694</v>
      </c>
      <c r="AF121" s="38"/>
      <c r="AG121" s="38"/>
      <c r="AH121" s="38"/>
      <c r="AJ121" s="42"/>
      <c r="AK121" s="42"/>
      <c r="AL121" s="42"/>
      <c r="AM121" s="42">
        <f>SUM(AF121:AL121)+AT121+AV121+AX121</f>
        <v>0</v>
      </c>
      <c r="AN121" s="42"/>
      <c r="AO121" s="42"/>
      <c r="AP121" s="42">
        <v>80</v>
      </c>
      <c r="AQ121" s="42"/>
      <c r="AR121" s="42">
        <f t="shared" si="274"/>
        <v>80</v>
      </c>
      <c r="AS121" s="42"/>
      <c r="AT121" s="42"/>
      <c r="AU121" s="42"/>
      <c r="AV121" s="42"/>
      <c r="AW121" s="42"/>
      <c r="AX121" s="42"/>
      <c r="AY121" s="42"/>
      <c r="AZ121" s="42"/>
      <c r="BA121" s="42">
        <f>+AR121+AS121+AU121+AW121+AY121+AZ121</f>
        <v>80</v>
      </c>
      <c r="BB121" s="38"/>
      <c r="BC121" s="509"/>
      <c r="BD121" s="56"/>
      <c r="BE121" s="56"/>
      <c r="BF121" s="56"/>
    </row>
    <row r="122" spans="1:58" ht="12.95" customHeight="1">
      <c r="A122" s="45"/>
      <c r="B122" s="46"/>
      <c r="C122" s="453"/>
      <c r="D122" s="46"/>
      <c r="E122" s="47"/>
      <c r="F122" s="47"/>
      <c r="G122" s="48"/>
      <c r="H122" s="49"/>
      <c r="I122" s="50"/>
      <c r="J122" s="87"/>
      <c r="K122" s="87"/>
      <c r="L122" s="40"/>
      <c r="M122" s="40"/>
      <c r="N122" s="51"/>
      <c r="O122" s="52"/>
      <c r="P122" s="53"/>
      <c r="Q122" s="52"/>
      <c r="R122" s="506"/>
      <c r="S122" s="506"/>
      <c r="T122" s="42"/>
      <c r="U122" s="42"/>
      <c r="V122" s="42"/>
      <c r="W122" s="42"/>
      <c r="X122" s="43"/>
      <c r="Y122" s="216"/>
      <c r="Z122" s="42"/>
      <c r="AA122" s="42"/>
      <c r="AB122" s="42"/>
      <c r="AC122" s="42"/>
      <c r="AD122" s="42"/>
      <c r="AE122" s="235"/>
      <c r="AF122" s="42"/>
      <c r="AG122" s="42"/>
      <c r="AH122" s="42"/>
      <c r="AI122" s="42"/>
      <c r="AJ122" s="42"/>
      <c r="AK122" s="42"/>
      <c r="AL122" s="42"/>
      <c r="AM122" s="42"/>
      <c r="AN122" s="42"/>
      <c r="AO122" s="42"/>
      <c r="AP122" s="42"/>
      <c r="AQ122" s="42"/>
      <c r="AR122" s="42"/>
      <c r="AS122" s="42"/>
      <c r="AT122" s="42"/>
      <c r="AU122" s="42"/>
      <c r="AV122" s="42"/>
      <c r="AW122" s="42"/>
      <c r="AX122" s="42"/>
      <c r="AY122" s="42"/>
      <c r="AZ122" s="42"/>
      <c r="BA122" s="42"/>
      <c r="BB122" s="38"/>
      <c r="BC122" s="56"/>
      <c r="BD122" s="56"/>
      <c r="BE122" s="56"/>
      <c r="BF122" s="56"/>
    </row>
    <row r="123" spans="1:58" ht="12.95" customHeight="1">
      <c r="A123" s="45">
        <v>45925</v>
      </c>
      <c r="B123" s="46" t="s">
        <v>8</v>
      </c>
      <c r="C123" s="453">
        <f t="shared" ref="C123" si="275">(M123*E123*O123*Q123)/100000000</f>
        <v>64.825742520000006</v>
      </c>
      <c r="D123" s="46" t="s">
        <v>485</v>
      </c>
      <c r="E123" s="47">
        <v>31.5</v>
      </c>
      <c r="F123" s="47">
        <v>1</v>
      </c>
      <c r="G123" s="505">
        <v>520</v>
      </c>
      <c r="H123" s="49">
        <v>0.12</v>
      </c>
      <c r="I123" s="50">
        <v>0.88</v>
      </c>
      <c r="J123" s="87">
        <f t="shared" ref="J123" si="276">E123*G123*(1-H123)*1440/1000000*3.4</f>
        <v>70.572902400000004</v>
      </c>
      <c r="K123" s="87">
        <f t="shared" ref="K123" si="277">(IF(G123&lt;L123,L123,G123)*(1-IF(H123&lt;N123,H123,N123))*E123*O123*Q123)/100000000</f>
        <v>66.732906240000005</v>
      </c>
      <c r="L123" s="40">
        <v>505.13888888888891</v>
      </c>
      <c r="M123" s="40">
        <v>444.52222222222224</v>
      </c>
      <c r="N123" s="51">
        <f t="shared" ref="N123" si="278">1-(M123/L123)</f>
        <v>0.12</v>
      </c>
      <c r="O123" s="52">
        <f>+'Trim Rwd'!H91</f>
        <v>321.5</v>
      </c>
      <c r="P123" s="53">
        <f t="shared" ref="P123" si="279">O123*(Q123-R123-S123)</f>
        <v>445599</v>
      </c>
      <c r="Q123" s="52">
        <v>1440</v>
      </c>
      <c r="R123" s="506">
        <v>0</v>
      </c>
      <c r="S123" s="506">
        <v>54</v>
      </c>
      <c r="T123" s="42">
        <f t="shared" ref="T123" si="280">E123*M123*O123*Q123/100000000</f>
        <v>64.825742520000006</v>
      </c>
      <c r="U123" s="42">
        <f t="shared" ref="U123" si="281">E123*M123*O123*(Q123-R123-S123)/100000000</f>
        <v>62.394777175500003</v>
      </c>
      <c r="V123" s="42">
        <f t="shared" ref="V123" si="282">E123*G123*(1-N123)*O123/100*(R123+S123)/1000000</f>
        <v>2.5024839839999995</v>
      </c>
      <c r="W123" s="42">
        <f>+'25'!K34/1000</f>
        <v>58.543999999999997</v>
      </c>
      <c r="X123" s="43">
        <f>SUM(W123:W126)/SUM(K123:K126)</f>
        <v>0.87728833192804145</v>
      </c>
      <c r="Y123" s="216">
        <v>0</v>
      </c>
      <c r="Z123" s="42">
        <f>+'25'!D34/1000</f>
        <v>3.6509999999999998</v>
      </c>
      <c r="AA123" s="42">
        <f>SUM(U123:U126)-SUM(W123:W126)-SUM(Z123:Z126)-SUM(Y123:Y126)</f>
        <v>0.19977717550000662</v>
      </c>
      <c r="AB123" s="42">
        <f>(SUM(K123:K126)-SUM(W123:W126)-SUM(Y123:Y126)-SUM(Z123:Z126)-SUM(AC123:AC126)-SUM(V123:V126))-AA123</f>
        <v>-7.151863949999715E-2</v>
      </c>
      <c r="AC123" s="42">
        <f>K123-T123</f>
        <v>1.9071637199999998</v>
      </c>
      <c r="AD123" s="42">
        <f>+AM123+BA123</f>
        <v>10</v>
      </c>
      <c r="AE123" s="235" t="s">
        <v>501</v>
      </c>
      <c r="AF123" s="38">
        <v>10</v>
      </c>
      <c r="AG123" s="38"/>
      <c r="AH123" s="38"/>
      <c r="AJ123" s="42"/>
      <c r="AK123" s="42"/>
      <c r="AL123" s="42"/>
      <c r="AM123" s="42">
        <f>SUM(AF123:AL123)+AT123+AV123+AX123</f>
        <v>10</v>
      </c>
      <c r="AN123" s="42"/>
      <c r="AO123" s="42"/>
      <c r="AP123" s="42"/>
      <c r="AQ123" s="42"/>
      <c r="AR123" s="42">
        <f>SUM(AN123:AQ123)</f>
        <v>0</v>
      </c>
      <c r="AS123" s="42"/>
      <c r="AT123" s="42"/>
      <c r="AU123" s="42"/>
      <c r="AV123" s="42"/>
      <c r="AW123" s="42"/>
      <c r="AX123" s="42"/>
      <c r="AY123" s="42"/>
      <c r="AZ123" s="42"/>
      <c r="BA123" s="42">
        <f>+AR123+AS123+AU123+AW123+AY123+AZ123</f>
        <v>0</v>
      </c>
      <c r="BB123" s="38">
        <v>1</v>
      </c>
      <c r="BC123" s="509"/>
      <c r="BD123" s="56"/>
      <c r="BE123" s="56"/>
      <c r="BF123" s="56"/>
    </row>
    <row r="124" spans="1:58" ht="12.95" customHeight="1">
      <c r="A124" s="45"/>
      <c r="B124" s="46"/>
      <c r="C124" s="453"/>
      <c r="D124" s="46"/>
      <c r="E124" s="47"/>
      <c r="F124" s="47"/>
      <c r="G124" s="505"/>
      <c r="H124" s="49"/>
      <c r="I124" s="50"/>
      <c r="J124" s="87"/>
      <c r="K124" s="87"/>
      <c r="L124" s="40"/>
      <c r="M124" s="40"/>
      <c r="N124" s="51"/>
      <c r="O124" s="52"/>
      <c r="P124" s="53"/>
      <c r="Q124" s="52"/>
      <c r="R124" s="506"/>
      <c r="S124" s="506"/>
      <c r="T124" s="42"/>
      <c r="U124" s="42"/>
      <c r="V124" s="42"/>
      <c r="W124" s="42"/>
      <c r="X124" s="43"/>
      <c r="Y124" s="216"/>
      <c r="Z124" s="42"/>
      <c r="AA124" s="42"/>
      <c r="AB124" s="42"/>
      <c r="AC124" s="42"/>
      <c r="AD124" s="42">
        <f t="shared" ref="AD124:AD126" si="283">+AM124+BA124</f>
        <v>19</v>
      </c>
      <c r="AE124" s="235" t="s">
        <v>691</v>
      </c>
      <c r="AF124" s="42"/>
      <c r="AG124" s="42">
        <v>19</v>
      </c>
      <c r="AH124" s="42"/>
      <c r="AI124" s="42"/>
      <c r="AJ124" s="42"/>
      <c r="AK124" s="42"/>
      <c r="AL124" s="42"/>
      <c r="AM124" s="42">
        <f>SUM(AF124:AL124)+AT124+AV124+AX124</f>
        <v>19</v>
      </c>
      <c r="AN124" s="42"/>
      <c r="AO124" s="42"/>
      <c r="AP124" s="42"/>
      <c r="AQ124" s="42"/>
      <c r="AR124" s="42">
        <f t="shared" ref="AR124:AR125" si="284">SUM(AN124:AQ124)</f>
        <v>0</v>
      </c>
      <c r="AS124" s="42"/>
      <c r="AT124" s="42"/>
      <c r="AU124" s="42"/>
      <c r="AV124" s="42"/>
      <c r="AW124" s="42"/>
      <c r="AX124" s="42"/>
      <c r="AY124" s="42"/>
      <c r="AZ124" s="42"/>
      <c r="BA124" s="42">
        <f>+AR124+AS124+AU124+AW124+AY124+AZ124</f>
        <v>0</v>
      </c>
      <c r="BB124" s="38"/>
      <c r="BC124" s="56">
        <v>7</v>
      </c>
      <c r="BD124" s="56"/>
      <c r="BE124" s="56"/>
      <c r="BF124" s="56"/>
    </row>
    <row r="125" spans="1:58" ht="12.95" customHeight="1">
      <c r="A125" s="45"/>
      <c r="B125" s="46"/>
      <c r="C125" s="453"/>
      <c r="D125" s="46"/>
      <c r="E125" s="47"/>
      <c r="F125" s="47"/>
      <c r="G125" s="505"/>
      <c r="H125" s="49"/>
      <c r="I125" s="50"/>
      <c r="J125" s="87"/>
      <c r="K125" s="87"/>
      <c r="L125" s="40"/>
      <c r="M125" s="40"/>
      <c r="N125" s="51"/>
      <c r="O125" s="52"/>
      <c r="P125" s="53"/>
      <c r="Q125" s="52"/>
      <c r="R125" s="506"/>
      <c r="S125" s="506"/>
      <c r="T125" s="42"/>
      <c r="U125" s="42"/>
      <c r="V125" s="42"/>
      <c r="W125" s="42"/>
      <c r="X125" s="507"/>
      <c r="Y125" s="216"/>
      <c r="Z125" s="42"/>
      <c r="AA125" s="54"/>
      <c r="AB125" s="54"/>
      <c r="AC125" s="42"/>
      <c r="AD125" s="42">
        <f t="shared" si="283"/>
        <v>15</v>
      </c>
      <c r="AE125" s="235" t="s">
        <v>226</v>
      </c>
      <c r="AF125" s="42"/>
      <c r="AG125" s="42"/>
      <c r="AH125" s="42">
        <v>15</v>
      </c>
      <c r="AI125" s="508"/>
      <c r="AJ125" s="42"/>
      <c r="AK125" s="42"/>
      <c r="AL125" s="42"/>
      <c r="AM125" s="42">
        <f>SUM(AF125:AL125)+AT125+AV125+AX125</f>
        <v>15</v>
      </c>
      <c r="AN125" s="42"/>
      <c r="AO125" s="42"/>
      <c r="AP125" s="42"/>
      <c r="AQ125" s="42"/>
      <c r="AR125" s="42">
        <f t="shared" si="284"/>
        <v>0</v>
      </c>
      <c r="AS125" s="42"/>
      <c r="AT125" s="42"/>
      <c r="AU125" s="42"/>
      <c r="AV125" s="42"/>
      <c r="AW125" s="42"/>
      <c r="AX125" s="42"/>
      <c r="AY125" s="42"/>
      <c r="AZ125" s="42"/>
      <c r="BA125" s="42">
        <f>+AR125+AS125+AU125+AW125+AY125+AZ125</f>
        <v>0</v>
      </c>
      <c r="BB125" s="38"/>
      <c r="BC125" s="56"/>
      <c r="BD125" s="56"/>
      <c r="BE125" s="56"/>
      <c r="BF125" s="56"/>
    </row>
    <row r="126" spans="1:58" ht="12.95" customHeight="1">
      <c r="A126" s="45"/>
      <c r="B126" s="46"/>
      <c r="C126" s="453"/>
      <c r="D126" s="46"/>
      <c r="E126" s="47"/>
      <c r="F126" s="47"/>
      <c r="G126" s="505"/>
      <c r="H126" s="49"/>
      <c r="I126" s="50"/>
      <c r="J126" s="87"/>
      <c r="K126" s="87"/>
      <c r="L126" s="40"/>
      <c r="M126" s="40"/>
      <c r="N126" s="51"/>
      <c r="O126" s="52"/>
      <c r="P126" s="53"/>
      <c r="Q126" s="52"/>
      <c r="R126" s="506"/>
      <c r="S126" s="506"/>
      <c r="T126" s="42"/>
      <c r="U126" s="42"/>
      <c r="V126" s="42"/>
      <c r="W126" s="42"/>
      <c r="X126" s="43"/>
      <c r="Y126" s="216"/>
      <c r="Z126" s="42"/>
      <c r="AA126" s="42"/>
      <c r="AB126" s="42"/>
      <c r="AC126" s="42"/>
      <c r="AD126" s="42">
        <f t="shared" si="283"/>
        <v>10</v>
      </c>
      <c r="AE126" s="238" t="s">
        <v>681</v>
      </c>
      <c r="AF126" s="42"/>
      <c r="AG126" s="42"/>
      <c r="AH126" s="42"/>
      <c r="AI126" s="508"/>
      <c r="AJ126" s="42">
        <v>10</v>
      </c>
      <c r="AK126" s="42"/>
      <c r="AL126" s="42"/>
      <c r="AM126" s="42">
        <f>SUM(AF126:AL126)+AT126+AV126+AX126</f>
        <v>10</v>
      </c>
      <c r="AN126" s="42"/>
      <c r="AO126" s="42"/>
      <c r="AP126" s="42"/>
      <c r="AQ126" s="42"/>
      <c r="AR126" s="42">
        <f t="shared" ref="AR126" si="285">SUM(AN126:AQ126)</f>
        <v>0</v>
      </c>
      <c r="AS126" s="42"/>
      <c r="AT126" s="42"/>
      <c r="AU126" s="42"/>
      <c r="AV126" s="42"/>
      <c r="AW126" s="42"/>
      <c r="AX126" s="42"/>
      <c r="AY126" s="42"/>
      <c r="AZ126" s="42"/>
      <c r="BA126" s="42">
        <f>+AR126+AS126+AU126+AW126+AY126+AZ126</f>
        <v>0</v>
      </c>
      <c r="BB126" s="55"/>
      <c r="BC126" s="56"/>
      <c r="BD126" s="56"/>
      <c r="BE126" s="56"/>
      <c r="BF126" s="56"/>
    </row>
    <row r="127" spans="1:58" ht="12.95" customHeight="1">
      <c r="A127" s="45"/>
      <c r="B127" s="46"/>
      <c r="C127" s="453"/>
      <c r="D127" s="46"/>
      <c r="E127" s="47"/>
      <c r="F127" s="47"/>
      <c r="G127" s="505"/>
      <c r="H127" s="49"/>
      <c r="I127" s="50"/>
      <c r="J127" s="87"/>
      <c r="K127" s="87"/>
      <c r="L127" s="40"/>
      <c r="M127" s="40"/>
      <c r="N127" s="51"/>
      <c r="O127" s="52"/>
      <c r="P127" s="53"/>
      <c r="Q127" s="52"/>
      <c r="R127" s="506"/>
      <c r="S127" s="506"/>
      <c r="T127" s="42"/>
      <c r="U127" s="42"/>
      <c r="V127" s="42"/>
      <c r="W127" s="42"/>
      <c r="X127" s="43"/>
      <c r="Y127" s="216"/>
      <c r="Z127" s="42"/>
      <c r="AA127" s="42"/>
      <c r="AB127" s="42"/>
      <c r="AC127" s="42"/>
      <c r="AD127" s="42"/>
      <c r="AE127" s="235"/>
      <c r="AF127" s="38"/>
      <c r="AG127" s="38"/>
      <c r="AH127" s="38"/>
      <c r="AJ127" s="42"/>
      <c r="AK127" s="42"/>
      <c r="AL127" s="42"/>
      <c r="AM127" s="42"/>
      <c r="AN127" s="42"/>
      <c r="AO127" s="42"/>
      <c r="AP127" s="42"/>
      <c r="AQ127" s="42"/>
      <c r="AR127" s="42"/>
      <c r="AS127" s="42"/>
      <c r="AT127" s="42"/>
      <c r="AU127" s="42"/>
      <c r="AV127" s="42"/>
      <c r="AW127" s="42"/>
      <c r="AX127" s="42"/>
      <c r="AY127" s="42"/>
      <c r="AZ127" s="42"/>
      <c r="BA127" s="42"/>
      <c r="BB127" s="38"/>
      <c r="BC127" s="509"/>
      <c r="BD127" s="56"/>
      <c r="BE127" s="56"/>
      <c r="BF127" s="56"/>
    </row>
    <row r="128" spans="1:58" ht="12.95" customHeight="1">
      <c r="A128" s="45">
        <v>45926</v>
      </c>
      <c r="B128" s="46" t="s">
        <v>8</v>
      </c>
      <c r="C128" s="453">
        <f t="shared" ref="C128:C129" si="286">(M128*E128*O128*Q128)/100000000</f>
        <v>44.619748414382016</v>
      </c>
      <c r="D128" s="46" t="s">
        <v>485</v>
      </c>
      <c r="E128" s="47">
        <v>31.5</v>
      </c>
      <c r="F128" s="47">
        <v>1</v>
      </c>
      <c r="G128" s="505">
        <v>520</v>
      </c>
      <c r="H128" s="49">
        <v>0.12</v>
      </c>
      <c r="I128" s="50">
        <v>0.88</v>
      </c>
      <c r="J128" s="87">
        <f t="shared" ref="J128:J129" si="287">E128*G128*(1-H128)*1440/1000000*3.4</f>
        <v>70.572902400000004</v>
      </c>
      <c r="K128" s="87">
        <f t="shared" ref="K128:K129" si="288">(IF(G128&lt;L128,L128,G128)*(1-IF(H128&lt;N128,H128,N128))*E128*O128*Q128)/100000000</f>
        <v>44.619748414382016</v>
      </c>
      <c r="L128" s="40">
        <v>520.44943820224717</v>
      </c>
      <c r="M128" s="40">
        <v>457.99550561797753</v>
      </c>
      <c r="N128" s="51">
        <f t="shared" ref="N128:N129" si="289">1-(M128/L128)</f>
        <v>0.12</v>
      </c>
      <c r="O128" s="52">
        <f>+'Trim Rwd'!H94</f>
        <v>320.5</v>
      </c>
      <c r="P128" s="53">
        <f t="shared" ref="P128:P129" si="290">O128*(Q128-R128-S128)</f>
        <v>278835</v>
      </c>
      <c r="Q128" s="52">
        <v>965</v>
      </c>
      <c r="R128" s="506">
        <v>75</v>
      </c>
      <c r="S128" s="506">
        <v>20</v>
      </c>
      <c r="T128" s="42">
        <f t="shared" ref="T128:T129" si="291">E128*M128*O128*Q128/100000000</f>
        <v>44.619748414382016</v>
      </c>
      <c r="U128" s="42">
        <f t="shared" ref="U128:U129" si="292">E128*M128*O128*(Q128-R128-S128)/100000000</f>
        <v>40.227130694831459</v>
      </c>
      <c r="V128" s="42">
        <f t="shared" ref="V128:V129" si="293">E128*G128*(1-N128)*O128/100*(R128+S128)/1000000</f>
        <v>4.3888244400000005</v>
      </c>
      <c r="W128" s="42">
        <f>+'26'!K28/1000</f>
        <v>40.837000000000003</v>
      </c>
      <c r="X128" s="43">
        <f>SUM(W128:W131)/SUM(K128:K131)</f>
        <v>0.94505665022807583</v>
      </c>
      <c r="Y128" s="216">
        <v>0</v>
      </c>
      <c r="Z128" s="42">
        <f>+'26'!D34/1000</f>
        <v>0.5</v>
      </c>
      <c r="AA128" s="42">
        <f>SUM(U128:U131)-SUM(W128:W131)-SUM(Z128:Z131)-SUM(Y128:Y131)</f>
        <v>-1.5620896451685411</v>
      </c>
      <c r="AB128" s="42">
        <f>(SUM(K128:K131)-SUM(W128:W131)-SUM(Y128:Y131)-SUM(Z128:Z131)-SUM(AC128:AC131)-SUM(V128:V131))-AA128</f>
        <v>2.4986143550560058E-2</v>
      </c>
      <c r="AC128" s="42">
        <f>K128-T128</f>
        <v>0</v>
      </c>
      <c r="AD128" s="42">
        <f>+AM128+BA128</f>
        <v>0</v>
      </c>
      <c r="AE128" s="235" t="s">
        <v>397</v>
      </c>
      <c r="AF128" s="38">
        <v>0</v>
      </c>
      <c r="AG128" s="38"/>
      <c r="AH128" s="38"/>
      <c r="AJ128" s="42"/>
      <c r="AK128" s="42"/>
      <c r="AL128" s="42"/>
      <c r="AM128" s="42">
        <f>SUM(AF128:AL128)+AT128+AV128+AX128</f>
        <v>0</v>
      </c>
      <c r="AN128" s="42"/>
      <c r="AO128" s="42"/>
      <c r="AP128" s="42"/>
      <c r="AQ128" s="42"/>
      <c r="AR128" s="42">
        <f>SUM(AN128:AQ128)</f>
        <v>0</v>
      </c>
      <c r="AS128" s="42"/>
      <c r="AT128" s="42"/>
      <c r="AU128" s="42"/>
      <c r="AV128" s="42"/>
      <c r="AW128" s="42"/>
      <c r="AX128" s="42"/>
      <c r="AY128" s="42"/>
      <c r="AZ128" s="42"/>
      <c r="BA128" s="42">
        <f>+AR128+AS128+AU128+AW128+AY128+AZ128</f>
        <v>0</v>
      </c>
      <c r="BB128" s="38">
        <v>0</v>
      </c>
      <c r="BC128" s="509"/>
      <c r="BD128" s="56"/>
      <c r="BE128" s="56"/>
      <c r="BF128" s="56"/>
    </row>
    <row r="129" spans="1:58" ht="12.95" customHeight="1">
      <c r="A129" s="45"/>
      <c r="B129" s="46" t="s">
        <v>8</v>
      </c>
      <c r="C129" s="453">
        <f t="shared" si="286"/>
        <v>23.069315499999998</v>
      </c>
      <c r="D129" s="46" t="s">
        <v>485</v>
      </c>
      <c r="E129" s="47">
        <v>30.5</v>
      </c>
      <c r="F129" s="47">
        <v>1</v>
      </c>
      <c r="G129" s="505">
        <v>520</v>
      </c>
      <c r="H129" s="49">
        <v>0.12</v>
      </c>
      <c r="I129" s="50">
        <v>0.88</v>
      </c>
      <c r="J129" s="87">
        <f t="shared" si="287"/>
        <v>68.332492799999997</v>
      </c>
      <c r="K129" s="87">
        <f t="shared" si="288"/>
        <v>23.069315499999998</v>
      </c>
      <c r="L129" s="40">
        <v>550</v>
      </c>
      <c r="M129" s="40">
        <v>484</v>
      </c>
      <c r="N129" s="51">
        <f t="shared" si="289"/>
        <v>0.12</v>
      </c>
      <c r="O129" s="52">
        <f>+'Trim Rwd'!H96</f>
        <v>329</v>
      </c>
      <c r="P129" s="53">
        <f t="shared" si="290"/>
        <v>153643</v>
      </c>
      <c r="Q129" s="52">
        <v>475</v>
      </c>
      <c r="R129" s="506">
        <v>0</v>
      </c>
      <c r="S129" s="506">
        <v>8</v>
      </c>
      <c r="T129" s="42">
        <f t="shared" si="291"/>
        <v>23.069315499999998</v>
      </c>
      <c r="U129" s="42">
        <f t="shared" si="292"/>
        <v>22.680779659999999</v>
      </c>
      <c r="V129" s="42">
        <f t="shared" si="293"/>
        <v>0.36734297600000004</v>
      </c>
      <c r="W129" s="42">
        <f>+'26'!K29/1000</f>
        <v>23.132999999999999</v>
      </c>
      <c r="X129" s="43"/>
      <c r="Y129" s="216"/>
      <c r="Z129" s="42"/>
      <c r="AA129" s="42"/>
      <c r="AB129" s="42"/>
      <c r="AC129" s="42">
        <f>K129-T129</f>
        <v>0</v>
      </c>
      <c r="AD129" s="42">
        <f t="shared" ref="AD129:AD132" si="294">+AM129+BA129</f>
        <v>14</v>
      </c>
      <c r="AE129" s="235" t="s">
        <v>489</v>
      </c>
      <c r="AF129" s="42"/>
      <c r="AG129" s="42">
        <v>14</v>
      </c>
      <c r="AH129" s="42"/>
      <c r="AI129" s="42"/>
      <c r="AJ129" s="42"/>
      <c r="AK129" s="42"/>
      <c r="AL129" s="42"/>
      <c r="AM129" s="42">
        <f>SUM(AF129:AL129)+AT129+AV129+AX129</f>
        <v>14</v>
      </c>
      <c r="AN129" s="42"/>
      <c r="AO129" s="42"/>
      <c r="AP129" s="42"/>
      <c r="AQ129" s="42"/>
      <c r="AR129" s="42">
        <f t="shared" ref="AR129:AR131" si="295">SUM(AN129:AQ129)</f>
        <v>0</v>
      </c>
      <c r="AS129" s="42"/>
      <c r="AT129" s="42"/>
      <c r="AU129" s="42"/>
      <c r="AV129" s="42"/>
      <c r="AW129" s="42"/>
      <c r="AX129" s="42"/>
      <c r="AY129" s="42"/>
      <c r="AZ129" s="42"/>
      <c r="BA129" s="42">
        <f>+AR129+AS129+AU129+AW129+AY129+AZ129</f>
        <v>0</v>
      </c>
      <c r="BB129" s="38"/>
      <c r="BC129" s="56">
        <v>4</v>
      </c>
      <c r="BD129" s="56"/>
      <c r="BE129" s="56"/>
      <c r="BF129" s="56"/>
    </row>
    <row r="130" spans="1:58" ht="12.95" customHeight="1">
      <c r="A130" s="45"/>
      <c r="B130" s="46"/>
      <c r="C130" s="453"/>
      <c r="D130" s="46"/>
      <c r="E130" s="47"/>
      <c r="F130" s="47"/>
      <c r="G130" s="505"/>
      <c r="H130" s="49"/>
      <c r="I130" s="50"/>
      <c r="J130" s="87"/>
      <c r="K130" s="87"/>
      <c r="L130" s="40"/>
      <c r="M130" s="40"/>
      <c r="N130" s="51"/>
      <c r="O130" s="52"/>
      <c r="P130" s="53"/>
      <c r="Q130" s="52"/>
      <c r="R130" s="506"/>
      <c r="S130" s="506"/>
      <c r="T130" s="42"/>
      <c r="U130" s="42"/>
      <c r="V130" s="42"/>
      <c r="W130" s="42"/>
      <c r="X130" s="507"/>
      <c r="Y130" s="216"/>
      <c r="Z130" s="42"/>
      <c r="AA130" s="54"/>
      <c r="AB130" s="54"/>
      <c r="AC130" s="42"/>
      <c r="AD130" s="42">
        <f t="shared" si="294"/>
        <v>12</v>
      </c>
      <c r="AE130" s="235" t="s">
        <v>226</v>
      </c>
      <c r="AF130" s="42"/>
      <c r="AG130" s="42"/>
      <c r="AH130" s="42">
        <v>12</v>
      </c>
      <c r="AI130" s="508"/>
      <c r="AJ130" s="42"/>
      <c r="AK130" s="42"/>
      <c r="AL130" s="42"/>
      <c r="AM130" s="42">
        <f>SUM(AF130:AL130)+AT130+AV130+AX130</f>
        <v>12</v>
      </c>
      <c r="AN130" s="42"/>
      <c r="AO130" s="42"/>
      <c r="AP130" s="42"/>
      <c r="AQ130" s="42"/>
      <c r="AR130" s="42">
        <f t="shared" si="295"/>
        <v>0</v>
      </c>
      <c r="AS130" s="42"/>
      <c r="AT130" s="42"/>
      <c r="AU130" s="42"/>
      <c r="AV130" s="42"/>
      <c r="AW130" s="42"/>
      <c r="AX130" s="42"/>
      <c r="AY130" s="42"/>
      <c r="AZ130" s="42"/>
      <c r="BA130" s="42">
        <f>+AR130+AS130+AU130+AW130+AY130+AZ130</f>
        <v>0</v>
      </c>
      <c r="BB130" s="38"/>
      <c r="BC130" s="56"/>
      <c r="BD130" s="56"/>
      <c r="BE130" s="56"/>
      <c r="BF130" s="56"/>
    </row>
    <row r="131" spans="1:58" ht="12.95" customHeight="1">
      <c r="A131" s="45"/>
      <c r="B131" s="46"/>
      <c r="C131" s="453"/>
      <c r="D131" s="46"/>
      <c r="E131" s="47"/>
      <c r="F131" s="47"/>
      <c r="G131" s="505"/>
      <c r="H131" s="49"/>
      <c r="I131" s="50"/>
      <c r="J131" s="87"/>
      <c r="K131" s="87"/>
      <c r="L131" s="40"/>
      <c r="M131" s="40"/>
      <c r="N131" s="51"/>
      <c r="O131" s="52"/>
      <c r="P131" s="53"/>
      <c r="Q131" s="52"/>
      <c r="R131" s="506"/>
      <c r="S131" s="506"/>
      <c r="T131" s="42"/>
      <c r="U131" s="42"/>
      <c r="V131" s="42"/>
      <c r="W131" s="42"/>
      <c r="X131" s="43"/>
      <c r="Y131" s="216"/>
      <c r="Z131" s="42"/>
      <c r="AA131" s="42"/>
      <c r="AB131" s="42"/>
      <c r="AC131" s="42"/>
      <c r="AD131" s="42">
        <f t="shared" si="294"/>
        <v>2</v>
      </c>
      <c r="AE131" s="235" t="s">
        <v>387</v>
      </c>
      <c r="AF131" s="42"/>
      <c r="AG131" s="42"/>
      <c r="AH131" s="42"/>
      <c r="AI131" s="508">
        <v>2</v>
      </c>
      <c r="AJ131" s="42"/>
      <c r="AK131" s="42"/>
      <c r="AL131" s="42"/>
      <c r="AM131" s="42">
        <f>SUM(AF131:AL131)+AT131+AV131+AX131</f>
        <v>2</v>
      </c>
      <c r="AN131" s="42"/>
      <c r="AO131" s="42"/>
      <c r="AP131" s="42"/>
      <c r="AQ131" s="42"/>
      <c r="AR131" s="42">
        <f t="shared" si="295"/>
        <v>0</v>
      </c>
      <c r="AS131" s="42"/>
      <c r="AT131" s="42"/>
      <c r="AU131" s="42"/>
      <c r="AV131" s="42"/>
      <c r="AW131" s="42"/>
      <c r="AX131" s="42"/>
      <c r="AY131" s="42"/>
      <c r="AZ131" s="42"/>
      <c r="BA131" s="42">
        <f>+AR131+AS131+AU131+AW131+AY131+AZ131</f>
        <v>0</v>
      </c>
      <c r="BB131" s="38"/>
      <c r="BC131" s="56"/>
      <c r="BD131" s="56"/>
      <c r="BE131" s="56"/>
      <c r="BF131" s="56"/>
    </row>
    <row r="132" spans="1:58" ht="12.95" customHeight="1">
      <c r="A132" s="45"/>
      <c r="B132" s="46"/>
      <c r="C132" s="453"/>
      <c r="D132" s="46"/>
      <c r="E132" s="47"/>
      <c r="F132" s="47"/>
      <c r="G132" s="505"/>
      <c r="H132" s="49"/>
      <c r="I132" s="50"/>
      <c r="J132" s="87"/>
      <c r="K132" s="87"/>
      <c r="L132" s="40"/>
      <c r="M132" s="40"/>
      <c r="N132" s="51"/>
      <c r="O132" s="52"/>
      <c r="P132" s="53"/>
      <c r="Q132" s="52"/>
      <c r="R132" s="506"/>
      <c r="S132" s="506"/>
      <c r="T132" s="42"/>
      <c r="U132" s="42"/>
      <c r="V132" s="42"/>
      <c r="W132" s="42"/>
      <c r="X132" s="43"/>
      <c r="Y132" s="216"/>
      <c r="Z132" s="42"/>
      <c r="AA132" s="42"/>
      <c r="AB132" s="42"/>
      <c r="AC132" s="42"/>
      <c r="AD132" s="42">
        <f t="shared" si="294"/>
        <v>75</v>
      </c>
      <c r="AE132" s="238" t="s">
        <v>698</v>
      </c>
      <c r="AF132" s="38"/>
      <c r="AG132" s="38"/>
      <c r="AH132" s="38"/>
      <c r="AI132" s="508"/>
      <c r="AJ132" s="42"/>
      <c r="AK132" s="42"/>
      <c r="AL132" s="42"/>
      <c r="AM132" s="42">
        <f>SUM(AF132:AL132)+AT132+AV132+AX132</f>
        <v>0</v>
      </c>
      <c r="AN132" s="42"/>
      <c r="AO132" s="42">
        <v>75</v>
      </c>
      <c r="AP132" s="42"/>
      <c r="AQ132" s="42"/>
      <c r="AR132" s="42">
        <f t="shared" ref="AR132" si="296">SUM(AN132:AQ132)</f>
        <v>75</v>
      </c>
      <c r="AS132" s="42"/>
      <c r="AT132" s="42"/>
      <c r="AU132" s="42"/>
      <c r="AV132" s="42"/>
      <c r="AW132" s="42"/>
      <c r="AX132" s="42"/>
      <c r="AY132" s="42"/>
      <c r="AZ132" s="42"/>
      <c r="BA132" s="42">
        <f>+AR132+AS132+AU132+AW132+AY132+AZ132</f>
        <v>75</v>
      </c>
      <c r="BB132" s="38"/>
      <c r="BC132" s="56"/>
      <c r="BD132" s="56"/>
      <c r="BE132" s="56"/>
      <c r="BF132" s="56"/>
    </row>
    <row r="133" spans="1:58" ht="12.95" customHeight="1">
      <c r="A133" s="45"/>
      <c r="B133" s="46"/>
      <c r="C133" s="453"/>
      <c r="D133" s="46"/>
      <c r="E133" s="47"/>
      <c r="F133" s="47"/>
      <c r="G133" s="505"/>
      <c r="H133" s="49"/>
      <c r="I133" s="50"/>
      <c r="J133" s="87"/>
      <c r="K133" s="87"/>
      <c r="L133" s="40"/>
      <c r="M133" s="40"/>
      <c r="N133" s="51"/>
      <c r="O133" s="52"/>
      <c r="P133" s="53"/>
      <c r="Q133" s="52"/>
      <c r="R133" s="506"/>
      <c r="S133" s="506"/>
      <c r="T133" s="42"/>
      <c r="U133" s="42"/>
      <c r="V133" s="42"/>
      <c r="W133" s="42"/>
      <c r="X133" s="43"/>
      <c r="Y133" s="216"/>
      <c r="Z133" s="42"/>
      <c r="AA133" s="42"/>
      <c r="AB133" s="42"/>
      <c r="AC133" s="42"/>
      <c r="AD133" s="42"/>
      <c r="AE133" s="235"/>
      <c r="AF133" s="38"/>
      <c r="AG133" s="38"/>
      <c r="AH133" s="38"/>
      <c r="AJ133" s="42"/>
      <c r="AK133" s="42"/>
      <c r="AL133" s="42"/>
      <c r="AM133" s="42"/>
      <c r="AN133" s="42"/>
      <c r="AO133" s="42"/>
      <c r="AP133" s="42"/>
      <c r="AQ133" s="42"/>
      <c r="AR133" s="42"/>
      <c r="AS133" s="42"/>
      <c r="AT133" s="42"/>
      <c r="AU133" s="42"/>
      <c r="AV133" s="42"/>
      <c r="AW133" s="42"/>
      <c r="AX133" s="42"/>
      <c r="AY133" s="42"/>
      <c r="AZ133" s="42"/>
      <c r="BA133" s="42"/>
      <c r="BB133" s="38"/>
      <c r="BC133" s="509"/>
      <c r="BD133" s="56"/>
      <c r="BE133" s="56"/>
      <c r="BF133" s="56"/>
    </row>
    <row r="134" spans="1:58" ht="12.95" customHeight="1">
      <c r="A134" s="45">
        <v>45927</v>
      </c>
      <c r="B134" s="46" t="s">
        <v>8</v>
      </c>
      <c r="C134" s="453">
        <f t="shared" ref="C134" si="297">(M134*E134*O134*Q134)/100000000</f>
        <v>72.452540160000012</v>
      </c>
      <c r="D134" s="46" t="s">
        <v>485</v>
      </c>
      <c r="E134" s="47">
        <v>30.5</v>
      </c>
      <c r="F134" s="47">
        <v>1</v>
      </c>
      <c r="G134" s="505">
        <v>520</v>
      </c>
      <c r="H134" s="49">
        <v>0.12</v>
      </c>
      <c r="I134" s="50">
        <v>0.88</v>
      </c>
      <c r="J134" s="87">
        <f t="shared" ref="J134" si="298">E134*G134*(1-H134)*1440/1000000*3.4</f>
        <v>68.332492799999997</v>
      </c>
      <c r="K134" s="87">
        <f t="shared" ref="K134" si="299">(IF(G134&lt;L134,L134,G134)*(1-IF(H134&lt;N134,H134,N134))*E134*O134*Q134)/100000000</f>
        <v>72.452540160000012</v>
      </c>
      <c r="L134" s="40">
        <v>569.78723404255322</v>
      </c>
      <c r="M134" s="40">
        <v>501.41276595744682</v>
      </c>
      <c r="N134" s="51">
        <f t="shared" ref="N134" si="300">1-(M134/L134)</f>
        <v>0.12</v>
      </c>
      <c r="O134" s="52">
        <f>+'Trim Rwd'!H98</f>
        <v>329</v>
      </c>
      <c r="P134" s="53">
        <f t="shared" ref="P134" si="301">O134*(Q134-R134-S134)</f>
        <v>456323</v>
      </c>
      <c r="Q134" s="52">
        <v>1440</v>
      </c>
      <c r="R134" s="506">
        <v>30</v>
      </c>
      <c r="S134" s="506">
        <v>23</v>
      </c>
      <c r="T134" s="42">
        <f t="shared" ref="T134" si="302">E134*M134*O134*Q134/100000000</f>
        <v>72.452540160000012</v>
      </c>
      <c r="U134" s="42">
        <f t="shared" ref="U134" si="303">E134*M134*O134*(Q134-R134-S134)/100000000</f>
        <v>69.785884167999995</v>
      </c>
      <c r="V134" s="42">
        <f t="shared" ref="V134" si="304">E134*G134*(1-N134)*O134/100*(R134+S134)/1000000</f>
        <v>2.4336472160000002</v>
      </c>
      <c r="W134" s="42">
        <f>+'27'!K34/1000</f>
        <v>70.658000000000001</v>
      </c>
      <c r="X134" s="43">
        <f>SUM(W134:W137)/SUM(K134:K137)</f>
        <v>0.97523150801839309</v>
      </c>
      <c r="Y134" s="216">
        <v>0</v>
      </c>
      <c r="Z134" s="42">
        <v>0</v>
      </c>
      <c r="AA134" s="42">
        <f>SUM(U134:U137)-SUM(W134:W137)-SUM(Z134:Z137)-SUM(Y134:Y137)</f>
        <v>-0.87211583200000575</v>
      </c>
      <c r="AB134" s="42">
        <f>(SUM(K134:K137)-SUM(W134:W137)-SUM(Y134:Y137)-SUM(Z134:Z137)-SUM(AC134:AC137)-SUM(V134:V137))-AA134</f>
        <v>0.23300877600001657</v>
      </c>
      <c r="AC134" s="42">
        <f>K134-T134</f>
        <v>0</v>
      </c>
      <c r="AD134" s="42">
        <f>+AM134+BA134</f>
        <v>0</v>
      </c>
      <c r="AE134" s="235" t="s">
        <v>397</v>
      </c>
      <c r="AF134" s="38">
        <v>0</v>
      </c>
      <c r="AG134" s="38"/>
      <c r="AH134" s="38"/>
      <c r="AJ134" s="42"/>
      <c r="AK134" s="42"/>
      <c r="AL134" s="42"/>
      <c r="AM134" s="42">
        <f>SUM(AF134:AL134)+AT134+AV134+AX134</f>
        <v>0</v>
      </c>
      <c r="AN134" s="42"/>
      <c r="AO134" s="42"/>
      <c r="AP134" s="42"/>
      <c r="AQ134" s="42"/>
      <c r="AR134" s="42">
        <f>SUM(AN134:AQ134)</f>
        <v>0</v>
      </c>
      <c r="AS134" s="42"/>
      <c r="AT134" s="42"/>
      <c r="AU134" s="42"/>
      <c r="AV134" s="42"/>
      <c r="AW134" s="42"/>
      <c r="AX134" s="42"/>
      <c r="AY134" s="42"/>
      <c r="AZ134" s="42"/>
      <c r="BA134" s="42">
        <f>+AR134+AS134+AU134+AW134+AY134+AZ134</f>
        <v>0</v>
      </c>
      <c r="BB134" s="38">
        <v>0</v>
      </c>
      <c r="BC134" s="509"/>
      <c r="BD134" s="56"/>
      <c r="BE134" s="56"/>
      <c r="BF134" s="56"/>
    </row>
    <row r="135" spans="1:58" ht="12.95" customHeight="1">
      <c r="A135" s="45"/>
      <c r="B135" s="46"/>
      <c r="C135" s="453"/>
      <c r="D135" s="46"/>
      <c r="E135" s="47"/>
      <c r="F135" s="47"/>
      <c r="G135" s="505"/>
      <c r="H135" s="49"/>
      <c r="I135" s="50"/>
      <c r="J135" s="87"/>
      <c r="K135" s="87"/>
      <c r="L135" s="40"/>
      <c r="M135" s="40"/>
      <c r="N135" s="51"/>
      <c r="O135" s="52"/>
      <c r="P135" s="53"/>
      <c r="Q135" s="52"/>
      <c r="R135" s="506"/>
      <c r="S135" s="506"/>
      <c r="T135" s="42"/>
      <c r="U135" s="42"/>
      <c r="V135" s="42"/>
      <c r="W135" s="42"/>
      <c r="X135" s="43"/>
      <c r="Y135" s="216"/>
      <c r="Z135" s="42"/>
      <c r="AA135" s="42"/>
      <c r="AB135" s="42"/>
      <c r="AC135" s="42"/>
      <c r="AD135" s="42">
        <f t="shared" ref="AD135:AD137" si="305">+AM135+BA135</f>
        <v>11</v>
      </c>
      <c r="AE135" s="235" t="s">
        <v>472</v>
      </c>
      <c r="AF135" s="42"/>
      <c r="AG135" s="42">
        <v>11</v>
      </c>
      <c r="AH135" s="42"/>
      <c r="AI135" s="42"/>
      <c r="AJ135" s="42"/>
      <c r="AK135" s="42"/>
      <c r="AL135" s="42"/>
      <c r="AM135" s="42">
        <f>SUM(AF135:AL135)+AT135+AV135+AX135</f>
        <v>11</v>
      </c>
      <c r="AN135" s="42"/>
      <c r="AO135" s="42"/>
      <c r="AP135" s="42"/>
      <c r="AQ135" s="42"/>
      <c r="AR135" s="42">
        <f t="shared" ref="AR135:AR137" si="306">SUM(AN135:AQ135)</f>
        <v>0</v>
      </c>
      <c r="AS135" s="42"/>
      <c r="AT135" s="42"/>
      <c r="AU135" s="42"/>
      <c r="AV135" s="42"/>
      <c r="AW135" s="42"/>
      <c r="AX135" s="42"/>
      <c r="AY135" s="42"/>
      <c r="AZ135" s="42"/>
      <c r="BA135" s="42">
        <f>+AR135+AS135+AU135+AW135+AY135+AZ135</f>
        <v>0</v>
      </c>
      <c r="BB135" s="38"/>
      <c r="BC135" s="56">
        <v>5</v>
      </c>
      <c r="BD135" s="56"/>
      <c r="BE135" s="56"/>
      <c r="BF135" s="56"/>
    </row>
    <row r="136" spans="1:58" ht="12.95" customHeight="1">
      <c r="A136" s="45"/>
      <c r="B136" s="46"/>
      <c r="C136" s="453"/>
      <c r="D136" s="46"/>
      <c r="E136" s="47"/>
      <c r="F136" s="47"/>
      <c r="G136" s="505"/>
      <c r="H136" s="49"/>
      <c r="I136" s="50"/>
      <c r="J136" s="87"/>
      <c r="K136" s="87"/>
      <c r="L136" s="40"/>
      <c r="M136" s="40"/>
      <c r="N136" s="51"/>
      <c r="O136" s="52"/>
      <c r="P136" s="53"/>
      <c r="Q136" s="52"/>
      <c r="R136" s="506"/>
      <c r="S136" s="506"/>
      <c r="T136" s="42"/>
      <c r="U136" s="42"/>
      <c r="V136" s="42"/>
      <c r="W136" s="42"/>
      <c r="X136" s="507"/>
      <c r="Y136" s="216"/>
      <c r="Z136" s="42"/>
      <c r="AA136" s="54"/>
      <c r="AB136" s="54"/>
      <c r="AC136" s="42"/>
      <c r="AD136" s="42">
        <f t="shared" si="305"/>
        <v>12</v>
      </c>
      <c r="AE136" s="235" t="s">
        <v>226</v>
      </c>
      <c r="AF136" s="42"/>
      <c r="AG136" s="42"/>
      <c r="AH136" s="42">
        <v>12</v>
      </c>
      <c r="AI136" s="508"/>
      <c r="AJ136" s="42"/>
      <c r="AK136" s="42"/>
      <c r="AL136" s="42"/>
      <c r="AM136" s="42">
        <f>SUM(AF136:AL136)+AT136+AV136+AX136</f>
        <v>12</v>
      </c>
      <c r="AN136" s="42"/>
      <c r="AO136" s="42"/>
      <c r="AP136" s="42"/>
      <c r="AQ136" s="42"/>
      <c r="AR136" s="42">
        <f t="shared" si="306"/>
        <v>0</v>
      </c>
      <c r="AS136" s="42"/>
      <c r="AT136" s="42"/>
      <c r="AU136" s="42"/>
      <c r="AV136" s="42"/>
      <c r="AW136" s="42"/>
      <c r="AX136" s="42"/>
      <c r="AY136" s="42"/>
      <c r="AZ136" s="42"/>
      <c r="BA136" s="42">
        <f>+AR136+AS136+AU136+AW136+AY136+AZ136</f>
        <v>0</v>
      </c>
      <c r="BB136" s="38"/>
      <c r="BC136" s="56"/>
      <c r="BD136" s="56"/>
      <c r="BE136" s="56"/>
      <c r="BF136" s="56"/>
    </row>
    <row r="137" spans="1:58" ht="12.95" customHeight="1">
      <c r="A137" s="45"/>
      <c r="B137" s="46"/>
      <c r="C137" s="453"/>
      <c r="D137" s="46"/>
      <c r="E137" s="47"/>
      <c r="F137" s="47"/>
      <c r="G137" s="505"/>
      <c r="H137" s="49"/>
      <c r="I137" s="50"/>
      <c r="J137" s="87"/>
      <c r="K137" s="87"/>
      <c r="L137" s="40"/>
      <c r="M137" s="40"/>
      <c r="N137" s="51"/>
      <c r="O137" s="52"/>
      <c r="P137" s="53"/>
      <c r="Q137" s="52"/>
      <c r="R137" s="506"/>
      <c r="S137" s="506"/>
      <c r="T137" s="42"/>
      <c r="U137" s="42"/>
      <c r="V137" s="42"/>
      <c r="W137" s="42"/>
      <c r="X137" s="43"/>
      <c r="Y137" s="216"/>
      <c r="Z137" s="42"/>
      <c r="AA137" s="42"/>
      <c r="AB137" s="42"/>
      <c r="AC137" s="42"/>
      <c r="AD137" s="42">
        <f t="shared" si="305"/>
        <v>30</v>
      </c>
      <c r="AE137" s="238" t="s">
        <v>712</v>
      </c>
      <c r="AF137" s="42"/>
      <c r="AG137" s="42"/>
      <c r="AH137" s="42"/>
      <c r="AI137" s="508"/>
      <c r="AJ137" s="42"/>
      <c r="AK137" s="42"/>
      <c r="AL137" s="42"/>
      <c r="AM137" s="42">
        <f>SUM(AF137:AL137)+AT137+AV137+AX137</f>
        <v>0</v>
      </c>
      <c r="AN137" s="42"/>
      <c r="AO137" s="42"/>
      <c r="AP137" s="42">
        <v>30</v>
      </c>
      <c r="AQ137" s="42"/>
      <c r="AR137" s="42">
        <f t="shared" si="306"/>
        <v>30</v>
      </c>
      <c r="AS137" s="42"/>
      <c r="AT137" s="42"/>
      <c r="AU137" s="42"/>
      <c r="AV137" s="42"/>
      <c r="AW137" s="42"/>
      <c r="AX137" s="42"/>
      <c r="AY137" s="42"/>
      <c r="AZ137" s="42"/>
      <c r="BA137" s="42">
        <f>+AR137+AS137+AU137+AW137+AY137+AZ137</f>
        <v>30</v>
      </c>
      <c r="BB137" s="38"/>
      <c r="BC137" s="56"/>
      <c r="BD137" s="56"/>
      <c r="BE137" s="56"/>
      <c r="BF137" s="56"/>
    </row>
    <row r="138" spans="1:58" ht="12.95" customHeight="1">
      <c r="A138" s="45"/>
      <c r="B138" s="46"/>
      <c r="C138" s="453"/>
      <c r="D138" s="46"/>
      <c r="E138" s="47"/>
      <c r="F138" s="47"/>
      <c r="G138" s="505"/>
      <c r="H138" s="49"/>
      <c r="I138" s="50"/>
      <c r="J138" s="87"/>
      <c r="K138" s="87"/>
      <c r="L138" s="40"/>
      <c r="M138" s="40"/>
      <c r="N138" s="51"/>
      <c r="O138" s="52"/>
      <c r="P138" s="53"/>
      <c r="Q138" s="52"/>
      <c r="R138" s="506"/>
      <c r="S138" s="506"/>
      <c r="T138" s="42"/>
      <c r="U138" s="42"/>
      <c r="V138" s="42"/>
      <c r="W138" s="42"/>
      <c r="X138" s="43"/>
      <c r="Y138" s="216"/>
      <c r="Z138" s="42"/>
      <c r="AA138" s="42"/>
      <c r="AB138" s="42"/>
      <c r="AC138" s="42"/>
      <c r="AD138" s="42"/>
      <c r="AE138" s="235"/>
      <c r="AF138" s="38"/>
      <c r="AG138" s="38"/>
      <c r="AH138" s="38"/>
      <c r="AI138" s="508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38"/>
      <c r="BC138" s="509"/>
      <c r="BD138" s="56"/>
      <c r="BE138" s="56"/>
      <c r="BF138" s="56"/>
    </row>
    <row r="139" spans="1:58" ht="12.95" customHeight="1">
      <c r="A139" s="45">
        <v>45928</v>
      </c>
      <c r="B139" s="46" t="s">
        <v>8</v>
      </c>
      <c r="C139" s="453">
        <f t="shared" ref="C139:C141" si="307">(M139*E139*O139*Q139)/100000000</f>
        <v>13.841589300000001</v>
      </c>
      <c r="D139" s="46" t="s">
        <v>485</v>
      </c>
      <c r="E139" s="47">
        <v>30.5</v>
      </c>
      <c r="F139" s="47">
        <v>1</v>
      </c>
      <c r="G139" s="505">
        <v>520</v>
      </c>
      <c r="H139" s="49">
        <v>0.12</v>
      </c>
      <c r="I139" s="50">
        <v>0.88</v>
      </c>
      <c r="J139" s="87">
        <f t="shared" ref="J139:J141" si="308">E139*G139*(1-H139)*1440/1000000*3.4</f>
        <v>68.332492799999997</v>
      </c>
      <c r="K139" s="87">
        <f t="shared" ref="K139:K141" si="309">(IF(G139&lt;L139,L139,G139)*(1-IF(H139&lt;N139,H139,N139))*E139*O139*Q139)/100000000</f>
        <v>13.841589300000001</v>
      </c>
      <c r="L139" s="40">
        <v>550</v>
      </c>
      <c r="M139" s="40">
        <f>+L139-L139*0.12</f>
        <v>484</v>
      </c>
      <c r="N139" s="51">
        <f t="shared" ref="N139:N141" si="310">1-(M139/L139)</f>
        <v>0.12</v>
      </c>
      <c r="O139" s="52">
        <f>+'Trim Rwd'!H100</f>
        <v>329</v>
      </c>
      <c r="P139" s="53">
        <f t="shared" ref="P139:P141" si="311">O139*(Q139-R139-S139)</f>
        <v>91462</v>
      </c>
      <c r="Q139" s="52">
        <v>285</v>
      </c>
      <c r="R139" s="506">
        <v>0</v>
      </c>
      <c r="S139" s="506">
        <v>7</v>
      </c>
      <c r="T139" s="42">
        <f t="shared" ref="T139:T141" si="312">E139*M139*O139*Q139/100000000</f>
        <v>13.841589300000001</v>
      </c>
      <c r="U139" s="42">
        <f t="shared" ref="U139:U141" si="313">E139*M139*O139*(Q139-R139-S139)/100000000</f>
        <v>13.50162044</v>
      </c>
      <c r="V139" s="42">
        <f t="shared" ref="V139:V141" si="314">E139*G139*(1-N139)*O139/100*(R139+S139)/1000000</f>
        <v>0.32142510400000007</v>
      </c>
      <c r="W139" s="42">
        <f>+'28'!K29/1000</f>
        <v>16.808</v>
      </c>
      <c r="X139" s="43">
        <f>SUM(W139:W142)/SUM(K139:K142)</f>
        <v>0.91984371686811772</v>
      </c>
      <c r="Y139" s="216">
        <v>0</v>
      </c>
      <c r="Z139" s="42">
        <v>0</v>
      </c>
      <c r="AA139" s="42">
        <f>SUM(U139:U142)-SUM(W139:W142)-SUM(Z139:Z142)-SUM(Y139:Y142)</f>
        <v>0.80434956000000568</v>
      </c>
      <c r="AB139" s="42">
        <f>(SUM(K139:K142)-SUM(W139:W142)-SUM(Y139:Y142)-SUM(Z139:Z142)-SUM(AC139:AC142)-SUM(V139:V142))-AA139</f>
        <v>5.7371160000081467E-3</v>
      </c>
      <c r="AC139" s="42">
        <f>K139-T139</f>
        <v>0</v>
      </c>
      <c r="AD139" s="42">
        <f>+AM139+BA139</f>
        <v>0</v>
      </c>
      <c r="AE139" s="235" t="s">
        <v>397</v>
      </c>
      <c r="AF139" s="38">
        <v>0</v>
      </c>
      <c r="AG139" s="38"/>
      <c r="AH139" s="38"/>
      <c r="AJ139" s="42"/>
      <c r="AK139" s="42"/>
      <c r="AL139" s="42"/>
      <c r="AM139" s="42">
        <f>SUM(AF139:AL139)+AT139+AV139+AX139</f>
        <v>0</v>
      </c>
      <c r="AN139" s="42"/>
      <c r="AO139" s="42"/>
      <c r="AP139" s="42"/>
      <c r="AQ139" s="42"/>
      <c r="AR139" s="42">
        <f>SUM(AN139:AQ139)</f>
        <v>0</v>
      </c>
      <c r="AS139" s="42"/>
      <c r="AT139" s="42"/>
      <c r="AU139" s="42"/>
      <c r="AV139" s="42"/>
      <c r="AW139" s="42"/>
      <c r="AX139" s="42"/>
      <c r="AY139" s="42"/>
      <c r="AZ139" s="42"/>
      <c r="BA139" s="42">
        <f>+AR139+AS139+AU139+AW139+AY139+AZ139</f>
        <v>0</v>
      </c>
      <c r="BB139" s="38">
        <v>0</v>
      </c>
      <c r="BC139" s="509"/>
      <c r="BD139" s="56"/>
      <c r="BE139" s="56"/>
      <c r="BF139" s="56"/>
    </row>
    <row r="140" spans="1:58" ht="12.95" customHeight="1">
      <c r="A140" s="45"/>
      <c r="B140" s="46" t="s">
        <v>8</v>
      </c>
      <c r="C140" s="453">
        <f t="shared" si="307"/>
        <v>33.160049999999998</v>
      </c>
      <c r="D140" s="46" t="s">
        <v>485</v>
      </c>
      <c r="E140" s="47">
        <v>31.5</v>
      </c>
      <c r="F140" s="47">
        <v>1</v>
      </c>
      <c r="G140" s="505">
        <v>520</v>
      </c>
      <c r="H140" s="49">
        <v>0.12</v>
      </c>
      <c r="I140" s="50">
        <v>0.88</v>
      </c>
      <c r="J140" s="87">
        <f t="shared" si="308"/>
        <v>70.572902400000004</v>
      </c>
      <c r="K140" s="87">
        <f t="shared" si="309"/>
        <v>33.160049999999998</v>
      </c>
      <c r="L140" s="40">
        <v>580</v>
      </c>
      <c r="M140" s="40">
        <f>+L140-L140*0.12</f>
        <v>510.4</v>
      </c>
      <c r="N140" s="51">
        <f t="shared" si="310"/>
        <v>0.12</v>
      </c>
      <c r="O140" s="52">
        <f>+'Trim Rwd'!H101</f>
        <v>330</v>
      </c>
      <c r="P140" s="53">
        <f t="shared" si="311"/>
        <v>202620</v>
      </c>
      <c r="Q140" s="52">
        <v>625</v>
      </c>
      <c r="R140" s="506">
        <v>0</v>
      </c>
      <c r="S140" s="506">
        <v>11</v>
      </c>
      <c r="T140" s="42">
        <f t="shared" si="312"/>
        <v>33.160049999999998</v>
      </c>
      <c r="U140" s="42">
        <f t="shared" si="313"/>
        <v>32.576433119999997</v>
      </c>
      <c r="V140" s="42">
        <f t="shared" si="314"/>
        <v>0.52324271999999994</v>
      </c>
      <c r="W140" s="42">
        <f>+'28'!K28/1000</f>
        <v>32.033999999999999</v>
      </c>
      <c r="X140" s="43"/>
      <c r="Y140" s="216"/>
      <c r="Z140" s="42"/>
      <c r="AA140" s="42"/>
      <c r="AB140" s="42"/>
      <c r="AC140" s="42">
        <f>K140-T140</f>
        <v>0</v>
      </c>
      <c r="AD140" s="42">
        <f t="shared" ref="AD140:AD142" si="315">+AM140+BA140</f>
        <v>10</v>
      </c>
      <c r="AE140" s="235" t="s">
        <v>489</v>
      </c>
      <c r="AF140" s="42"/>
      <c r="AG140" s="42">
        <v>10</v>
      </c>
      <c r="AH140" s="42"/>
      <c r="AI140" s="42"/>
      <c r="AJ140" s="42"/>
      <c r="AK140" s="42"/>
      <c r="AL140" s="42"/>
      <c r="AM140" s="42">
        <f>SUM(AF140:AL140)+AT140+AV140+AX140</f>
        <v>10</v>
      </c>
      <c r="AN140" s="42"/>
      <c r="AO140" s="42"/>
      <c r="AP140" s="42"/>
      <c r="AQ140" s="42"/>
      <c r="AR140" s="42">
        <f t="shared" ref="AR140:AR141" si="316">SUM(AN140:AQ140)</f>
        <v>0</v>
      </c>
      <c r="AS140" s="42"/>
      <c r="AT140" s="42"/>
      <c r="AU140" s="42"/>
      <c r="AV140" s="42"/>
      <c r="AW140" s="42"/>
      <c r="AX140" s="42"/>
      <c r="AY140" s="42"/>
      <c r="AZ140" s="42"/>
      <c r="BA140" s="42">
        <f>+AR140+AS140+AU140+AW140+AY140+AZ140</f>
        <v>0</v>
      </c>
      <c r="BB140" s="38"/>
      <c r="BC140" s="56">
        <v>4</v>
      </c>
      <c r="BD140" s="56"/>
      <c r="BE140" s="56"/>
      <c r="BF140" s="56"/>
    </row>
    <row r="141" spans="1:58" ht="12.95" customHeight="1">
      <c r="A141" s="45"/>
      <c r="B141" s="46" t="s">
        <v>8</v>
      </c>
      <c r="C141" s="453">
        <f t="shared" si="307"/>
        <v>24.933744000000001</v>
      </c>
      <c r="D141" s="46" t="s">
        <v>485</v>
      </c>
      <c r="E141" s="47">
        <v>36</v>
      </c>
      <c r="F141" s="47">
        <v>1</v>
      </c>
      <c r="G141" s="505">
        <v>520</v>
      </c>
      <c r="H141" s="49">
        <v>0.12</v>
      </c>
      <c r="I141" s="50">
        <v>0.88</v>
      </c>
      <c r="J141" s="87">
        <f t="shared" si="308"/>
        <v>80.654745599999984</v>
      </c>
      <c r="K141" s="87">
        <f t="shared" si="309"/>
        <v>28.812326400000003</v>
      </c>
      <c r="L141" s="40">
        <v>450</v>
      </c>
      <c r="M141" s="40">
        <f>+L141-L141*0.12</f>
        <v>396</v>
      </c>
      <c r="N141" s="51">
        <f t="shared" si="310"/>
        <v>0.12</v>
      </c>
      <c r="O141" s="52">
        <f>+'Trim Rwd'!H102</f>
        <v>330</v>
      </c>
      <c r="P141" s="53">
        <f t="shared" si="311"/>
        <v>171600</v>
      </c>
      <c r="Q141" s="52">
        <v>530</v>
      </c>
      <c r="R141" s="506">
        <v>0</v>
      </c>
      <c r="S141" s="506">
        <v>10</v>
      </c>
      <c r="T141" s="42">
        <f t="shared" si="312"/>
        <v>24.933744000000001</v>
      </c>
      <c r="U141" s="42">
        <f t="shared" si="313"/>
        <v>24.463296</v>
      </c>
      <c r="V141" s="42">
        <f t="shared" si="314"/>
        <v>0.54362879999999991</v>
      </c>
      <c r="W141" s="42">
        <f>+'28'!K22/1000</f>
        <v>20.895</v>
      </c>
      <c r="X141" s="507"/>
      <c r="Y141" s="216"/>
      <c r="Z141" s="42"/>
      <c r="AA141" s="54"/>
      <c r="AB141" s="54"/>
      <c r="AC141" s="42">
        <f>K141-T141</f>
        <v>3.8785824000000027</v>
      </c>
      <c r="AD141" s="42">
        <f t="shared" si="315"/>
        <v>11</v>
      </c>
      <c r="AE141" s="235" t="s">
        <v>226</v>
      </c>
      <c r="AF141" s="42"/>
      <c r="AG141" s="42"/>
      <c r="AH141" s="42">
        <v>11</v>
      </c>
      <c r="AI141" s="508"/>
      <c r="AJ141" s="42"/>
      <c r="AK141" s="42"/>
      <c r="AL141" s="42"/>
      <c r="AM141" s="42">
        <f>SUM(AF141:AL141)+AT141+AV141+AX141</f>
        <v>11</v>
      </c>
      <c r="AN141" s="42"/>
      <c r="AO141" s="42"/>
      <c r="AP141" s="42"/>
      <c r="AQ141" s="42"/>
      <c r="AR141" s="42">
        <f t="shared" si="316"/>
        <v>0</v>
      </c>
      <c r="AS141" s="42"/>
      <c r="AT141" s="42"/>
      <c r="AU141" s="42"/>
      <c r="AV141" s="42"/>
      <c r="AW141" s="42"/>
      <c r="AX141" s="42"/>
      <c r="AY141" s="42"/>
      <c r="AZ141" s="42"/>
      <c r="BA141" s="42">
        <f>+AR141+AS141+AU141+AW141+AY141+AZ141</f>
        <v>0</v>
      </c>
      <c r="BB141" s="38"/>
      <c r="BC141" s="56"/>
      <c r="BD141" s="56"/>
      <c r="BE141" s="56"/>
      <c r="BF141" s="56"/>
    </row>
    <row r="142" spans="1:58" ht="12.95" customHeight="1">
      <c r="A142" s="45"/>
      <c r="B142" s="46"/>
      <c r="C142" s="453"/>
      <c r="D142" s="46"/>
      <c r="E142" s="47"/>
      <c r="F142" s="47"/>
      <c r="G142" s="505"/>
      <c r="H142" s="49"/>
      <c r="I142" s="50"/>
      <c r="J142" s="87"/>
      <c r="K142" s="87"/>
      <c r="L142" s="40"/>
      <c r="M142" s="40"/>
      <c r="N142" s="51"/>
      <c r="O142" s="52"/>
      <c r="P142" s="53"/>
      <c r="Q142" s="52"/>
      <c r="R142" s="506"/>
      <c r="S142" s="506"/>
      <c r="T142" s="42"/>
      <c r="U142" s="42"/>
      <c r="V142" s="42"/>
      <c r="W142" s="42"/>
      <c r="X142" s="43"/>
      <c r="Y142" s="216"/>
      <c r="Z142" s="42"/>
      <c r="AA142" s="42"/>
      <c r="AB142" s="42"/>
      <c r="AC142" s="42"/>
      <c r="AD142" s="42">
        <f t="shared" si="315"/>
        <v>7</v>
      </c>
      <c r="AE142" s="235" t="s">
        <v>387</v>
      </c>
      <c r="AF142" s="42"/>
      <c r="AG142" s="42"/>
      <c r="AH142" s="42"/>
      <c r="AI142" s="508">
        <v>7</v>
      </c>
      <c r="AJ142" s="42"/>
      <c r="AK142" s="42"/>
      <c r="AL142" s="42"/>
      <c r="AM142" s="42">
        <f>SUM(AF142:AL142)+AT142+AV142+AX142</f>
        <v>7</v>
      </c>
      <c r="AN142" s="42"/>
      <c r="AO142" s="42"/>
      <c r="AP142" s="42"/>
      <c r="AQ142" s="42"/>
      <c r="AR142" s="42">
        <f t="shared" ref="AR142" si="317">SUM(AN142:AQ142)</f>
        <v>0</v>
      </c>
      <c r="AS142" s="42"/>
      <c r="AT142" s="42"/>
      <c r="AU142" s="42"/>
      <c r="AV142" s="42"/>
      <c r="AW142" s="42"/>
      <c r="AX142" s="42"/>
      <c r="AY142" s="42"/>
      <c r="AZ142" s="42"/>
      <c r="BA142" s="42">
        <f>+AR142+AS142+AU142+AW142+AY142+AZ142</f>
        <v>0</v>
      </c>
      <c r="BB142" s="38"/>
      <c r="BC142" s="56"/>
      <c r="BD142" s="56"/>
      <c r="BE142" s="56"/>
      <c r="BF142" s="56"/>
    </row>
    <row r="143" spans="1:58" ht="12.95" customHeight="1">
      <c r="A143" s="45"/>
      <c r="B143" s="46"/>
      <c r="C143" s="453"/>
      <c r="D143" s="46"/>
      <c r="E143" s="47"/>
      <c r="F143" s="47"/>
      <c r="G143" s="505"/>
      <c r="H143" s="49"/>
      <c r="I143" s="50"/>
      <c r="J143" s="87"/>
      <c r="K143" s="87"/>
      <c r="L143" s="40"/>
      <c r="M143" s="40"/>
      <c r="N143" s="51"/>
      <c r="O143" s="52"/>
      <c r="P143" s="53"/>
      <c r="Q143" s="52"/>
      <c r="R143" s="506"/>
      <c r="S143" s="506"/>
      <c r="T143" s="42"/>
      <c r="U143" s="42"/>
      <c r="V143" s="42"/>
      <c r="W143" s="42"/>
      <c r="X143" s="43"/>
      <c r="Y143" s="216"/>
      <c r="Z143" s="42"/>
      <c r="AA143" s="42"/>
      <c r="AB143" s="42"/>
      <c r="AC143" s="42"/>
      <c r="AD143" s="42"/>
      <c r="AE143" s="235"/>
      <c r="AF143" s="38"/>
      <c r="AG143" s="38"/>
      <c r="AH143" s="38"/>
      <c r="AJ143" s="42"/>
      <c r="AK143" s="42"/>
      <c r="AL143" s="42"/>
      <c r="AM143" s="42"/>
      <c r="AN143" s="42"/>
      <c r="AO143" s="42"/>
      <c r="AP143" s="42"/>
      <c r="AQ143" s="42"/>
      <c r="AR143" s="42"/>
      <c r="AS143" s="42"/>
      <c r="AT143" s="42"/>
      <c r="AU143" s="42"/>
      <c r="AV143" s="42"/>
      <c r="AW143" s="42"/>
      <c r="AX143" s="42"/>
      <c r="AY143" s="42"/>
      <c r="AZ143" s="42"/>
      <c r="BA143" s="42"/>
      <c r="BB143" s="38"/>
      <c r="BC143" s="509"/>
      <c r="BD143" s="56"/>
      <c r="BE143" s="56"/>
      <c r="BF143" s="56"/>
    </row>
    <row r="144" spans="1:58" ht="12.95" customHeight="1">
      <c r="A144" s="45">
        <v>45929</v>
      </c>
      <c r="B144" s="46" t="s">
        <v>8</v>
      </c>
      <c r="C144" s="453">
        <f t="shared" ref="C144:C146" si="318">(M144*E144*O144*Q144)/100000000</f>
        <v>13.642992</v>
      </c>
      <c r="D144" s="46" t="s">
        <v>485</v>
      </c>
      <c r="E144" s="47">
        <v>36</v>
      </c>
      <c r="F144" s="47">
        <v>1</v>
      </c>
      <c r="G144" s="505">
        <v>455</v>
      </c>
      <c r="H144" s="49">
        <v>0.12</v>
      </c>
      <c r="I144" s="50">
        <v>0.88</v>
      </c>
      <c r="J144" s="87">
        <f t="shared" ref="J144:J146" si="319">E144*G144*(1-H144)*1440/1000000*3.4</f>
        <v>70.572902400000004</v>
      </c>
      <c r="K144" s="87">
        <f t="shared" ref="K144:K146" si="320">(IF(G144&lt;L144,L144,G144)*(1-IF(H144&lt;N144,H144,N144))*E144*O144*Q144)/100000000</f>
        <v>13.7945808</v>
      </c>
      <c r="L144" s="40">
        <v>450</v>
      </c>
      <c r="M144" s="40">
        <f>+L144-L144*0.12</f>
        <v>396</v>
      </c>
      <c r="N144" s="51">
        <f t="shared" ref="N144:N146" si="321">1-(M144/L144)</f>
        <v>0.12</v>
      </c>
      <c r="O144" s="52">
        <f>+'Trim Rwd'!H104</f>
        <v>330</v>
      </c>
      <c r="P144" s="53">
        <f t="shared" ref="P144:P146" si="322">O144*(Q144-R144-S144)</f>
        <v>85140</v>
      </c>
      <c r="Q144" s="52">
        <v>290</v>
      </c>
      <c r="R144" s="506">
        <v>22</v>
      </c>
      <c r="S144" s="506">
        <v>10</v>
      </c>
      <c r="T144" s="42">
        <f t="shared" ref="T144:T146" si="323">E144*M144*O144*Q144/100000000</f>
        <v>13.642992</v>
      </c>
      <c r="U144" s="42">
        <f t="shared" ref="U144:U146" si="324">E144*M144*O144*(Q144-R144-S144)/100000000</f>
        <v>12.1375584</v>
      </c>
      <c r="V144" s="42">
        <f t="shared" ref="V144:V146" si="325">E144*G144*(1-N144)*O144/100*(R144+S144)/1000000</f>
        <v>1.5221606399999998</v>
      </c>
      <c r="W144" s="42">
        <f>+'29'!K22/1000</f>
        <v>14.318</v>
      </c>
      <c r="X144" s="43">
        <f>SUM(W144:W147)/SUM(K144:K147)</f>
        <v>0.87765580345109218</v>
      </c>
      <c r="Y144" s="216">
        <v>0</v>
      </c>
      <c r="Z144" s="42">
        <f>+'29'!D7/1000</f>
        <v>0.68</v>
      </c>
      <c r="AA144" s="42">
        <f>SUM(U144:U147)-SUM(W144:W147)-SUM(Z144:Z147)-SUM(Y144:Y147)</f>
        <v>4.2637256828453616</v>
      </c>
      <c r="AB144" s="42">
        <f>(SUM(K144:K147)-SUM(W144:W147)-SUM(Y144:Y147)-SUM(Z144:Z147)-SUM(AC144:AC147)-SUM(V144:V147))-AA144</f>
        <v>6.3260031546281681E-3</v>
      </c>
      <c r="AC144" s="42">
        <f>K144-T144</f>
        <v>0.15158880000000075</v>
      </c>
      <c r="AD144" s="42">
        <f>+AM144+BA144</f>
        <v>0</v>
      </c>
      <c r="AE144" s="235" t="s">
        <v>397</v>
      </c>
      <c r="AF144" s="38">
        <v>0</v>
      </c>
      <c r="AG144" s="38"/>
      <c r="AH144" s="38"/>
      <c r="AJ144" s="42"/>
      <c r="AK144" s="42"/>
      <c r="AL144" s="42"/>
      <c r="AM144" s="42">
        <f>SUM(AF144:AL144)+AT144+AV144+AX144</f>
        <v>0</v>
      </c>
      <c r="AN144" s="42"/>
      <c r="AO144" s="42"/>
      <c r="AP144" s="42"/>
      <c r="AQ144" s="42"/>
      <c r="AR144" s="42">
        <f>SUM(AN144:AQ144)</f>
        <v>0</v>
      </c>
      <c r="AS144" s="42"/>
      <c r="AT144" s="42"/>
      <c r="AU144" s="42"/>
      <c r="AV144" s="42"/>
      <c r="AW144" s="42"/>
      <c r="AX144" s="42"/>
      <c r="AY144" s="42"/>
      <c r="AZ144" s="42"/>
      <c r="BA144" s="42">
        <f>+AR144+AS144+AU144+AW144+AY144+AZ144</f>
        <v>0</v>
      </c>
      <c r="BB144" s="38">
        <v>0</v>
      </c>
      <c r="BC144" s="509"/>
      <c r="BD144" s="56"/>
      <c r="BE144" s="56"/>
      <c r="BF144" s="56"/>
    </row>
    <row r="145" spans="1:97" ht="12.95" customHeight="1">
      <c r="A145" s="45"/>
      <c r="B145" s="46" t="s">
        <v>8</v>
      </c>
      <c r="C145" s="453">
        <f t="shared" si="318"/>
        <v>8.4241634399999992</v>
      </c>
      <c r="D145" s="46" t="s">
        <v>485</v>
      </c>
      <c r="E145" s="47">
        <v>30.5</v>
      </c>
      <c r="F145" s="47">
        <v>1</v>
      </c>
      <c r="G145" s="505">
        <v>535</v>
      </c>
      <c r="H145" s="49">
        <v>0.12</v>
      </c>
      <c r="I145" s="50">
        <v>0.88</v>
      </c>
      <c r="J145" s="87">
        <f t="shared" si="319"/>
        <v>70.303622399999995</v>
      </c>
      <c r="K145" s="87">
        <f t="shared" si="320"/>
        <v>8.5036366799999996</v>
      </c>
      <c r="L145" s="40">
        <v>530</v>
      </c>
      <c r="M145" s="40">
        <f>+L145-L145*0.12</f>
        <v>466.4</v>
      </c>
      <c r="N145" s="51">
        <f t="shared" si="321"/>
        <v>0.12</v>
      </c>
      <c r="O145" s="52">
        <f>+'Trim Rwd'!H105</f>
        <v>329</v>
      </c>
      <c r="P145" s="53">
        <f t="shared" si="322"/>
        <v>56259</v>
      </c>
      <c r="Q145" s="52">
        <v>180</v>
      </c>
      <c r="R145" s="506">
        <v>0</v>
      </c>
      <c r="S145" s="506">
        <v>9</v>
      </c>
      <c r="T145" s="42">
        <f t="shared" si="323"/>
        <v>8.4241634399999992</v>
      </c>
      <c r="U145" s="42">
        <f t="shared" si="324"/>
        <v>8.0029552679999991</v>
      </c>
      <c r="V145" s="42">
        <f t="shared" si="325"/>
        <v>0.42518183399999998</v>
      </c>
      <c r="W145" s="42">
        <f>+'29'!K29/1000</f>
        <v>8.5050000000000008</v>
      </c>
      <c r="X145" s="43"/>
      <c r="Y145" s="216"/>
      <c r="Z145" s="42">
        <v>0</v>
      </c>
      <c r="AA145" s="42"/>
      <c r="AB145" s="42"/>
      <c r="AC145" s="42">
        <f>K145-T145</f>
        <v>7.9473240000000445E-2</v>
      </c>
      <c r="AD145" s="42">
        <f t="shared" ref="AD145:AD148" si="326">+AM145+BA145</f>
        <v>10</v>
      </c>
      <c r="AE145" s="235" t="s">
        <v>487</v>
      </c>
      <c r="AF145" s="42"/>
      <c r="AG145" s="42">
        <v>10</v>
      </c>
      <c r="AH145" s="42"/>
      <c r="AI145" s="42"/>
      <c r="AJ145" s="42"/>
      <c r="AK145" s="42"/>
      <c r="AL145" s="42"/>
      <c r="AM145" s="42">
        <f>SUM(AF145:AL145)+AT145+AV145+AX145</f>
        <v>10</v>
      </c>
      <c r="AN145" s="42"/>
      <c r="AO145" s="42"/>
      <c r="AP145" s="42"/>
      <c r="AQ145" s="42"/>
      <c r="AR145" s="42">
        <f t="shared" ref="AR145:AR146" si="327">SUM(AN145:AQ145)</f>
        <v>0</v>
      </c>
      <c r="AS145" s="42"/>
      <c r="AT145" s="42"/>
      <c r="AU145" s="42"/>
      <c r="AV145" s="42"/>
      <c r="AW145" s="42"/>
      <c r="AX145" s="42"/>
      <c r="AY145" s="42"/>
      <c r="AZ145" s="42"/>
      <c r="BA145" s="42">
        <f>+AR145+AS145+AU145+AW145+AY145+AZ145</f>
        <v>0</v>
      </c>
      <c r="BB145" s="38"/>
      <c r="BC145" s="56">
        <v>3</v>
      </c>
      <c r="BD145" s="56"/>
      <c r="BE145" s="56"/>
      <c r="BF145" s="56"/>
    </row>
    <row r="146" spans="1:97" ht="12.95" customHeight="1">
      <c r="A146" s="45"/>
      <c r="B146" s="46" t="s">
        <v>8</v>
      </c>
      <c r="C146" s="453">
        <f t="shared" si="318"/>
        <v>49.568224639999997</v>
      </c>
      <c r="D146" s="46" t="s">
        <v>485</v>
      </c>
      <c r="E146" s="47">
        <v>34</v>
      </c>
      <c r="F146" s="47">
        <v>1</v>
      </c>
      <c r="G146" s="505">
        <v>480</v>
      </c>
      <c r="H146" s="49">
        <v>0.12</v>
      </c>
      <c r="I146" s="50">
        <v>0.88</v>
      </c>
      <c r="J146" s="87">
        <f t="shared" si="319"/>
        <v>70.314393599999988</v>
      </c>
      <c r="K146" s="87">
        <f t="shared" si="320"/>
        <v>49.568224639999997</v>
      </c>
      <c r="L146" s="40">
        <v>506.8041237113402</v>
      </c>
      <c r="M146" s="40">
        <v>445.98762886597939</v>
      </c>
      <c r="N146" s="51">
        <f t="shared" si="321"/>
        <v>0.12</v>
      </c>
      <c r="O146" s="52">
        <f>+'Trim Rwd'!H106</f>
        <v>337</v>
      </c>
      <c r="P146" s="53">
        <f t="shared" si="322"/>
        <v>323520</v>
      </c>
      <c r="Q146" s="52">
        <v>970</v>
      </c>
      <c r="R146" s="506">
        <v>0</v>
      </c>
      <c r="S146" s="506">
        <v>10</v>
      </c>
      <c r="T146" s="42">
        <f t="shared" si="323"/>
        <v>49.568224639999997</v>
      </c>
      <c r="U146" s="42">
        <f t="shared" si="324"/>
        <v>49.057212014845362</v>
      </c>
      <c r="V146" s="42">
        <f t="shared" si="325"/>
        <v>0.48398592000000007</v>
      </c>
      <c r="W146" s="42">
        <f>+'29'!K26/1000</f>
        <v>40.250999999999998</v>
      </c>
      <c r="X146" s="507"/>
      <c r="Y146" s="216"/>
      <c r="Z146" s="42">
        <f>+'29'!D25/1000</f>
        <v>1.18</v>
      </c>
      <c r="AA146" s="54"/>
      <c r="AB146" s="54"/>
      <c r="AC146" s="42">
        <f>K146-T146</f>
        <v>0</v>
      </c>
      <c r="AD146" s="42">
        <f t="shared" si="326"/>
        <v>9</v>
      </c>
      <c r="AE146" s="235" t="s">
        <v>226</v>
      </c>
      <c r="AF146" s="42"/>
      <c r="AG146" s="42"/>
      <c r="AH146" s="42">
        <v>9</v>
      </c>
      <c r="AI146" s="508"/>
      <c r="AJ146" s="42"/>
      <c r="AK146" s="42"/>
      <c r="AL146" s="42"/>
      <c r="AM146" s="42">
        <f>SUM(AF146:AL146)+AT146+AV146+AX146</f>
        <v>9</v>
      </c>
      <c r="AN146" s="42"/>
      <c r="AO146" s="42"/>
      <c r="AP146" s="42"/>
      <c r="AQ146" s="42"/>
      <c r="AR146" s="42">
        <f t="shared" si="327"/>
        <v>0</v>
      </c>
      <c r="AS146" s="42"/>
      <c r="AT146" s="42"/>
      <c r="AU146" s="42"/>
      <c r="AV146" s="42"/>
      <c r="AW146" s="42"/>
      <c r="AX146" s="42"/>
      <c r="AY146" s="42"/>
      <c r="AZ146" s="42"/>
      <c r="BA146" s="42">
        <f>+AR146+AS146+AU146+AW146+AY146+AZ146</f>
        <v>0</v>
      </c>
      <c r="BB146" s="38"/>
      <c r="BC146" s="56"/>
      <c r="BD146" s="56"/>
      <c r="BE146" s="56"/>
      <c r="BF146" s="56"/>
    </row>
    <row r="147" spans="1:97" ht="12.95" customHeight="1">
      <c r="A147" s="45"/>
      <c r="B147" s="46"/>
      <c r="C147" s="453"/>
      <c r="D147" s="46"/>
      <c r="E147" s="47"/>
      <c r="F147" s="47"/>
      <c r="G147" s="505"/>
      <c r="H147" s="49"/>
      <c r="I147" s="50"/>
      <c r="J147" s="87"/>
      <c r="K147" s="87"/>
      <c r="L147" s="40"/>
      <c r="M147" s="40"/>
      <c r="N147" s="51"/>
      <c r="O147" s="52"/>
      <c r="P147" s="53"/>
      <c r="Q147" s="52"/>
      <c r="R147" s="506"/>
      <c r="S147" s="506"/>
      <c r="T147" s="42"/>
      <c r="U147" s="42"/>
      <c r="V147" s="42"/>
      <c r="W147" s="42"/>
      <c r="X147" s="43"/>
      <c r="Y147" s="216"/>
      <c r="Z147" s="42"/>
      <c r="AA147" s="42"/>
      <c r="AB147" s="42"/>
      <c r="AC147" s="42"/>
      <c r="AD147" s="42">
        <f t="shared" si="326"/>
        <v>10</v>
      </c>
      <c r="AE147" s="235" t="s">
        <v>387</v>
      </c>
      <c r="AF147" s="42"/>
      <c r="AG147" s="42"/>
      <c r="AH147" s="42"/>
      <c r="AI147" s="508">
        <v>10</v>
      </c>
      <c r="AJ147" s="42"/>
      <c r="AK147" s="42"/>
      <c r="AL147" s="42"/>
      <c r="AM147" s="42">
        <f>SUM(AF147:AL147)+AT147+AV147+AX147</f>
        <v>10</v>
      </c>
      <c r="AN147" s="42"/>
      <c r="AO147" s="42"/>
      <c r="AP147" s="42"/>
      <c r="AQ147" s="42"/>
      <c r="AR147" s="42">
        <f t="shared" ref="AR147:AR148" si="328">SUM(AN147:AQ147)</f>
        <v>0</v>
      </c>
      <c r="AS147" s="42"/>
      <c r="AT147" s="42"/>
      <c r="AU147" s="42"/>
      <c r="AV147" s="42"/>
      <c r="AW147" s="42"/>
      <c r="AX147" s="42"/>
      <c r="AY147" s="42"/>
      <c r="AZ147" s="42"/>
      <c r="BA147" s="42">
        <f>+AR147+AS147+AU147+AW147+AY147+AZ147</f>
        <v>0</v>
      </c>
      <c r="BB147" s="38"/>
      <c r="BC147" s="56"/>
      <c r="BD147" s="56"/>
      <c r="BE147" s="56"/>
      <c r="BF147" s="56"/>
    </row>
    <row r="148" spans="1:97" ht="12.95" customHeight="1">
      <c r="A148" s="45"/>
      <c r="B148" s="564"/>
      <c r="C148" s="453"/>
      <c r="D148" s="46"/>
      <c r="E148" s="47"/>
      <c r="F148" s="47"/>
      <c r="G148" s="48"/>
      <c r="H148" s="49"/>
      <c r="I148" s="50"/>
      <c r="J148" s="87"/>
      <c r="K148" s="87"/>
      <c r="L148" s="40"/>
      <c r="M148" s="40"/>
      <c r="N148" s="51"/>
      <c r="O148" s="52"/>
      <c r="P148" s="53"/>
      <c r="Q148" s="39"/>
      <c r="R148" s="506"/>
      <c r="S148" s="506"/>
      <c r="T148" s="42"/>
      <c r="U148" s="42"/>
      <c r="V148" s="42"/>
      <c r="W148" s="42"/>
      <c r="X148" s="43"/>
      <c r="Y148" s="43"/>
      <c r="Z148" s="42"/>
      <c r="AA148" s="54"/>
      <c r="AB148" s="54"/>
      <c r="AC148" s="42"/>
      <c r="AD148" s="42">
        <f t="shared" si="326"/>
        <v>22</v>
      </c>
      <c r="AE148" s="238" t="s">
        <v>739</v>
      </c>
      <c r="AF148" s="42"/>
      <c r="AG148" s="42"/>
      <c r="AH148" s="42"/>
      <c r="AI148" s="508"/>
      <c r="AJ148" s="42"/>
      <c r="AK148" s="42"/>
      <c r="AL148" s="42"/>
      <c r="AM148" s="42">
        <f>SUM(AF148:AL148)+AT148+AV148+AX148</f>
        <v>0</v>
      </c>
      <c r="AN148" s="42"/>
      <c r="AO148" s="42"/>
      <c r="AP148" s="42">
        <v>22</v>
      </c>
      <c r="AQ148" s="42"/>
      <c r="AR148" s="42">
        <f t="shared" si="328"/>
        <v>22</v>
      </c>
      <c r="AS148" s="42"/>
      <c r="AT148" s="42"/>
      <c r="AU148" s="42"/>
      <c r="AV148" s="42"/>
      <c r="AW148" s="42"/>
      <c r="AX148" s="42"/>
      <c r="AY148" s="42"/>
      <c r="AZ148" s="42"/>
      <c r="BA148" s="42">
        <f>+AR148+AS148+AU148+AW148+AY148+AZ148</f>
        <v>22</v>
      </c>
      <c r="BB148" s="38"/>
      <c r="BC148" s="56"/>
      <c r="BD148" s="56"/>
      <c r="BE148" s="56"/>
      <c r="BF148" s="56"/>
    </row>
    <row r="149" spans="1:97" ht="12.95" customHeight="1">
      <c r="A149" s="45"/>
      <c r="B149" s="46"/>
      <c r="C149" s="453"/>
      <c r="D149" s="46"/>
      <c r="E149" s="47"/>
      <c r="F149" s="47"/>
      <c r="G149" s="505"/>
      <c r="H149" s="49"/>
      <c r="I149" s="50"/>
      <c r="J149" s="87"/>
      <c r="K149" s="87"/>
      <c r="L149" s="40"/>
      <c r="M149" s="40"/>
      <c r="N149" s="51"/>
      <c r="O149" s="52"/>
      <c r="P149" s="53"/>
      <c r="Q149" s="52"/>
      <c r="R149" s="506"/>
      <c r="S149" s="506"/>
      <c r="T149" s="42"/>
      <c r="U149" s="42"/>
      <c r="V149" s="42"/>
      <c r="W149" s="42"/>
      <c r="X149" s="507"/>
      <c r="Y149" s="216"/>
      <c r="Z149" s="42"/>
      <c r="AA149" s="54"/>
      <c r="AB149" s="54"/>
      <c r="AC149" s="42"/>
      <c r="AD149" s="42"/>
      <c r="AE149" s="235"/>
      <c r="AF149" s="42"/>
      <c r="AG149" s="42"/>
      <c r="AH149" s="42"/>
      <c r="AI149" s="508"/>
      <c r="AJ149" s="42"/>
      <c r="AK149" s="42"/>
      <c r="AL149" s="42"/>
      <c r="AM149" s="42"/>
      <c r="AN149" s="42"/>
      <c r="AO149" s="42"/>
      <c r="AP149" s="42"/>
      <c r="AQ149" s="42"/>
      <c r="AR149" s="42"/>
      <c r="AS149" s="42"/>
      <c r="AT149" s="42"/>
      <c r="AU149" s="42"/>
      <c r="AV149" s="42"/>
      <c r="AW149" s="42"/>
      <c r="AX149" s="42"/>
      <c r="AY149" s="42"/>
      <c r="AZ149" s="42"/>
      <c r="BA149" s="42"/>
      <c r="BB149" s="38"/>
      <c r="BC149" s="56"/>
      <c r="BD149" s="56"/>
      <c r="BE149" s="56"/>
      <c r="BF149" s="56"/>
    </row>
    <row r="150" spans="1:97" ht="12.95" customHeight="1">
      <c r="A150" s="45">
        <v>45930</v>
      </c>
      <c r="B150" s="46" t="s">
        <v>8</v>
      </c>
      <c r="C150" s="453">
        <f t="shared" ref="C150" si="329">(M150*E150*O150*Q150)/100000000</f>
        <v>71.395100363888886</v>
      </c>
      <c r="D150" s="46" t="s">
        <v>485</v>
      </c>
      <c r="E150" s="47">
        <v>34</v>
      </c>
      <c r="F150" s="47">
        <v>1</v>
      </c>
      <c r="G150" s="505">
        <v>480</v>
      </c>
      <c r="H150" s="49">
        <v>0.12</v>
      </c>
      <c r="I150" s="50">
        <v>0.88</v>
      </c>
      <c r="J150" s="87">
        <f t="shared" ref="J150" si="330">E150*G150*(1-H150)*1440/1000000*3.4</f>
        <v>70.314393599999988</v>
      </c>
      <c r="K150" s="87">
        <f t="shared" ref="K150" si="331">(IF(G150&lt;L150,L150,G150)*(1-IF(H150&lt;N150,H150,N150))*E150*O150*Q150)/100000000</f>
        <v>71.395100363888886</v>
      </c>
      <c r="L150" s="40">
        <v>516.84027777777783</v>
      </c>
      <c r="M150" s="40">
        <v>454.81944444444446</v>
      </c>
      <c r="N150" s="51">
        <f t="shared" ref="N150" si="332">1-(M150/L150)</f>
        <v>0.12000000000000011</v>
      </c>
      <c r="O150" s="52">
        <f>+'Trim Rwd'!H108</f>
        <v>337</v>
      </c>
      <c r="P150" s="53">
        <f t="shared" ref="P150" si="333">O150*(Q150-R150-S150)</f>
        <v>444840</v>
      </c>
      <c r="Q150" s="52">
        <f>1440-70</f>
        <v>1370</v>
      </c>
      <c r="R150" s="506">
        <f>70-70</f>
        <v>0</v>
      </c>
      <c r="S150" s="506">
        <v>50</v>
      </c>
      <c r="T150" s="42">
        <f t="shared" ref="T150" si="334">E150*M150*O150*Q150/100000000</f>
        <v>71.395100363888886</v>
      </c>
      <c r="U150" s="42">
        <f t="shared" ref="U150" si="335">E150*M150*O150*(Q150-R150-S150)/100000000</f>
        <v>68.789439766666675</v>
      </c>
      <c r="V150" s="42">
        <f t="shared" ref="V150" si="336">E150*G150*(1-N150)*O150/100*(R150+S150)/1000000</f>
        <v>2.4199295999999997</v>
      </c>
      <c r="W150" s="42">
        <f>+'30'!K34/1000</f>
        <v>66.254999999999995</v>
      </c>
      <c r="X150" s="43">
        <f>SUM(W150:W153)/SUM(K150:K153)</f>
        <v>0.92800485834895308</v>
      </c>
      <c r="Y150" s="216">
        <f>+SUM(RBP!$AG$3:$AG$4)</f>
        <v>0</v>
      </c>
      <c r="Z150" s="42">
        <f>+'29'!D13/1000</f>
        <v>0</v>
      </c>
      <c r="AA150" s="42">
        <f>SUM(U150:U153)-SUM(W150:W153)-SUM(Z150:Z153)-SUM(Y150:Y153)</f>
        <v>2.5344397666666794</v>
      </c>
      <c r="AB150" s="42">
        <f>(SUM(K150:K153)-SUM(W150:W153)-SUM(Y150:Y153)-SUM(Z150:Z153)-SUM(AC150:AC153)-SUM(V150:V153))-AA150</f>
        <v>0.18573099722221187</v>
      </c>
      <c r="AC150" s="42">
        <f>K150-T150</f>
        <v>0</v>
      </c>
      <c r="AD150" s="42">
        <f>+AM150+BA150</f>
        <v>0</v>
      </c>
      <c r="AE150" s="235" t="s">
        <v>397</v>
      </c>
      <c r="AF150" s="38">
        <v>0</v>
      </c>
      <c r="AG150" s="38"/>
      <c r="AH150" s="38"/>
      <c r="AJ150" s="42"/>
      <c r="AK150" s="42"/>
      <c r="AL150" s="42"/>
      <c r="AM150" s="42">
        <f>SUM(AF150:AL150)+AT150+AV150+AX150</f>
        <v>0</v>
      </c>
      <c r="AN150" s="42"/>
      <c r="AO150" s="42"/>
      <c r="AP150" s="42"/>
      <c r="AQ150" s="42"/>
      <c r="AR150" s="42">
        <f>SUM(AN150:AQ150)</f>
        <v>0</v>
      </c>
      <c r="AS150" s="42"/>
      <c r="AT150" s="42"/>
      <c r="AU150" s="42"/>
      <c r="AV150" s="42"/>
      <c r="AW150" s="42"/>
      <c r="AX150" s="42"/>
      <c r="AY150" s="42"/>
      <c r="AZ150" s="42"/>
      <c r="BA150" s="42">
        <f>+AR150+AS150+AU150+AW150+AY150+AZ150</f>
        <v>0</v>
      </c>
      <c r="BB150" s="38">
        <v>0</v>
      </c>
      <c r="BC150" s="509"/>
      <c r="BD150" s="56"/>
      <c r="BE150" s="56"/>
      <c r="BF150" s="56"/>
    </row>
    <row r="151" spans="1:97" ht="12.95" customHeight="1">
      <c r="A151" s="45"/>
      <c r="B151" s="46"/>
      <c r="C151" s="453"/>
      <c r="D151" s="46"/>
      <c r="E151" s="47"/>
      <c r="F151" s="47"/>
      <c r="G151" s="505"/>
      <c r="H151" s="49"/>
      <c r="I151" s="50"/>
      <c r="J151" s="87"/>
      <c r="K151" s="87"/>
      <c r="L151" s="40"/>
      <c r="M151" s="40"/>
      <c r="N151" s="51"/>
      <c r="O151" s="52"/>
      <c r="P151" s="53"/>
      <c r="Q151" s="52"/>
      <c r="R151" s="506"/>
      <c r="S151" s="506"/>
      <c r="T151" s="42"/>
      <c r="U151" s="42"/>
      <c r="V151" s="42"/>
      <c r="W151" s="42"/>
      <c r="X151" s="43"/>
      <c r="Y151" s="216"/>
      <c r="Z151" s="42"/>
      <c r="AA151" s="42"/>
      <c r="AB151" s="42"/>
      <c r="AC151" s="42"/>
      <c r="AD151" s="42">
        <f t="shared" ref="AD151:AD154" si="337">+AM151+BA151</f>
        <v>11</v>
      </c>
      <c r="AE151" s="235" t="s">
        <v>489</v>
      </c>
      <c r="AF151" s="42"/>
      <c r="AG151" s="42">
        <v>11</v>
      </c>
      <c r="AH151" s="42"/>
      <c r="AI151" s="42"/>
      <c r="AJ151" s="42"/>
      <c r="AK151" s="42"/>
      <c r="AL151" s="42"/>
      <c r="AM151" s="42">
        <f>SUM(AF151:AL151)+AT151+AV151+AX151</f>
        <v>11</v>
      </c>
      <c r="AN151" s="42"/>
      <c r="AO151" s="42"/>
      <c r="AP151" s="42"/>
      <c r="AQ151" s="42"/>
      <c r="AR151" s="42">
        <f t="shared" ref="AR151:AR152" si="338">SUM(AN151:AQ151)</f>
        <v>0</v>
      </c>
      <c r="AS151" s="42"/>
      <c r="AT151" s="42"/>
      <c r="AU151" s="42"/>
      <c r="AV151" s="42"/>
      <c r="AW151" s="42"/>
      <c r="AX151" s="42"/>
      <c r="AY151" s="42"/>
      <c r="AZ151" s="42"/>
      <c r="BA151" s="42">
        <f>+AR151+AS151+AU151+AW151+AY151+AZ151</f>
        <v>0</v>
      </c>
      <c r="BB151" s="38"/>
      <c r="BC151" s="56">
        <v>4</v>
      </c>
      <c r="BD151" s="56"/>
      <c r="BE151" s="56"/>
      <c r="BF151" s="56"/>
    </row>
    <row r="152" spans="1:97" ht="12.95" customHeight="1">
      <c r="A152" s="45"/>
      <c r="B152" s="46"/>
      <c r="C152" s="453"/>
      <c r="D152" s="46"/>
      <c r="E152" s="47"/>
      <c r="F152" s="47"/>
      <c r="G152" s="505"/>
      <c r="H152" s="49"/>
      <c r="I152" s="50"/>
      <c r="J152" s="87"/>
      <c r="K152" s="87"/>
      <c r="L152" s="40"/>
      <c r="M152" s="40"/>
      <c r="N152" s="51"/>
      <c r="O152" s="52"/>
      <c r="P152" s="53"/>
      <c r="Q152" s="52"/>
      <c r="R152" s="506"/>
      <c r="S152" s="506"/>
      <c r="T152" s="42"/>
      <c r="U152" s="42"/>
      <c r="V152" s="42"/>
      <c r="W152" s="42"/>
      <c r="X152" s="507"/>
      <c r="Y152" s="216"/>
      <c r="Z152" s="42"/>
      <c r="AA152" s="54"/>
      <c r="AB152" s="54"/>
      <c r="AC152" s="42"/>
      <c r="AD152" s="42">
        <f t="shared" si="337"/>
        <v>9</v>
      </c>
      <c r="AE152" s="235" t="s">
        <v>226</v>
      </c>
      <c r="AF152" s="42"/>
      <c r="AG152" s="42"/>
      <c r="AH152" s="42">
        <v>9</v>
      </c>
      <c r="AI152" s="508"/>
      <c r="AJ152" s="42"/>
      <c r="AK152" s="42"/>
      <c r="AL152" s="42"/>
      <c r="AM152" s="42">
        <f>SUM(AF152:AL152)+AT152+AV152+AX152</f>
        <v>9</v>
      </c>
      <c r="AN152" s="42"/>
      <c r="AO152" s="42"/>
      <c r="AP152" s="42"/>
      <c r="AQ152" s="42"/>
      <c r="AR152" s="42">
        <f t="shared" si="338"/>
        <v>0</v>
      </c>
      <c r="AS152" s="42"/>
      <c r="AT152" s="42"/>
      <c r="AU152" s="42"/>
      <c r="AV152" s="42"/>
      <c r="AW152" s="42"/>
      <c r="AX152" s="42"/>
      <c r="AY152" s="42"/>
      <c r="AZ152" s="42"/>
      <c r="BA152" s="42">
        <f>+AR152+AS152+AU152+AW152+AY152+AZ152</f>
        <v>0</v>
      </c>
      <c r="BB152" s="38"/>
      <c r="BC152" s="56"/>
      <c r="BD152" s="56"/>
      <c r="BE152" s="56"/>
      <c r="BF152" s="56"/>
    </row>
    <row r="153" spans="1:97" ht="12.95" customHeight="1">
      <c r="A153" s="45"/>
      <c r="B153" s="46"/>
      <c r="C153" s="453"/>
      <c r="D153" s="46"/>
      <c r="E153" s="47"/>
      <c r="F153" s="47"/>
      <c r="G153" s="505"/>
      <c r="H153" s="49"/>
      <c r="I153" s="50"/>
      <c r="J153" s="87"/>
      <c r="K153" s="87"/>
      <c r="L153" s="40"/>
      <c r="M153" s="40"/>
      <c r="N153" s="51"/>
      <c r="O153" s="52"/>
      <c r="P153" s="53"/>
      <c r="Q153" s="52"/>
      <c r="R153" s="506"/>
      <c r="S153" s="506"/>
      <c r="T153" s="42"/>
      <c r="U153" s="42"/>
      <c r="V153" s="42"/>
      <c r="W153" s="42"/>
      <c r="X153" s="43"/>
      <c r="Y153" s="216"/>
      <c r="Z153" s="42"/>
      <c r="AA153" s="42"/>
      <c r="AB153" s="42"/>
      <c r="AC153" s="42"/>
      <c r="AD153" s="42">
        <f t="shared" si="337"/>
        <v>30</v>
      </c>
      <c r="AE153" s="238" t="s">
        <v>745</v>
      </c>
      <c r="AF153" s="42"/>
      <c r="AG153" s="42"/>
      <c r="AH153" s="42"/>
      <c r="AI153" s="508"/>
      <c r="AJ153" s="42"/>
      <c r="AK153" s="42">
        <v>30</v>
      </c>
      <c r="AL153" s="42"/>
      <c r="AM153" s="42">
        <f>SUM(AF153:AL153)+AT153+AV153+AX153</f>
        <v>30</v>
      </c>
      <c r="AN153" s="42"/>
      <c r="AO153" s="42"/>
      <c r="AP153" s="42"/>
      <c r="AQ153" s="42"/>
      <c r="AR153" s="42">
        <f t="shared" ref="AR153" si="339">SUM(AN153:AQ153)</f>
        <v>0</v>
      </c>
      <c r="AS153" s="42"/>
      <c r="AT153" s="42"/>
      <c r="AU153" s="42"/>
      <c r="AV153" s="42"/>
      <c r="AW153" s="42"/>
      <c r="AX153" s="42"/>
      <c r="AY153" s="42"/>
      <c r="AZ153" s="42"/>
      <c r="BA153" s="42">
        <f>+AR153+AS153+AU153+AW153+AY153+AZ153</f>
        <v>0</v>
      </c>
      <c r="BB153" s="38"/>
      <c r="BC153" s="56"/>
      <c r="BD153" s="56"/>
      <c r="BE153" s="56"/>
      <c r="BF153" s="56"/>
    </row>
    <row r="154" spans="1:97" ht="12.95" customHeight="1">
      <c r="A154" s="45"/>
      <c r="B154" s="564"/>
      <c r="C154" s="453"/>
      <c r="D154" s="46"/>
      <c r="E154" s="47"/>
      <c r="F154" s="47"/>
      <c r="G154" s="48"/>
      <c r="H154" s="49"/>
      <c r="I154" s="50"/>
      <c r="J154" s="87"/>
      <c r="K154" s="87"/>
      <c r="L154" s="40"/>
      <c r="M154" s="40"/>
      <c r="N154" s="51"/>
      <c r="O154" s="52"/>
      <c r="P154" s="53"/>
      <c r="Q154" s="39"/>
      <c r="R154" s="506"/>
      <c r="S154" s="506"/>
      <c r="T154" s="42"/>
      <c r="U154" s="42"/>
      <c r="V154" s="42"/>
      <c r="W154" s="42"/>
      <c r="X154" s="43"/>
      <c r="Y154" s="43"/>
      <c r="Z154" s="42"/>
      <c r="AA154" s="54"/>
      <c r="AB154" s="54"/>
      <c r="AC154" s="42"/>
      <c r="AD154" s="42">
        <f t="shared" si="337"/>
        <v>0</v>
      </c>
      <c r="AE154" s="583" t="s">
        <v>750</v>
      </c>
      <c r="AF154" s="42"/>
      <c r="AG154" s="42"/>
      <c r="AH154" s="42"/>
      <c r="AI154" s="508"/>
      <c r="AJ154" s="42"/>
      <c r="AK154" s="42"/>
      <c r="AL154" s="42"/>
      <c r="AM154" s="42">
        <f>SUM(AF154:AL154)+AT154+AV154+AX154</f>
        <v>0</v>
      </c>
      <c r="AN154" s="42"/>
      <c r="AO154" s="42"/>
      <c r="AP154" s="42"/>
      <c r="AQ154" s="42"/>
      <c r="AR154" s="42">
        <f t="shared" ref="AR154" si="340">SUM(AN154:AQ154)</f>
        <v>0</v>
      </c>
      <c r="AS154" s="42"/>
      <c r="AT154" s="42"/>
      <c r="AU154" s="42">
        <f>70-70</f>
        <v>0</v>
      </c>
      <c r="AV154" s="42"/>
      <c r="AW154" s="42"/>
      <c r="AX154" s="42"/>
      <c r="AY154" s="42"/>
      <c r="AZ154" s="42"/>
      <c r="BA154" s="42">
        <f>+AR154+AS154+AU154+AW154+AY154+AZ154</f>
        <v>0</v>
      </c>
      <c r="BB154" s="38"/>
      <c r="BC154" s="56"/>
      <c r="BD154" s="56"/>
      <c r="BE154" s="56"/>
      <c r="BF154" s="56"/>
    </row>
    <row r="155" spans="1:97" ht="12.95" customHeight="1">
      <c r="A155" s="45"/>
      <c r="B155" s="564"/>
      <c r="C155" s="453"/>
      <c r="D155" s="46"/>
      <c r="E155" s="47"/>
      <c r="F155" s="47"/>
      <c r="G155" s="48"/>
      <c r="H155" s="49"/>
      <c r="I155" s="50"/>
      <c r="J155" s="87"/>
      <c r="K155" s="87"/>
      <c r="L155" s="40"/>
      <c r="M155" s="40"/>
      <c r="N155" s="51"/>
      <c r="O155" s="52"/>
      <c r="P155" s="53"/>
      <c r="Q155" s="39"/>
      <c r="R155" s="506"/>
      <c r="S155" s="506"/>
      <c r="T155" s="42"/>
      <c r="U155" s="42"/>
      <c r="V155" s="42"/>
      <c r="W155" s="42"/>
      <c r="X155" s="43"/>
      <c r="Y155" s="43"/>
      <c r="Z155" s="42"/>
      <c r="AA155" s="54"/>
      <c r="AB155" s="54"/>
      <c r="AC155" s="42"/>
      <c r="AD155" s="42"/>
      <c r="AE155" s="235"/>
      <c r="AF155" s="42"/>
      <c r="AG155" s="42"/>
      <c r="AH155" s="42"/>
      <c r="AI155" s="42"/>
      <c r="AJ155" s="42"/>
      <c r="AK155" s="42"/>
      <c r="AL155" s="42"/>
      <c r="AM155" s="42"/>
      <c r="AN155" s="42"/>
      <c r="AO155" s="42"/>
      <c r="AP155" s="42"/>
      <c r="AQ155" s="42"/>
      <c r="AR155" s="42"/>
      <c r="AS155" s="42"/>
      <c r="AT155" s="42"/>
      <c r="AU155" s="42"/>
      <c r="AV155" s="42"/>
      <c r="AW155" s="42"/>
      <c r="AX155" s="42"/>
      <c r="AY155" s="42"/>
      <c r="AZ155" s="42"/>
      <c r="BA155" s="42"/>
      <c r="BB155" s="38"/>
      <c r="BC155" s="56"/>
      <c r="BD155" s="509"/>
      <c r="BE155" s="38"/>
      <c r="BF155" s="509"/>
    </row>
    <row r="156" spans="1:97">
      <c r="R156" s="510"/>
      <c r="S156" s="510"/>
      <c r="AA156" s="252">
        <f>U156-W156-Z156</f>
        <v>0</v>
      </c>
      <c r="AB156" s="252"/>
      <c r="AC156" s="253">
        <f>K156-T156</f>
        <v>0</v>
      </c>
      <c r="AD156" s="42"/>
      <c r="AF156" s="57"/>
      <c r="AG156" s="57"/>
      <c r="AH156" s="57"/>
      <c r="AI156" s="57"/>
      <c r="AJ156" s="57"/>
      <c r="AK156" s="57"/>
      <c r="AL156" s="57"/>
      <c r="AM156" s="42"/>
      <c r="AN156" s="57"/>
      <c r="AO156" s="57"/>
      <c r="AP156" s="57"/>
      <c r="AQ156" s="57"/>
      <c r="AR156" s="42"/>
      <c r="AS156" s="57"/>
      <c r="AT156" s="57"/>
      <c r="AU156" s="57"/>
      <c r="AV156" s="57"/>
      <c r="AW156" s="57"/>
      <c r="AX156" s="57"/>
      <c r="AY156" s="57"/>
      <c r="AZ156" s="57"/>
      <c r="BA156" s="42"/>
      <c r="BB156" s="68"/>
      <c r="BC156" s="68"/>
      <c r="BD156" s="509"/>
      <c r="BE156" s="38"/>
      <c r="BF156" s="509"/>
    </row>
    <row r="157" spans="1:97">
      <c r="A157" s="61"/>
      <c r="B157" s="62"/>
      <c r="C157" s="455">
        <f>SUM(C6:C155)</f>
        <v>1876.1797294313831</v>
      </c>
      <c r="D157" s="62"/>
      <c r="E157" s="63"/>
      <c r="F157" s="63"/>
      <c r="G157" s="64"/>
      <c r="H157" s="64"/>
      <c r="I157" s="65">
        <v>0.85</v>
      </c>
      <c r="J157" s="87"/>
      <c r="K157" s="89">
        <f>SUM(K6:K155)</f>
        <v>1891.5981479061691</v>
      </c>
      <c r="L157" s="67"/>
      <c r="M157" s="67"/>
      <c r="N157" s="68"/>
      <c r="O157" s="69">
        <f>P157/(Q157-R157-S157)</f>
        <v>325.42880370451974</v>
      </c>
      <c r="P157" s="66">
        <f>SUM(P6:P155)</f>
        <v>13359828.678481648</v>
      </c>
      <c r="Q157" s="384">
        <f>SUM(Q6:Q156)</f>
        <v>42925</v>
      </c>
      <c r="R157" s="66">
        <f t="shared" ref="R157:W157" si="341">SUM(R6:R155)</f>
        <v>549</v>
      </c>
      <c r="S157" s="66">
        <f t="shared" si="341"/>
        <v>1323</v>
      </c>
      <c r="T157" s="66">
        <f t="shared" si="341"/>
        <v>1876.1797294313831</v>
      </c>
      <c r="U157" s="66">
        <f t="shared" si="341"/>
        <v>1794.4783096384313</v>
      </c>
      <c r="V157" s="408">
        <f t="shared" si="341"/>
        <v>81.223812556867742</v>
      </c>
      <c r="W157" s="459">
        <f t="shared" si="341"/>
        <v>1733.4830000000002</v>
      </c>
      <c r="X157" s="511">
        <f>W157/K157</f>
        <v>0.91641187210867792</v>
      </c>
      <c r="Y157" s="409">
        <f>SUM(Y6:Y155)</f>
        <v>0</v>
      </c>
      <c r="Z157" s="459">
        <f>SUM(Z6:Z155)</f>
        <v>25.227999999999998</v>
      </c>
      <c r="AA157" s="66">
        <f>SUM(AA6:AA155)</f>
        <v>35.767309638431946</v>
      </c>
      <c r="AB157" s="66">
        <f>SUM(AB6:AB155)</f>
        <v>0.47760723608384992</v>
      </c>
      <c r="AC157" s="66">
        <f>SUM(AC6:AC155)</f>
        <v>15.418418474786295</v>
      </c>
      <c r="AD157" s="42">
        <f>SUM(AD6:AD156)</f>
        <v>1872</v>
      </c>
      <c r="AE157" s="70"/>
      <c r="AF157" s="66">
        <f t="shared" ref="AF157:BF157" si="342">SUM(AF6:AF156)</f>
        <v>150</v>
      </c>
      <c r="AG157" s="66">
        <f t="shared" si="342"/>
        <v>537</v>
      </c>
      <c r="AH157" s="66">
        <f t="shared" si="342"/>
        <v>507</v>
      </c>
      <c r="AI157" s="66">
        <f t="shared" si="342"/>
        <v>84</v>
      </c>
      <c r="AJ157" s="66">
        <f t="shared" si="342"/>
        <v>10</v>
      </c>
      <c r="AK157" s="66">
        <f t="shared" si="342"/>
        <v>35</v>
      </c>
      <c r="AL157" s="66">
        <f t="shared" si="342"/>
        <v>0</v>
      </c>
      <c r="AM157" s="66">
        <f t="shared" si="342"/>
        <v>1323</v>
      </c>
      <c r="AN157" s="57">
        <f t="shared" si="342"/>
        <v>0</v>
      </c>
      <c r="AO157" s="57">
        <f t="shared" si="342"/>
        <v>157</v>
      </c>
      <c r="AP157" s="57">
        <f t="shared" si="342"/>
        <v>242</v>
      </c>
      <c r="AQ157" s="57">
        <f t="shared" si="342"/>
        <v>0</v>
      </c>
      <c r="AR157" s="66">
        <f t="shared" si="342"/>
        <v>399</v>
      </c>
      <c r="AS157" s="66">
        <f t="shared" si="342"/>
        <v>0</v>
      </c>
      <c r="AT157" s="66">
        <f t="shared" si="342"/>
        <v>0</v>
      </c>
      <c r="AU157" s="66">
        <f t="shared" si="342"/>
        <v>0</v>
      </c>
      <c r="AV157" s="66">
        <f t="shared" si="342"/>
        <v>0</v>
      </c>
      <c r="AW157" s="66">
        <f t="shared" si="342"/>
        <v>150</v>
      </c>
      <c r="AX157" s="66">
        <f t="shared" si="342"/>
        <v>0</v>
      </c>
      <c r="AY157" s="66">
        <f t="shared" si="342"/>
        <v>0</v>
      </c>
      <c r="AZ157" s="66">
        <f t="shared" si="342"/>
        <v>0</v>
      </c>
      <c r="BA157" s="66">
        <f t="shared" si="342"/>
        <v>549</v>
      </c>
      <c r="BB157" s="57">
        <f t="shared" si="342"/>
        <v>60</v>
      </c>
      <c r="BC157" s="57">
        <f t="shared" si="342"/>
        <v>205</v>
      </c>
      <c r="BD157" s="57">
        <f t="shared" si="342"/>
        <v>1</v>
      </c>
      <c r="BE157" s="57">
        <f t="shared" si="342"/>
        <v>0</v>
      </c>
      <c r="BF157" s="57">
        <f t="shared" si="342"/>
        <v>0</v>
      </c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2"/>
      <c r="BU157" s="32"/>
      <c r="BV157" s="32"/>
      <c r="BW157" s="32"/>
      <c r="BX157" s="32"/>
      <c r="BY157" s="32"/>
      <c r="BZ157" s="32"/>
      <c r="CA157" s="32"/>
      <c r="CB157" s="32"/>
      <c r="CC157" s="32"/>
      <c r="CD157" s="32"/>
      <c r="CE157" s="32"/>
      <c r="CF157" s="32"/>
      <c r="CG157" s="32"/>
      <c r="CH157" s="32"/>
      <c r="CI157" s="32"/>
      <c r="CJ157" s="32"/>
      <c r="CK157" s="32"/>
      <c r="CL157" s="32"/>
      <c r="CM157" s="32"/>
      <c r="CN157" s="32"/>
      <c r="CO157" s="32"/>
      <c r="CP157" s="32"/>
      <c r="CQ157" s="32"/>
      <c r="CR157" s="32"/>
      <c r="CS157" s="32"/>
    </row>
    <row r="158" spans="1:97">
      <c r="A158" s="61"/>
      <c r="B158" s="62"/>
      <c r="C158" s="62"/>
      <c r="D158" s="62"/>
      <c r="E158" s="63"/>
      <c r="F158" s="63"/>
      <c r="G158" s="64"/>
      <c r="H158" s="64"/>
      <c r="I158" s="64"/>
      <c r="J158" s="90"/>
      <c r="K158" s="90"/>
      <c r="L158" s="67"/>
      <c r="M158" s="67"/>
      <c r="N158" s="68"/>
      <c r="O158" s="694"/>
      <c r="P158" s="695"/>
      <c r="Q158" s="64">
        <f>30*1440-Q157</f>
        <v>275</v>
      </c>
      <c r="R158" s="71">
        <f>R157/Q157</f>
        <v>1.2789749563191613E-2</v>
      </c>
      <c r="S158" s="71">
        <f>S157/Q157</f>
        <v>3.0821199767035526E-2</v>
      </c>
      <c r="T158" s="395"/>
      <c r="U158" s="395"/>
      <c r="V158" s="397">
        <f>V157/K157</f>
        <v>4.2939253586590405E-2</v>
      </c>
      <c r="W158" s="413" t="s">
        <v>169</v>
      </c>
      <c r="X158" s="512">
        <v>0.85</v>
      </c>
      <c r="Y158" s="410">
        <f>Y157/K157</f>
        <v>0</v>
      </c>
      <c r="Z158" s="72">
        <f>Z157/K157</f>
        <v>1.3336870744943979E-2</v>
      </c>
      <c r="AA158" s="72">
        <f>AA157/K157</f>
        <v>1.8908513776048668E-2</v>
      </c>
      <c r="AB158" s="72">
        <f>AB157/K157</f>
        <v>2.5248874165610631E-4</v>
      </c>
      <c r="AC158" s="513">
        <f>AC157/K157</f>
        <v>8.1510010420834424E-3</v>
      </c>
      <c r="AD158" s="398"/>
      <c r="AE158" s="44"/>
      <c r="AF158" s="72">
        <f>AF157/$AD$157*$V$158</f>
        <v>3.4406453194383338E-3</v>
      </c>
      <c r="AG158" s="72">
        <f>AG157/$AD$157*$V$158</f>
        <v>1.2317510243589234E-2</v>
      </c>
      <c r="AH158" s="72">
        <f>AH157/$AD$157*$V$158</f>
        <v>1.1629381179701567E-2</v>
      </c>
      <c r="AI158" s="72">
        <f>AI157/$AD$157*$V$158</f>
        <v>1.926761378885467E-3</v>
      </c>
      <c r="AJ158" s="72">
        <f t="shared" ref="AJ158:BA158" si="343">AJ157/$AD$157*$V$158</f>
        <v>2.2937635462922225E-4</v>
      </c>
      <c r="AK158" s="72">
        <f t="shared" si="343"/>
        <v>8.0281724120227782E-4</v>
      </c>
      <c r="AL158" s="72">
        <f t="shared" si="343"/>
        <v>0</v>
      </c>
      <c r="AM158" s="72">
        <f t="shared" si="343"/>
        <v>3.0346491717446106E-2</v>
      </c>
      <c r="AN158" s="72">
        <f t="shared" si="343"/>
        <v>0</v>
      </c>
      <c r="AO158" s="72">
        <f t="shared" si="343"/>
        <v>3.6012087676787889E-3</v>
      </c>
      <c r="AP158" s="72">
        <f t="shared" si="343"/>
        <v>5.550907782027179E-3</v>
      </c>
      <c r="AQ158" s="72">
        <f t="shared" si="343"/>
        <v>0</v>
      </c>
      <c r="AR158" s="72">
        <f t="shared" si="343"/>
        <v>9.1521165497059666E-3</v>
      </c>
      <c r="AS158" s="72">
        <f t="shared" si="343"/>
        <v>0</v>
      </c>
      <c r="AT158" s="72">
        <f t="shared" si="343"/>
        <v>0</v>
      </c>
      <c r="AU158" s="72">
        <f t="shared" si="343"/>
        <v>0</v>
      </c>
      <c r="AV158" s="72">
        <f>AV157/$AD$157*$V$158</f>
        <v>0</v>
      </c>
      <c r="AW158" s="72">
        <f t="shared" ref="AW158:AZ158" si="344">AW157/$AD$157*$V$158</f>
        <v>3.4406453194383338E-3</v>
      </c>
      <c r="AX158" s="72">
        <f t="shared" si="344"/>
        <v>0</v>
      </c>
      <c r="AY158" s="72">
        <f t="shared" si="344"/>
        <v>0</v>
      </c>
      <c r="AZ158" s="72">
        <f t="shared" si="344"/>
        <v>0</v>
      </c>
      <c r="BA158" s="72">
        <f t="shared" si="343"/>
        <v>1.2592761869144303E-2</v>
      </c>
      <c r="BB158" s="39" t="s">
        <v>168</v>
      </c>
      <c r="BC158" s="39" t="s">
        <v>168</v>
      </c>
      <c r="BD158" s="39" t="s">
        <v>379</v>
      </c>
      <c r="BE158" s="39" t="s">
        <v>379</v>
      </c>
      <c r="BF158" s="39" t="s">
        <v>379</v>
      </c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  <c r="BW158" s="32"/>
      <c r="BX158" s="32"/>
      <c r="BY158" s="32"/>
      <c r="BZ158" s="32"/>
      <c r="CA158" s="32"/>
      <c r="CB158" s="32"/>
      <c r="CC158" s="32"/>
      <c r="CD158" s="32"/>
      <c r="CE158" s="32"/>
      <c r="CF158" s="32"/>
      <c r="CG158" s="32"/>
      <c r="CH158" s="32"/>
      <c r="CI158" s="32"/>
      <c r="CJ158" s="32"/>
      <c r="CK158" s="32"/>
      <c r="CL158" s="32"/>
      <c r="CM158" s="32"/>
      <c r="CN158" s="32"/>
      <c r="CO158" s="32"/>
      <c r="CP158" s="32"/>
      <c r="CQ158" s="32"/>
      <c r="CR158" s="32"/>
      <c r="CS158" s="32"/>
    </row>
    <row r="159" spans="1:97">
      <c r="A159" s="61"/>
      <c r="B159" s="62"/>
      <c r="C159" s="62"/>
      <c r="D159" s="62"/>
      <c r="E159" s="63"/>
      <c r="F159" s="63"/>
      <c r="G159" s="39"/>
      <c r="H159" s="39"/>
      <c r="I159" s="39"/>
      <c r="J159" s="87"/>
      <c r="K159" s="87"/>
      <c r="L159" s="40"/>
      <c r="M159" s="40"/>
      <c r="N159" s="38"/>
      <c r="O159" s="41"/>
      <c r="P159" s="33"/>
      <c r="Q159" s="39"/>
      <c r="R159" s="42">
        <f>R157-(BA157)</f>
        <v>0</v>
      </c>
      <c r="S159" s="42">
        <f>+S157-AM157</f>
        <v>0</v>
      </c>
      <c r="T159" s="38"/>
      <c r="U159" s="38"/>
      <c r="V159" s="38"/>
      <c r="W159" s="411">
        <f>+W157-'31'!M34/1000</f>
        <v>0</v>
      </c>
      <c r="X159" s="412"/>
      <c r="Y159" s="73">
        <f>+Y157-(SUM(RBP!AG3:AG4))</f>
        <v>0</v>
      </c>
      <c r="Z159" s="42">
        <f>+Z157-'31'!J56/1000</f>
        <v>0</v>
      </c>
      <c r="AA159" s="38"/>
      <c r="AB159" s="38"/>
      <c r="AC159" s="38"/>
      <c r="AD159" s="38"/>
      <c r="AE159" s="44"/>
      <c r="AF159" s="385"/>
      <c r="AG159" s="385"/>
      <c r="AH159" s="385"/>
      <c r="AI159" s="385"/>
      <c r="AJ159" s="82"/>
      <c r="AK159" s="82"/>
      <c r="AL159" s="82"/>
      <c r="AM159" s="82"/>
      <c r="AN159" s="82"/>
      <c r="AO159" s="82"/>
      <c r="AP159" s="82"/>
      <c r="AQ159" s="82"/>
      <c r="AR159" s="82"/>
      <c r="AS159" s="82"/>
      <c r="AT159" s="606">
        <v>205</v>
      </c>
      <c r="AU159" s="606">
        <v>70</v>
      </c>
      <c r="AV159" s="606">
        <v>0</v>
      </c>
      <c r="AW159" s="606">
        <v>150</v>
      </c>
      <c r="AX159" s="606">
        <v>0</v>
      </c>
      <c r="AY159" s="606">
        <v>0</v>
      </c>
      <c r="AZ159" s="606">
        <v>0</v>
      </c>
      <c r="BA159" s="82"/>
      <c r="BB159" s="514">
        <f>BB157/($Q$157/1440)/2</f>
        <v>1.0064065230052417</v>
      </c>
      <c r="BC159" s="514">
        <f>BC157/($Q$157/1440)/2</f>
        <v>3.4385556202679091</v>
      </c>
      <c r="BD159" s="514">
        <f>BD157/($Q$157/1440)</f>
        <v>3.3546884100174722E-2</v>
      </c>
      <c r="BE159" s="514">
        <f t="shared" ref="BE159:BF159" si="345">BE157/($Q$157/1440)</f>
        <v>0</v>
      </c>
      <c r="BF159" s="514">
        <f t="shared" si="345"/>
        <v>0</v>
      </c>
    </row>
    <row r="160" spans="1:97">
      <c r="A160" s="74"/>
      <c r="B160" s="75"/>
      <c r="C160" s="75"/>
      <c r="D160" s="75"/>
      <c r="E160" s="76"/>
      <c r="F160" s="76"/>
      <c r="G160" s="77"/>
      <c r="H160" s="77"/>
      <c r="I160" s="77"/>
      <c r="J160" s="91"/>
      <c r="K160" s="91"/>
      <c r="O160" s="78"/>
      <c r="P160" s="79"/>
      <c r="Q160" s="77"/>
      <c r="R160" s="58"/>
      <c r="S160" s="58"/>
      <c r="U160" s="80"/>
      <c r="V160" s="80"/>
      <c r="W160" s="81" t="s">
        <v>121</v>
      </c>
      <c r="X160" s="515">
        <f>W157/U157</f>
        <v>0.96600944725226523</v>
      </c>
      <c r="Y160" s="515"/>
      <c r="Z160" s="565"/>
      <c r="AA160" s="34" t="s">
        <v>383</v>
      </c>
      <c r="AD160" s="88"/>
      <c r="AE160" s="83"/>
      <c r="AF160" s="84"/>
      <c r="AG160" s="84"/>
      <c r="AH160" s="84"/>
      <c r="AI160" s="84"/>
      <c r="AJ160" s="84"/>
      <c r="AK160" s="84"/>
      <c r="AL160" s="84"/>
      <c r="AM160" s="84"/>
      <c r="AN160" s="82"/>
      <c r="AO160" s="82"/>
      <c r="AP160" s="82"/>
      <c r="AQ160" s="82"/>
      <c r="AR160" s="82"/>
      <c r="AS160" s="84"/>
      <c r="AT160" s="84"/>
      <c r="AU160" s="84"/>
      <c r="AV160" s="84"/>
      <c r="AW160" s="84"/>
      <c r="AX160" s="84"/>
      <c r="AY160" s="84"/>
      <c r="AZ160" s="84"/>
      <c r="BA160" s="82"/>
      <c r="BB160" s="32"/>
      <c r="BC160" s="82"/>
      <c r="BD160" s="82"/>
      <c r="BE160" s="32"/>
      <c r="BF160" s="82"/>
    </row>
    <row r="161" spans="1:58">
      <c r="A161" s="74"/>
      <c r="B161" s="75"/>
      <c r="C161" s="75"/>
      <c r="D161" s="75"/>
      <c r="E161" s="76"/>
      <c r="F161" s="76"/>
      <c r="G161" s="77"/>
      <c r="H161" s="77"/>
      <c r="I161" s="77"/>
      <c r="J161" s="91"/>
      <c r="K161" s="91"/>
      <c r="O161" s="78"/>
      <c r="P161" s="79"/>
      <c r="Q161" s="77"/>
      <c r="R161" s="58"/>
      <c r="S161" s="58"/>
      <c r="U161" s="80"/>
      <c r="V161" s="80"/>
      <c r="W161" s="81"/>
      <c r="X161" s="82"/>
      <c r="Y161" s="82"/>
      <c r="Z161" s="58"/>
      <c r="AA161" s="94"/>
      <c r="AB161" s="94"/>
      <c r="AD161" s="88"/>
      <c r="AE161" s="83"/>
      <c r="AF161" s="84"/>
      <c r="AG161" s="84"/>
      <c r="AH161" s="84"/>
      <c r="AI161" s="84"/>
      <c r="AJ161" s="84"/>
      <c r="AK161" s="84"/>
      <c r="AL161" s="84"/>
      <c r="AM161" s="84"/>
      <c r="AN161" s="84"/>
      <c r="AO161" s="82"/>
      <c r="AP161" s="82"/>
      <c r="AQ161" s="82"/>
      <c r="AR161" s="84"/>
      <c r="AS161" s="82"/>
      <c r="AT161" s="82"/>
      <c r="AU161" s="82"/>
      <c r="AV161" s="82"/>
      <c r="AW161" s="82"/>
      <c r="AX161" s="82"/>
      <c r="AY161" s="82"/>
      <c r="AZ161" s="82"/>
      <c r="BA161" s="82"/>
      <c r="BB161" s="32"/>
      <c r="BC161" s="82"/>
      <c r="BD161" s="82"/>
      <c r="BE161" s="32"/>
      <c r="BF161" s="82"/>
    </row>
    <row r="162" spans="1:58">
      <c r="A162" s="74"/>
      <c r="B162" s="75"/>
      <c r="C162" s="75"/>
      <c r="D162" s="75"/>
      <c r="E162" s="76"/>
      <c r="F162" s="76"/>
      <c r="G162" s="77"/>
      <c r="H162" s="77"/>
      <c r="I162" s="77"/>
      <c r="J162" s="91"/>
      <c r="K162" s="91"/>
      <c r="O162" s="78"/>
      <c r="P162" s="79"/>
      <c r="Q162" s="77"/>
      <c r="R162" s="396"/>
      <c r="S162" s="58"/>
      <c r="U162" s="80"/>
      <c r="V162" s="80"/>
      <c r="W162" s="81" t="s">
        <v>144</v>
      </c>
      <c r="X162" s="385">
        <f>+W157+Y157</f>
        <v>1733.4830000000002</v>
      </c>
      <c r="Y162" s="82"/>
      <c r="Z162" s="58"/>
      <c r="AD162" s="88"/>
      <c r="AE162" s="83"/>
      <c r="AF162" s="88"/>
      <c r="AG162" s="88"/>
      <c r="AH162" s="88"/>
      <c r="AI162" s="88"/>
      <c r="AJ162" s="82"/>
      <c r="AK162" s="82"/>
      <c r="AL162" s="82"/>
      <c r="AM162" s="84"/>
      <c r="AN162" s="82"/>
      <c r="AO162" s="82"/>
      <c r="AP162" s="82"/>
      <c r="AQ162" s="82"/>
      <c r="AR162" s="84"/>
      <c r="AS162" s="82"/>
      <c r="AT162" s="82"/>
      <c r="AU162" s="82"/>
      <c r="AV162" s="82"/>
      <c r="AW162" s="82"/>
      <c r="AX162" s="82"/>
      <c r="AY162" s="82"/>
      <c r="AZ162" s="82"/>
      <c r="BA162" s="82"/>
      <c r="BB162" s="32"/>
      <c r="BC162" s="82"/>
      <c r="BD162" s="82"/>
      <c r="BE162" s="32"/>
      <c r="BF162" s="82"/>
    </row>
    <row r="163" spans="1:58">
      <c r="A163" s="74"/>
      <c r="C163" s="75" t="s">
        <v>295</v>
      </c>
      <c r="D163" s="75"/>
      <c r="E163" s="76"/>
      <c r="F163" s="76"/>
      <c r="G163" s="77"/>
      <c r="H163" s="77"/>
      <c r="I163" s="77"/>
      <c r="J163" s="91"/>
      <c r="K163" s="91"/>
      <c r="O163" s="78"/>
      <c r="P163" s="79"/>
      <c r="Q163" s="77"/>
      <c r="R163" s="396"/>
      <c r="S163" s="58"/>
      <c r="U163" s="80"/>
      <c r="V163" s="406"/>
      <c r="W163" s="407"/>
      <c r="X163" s="401"/>
      <c r="Y163" s="407"/>
      <c r="Z163" s="401"/>
      <c r="AD163" s="394"/>
      <c r="AE163" s="83"/>
      <c r="AF163" s="394"/>
      <c r="AG163" s="394"/>
      <c r="AH163" s="394"/>
      <c r="AI163" s="394"/>
      <c r="AJ163" s="82"/>
      <c r="AK163" s="82"/>
      <c r="AL163" s="82"/>
      <c r="AM163" s="82"/>
      <c r="AN163" s="82"/>
      <c r="AO163" s="82"/>
      <c r="AP163" s="82"/>
      <c r="AQ163" s="82"/>
      <c r="AR163" s="82"/>
      <c r="AS163" s="82"/>
      <c r="AT163" s="82"/>
      <c r="AU163" s="82"/>
      <c r="AV163" s="82"/>
      <c r="AW163" s="82"/>
      <c r="AX163" s="82"/>
      <c r="AY163" s="82"/>
      <c r="AZ163" s="82"/>
      <c r="BA163" s="82"/>
      <c r="BB163" s="32"/>
      <c r="BC163" s="82"/>
      <c r="BD163" s="82"/>
      <c r="BE163" s="32"/>
      <c r="BF163" s="82"/>
    </row>
    <row r="164" spans="1:58">
      <c r="A164" s="74"/>
      <c r="B164" s="75"/>
      <c r="C164" s="75" t="s">
        <v>296</v>
      </c>
      <c r="D164" s="75"/>
      <c r="E164" s="76"/>
      <c r="F164" s="76"/>
      <c r="G164" s="77"/>
      <c r="H164" s="77"/>
      <c r="I164" s="77"/>
      <c r="J164" s="91"/>
      <c r="K164" s="91"/>
      <c r="O164" s="78"/>
      <c r="P164" s="79"/>
      <c r="Q164" s="77"/>
      <c r="R164" s="396"/>
      <c r="S164" s="58"/>
      <c r="V164" s="399"/>
      <c r="W164" s="400" t="s">
        <v>304</v>
      </c>
      <c r="X164" s="399"/>
      <c r="Y164" s="399"/>
      <c r="Z164" s="401"/>
      <c r="AE164" s="83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S164" s="58"/>
      <c r="AT164" s="58"/>
      <c r="AU164" s="58"/>
      <c r="AV164" s="58"/>
      <c r="AW164" s="58"/>
      <c r="AX164" s="58"/>
      <c r="AY164" s="58"/>
      <c r="AZ164" s="58"/>
      <c r="BA164" s="58"/>
      <c r="BB164" s="32"/>
      <c r="BE164" s="32"/>
    </row>
    <row r="165" spans="1:58">
      <c r="A165" s="74"/>
      <c r="B165" s="75"/>
      <c r="C165" s="75"/>
      <c r="D165" s="75"/>
      <c r="E165" s="76"/>
      <c r="F165" s="76"/>
      <c r="G165" s="77"/>
      <c r="H165" s="77"/>
      <c r="I165" s="77"/>
      <c r="J165" s="91"/>
      <c r="K165" s="91"/>
      <c r="O165" s="78"/>
      <c r="P165" s="79"/>
      <c r="Q165" s="77"/>
      <c r="R165" s="396"/>
      <c r="S165" s="58"/>
      <c r="V165" s="399"/>
      <c r="W165" s="402" t="s">
        <v>291</v>
      </c>
      <c r="X165" s="516">
        <f>Y158</f>
        <v>0</v>
      </c>
      <c r="Y165" s="403"/>
      <c r="Z165" s="401"/>
      <c r="AE165" s="83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S165" s="58"/>
      <c r="AT165" s="58"/>
      <c r="AU165" s="58"/>
      <c r="AV165" s="58"/>
      <c r="AW165" s="58"/>
      <c r="AX165" s="58"/>
      <c r="AY165" s="58"/>
      <c r="AZ165" s="58"/>
      <c r="BA165" s="58"/>
      <c r="BB165" s="32"/>
      <c r="BE165" s="32"/>
    </row>
    <row r="166" spans="1:58">
      <c r="R166" s="94"/>
      <c r="V166" s="399"/>
      <c r="W166" s="402" t="s">
        <v>148</v>
      </c>
      <c r="X166" s="405">
        <f>Z158</f>
        <v>1.3336870744943979E-2</v>
      </c>
      <c r="Y166" s="404"/>
      <c r="Z166" s="399"/>
    </row>
    <row r="167" spans="1:58">
      <c r="R167" s="94"/>
      <c r="V167" s="399"/>
      <c r="W167" s="402" t="s">
        <v>149</v>
      </c>
      <c r="X167" s="405">
        <f>AC158</f>
        <v>8.1510010420834424E-3</v>
      </c>
      <c r="Y167" s="405"/>
      <c r="Z167" s="399"/>
    </row>
    <row r="168" spans="1:58" ht="15" customHeight="1">
      <c r="R168" s="94"/>
      <c r="V168" s="399"/>
      <c r="W168" s="402" t="s">
        <v>150</v>
      </c>
      <c r="X168" s="405">
        <f>AA158</f>
        <v>1.8908513776048668E-2</v>
      </c>
      <c r="Y168" s="404"/>
      <c r="Z168" s="399"/>
    </row>
    <row r="169" spans="1:58">
      <c r="V169" s="399"/>
      <c r="W169" s="402" t="s">
        <v>166</v>
      </c>
      <c r="X169" s="405">
        <f>AB158</f>
        <v>2.5248874165610631E-4</v>
      </c>
      <c r="Y169" s="404" t="s">
        <v>164</v>
      </c>
      <c r="Z169" s="399"/>
    </row>
    <row r="170" spans="1:58">
      <c r="V170" s="399"/>
      <c r="W170" s="402" t="s">
        <v>202</v>
      </c>
      <c r="X170" s="405">
        <f>AF158</f>
        <v>3.4406453194383338E-3</v>
      </c>
      <c r="Y170" s="404"/>
      <c r="Z170" s="399"/>
    </row>
    <row r="171" spans="1:58">
      <c r="V171" s="399"/>
      <c r="W171" s="402" t="s">
        <v>203</v>
      </c>
      <c r="X171" s="405">
        <f>+AG158</f>
        <v>1.2317510243589234E-2</v>
      </c>
      <c r="Y171" s="404"/>
      <c r="Z171" s="399"/>
    </row>
    <row r="172" spans="1:58">
      <c r="V172" s="399"/>
      <c r="W172" s="402" t="s">
        <v>297</v>
      </c>
      <c r="X172" s="405">
        <f>+AH158</f>
        <v>1.1629381179701567E-2</v>
      </c>
      <c r="Y172" s="404"/>
      <c r="Z172" s="399"/>
    </row>
    <row r="173" spans="1:58">
      <c r="V173" s="399"/>
      <c r="W173" s="402" t="s">
        <v>227</v>
      </c>
      <c r="X173" s="405">
        <f>+AI158</f>
        <v>1.926761378885467E-3</v>
      </c>
      <c r="Y173" s="404"/>
      <c r="Z173" s="399"/>
    </row>
    <row r="174" spans="1:58">
      <c r="V174" s="399"/>
      <c r="W174" s="402" t="s">
        <v>157</v>
      </c>
      <c r="X174" s="405">
        <f>+AJ158</f>
        <v>2.2937635462922225E-4</v>
      </c>
      <c r="Y174" s="404"/>
      <c r="Z174" s="399"/>
    </row>
    <row r="175" spans="1:58">
      <c r="V175" s="399"/>
      <c r="W175" s="402" t="s">
        <v>159</v>
      </c>
      <c r="X175" s="405">
        <f>+AK158</f>
        <v>8.0281724120227782E-4</v>
      </c>
      <c r="Y175" s="404"/>
      <c r="Z175" s="399"/>
    </row>
    <row r="176" spans="1:58">
      <c r="V176" s="399"/>
      <c r="W176" s="402" t="s">
        <v>158</v>
      </c>
      <c r="X176" s="405">
        <f>+AL158</f>
        <v>0</v>
      </c>
      <c r="Y176" s="404"/>
      <c r="Z176" s="399"/>
    </row>
    <row r="177" spans="22:26">
      <c r="V177" s="399"/>
      <c r="W177" s="402" t="s">
        <v>151</v>
      </c>
      <c r="X177" s="405">
        <f>+AN158</f>
        <v>0</v>
      </c>
      <c r="Y177" s="404"/>
      <c r="Z177" s="399"/>
    </row>
    <row r="178" spans="22:26">
      <c r="V178" s="399"/>
      <c r="W178" s="402" t="s">
        <v>161</v>
      </c>
      <c r="X178" s="405">
        <f>+AO158</f>
        <v>3.6012087676787889E-3</v>
      </c>
      <c r="Y178" s="404"/>
      <c r="Z178" s="399"/>
    </row>
    <row r="179" spans="22:26">
      <c r="V179" s="399"/>
      <c r="W179" s="402" t="s">
        <v>152</v>
      </c>
      <c r="X179" s="405">
        <f>+AP158</f>
        <v>5.550907782027179E-3</v>
      </c>
      <c r="Y179" s="404"/>
      <c r="Z179" s="399"/>
    </row>
    <row r="180" spans="22:26">
      <c r="V180" s="399"/>
      <c r="W180" s="402" t="s">
        <v>160</v>
      </c>
      <c r="X180" s="405">
        <f>+AQ158</f>
        <v>0</v>
      </c>
      <c r="Y180" s="404"/>
      <c r="Z180" s="399"/>
    </row>
    <row r="181" spans="22:26">
      <c r="V181" s="399"/>
      <c r="W181" s="402" t="s">
        <v>163</v>
      </c>
      <c r="X181" s="405">
        <f>+AS158</f>
        <v>0</v>
      </c>
      <c r="Y181" s="404"/>
      <c r="Z181" s="399"/>
    </row>
    <row r="182" spans="22:26">
      <c r="V182" s="399"/>
      <c r="W182" s="402" t="s">
        <v>298</v>
      </c>
      <c r="X182" s="405">
        <f>+AT158</f>
        <v>0</v>
      </c>
      <c r="Y182" s="404"/>
      <c r="Z182" s="399"/>
    </row>
    <row r="183" spans="22:26">
      <c r="V183" s="399"/>
      <c r="W183" s="402" t="s">
        <v>243</v>
      </c>
      <c r="X183" s="405">
        <f>+AU158</f>
        <v>0</v>
      </c>
      <c r="Y183" s="404"/>
      <c r="Z183" s="399"/>
    </row>
    <row r="184" spans="22:26">
      <c r="V184" s="399"/>
      <c r="W184" s="402" t="s">
        <v>307</v>
      </c>
      <c r="X184" s="405">
        <f>+AW158</f>
        <v>3.4406453194383338E-3</v>
      </c>
      <c r="Y184" s="404"/>
      <c r="Z184" s="399"/>
    </row>
    <row r="185" spans="22:26">
      <c r="V185" s="399"/>
      <c r="W185" s="402" t="s">
        <v>308</v>
      </c>
      <c r="X185" s="405">
        <f>+AV158</f>
        <v>0</v>
      </c>
      <c r="Y185" s="404"/>
      <c r="Z185" s="399"/>
    </row>
    <row r="186" spans="22:26">
      <c r="V186" s="399"/>
      <c r="W186" s="399" t="s">
        <v>162</v>
      </c>
      <c r="X186" s="405">
        <f>+AX158+AY158</f>
        <v>0</v>
      </c>
      <c r="Y186" s="405"/>
      <c r="Z186" s="399"/>
    </row>
    <row r="187" spans="22:26">
      <c r="V187" s="399"/>
      <c r="W187" s="399" t="s">
        <v>306</v>
      </c>
      <c r="X187" s="405">
        <f>+AZ159</f>
        <v>0</v>
      </c>
      <c r="Y187" s="399"/>
      <c r="Z187" s="399"/>
    </row>
    <row r="188" spans="22:26">
      <c r="V188" s="399"/>
      <c r="W188" s="399"/>
      <c r="X188" s="532">
        <f>SUM(X165:X187)</f>
        <v>8.3588127891322583E-2</v>
      </c>
      <c r="Y188" s="399"/>
      <c r="Z188" s="399"/>
    </row>
    <row r="190" spans="22:26">
      <c r="X190" s="94">
        <f>+X188+X157</f>
        <v>1.0000000000000004</v>
      </c>
    </row>
  </sheetData>
  <mergeCells count="50">
    <mergeCell ref="R3:R5"/>
    <mergeCell ref="A3:A5"/>
    <mergeCell ref="B3:B5"/>
    <mergeCell ref="C3:C5"/>
    <mergeCell ref="D3:D5"/>
    <mergeCell ref="E3:E5"/>
    <mergeCell ref="F3:F5"/>
    <mergeCell ref="G3:K4"/>
    <mergeCell ref="L3:N4"/>
    <mergeCell ref="O3:O5"/>
    <mergeCell ref="P3:P5"/>
    <mergeCell ref="Q3:Q5"/>
    <mergeCell ref="AD3:AD5"/>
    <mergeCell ref="S3:S5"/>
    <mergeCell ref="T3:T5"/>
    <mergeCell ref="U3:U5"/>
    <mergeCell ref="V3:V5"/>
    <mergeCell ref="W3:W5"/>
    <mergeCell ref="X3:X5"/>
    <mergeCell ref="Y3:Y5"/>
    <mergeCell ref="Z3:Z5"/>
    <mergeCell ref="AA3:AA5"/>
    <mergeCell ref="AB3:AB5"/>
    <mergeCell ref="AC3:AC5"/>
    <mergeCell ref="BC3:BC5"/>
    <mergeCell ref="AE3:AE5"/>
    <mergeCell ref="AF3:AL3"/>
    <mergeCell ref="AM3:AM5"/>
    <mergeCell ref="AN3:AR3"/>
    <mergeCell ref="AS3:AS5"/>
    <mergeCell ref="AT3:AU4"/>
    <mergeCell ref="AP4:AP5"/>
    <mergeCell ref="AQ4:AQ5"/>
    <mergeCell ref="AR4:AR5"/>
    <mergeCell ref="O158:P158"/>
    <mergeCell ref="BD3:BD5"/>
    <mergeCell ref="BE3:BE5"/>
    <mergeCell ref="BF3:BF5"/>
    <mergeCell ref="AF4:AH4"/>
    <mergeCell ref="AI4:AI5"/>
    <mergeCell ref="AJ4:AJ5"/>
    <mergeCell ref="AK4:AK5"/>
    <mergeCell ref="AL4:AL5"/>
    <mergeCell ref="AN4:AN5"/>
    <mergeCell ref="AO4:AO5"/>
    <mergeCell ref="AV3:AW3"/>
    <mergeCell ref="AX3:AY3"/>
    <mergeCell ref="AZ3:AZ5"/>
    <mergeCell ref="BA3:BA5"/>
    <mergeCell ref="BB3:BB5"/>
  </mergeCells>
  <conditionalFormatting sqref="B9:C9 B34:C34 B53:C53 B76:C76 B86:C86 B118:C118 C158 B57:C57 B62:C62 C156 B156:B158">
    <cfRule type="cellIs" dxfId="24925" priority="29051" stopIfTrue="1" operator="equal">
      <formula>"Towel"</formula>
    </cfRule>
    <cfRule type="cellIs" dxfId="24924" priority="29052" stopIfTrue="1" operator="equal">
      <formula>"Napkin Hs"</formula>
    </cfRule>
  </conditionalFormatting>
  <conditionalFormatting sqref="C50:C51">
    <cfRule type="cellIs" dxfId="24923" priority="28881" stopIfTrue="1" operator="equal">
      <formula>"Towel"</formula>
    </cfRule>
    <cfRule type="cellIs" dxfId="24922" priority="28882" stopIfTrue="1" operator="equal">
      <formula>"Napkin Hs"</formula>
    </cfRule>
  </conditionalFormatting>
  <conditionalFormatting sqref="B35:C35">
    <cfRule type="cellIs" dxfId="24921" priority="29045" stopIfTrue="1" operator="equal">
      <formula>"Towel"</formula>
    </cfRule>
    <cfRule type="cellIs" dxfId="24920" priority="29046" stopIfTrue="1" operator="equal">
      <formula>"Napkin Hs"</formula>
    </cfRule>
  </conditionalFormatting>
  <conditionalFormatting sqref="B55:C55">
    <cfRule type="cellIs" dxfId="24919" priority="29037" stopIfTrue="1" operator="equal">
      <formula>"Towel"</formula>
    </cfRule>
    <cfRule type="cellIs" dxfId="24918" priority="29038" stopIfTrue="1" operator="equal">
      <formula>"Napkin Hs"</formula>
    </cfRule>
  </conditionalFormatting>
  <conditionalFormatting sqref="B56:C56">
    <cfRule type="cellIs" dxfId="24917" priority="29033" stopIfTrue="1" operator="equal">
      <formula>"Towel"</formula>
    </cfRule>
    <cfRule type="cellIs" dxfId="24916" priority="29034" stopIfTrue="1" operator="equal">
      <formula>"Napkin Hs"</formula>
    </cfRule>
  </conditionalFormatting>
  <conditionalFormatting sqref="B61:C61">
    <cfRule type="cellIs" dxfId="24915" priority="29027" stopIfTrue="1" operator="equal">
      <formula>"Towel"</formula>
    </cfRule>
    <cfRule type="cellIs" dxfId="24914" priority="29028" stopIfTrue="1" operator="equal">
      <formula>"Napkin Hs"</formula>
    </cfRule>
  </conditionalFormatting>
  <conditionalFormatting sqref="C112">
    <cfRule type="cellIs" dxfId="24913" priority="28961" stopIfTrue="1" operator="equal">
      <formula>"Towel"</formula>
    </cfRule>
    <cfRule type="cellIs" dxfId="24912" priority="28962" stopIfTrue="1" operator="equal">
      <formula>"Napkin Hs"</formula>
    </cfRule>
  </conditionalFormatting>
  <conditionalFormatting sqref="B91:C91">
    <cfRule type="cellIs" dxfId="24911" priority="28989" stopIfTrue="1" operator="equal">
      <formula>"Towel"</formula>
    </cfRule>
    <cfRule type="cellIs" dxfId="24910" priority="28990" stopIfTrue="1" operator="equal">
      <formula>"Napkin Hs"</formula>
    </cfRule>
  </conditionalFormatting>
  <conditionalFormatting sqref="B112:C112">
    <cfRule type="cellIs" dxfId="24909" priority="28965" stopIfTrue="1" operator="equal">
      <formula>"Towel"</formula>
    </cfRule>
    <cfRule type="cellIs" dxfId="24908" priority="28966" stopIfTrue="1" operator="equal">
      <formula>"Napkin Hs"</formula>
    </cfRule>
  </conditionalFormatting>
  <conditionalFormatting sqref="B102:C102">
    <cfRule type="cellIs" dxfId="24907" priority="28975" stopIfTrue="1" operator="equal">
      <formula>"Towel"</formula>
    </cfRule>
    <cfRule type="cellIs" dxfId="24906" priority="28976" stopIfTrue="1" operator="equal">
      <formula>"Napkin Hs"</formula>
    </cfRule>
  </conditionalFormatting>
  <conditionalFormatting sqref="B117:C117">
    <cfRule type="cellIs" dxfId="24905" priority="28957" stopIfTrue="1" operator="equal">
      <formula>"Towel"</formula>
    </cfRule>
    <cfRule type="cellIs" dxfId="24904" priority="28958" stopIfTrue="1" operator="equal">
      <formula>"Napkin Hs"</formula>
    </cfRule>
  </conditionalFormatting>
  <conditionalFormatting sqref="B25:C25">
    <cfRule type="cellIs" dxfId="24903" priority="28925" stopIfTrue="1" operator="equal">
      <formula>"Towel"</formula>
    </cfRule>
    <cfRule type="cellIs" dxfId="24902" priority="28926" stopIfTrue="1" operator="equal">
      <formula>"Napkin Hs"</formula>
    </cfRule>
  </conditionalFormatting>
  <conditionalFormatting sqref="B25:C25">
    <cfRule type="cellIs" dxfId="24901" priority="28919" stopIfTrue="1" operator="equal">
      <formula>"Towel"</formula>
    </cfRule>
    <cfRule type="cellIs" dxfId="24900" priority="28920" stopIfTrue="1" operator="equal">
      <formula>"Napkin Hs"</formula>
    </cfRule>
  </conditionalFormatting>
  <conditionalFormatting sqref="C9">
    <cfRule type="cellIs" dxfId="24899" priority="28943" stopIfTrue="1" operator="equal">
      <formula>"Towel"</formula>
    </cfRule>
    <cfRule type="cellIs" dxfId="24898" priority="28944" stopIfTrue="1" operator="equal">
      <formula>"Napkin Hs"</formula>
    </cfRule>
  </conditionalFormatting>
  <conditionalFormatting sqref="C9 C34 C53 C76 C86 C118 C57 C62">
    <cfRule type="cellIs" dxfId="24897" priority="29050" stopIfTrue="1" operator="equal">
      <formula>"Napkin Hs"</formula>
    </cfRule>
  </conditionalFormatting>
  <conditionalFormatting sqref="C50:C51">
    <cfRule type="cellIs" dxfId="24896" priority="28879" stopIfTrue="1" operator="equal">
      <formula>"Towel"</formula>
    </cfRule>
    <cfRule type="cellIs" dxfId="24895" priority="28880" stopIfTrue="1" operator="equal">
      <formula>"Napkin Hs"</formula>
    </cfRule>
  </conditionalFormatting>
  <conditionalFormatting sqref="C34 C53 C76 C86 C118 C9 C57 C62">
    <cfRule type="cellIs" dxfId="24894" priority="29049" stopIfTrue="1" operator="equal">
      <formula>"Towel"</formula>
    </cfRule>
  </conditionalFormatting>
  <conditionalFormatting sqref="C35">
    <cfRule type="cellIs" dxfId="24893" priority="29041" stopIfTrue="1" operator="equal">
      <formula>"Towel"</formula>
    </cfRule>
    <cfRule type="cellIs" dxfId="24892" priority="29042" stopIfTrue="1" operator="equal">
      <formula>"Napkin Hs"</formula>
    </cfRule>
  </conditionalFormatting>
  <conditionalFormatting sqref="C34">
    <cfRule type="cellIs" dxfId="24891" priority="29047" stopIfTrue="1" operator="equal">
      <formula>"Towel"</formula>
    </cfRule>
    <cfRule type="cellIs" dxfId="24890" priority="29048" stopIfTrue="1" operator="equal">
      <formula>"Napkin Hs"</formula>
    </cfRule>
  </conditionalFormatting>
  <conditionalFormatting sqref="C35">
    <cfRule type="cellIs" dxfId="24889" priority="29043" stopIfTrue="1" operator="equal">
      <formula>"Towel"</formula>
    </cfRule>
    <cfRule type="cellIs" dxfId="24888" priority="29044" stopIfTrue="1" operator="equal">
      <formula>"Napkin Hs"</formula>
    </cfRule>
  </conditionalFormatting>
  <conditionalFormatting sqref="C53">
    <cfRule type="cellIs" dxfId="24887" priority="29039" stopIfTrue="1" operator="equal">
      <formula>"Towel"</formula>
    </cfRule>
    <cfRule type="cellIs" dxfId="24886" priority="29040" stopIfTrue="1" operator="equal">
      <formula>"Napkin Hs"</formula>
    </cfRule>
  </conditionalFormatting>
  <conditionalFormatting sqref="C55">
    <cfRule type="cellIs" dxfId="24885" priority="29035" stopIfTrue="1" operator="equal">
      <formula>"Towel"</formula>
    </cfRule>
    <cfRule type="cellIs" dxfId="24884" priority="29036" stopIfTrue="1" operator="equal">
      <formula>"Napkin Hs"</formula>
    </cfRule>
  </conditionalFormatting>
  <conditionalFormatting sqref="C55:C57">
    <cfRule type="cellIs" dxfId="24883" priority="29031" stopIfTrue="1" operator="equal">
      <formula>"Towel"</formula>
    </cfRule>
    <cfRule type="cellIs" dxfId="24882" priority="29032" stopIfTrue="1" operator="equal">
      <formula>"Napkin Hs"</formula>
    </cfRule>
  </conditionalFormatting>
  <conditionalFormatting sqref="C56">
    <cfRule type="cellIs" dxfId="24881" priority="29029" stopIfTrue="1" operator="equal">
      <formula>"Towel"</formula>
    </cfRule>
    <cfRule type="cellIs" dxfId="24880" priority="29030" stopIfTrue="1" operator="equal">
      <formula>"Napkin Hs"</formula>
    </cfRule>
  </conditionalFormatting>
  <conditionalFormatting sqref="C61">
    <cfRule type="cellIs" dxfId="24879" priority="29023" stopIfTrue="1" operator="equal">
      <formula>"Towel"</formula>
    </cfRule>
    <cfRule type="cellIs" dxfId="24878" priority="29024" stopIfTrue="1" operator="equal">
      <formula>"Napkin Hs"</formula>
    </cfRule>
  </conditionalFormatting>
  <conditionalFormatting sqref="C61:C62">
    <cfRule type="cellIs" dxfId="24877" priority="29025" stopIfTrue="1" operator="equal">
      <formula>"Towel"</formula>
    </cfRule>
    <cfRule type="cellIs" dxfId="24876" priority="29026" stopIfTrue="1" operator="equal">
      <formula>"Napkin Hs"</formula>
    </cfRule>
  </conditionalFormatting>
  <conditionalFormatting sqref="C76">
    <cfRule type="cellIs" dxfId="24875" priority="29007" stopIfTrue="1" operator="equal">
      <formula>"Towel"</formula>
    </cfRule>
    <cfRule type="cellIs" dxfId="24874" priority="29008" stopIfTrue="1" operator="equal">
      <formula>"Napkin Hs"</formula>
    </cfRule>
  </conditionalFormatting>
  <conditionalFormatting sqref="C86">
    <cfRule type="cellIs" dxfId="24873" priority="28997" stopIfTrue="1" operator="equal">
      <formula>"Towel"</formula>
    </cfRule>
    <cfRule type="cellIs" dxfId="24872" priority="28998" stopIfTrue="1" operator="equal">
      <formula>"Napkin Hs"</formula>
    </cfRule>
  </conditionalFormatting>
  <conditionalFormatting sqref="C91">
    <cfRule type="cellIs" dxfId="24871" priority="28985" stopIfTrue="1" operator="equal">
      <formula>"Towel"</formula>
    </cfRule>
    <cfRule type="cellIs" dxfId="24870" priority="28986" stopIfTrue="1" operator="equal">
      <formula>"Napkin Hs"</formula>
    </cfRule>
  </conditionalFormatting>
  <conditionalFormatting sqref="C91">
    <cfRule type="cellIs" dxfId="24869" priority="28987" stopIfTrue="1" operator="equal">
      <formula>"Towel"</formula>
    </cfRule>
    <cfRule type="cellIs" dxfId="24868" priority="28988" stopIfTrue="1" operator="equal">
      <formula>"Napkin Hs"</formula>
    </cfRule>
  </conditionalFormatting>
  <conditionalFormatting sqref="C112">
    <cfRule type="cellIs" dxfId="24867" priority="28963" stopIfTrue="1" operator="equal">
      <formula>"Towel"</formula>
    </cfRule>
    <cfRule type="cellIs" dxfId="24866" priority="28964" stopIfTrue="1" operator="equal">
      <formula>"Napkin Hs"</formula>
    </cfRule>
  </conditionalFormatting>
  <conditionalFormatting sqref="C102">
    <cfRule type="cellIs" dxfId="24865" priority="28977" stopIfTrue="1" operator="equal">
      <formula>"Towel"</formula>
    </cfRule>
    <cfRule type="cellIs" dxfId="24864" priority="28978" stopIfTrue="1" operator="equal">
      <formula>"Napkin Hs"</formula>
    </cfRule>
  </conditionalFormatting>
  <conditionalFormatting sqref="C102">
    <cfRule type="cellIs" dxfId="24863" priority="28973" stopIfTrue="1" operator="equal">
      <formula>"Towel"</formula>
    </cfRule>
    <cfRule type="cellIs" dxfId="24862" priority="28974" stopIfTrue="1" operator="equal">
      <formula>"Napkin Hs"</formula>
    </cfRule>
  </conditionalFormatting>
  <conditionalFormatting sqref="C117:C118">
    <cfRule type="cellIs" dxfId="24861" priority="28959" stopIfTrue="1" operator="equal">
      <formula>"Towel"</formula>
    </cfRule>
    <cfRule type="cellIs" dxfId="24860" priority="28960" stopIfTrue="1" operator="equal">
      <formula>"Napkin Hs"</formula>
    </cfRule>
  </conditionalFormatting>
  <conditionalFormatting sqref="C117">
    <cfRule type="cellIs" dxfId="24859" priority="28955" stopIfTrue="1" operator="equal">
      <formula>"Towel"</formula>
    </cfRule>
    <cfRule type="cellIs" dxfId="24858" priority="28956" stopIfTrue="1" operator="equal">
      <formula>"Napkin Hs"</formula>
    </cfRule>
  </conditionalFormatting>
  <conditionalFormatting sqref="C25">
    <cfRule type="cellIs" dxfId="24857" priority="28923" stopIfTrue="1" operator="equal">
      <formula>"Towel"</formula>
    </cfRule>
    <cfRule type="cellIs" dxfId="24856" priority="28924" stopIfTrue="1" operator="equal">
      <formula>"Napkin Hs"</formula>
    </cfRule>
  </conditionalFormatting>
  <conditionalFormatting sqref="C10">
    <cfRule type="cellIs" dxfId="24855" priority="28939" stopIfTrue="1" operator="equal">
      <formula>"Towel"</formula>
    </cfRule>
    <cfRule type="cellIs" dxfId="24854" priority="28940" stopIfTrue="1" operator="equal">
      <formula>"Napkin Hs"</formula>
    </cfRule>
  </conditionalFormatting>
  <conditionalFormatting sqref="C10">
    <cfRule type="cellIs" dxfId="24853" priority="28941" stopIfTrue="1" operator="equal">
      <formula>"Towel"</formula>
    </cfRule>
    <cfRule type="cellIs" dxfId="24852" priority="28942" stopIfTrue="1" operator="equal">
      <formula>"Napkin Hs"</formula>
    </cfRule>
  </conditionalFormatting>
  <conditionalFormatting sqref="B52:C52">
    <cfRule type="cellIs" dxfId="24851" priority="28865" stopIfTrue="1" operator="equal">
      <formula>"Towel"</formula>
    </cfRule>
    <cfRule type="cellIs" dxfId="24850" priority="28866" stopIfTrue="1" operator="equal">
      <formula>"Napkin Hs"</formula>
    </cfRule>
  </conditionalFormatting>
  <conditionalFormatting sqref="B10:C10">
    <cfRule type="cellIs" dxfId="24849" priority="28937" stopIfTrue="1" operator="equal">
      <formula>"Towel"</formula>
    </cfRule>
    <cfRule type="cellIs" dxfId="24848" priority="28938" stopIfTrue="1" operator="equal">
      <formula>"Napkin Hs"</formula>
    </cfRule>
  </conditionalFormatting>
  <conditionalFormatting sqref="B10:C10">
    <cfRule type="cellIs" dxfId="24847" priority="28931" stopIfTrue="1" operator="equal">
      <formula>"Towel"</formula>
    </cfRule>
    <cfRule type="cellIs" dxfId="24846" priority="28932" stopIfTrue="1" operator="equal">
      <formula>"Napkin Hs"</formula>
    </cfRule>
  </conditionalFormatting>
  <conditionalFormatting sqref="C10">
    <cfRule type="cellIs" dxfId="24845" priority="28933" stopIfTrue="1" operator="equal">
      <formula>"Towel"</formula>
    </cfRule>
    <cfRule type="cellIs" dxfId="24844" priority="28934" stopIfTrue="1" operator="equal">
      <formula>"Napkin Hs"</formula>
    </cfRule>
  </conditionalFormatting>
  <conditionalFormatting sqref="C10">
    <cfRule type="cellIs" dxfId="24843" priority="28935" stopIfTrue="1" operator="equal">
      <formula>"Towel"</formula>
    </cfRule>
    <cfRule type="cellIs" dxfId="24842" priority="28936" stopIfTrue="1" operator="equal">
      <formula>"Napkin Hs"</formula>
    </cfRule>
  </conditionalFormatting>
  <conditionalFormatting sqref="C25">
    <cfRule type="cellIs" dxfId="24841" priority="28929" stopIfTrue="1" operator="equal">
      <formula>"Towel"</formula>
    </cfRule>
    <cfRule type="cellIs" dxfId="24840" priority="28930" stopIfTrue="1" operator="equal">
      <formula>"Napkin Hs"</formula>
    </cfRule>
  </conditionalFormatting>
  <conditionalFormatting sqref="C25">
    <cfRule type="cellIs" dxfId="24839" priority="28927" stopIfTrue="1" operator="equal">
      <formula>"Towel"</formula>
    </cfRule>
    <cfRule type="cellIs" dxfId="24838" priority="28928" stopIfTrue="1" operator="equal">
      <formula>"Napkin Hs"</formula>
    </cfRule>
  </conditionalFormatting>
  <conditionalFormatting sqref="C25">
    <cfRule type="cellIs" dxfId="24837" priority="28921" stopIfTrue="1" operator="equal">
      <formula>"Towel"</formula>
    </cfRule>
    <cfRule type="cellIs" dxfId="24836" priority="28922" stopIfTrue="1" operator="equal">
      <formula>"Napkin Hs"</formula>
    </cfRule>
  </conditionalFormatting>
  <conditionalFormatting sqref="B39:C39">
    <cfRule type="cellIs" dxfId="24835" priority="28917" stopIfTrue="1" operator="equal">
      <formula>"Towel"</formula>
    </cfRule>
    <cfRule type="cellIs" dxfId="24834" priority="28918" stopIfTrue="1" operator="equal">
      <formula>"Napkin Hs"</formula>
    </cfRule>
  </conditionalFormatting>
  <conditionalFormatting sqref="C39">
    <cfRule type="cellIs" dxfId="24833" priority="28913" stopIfTrue="1" operator="equal">
      <formula>"Towel"</formula>
    </cfRule>
    <cfRule type="cellIs" dxfId="24832" priority="28914" stopIfTrue="1" operator="equal">
      <formula>"Napkin Hs"</formula>
    </cfRule>
  </conditionalFormatting>
  <conditionalFormatting sqref="C39">
    <cfRule type="cellIs" dxfId="24831" priority="28915" stopIfTrue="1" operator="equal">
      <formula>"Towel"</formula>
    </cfRule>
    <cfRule type="cellIs" dxfId="24830" priority="28916" stopIfTrue="1" operator="equal">
      <formula>"Napkin Hs"</formula>
    </cfRule>
  </conditionalFormatting>
  <conditionalFormatting sqref="C38">
    <cfRule type="cellIs" dxfId="24829" priority="28909" stopIfTrue="1" operator="equal">
      <formula>"Towel"</formula>
    </cfRule>
    <cfRule type="cellIs" dxfId="24828" priority="28910" stopIfTrue="1" operator="equal">
      <formula>"Napkin Hs"</formula>
    </cfRule>
  </conditionalFormatting>
  <conditionalFormatting sqref="C38">
    <cfRule type="cellIs" dxfId="24827" priority="28911" stopIfTrue="1" operator="equal">
      <formula>"Towel"</formula>
    </cfRule>
    <cfRule type="cellIs" dxfId="24826" priority="28912" stopIfTrue="1" operator="equal">
      <formula>"Napkin Hs"</formula>
    </cfRule>
  </conditionalFormatting>
  <conditionalFormatting sqref="C38">
    <cfRule type="cellIs" dxfId="24825" priority="28907" stopIfTrue="1" operator="equal">
      <formula>"Towel"</formula>
    </cfRule>
    <cfRule type="cellIs" dxfId="24824" priority="28908" stopIfTrue="1" operator="equal">
      <formula>"Napkin Hs"</formula>
    </cfRule>
  </conditionalFormatting>
  <conditionalFormatting sqref="C38">
    <cfRule type="cellIs" dxfId="24823" priority="28901" stopIfTrue="1" operator="equal">
      <formula>"Towel"</formula>
    </cfRule>
    <cfRule type="cellIs" dxfId="24822" priority="28902" stopIfTrue="1" operator="equal">
      <formula>"Napkin Hs"</formula>
    </cfRule>
  </conditionalFormatting>
  <conditionalFormatting sqref="C38">
    <cfRule type="cellIs" dxfId="24821" priority="28903" stopIfTrue="1" operator="equal">
      <formula>"Towel"</formula>
    </cfRule>
    <cfRule type="cellIs" dxfId="24820" priority="28904" stopIfTrue="1" operator="equal">
      <formula>"Napkin Hs"</formula>
    </cfRule>
  </conditionalFormatting>
  <conditionalFormatting sqref="C38">
    <cfRule type="cellIs" dxfId="24819" priority="28905" stopIfTrue="1" operator="equal">
      <formula>"Towel"</formula>
    </cfRule>
    <cfRule type="cellIs" dxfId="24818" priority="28906" stopIfTrue="1" operator="equal">
      <formula>"Napkin Hs"</formula>
    </cfRule>
  </conditionalFormatting>
  <conditionalFormatting sqref="B44:C44">
    <cfRule type="cellIs" dxfId="24817" priority="28899" stopIfTrue="1" operator="equal">
      <formula>"Towel"</formula>
    </cfRule>
    <cfRule type="cellIs" dxfId="24816" priority="28900" stopIfTrue="1" operator="equal">
      <formula>"Napkin Hs"</formula>
    </cfRule>
  </conditionalFormatting>
  <conditionalFormatting sqref="C44">
    <cfRule type="cellIs" dxfId="24815" priority="28895" stopIfTrue="1" operator="equal">
      <formula>"Towel"</formula>
    </cfRule>
    <cfRule type="cellIs" dxfId="24814" priority="28896" stopIfTrue="1" operator="equal">
      <formula>"Napkin Hs"</formula>
    </cfRule>
  </conditionalFormatting>
  <conditionalFormatting sqref="C44">
    <cfRule type="cellIs" dxfId="24813" priority="28897" stopIfTrue="1" operator="equal">
      <formula>"Towel"</formula>
    </cfRule>
    <cfRule type="cellIs" dxfId="24812" priority="28898" stopIfTrue="1" operator="equal">
      <formula>"Napkin Hs"</formula>
    </cfRule>
  </conditionalFormatting>
  <conditionalFormatting sqref="C50:C51">
    <cfRule type="cellIs" dxfId="24811" priority="28887" stopIfTrue="1" operator="equal">
      <formula>"Towel"</formula>
    </cfRule>
    <cfRule type="cellIs" dxfId="24810" priority="28888" stopIfTrue="1" operator="equal">
      <formula>"Napkin Hs"</formula>
    </cfRule>
  </conditionalFormatting>
  <conditionalFormatting sqref="B50:C51">
    <cfRule type="cellIs" dxfId="24809" priority="28889" stopIfTrue="1" operator="equal">
      <formula>"Towel"</formula>
    </cfRule>
    <cfRule type="cellIs" dxfId="24808" priority="28890" stopIfTrue="1" operator="equal">
      <formula>"Napkin Hs"</formula>
    </cfRule>
  </conditionalFormatting>
  <conditionalFormatting sqref="C50:C51">
    <cfRule type="cellIs" dxfId="24807" priority="28885" stopIfTrue="1" operator="equal">
      <formula>"Towel"</formula>
    </cfRule>
    <cfRule type="cellIs" dxfId="24806" priority="28886" stopIfTrue="1" operator="equal">
      <formula>"Napkin Hs"</formula>
    </cfRule>
  </conditionalFormatting>
  <conditionalFormatting sqref="B50:C51">
    <cfRule type="cellIs" dxfId="24805" priority="28883" stopIfTrue="1" operator="equal">
      <formula>"Towel"</formula>
    </cfRule>
    <cfRule type="cellIs" dxfId="24804" priority="28884" stopIfTrue="1" operator="equal">
      <formula>"Napkin Hs"</formula>
    </cfRule>
  </conditionalFormatting>
  <conditionalFormatting sqref="C50:C51">
    <cfRule type="cellIs" dxfId="24803" priority="28891" stopIfTrue="1" operator="equal">
      <formula>"Towel"</formula>
    </cfRule>
    <cfRule type="cellIs" dxfId="24802" priority="28892" stopIfTrue="1" operator="equal">
      <formula>"Napkin Hs"</formula>
    </cfRule>
  </conditionalFormatting>
  <conditionalFormatting sqref="C50:C51">
    <cfRule type="cellIs" dxfId="24801" priority="28893" stopIfTrue="1" operator="equal">
      <formula>"Towel"</formula>
    </cfRule>
    <cfRule type="cellIs" dxfId="24800" priority="28894" stopIfTrue="1" operator="equal">
      <formula>"Napkin Hs"</formula>
    </cfRule>
  </conditionalFormatting>
  <conditionalFormatting sqref="C50:C51">
    <cfRule type="cellIs" dxfId="24799" priority="28875" stopIfTrue="1" operator="equal">
      <formula>"Towel"</formula>
    </cfRule>
    <cfRule type="cellIs" dxfId="24798" priority="28876" stopIfTrue="1" operator="equal">
      <formula>"Napkin Hs"</formula>
    </cfRule>
  </conditionalFormatting>
  <conditionalFormatting sqref="B50:C51">
    <cfRule type="cellIs" dxfId="24797" priority="28877" stopIfTrue="1" operator="equal">
      <formula>"Towel"</formula>
    </cfRule>
    <cfRule type="cellIs" dxfId="24796" priority="28878" stopIfTrue="1" operator="equal">
      <formula>"Napkin Hs"</formula>
    </cfRule>
  </conditionalFormatting>
  <conditionalFormatting sqref="C50:C51">
    <cfRule type="cellIs" dxfId="24795" priority="28873" stopIfTrue="1" operator="equal">
      <formula>"Towel"</formula>
    </cfRule>
    <cfRule type="cellIs" dxfId="24794" priority="28874" stopIfTrue="1" operator="equal">
      <formula>"Napkin Hs"</formula>
    </cfRule>
  </conditionalFormatting>
  <conditionalFormatting sqref="B50:C51">
    <cfRule type="cellIs" dxfId="24793" priority="28871" stopIfTrue="1" operator="equal">
      <formula>"Towel"</formula>
    </cfRule>
    <cfRule type="cellIs" dxfId="24792" priority="28872" stopIfTrue="1" operator="equal">
      <formula>"Napkin Hs"</formula>
    </cfRule>
  </conditionalFormatting>
  <conditionalFormatting sqref="C52">
    <cfRule type="cellIs" dxfId="24791" priority="28863" stopIfTrue="1" operator="equal">
      <formula>"Towel"</formula>
    </cfRule>
    <cfRule type="cellIs" dxfId="24790" priority="28864" stopIfTrue="1" operator="equal">
      <formula>"Napkin Hs"</formula>
    </cfRule>
  </conditionalFormatting>
  <conditionalFormatting sqref="C52">
    <cfRule type="cellIs" dxfId="24789" priority="28861" stopIfTrue="1" operator="equal">
      <formula>"Towel"</formula>
    </cfRule>
    <cfRule type="cellIs" dxfId="24788" priority="28862" stopIfTrue="1" operator="equal">
      <formula>"Napkin Hs"</formula>
    </cfRule>
  </conditionalFormatting>
  <conditionalFormatting sqref="B52:C52">
    <cfRule type="cellIs" dxfId="24787" priority="28859" stopIfTrue="1" operator="equal">
      <formula>"Towel"</formula>
    </cfRule>
    <cfRule type="cellIs" dxfId="24786" priority="28860" stopIfTrue="1" operator="equal">
      <formula>"Napkin Hs"</formula>
    </cfRule>
  </conditionalFormatting>
  <conditionalFormatting sqref="C52">
    <cfRule type="cellIs" dxfId="24785" priority="28867" stopIfTrue="1" operator="equal">
      <formula>"Towel"</formula>
    </cfRule>
    <cfRule type="cellIs" dxfId="24784" priority="28868" stopIfTrue="1" operator="equal">
      <formula>"Napkin Hs"</formula>
    </cfRule>
  </conditionalFormatting>
  <conditionalFormatting sqref="C52">
    <cfRule type="cellIs" dxfId="24783" priority="28869" stopIfTrue="1" operator="equal">
      <formula>"Towel"</formula>
    </cfRule>
    <cfRule type="cellIs" dxfId="24782" priority="28870" stopIfTrue="1" operator="equal">
      <formula>"Napkin Hs"</formula>
    </cfRule>
  </conditionalFormatting>
  <conditionalFormatting sqref="C60">
    <cfRule type="cellIs" dxfId="24781" priority="28851" stopIfTrue="1" operator="equal">
      <formula>"Towel"</formula>
    </cfRule>
    <cfRule type="cellIs" dxfId="24780" priority="28852" stopIfTrue="1" operator="equal">
      <formula>"Napkin Hs"</formula>
    </cfRule>
  </conditionalFormatting>
  <conditionalFormatting sqref="B60:C60">
    <cfRule type="cellIs" dxfId="24779" priority="28853" stopIfTrue="1" operator="equal">
      <formula>"Towel"</formula>
    </cfRule>
    <cfRule type="cellIs" dxfId="24778" priority="28854" stopIfTrue="1" operator="equal">
      <formula>"Napkin Hs"</formula>
    </cfRule>
  </conditionalFormatting>
  <conditionalFormatting sqref="C60">
    <cfRule type="cellIs" dxfId="24777" priority="28849" stopIfTrue="1" operator="equal">
      <formula>"Towel"</formula>
    </cfRule>
    <cfRule type="cellIs" dxfId="24776" priority="28850" stopIfTrue="1" operator="equal">
      <formula>"Napkin Hs"</formula>
    </cfRule>
  </conditionalFormatting>
  <conditionalFormatting sqref="B60:C60">
    <cfRule type="cellIs" dxfId="24775" priority="28847" stopIfTrue="1" operator="equal">
      <formula>"Towel"</formula>
    </cfRule>
    <cfRule type="cellIs" dxfId="24774" priority="28848" stopIfTrue="1" operator="equal">
      <formula>"Napkin Hs"</formula>
    </cfRule>
  </conditionalFormatting>
  <conditionalFormatting sqref="C60">
    <cfRule type="cellIs" dxfId="24773" priority="28855" stopIfTrue="1" operator="equal">
      <formula>"Towel"</formula>
    </cfRule>
    <cfRule type="cellIs" dxfId="24772" priority="28856" stopIfTrue="1" operator="equal">
      <formula>"Napkin Hs"</formula>
    </cfRule>
  </conditionalFormatting>
  <conditionalFormatting sqref="C60">
    <cfRule type="cellIs" dxfId="24771" priority="28857" stopIfTrue="1" operator="equal">
      <formula>"Towel"</formula>
    </cfRule>
    <cfRule type="cellIs" dxfId="24770" priority="28858" stopIfTrue="1" operator="equal">
      <formula>"Napkin Hs"</formula>
    </cfRule>
  </conditionalFormatting>
  <conditionalFormatting sqref="C58">
    <cfRule type="cellIs" dxfId="24769" priority="28839" stopIfTrue="1" operator="equal">
      <formula>"Towel"</formula>
    </cfRule>
    <cfRule type="cellIs" dxfId="24768" priority="28840" stopIfTrue="1" operator="equal">
      <formula>"Napkin Hs"</formula>
    </cfRule>
  </conditionalFormatting>
  <conditionalFormatting sqref="B58:C58">
    <cfRule type="cellIs" dxfId="24767" priority="28841" stopIfTrue="1" operator="equal">
      <formula>"Towel"</formula>
    </cfRule>
    <cfRule type="cellIs" dxfId="24766" priority="28842" stopIfTrue="1" operator="equal">
      <formula>"Napkin Hs"</formula>
    </cfRule>
  </conditionalFormatting>
  <conditionalFormatting sqref="C58">
    <cfRule type="cellIs" dxfId="24765" priority="28837" stopIfTrue="1" operator="equal">
      <formula>"Towel"</formula>
    </cfRule>
    <cfRule type="cellIs" dxfId="24764" priority="28838" stopIfTrue="1" operator="equal">
      <formula>"Napkin Hs"</formula>
    </cfRule>
  </conditionalFormatting>
  <conditionalFormatting sqref="B58:C58">
    <cfRule type="cellIs" dxfId="24763" priority="28835" stopIfTrue="1" operator="equal">
      <formula>"Towel"</formula>
    </cfRule>
    <cfRule type="cellIs" dxfId="24762" priority="28836" stopIfTrue="1" operator="equal">
      <formula>"Napkin Hs"</formula>
    </cfRule>
  </conditionalFormatting>
  <conditionalFormatting sqref="C58">
    <cfRule type="cellIs" dxfId="24761" priority="28843" stopIfTrue="1" operator="equal">
      <formula>"Towel"</formula>
    </cfRule>
    <cfRule type="cellIs" dxfId="24760" priority="28844" stopIfTrue="1" operator="equal">
      <formula>"Napkin Hs"</formula>
    </cfRule>
  </conditionalFormatting>
  <conditionalFormatting sqref="C58">
    <cfRule type="cellIs" dxfId="24759" priority="28845" stopIfTrue="1" operator="equal">
      <formula>"Towel"</formula>
    </cfRule>
    <cfRule type="cellIs" dxfId="24758" priority="28846" stopIfTrue="1" operator="equal">
      <formula>"Napkin Hs"</formula>
    </cfRule>
  </conditionalFormatting>
  <conditionalFormatting sqref="B81:C81">
    <cfRule type="cellIs" dxfId="24757" priority="28759" stopIfTrue="1" operator="equal">
      <formula>"Towel"</formula>
    </cfRule>
    <cfRule type="cellIs" dxfId="24756" priority="28760" stopIfTrue="1" operator="equal">
      <formula>"Napkin Hs"</formula>
    </cfRule>
  </conditionalFormatting>
  <conditionalFormatting sqref="C81">
    <cfRule type="cellIs" dxfId="24755" priority="28755" stopIfTrue="1" operator="equal">
      <formula>"Towel"</formula>
    </cfRule>
    <cfRule type="cellIs" dxfId="24754" priority="28756" stopIfTrue="1" operator="equal">
      <formula>"Napkin Hs"</formula>
    </cfRule>
  </conditionalFormatting>
  <conditionalFormatting sqref="C81">
    <cfRule type="cellIs" dxfId="24753" priority="28757" stopIfTrue="1" operator="equal">
      <formula>"Towel"</formula>
    </cfRule>
    <cfRule type="cellIs" dxfId="24752" priority="28758" stopIfTrue="1" operator="equal">
      <formula>"Napkin Hs"</formula>
    </cfRule>
  </conditionalFormatting>
  <conditionalFormatting sqref="B91:C91">
    <cfRule type="cellIs" dxfId="24751" priority="28675" stopIfTrue="1" operator="equal">
      <formula>"Towel"</formula>
    </cfRule>
    <cfRule type="cellIs" dxfId="24750" priority="28676" stopIfTrue="1" operator="equal">
      <formula>"Napkin Hs"</formula>
    </cfRule>
  </conditionalFormatting>
  <conditionalFormatting sqref="C91">
    <cfRule type="cellIs" dxfId="24749" priority="28673" stopIfTrue="1" operator="equal">
      <formula>"Towel"</formula>
    </cfRule>
    <cfRule type="cellIs" dxfId="24748" priority="28674" stopIfTrue="1" operator="equal">
      <formula>"Napkin Hs"</formula>
    </cfRule>
  </conditionalFormatting>
  <conditionalFormatting sqref="C91">
    <cfRule type="cellIs" dxfId="24747" priority="28671" stopIfTrue="1" operator="equal">
      <formula>"Towel"</formula>
    </cfRule>
    <cfRule type="cellIs" dxfId="24746" priority="28672" stopIfTrue="1" operator="equal">
      <formula>"Napkin Hs"</formula>
    </cfRule>
  </conditionalFormatting>
  <conditionalFormatting sqref="C92">
    <cfRule type="cellIs" dxfId="24745" priority="28615" stopIfTrue="1" operator="equal">
      <formula>"Towel"</formula>
    </cfRule>
    <cfRule type="cellIs" dxfId="24744" priority="28616" stopIfTrue="1" operator="equal">
      <formula>"Napkin Hs"</formula>
    </cfRule>
  </conditionalFormatting>
  <conditionalFormatting sqref="B92:C92">
    <cfRule type="cellIs" dxfId="24743" priority="28611" stopIfTrue="1" operator="equal">
      <formula>"Towel"</formula>
    </cfRule>
    <cfRule type="cellIs" dxfId="24742" priority="28612" stopIfTrue="1" operator="equal">
      <formula>"Napkin Hs"</formula>
    </cfRule>
  </conditionalFormatting>
  <conditionalFormatting sqref="C92">
    <cfRule type="cellIs" dxfId="24741" priority="28613" stopIfTrue="1" operator="equal">
      <formula>"Towel"</formula>
    </cfRule>
    <cfRule type="cellIs" dxfId="24740" priority="28614" stopIfTrue="1" operator="equal">
      <formula>"Napkin Hs"</formula>
    </cfRule>
  </conditionalFormatting>
  <conditionalFormatting sqref="C92">
    <cfRule type="cellIs" dxfId="24739" priority="28609" stopIfTrue="1" operator="equal">
      <formula>"Towel"</formula>
    </cfRule>
    <cfRule type="cellIs" dxfId="24738" priority="28610" stopIfTrue="1" operator="equal">
      <formula>"Napkin Hs"</formula>
    </cfRule>
  </conditionalFormatting>
  <conditionalFormatting sqref="B92:C92">
    <cfRule type="cellIs" dxfId="24737" priority="28605" stopIfTrue="1" operator="equal">
      <formula>"Towel"</formula>
    </cfRule>
    <cfRule type="cellIs" dxfId="24736" priority="28606" stopIfTrue="1" operator="equal">
      <formula>"Napkin Hs"</formula>
    </cfRule>
  </conditionalFormatting>
  <conditionalFormatting sqref="C92">
    <cfRule type="cellIs" dxfId="24735" priority="28607" stopIfTrue="1" operator="equal">
      <formula>"Towel"</formula>
    </cfRule>
    <cfRule type="cellIs" dxfId="24734" priority="28608" stopIfTrue="1" operator="equal">
      <formula>"Napkin Hs"</formula>
    </cfRule>
  </conditionalFormatting>
  <conditionalFormatting sqref="B92:C92">
    <cfRule type="cellIs" dxfId="24733" priority="28621" stopIfTrue="1" operator="equal">
      <formula>"Towel"</formula>
    </cfRule>
    <cfRule type="cellIs" dxfId="24732" priority="28622" stopIfTrue="1" operator="equal">
      <formula>"Napkin Hs"</formula>
    </cfRule>
  </conditionalFormatting>
  <conditionalFormatting sqref="C92">
    <cfRule type="cellIs" dxfId="24731" priority="28619" stopIfTrue="1" operator="equal">
      <formula>"Towel"</formula>
    </cfRule>
    <cfRule type="cellIs" dxfId="24730" priority="28620" stopIfTrue="1" operator="equal">
      <formula>"Napkin Hs"</formula>
    </cfRule>
  </conditionalFormatting>
  <conditionalFormatting sqref="C92">
    <cfRule type="cellIs" dxfId="24729" priority="28617" stopIfTrue="1" operator="equal">
      <formula>"Towel"</formula>
    </cfRule>
    <cfRule type="cellIs" dxfId="24728" priority="28618" stopIfTrue="1" operator="equal">
      <formula>"Napkin Hs"</formula>
    </cfRule>
  </conditionalFormatting>
  <conditionalFormatting sqref="B101:C101">
    <cfRule type="cellIs" dxfId="24727" priority="28585" stopIfTrue="1" operator="equal">
      <formula>"Towel"</formula>
    </cfRule>
    <cfRule type="cellIs" dxfId="24726" priority="28586" stopIfTrue="1" operator="equal">
      <formula>"Napkin Hs"</formula>
    </cfRule>
  </conditionalFormatting>
  <conditionalFormatting sqref="C101">
    <cfRule type="cellIs" dxfId="24725" priority="28581" stopIfTrue="1" operator="equal">
      <formula>"Towel"</formula>
    </cfRule>
    <cfRule type="cellIs" dxfId="24724" priority="28582" stopIfTrue="1" operator="equal">
      <formula>"Napkin Hs"</formula>
    </cfRule>
  </conditionalFormatting>
  <conditionalFormatting sqref="C101">
    <cfRule type="cellIs" dxfId="24723" priority="28583" stopIfTrue="1" operator="equal">
      <formula>"Towel"</formula>
    </cfRule>
    <cfRule type="cellIs" dxfId="24722" priority="28584" stopIfTrue="1" operator="equal">
      <formula>"Napkin Hs"</formula>
    </cfRule>
  </conditionalFormatting>
  <conditionalFormatting sqref="C100">
    <cfRule type="cellIs" dxfId="24721" priority="28573" stopIfTrue="1" operator="equal">
      <formula>"Towel"</formula>
    </cfRule>
    <cfRule type="cellIs" dxfId="24720" priority="28574" stopIfTrue="1" operator="equal">
      <formula>"Napkin Hs"</formula>
    </cfRule>
  </conditionalFormatting>
  <conditionalFormatting sqref="C100">
    <cfRule type="cellIs" dxfId="24719" priority="28575" stopIfTrue="1" operator="equal">
      <formula>"Towel"</formula>
    </cfRule>
    <cfRule type="cellIs" dxfId="24718" priority="28576" stopIfTrue="1" operator="equal">
      <formula>"Napkin Hs"</formula>
    </cfRule>
  </conditionalFormatting>
  <conditionalFormatting sqref="C100">
    <cfRule type="cellIs" dxfId="24717" priority="28571" stopIfTrue="1" operator="equal">
      <formula>"Towel"</formula>
    </cfRule>
    <cfRule type="cellIs" dxfId="24716" priority="28572" stopIfTrue="1" operator="equal">
      <formula>"Napkin Hs"</formula>
    </cfRule>
  </conditionalFormatting>
  <conditionalFormatting sqref="C100">
    <cfRule type="cellIs" dxfId="24715" priority="28569" stopIfTrue="1" operator="equal">
      <formula>"Towel"</formula>
    </cfRule>
    <cfRule type="cellIs" dxfId="24714" priority="28570" stopIfTrue="1" operator="equal">
      <formula>"Napkin Hs"</formula>
    </cfRule>
  </conditionalFormatting>
  <conditionalFormatting sqref="C100">
    <cfRule type="cellIs" dxfId="24713" priority="28577" stopIfTrue="1" operator="equal">
      <formula>"Towel"</formula>
    </cfRule>
    <cfRule type="cellIs" dxfId="24712" priority="28578" stopIfTrue="1" operator="equal">
      <formula>"Napkin Hs"</formula>
    </cfRule>
  </conditionalFormatting>
  <conditionalFormatting sqref="C100">
    <cfRule type="cellIs" dxfId="24711" priority="28579" stopIfTrue="1" operator="equal">
      <formula>"Towel"</formula>
    </cfRule>
    <cfRule type="cellIs" dxfId="24710" priority="28580" stopIfTrue="1" operator="equal">
      <formula>"Napkin Hs"</formula>
    </cfRule>
  </conditionalFormatting>
  <conditionalFormatting sqref="B100">
    <cfRule type="cellIs" dxfId="24709" priority="28567" stopIfTrue="1" operator="equal">
      <formula>"Towel"</formula>
    </cfRule>
    <cfRule type="cellIs" dxfId="24708" priority="28568" stopIfTrue="1" operator="equal">
      <formula>"Napkin Hs"</formula>
    </cfRule>
  </conditionalFormatting>
  <conditionalFormatting sqref="B99:C99">
    <cfRule type="cellIs" dxfId="24707" priority="28541" stopIfTrue="1" operator="equal">
      <formula>"Towel"</formula>
    </cfRule>
    <cfRule type="cellIs" dxfId="24706" priority="28542" stopIfTrue="1" operator="equal">
      <formula>"Napkin Hs"</formula>
    </cfRule>
  </conditionalFormatting>
  <conditionalFormatting sqref="C99">
    <cfRule type="cellIs" dxfId="24705" priority="28539" stopIfTrue="1" operator="equal">
      <formula>"Towel"</formula>
    </cfRule>
    <cfRule type="cellIs" dxfId="24704" priority="28540" stopIfTrue="1" operator="equal">
      <formula>"Napkin Hs"</formula>
    </cfRule>
  </conditionalFormatting>
  <conditionalFormatting sqref="C99">
    <cfRule type="cellIs" dxfId="24703" priority="28537" stopIfTrue="1" operator="equal">
      <formula>"Towel"</formula>
    </cfRule>
    <cfRule type="cellIs" dxfId="24702" priority="28538" stopIfTrue="1" operator="equal">
      <formula>"Napkin Hs"</formula>
    </cfRule>
  </conditionalFormatting>
  <conditionalFormatting sqref="C99">
    <cfRule type="cellIs" dxfId="24701" priority="28529" stopIfTrue="1" operator="equal">
      <formula>"Towel"</formula>
    </cfRule>
    <cfRule type="cellIs" dxfId="24700" priority="28530" stopIfTrue="1" operator="equal">
      <formula>"Napkin Hs"</formula>
    </cfRule>
  </conditionalFormatting>
  <conditionalFormatting sqref="B99:C99">
    <cfRule type="cellIs" dxfId="24699" priority="28531" stopIfTrue="1" operator="equal">
      <formula>"Towel"</formula>
    </cfRule>
    <cfRule type="cellIs" dxfId="24698" priority="28532" stopIfTrue="1" operator="equal">
      <formula>"Napkin Hs"</formula>
    </cfRule>
  </conditionalFormatting>
  <conditionalFormatting sqref="C99">
    <cfRule type="cellIs" dxfId="24697" priority="28527" stopIfTrue="1" operator="equal">
      <formula>"Towel"</formula>
    </cfRule>
    <cfRule type="cellIs" dxfId="24696" priority="28528" stopIfTrue="1" operator="equal">
      <formula>"Napkin Hs"</formula>
    </cfRule>
  </conditionalFormatting>
  <conditionalFormatting sqref="B99:C99">
    <cfRule type="cellIs" dxfId="24695" priority="28525" stopIfTrue="1" operator="equal">
      <formula>"Towel"</formula>
    </cfRule>
    <cfRule type="cellIs" dxfId="24694" priority="28526" stopIfTrue="1" operator="equal">
      <formula>"Napkin Hs"</formula>
    </cfRule>
  </conditionalFormatting>
  <conditionalFormatting sqref="C99">
    <cfRule type="cellIs" dxfId="24693" priority="28533" stopIfTrue="1" operator="equal">
      <formula>"Towel"</formula>
    </cfRule>
    <cfRule type="cellIs" dxfId="24692" priority="28534" stopIfTrue="1" operator="equal">
      <formula>"Napkin Hs"</formula>
    </cfRule>
  </conditionalFormatting>
  <conditionalFormatting sqref="C99">
    <cfRule type="cellIs" dxfId="24691" priority="28535" stopIfTrue="1" operator="equal">
      <formula>"Towel"</formula>
    </cfRule>
    <cfRule type="cellIs" dxfId="24690" priority="28536" stopIfTrue="1" operator="equal">
      <formula>"Napkin Hs"</formula>
    </cfRule>
  </conditionalFormatting>
  <conditionalFormatting sqref="C103">
    <cfRule type="cellIs" dxfId="24689" priority="28517" stopIfTrue="1" operator="equal">
      <formula>"Towel"</formula>
    </cfRule>
    <cfRule type="cellIs" dxfId="24688" priority="28518" stopIfTrue="1" operator="equal">
      <formula>"Napkin Hs"</formula>
    </cfRule>
  </conditionalFormatting>
  <conditionalFormatting sqref="C103">
    <cfRule type="cellIs" dxfId="24687" priority="28515" stopIfTrue="1" operator="equal">
      <formula>"Towel"</formula>
    </cfRule>
    <cfRule type="cellIs" dxfId="24686" priority="28516" stopIfTrue="1" operator="equal">
      <formula>"Napkin Hs"</formula>
    </cfRule>
  </conditionalFormatting>
  <conditionalFormatting sqref="B103:C103">
    <cfRule type="cellIs" dxfId="24685" priority="28513" stopIfTrue="1" operator="equal">
      <formula>"Towel"</formula>
    </cfRule>
    <cfRule type="cellIs" dxfId="24684" priority="28514" stopIfTrue="1" operator="equal">
      <formula>"Napkin Hs"</formula>
    </cfRule>
  </conditionalFormatting>
  <conditionalFormatting sqref="B103:C103">
    <cfRule type="cellIs" dxfId="24683" priority="28523" stopIfTrue="1" operator="equal">
      <formula>"Towel"</formula>
    </cfRule>
    <cfRule type="cellIs" dxfId="24682" priority="28524" stopIfTrue="1" operator="equal">
      <formula>"Napkin Hs"</formula>
    </cfRule>
  </conditionalFormatting>
  <conditionalFormatting sqref="C103">
    <cfRule type="cellIs" dxfId="24681" priority="28521" stopIfTrue="1" operator="equal">
      <formula>"Towel"</formula>
    </cfRule>
    <cfRule type="cellIs" dxfId="24680" priority="28522" stopIfTrue="1" operator="equal">
      <formula>"Napkin Hs"</formula>
    </cfRule>
  </conditionalFormatting>
  <conditionalFormatting sqref="C103">
    <cfRule type="cellIs" dxfId="24679" priority="28519" stopIfTrue="1" operator="equal">
      <formula>"Towel"</formula>
    </cfRule>
    <cfRule type="cellIs" dxfId="24678" priority="28520" stopIfTrue="1" operator="equal">
      <formula>"Napkin Hs"</formula>
    </cfRule>
  </conditionalFormatting>
  <conditionalFormatting sqref="C103">
    <cfRule type="cellIs" dxfId="24677" priority="28511" stopIfTrue="1" operator="equal">
      <formula>"Towel"</formula>
    </cfRule>
    <cfRule type="cellIs" dxfId="24676" priority="28512" stopIfTrue="1" operator="equal">
      <formula>"Napkin Hs"</formula>
    </cfRule>
  </conditionalFormatting>
  <conditionalFormatting sqref="C103">
    <cfRule type="cellIs" dxfId="24675" priority="28509" stopIfTrue="1" operator="equal">
      <formula>"Towel"</formula>
    </cfRule>
    <cfRule type="cellIs" dxfId="24674" priority="28510" stopIfTrue="1" operator="equal">
      <formula>"Napkin Hs"</formula>
    </cfRule>
  </conditionalFormatting>
  <conditionalFormatting sqref="B103:C103">
    <cfRule type="cellIs" dxfId="24673" priority="28507" stopIfTrue="1" operator="equal">
      <formula>"Towel"</formula>
    </cfRule>
    <cfRule type="cellIs" dxfId="24672" priority="28508" stopIfTrue="1" operator="equal">
      <formula>"Napkin Hs"</formula>
    </cfRule>
  </conditionalFormatting>
  <conditionalFormatting sqref="B104:C104">
    <cfRule type="cellIs" dxfId="24671" priority="28505" stopIfTrue="1" operator="equal">
      <formula>"Towel"</formula>
    </cfRule>
    <cfRule type="cellIs" dxfId="24670" priority="28506" stopIfTrue="1" operator="equal">
      <formula>"Napkin Hs"</formula>
    </cfRule>
  </conditionalFormatting>
  <conditionalFormatting sqref="C104">
    <cfRule type="cellIs" dxfId="24669" priority="28503" stopIfTrue="1" operator="equal">
      <formula>"Towel"</formula>
    </cfRule>
    <cfRule type="cellIs" dxfId="24668" priority="28504" stopIfTrue="1" operator="equal">
      <formula>"Napkin Hs"</formula>
    </cfRule>
  </conditionalFormatting>
  <conditionalFormatting sqref="C104">
    <cfRule type="cellIs" dxfId="24667" priority="28501" stopIfTrue="1" operator="equal">
      <formula>"Towel"</formula>
    </cfRule>
    <cfRule type="cellIs" dxfId="24666" priority="28502" stopIfTrue="1" operator="equal">
      <formula>"Napkin Hs"</formula>
    </cfRule>
  </conditionalFormatting>
  <conditionalFormatting sqref="C104">
    <cfRule type="cellIs" dxfId="24665" priority="28493" stopIfTrue="1" operator="equal">
      <formula>"Towel"</formula>
    </cfRule>
    <cfRule type="cellIs" dxfId="24664" priority="28494" stopIfTrue="1" operator="equal">
      <formula>"Napkin Hs"</formula>
    </cfRule>
  </conditionalFormatting>
  <conditionalFormatting sqref="B104:C104">
    <cfRule type="cellIs" dxfId="24663" priority="28495" stopIfTrue="1" operator="equal">
      <formula>"Towel"</formula>
    </cfRule>
    <cfRule type="cellIs" dxfId="24662" priority="28496" stopIfTrue="1" operator="equal">
      <formula>"Napkin Hs"</formula>
    </cfRule>
  </conditionalFormatting>
  <conditionalFormatting sqref="C104">
    <cfRule type="cellIs" dxfId="24661" priority="28491" stopIfTrue="1" operator="equal">
      <formula>"Towel"</formula>
    </cfRule>
    <cfRule type="cellIs" dxfId="24660" priority="28492" stopIfTrue="1" operator="equal">
      <formula>"Napkin Hs"</formula>
    </cfRule>
  </conditionalFormatting>
  <conditionalFormatting sqref="B104:C104">
    <cfRule type="cellIs" dxfId="24659" priority="28489" stopIfTrue="1" operator="equal">
      <formula>"Towel"</formula>
    </cfRule>
    <cfRule type="cellIs" dxfId="24658" priority="28490" stopIfTrue="1" operator="equal">
      <formula>"Napkin Hs"</formula>
    </cfRule>
  </conditionalFormatting>
  <conditionalFormatting sqref="C104">
    <cfRule type="cellIs" dxfId="24657" priority="28497" stopIfTrue="1" operator="equal">
      <formula>"Towel"</formula>
    </cfRule>
    <cfRule type="cellIs" dxfId="24656" priority="28498" stopIfTrue="1" operator="equal">
      <formula>"Napkin Hs"</formula>
    </cfRule>
  </conditionalFormatting>
  <conditionalFormatting sqref="C104">
    <cfRule type="cellIs" dxfId="24655" priority="28499" stopIfTrue="1" operator="equal">
      <formula>"Towel"</formula>
    </cfRule>
    <cfRule type="cellIs" dxfId="24654" priority="28500" stopIfTrue="1" operator="equal">
      <formula>"Napkin Hs"</formula>
    </cfRule>
  </conditionalFormatting>
  <conditionalFormatting sqref="B105:C105">
    <cfRule type="cellIs" dxfId="24653" priority="28487" stopIfTrue="1" operator="equal">
      <formula>"Towel"</formula>
    </cfRule>
    <cfRule type="cellIs" dxfId="24652" priority="28488" stopIfTrue="1" operator="equal">
      <formula>"Napkin Hs"</formula>
    </cfRule>
  </conditionalFormatting>
  <conditionalFormatting sqref="C105">
    <cfRule type="cellIs" dxfId="24651" priority="28485" stopIfTrue="1" operator="equal">
      <formula>"Towel"</formula>
    </cfRule>
    <cfRule type="cellIs" dxfId="24650" priority="28486" stopIfTrue="1" operator="equal">
      <formula>"Napkin Hs"</formula>
    </cfRule>
  </conditionalFormatting>
  <conditionalFormatting sqref="C105">
    <cfRule type="cellIs" dxfId="24649" priority="28483" stopIfTrue="1" operator="equal">
      <formula>"Towel"</formula>
    </cfRule>
    <cfRule type="cellIs" dxfId="24648" priority="28484" stopIfTrue="1" operator="equal">
      <formula>"Napkin Hs"</formula>
    </cfRule>
  </conditionalFormatting>
  <conditionalFormatting sqref="C105">
    <cfRule type="cellIs" dxfId="24647" priority="28475" stopIfTrue="1" operator="equal">
      <formula>"Towel"</formula>
    </cfRule>
    <cfRule type="cellIs" dxfId="24646" priority="28476" stopIfTrue="1" operator="equal">
      <formula>"Napkin Hs"</formula>
    </cfRule>
  </conditionalFormatting>
  <conditionalFormatting sqref="B105:C105">
    <cfRule type="cellIs" dxfId="24645" priority="28477" stopIfTrue="1" operator="equal">
      <formula>"Towel"</formula>
    </cfRule>
    <cfRule type="cellIs" dxfId="24644" priority="28478" stopIfTrue="1" operator="equal">
      <formula>"Napkin Hs"</formula>
    </cfRule>
  </conditionalFormatting>
  <conditionalFormatting sqref="C105">
    <cfRule type="cellIs" dxfId="24643" priority="28473" stopIfTrue="1" operator="equal">
      <formula>"Towel"</formula>
    </cfRule>
    <cfRule type="cellIs" dxfId="24642" priority="28474" stopIfTrue="1" operator="equal">
      <formula>"Napkin Hs"</formula>
    </cfRule>
  </conditionalFormatting>
  <conditionalFormatting sqref="B105:C105">
    <cfRule type="cellIs" dxfId="24641" priority="28471" stopIfTrue="1" operator="equal">
      <formula>"Towel"</formula>
    </cfRule>
    <cfRule type="cellIs" dxfId="24640" priority="28472" stopIfTrue="1" operator="equal">
      <formula>"Napkin Hs"</formula>
    </cfRule>
  </conditionalFormatting>
  <conditionalFormatting sqref="C105">
    <cfRule type="cellIs" dxfId="24639" priority="28479" stopIfTrue="1" operator="equal">
      <formula>"Towel"</formula>
    </cfRule>
    <cfRule type="cellIs" dxfId="24638" priority="28480" stopIfTrue="1" operator="equal">
      <formula>"Napkin Hs"</formula>
    </cfRule>
  </conditionalFormatting>
  <conditionalFormatting sqref="C105">
    <cfRule type="cellIs" dxfId="24637" priority="28481" stopIfTrue="1" operator="equal">
      <formula>"Towel"</formula>
    </cfRule>
    <cfRule type="cellIs" dxfId="24636" priority="28482" stopIfTrue="1" operator="equal">
      <formula>"Napkin Hs"</formula>
    </cfRule>
  </conditionalFormatting>
  <conditionalFormatting sqref="B103:C103">
    <cfRule type="cellIs" dxfId="24635" priority="28467" stopIfTrue="1" operator="equal">
      <formula>"Towel"</formula>
    </cfRule>
    <cfRule type="cellIs" dxfId="24634" priority="28468" stopIfTrue="1" operator="equal">
      <formula>"Napkin Hs"</formula>
    </cfRule>
  </conditionalFormatting>
  <conditionalFormatting sqref="C103">
    <cfRule type="cellIs" dxfId="24633" priority="28469" stopIfTrue="1" operator="equal">
      <formula>"Towel"</formula>
    </cfRule>
    <cfRule type="cellIs" dxfId="24632" priority="28470" stopIfTrue="1" operator="equal">
      <formula>"Napkin Hs"</formula>
    </cfRule>
  </conditionalFormatting>
  <conditionalFormatting sqref="C103">
    <cfRule type="cellIs" dxfId="24631" priority="28465" stopIfTrue="1" operator="equal">
      <formula>"Towel"</formula>
    </cfRule>
    <cfRule type="cellIs" dxfId="24630" priority="28466" stopIfTrue="1" operator="equal">
      <formula>"Napkin Hs"</formula>
    </cfRule>
  </conditionalFormatting>
  <conditionalFormatting sqref="C104">
    <cfRule type="cellIs" dxfId="24629" priority="28451" stopIfTrue="1" operator="equal">
      <formula>"Towel"</formula>
    </cfRule>
    <cfRule type="cellIs" dxfId="24628" priority="28452" stopIfTrue="1" operator="equal">
      <formula>"Napkin Hs"</formula>
    </cfRule>
  </conditionalFormatting>
  <conditionalFormatting sqref="C104">
    <cfRule type="cellIs" dxfId="24627" priority="28449" stopIfTrue="1" operator="equal">
      <formula>"Towel"</formula>
    </cfRule>
    <cfRule type="cellIs" dxfId="24626" priority="28450" stopIfTrue="1" operator="equal">
      <formula>"Napkin Hs"</formula>
    </cfRule>
  </conditionalFormatting>
  <conditionalFormatting sqref="B104:C104">
    <cfRule type="cellIs" dxfId="24625" priority="28447" stopIfTrue="1" operator="equal">
      <formula>"Towel"</formula>
    </cfRule>
    <cfRule type="cellIs" dxfId="24624" priority="28448" stopIfTrue="1" operator="equal">
      <formula>"Napkin Hs"</formula>
    </cfRule>
  </conditionalFormatting>
  <conditionalFormatting sqref="B104:C104">
    <cfRule type="cellIs" dxfId="24623" priority="28457" stopIfTrue="1" operator="equal">
      <formula>"Towel"</formula>
    </cfRule>
    <cfRule type="cellIs" dxfId="24622" priority="28458" stopIfTrue="1" operator="equal">
      <formula>"Napkin Hs"</formula>
    </cfRule>
  </conditionalFormatting>
  <conditionalFormatting sqref="C104">
    <cfRule type="cellIs" dxfId="24621" priority="28455" stopIfTrue="1" operator="equal">
      <formula>"Towel"</formula>
    </cfRule>
    <cfRule type="cellIs" dxfId="24620" priority="28456" stopIfTrue="1" operator="equal">
      <formula>"Napkin Hs"</formula>
    </cfRule>
  </conditionalFormatting>
  <conditionalFormatting sqref="C104">
    <cfRule type="cellIs" dxfId="24619" priority="28453" stopIfTrue="1" operator="equal">
      <formula>"Towel"</formula>
    </cfRule>
    <cfRule type="cellIs" dxfId="24618" priority="28454" stopIfTrue="1" operator="equal">
      <formula>"Napkin Hs"</formula>
    </cfRule>
  </conditionalFormatting>
  <conditionalFormatting sqref="C104">
    <cfRule type="cellIs" dxfId="24617" priority="28445" stopIfTrue="1" operator="equal">
      <formula>"Towel"</formula>
    </cfRule>
    <cfRule type="cellIs" dxfId="24616" priority="28446" stopIfTrue="1" operator="equal">
      <formula>"Napkin Hs"</formula>
    </cfRule>
  </conditionalFormatting>
  <conditionalFormatting sqref="C104">
    <cfRule type="cellIs" dxfId="24615" priority="28443" stopIfTrue="1" operator="equal">
      <formula>"Towel"</formula>
    </cfRule>
    <cfRule type="cellIs" dxfId="24614" priority="28444" stopIfTrue="1" operator="equal">
      <formula>"Napkin Hs"</formula>
    </cfRule>
  </conditionalFormatting>
  <conditionalFormatting sqref="B104:C104">
    <cfRule type="cellIs" dxfId="24613" priority="28441" stopIfTrue="1" operator="equal">
      <formula>"Towel"</formula>
    </cfRule>
    <cfRule type="cellIs" dxfId="24612" priority="28442" stopIfTrue="1" operator="equal">
      <formula>"Napkin Hs"</formula>
    </cfRule>
  </conditionalFormatting>
  <conditionalFormatting sqref="B105:C105">
    <cfRule type="cellIs" dxfId="24611" priority="28439" stopIfTrue="1" operator="equal">
      <formula>"Towel"</formula>
    </cfRule>
    <cfRule type="cellIs" dxfId="24610" priority="28440" stopIfTrue="1" operator="equal">
      <formula>"Napkin Hs"</formula>
    </cfRule>
  </conditionalFormatting>
  <conditionalFormatting sqref="C105">
    <cfRule type="cellIs" dxfId="24609" priority="28437" stopIfTrue="1" operator="equal">
      <formula>"Towel"</formula>
    </cfRule>
    <cfRule type="cellIs" dxfId="24608" priority="28438" stopIfTrue="1" operator="equal">
      <formula>"Napkin Hs"</formula>
    </cfRule>
  </conditionalFormatting>
  <conditionalFormatting sqref="C105">
    <cfRule type="cellIs" dxfId="24607" priority="28435" stopIfTrue="1" operator="equal">
      <formula>"Towel"</formula>
    </cfRule>
    <cfRule type="cellIs" dxfId="24606" priority="28436" stopIfTrue="1" operator="equal">
      <formula>"Napkin Hs"</formula>
    </cfRule>
  </conditionalFormatting>
  <conditionalFormatting sqref="C105">
    <cfRule type="cellIs" dxfId="24605" priority="28427" stopIfTrue="1" operator="equal">
      <formula>"Towel"</formula>
    </cfRule>
    <cfRule type="cellIs" dxfId="24604" priority="28428" stopIfTrue="1" operator="equal">
      <formula>"Napkin Hs"</formula>
    </cfRule>
  </conditionalFormatting>
  <conditionalFormatting sqref="B105:C105">
    <cfRule type="cellIs" dxfId="24603" priority="28429" stopIfTrue="1" operator="equal">
      <formula>"Towel"</formula>
    </cfRule>
    <cfRule type="cellIs" dxfId="24602" priority="28430" stopIfTrue="1" operator="equal">
      <formula>"Napkin Hs"</formula>
    </cfRule>
  </conditionalFormatting>
  <conditionalFormatting sqref="C105">
    <cfRule type="cellIs" dxfId="24601" priority="28425" stopIfTrue="1" operator="equal">
      <formula>"Towel"</formula>
    </cfRule>
    <cfRule type="cellIs" dxfId="24600" priority="28426" stopIfTrue="1" operator="equal">
      <formula>"Napkin Hs"</formula>
    </cfRule>
  </conditionalFormatting>
  <conditionalFormatting sqref="B105:C105">
    <cfRule type="cellIs" dxfId="24599" priority="28423" stopIfTrue="1" operator="equal">
      <formula>"Towel"</formula>
    </cfRule>
    <cfRule type="cellIs" dxfId="24598" priority="28424" stopIfTrue="1" operator="equal">
      <formula>"Napkin Hs"</formula>
    </cfRule>
  </conditionalFormatting>
  <conditionalFormatting sqref="C105">
    <cfRule type="cellIs" dxfId="24597" priority="28431" stopIfTrue="1" operator="equal">
      <formula>"Towel"</formula>
    </cfRule>
    <cfRule type="cellIs" dxfId="24596" priority="28432" stopIfTrue="1" operator="equal">
      <formula>"Napkin Hs"</formula>
    </cfRule>
  </conditionalFormatting>
  <conditionalFormatting sqref="C105">
    <cfRule type="cellIs" dxfId="24595" priority="28433" stopIfTrue="1" operator="equal">
      <formula>"Towel"</formula>
    </cfRule>
    <cfRule type="cellIs" dxfId="24594" priority="28434" stopIfTrue="1" operator="equal">
      <formula>"Napkin Hs"</formula>
    </cfRule>
  </conditionalFormatting>
  <conditionalFormatting sqref="B116:C116">
    <cfRule type="cellIs" dxfId="24593" priority="28305" stopIfTrue="1" operator="equal">
      <formula>"Towel"</formula>
    </cfRule>
    <cfRule type="cellIs" dxfId="24592" priority="28306" stopIfTrue="1" operator="equal">
      <formula>"Napkin Hs"</formula>
    </cfRule>
  </conditionalFormatting>
  <conditionalFormatting sqref="C116">
    <cfRule type="cellIs" dxfId="24591" priority="28307" stopIfTrue="1" operator="equal">
      <formula>"Towel"</formula>
    </cfRule>
    <cfRule type="cellIs" dxfId="24590" priority="28308" stopIfTrue="1" operator="equal">
      <formula>"Napkin Hs"</formula>
    </cfRule>
  </conditionalFormatting>
  <conditionalFormatting sqref="C116">
    <cfRule type="cellIs" dxfId="24589" priority="28303" stopIfTrue="1" operator="equal">
      <formula>"Towel"</formula>
    </cfRule>
    <cfRule type="cellIs" dxfId="24588" priority="28304" stopIfTrue="1" operator="equal">
      <formula>"Napkin Hs"</formula>
    </cfRule>
  </conditionalFormatting>
  <conditionalFormatting sqref="B115:C115">
    <cfRule type="cellIs" dxfId="24587" priority="28301" stopIfTrue="1" operator="equal">
      <formula>"Towel"</formula>
    </cfRule>
    <cfRule type="cellIs" dxfId="24586" priority="28302" stopIfTrue="1" operator="equal">
      <formula>"Napkin Hs"</formula>
    </cfRule>
  </conditionalFormatting>
  <conditionalFormatting sqref="C115">
    <cfRule type="cellIs" dxfId="24585" priority="28297" stopIfTrue="1" operator="equal">
      <formula>"Towel"</formula>
    </cfRule>
    <cfRule type="cellIs" dxfId="24584" priority="28298" stopIfTrue="1" operator="equal">
      <formula>"Napkin Hs"</formula>
    </cfRule>
  </conditionalFormatting>
  <conditionalFormatting sqref="C115">
    <cfRule type="cellIs" dxfId="24583" priority="28299" stopIfTrue="1" operator="equal">
      <formula>"Towel"</formula>
    </cfRule>
    <cfRule type="cellIs" dxfId="24582" priority="28300" stopIfTrue="1" operator="equal">
      <formula>"Napkin Hs"</formula>
    </cfRule>
  </conditionalFormatting>
  <conditionalFormatting sqref="C114">
    <cfRule type="cellIs" dxfId="24581" priority="28289" stopIfTrue="1" operator="equal">
      <formula>"Towel"</formula>
    </cfRule>
    <cfRule type="cellIs" dxfId="24580" priority="28290" stopIfTrue="1" operator="equal">
      <formula>"Napkin Hs"</formula>
    </cfRule>
  </conditionalFormatting>
  <conditionalFormatting sqref="C114">
    <cfRule type="cellIs" dxfId="24579" priority="28287" stopIfTrue="1" operator="equal">
      <formula>"Towel"</formula>
    </cfRule>
    <cfRule type="cellIs" dxfId="24578" priority="28288" stopIfTrue="1" operator="equal">
      <formula>"Napkin Hs"</formula>
    </cfRule>
  </conditionalFormatting>
  <conditionalFormatting sqref="B114:C114">
    <cfRule type="cellIs" dxfId="24577" priority="28285" stopIfTrue="1" operator="equal">
      <formula>"Towel"</formula>
    </cfRule>
    <cfRule type="cellIs" dxfId="24576" priority="28286" stopIfTrue="1" operator="equal">
      <formula>"Napkin Hs"</formula>
    </cfRule>
  </conditionalFormatting>
  <conditionalFormatting sqref="B116:C116">
    <cfRule type="cellIs" dxfId="24575" priority="28277" stopIfTrue="1" operator="equal">
      <formula>"Towel"</formula>
    </cfRule>
    <cfRule type="cellIs" dxfId="24574" priority="28278" stopIfTrue="1" operator="equal">
      <formula>"Napkin Hs"</formula>
    </cfRule>
  </conditionalFormatting>
  <conditionalFormatting sqref="B114:C114">
    <cfRule type="cellIs" dxfId="24573" priority="28279" stopIfTrue="1" operator="equal">
      <formula>"Towel"</formula>
    </cfRule>
    <cfRule type="cellIs" dxfId="24572" priority="28280" stopIfTrue="1" operator="equal">
      <formula>"Napkin Hs"</formula>
    </cfRule>
  </conditionalFormatting>
  <conditionalFormatting sqref="C116">
    <cfRule type="cellIs" dxfId="24571" priority="28275" stopIfTrue="1" operator="equal">
      <formula>"Towel"</formula>
    </cfRule>
    <cfRule type="cellIs" dxfId="24570" priority="28276" stopIfTrue="1" operator="equal">
      <formula>"Napkin Hs"</formula>
    </cfRule>
  </conditionalFormatting>
  <conditionalFormatting sqref="C116">
    <cfRule type="cellIs" dxfId="24569" priority="28273" stopIfTrue="1" operator="equal">
      <formula>"Towel"</formula>
    </cfRule>
    <cfRule type="cellIs" dxfId="24568" priority="28274" stopIfTrue="1" operator="equal">
      <formula>"Napkin Hs"</formula>
    </cfRule>
  </conditionalFormatting>
  <conditionalFormatting sqref="C114">
    <cfRule type="cellIs" dxfId="24567" priority="28281" stopIfTrue="1" operator="equal">
      <formula>"Towel"</formula>
    </cfRule>
    <cfRule type="cellIs" dxfId="24566" priority="28282" stopIfTrue="1" operator="equal">
      <formula>"Napkin Hs"</formula>
    </cfRule>
  </conditionalFormatting>
  <conditionalFormatting sqref="C114">
    <cfRule type="cellIs" dxfId="24565" priority="28283" stopIfTrue="1" operator="equal">
      <formula>"Towel"</formula>
    </cfRule>
    <cfRule type="cellIs" dxfId="24564" priority="28284" stopIfTrue="1" operator="equal">
      <formula>"Napkin Hs"</formula>
    </cfRule>
  </conditionalFormatting>
  <conditionalFormatting sqref="B114:C114">
    <cfRule type="cellIs" dxfId="24563" priority="28295" stopIfTrue="1" operator="equal">
      <formula>"Towel"</formula>
    </cfRule>
    <cfRule type="cellIs" dxfId="24562" priority="28296" stopIfTrue="1" operator="equal">
      <formula>"Napkin Hs"</formula>
    </cfRule>
  </conditionalFormatting>
  <conditionalFormatting sqref="C114">
    <cfRule type="cellIs" dxfId="24561" priority="28293" stopIfTrue="1" operator="equal">
      <formula>"Towel"</formula>
    </cfRule>
    <cfRule type="cellIs" dxfId="24560" priority="28294" stopIfTrue="1" operator="equal">
      <formula>"Napkin Hs"</formula>
    </cfRule>
  </conditionalFormatting>
  <conditionalFormatting sqref="C114">
    <cfRule type="cellIs" dxfId="24559" priority="28291" stopIfTrue="1" operator="equal">
      <formula>"Towel"</formula>
    </cfRule>
    <cfRule type="cellIs" dxfId="24558" priority="28292" stopIfTrue="1" operator="equal">
      <formula>"Napkin Hs"</formula>
    </cfRule>
  </conditionalFormatting>
  <conditionalFormatting sqref="C114">
    <cfRule type="cellIs" dxfId="24557" priority="28259" stopIfTrue="1" operator="equal">
      <formula>"Towel"</formula>
    </cfRule>
    <cfRule type="cellIs" dxfId="24556" priority="28260" stopIfTrue="1" operator="equal">
      <formula>"Napkin Hs"</formula>
    </cfRule>
  </conditionalFormatting>
  <conditionalFormatting sqref="C114">
    <cfRule type="cellIs" dxfId="24555" priority="28257" stopIfTrue="1" operator="equal">
      <formula>"Towel"</formula>
    </cfRule>
    <cfRule type="cellIs" dxfId="24554" priority="28258" stopIfTrue="1" operator="equal">
      <formula>"Napkin Hs"</formula>
    </cfRule>
  </conditionalFormatting>
  <conditionalFormatting sqref="B114:C114">
    <cfRule type="cellIs" dxfId="24553" priority="28255" stopIfTrue="1" operator="equal">
      <formula>"Towel"</formula>
    </cfRule>
    <cfRule type="cellIs" dxfId="24552" priority="28256" stopIfTrue="1" operator="equal">
      <formula>"Napkin Hs"</formula>
    </cfRule>
  </conditionalFormatting>
  <conditionalFormatting sqref="C114">
    <cfRule type="cellIs" dxfId="24551" priority="28265" stopIfTrue="1" operator="equal">
      <formula>"Towel"</formula>
    </cfRule>
    <cfRule type="cellIs" dxfId="24550" priority="28266" stopIfTrue="1" operator="equal">
      <formula>"Napkin Hs"</formula>
    </cfRule>
  </conditionalFormatting>
  <conditionalFormatting sqref="C114">
    <cfRule type="cellIs" dxfId="24549" priority="28263" stopIfTrue="1" operator="equal">
      <formula>"Towel"</formula>
    </cfRule>
    <cfRule type="cellIs" dxfId="24548" priority="28264" stopIfTrue="1" operator="equal">
      <formula>"Napkin Hs"</formula>
    </cfRule>
  </conditionalFormatting>
  <conditionalFormatting sqref="B114:C114">
    <cfRule type="cellIs" dxfId="24547" priority="28261" stopIfTrue="1" operator="equal">
      <formula>"Towel"</formula>
    </cfRule>
    <cfRule type="cellIs" dxfId="24546" priority="28262" stopIfTrue="1" operator="equal">
      <formula>"Napkin Hs"</formula>
    </cfRule>
  </conditionalFormatting>
  <conditionalFormatting sqref="B115:C115">
    <cfRule type="cellIs" dxfId="24545" priority="28253" stopIfTrue="1" operator="equal">
      <formula>"Towel"</formula>
    </cfRule>
    <cfRule type="cellIs" dxfId="24544" priority="28254" stopIfTrue="1" operator="equal">
      <formula>"Napkin Hs"</formula>
    </cfRule>
  </conditionalFormatting>
  <conditionalFormatting sqref="C115">
    <cfRule type="cellIs" dxfId="24543" priority="28251" stopIfTrue="1" operator="equal">
      <formula>"Towel"</formula>
    </cfRule>
    <cfRule type="cellIs" dxfId="24542" priority="28252" stopIfTrue="1" operator="equal">
      <formula>"Napkin Hs"</formula>
    </cfRule>
  </conditionalFormatting>
  <conditionalFormatting sqref="C115">
    <cfRule type="cellIs" dxfId="24541" priority="28249" stopIfTrue="1" operator="equal">
      <formula>"Towel"</formula>
    </cfRule>
    <cfRule type="cellIs" dxfId="24540" priority="28250" stopIfTrue="1" operator="equal">
      <formula>"Napkin Hs"</formula>
    </cfRule>
  </conditionalFormatting>
  <conditionalFormatting sqref="B114:C114">
    <cfRule type="cellIs" dxfId="24539" priority="28271" stopIfTrue="1" operator="equal">
      <formula>"Towel"</formula>
    </cfRule>
    <cfRule type="cellIs" dxfId="24538" priority="28272" stopIfTrue="1" operator="equal">
      <formula>"Napkin Hs"</formula>
    </cfRule>
  </conditionalFormatting>
  <conditionalFormatting sqref="C114">
    <cfRule type="cellIs" dxfId="24537" priority="28269" stopIfTrue="1" operator="equal">
      <formula>"Towel"</formula>
    </cfRule>
    <cfRule type="cellIs" dxfId="24536" priority="28270" stopIfTrue="1" operator="equal">
      <formula>"Napkin Hs"</formula>
    </cfRule>
  </conditionalFormatting>
  <conditionalFormatting sqref="C114">
    <cfRule type="cellIs" dxfId="24535" priority="28267" stopIfTrue="1" operator="equal">
      <formula>"Towel"</formula>
    </cfRule>
    <cfRule type="cellIs" dxfId="24534" priority="28268" stopIfTrue="1" operator="equal">
      <formula>"Napkin Hs"</formula>
    </cfRule>
  </conditionalFormatting>
  <conditionalFormatting sqref="C115">
    <cfRule type="cellIs" dxfId="24533" priority="28241" stopIfTrue="1" operator="equal">
      <formula>"Towel"</formula>
    </cfRule>
    <cfRule type="cellIs" dxfId="24532" priority="28242" stopIfTrue="1" operator="equal">
      <formula>"Napkin Hs"</formula>
    </cfRule>
  </conditionalFormatting>
  <conditionalFormatting sqref="B115:C115">
    <cfRule type="cellIs" dxfId="24531" priority="28243" stopIfTrue="1" operator="equal">
      <formula>"Towel"</formula>
    </cfRule>
    <cfRule type="cellIs" dxfId="24530" priority="28244" stopIfTrue="1" operator="equal">
      <formula>"Napkin Hs"</formula>
    </cfRule>
  </conditionalFormatting>
  <conditionalFormatting sqref="C115">
    <cfRule type="cellIs" dxfId="24529" priority="28239" stopIfTrue="1" operator="equal">
      <formula>"Towel"</formula>
    </cfRule>
    <cfRule type="cellIs" dxfId="24528" priority="28240" stopIfTrue="1" operator="equal">
      <formula>"Napkin Hs"</formula>
    </cfRule>
  </conditionalFormatting>
  <conditionalFormatting sqref="B115:C115">
    <cfRule type="cellIs" dxfId="24527" priority="28237" stopIfTrue="1" operator="equal">
      <formula>"Towel"</formula>
    </cfRule>
    <cfRule type="cellIs" dxfId="24526" priority="28238" stopIfTrue="1" operator="equal">
      <formula>"Napkin Hs"</formula>
    </cfRule>
  </conditionalFormatting>
  <conditionalFormatting sqref="C115">
    <cfRule type="cellIs" dxfId="24525" priority="28245" stopIfTrue="1" operator="equal">
      <formula>"Towel"</formula>
    </cfRule>
    <cfRule type="cellIs" dxfId="24524" priority="28246" stopIfTrue="1" operator="equal">
      <formula>"Napkin Hs"</formula>
    </cfRule>
  </conditionalFormatting>
  <conditionalFormatting sqref="C115">
    <cfRule type="cellIs" dxfId="24523" priority="28247" stopIfTrue="1" operator="equal">
      <formula>"Towel"</formula>
    </cfRule>
    <cfRule type="cellIs" dxfId="24522" priority="28248" stopIfTrue="1" operator="equal">
      <formula>"Napkin Hs"</formula>
    </cfRule>
  </conditionalFormatting>
  <conditionalFormatting sqref="B113:C113">
    <cfRule type="cellIs" dxfId="24521" priority="28235" stopIfTrue="1" operator="equal">
      <formula>"Towel"</formula>
    </cfRule>
    <cfRule type="cellIs" dxfId="24520" priority="28236" stopIfTrue="1" operator="equal">
      <formula>"Napkin Hs"</formula>
    </cfRule>
  </conditionalFormatting>
  <conditionalFormatting sqref="C113">
    <cfRule type="cellIs" dxfId="24519" priority="28231" stopIfTrue="1" operator="equal">
      <formula>"Towel"</formula>
    </cfRule>
    <cfRule type="cellIs" dxfId="24518" priority="28232" stopIfTrue="1" operator="equal">
      <formula>"Napkin Hs"</formula>
    </cfRule>
  </conditionalFormatting>
  <conditionalFormatting sqref="C113">
    <cfRule type="cellIs" dxfId="24517" priority="28233" stopIfTrue="1" operator="equal">
      <formula>"Towel"</formula>
    </cfRule>
    <cfRule type="cellIs" dxfId="24516" priority="28234" stopIfTrue="1" operator="equal">
      <formula>"Napkin Hs"</formula>
    </cfRule>
  </conditionalFormatting>
  <conditionalFormatting sqref="B113:C113">
    <cfRule type="cellIs" dxfId="24515" priority="28229" stopIfTrue="1" operator="equal">
      <formula>"Towel"</formula>
    </cfRule>
    <cfRule type="cellIs" dxfId="24514" priority="28230" stopIfTrue="1" operator="equal">
      <formula>"Napkin Hs"</formula>
    </cfRule>
  </conditionalFormatting>
  <conditionalFormatting sqref="C113">
    <cfRule type="cellIs" dxfId="24513" priority="28227" stopIfTrue="1" operator="equal">
      <formula>"Towel"</formula>
    </cfRule>
    <cfRule type="cellIs" dxfId="24512" priority="28228" stopIfTrue="1" operator="equal">
      <formula>"Napkin Hs"</formula>
    </cfRule>
  </conditionalFormatting>
  <conditionalFormatting sqref="C113">
    <cfRule type="cellIs" dxfId="24511" priority="28225" stopIfTrue="1" operator="equal">
      <formula>"Towel"</formula>
    </cfRule>
    <cfRule type="cellIs" dxfId="24510" priority="28226" stopIfTrue="1" operator="equal">
      <formula>"Napkin Hs"</formula>
    </cfRule>
  </conditionalFormatting>
  <conditionalFormatting sqref="C113">
    <cfRule type="cellIs" dxfId="24509" priority="28217" stopIfTrue="1" operator="equal">
      <formula>"Towel"</formula>
    </cfRule>
    <cfRule type="cellIs" dxfId="24508" priority="28218" stopIfTrue="1" operator="equal">
      <formula>"Napkin Hs"</formula>
    </cfRule>
  </conditionalFormatting>
  <conditionalFormatting sqref="B113:C113">
    <cfRule type="cellIs" dxfId="24507" priority="28219" stopIfTrue="1" operator="equal">
      <formula>"Towel"</formula>
    </cfRule>
    <cfRule type="cellIs" dxfId="24506" priority="28220" stopIfTrue="1" operator="equal">
      <formula>"Napkin Hs"</formula>
    </cfRule>
  </conditionalFormatting>
  <conditionalFormatting sqref="C113">
    <cfRule type="cellIs" dxfId="24505" priority="28215" stopIfTrue="1" operator="equal">
      <formula>"Towel"</formula>
    </cfRule>
    <cfRule type="cellIs" dxfId="24504" priority="28216" stopIfTrue="1" operator="equal">
      <formula>"Napkin Hs"</formula>
    </cfRule>
  </conditionalFormatting>
  <conditionalFormatting sqref="B113:C113">
    <cfRule type="cellIs" dxfId="24503" priority="28213" stopIfTrue="1" operator="equal">
      <formula>"Towel"</formula>
    </cfRule>
    <cfRule type="cellIs" dxfId="24502" priority="28214" stopIfTrue="1" operator="equal">
      <formula>"Napkin Hs"</formula>
    </cfRule>
  </conditionalFormatting>
  <conditionalFormatting sqref="C113">
    <cfRule type="cellIs" dxfId="24501" priority="28221" stopIfTrue="1" operator="equal">
      <formula>"Towel"</formula>
    </cfRule>
    <cfRule type="cellIs" dxfId="24500" priority="28222" stopIfTrue="1" operator="equal">
      <formula>"Napkin Hs"</formula>
    </cfRule>
  </conditionalFormatting>
  <conditionalFormatting sqref="C113">
    <cfRule type="cellIs" dxfId="24499" priority="28223" stopIfTrue="1" operator="equal">
      <formula>"Towel"</formula>
    </cfRule>
    <cfRule type="cellIs" dxfId="24498" priority="28224" stopIfTrue="1" operator="equal">
      <formula>"Napkin Hs"</formula>
    </cfRule>
  </conditionalFormatting>
  <conditionalFormatting sqref="B114:C114">
    <cfRule type="cellIs" dxfId="24497" priority="28211" stopIfTrue="1" operator="equal">
      <formula>"Towel"</formula>
    </cfRule>
    <cfRule type="cellIs" dxfId="24496" priority="28212" stopIfTrue="1" operator="equal">
      <formula>"Napkin Hs"</formula>
    </cfRule>
  </conditionalFormatting>
  <conditionalFormatting sqref="C114">
    <cfRule type="cellIs" dxfId="24495" priority="28207" stopIfTrue="1" operator="equal">
      <formula>"Towel"</formula>
    </cfRule>
    <cfRule type="cellIs" dxfId="24494" priority="28208" stopIfTrue="1" operator="equal">
      <formula>"Napkin Hs"</formula>
    </cfRule>
  </conditionalFormatting>
  <conditionalFormatting sqref="C114">
    <cfRule type="cellIs" dxfId="24493" priority="28209" stopIfTrue="1" operator="equal">
      <formula>"Towel"</formula>
    </cfRule>
    <cfRule type="cellIs" dxfId="24492" priority="28210" stopIfTrue="1" operator="equal">
      <formula>"Napkin Hs"</formula>
    </cfRule>
  </conditionalFormatting>
  <conditionalFormatting sqref="C113">
    <cfRule type="cellIs" dxfId="24491" priority="28199" stopIfTrue="1" operator="equal">
      <formula>"Towel"</formula>
    </cfRule>
    <cfRule type="cellIs" dxfId="24490" priority="28200" stopIfTrue="1" operator="equal">
      <formula>"Napkin Hs"</formula>
    </cfRule>
  </conditionalFormatting>
  <conditionalFormatting sqref="C113">
    <cfRule type="cellIs" dxfId="24489" priority="28197" stopIfTrue="1" operator="equal">
      <formula>"Towel"</formula>
    </cfRule>
    <cfRule type="cellIs" dxfId="24488" priority="28198" stopIfTrue="1" operator="equal">
      <formula>"Napkin Hs"</formula>
    </cfRule>
  </conditionalFormatting>
  <conditionalFormatting sqref="B113:C113">
    <cfRule type="cellIs" dxfId="24487" priority="28195" stopIfTrue="1" operator="equal">
      <formula>"Towel"</formula>
    </cfRule>
    <cfRule type="cellIs" dxfId="24486" priority="28196" stopIfTrue="1" operator="equal">
      <formula>"Napkin Hs"</formula>
    </cfRule>
  </conditionalFormatting>
  <conditionalFormatting sqref="B113:C113">
    <cfRule type="cellIs" dxfId="24485" priority="28189" stopIfTrue="1" operator="equal">
      <formula>"Towel"</formula>
    </cfRule>
    <cfRule type="cellIs" dxfId="24484" priority="28190" stopIfTrue="1" operator="equal">
      <formula>"Napkin Hs"</formula>
    </cfRule>
  </conditionalFormatting>
  <conditionalFormatting sqref="C113">
    <cfRule type="cellIs" dxfId="24483" priority="28191" stopIfTrue="1" operator="equal">
      <formula>"Towel"</formula>
    </cfRule>
    <cfRule type="cellIs" dxfId="24482" priority="28192" stopIfTrue="1" operator="equal">
      <formula>"Napkin Hs"</formula>
    </cfRule>
  </conditionalFormatting>
  <conditionalFormatting sqref="C113">
    <cfRule type="cellIs" dxfId="24481" priority="28193" stopIfTrue="1" operator="equal">
      <formula>"Towel"</formula>
    </cfRule>
    <cfRule type="cellIs" dxfId="24480" priority="28194" stopIfTrue="1" operator="equal">
      <formula>"Napkin Hs"</formula>
    </cfRule>
  </conditionalFormatting>
  <conditionalFormatting sqref="B113:C113">
    <cfRule type="cellIs" dxfId="24479" priority="28205" stopIfTrue="1" operator="equal">
      <formula>"Towel"</formula>
    </cfRule>
    <cfRule type="cellIs" dxfId="24478" priority="28206" stopIfTrue="1" operator="equal">
      <formula>"Napkin Hs"</formula>
    </cfRule>
  </conditionalFormatting>
  <conditionalFormatting sqref="C113">
    <cfRule type="cellIs" dxfId="24477" priority="28203" stopIfTrue="1" operator="equal">
      <formula>"Towel"</formula>
    </cfRule>
    <cfRule type="cellIs" dxfId="24476" priority="28204" stopIfTrue="1" operator="equal">
      <formula>"Napkin Hs"</formula>
    </cfRule>
  </conditionalFormatting>
  <conditionalFormatting sqref="C113">
    <cfRule type="cellIs" dxfId="24475" priority="28201" stopIfTrue="1" operator="equal">
      <formula>"Towel"</formula>
    </cfRule>
    <cfRule type="cellIs" dxfId="24474" priority="28202" stopIfTrue="1" operator="equal">
      <formula>"Napkin Hs"</formula>
    </cfRule>
  </conditionalFormatting>
  <conditionalFormatting sqref="C113">
    <cfRule type="cellIs" dxfId="24473" priority="28175" stopIfTrue="1" operator="equal">
      <formula>"Towel"</formula>
    </cfRule>
    <cfRule type="cellIs" dxfId="24472" priority="28176" stopIfTrue="1" operator="equal">
      <formula>"Napkin Hs"</formula>
    </cfRule>
  </conditionalFormatting>
  <conditionalFormatting sqref="C113">
    <cfRule type="cellIs" dxfId="24471" priority="28173" stopIfTrue="1" operator="equal">
      <formula>"Towel"</formula>
    </cfRule>
    <cfRule type="cellIs" dxfId="24470" priority="28174" stopIfTrue="1" operator="equal">
      <formula>"Napkin Hs"</formula>
    </cfRule>
  </conditionalFormatting>
  <conditionalFormatting sqref="B113:C113">
    <cfRule type="cellIs" dxfId="24469" priority="28171" stopIfTrue="1" operator="equal">
      <formula>"Towel"</formula>
    </cfRule>
    <cfRule type="cellIs" dxfId="24468" priority="28172" stopIfTrue="1" operator="equal">
      <formula>"Napkin Hs"</formula>
    </cfRule>
  </conditionalFormatting>
  <conditionalFormatting sqref="C113">
    <cfRule type="cellIs" dxfId="24467" priority="28181" stopIfTrue="1" operator="equal">
      <formula>"Towel"</formula>
    </cfRule>
    <cfRule type="cellIs" dxfId="24466" priority="28182" stopIfTrue="1" operator="equal">
      <formula>"Napkin Hs"</formula>
    </cfRule>
  </conditionalFormatting>
  <conditionalFormatting sqref="C113">
    <cfRule type="cellIs" dxfId="24465" priority="28179" stopIfTrue="1" operator="equal">
      <formula>"Towel"</formula>
    </cfRule>
    <cfRule type="cellIs" dxfId="24464" priority="28180" stopIfTrue="1" operator="equal">
      <formula>"Napkin Hs"</formula>
    </cfRule>
  </conditionalFormatting>
  <conditionalFormatting sqref="B113:C113">
    <cfRule type="cellIs" dxfId="24463" priority="28177" stopIfTrue="1" operator="equal">
      <formula>"Towel"</formula>
    </cfRule>
    <cfRule type="cellIs" dxfId="24462" priority="28178" stopIfTrue="1" operator="equal">
      <formula>"Napkin Hs"</formula>
    </cfRule>
  </conditionalFormatting>
  <conditionalFormatting sqref="B114:C114">
    <cfRule type="cellIs" dxfId="24461" priority="28169" stopIfTrue="1" operator="equal">
      <formula>"Towel"</formula>
    </cfRule>
    <cfRule type="cellIs" dxfId="24460" priority="28170" stopIfTrue="1" operator="equal">
      <formula>"Napkin Hs"</formula>
    </cfRule>
  </conditionalFormatting>
  <conditionalFormatting sqref="C114">
    <cfRule type="cellIs" dxfId="24459" priority="28167" stopIfTrue="1" operator="equal">
      <formula>"Towel"</formula>
    </cfRule>
    <cfRule type="cellIs" dxfId="24458" priority="28168" stopIfTrue="1" operator="equal">
      <formula>"Napkin Hs"</formula>
    </cfRule>
  </conditionalFormatting>
  <conditionalFormatting sqref="C114">
    <cfRule type="cellIs" dxfId="24457" priority="28165" stopIfTrue="1" operator="equal">
      <formula>"Towel"</formula>
    </cfRule>
    <cfRule type="cellIs" dxfId="24456" priority="28166" stopIfTrue="1" operator="equal">
      <formula>"Napkin Hs"</formula>
    </cfRule>
  </conditionalFormatting>
  <conditionalFormatting sqref="B113:C113">
    <cfRule type="cellIs" dxfId="24455" priority="28187" stopIfTrue="1" operator="equal">
      <formula>"Towel"</formula>
    </cfRule>
    <cfRule type="cellIs" dxfId="24454" priority="28188" stopIfTrue="1" operator="equal">
      <formula>"Napkin Hs"</formula>
    </cfRule>
  </conditionalFormatting>
  <conditionalFormatting sqref="C113">
    <cfRule type="cellIs" dxfId="24453" priority="28185" stopIfTrue="1" operator="equal">
      <formula>"Towel"</formula>
    </cfRule>
    <cfRule type="cellIs" dxfId="24452" priority="28186" stopIfTrue="1" operator="equal">
      <formula>"Napkin Hs"</formula>
    </cfRule>
  </conditionalFormatting>
  <conditionalFormatting sqref="C113">
    <cfRule type="cellIs" dxfId="24451" priority="28183" stopIfTrue="1" operator="equal">
      <formula>"Towel"</formula>
    </cfRule>
    <cfRule type="cellIs" dxfId="24450" priority="28184" stopIfTrue="1" operator="equal">
      <formula>"Napkin Hs"</formula>
    </cfRule>
  </conditionalFormatting>
  <conditionalFormatting sqref="C114">
    <cfRule type="cellIs" dxfId="24449" priority="28157" stopIfTrue="1" operator="equal">
      <formula>"Towel"</formula>
    </cfRule>
    <cfRule type="cellIs" dxfId="24448" priority="28158" stopIfTrue="1" operator="equal">
      <formula>"Napkin Hs"</formula>
    </cfRule>
  </conditionalFormatting>
  <conditionalFormatting sqref="B114:C114">
    <cfRule type="cellIs" dxfId="24447" priority="28159" stopIfTrue="1" operator="equal">
      <formula>"Towel"</formula>
    </cfRule>
    <cfRule type="cellIs" dxfId="24446" priority="28160" stopIfTrue="1" operator="equal">
      <formula>"Napkin Hs"</formula>
    </cfRule>
  </conditionalFormatting>
  <conditionalFormatting sqref="C114">
    <cfRule type="cellIs" dxfId="24445" priority="28155" stopIfTrue="1" operator="equal">
      <formula>"Towel"</formula>
    </cfRule>
    <cfRule type="cellIs" dxfId="24444" priority="28156" stopIfTrue="1" operator="equal">
      <formula>"Napkin Hs"</formula>
    </cfRule>
  </conditionalFormatting>
  <conditionalFormatting sqref="B114:C114">
    <cfRule type="cellIs" dxfId="24443" priority="28153" stopIfTrue="1" operator="equal">
      <formula>"Towel"</formula>
    </cfRule>
    <cfRule type="cellIs" dxfId="24442" priority="28154" stopIfTrue="1" operator="equal">
      <formula>"Napkin Hs"</formula>
    </cfRule>
  </conditionalFormatting>
  <conditionalFormatting sqref="C114">
    <cfRule type="cellIs" dxfId="24441" priority="28161" stopIfTrue="1" operator="equal">
      <formula>"Towel"</formula>
    </cfRule>
    <cfRule type="cellIs" dxfId="24440" priority="28162" stopIfTrue="1" operator="equal">
      <formula>"Napkin Hs"</formula>
    </cfRule>
  </conditionalFormatting>
  <conditionalFormatting sqref="C114">
    <cfRule type="cellIs" dxfId="24439" priority="28163" stopIfTrue="1" operator="equal">
      <formula>"Towel"</formula>
    </cfRule>
    <cfRule type="cellIs" dxfId="24438" priority="28164" stopIfTrue="1" operator="equal">
      <formula>"Napkin Hs"</formula>
    </cfRule>
  </conditionalFormatting>
  <conditionalFormatting sqref="B122:C122">
    <cfRule type="cellIs" dxfId="24437" priority="28149" stopIfTrue="1" operator="equal">
      <formula>"Towel"</formula>
    </cfRule>
    <cfRule type="cellIs" dxfId="24436" priority="28150" stopIfTrue="1" operator="equal">
      <formula>"Napkin Hs"</formula>
    </cfRule>
  </conditionalFormatting>
  <conditionalFormatting sqref="C122">
    <cfRule type="cellIs" dxfId="24435" priority="28151" stopIfTrue="1" operator="equal">
      <formula>"Towel"</formula>
    </cfRule>
    <cfRule type="cellIs" dxfId="24434" priority="28152" stopIfTrue="1" operator="equal">
      <formula>"Napkin Hs"</formula>
    </cfRule>
  </conditionalFormatting>
  <conditionalFormatting sqref="C122">
    <cfRule type="cellIs" dxfId="24433" priority="28147" stopIfTrue="1" operator="equal">
      <formula>"Towel"</formula>
    </cfRule>
    <cfRule type="cellIs" dxfId="24432" priority="28148" stopIfTrue="1" operator="equal">
      <formula>"Napkin Hs"</formula>
    </cfRule>
  </conditionalFormatting>
  <conditionalFormatting sqref="B121:C121">
    <cfRule type="cellIs" dxfId="24431" priority="28145" stopIfTrue="1" operator="equal">
      <formula>"Towel"</formula>
    </cfRule>
    <cfRule type="cellIs" dxfId="24430" priority="28146" stopIfTrue="1" operator="equal">
      <formula>"Napkin Hs"</formula>
    </cfRule>
  </conditionalFormatting>
  <conditionalFormatting sqref="C121">
    <cfRule type="cellIs" dxfId="24429" priority="28141" stopIfTrue="1" operator="equal">
      <formula>"Towel"</formula>
    </cfRule>
    <cfRule type="cellIs" dxfId="24428" priority="28142" stopIfTrue="1" operator="equal">
      <formula>"Napkin Hs"</formula>
    </cfRule>
  </conditionalFormatting>
  <conditionalFormatting sqref="C121">
    <cfRule type="cellIs" dxfId="24427" priority="28143" stopIfTrue="1" operator="equal">
      <formula>"Towel"</formula>
    </cfRule>
    <cfRule type="cellIs" dxfId="24426" priority="28144" stopIfTrue="1" operator="equal">
      <formula>"Napkin Hs"</formula>
    </cfRule>
  </conditionalFormatting>
  <conditionalFormatting sqref="B122:C122">
    <cfRule type="cellIs" dxfId="24425" priority="28139" stopIfTrue="1" operator="equal">
      <formula>"Towel"</formula>
    </cfRule>
    <cfRule type="cellIs" dxfId="24424" priority="28140" stopIfTrue="1" operator="equal">
      <formula>"Napkin Hs"</formula>
    </cfRule>
  </conditionalFormatting>
  <conditionalFormatting sqref="B119:C120">
    <cfRule type="cellIs" dxfId="24423" priority="28115" stopIfTrue="1" operator="equal">
      <formula>"Towel"</formula>
    </cfRule>
    <cfRule type="cellIs" dxfId="24422" priority="28116" stopIfTrue="1" operator="equal">
      <formula>"Napkin Hs"</formula>
    </cfRule>
  </conditionalFormatting>
  <conditionalFormatting sqref="C122">
    <cfRule type="cellIs" dxfId="24421" priority="28137" stopIfTrue="1" operator="equal">
      <formula>"Towel"</formula>
    </cfRule>
    <cfRule type="cellIs" dxfId="24420" priority="28138" stopIfTrue="1" operator="equal">
      <formula>"Napkin Hs"</formula>
    </cfRule>
  </conditionalFormatting>
  <conditionalFormatting sqref="C122">
    <cfRule type="cellIs" dxfId="24419" priority="28135" stopIfTrue="1" operator="equal">
      <formula>"Towel"</formula>
    </cfRule>
    <cfRule type="cellIs" dxfId="24418" priority="28136" stopIfTrue="1" operator="equal">
      <formula>"Napkin Hs"</formula>
    </cfRule>
  </conditionalFormatting>
  <conditionalFormatting sqref="C119:C120">
    <cfRule type="cellIs" dxfId="24417" priority="28095" stopIfTrue="1" operator="equal">
      <formula>"Towel"</formula>
    </cfRule>
    <cfRule type="cellIs" dxfId="24416" priority="28096" stopIfTrue="1" operator="equal">
      <formula>"Napkin Hs"</formula>
    </cfRule>
  </conditionalFormatting>
  <conditionalFormatting sqref="B119:C120">
    <cfRule type="cellIs" dxfId="24415" priority="28093" stopIfTrue="1" operator="equal">
      <formula>"Towel"</formula>
    </cfRule>
    <cfRule type="cellIs" dxfId="24414" priority="28094" stopIfTrue="1" operator="equal">
      <formula>"Napkin Hs"</formula>
    </cfRule>
  </conditionalFormatting>
  <conditionalFormatting sqref="B127:C127">
    <cfRule type="cellIs" dxfId="24413" priority="28091" stopIfTrue="1" operator="equal">
      <formula>"Towel"</formula>
    </cfRule>
    <cfRule type="cellIs" dxfId="24412" priority="28092" stopIfTrue="1" operator="equal">
      <formula>"Napkin Hs"</formula>
    </cfRule>
  </conditionalFormatting>
  <conditionalFormatting sqref="C119:C120">
    <cfRule type="cellIs" dxfId="24411" priority="28101" stopIfTrue="1" operator="equal">
      <formula>"Towel"</formula>
    </cfRule>
    <cfRule type="cellIs" dxfId="24410" priority="28102" stopIfTrue="1" operator="equal">
      <formula>"Napkin Hs"</formula>
    </cfRule>
  </conditionalFormatting>
  <conditionalFormatting sqref="B119:C120">
    <cfRule type="cellIs" dxfId="24409" priority="28099" stopIfTrue="1" operator="equal">
      <formula>"Towel"</formula>
    </cfRule>
    <cfRule type="cellIs" dxfId="24408" priority="28100" stopIfTrue="1" operator="equal">
      <formula>"Napkin Hs"</formula>
    </cfRule>
  </conditionalFormatting>
  <conditionalFormatting sqref="C119:C120">
    <cfRule type="cellIs" dxfId="24407" priority="28097" stopIfTrue="1" operator="equal">
      <formula>"Towel"</formula>
    </cfRule>
    <cfRule type="cellIs" dxfId="24406" priority="28098" stopIfTrue="1" operator="equal">
      <formula>"Napkin Hs"</formula>
    </cfRule>
  </conditionalFormatting>
  <conditionalFormatting sqref="B121:C121">
    <cfRule type="cellIs" dxfId="24405" priority="28133" stopIfTrue="1" operator="equal">
      <formula>"Towel"</formula>
    </cfRule>
    <cfRule type="cellIs" dxfId="24404" priority="28134" stopIfTrue="1" operator="equal">
      <formula>"Napkin Hs"</formula>
    </cfRule>
  </conditionalFormatting>
  <conditionalFormatting sqref="C121">
    <cfRule type="cellIs" dxfId="24403" priority="28131" stopIfTrue="1" operator="equal">
      <formula>"Towel"</formula>
    </cfRule>
    <cfRule type="cellIs" dxfId="24402" priority="28132" stopIfTrue="1" operator="equal">
      <formula>"Napkin Hs"</formula>
    </cfRule>
  </conditionalFormatting>
  <conditionalFormatting sqref="C121">
    <cfRule type="cellIs" dxfId="24401" priority="28129" stopIfTrue="1" operator="equal">
      <formula>"Towel"</formula>
    </cfRule>
    <cfRule type="cellIs" dxfId="24400" priority="28130" stopIfTrue="1" operator="equal">
      <formula>"Napkin Hs"</formula>
    </cfRule>
  </conditionalFormatting>
  <conditionalFormatting sqref="C119:C120">
    <cfRule type="cellIs" dxfId="24399" priority="28107" stopIfTrue="1" operator="equal">
      <formula>"Towel"</formula>
    </cfRule>
    <cfRule type="cellIs" dxfId="24398" priority="28108" stopIfTrue="1" operator="equal">
      <formula>"Napkin Hs"</formula>
    </cfRule>
  </conditionalFormatting>
  <conditionalFormatting sqref="C119:C120">
    <cfRule type="cellIs" dxfId="24397" priority="28105" stopIfTrue="1" operator="equal">
      <formula>"Towel"</formula>
    </cfRule>
    <cfRule type="cellIs" dxfId="24396" priority="28106" stopIfTrue="1" operator="equal">
      <formula>"Napkin Hs"</formula>
    </cfRule>
  </conditionalFormatting>
  <conditionalFormatting sqref="C119:C120">
    <cfRule type="cellIs" dxfId="24395" priority="28103" stopIfTrue="1" operator="equal">
      <formula>"Towel"</formula>
    </cfRule>
    <cfRule type="cellIs" dxfId="24394" priority="28104" stopIfTrue="1" operator="equal">
      <formula>"Napkin Hs"</formula>
    </cfRule>
  </conditionalFormatting>
  <conditionalFormatting sqref="C121">
    <cfRule type="cellIs" dxfId="24393" priority="28121" stopIfTrue="1" operator="equal">
      <formula>"Towel"</formula>
    </cfRule>
    <cfRule type="cellIs" dxfId="24392" priority="28122" stopIfTrue="1" operator="equal">
      <formula>"Napkin Hs"</formula>
    </cfRule>
  </conditionalFormatting>
  <conditionalFormatting sqref="B121:C121">
    <cfRule type="cellIs" dxfId="24391" priority="28123" stopIfTrue="1" operator="equal">
      <formula>"Towel"</formula>
    </cfRule>
    <cfRule type="cellIs" dxfId="24390" priority="28124" stopIfTrue="1" operator="equal">
      <formula>"Napkin Hs"</formula>
    </cfRule>
  </conditionalFormatting>
  <conditionalFormatting sqref="C121">
    <cfRule type="cellIs" dxfId="24389" priority="28119" stopIfTrue="1" operator="equal">
      <formula>"Towel"</formula>
    </cfRule>
    <cfRule type="cellIs" dxfId="24388" priority="28120" stopIfTrue="1" operator="equal">
      <formula>"Napkin Hs"</formula>
    </cfRule>
  </conditionalFormatting>
  <conditionalFormatting sqref="B121:C121">
    <cfRule type="cellIs" dxfId="24387" priority="28117" stopIfTrue="1" operator="equal">
      <formula>"Towel"</formula>
    </cfRule>
    <cfRule type="cellIs" dxfId="24386" priority="28118" stopIfTrue="1" operator="equal">
      <formula>"Napkin Hs"</formula>
    </cfRule>
  </conditionalFormatting>
  <conditionalFormatting sqref="C121">
    <cfRule type="cellIs" dxfId="24385" priority="28125" stopIfTrue="1" operator="equal">
      <formula>"Towel"</formula>
    </cfRule>
    <cfRule type="cellIs" dxfId="24384" priority="28126" stopIfTrue="1" operator="equal">
      <formula>"Napkin Hs"</formula>
    </cfRule>
  </conditionalFormatting>
  <conditionalFormatting sqref="C121">
    <cfRule type="cellIs" dxfId="24383" priority="28127" stopIfTrue="1" operator="equal">
      <formula>"Towel"</formula>
    </cfRule>
    <cfRule type="cellIs" dxfId="24382" priority="28128" stopIfTrue="1" operator="equal">
      <formula>"Napkin Hs"</formula>
    </cfRule>
  </conditionalFormatting>
  <conditionalFormatting sqref="C127">
    <cfRule type="cellIs" dxfId="24381" priority="28071" stopIfTrue="1" operator="equal">
      <formula>"Towel"</formula>
    </cfRule>
    <cfRule type="cellIs" dxfId="24380" priority="28072" stopIfTrue="1" operator="equal">
      <formula>"Napkin Hs"</formula>
    </cfRule>
  </conditionalFormatting>
  <conditionalFormatting sqref="B127:C127">
    <cfRule type="cellIs" dxfId="24379" priority="28069" stopIfTrue="1" operator="equal">
      <formula>"Towel"</formula>
    </cfRule>
    <cfRule type="cellIs" dxfId="24378" priority="28070" stopIfTrue="1" operator="equal">
      <formula>"Napkin Hs"</formula>
    </cfRule>
  </conditionalFormatting>
  <conditionalFormatting sqref="C119:C120">
    <cfRule type="cellIs" dxfId="24377" priority="28111" stopIfTrue="1" operator="equal">
      <formula>"Towel"</formula>
    </cfRule>
    <cfRule type="cellIs" dxfId="24376" priority="28112" stopIfTrue="1" operator="equal">
      <formula>"Napkin Hs"</formula>
    </cfRule>
  </conditionalFormatting>
  <conditionalFormatting sqref="C119:C120">
    <cfRule type="cellIs" dxfId="24375" priority="28113" stopIfTrue="1" operator="equal">
      <formula>"Towel"</formula>
    </cfRule>
    <cfRule type="cellIs" dxfId="24374" priority="28114" stopIfTrue="1" operator="equal">
      <formula>"Napkin Hs"</formula>
    </cfRule>
  </conditionalFormatting>
  <conditionalFormatting sqref="B119:C120">
    <cfRule type="cellIs" dxfId="24373" priority="28109" stopIfTrue="1" operator="equal">
      <formula>"Towel"</formula>
    </cfRule>
    <cfRule type="cellIs" dxfId="24372" priority="28110" stopIfTrue="1" operator="equal">
      <formula>"Napkin Hs"</formula>
    </cfRule>
  </conditionalFormatting>
  <conditionalFormatting sqref="C127">
    <cfRule type="cellIs" dxfId="24371" priority="28087" stopIfTrue="1" operator="equal">
      <formula>"Towel"</formula>
    </cfRule>
    <cfRule type="cellIs" dxfId="24370" priority="28088" stopIfTrue="1" operator="equal">
      <formula>"Napkin Hs"</formula>
    </cfRule>
  </conditionalFormatting>
  <conditionalFormatting sqref="C127">
    <cfRule type="cellIs" dxfId="24369" priority="28089" stopIfTrue="1" operator="equal">
      <formula>"Towel"</formula>
    </cfRule>
    <cfRule type="cellIs" dxfId="24368" priority="28090" stopIfTrue="1" operator="equal">
      <formula>"Napkin Hs"</formula>
    </cfRule>
  </conditionalFormatting>
  <conditionalFormatting sqref="B127:C127">
    <cfRule type="cellIs" dxfId="24367" priority="28085" stopIfTrue="1" operator="equal">
      <formula>"Towel"</formula>
    </cfRule>
    <cfRule type="cellIs" dxfId="24366" priority="28086" stopIfTrue="1" operator="equal">
      <formula>"Napkin Hs"</formula>
    </cfRule>
  </conditionalFormatting>
  <conditionalFormatting sqref="C127">
    <cfRule type="cellIs" dxfId="24365" priority="28083" stopIfTrue="1" operator="equal">
      <formula>"Towel"</formula>
    </cfRule>
    <cfRule type="cellIs" dxfId="24364" priority="28084" stopIfTrue="1" operator="equal">
      <formula>"Napkin Hs"</formula>
    </cfRule>
  </conditionalFormatting>
  <conditionalFormatting sqref="C127">
    <cfRule type="cellIs" dxfId="24363" priority="28081" stopIfTrue="1" operator="equal">
      <formula>"Towel"</formula>
    </cfRule>
    <cfRule type="cellIs" dxfId="24362" priority="28082" stopIfTrue="1" operator="equal">
      <formula>"Napkin Hs"</formula>
    </cfRule>
  </conditionalFormatting>
  <conditionalFormatting sqref="C127">
    <cfRule type="cellIs" dxfId="24361" priority="28073" stopIfTrue="1" operator="equal">
      <formula>"Towel"</formula>
    </cfRule>
    <cfRule type="cellIs" dxfId="24360" priority="28074" stopIfTrue="1" operator="equal">
      <formula>"Napkin Hs"</formula>
    </cfRule>
  </conditionalFormatting>
  <conditionalFormatting sqref="B127:C127">
    <cfRule type="cellIs" dxfId="24359" priority="28075" stopIfTrue="1" operator="equal">
      <formula>"Towel"</formula>
    </cfRule>
    <cfRule type="cellIs" dxfId="24358" priority="28076" stopIfTrue="1" operator="equal">
      <formula>"Napkin Hs"</formula>
    </cfRule>
  </conditionalFormatting>
  <conditionalFormatting sqref="C127">
    <cfRule type="cellIs" dxfId="24357" priority="28077" stopIfTrue="1" operator="equal">
      <formula>"Towel"</formula>
    </cfRule>
    <cfRule type="cellIs" dxfId="24356" priority="28078" stopIfTrue="1" operator="equal">
      <formula>"Napkin Hs"</formula>
    </cfRule>
  </conditionalFormatting>
  <conditionalFormatting sqref="C127">
    <cfRule type="cellIs" dxfId="24355" priority="28079" stopIfTrue="1" operator="equal">
      <formula>"Towel"</formula>
    </cfRule>
    <cfRule type="cellIs" dxfId="24354" priority="28080" stopIfTrue="1" operator="equal">
      <formula>"Napkin Hs"</formula>
    </cfRule>
  </conditionalFormatting>
  <conditionalFormatting sqref="B149:C149">
    <cfRule type="cellIs" dxfId="24353" priority="27645" stopIfTrue="1" operator="equal">
      <formula>"Towel"</formula>
    </cfRule>
    <cfRule type="cellIs" dxfId="24352" priority="27646" stopIfTrue="1" operator="equal">
      <formula>"Napkin Hs"</formula>
    </cfRule>
  </conditionalFormatting>
  <conditionalFormatting sqref="C149">
    <cfRule type="cellIs" dxfId="24351" priority="27641" stopIfTrue="1" operator="equal">
      <formula>"Towel"</formula>
    </cfRule>
    <cfRule type="cellIs" dxfId="24350" priority="27642" stopIfTrue="1" operator="equal">
      <formula>"Napkin Hs"</formula>
    </cfRule>
  </conditionalFormatting>
  <conditionalFormatting sqref="C149">
    <cfRule type="cellIs" dxfId="24349" priority="27643" stopIfTrue="1" operator="equal">
      <formula>"Towel"</formula>
    </cfRule>
    <cfRule type="cellIs" dxfId="24348" priority="27644" stopIfTrue="1" operator="equal">
      <formula>"Napkin Hs"</formula>
    </cfRule>
  </conditionalFormatting>
  <conditionalFormatting sqref="B149:C149">
    <cfRule type="cellIs" dxfId="24347" priority="27639" stopIfTrue="1" operator="equal">
      <formula>"Towel"</formula>
    </cfRule>
    <cfRule type="cellIs" dxfId="24346" priority="27640" stopIfTrue="1" operator="equal">
      <formula>"Napkin Hs"</formula>
    </cfRule>
  </conditionalFormatting>
  <conditionalFormatting sqref="C149">
    <cfRule type="cellIs" dxfId="24345" priority="27637" stopIfTrue="1" operator="equal">
      <formula>"Towel"</formula>
    </cfRule>
    <cfRule type="cellIs" dxfId="24344" priority="27638" stopIfTrue="1" operator="equal">
      <formula>"Napkin Hs"</formula>
    </cfRule>
  </conditionalFormatting>
  <conditionalFormatting sqref="C149">
    <cfRule type="cellIs" dxfId="24343" priority="27635" stopIfTrue="1" operator="equal">
      <formula>"Towel"</formula>
    </cfRule>
    <cfRule type="cellIs" dxfId="24342" priority="27636" stopIfTrue="1" operator="equal">
      <formula>"Napkin Hs"</formula>
    </cfRule>
  </conditionalFormatting>
  <conditionalFormatting sqref="C149">
    <cfRule type="cellIs" dxfId="24341" priority="27627" stopIfTrue="1" operator="equal">
      <formula>"Towel"</formula>
    </cfRule>
    <cfRule type="cellIs" dxfId="24340" priority="27628" stopIfTrue="1" operator="equal">
      <formula>"Napkin Hs"</formula>
    </cfRule>
  </conditionalFormatting>
  <conditionalFormatting sqref="B149:C149">
    <cfRule type="cellIs" dxfId="24339" priority="27629" stopIfTrue="1" operator="equal">
      <formula>"Towel"</formula>
    </cfRule>
    <cfRule type="cellIs" dxfId="24338" priority="27630" stopIfTrue="1" operator="equal">
      <formula>"Napkin Hs"</formula>
    </cfRule>
  </conditionalFormatting>
  <conditionalFormatting sqref="C149">
    <cfRule type="cellIs" dxfId="24337" priority="27625" stopIfTrue="1" operator="equal">
      <formula>"Towel"</formula>
    </cfRule>
    <cfRule type="cellIs" dxfId="24336" priority="27626" stopIfTrue="1" operator="equal">
      <formula>"Napkin Hs"</formula>
    </cfRule>
  </conditionalFormatting>
  <conditionalFormatting sqref="B149:C149">
    <cfRule type="cellIs" dxfId="24335" priority="27623" stopIfTrue="1" operator="equal">
      <formula>"Towel"</formula>
    </cfRule>
    <cfRule type="cellIs" dxfId="24334" priority="27624" stopIfTrue="1" operator="equal">
      <formula>"Napkin Hs"</formula>
    </cfRule>
  </conditionalFormatting>
  <conditionalFormatting sqref="C149">
    <cfRule type="cellIs" dxfId="24333" priority="27631" stopIfTrue="1" operator="equal">
      <formula>"Towel"</formula>
    </cfRule>
    <cfRule type="cellIs" dxfId="24332" priority="27632" stopIfTrue="1" operator="equal">
      <formula>"Napkin Hs"</formula>
    </cfRule>
  </conditionalFormatting>
  <conditionalFormatting sqref="C149">
    <cfRule type="cellIs" dxfId="24331" priority="27633" stopIfTrue="1" operator="equal">
      <formula>"Towel"</formula>
    </cfRule>
    <cfRule type="cellIs" dxfId="24330" priority="27634" stopIfTrue="1" operator="equal">
      <formula>"Napkin Hs"</formula>
    </cfRule>
  </conditionalFormatting>
  <conditionalFormatting sqref="B20:C20">
    <cfRule type="cellIs" dxfId="24329" priority="27567" stopIfTrue="1" operator="equal">
      <formula>"Towel"</formula>
    </cfRule>
    <cfRule type="cellIs" dxfId="24328" priority="27568" stopIfTrue="1" operator="equal">
      <formula>"Napkin Hs"</formula>
    </cfRule>
  </conditionalFormatting>
  <conditionalFormatting sqref="C20">
    <cfRule type="cellIs" dxfId="24327" priority="27563" stopIfTrue="1" operator="equal">
      <formula>"Towel"</formula>
    </cfRule>
    <cfRule type="cellIs" dxfId="24326" priority="27564" stopIfTrue="1" operator="equal">
      <formula>"Napkin Hs"</formula>
    </cfRule>
  </conditionalFormatting>
  <conditionalFormatting sqref="C20">
    <cfRule type="cellIs" dxfId="24325" priority="27566" stopIfTrue="1" operator="equal">
      <formula>"Napkin Hs"</formula>
    </cfRule>
  </conditionalFormatting>
  <conditionalFormatting sqref="C20">
    <cfRule type="cellIs" dxfId="24324" priority="27565" stopIfTrue="1" operator="equal">
      <formula>"Towel"</formula>
    </cfRule>
  </conditionalFormatting>
  <conditionalFormatting sqref="B23:C24">
    <cfRule type="cellIs" dxfId="24323" priority="27561" stopIfTrue="1" operator="equal">
      <formula>"Towel"</formula>
    </cfRule>
    <cfRule type="cellIs" dxfId="24322" priority="27562" stopIfTrue="1" operator="equal">
      <formula>"Napkin Hs"</formula>
    </cfRule>
  </conditionalFormatting>
  <conditionalFormatting sqref="C23">
    <cfRule type="cellIs" dxfId="24321" priority="27553" stopIfTrue="1" operator="equal">
      <formula>"Towel"</formula>
    </cfRule>
    <cfRule type="cellIs" dxfId="24320" priority="27554" stopIfTrue="1" operator="equal">
      <formula>"Napkin Hs"</formula>
    </cfRule>
  </conditionalFormatting>
  <conditionalFormatting sqref="C23:C24">
    <cfRule type="cellIs" dxfId="24319" priority="27557" stopIfTrue="1" operator="equal">
      <formula>"Towel"</formula>
    </cfRule>
    <cfRule type="cellIs" dxfId="24318" priority="27558" stopIfTrue="1" operator="equal">
      <formula>"Napkin Hs"</formula>
    </cfRule>
  </conditionalFormatting>
  <conditionalFormatting sqref="C23:C24">
    <cfRule type="cellIs" dxfId="24317" priority="27560" stopIfTrue="1" operator="equal">
      <formula>"Napkin Hs"</formula>
    </cfRule>
  </conditionalFormatting>
  <conditionalFormatting sqref="C23">
    <cfRule type="cellIs" dxfId="24316" priority="27555" stopIfTrue="1" operator="equal">
      <formula>"Towel"</formula>
    </cfRule>
    <cfRule type="cellIs" dxfId="24315" priority="27556" stopIfTrue="1" operator="equal">
      <formula>"Napkin Hs"</formula>
    </cfRule>
  </conditionalFormatting>
  <conditionalFormatting sqref="C23:C24">
    <cfRule type="cellIs" dxfId="24314" priority="27559" stopIfTrue="1" operator="equal">
      <formula>"Towel"</formula>
    </cfRule>
  </conditionalFormatting>
  <conditionalFormatting sqref="C23">
    <cfRule type="cellIs" dxfId="24313" priority="27551" stopIfTrue="1" operator="equal">
      <formula>"Towel"</formula>
    </cfRule>
    <cfRule type="cellIs" dxfId="24312" priority="27552" stopIfTrue="1" operator="equal">
      <formula>"Napkin Hs"</formula>
    </cfRule>
  </conditionalFormatting>
  <conditionalFormatting sqref="B23">
    <cfRule type="cellIs" dxfId="24311" priority="27549" stopIfTrue="1" operator="equal">
      <formula>"Towel"</formula>
    </cfRule>
    <cfRule type="cellIs" dxfId="24310" priority="27550" stopIfTrue="1" operator="equal">
      <formula>"Napkin Hs"</formula>
    </cfRule>
  </conditionalFormatting>
  <conditionalFormatting sqref="C21">
    <cfRule type="cellIs" dxfId="24309" priority="27545" stopIfTrue="1" operator="equal">
      <formula>"Towel"</formula>
    </cfRule>
    <cfRule type="cellIs" dxfId="24308" priority="27546" stopIfTrue="1" operator="equal">
      <formula>"Napkin Hs"</formula>
    </cfRule>
  </conditionalFormatting>
  <conditionalFormatting sqref="C21">
    <cfRule type="cellIs" dxfId="24307" priority="27547" stopIfTrue="1" operator="equal">
      <formula>"Towel"</formula>
    </cfRule>
    <cfRule type="cellIs" dxfId="24306" priority="27548" stopIfTrue="1" operator="equal">
      <formula>"Napkin Hs"</formula>
    </cfRule>
  </conditionalFormatting>
  <conditionalFormatting sqref="C21">
    <cfRule type="cellIs" dxfId="24305" priority="27543" stopIfTrue="1" operator="equal">
      <formula>"Towel"</formula>
    </cfRule>
    <cfRule type="cellIs" dxfId="24304" priority="27544" stopIfTrue="1" operator="equal">
      <formula>"Napkin Hs"</formula>
    </cfRule>
  </conditionalFormatting>
  <conditionalFormatting sqref="B21">
    <cfRule type="cellIs" dxfId="24303" priority="27541" stopIfTrue="1" operator="equal">
      <formula>"Towel"</formula>
    </cfRule>
    <cfRule type="cellIs" dxfId="24302" priority="27542" stopIfTrue="1" operator="equal">
      <formula>"Napkin Hs"</formula>
    </cfRule>
  </conditionalFormatting>
  <conditionalFormatting sqref="B28:C29">
    <cfRule type="cellIs" dxfId="24301" priority="27539" stopIfTrue="1" operator="equal">
      <formula>"Towel"</formula>
    </cfRule>
    <cfRule type="cellIs" dxfId="24300" priority="27540" stopIfTrue="1" operator="equal">
      <formula>"Napkin Hs"</formula>
    </cfRule>
  </conditionalFormatting>
  <conditionalFormatting sqref="C27:C28">
    <cfRule type="cellIs" dxfId="24299" priority="27531" stopIfTrue="1" operator="equal">
      <formula>"Towel"</formula>
    </cfRule>
    <cfRule type="cellIs" dxfId="24298" priority="27532" stopIfTrue="1" operator="equal">
      <formula>"Napkin Hs"</formula>
    </cfRule>
  </conditionalFormatting>
  <conditionalFormatting sqref="C28:C29">
    <cfRule type="cellIs" dxfId="24297" priority="27535" stopIfTrue="1" operator="equal">
      <formula>"Towel"</formula>
    </cfRule>
    <cfRule type="cellIs" dxfId="24296" priority="27536" stopIfTrue="1" operator="equal">
      <formula>"Napkin Hs"</formula>
    </cfRule>
  </conditionalFormatting>
  <conditionalFormatting sqref="C28:C29">
    <cfRule type="cellIs" dxfId="24295" priority="27538" stopIfTrue="1" operator="equal">
      <formula>"Napkin Hs"</formula>
    </cfRule>
  </conditionalFormatting>
  <conditionalFormatting sqref="C27:C28">
    <cfRule type="cellIs" dxfId="24294" priority="27533" stopIfTrue="1" operator="equal">
      <formula>"Towel"</formula>
    </cfRule>
    <cfRule type="cellIs" dxfId="24293" priority="27534" stopIfTrue="1" operator="equal">
      <formula>"Napkin Hs"</formula>
    </cfRule>
  </conditionalFormatting>
  <conditionalFormatting sqref="C28:C29">
    <cfRule type="cellIs" dxfId="24292" priority="27537" stopIfTrue="1" operator="equal">
      <formula>"Towel"</formula>
    </cfRule>
  </conditionalFormatting>
  <conditionalFormatting sqref="C27:C28">
    <cfRule type="cellIs" dxfId="24291" priority="27529" stopIfTrue="1" operator="equal">
      <formula>"Towel"</formula>
    </cfRule>
    <cfRule type="cellIs" dxfId="24290" priority="27530" stopIfTrue="1" operator="equal">
      <formula>"Napkin Hs"</formula>
    </cfRule>
  </conditionalFormatting>
  <conditionalFormatting sqref="B27:B28">
    <cfRule type="cellIs" dxfId="24289" priority="27527" stopIfTrue="1" operator="equal">
      <formula>"Towel"</formula>
    </cfRule>
    <cfRule type="cellIs" dxfId="24288" priority="27528" stopIfTrue="1" operator="equal">
      <formula>"Napkin Hs"</formula>
    </cfRule>
  </conditionalFormatting>
  <conditionalFormatting sqref="C26">
    <cfRule type="cellIs" dxfId="24287" priority="27523" stopIfTrue="1" operator="equal">
      <formula>"Towel"</formula>
    </cfRule>
    <cfRule type="cellIs" dxfId="24286" priority="27524" stopIfTrue="1" operator="equal">
      <formula>"Napkin Hs"</formula>
    </cfRule>
  </conditionalFormatting>
  <conditionalFormatting sqref="C26">
    <cfRule type="cellIs" dxfId="24285" priority="27525" stopIfTrue="1" operator="equal">
      <formula>"Towel"</formula>
    </cfRule>
    <cfRule type="cellIs" dxfId="24284" priority="27526" stopIfTrue="1" operator="equal">
      <formula>"Napkin Hs"</formula>
    </cfRule>
  </conditionalFormatting>
  <conditionalFormatting sqref="C26">
    <cfRule type="cellIs" dxfId="24283" priority="27521" stopIfTrue="1" operator="equal">
      <formula>"Towel"</formula>
    </cfRule>
    <cfRule type="cellIs" dxfId="24282" priority="27522" stopIfTrue="1" operator="equal">
      <formula>"Napkin Hs"</formula>
    </cfRule>
  </conditionalFormatting>
  <conditionalFormatting sqref="B26">
    <cfRule type="cellIs" dxfId="24281" priority="27519" stopIfTrue="1" operator="equal">
      <formula>"Towel"</formula>
    </cfRule>
    <cfRule type="cellIs" dxfId="24280" priority="27520" stopIfTrue="1" operator="equal">
      <formula>"Napkin Hs"</formula>
    </cfRule>
  </conditionalFormatting>
  <conditionalFormatting sqref="C15">
    <cfRule type="cellIs" dxfId="24279" priority="27517" stopIfTrue="1" operator="equal">
      <formula>"Towel"</formula>
    </cfRule>
    <cfRule type="cellIs" dxfId="24278" priority="27518" stopIfTrue="1" operator="equal">
      <formula>"Napkin Hs"</formula>
    </cfRule>
  </conditionalFormatting>
  <conditionalFormatting sqref="C15">
    <cfRule type="cellIs" dxfId="24277" priority="27513" stopIfTrue="1" operator="equal">
      <formula>"Towel"</formula>
    </cfRule>
    <cfRule type="cellIs" dxfId="24276" priority="27514" stopIfTrue="1" operator="equal">
      <formula>"Napkin Hs"</formula>
    </cfRule>
  </conditionalFormatting>
  <conditionalFormatting sqref="C15">
    <cfRule type="cellIs" dxfId="24275" priority="27516" stopIfTrue="1" operator="equal">
      <formula>"Napkin Hs"</formula>
    </cfRule>
  </conditionalFormatting>
  <conditionalFormatting sqref="C15">
    <cfRule type="cellIs" dxfId="24274" priority="27515" stopIfTrue="1" operator="equal">
      <formula>"Towel"</formula>
    </cfRule>
  </conditionalFormatting>
  <conditionalFormatting sqref="B15">
    <cfRule type="cellIs" dxfId="24273" priority="27505" stopIfTrue="1" operator="equal">
      <formula>"Towel"</formula>
    </cfRule>
  </conditionalFormatting>
  <conditionalFormatting sqref="B15">
    <cfRule type="cellIs" dxfId="24272" priority="27506" stopIfTrue="1" operator="equal">
      <formula>"Napkin Hs"</formula>
    </cfRule>
    <cfRule type="cellIs" dxfId="24271" priority="27507" stopIfTrue="1" operator="equal">
      <formula>"Towel"</formula>
    </cfRule>
    <cfRule type="cellIs" dxfId="24270" priority="27508" stopIfTrue="1" operator="equal">
      <formula>"Napkin Hs"</formula>
    </cfRule>
    <cfRule type="cellIs" dxfId="24269" priority="27509" stopIfTrue="1" operator="equal">
      <formula>"Towel"</formula>
    </cfRule>
    <cfRule type="cellIs" dxfId="24268" priority="27510" stopIfTrue="1" operator="equal">
      <formula>"Napkin Hs"</formula>
    </cfRule>
    <cfRule type="cellIs" dxfId="24267" priority="27511" stopIfTrue="1" operator="equal">
      <formula>"Towel"</formula>
    </cfRule>
    <cfRule type="cellIs" dxfId="24266" priority="27512" stopIfTrue="1" operator="equal">
      <formula>"Napkin Hs"</formula>
    </cfRule>
  </conditionalFormatting>
  <conditionalFormatting sqref="B15">
    <cfRule type="cellIs" dxfId="24265" priority="27503" stopIfTrue="1" operator="equal">
      <formula>"Towel"</formula>
    </cfRule>
    <cfRule type="cellIs" dxfId="24264" priority="27504" stopIfTrue="1" operator="equal">
      <formula>"Napkin Hs"</formula>
    </cfRule>
  </conditionalFormatting>
  <conditionalFormatting sqref="B15">
    <cfRule type="cellIs" dxfId="24263" priority="27472" stopIfTrue="1" operator="equal">
      <formula>"Napkin Hs"</formula>
    </cfRule>
  </conditionalFormatting>
  <conditionalFormatting sqref="B15">
    <cfRule type="cellIs" dxfId="24262" priority="27471" stopIfTrue="1" operator="equal">
      <formula>"Towel"</formula>
    </cfRule>
  </conditionalFormatting>
  <conditionalFormatting sqref="B15">
    <cfRule type="cellIs" dxfId="24261" priority="27473" stopIfTrue="1" operator="equal">
      <formula>"Towel"</formula>
    </cfRule>
    <cfRule type="cellIs" dxfId="24260" priority="27474" stopIfTrue="1" operator="equal">
      <formula>"Napkin Hs"</formula>
    </cfRule>
    <cfRule type="cellIs" dxfId="24259" priority="27475" stopIfTrue="1" operator="equal">
      <formula>"Towel"</formula>
    </cfRule>
    <cfRule type="cellIs" dxfId="24258" priority="27476" stopIfTrue="1" operator="equal">
      <formula>"Napkin Hs"</formula>
    </cfRule>
    <cfRule type="cellIs" dxfId="24257" priority="27477" stopIfTrue="1" operator="equal">
      <formula>"Towel"</formula>
    </cfRule>
    <cfRule type="cellIs" dxfId="24256" priority="27478" stopIfTrue="1" operator="equal">
      <formula>"Napkin Hs"</formula>
    </cfRule>
    <cfRule type="cellIs" dxfId="24255" priority="27479" stopIfTrue="1" operator="equal">
      <formula>"Towel"</formula>
    </cfRule>
    <cfRule type="cellIs" dxfId="24254" priority="27480" stopIfTrue="1" operator="equal">
      <formula>"Napkin Hs"</formula>
    </cfRule>
    <cfRule type="cellIs" dxfId="24253" priority="27481" stopIfTrue="1" operator="equal">
      <formula>"Towel"</formula>
    </cfRule>
    <cfRule type="cellIs" dxfId="24252" priority="27482" stopIfTrue="1" operator="equal">
      <formula>"Napkin Hs"</formula>
    </cfRule>
    <cfRule type="cellIs" dxfId="24251" priority="27483" stopIfTrue="1" operator="equal">
      <formula>"Towel"</formula>
    </cfRule>
    <cfRule type="cellIs" dxfId="24250" priority="27484" stopIfTrue="1" operator="equal">
      <formula>"Napkin Hs"</formula>
    </cfRule>
    <cfRule type="cellIs" dxfId="24249" priority="27485" stopIfTrue="1" operator="equal">
      <formula>"Towel"</formula>
    </cfRule>
    <cfRule type="cellIs" dxfId="24248" priority="27486" stopIfTrue="1" operator="equal">
      <formula>"Napkin Hs"</formula>
    </cfRule>
    <cfRule type="cellIs" dxfId="24247" priority="27487" stopIfTrue="1" operator="equal">
      <formula>"Towel"</formula>
    </cfRule>
    <cfRule type="cellIs" dxfId="24246" priority="27488" stopIfTrue="1" operator="equal">
      <formula>"Napkin Hs"</formula>
    </cfRule>
    <cfRule type="cellIs" dxfId="24245" priority="27489" stopIfTrue="1" operator="equal">
      <formula>"Towel"</formula>
    </cfRule>
    <cfRule type="cellIs" dxfId="24244" priority="27490" stopIfTrue="1" operator="equal">
      <formula>"Napkin Hs"</formula>
    </cfRule>
    <cfRule type="cellIs" dxfId="24243" priority="27491" stopIfTrue="1" operator="equal">
      <formula>"Towel"</formula>
    </cfRule>
    <cfRule type="cellIs" dxfId="24242" priority="27492" stopIfTrue="1" operator="equal">
      <formula>"Napkin Hs"</formula>
    </cfRule>
    <cfRule type="cellIs" dxfId="24241" priority="27493" stopIfTrue="1" operator="equal">
      <formula>"Towel"</formula>
    </cfRule>
    <cfRule type="cellIs" dxfId="24240" priority="27494" stopIfTrue="1" operator="equal">
      <formula>"Napkin Hs"</formula>
    </cfRule>
    <cfRule type="cellIs" dxfId="24239" priority="27495" stopIfTrue="1" operator="equal">
      <formula>"Towel"</formula>
    </cfRule>
    <cfRule type="cellIs" dxfId="24238" priority="27496" stopIfTrue="1" operator="equal">
      <formula>"Napkin Hs"</formula>
    </cfRule>
    <cfRule type="cellIs" dxfId="24237" priority="27497" stopIfTrue="1" operator="equal">
      <formula>"Towel"</formula>
    </cfRule>
    <cfRule type="cellIs" dxfId="24236" priority="27498" stopIfTrue="1" operator="equal">
      <formula>"Napkin Hs"</formula>
    </cfRule>
    <cfRule type="cellIs" dxfId="24235" priority="27499" stopIfTrue="1" operator="equal">
      <formula>"Towel"</formula>
    </cfRule>
    <cfRule type="cellIs" dxfId="24234" priority="27500" stopIfTrue="1" operator="equal">
      <formula>"Napkin Hs"</formula>
    </cfRule>
    <cfRule type="cellIs" dxfId="24233" priority="27502" stopIfTrue="1" operator="equal">
      <formula>"Napkin Hs"</formula>
    </cfRule>
  </conditionalFormatting>
  <conditionalFormatting sqref="B15">
    <cfRule type="cellIs" dxfId="24232" priority="27501" stopIfTrue="1" operator="equal">
      <formula>"Towel"</formula>
    </cfRule>
  </conditionalFormatting>
  <conditionalFormatting sqref="B6:C8">
    <cfRule type="cellIs" dxfId="24231" priority="27469" stopIfTrue="1" operator="equal">
      <formula>"Towel"</formula>
    </cfRule>
    <cfRule type="cellIs" dxfId="24230" priority="27470" stopIfTrue="1" operator="equal">
      <formula>"Napkin Hs"</formula>
    </cfRule>
  </conditionalFormatting>
  <conditionalFormatting sqref="C6:C8">
    <cfRule type="cellIs" dxfId="24229" priority="27465" stopIfTrue="1" operator="equal">
      <formula>"Towel"</formula>
    </cfRule>
    <cfRule type="cellIs" dxfId="24228" priority="27466" stopIfTrue="1" operator="equal">
      <formula>"Napkin Hs"</formula>
    </cfRule>
  </conditionalFormatting>
  <conditionalFormatting sqref="C6:C8">
    <cfRule type="cellIs" dxfId="24227" priority="27467" stopIfTrue="1" operator="equal">
      <formula>"Towel"</formula>
    </cfRule>
    <cfRule type="cellIs" dxfId="24226" priority="27468" stopIfTrue="1" operator="equal">
      <formula>"Napkin Hs"</formula>
    </cfRule>
  </conditionalFormatting>
  <conditionalFormatting sqref="B6:C8">
    <cfRule type="cellIs" dxfId="24225" priority="27463" stopIfTrue="1" operator="equal">
      <formula>"Towel"</formula>
    </cfRule>
    <cfRule type="cellIs" dxfId="24224" priority="27464" stopIfTrue="1" operator="equal">
      <formula>"Napkin Hs"</formula>
    </cfRule>
  </conditionalFormatting>
  <conditionalFormatting sqref="C6:C8">
    <cfRule type="cellIs" dxfId="24223" priority="27461" stopIfTrue="1" operator="equal">
      <formula>"Towel"</formula>
    </cfRule>
    <cfRule type="cellIs" dxfId="24222" priority="27462" stopIfTrue="1" operator="equal">
      <formula>"Napkin Hs"</formula>
    </cfRule>
  </conditionalFormatting>
  <conditionalFormatting sqref="C6:C8">
    <cfRule type="cellIs" dxfId="24221" priority="27459" stopIfTrue="1" operator="equal">
      <formula>"Towel"</formula>
    </cfRule>
    <cfRule type="cellIs" dxfId="24220" priority="27460" stopIfTrue="1" operator="equal">
      <formula>"Napkin Hs"</formula>
    </cfRule>
  </conditionalFormatting>
  <conditionalFormatting sqref="C6:C8">
    <cfRule type="cellIs" dxfId="24219" priority="27451" stopIfTrue="1" operator="equal">
      <formula>"Towel"</formula>
    </cfRule>
    <cfRule type="cellIs" dxfId="24218" priority="27452" stopIfTrue="1" operator="equal">
      <formula>"Napkin Hs"</formula>
    </cfRule>
  </conditionalFormatting>
  <conditionalFormatting sqref="B6:C8">
    <cfRule type="cellIs" dxfId="24217" priority="27453" stopIfTrue="1" operator="equal">
      <formula>"Towel"</formula>
    </cfRule>
    <cfRule type="cellIs" dxfId="24216" priority="27454" stopIfTrue="1" operator="equal">
      <formula>"Napkin Hs"</formula>
    </cfRule>
  </conditionalFormatting>
  <conditionalFormatting sqref="C6:C8">
    <cfRule type="cellIs" dxfId="24215" priority="27449" stopIfTrue="1" operator="equal">
      <formula>"Towel"</formula>
    </cfRule>
    <cfRule type="cellIs" dxfId="24214" priority="27450" stopIfTrue="1" operator="equal">
      <formula>"Napkin Hs"</formula>
    </cfRule>
  </conditionalFormatting>
  <conditionalFormatting sqref="B6:C8">
    <cfRule type="cellIs" dxfId="24213" priority="27447" stopIfTrue="1" operator="equal">
      <formula>"Towel"</formula>
    </cfRule>
    <cfRule type="cellIs" dxfId="24212" priority="27448" stopIfTrue="1" operator="equal">
      <formula>"Napkin Hs"</formula>
    </cfRule>
  </conditionalFormatting>
  <conditionalFormatting sqref="C6:C8">
    <cfRule type="cellIs" dxfId="24211" priority="27455" stopIfTrue="1" operator="equal">
      <formula>"Towel"</formula>
    </cfRule>
    <cfRule type="cellIs" dxfId="24210" priority="27456" stopIfTrue="1" operator="equal">
      <formula>"Napkin Hs"</formula>
    </cfRule>
  </conditionalFormatting>
  <conditionalFormatting sqref="C6:C8">
    <cfRule type="cellIs" dxfId="24209" priority="27457" stopIfTrue="1" operator="equal">
      <formula>"Towel"</formula>
    </cfRule>
    <cfRule type="cellIs" dxfId="24208" priority="27458" stopIfTrue="1" operator="equal">
      <formula>"Napkin Hs"</formula>
    </cfRule>
  </conditionalFormatting>
  <conditionalFormatting sqref="B6:C8">
    <cfRule type="cellIs" dxfId="24207" priority="27445" stopIfTrue="1" operator="equal">
      <formula>"Towel"</formula>
    </cfRule>
    <cfRule type="cellIs" dxfId="24206" priority="27446" stopIfTrue="1" operator="equal">
      <formula>"Napkin Hs"</formula>
    </cfRule>
  </conditionalFormatting>
  <conditionalFormatting sqref="C6:C8">
    <cfRule type="cellIs" dxfId="24205" priority="27441" stopIfTrue="1" operator="equal">
      <formula>"Towel"</formula>
    </cfRule>
    <cfRule type="cellIs" dxfId="24204" priority="27442" stopIfTrue="1" operator="equal">
      <formula>"Napkin Hs"</formula>
    </cfRule>
  </conditionalFormatting>
  <conditionalFormatting sqref="C6:C8">
    <cfRule type="cellIs" dxfId="24203" priority="27443" stopIfTrue="1" operator="equal">
      <formula>"Towel"</formula>
    </cfRule>
    <cfRule type="cellIs" dxfId="24202" priority="27444" stopIfTrue="1" operator="equal">
      <formula>"Napkin Hs"</formula>
    </cfRule>
  </conditionalFormatting>
  <conditionalFormatting sqref="B6:C8">
    <cfRule type="cellIs" dxfId="24201" priority="27439" stopIfTrue="1" operator="equal">
      <formula>"Towel"</formula>
    </cfRule>
    <cfRule type="cellIs" dxfId="24200" priority="27440" stopIfTrue="1" operator="equal">
      <formula>"Napkin Hs"</formula>
    </cfRule>
  </conditionalFormatting>
  <conditionalFormatting sqref="C6:C8">
    <cfRule type="cellIs" dxfId="24199" priority="27437" stopIfTrue="1" operator="equal">
      <formula>"Towel"</formula>
    </cfRule>
    <cfRule type="cellIs" dxfId="24198" priority="27438" stopIfTrue="1" operator="equal">
      <formula>"Napkin Hs"</formula>
    </cfRule>
  </conditionalFormatting>
  <conditionalFormatting sqref="C6:C8">
    <cfRule type="cellIs" dxfId="24197" priority="27435" stopIfTrue="1" operator="equal">
      <formula>"Towel"</formula>
    </cfRule>
    <cfRule type="cellIs" dxfId="24196" priority="27436" stopIfTrue="1" operator="equal">
      <formula>"Napkin Hs"</formula>
    </cfRule>
  </conditionalFormatting>
  <conditionalFormatting sqref="C6:C8">
    <cfRule type="cellIs" dxfId="24195" priority="27427" stopIfTrue="1" operator="equal">
      <formula>"Towel"</formula>
    </cfRule>
    <cfRule type="cellIs" dxfId="24194" priority="27428" stopIfTrue="1" operator="equal">
      <formula>"Napkin Hs"</formula>
    </cfRule>
  </conditionalFormatting>
  <conditionalFormatting sqref="B6:C8">
    <cfRule type="cellIs" dxfId="24193" priority="27429" stopIfTrue="1" operator="equal">
      <formula>"Towel"</formula>
    </cfRule>
    <cfRule type="cellIs" dxfId="24192" priority="27430" stopIfTrue="1" operator="equal">
      <formula>"Napkin Hs"</formula>
    </cfRule>
  </conditionalFormatting>
  <conditionalFormatting sqref="C6:C8">
    <cfRule type="cellIs" dxfId="24191" priority="27425" stopIfTrue="1" operator="equal">
      <formula>"Towel"</formula>
    </cfRule>
    <cfRule type="cellIs" dxfId="24190" priority="27426" stopIfTrue="1" operator="equal">
      <formula>"Napkin Hs"</formula>
    </cfRule>
  </conditionalFormatting>
  <conditionalFormatting sqref="B6:C8">
    <cfRule type="cellIs" dxfId="24189" priority="27423" stopIfTrue="1" operator="equal">
      <formula>"Towel"</formula>
    </cfRule>
    <cfRule type="cellIs" dxfId="24188" priority="27424" stopIfTrue="1" operator="equal">
      <formula>"Napkin Hs"</formula>
    </cfRule>
  </conditionalFormatting>
  <conditionalFormatting sqref="C6:C8">
    <cfRule type="cellIs" dxfId="24187" priority="27431" stopIfTrue="1" operator="equal">
      <formula>"Towel"</formula>
    </cfRule>
    <cfRule type="cellIs" dxfId="24186" priority="27432" stopIfTrue="1" operator="equal">
      <formula>"Napkin Hs"</formula>
    </cfRule>
  </conditionalFormatting>
  <conditionalFormatting sqref="C6:C8">
    <cfRule type="cellIs" dxfId="24185" priority="27433" stopIfTrue="1" operator="equal">
      <formula>"Towel"</formula>
    </cfRule>
    <cfRule type="cellIs" dxfId="24184" priority="27434" stopIfTrue="1" operator="equal">
      <formula>"Napkin Hs"</formula>
    </cfRule>
  </conditionalFormatting>
  <conditionalFormatting sqref="C6:C8">
    <cfRule type="cellIs" dxfId="24183" priority="27421" stopIfTrue="1" operator="equal">
      <formula>"Towel"</formula>
    </cfRule>
    <cfRule type="cellIs" dxfId="24182" priority="27422" stopIfTrue="1" operator="equal">
      <formula>"Napkin Hs"</formula>
    </cfRule>
  </conditionalFormatting>
  <conditionalFormatting sqref="C6:C8">
    <cfRule type="cellIs" dxfId="24181" priority="27417" stopIfTrue="1" operator="equal">
      <formula>"Towel"</formula>
    </cfRule>
    <cfRule type="cellIs" dxfId="24180" priority="27418" stopIfTrue="1" operator="equal">
      <formula>"Napkin Hs"</formula>
    </cfRule>
  </conditionalFormatting>
  <conditionalFormatting sqref="C6:C8">
    <cfRule type="cellIs" dxfId="24179" priority="27419" stopIfTrue="1" operator="equal">
      <formula>"Towel"</formula>
    </cfRule>
    <cfRule type="cellIs" dxfId="24178" priority="27420" stopIfTrue="1" operator="equal">
      <formula>"Napkin Hs"</formula>
    </cfRule>
  </conditionalFormatting>
  <conditionalFormatting sqref="C6:C8">
    <cfRule type="cellIs" dxfId="24177" priority="27413" stopIfTrue="1" operator="equal">
      <formula>"Towel"</formula>
    </cfRule>
    <cfRule type="cellIs" dxfId="24176" priority="27414" stopIfTrue="1" operator="equal">
      <formula>"Napkin Hs"</formula>
    </cfRule>
  </conditionalFormatting>
  <conditionalFormatting sqref="C6:C8">
    <cfRule type="cellIs" dxfId="24175" priority="27415" stopIfTrue="1" operator="equal">
      <formula>"Towel"</formula>
    </cfRule>
    <cfRule type="cellIs" dxfId="24174" priority="27416" stopIfTrue="1" operator="equal">
      <formula>"Napkin Hs"</formula>
    </cfRule>
  </conditionalFormatting>
  <conditionalFormatting sqref="C6:C8">
    <cfRule type="cellIs" dxfId="24173" priority="27411" stopIfTrue="1" operator="equal">
      <formula>"Towel"</formula>
    </cfRule>
    <cfRule type="cellIs" dxfId="24172" priority="27412" stopIfTrue="1" operator="equal">
      <formula>"Napkin Hs"</formula>
    </cfRule>
  </conditionalFormatting>
  <conditionalFormatting sqref="C6:C8">
    <cfRule type="cellIs" dxfId="24171" priority="27405" stopIfTrue="1" operator="equal">
      <formula>"Towel"</formula>
    </cfRule>
    <cfRule type="cellIs" dxfId="24170" priority="27406" stopIfTrue="1" operator="equal">
      <formula>"Napkin Hs"</formula>
    </cfRule>
  </conditionalFormatting>
  <conditionalFormatting sqref="C6:C8">
    <cfRule type="cellIs" dxfId="24169" priority="27409" stopIfTrue="1" operator="equal">
      <formula>"Towel"</formula>
    </cfRule>
    <cfRule type="cellIs" dxfId="24168" priority="27410" stopIfTrue="1" operator="equal">
      <formula>"Napkin Hs"</formula>
    </cfRule>
  </conditionalFormatting>
  <conditionalFormatting sqref="C6:C8">
    <cfRule type="cellIs" dxfId="24167" priority="27407" stopIfTrue="1" operator="equal">
      <formula>"Towel"</formula>
    </cfRule>
    <cfRule type="cellIs" dxfId="24166" priority="27408" stopIfTrue="1" operator="equal">
      <formula>"Napkin Hs"</formula>
    </cfRule>
  </conditionalFormatting>
  <conditionalFormatting sqref="C6:C8">
    <cfRule type="cellIs" dxfId="24165" priority="27399" stopIfTrue="1" operator="equal">
      <formula>"Towel"</formula>
    </cfRule>
    <cfRule type="cellIs" dxfId="24164" priority="27400" stopIfTrue="1" operator="equal">
      <formula>"Napkin Hs"</formula>
    </cfRule>
  </conditionalFormatting>
  <conditionalFormatting sqref="C6:C8">
    <cfRule type="cellIs" dxfId="24163" priority="27401" stopIfTrue="1" operator="equal">
      <formula>"Towel"</formula>
    </cfRule>
    <cfRule type="cellIs" dxfId="24162" priority="27402" stopIfTrue="1" operator="equal">
      <formula>"Napkin Hs"</formula>
    </cfRule>
  </conditionalFormatting>
  <conditionalFormatting sqref="C6:C8">
    <cfRule type="cellIs" dxfId="24161" priority="27403" stopIfTrue="1" operator="equal">
      <formula>"Towel"</formula>
    </cfRule>
    <cfRule type="cellIs" dxfId="24160" priority="27404" stopIfTrue="1" operator="equal">
      <formula>"Napkin Hs"</formula>
    </cfRule>
  </conditionalFormatting>
  <conditionalFormatting sqref="C6:C8">
    <cfRule type="cellIs" dxfId="24159" priority="27397" stopIfTrue="1" operator="equal">
      <formula>"Towel"</formula>
    </cfRule>
    <cfRule type="cellIs" dxfId="24158" priority="27398" stopIfTrue="1" operator="equal">
      <formula>"Napkin Hs"</formula>
    </cfRule>
  </conditionalFormatting>
  <conditionalFormatting sqref="C6:C8">
    <cfRule type="cellIs" dxfId="24157" priority="27395" stopIfTrue="1" operator="equal">
      <formula>"Towel"</formula>
    </cfRule>
    <cfRule type="cellIs" dxfId="24156" priority="27396" stopIfTrue="1" operator="equal">
      <formula>"Napkin Hs"</formula>
    </cfRule>
  </conditionalFormatting>
  <conditionalFormatting sqref="C6:C8">
    <cfRule type="cellIs" dxfId="24155" priority="27371" stopIfTrue="1" operator="equal">
      <formula>"Towel"</formula>
    </cfRule>
  </conditionalFormatting>
  <conditionalFormatting sqref="C6:C8">
    <cfRule type="cellIs" dxfId="24154" priority="27372" stopIfTrue="1" operator="equal">
      <formula>"Napkin Hs"</formula>
    </cfRule>
    <cfRule type="cellIs" dxfId="24153" priority="27377" stopIfTrue="1" operator="equal">
      <formula>"Towel"</formula>
    </cfRule>
    <cfRule type="cellIs" dxfId="24152" priority="27378" stopIfTrue="1" operator="equal">
      <formula>"Napkin Hs"</formula>
    </cfRule>
    <cfRule type="cellIs" dxfId="24151" priority="27387" stopIfTrue="1" operator="equal">
      <formula>"Towel"</formula>
    </cfRule>
    <cfRule type="cellIs" dxfId="24150" priority="27388" stopIfTrue="1" operator="equal">
      <formula>"Napkin Hs"</formula>
    </cfRule>
    <cfRule type="cellIs" dxfId="24149" priority="27393" stopIfTrue="1" operator="equal">
      <formula>"Towel"</formula>
    </cfRule>
    <cfRule type="cellIs" dxfId="24148" priority="27394" stopIfTrue="1" operator="equal">
      <formula>"Napkin Hs"</formula>
    </cfRule>
  </conditionalFormatting>
  <conditionalFormatting sqref="C6:C8">
    <cfRule type="cellIs" dxfId="24147" priority="27373" stopIfTrue="1" operator="equal">
      <formula>"Towel"</formula>
    </cfRule>
    <cfRule type="cellIs" dxfId="24146" priority="27374" stopIfTrue="1" operator="equal">
      <formula>"Napkin Hs"</formula>
    </cfRule>
    <cfRule type="cellIs" dxfId="24145" priority="27375" stopIfTrue="1" operator="equal">
      <formula>"Towel"</formula>
    </cfRule>
    <cfRule type="cellIs" dxfId="24144" priority="27376" stopIfTrue="1" operator="equal">
      <formula>"Napkin Hs"</formula>
    </cfRule>
    <cfRule type="cellIs" dxfId="24143" priority="27379" stopIfTrue="1" operator="equal">
      <formula>"Towel"</formula>
    </cfRule>
    <cfRule type="cellIs" dxfId="24142" priority="27380" stopIfTrue="1" operator="equal">
      <formula>"Napkin Hs"</formula>
    </cfRule>
    <cfRule type="cellIs" dxfId="24141" priority="27381" stopIfTrue="1" operator="equal">
      <formula>"Towel"</formula>
    </cfRule>
    <cfRule type="cellIs" dxfId="24140" priority="27382" stopIfTrue="1" operator="equal">
      <formula>"Napkin Hs"</formula>
    </cfRule>
    <cfRule type="cellIs" dxfId="24139" priority="27383" stopIfTrue="1" operator="equal">
      <formula>"Towel"</formula>
    </cfRule>
    <cfRule type="cellIs" dxfId="24138" priority="27384" stopIfTrue="1" operator="equal">
      <formula>"Napkin Hs"</formula>
    </cfRule>
    <cfRule type="cellIs" dxfId="24137" priority="27385" stopIfTrue="1" operator="equal">
      <formula>"Towel"</formula>
    </cfRule>
    <cfRule type="cellIs" dxfId="24136" priority="27386" stopIfTrue="1" operator="equal">
      <formula>"Napkin Hs"</formula>
    </cfRule>
    <cfRule type="cellIs" dxfId="24135" priority="27389" stopIfTrue="1" operator="equal">
      <formula>"Towel"</formula>
    </cfRule>
    <cfRule type="cellIs" dxfId="24134" priority="27390" stopIfTrue="1" operator="equal">
      <formula>"Napkin Hs"</formula>
    </cfRule>
    <cfRule type="cellIs" dxfId="24133" priority="27392" stopIfTrue="1" operator="equal">
      <formula>"Napkin Hs"</formula>
    </cfRule>
  </conditionalFormatting>
  <conditionalFormatting sqref="C6:C8">
    <cfRule type="cellIs" dxfId="24132" priority="27391" stopIfTrue="1" operator="equal">
      <formula>"Towel"</formula>
    </cfRule>
  </conditionalFormatting>
  <conditionalFormatting sqref="C6:C8">
    <cfRule type="cellIs" dxfId="24131" priority="27369" stopIfTrue="1" operator="equal">
      <formula>"Towel"</formula>
    </cfRule>
    <cfRule type="cellIs" dxfId="24130" priority="27370" stopIfTrue="1" operator="equal">
      <formula>"Napkin Hs"</formula>
    </cfRule>
  </conditionalFormatting>
  <conditionalFormatting sqref="C6:C8">
    <cfRule type="cellIs" dxfId="24129" priority="27368" stopIfTrue="1" operator="equal">
      <formula>"Napkin Hs"</formula>
    </cfRule>
  </conditionalFormatting>
  <conditionalFormatting sqref="C6:C8">
    <cfRule type="cellIs" dxfId="24128" priority="27367" stopIfTrue="1" operator="equal">
      <formula>"Towel"</formula>
    </cfRule>
  </conditionalFormatting>
  <conditionalFormatting sqref="C6:C8">
    <cfRule type="cellIs" dxfId="24127" priority="27365" stopIfTrue="1" operator="equal">
      <formula>"Towel"</formula>
    </cfRule>
  </conditionalFormatting>
  <conditionalFormatting sqref="C6:C8">
    <cfRule type="cellIs" dxfId="24126" priority="27366" stopIfTrue="1" operator="equal">
      <formula>"Napkin Hs"</formula>
    </cfRule>
  </conditionalFormatting>
  <conditionalFormatting sqref="C6:C8">
    <cfRule type="cellIs" dxfId="24125" priority="27269" stopIfTrue="1" operator="equal">
      <formula>"Towel"</formula>
    </cfRule>
  </conditionalFormatting>
  <conditionalFormatting sqref="C6:C8">
    <cfRule type="cellIs" dxfId="24124" priority="27279" stopIfTrue="1" operator="equal">
      <formula>"Towel"</formula>
    </cfRule>
    <cfRule type="cellIs" dxfId="24123" priority="27280" stopIfTrue="1" operator="equal">
      <formula>"Napkin Hs"</formula>
    </cfRule>
    <cfRule type="cellIs" dxfId="24122" priority="27285" stopIfTrue="1" operator="equal">
      <formula>"Towel"</formula>
    </cfRule>
    <cfRule type="cellIs" dxfId="24121" priority="27286" stopIfTrue="1" operator="equal">
      <formula>"Napkin Hs"</formula>
    </cfRule>
    <cfRule type="cellIs" dxfId="24120" priority="27291" stopIfTrue="1" operator="equal">
      <formula>"Towel"</formula>
    </cfRule>
    <cfRule type="cellIs" dxfId="24119" priority="27292" stopIfTrue="1" operator="equal">
      <formula>"Napkin Hs"</formula>
    </cfRule>
    <cfRule type="cellIs" dxfId="24118" priority="27293" stopIfTrue="1" operator="equal">
      <formula>"Towel"</formula>
    </cfRule>
    <cfRule type="cellIs" dxfId="24117" priority="27294" stopIfTrue="1" operator="equal">
      <formula>"Napkin Hs"</formula>
    </cfRule>
    <cfRule type="cellIs" dxfId="24116" priority="27299" stopIfTrue="1" operator="equal">
      <formula>"Towel"</formula>
    </cfRule>
    <cfRule type="cellIs" dxfId="24115" priority="27300" stopIfTrue="1" operator="equal">
      <formula>"Napkin Hs"</formula>
    </cfRule>
    <cfRule type="cellIs" dxfId="24114" priority="27309" stopIfTrue="1" operator="equal">
      <formula>"Towel"</formula>
    </cfRule>
    <cfRule type="cellIs" dxfId="24113" priority="27310" stopIfTrue="1" operator="equal">
      <formula>"Napkin Hs"</formula>
    </cfRule>
    <cfRule type="cellIs" dxfId="24112" priority="27315" stopIfTrue="1" operator="equal">
      <formula>"Towel"</formula>
    </cfRule>
    <cfRule type="cellIs" dxfId="24111" priority="27316" stopIfTrue="1" operator="equal">
      <formula>"Napkin Hs"</formula>
    </cfRule>
    <cfRule type="cellIs" dxfId="24110" priority="27317" stopIfTrue="1" operator="equal">
      <formula>"Towel"</formula>
    </cfRule>
    <cfRule type="cellIs" dxfId="24109" priority="27318" stopIfTrue="1" operator="equal">
      <formula>"Napkin Hs"</formula>
    </cfRule>
    <cfRule type="cellIs" dxfId="24108" priority="27323" stopIfTrue="1" operator="equal">
      <formula>"Towel"</formula>
    </cfRule>
    <cfRule type="cellIs" dxfId="24107" priority="27324" stopIfTrue="1" operator="equal">
      <formula>"Napkin Hs"</formula>
    </cfRule>
    <cfRule type="cellIs" dxfId="24106" priority="27333" stopIfTrue="1" operator="equal">
      <formula>"Towel"</formula>
    </cfRule>
    <cfRule type="cellIs" dxfId="24105" priority="27334" stopIfTrue="1" operator="equal">
      <formula>"Napkin Hs"</formula>
    </cfRule>
    <cfRule type="cellIs" dxfId="24104" priority="27335" stopIfTrue="1" operator="equal">
      <formula>"Towel"</formula>
    </cfRule>
    <cfRule type="cellIs" dxfId="24103" priority="27336" stopIfTrue="1" operator="equal">
      <formula>"Napkin Hs"</formula>
    </cfRule>
    <cfRule type="cellIs" dxfId="24102" priority="27341" stopIfTrue="1" operator="equal">
      <formula>"Towel"</formula>
    </cfRule>
    <cfRule type="cellIs" dxfId="24101" priority="27342" stopIfTrue="1" operator="equal">
      <formula>"Napkin Hs"</formula>
    </cfRule>
    <cfRule type="cellIs" dxfId="24100" priority="27351" stopIfTrue="1" operator="equal">
      <formula>"Towel"</formula>
    </cfRule>
    <cfRule type="cellIs" dxfId="24099" priority="27352" stopIfTrue="1" operator="equal">
      <formula>"Napkin Hs"</formula>
    </cfRule>
    <cfRule type="cellIs" dxfId="24098" priority="27353" stopIfTrue="1" operator="equal">
      <formula>"Towel"</formula>
    </cfRule>
    <cfRule type="cellIs" dxfId="24097" priority="27354" stopIfTrue="1" operator="equal">
      <formula>"Napkin Hs"</formula>
    </cfRule>
    <cfRule type="cellIs" dxfId="24096" priority="27360" stopIfTrue="1" operator="equal">
      <formula>"Napkin Hs"</formula>
    </cfRule>
  </conditionalFormatting>
  <conditionalFormatting sqref="C6:C8">
    <cfRule type="cellIs" dxfId="24095" priority="27359" stopIfTrue="1" operator="equal">
      <formula>"Towel"</formula>
    </cfRule>
  </conditionalFormatting>
  <conditionalFormatting sqref="C6:C8">
    <cfRule type="cellIs" dxfId="24094" priority="27270" stopIfTrue="1" operator="equal">
      <formula>"Napkin Hs"</formula>
    </cfRule>
    <cfRule type="cellIs" dxfId="24093" priority="27271" stopIfTrue="1" operator="equal">
      <formula>"Towel"</formula>
    </cfRule>
    <cfRule type="cellIs" dxfId="24092" priority="27272" stopIfTrue="1" operator="equal">
      <formula>"Napkin Hs"</formula>
    </cfRule>
    <cfRule type="cellIs" dxfId="24091" priority="27273" stopIfTrue="1" operator="equal">
      <formula>"Towel"</formula>
    </cfRule>
    <cfRule type="cellIs" dxfId="24090" priority="27274" stopIfTrue="1" operator="equal">
      <formula>"Napkin Hs"</formula>
    </cfRule>
    <cfRule type="cellIs" dxfId="24089" priority="27275" stopIfTrue="1" operator="equal">
      <formula>"Towel"</formula>
    </cfRule>
    <cfRule type="cellIs" dxfId="24088" priority="27276" stopIfTrue="1" operator="equal">
      <formula>"Napkin Hs"</formula>
    </cfRule>
    <cfRule type="cellIs" dxfId="24087" priority="27277" stopIfTrue="1" operator="equal">
      <formula>"Towel"</formula>
    </cfRule>
    <cfRule type="cellIs" dxfId="24086" priority="27278" stopIfTrue="1" operator="equal">
      <formula>"Napkin Hs"</formula>
    </cfRule>
    <cfRule type="cellIs" dxfId="24085" priority="27281" stopIfTrue="1" operator="equal">
      <formula>"Towel"</formula>
    </cfRule>
    <cfRule type="cellIs" dxfId="24084" priority="27282" stopIfTrue="1" operator="equal">
      <formula>"Napkin Hs"</formula>
    </cfRule>
    <cfRule type="cellIs" dxfId="24083" priority="27283" stopIfTrue="1" operator="equal">
      <formula>"Towel"</formula>
    </cfRule>
    <cfRule type="cellIs" dxfId="24082" priority="27284" stopIfTrue="1" operator="equal">
      <formula>"Napkin Hs"</formula>
    </cfRule>
    <cfRule type="cellIs" dxfId="24081" priority="27287" stopIfTrue="1" operator="equal">
      <formula>"Towel"</formula>
    </cfRule>
    <cfRule type="cellIs" dxfId="24080" priority="27288" stopIfTrue="1" operator="equal">
      <formula>"Napkin Hs"</formula>
    </cfRule>
    <cfRule type="cellIs" dxfId="24079" priority="27289" stopIfTrue="1" operator="equal">
      <formula>"Towel"</formula>
    </cfRule>
    <cfRule type="cellIs" dxfId="24078" priority="27290" stopIfTrue="1" operator="equal">
      <formula>"Napkin Hs"</formula>
    </cfRule>
    <cfRule type="cellIs" dxfId="24077" priority="27295" stopIfTrue="1" operator="equal">
      <formula>"Towel"</formula>
    </cfRule>
    <cfRule type="cellIs" dxfId="24076" priority="27296" stopIfTrue="1" operator="equal">
      <formula>"Napkin Hs"</formula>
    </cfRule>
    <cfRule type="cellIs" dxfId="24075" priority="27297" stopIfTrue="1" operator="equal">
      <formula>"Towel"</formula>
    </cfRule>
    <cfRule type="cellIs" dxfId="24074" priority="27298" stopIfTrue="1" operator="equal">
      <formula>"Napkin Hs"</formula>
    </cfRule>
    <cfRule type="cellIs" dxfId="24073" priority="27301" stopIfTrue="1" operator="equal">
      <formula>"Towel"</formula>
    </cfRule>
    <cfRule type="cellIs" dxfId="24072" priority="27302" stopIfTrue="1" operator="equal">
      <formula>"Napkin Hs"</formula>
    </cfRule>
    <cfRule type="cellIs" dxfId="24071" priority="27303" stopIfTrue="1" operator="equal">
      <formula>"Towel"</formula>
    </cfRule>
    <cfRule type="cellIs" dxfId="24070" priority="27304" stopIfTrue="1" operator="equal">
      <formula>"Napkin Hs"</formula>
    </cfRule>
    <cfRule type="cellIs" dxfId="24069" priority="27305" stopIfTrue="1" operator="equal">
      <formula>"Towel"</formula>
    </cfRule>
    <cfRule type="cellIs" dxfId="24068" priority="27306" stopIfTrue="1" operator="equal">
      <formula>"Napkin Hs"</formula>
    </cfRule>
    <cfRule type="cellIs" dxfId="24067" priority="27307" stopIfTrue="1" operator="equal">
      <formula>"Towel"</formula>
    </cfRule>
    <cfRule type="cellIs" dxfId="24066" priority="27308" stopIfTrue="1" operator="equal">
      <formula>"Napkin Hs"</formula>
    </cfRule>
    <cfRule type="cellIs" dxfId="24065" priority="27311" stopIfTrue="1" operator="equal">
      <formula>"Towel"</formula>
    </cfRule>
    <cfRule type="cellIs" dxfId="24064" priority="27312" stopIfTrue="1" operator="equal">
      <formula>"Napkin Hs"</formula>
    </cfRule>
    <cfRule type="cellIs" dxfId="24063" priority="27313" stopIfTrue="1" operator="equal">
      <formula>"Towel"</formula>
    </cfRule>
    <cfRule type="cellIs" dxfId="24062" priority="27314" stopIfTrue="1" operator="equal">
      <formula>"Napkin Hs"</formula>
    </cfRule>
    <cfRule type="cellIs" dxfId="24061" priority="27319" stopIfTrue="1" operator="equal">
      <formula>"Towel"</formula>
    </cfRule>
    <cfRule type="cellIs" dxfId="24060" priority="27320" stopIfTrue="1" operator="equal">
      <formula>"Napkin Hs"</formula>
    </cfRule>
    <cfRule type="cellIs" dxfId="24059" priority="27321" stopIfTrue="1" operator="equal">
      <formula>"Towel"</formula>
    </cfRule>
    <cfRule type="cellIs" dxfId="24058" priority="27322" stopIfTrue="1" operator="equal">
      <formula>"Napkin Hs"</formula>
    </cfRule>
    <cfRule type="cellIs" dxfId="24057" priority="27325" stopIfTrue="1" operator="equal">
      <formula>"Towel"</formula>
    </cfRule>
    <cfRule type="cellIs" dxfId="24056" priority="27326" stopIfTrue="1" operator="equal">
      <formula>"Napkin Hs"</formula>
    </cfRule>
    <cfRule type="cellIs" dxfId="24055" priority="27327" stopIfTrue="1" operator="equal">
      <formula>"Towel"</formula>
    </cfRule>
    <cfRule type="cellIs" dxfId="24054" priority="27328" stopIfTrue="1" operator="equal">
      <formula>"Napkin Hs"</formula>
    </cfRule>
    <cfRule type="cellIs" dxfId="24053" priority="27329" stopIfTrue="1" operator="equal">
      <formula>"Towel"</formula>
    </cfRule>
    <cfRule type="cellIs" dxfId="24052" priority="27330" stopIfTrue="1" operator="equal">
      <formula>"Napkin Hs"</formula>
    </cfRule>
    <cfRule type="cellIs" dxfId="24051" priority="27331" stopIfTrue="1" operator="equal">
      <formula>"Towel"</formula>
    </cfRule>
    <cfRule type="cellIs" dxfId="24050" priority="27332" stopIfTrue="1" operator="equal">
      <formula>"Napkin Hs"</formula>
    </cfRule>
    <cfRule type="cellIs" dxfId="24049" priority="27337" stopIfTrue="1" operator="equal">
      <formula>"Towel"</formula>
    </cfRule>
    <cfRule type="cellIs" dxfId="24048" priority="27338" stopIfTrue="1" operator="equal">
      <formula>"Napkin Hs"</formula>
    </cfRule>
    <cfRule type="cellIs" dxfId="24047" priority="27339" stopIfTrue="1" operator="equal">
      <formula>"Towel"</formula>
    </cfRule>
    <cfRule type="cellIs" dxfId="24046" priority="27340" stopIfTrue="1" operator="equal">
      <formula>"Napkin Hs"</formula>
    </cfRule>
    <cfRule type="cellIs" dxfId="24045" priority="27343" stopIfTrue="1" operator="equal">
      <formula>"Towel"</formula>
    </cfRule>
    <cfRule type="cellIs" dxfId="24044" priority="27344" stopIfTrue="1" operator="equal">
      <formula>"Napkin Hs"</formula>
    </cfRule>
    <cfRule type="cellIs" dxfId="24043" priority="27345" stopIfTrue="1" operator="equal">
      <formula>"Towel"</formula>
    </cfRule>
    <cfRule type="cellIs" dxfId="24042" priority="27346" stopIfTrue="1" operator="equal">
      <formula>"Napkin Hs"</formula>
    </cfRule>
    <cfRule type="cellIs" dxfId="24041" priority="27347" stopIfTrue="1" operator="equal">
      <formula>"Towel"</formula>
    </cfRule>
    <cfRule type="cellIs" dxfId="24040" priority="27348" stopIfTrue="1" operator="equal">
      <formula>"Napkin Hs"</formula>
    </cfRule>
    <cfRule type="cellIs" dxfId="24039" priority="27349" stopIfTrue="1" operator="equal">
      <formula>"Towel"</formula>
    </cfRule>
    <cfRule type="cellIs" dxfId="24038" priority="27350" stopIfTrue="1" operator="equal">
      <formula>"Napkin Hs"</formula>
    </cfRule>
    <cfRule type="cellIs" dxfId="24037" priority="27355" stopIfTrue="1" operator="equal">
      <formula>"Towel"</formula>
    </cfRule>
    <cfRule type="cellIs" dxfId="24036" priority="27356" stopIfTrue="1" operator="equal">
      <formula>"Napkin Hs"</formula>
    </cfRule>
    <cfRule type="cellIs" dxfId="24035" priority="27357" stopIfTrue="1" operator="equal">
      <formula>"Towel"</formula>
    </cfRule>
    <cfRule type="cellIs" dxfId="24034" priority="27358" stopIfTrue="1" operator="equal">
      <formula>"Napkin Hs"</formula>
    </cfRule>
    <cfRule type="cellIs" dxfId="24033" priority="27361" stopIfTrue="1" operator="equal">
      <formula>"Towel"</formula>
    </cfRule>
    <cfRule type="cellIs" dxfId="24032" priority="27362" stopIfTrue="1" operator="equal">
      <formula>"Napkin Hs"</formula>
    </cfRule>
    <cfRule type="cellIs" dxfId="24031" priority="27363" stopIfTrue="1" operator="equal">
      <formula>"Towel"</formula>
    </cfRule>
    <cfRule type="cellIs" dxfId="24030" priority="27364" stopIfTrue="1" operator="equal">
      <formula>"Napkin Hs"</formula>
    </cfRule>
  </conditionalFormatting>
  <conditionalFormatting sqref="C6:C8">
    <cfRule type="cellIs" dxfId="24029" priority="27268" stopIfTrue="1" operator="equal">
      <formula>"Napkin Hs"</formula>
    </cfRule>
  </conditionalFormatting>
  <conditionalFormatting sqref="C6:C8">
    <cfRule type="cellIs" dxfId="24028" priority="27267" stopIfTrue="1" operator="equal">
      <formula>"Napkin Hs"</formula>
    </cfRule>
  </conditionalFormatting>
  <conditionalFormatting sqref="C6:C8">
    <cfRule type="cellIs" dxfId="24027" priority="27266" stopIfTrue="1" operator="equal">
      <formula>"Napkin Hs"</formula>
    </cfRule>
  </conditionalFormatting>
  <conditionalFormatting sqref="C6:C8">
    <cfRule type="cellIs" dxfId="24026" priority="27265" stopIfTrue="1" operator="equal">
      <formula>"Napkin Hs"</formula>
    </cfRule>
  </conditionalFormatting>
  <conditionalFormatting sqref="C6:C8">
    <cfRule type="cellIs" dxfId="24025" priority="27264" stopIfTrue="1" operator="equal">
      <formula>"Napkin Hs"</formula>
    </cfRule>
  </conditionalFormatting>
  <conditionalFormatting sqref="C6:C8">
    <cfRule type="cellIs" dxfId="24024" priority="27263" stopIfTrue="1" operator="equal">
      <formula>"Napkin Hs"</formula>
    </cfRule>
  </conditionalFormatting>
  <conditionalFormatting sqref="C6:C8">
    <cfRule type="cellIs" dxfId="24023" priority="27259" stopIfTrue="1" operator="equal">
      <formula>"Towel"</formula>
    </cfRule>
    <cfRule type="cellIs" dxfId="24022" priority="27260" stopIfTrue="1" operator="equal">
      <formula>"Napkin Hs"</formula>
    </cfRule>
  </conditionalFormatting>
  <conditionalFormatting sqref="C6:C8">
    <cfRule type="cellIs" dxfId="24021" priority="27261" stopIfTrue="1" operator="equal">
      <formula>"Towel"</formula>
    </cfRule>
    <cfRule type="cellIs" dxfId="24020" priority="27262" stopIfTrue="1" operator="equal">
      <formula>"Napkin Hs"</formula>
    </cfRule>
  </conditionalFormatting>
  <conditionalFormatting sqref="C6:C8">
    <cfRule type="cellIs" dxfId="24019" priority="27255" stopIfTrue="1" operator="equal">
      <formula>"Towel"</formula>
    </cfRule>
    <cfRule type="cellIs" dxfId="24018" priority="27256" stopIfTrue="1" operator="equal">
      <formula>"Napkin Hs"</formula>
    </cfRule>
  </conditionalFormatting>
  <conditionalFormatting sqref="C6:C8">
    <cfRule type="cellIs" dxfId="24017" priority="27257" stopIfTrue="1" operator="equal">
      <formula>"Towel"</formula>
    </cfRule>
    <cfRule type="cellIs" dxfId="24016" priority="27258" stopIfTrue="1" operator="equal">
      <formula>"Napkin Hs"</formula>
    </cfRule>
  </conditionalFormatting>
  <conditionalFormatting sqref="C6:C8">
    <cfRule type="cellIs" dxfId="24015" priority="27253" stopIfTrue="1" operator="equal">
      <formula>"Towel"</formula>
    </cfRule>
    <cfRule type="cellIs" dxfId="24014" priority="27254" stopIfTrue="1" operator="equal">
      <formula>"Napkin Hs"</formula>
    </cfRule>
  </conditionalFormatting>
  <conditionalFormatting sqref="C6:C8">
    <cfRule type="cellIs" dxfId="24013" priority="27249" stopIfTrue="1" operator="equal">
      <formula>"Towel"</formula>
    </cfRule>
    <cfRule type="cellIs" dxfId="24012" priority="27250" stopIfTrue="1" operator="equal">
      <formula>"Napkin Hs"</formula>
    </cfRule>
  </conditionalFormatting>
  <conditionalFormatting sqref="C6:C8">
    <cfRule type="cellIs" dxfId="24011" priority="27251" stopIfTrue="1" operator="equal">
      <formula>"Towel"</formula>
    </cfRule>
    <cfRule type="cellIs" dxfId="24010" priority="27252" stopIfTrue="1" operator="equal">
      <formula>"Napkin Hs"</formula>
    </cfRule>
  </conditionalFormatting>
  <conditionalFormatting sqref="C6:C8">
    <cfRule type="cellIs" dxfId="24009" priority="27245" stopIfTrue="1" operator="equal">
      <formula>"Towel"</formula>
    </cfRule>
    <cfRule type="cellIs" dxfId="24008" priority="27246" stopIfTrue="1" operator="equal">
      <formula>"Napkin Hs"</formula>
    </cfRule>
  </conditionalFormatting>
  <conditionalFormatting sqref="C6:C8">
    <cfRule type="cellIs" dxfId="24007" priority="27247" stopIfTrue="1" operator="equal">
      <formula>"Towel"</formula>
    </cfRule>
    <cfRule type="cellIs" dxfId="24006" priority="27248" stopIfTrue="1" operator="equal">
      <formula>"Napkin Hs"</formula>
    </cfRule>
  </conditionalFormatting>
  <conditionalFormatting sqref="C6:C8">
    <cfRule type="cellIs" dxfId="24005" priority="27243" stopIfTrue="1" operator="equal">
      <formula>"Towel"</formula>
    </cfRule>
    <cfRule type="cellIs" dxfId="24004" priority="27244" stopIfTrue="1" operator="equal">
      <formula>"Napkin Hs"</formula>
    </cfRule>
  </conditionalFormatting>
  <conditionalFormatting sqref="C6:C8">
    <cfRule type="cellIs" dxfId="24003" priority="27237" stopIfTrue="1" operator="equal">
      <formula>"Towel"</formula>
    </cfRule>
    <cfRule type="cellIs" dxfId="24002" priority="27238" stopIfTrue="1" operator="equal">
      <formula>"Napkin Hs"</formula>
    </cfRule>
  </conditionalFormatting>
  <conditionalFormatting sqref="C6:C8">
    <cfRule type="cellIs" dxfId="24001" priority="27241" stopIfTrue="1" operator="equal">
      <formula>"Towel"</formula>
    </cfRule>
    <cfRule type="cellIs" dxfId="24000" priority="27242" stopIfTrue="1" operator="equal">
      <formula>"Napkin Hs"</formula>
    </cfRule>
  </conditionalFormatting>
  <conditionalFormatting sqref="C6:C8">
    <cfRule type="cellIs" dxfId="23999" priority="27239" stopIfTrue="1" operator="equal">
      <formula>"Towel"</formula>
    </cfRule>
    <cfRule type="cellIs" dxfId="23998" priority="27240" stopIfTrue="1" operator="equal">
      <formula>"Napkin Hs"</formula>
    </cfRule>
  </conditionalFormatting>
  <conditionalFormatting sqref="C6:C8">
    <cfRule type="cellIs" dxfId="23997" priority="27231" stopIfTrue="1" operator="equal">
      <formula>"Towel"</formula>
    </cfRule>
    <cfRule type="cellIs" dxfId="23996" priority="27232" stopIfTrue="1" operator="equal">
      <formula>"Napkin Hs"</formula>
    </cfRule>
  </conditionalFormatting>
  <conditionalFormatting sqref="C6:C8">
    <cfRule type="cellIs" dxfId="23995" priority="27233" stopIfTrue="1" operator="equal">
      <formula>"Towel"</formula>
    </cfRule>
    <cfRule type="cellIs" dxfId="23994" priority="27234" stopIfTrue="1" operator="equal">
      <formula>"Napkin Hs"</formula>
    </cfRule>
  </conditionalFormatting>
  <conditionalFormatting sqref="C6:C8">
    <cfRule type="cellIs" dxfId="23993" priority="27235" stopIfTrue="1" operator="equal">
      <formula>"Towel"</formula>
    </cfRule>
    <cfRule type="cellIs" dxfId="23992" priority="27236" stopIfTrue="1" operator="equal">
      <formula>"Napkin Hs"</formula>
    </cfRule>
  </conditionalFormatting>
  <conditionalFormatting sqref="C6:C8">
    <cfRule type="cellIs" dxfId="23991" priority="27229" stopIfTrue="1" operator="equal">
      <formula>"Towel"</formula>
    </cfRule>
    <cfRule type="cellIs" dxfId="23990" priority="27230" stopIfTrue="1" operator="equal">
      <formula>"Napkin Hs"</formula>
    </cfRule>
  </conditionalFormatting>
  <conditionalFormatting sqref="C6:C8">
    <cfRule type="cellIs" dxfId="23989" priority="27227" stopIfTrue="1" operator="equal">
      <formula>"Towel"</formula>
    </cfRule>
    <cfRule type="cellIs" dxfId="23988" priority="27228" stopIfTrue="1" operator="equal">
      <formula>"Napkin Hs"</formula>
    </cfRule>
  </conditionalFormatting>
  <conditionalFormatting sqref="C6:C8">
    <cfRule type="cellIs" dxfId="23987" priority="27203" stopIfTrue="1" operator="equal">
      <formula>"Towel"</formula>
    </cfRule>
  </conditionalFormatting>
  <conditionalFormatting sqref="C6:C8">
    <cfRule type="cellIs" dxfId="23986" priority="27204" stopIfTrue="1" operator="equal">
      <formula>"Napkin Hs"</formula>
    </cfRule>
    <cfRule type="cellIs" dxfId="23985" priority="27209" stopIfTrue="1" operator="equal">
      <formula>"Towel"</formula>
    </cfRule>
    <cfRule type="cellIs" dxfId="23984" priority="27210" stopIfTrue="1" operator="equal">
      <formula>"Napkin Hs"</formula>
    </cfRule>
    <cfRule type="cellIs" dxfId="23983" priority="27219" stopIfTrue="1" operator="equal">
      <formula>"Towel"</formula>
    </cfRule>
    <cfRule type="cellIs" dxfId="23982" priority="27220" stopIfTrue="1" operator="equal">
      <formula>"Napkin Hs"</formula>
    </cfRule>
    <cfRule type="cellIs" dxfId="23981" priority="27225" stopIfTrue="1" operator="equal">
      <formula>"Towel"</formula>
    </cfRule>
    <cfRule type="cellIs" dxfId="23980" priority="27226" stopIfTrue="1" operator="equal">
      <formula>"Napkin Hs"</formula>
    </cfRule>
  </conditionalFormatting>
  <conditionalFormatting sqref="C6:C8">
    <cfRule type="cellIs" dxfId="23979" priority="27205" stopIfTrue="1" operator="equal">
      <formula>"Towel"</formula>
    </cfRule>
    <cfRule type="cellIs" dxfId="23978" priority="27206" stopIfTrue="1" operator="equal">
      <formula>"Napkin Hs"</formula>
    </cfRule>
    <cfRule type="cellIs" dxfId="23977" priority="27207" stopIfTrue="1" operator="equal">
      <formula>"Towel"</formula>
    </cfRule>
    <cfRule type="cellIs" dxfId="23976" priority="27208" stopIfTrue="1" operator="equal">
      <formula>"Napkin Hs"</formula>
    </cfRule>
    <cfRule type="cellIs" dxfId="23975" priority="27211" stopIfTrue="1" operator="equal">
      <formula>"Towel"</formula>
    </cfRule>
    <cfRule type="cellIs" dxfId="23974" priority="27212" stopIfTrue="1" operator="equal">
      <formula>"Napkin Hs"</formula>
    </cfRule>
    <cfRule type="cellIs" dxfId="23973" priority="27213" stopIfTrue="1" operator="equal">
      <formula>"Towel"</formula>
    </cfRule>
    <cfRule type="cellIs" dxfId="23972" priority="27214" stopIfTrue="1" operator="equal">
      <formula>"Napkin Hs"</formula>
    </cfRule>
    <cfRule type="cellIs" dxfId="23971" priority="27215" stopIfTrue="1" operator="equal">
      <formula>"Towel"</formula>
    </cfRule>
    <cfRule type="cellIs" dxfId="23970" priority="27216" stopIfTrue="1" operator="equal">
      <formula>"Napkin Hs"</formula>
    </cfRule>
    <cfRule type="cellIs" dxfId="23969" priority="27217" stopIfTrue="1" operator="equal">
      <formula>"Towel"</formula>
    </cfRule>
    <cfRule type="cellIs" dxfId="23968" priority="27218" stopIfTrue="1" operator="equal">
      <formula>"Napkin Hs"</formula>
    </cfRule>
    <cfRule type="cellIs" dxfId="23967" priority="27221" stopIfTrue="1" operator="equal">
      <formula>"Towel"</formula>
    </cfRule>
    <cfRule type="cellIs" dxfId="23966" priority="27222" stopIfTrue="1" operator="equal">
      <formula>"Napkin Hs"</formula>
    </cfRule>
    <cfRule type="cellIs" dxfId="23965" priority="27224" stopIfTrue="1" operator="equal">
      <formula>"Napkin Hs"</formula>
    </cfRule>
  </conditionalFormatting>
  <conditionalFormatting sqref="C6:C8">
    <cfRule type="cellIs" dxfId="23964" priority="27223" stopIfTrue="1" operator="equal">
      <formula>"Towel"</formula>
    </cfRule>
  </conditionalFormatting>
  <conditionalFormatting sqref="C6:C8">
    <cfRule type="cellIs" dxfId="23963" priority="27201" stopIfTrue="1" operator="equal">
      <formula>"Towel"</formula>
    </cfRule>
    <cfRule type="cellIs" dxfId="23962" priority="27202" stopIfTrue="1" operator="equal">
      <formula>"Napkin Hs"</formula>
    </cfRule>
  </conditionalFormatting>
  <conditionalFormatting sqref="C6:C8">
    <cfRule type="cellIs" dxfId="23961" priority="27200" stopIfTrue="1" operator="equal">
      <formula>"Napkin Hs"</formula>
    </cfRule>
  </conditionalFormatting>
  <conditionalFormatting sqref="C6:C8">
    <cfRule type="cellIs" dxfId="23960" priority="27199" stopIfTrue="1" operator="equal">
      <formula>"Towel"</formula>
    </cfRule>
  </conditionalFormatting>
  <conditionalFormatting sqref="C6:C8">
    <cfRule type="cellIs" dxfId="23959" priority="27197" stopIfTrue="1" operator="equal">
      <formula>"Towel"</formula>
    </cfRule>
  </conditionalFormatting>
  <conditionalFormatting sqref="C6:C8">
    <cfRule type="cellIs" dxfId="23958" priority="27198" stopIfTrue="1" operator="equal">
      <formula>"Napkin Hs"</formula>
    </cfRule>
  </conditionalFormatting>
  <conditionalFormatting sqref="C6:C8">
    <cfRule type="cellIs" dxfId="23957" priority="27101" stopIfTrue="1" operator="equal">
      <formula>"Towel"</formula>
    </cfRule>
  </conditionalFormatting>
  <conditionalFormatting sqref="C6:C8">
    <cfRule type="cellIs" dxfId="23956" priority="27111" stopIfTrue="1" operator="equal">
      <formula>"Towel"</formula>
    </cfRule>
    <cfRule type="cellIs" dxfId="23955" priority="27112" stopIfTrue="1" operator="equal">
      <formula>"Napkin Hs"</formula>
    </cfRule>
    <cfRule type="cellIs" dxfId="23954" priority="27117" stopIfTrue="1" operator="equal">
      <formula>"Towel"</formula>
    </cfRule>
    <cfRule type="cellIs" dxfId="23953" priority="27118" stopIfTrue="1" operator="equal">
      <formula>"Napkin Hs"</formula>
    </cfRule>
    <cfRule type="cellIs" dxfId="23952" priority="27123" stopIfTrue="1" operator="equal">
      <formula>"Towel"</formula>
    </cfRule>
    <cfRule type="cellIs" dxfId="23951" priority="27124" stopIfTrue="1" operator="equal">
      <formula>"Napkin Hs"</formula>
    </cfRule>
    <cfRule type="cellIs" dxfId="23950" priority="27125" stopIfTrue="1" operator="equal">
      <formula>"Towel"</formula>
    </cfRule>
    <cfRule type="cellIs" dxfId="23949" priority="27126" stopIfTrue="1" operator="equal">
      <formula>"Napkin Hs"</formula>
    </cfRule>
    <cfRule type="cellIs" dxfId="23948" priority="27131" stopIfTrue="1" operator="equal">
      <formula>"Towel"</formula>
    </cfRule>
    <cfRule type="cellIs" dxfId="23947" priority="27132" stopIfTrue="1" operator="equal">
      <formula>"Napkin Hs"</formula>
    </cfRule>
    <cfRule type="cellIs" dxfId="23946" priority="27141" stopIfTrue="1" operator="equal">
      <formula>"Towel"</formula>
    </cfRule>
    <cfRule type="cellIs" dxfId="23945" priority="27142" stopIfTrue="1" operator="equal">
      <formula>"Napkin Hs"</formula>
    </cfRule>
    <cfRule type="cellIs" dxfId="23944" priority="27147" stopIfTrue="1" operator="equal">
      <formula>"Towel"</formula>
    </cfRule>
    <cfRule type="cellIs" dxfId="23943" priority="27148" stopIfTrue="1" operator="equal">
      <formula>"Napkin Hs"</formula>
    </cfRule>
    <cfRule type="cellIs" dxfId="23942" priority="27149" stopIfTrue="1" operator="equal">
      <formula>"Towel"</formula>
    </cfRule>
    <cfRule type="cellIs" dxfId="23941" priority="27150" stopIfTrue="1" operator="equal">
      <formula>"Napkin Hs"</formula>
    </cfRule>
    <cfRule type="cellIs" dxfId="23940" priority="27155" stopIfTrue="1" operator="equal">
      <formula>"Towel"</formula>
    </cfRule>
    <cfRule type="cellIs" dxfId="23939" priority="27156" stopIfTrue="1" operator="equal">
      <formula>"Napkin Hs"</formula>
    </cfRule>
    <cfRule type="cellIs" dxfId="23938" priority="27165" stopIfTrue="1" operator="equal">
      <formula>"Towel"</formula>
    </cfRule>
    <cfRule type="cellIs" dxfId="23937" priority="27166" stopIfTrue="1" operator="equal">
      <formula>"Napkin Hs"</formula>
    </cfRule>
    <cfRule type="cellIs" dxfId="23936" priority="27167" stopIfTrue="1" operator="equal">
      <formula>"Towel"</formula>
    </cfRule>
    <cfRule type="cellIs" dxfId="23935" priority="27168" stopIfTrue="1" operator="equal">
      <formula>"Napkin Hs"</formula>
    </cfRule>
    <cfRule type="cellIs" dxfId="23934" priority="27173" stopIfTrue="1" operator="equal">
      <formula>"Towel"</formula>
    </cfRule>
    <cfRule type="cellIs" dxfId="23933" priority="27174" stopIfTrue="1" operator="equal">
      <formula>"Napkin Hs"</formula>
    </cfRule>
    <cfRule type="cellIs" dxfId="23932" priority="27183" stopIfTrue="1" operator="equal">
      <formula>"Towel"</formula>
    </cfRule>
    <cfRule type="cellIs" dxfId="23931" priority="27184" stopIfTrue="1" operator="equal">
      <formula>"Napkin Hs"</formula>
    </cfRule>
    <cfRule type="cellIs" dxfId="23930" priority="27185" stopIfTrue="1" operator="equal">
      <formula>"Towel"</formula>
    </cfRule>
    <cfRule type="cellIs" dxfId="23929" priority="27186" stopIfTrue="1" operator="equal">
      <formula>"Napkin Hs"</formula>
    </cfRule>
    <cfRule type="cellIs" dxfId="23928" priority="27192" stopIfTrue="1" operator="equal">
      <formula>"Napkin Hs"</formula>
    </cfRule>
  </conditionalFormatting>
  <conditionalFormatting sqref="C6:C8">
    <cfRule type="cellIs" dxfId="23927" priority="27191" stopIfTrue="1" operator="equal">
      <formula>"Towel"</formula>
    </cfRule>
  </conditionalFormatting>
  <conditionalFormatting sqref="C6:C8">
    <cfRule type="cellIs" dxfId="23926" priority="27102" stopIfTrue="1" operator="equal">
      <formula>"Napkin Hs"</formula>
    </cfRule>
    <cfRule type="cellIs" dxfId="23925" priority="27103" stopIfTrue="1" operator="equal">
      <formula>"Towel"</formula>
    </cfRule>
    <cfRule type="cellIs" dxfId="23924" priority="27104" stopIfTrue="1" operator="equal">
      <formula>"Napkin Hs"</formula>
    </cfRule>
    <cfRule type="cellIs" dxfId="23923" priority="27105" stopIfTrue="1" operator="equal">
      <formula>"Towel"</formula>
    </cfRule>
    <cfRule type="cellIs" dxfId="23922" priority="27106" stopIfTrue="1" operator="equal">
      <formula>"Napkin Hs"</formula>
    </cfRule>
    <cfRule type="cellIs" dxfId="23921" priority="27107" stopIfTrue="1" operator="equal">
      <formula>"Towel"</formula>
    </cfRule>
    <cfRule type="cellIs" dxfId="23920" priority="27108" stopIfTrue="1" operator="equal">
      <formula>"Napkin Hs"</formula>
    </cfRule>
    <cfRule type="cellIs" dxfId="23919" priority="27109" stopIfTrue="1" operator="equal">
      <formula>"Towel"</formula>
    </cfRule>
    <cfRule type="cellIs" dxfId="23918" priority="27110" stopIfTrue="1" operator="equal">
      <formula>"Napkin Hs"</formula>
    </cfRule>
    <cfRule type="cellIs" dxfId="23917" priority="27113" stopIfTrue="1" operator="equal">
      <formula>"Towel"</formula>
    </cfRule>
    <cfRule type="cellIs" dxfId="23916" priority="27114" stopIfTrue="1" operator="equal">
      <formula>"Napkin Hs"</formula>
    </cfRule>
    <cfRule type="cellIs" dxfId="23915" priority="27115" stopIfTrue="1" operator="equal">
      <formula>"Towel"</formula>
    </cfRule>
    <cfRule type="cellIs" dxfId="23914" priority="27116" stopIfTrue="1" operator="equal">
      <formula>"Napkin Hs"</formula>
    </cfRule>
    <cfRule type="cellIs" dxfId="23913" priority="27119" stopIfTrue="1" operator="equal">
      <formula>"Towel"</formula>
    </cfRule>
    <cfRule type="cellIs" dxfId="23912" priority="27120" stopIfTrue="1" operator="equal">
      <formula>"Napkin Hs"</formula>
    </cfRule>
    <cfRule type="cellIs" dxfId="23911" priority="27121" stopIfTrue="1" operator="equal">
      <formula>"Towel"</formula>
    </cfRule>
    <cfRule type="cellIs" dxfId="23910" priority="27122" stopIfTrue="1" operator="equal">
      <formula>"Napkin Hs"</formula>
    </cfRule>
    <cfRule type="cellIs" dxfId="23909" priority="27127" stopIfTrue="1" operator="equal">
      <formula>"Towel"</formula>
    </cfRule>
    <cfRule type="cellIs" dxfId="23908" priority="27128" stopIfTrue="1" operator="equal">
      <formula>"Napkin Hs"</formula>
    </cfRule>
    <cfRule type="cellIs" dxfId="23907" priority="27129" stopIfTrue="1" operator="equal">
      <formula>"Towel"</formula>
    </cfRule>
    <cfRule type="cellIs" dxfId="23906" priority="27130" stopIfTrue="1" operator="equal">
      <formula>"Napkin Hs"</formula>
    </cfRule>
    <cfRule type="cellIs" dxfId="23905" priority="27133" stopIfTrue="1" operator="equal">
      <formula>"Towel"</formula>
    </cfRule>
    <cfRule type="cellIs" dxfId="23904" priority="27134" stopIfTrue="1" operator="equal">
      <formula>"Napkin Hs"</formula>
    </cfRule>
    <cfRule type="cellIs" dxfId="23903" priority="27135" stopIfTrue="1" operator="equal">
      <formula>"Towel"</formula>
    </cfRule>
    <cfRule type="cellIs" dxfId="23902" priority="27136" stopIfTrue="1" operator="equal">
      <formula>"Napkin Hs"</formula>
    </cfRule>
    <cfRule type="cellIs" dxfId="23901" priority="27137" stopIfTrue="1" operator="equal">
      <formula>"Towel"</formula>
    </cfRule>
    <cfRule type="cellIs" dxfId="23900" priority="27138" stopIfTrue="1" operator="equal">
      <formula>"Napkin Hs"</formula>
    </cfRule>
    <cfRule type="cellIs" dxfId="23899" priority="27139" stopIfTrue="1" operator="equal">
      <formula>"Towel"</formula>
    </cfRule>
    <cfRule type="cellIs" dxfId="23898" priority="27140" stopIfTrue="1" operator="equal">
      <formula>"Napkin Hs"</formula>
    </cfRule>
    <cfRule type="cellIs" dxfId="23897" priority="27143" stopIfTrue="1" operator="equal">
      <formula>"Towel"</formula>
    </cfRule>
    <cfRule type="cellIs" dxfId="23896" priority="27144" stopIfTrue="1" operator="equal">
      <formula>"Napkin Hs"</formula>
    </cfRule>
    <cfRule type="cellIs" dxfId="23895" priority="27145" stopIfTrue="1" operator="equal">
      <formula>"Towel"</formula>
    </cfRule>
    <cfRule type="cellIs" dxfId="23894" priority="27146" stopIfTrue="1" operator="equal">
      <formula>"Napkin Hs"</formula>
    </cfRule>
    <cfRule type="cellIs" dxfId="23893" priority="27151" stopIfTrue="1" operator="equal">
      <formula>"Towel"</formula>
    </cfRule>
    <cfRule type="cellIs" dxfId="23892" priority="27152" stopIfTrue="1" operator="equal">
      <formula>"Napkin Hs"</formula>
    </cfRule>
    <cfRule type="cellIs" dxfId="23891" priority="27153" stopIfTrue="1" operator="equal">
      <formula>"Towel"</formula>
    </cfRule>
    <cfRule type="cellIs" dxfId="23890" priority="27154" stopIfTrue="1" operator="equal">
      <formula>"Napkin Hs"</formula>
    </cfRule>
    <cfRule type="cellIs" dxfId="23889" priority="27157" stopIfTrue="1" operator="equal">
      <formula>"Towel"</formula>
    </cfRule>
    <cfRule type="cellIs" dxfId="23888" priority="27158" stopIfTrue="1" operator="equal">
      <formula>"Napkin Hs"</formula>
    </cfRule>
    <cfRule type="cellIs" dxfId="23887" priority="27159" stopIfTrue="1" operator="equal">
      <formula>"Towel"</formula>
    </cfRule>
    <cfRule type="cellIs" dxfId="23886" priority="27160" stopIfTrue="1" operator="equal">
      <formula>"Napkin Hs"</formula>
    </cfRule>
    <cfRule type="cellIs" dxfId="23885" priority="27161" stopIfTrue="1" operator="equal">
      <formula>"Towel"</formula>
    </cfRule>
    <cfRule type="cellIs" dxfId="23884" priority="27162" stopIfTrue="1" operator="equal">
      <formula>"Napkin Hs"</formula>
    </cfRule>
    <cfRule type="cellIs" dxfId="23883" priority="27163" stopIfTrue="1" operator="equal">
      <formula>"Towel"</formula>
    </cfRule>
    <cfRule type="cellIs" dxfId="23882" priority="27164" stopIfTrue="1" operator="equal">
      <formula>"Napkin Hs"</formula>
    </cfRule>
    <cfRule type="cellIs" dxfId="23881" priority="27169" stopIfTrue="1" operator="equal">
      <formula>"Towel"</formula>
    </cfRule>
    <cfRule type="cellIs" dxfId="23880" priority="27170" stopIfTrue="1" operator="equal">
      <formula>"Napkin Hs"</formula>
    </cfRule>
    <cfRule type="cellIs" dxfId="23879" priority="27171" stopIfTrue="1" operator="equal">
      <formula>"Towel"</formula>
    </cfRule>
    <cfRule type="cellIs" dxfId="23878" priority="27172" stopIfTrue="1" operator="equal">
      <formula>"Napkin Hs"</formula>
    </cfRule>
    <cfRule type="cellIs" dxfId="23877" priority="27175" stopIfTrue="1" operator="equal">
      <formula>"Towel"</formula>
    </cfRule>
    <cfRule type="cellIs" dxfId="23876" priority="27176" stopIfTrue="1" operator="equal">
      <formula>"Napkin Hs"</formula>
    </cfRule>
    <cfRule type="cellIs" dxfId="23875" priority="27177" stopIfTrue="1" operator="equal">
      <formula>"Towel"</formula>
    </cfRule>
    <cfRule type="cellIs" dxfId="23874" priority="27178" stopIfTrue="1" operator="equal">
      <formula>"Napkin Hs"</formula>
    </cfRule>
    <cfRule type="cellIs" dxfId="23873" priority="27179" stopIfTrue="1" operator="equal">
      <formula>"Towel"</formula>
    </cfRule>
    <cfRule type="cellIs" dxfId="23872" priority="27180" stopIfTrue="1" operator="equal">
      <formula>"Napkin Hs"</formula>
    </cfRule>
    <cfRule type="cellIs" dxfId="23871" priority="27181" stopIfTrue="1" operator="equal">
      <formula>"Towel"</formula>
    </cfRule>
    <cfRule type="cellIs" dxfId="23870" priority="27182" stopIfTrue="1" operator="equal">
      <formula>"Napkin Hs"</formula>
    </cfRule>
    <cfRule type="cellIs" dxfId="23869" priority="27187" stopIfTrue="1" operator="equal">
      <formula>"Towel"</formula>
    </cfRule>
    <cfRule type="cellIs" dxfId="23868" priority="27188" stopIfTrue="1" operator="equal">
      <formula>"Napkin Hs"</formula>
    </cfRule>
    <cfRule type="cellIs" dxfId="23867" priority="27189" stopIfTrue="1" operator="equal">
      <formula>"Towel"</formula>
    </cfRule>
    <cfRule type="cellIs" dxfId="23866" priority="27190" stopIfTrue="1" operator="equal">
      <formula>"Napkin Hs"</formula>
    </cfRule>
    <cfRule type="cellIs" dxfId="23865" priority="27193" stopIfTrue="1" operator="equal">
      <formula>"Towel"</formula>
    </cfRule>
    <cfRule type="cellIs" dxfId="23864" priority="27194" stopIfTrue="1" operator="equal">
      <formula>"Napkin Hs"</formula>
    </cfRule>
    <cfRule type="cellIs" dxfId="23863" priority="27195" stopIfTrue="1" operator="equal">
      <formula>"Towel"</formula>
    </cfRule>
    <cfRule type="cellIs" dxfId="23862" priority="27196" stopIfTrue="1" operator="equal">
      <formula>"Napkin Hs"</formula>
    </cfRule>
  </conditionalFormatting>
  <conditionalFormatting sqref="C6:C8">
    <cfRule type="cellIs" dxfId="23861" priority="27100" stopIfTrue="1" operator="equal">
      <formula>"Napkin Hs"</formula>
    </cfRule>
  </conditionalFormatting>
  <conditionalFormatting sqref="C6:C8">
    <cfRule type="cellIs" dxfId="23860" priority="27099" stopIfTrue="1" operator="equal">
      <formula>"Napkin Hs"</formula>
    </cfRule>
  </conditionalFormatting>
  <conditionalFormatting sqref="C6:C8">
    <cfRule type="cellIs" dxfId="23859" priority="27098" stopIfTrue="1" operator="equal">
      <formula>"Napkin Hs"</formula>
    </cfRule>
  </conditionalFormatting>
  <conditionalFormatting sqref="C6:C8">
    <cfRule type="cellIs" dxfId="23858" priority="27097" stopIfTrue="1" operator="equal">
      <formula>"Napkin Hs"</formula>
    </cfRule>
  </conditionalFormatting>
  <conditionalFormatting sqref="C6:C8">
    <cfRule type="cellIs" dxfId="23857" priority="27096" stopIfTrue="1" operator="equal">
      <formula>"Napkin Hs"</formula>
    </cfRule>
  </conditionalFormatting>
  <conditionalFormatting sqref="C6:C8">
    <cfRule type="cellIs" dxfId="23856" priority="27095" stopIfTrue="1" operator="equal">
      <formula>"Napkin Hs"</formula>
    </cfRule>
  </conditionalFormatting>
  <conditionalFormatting sqref="C6:C8">
    <cfRule type="cellIs" dxfId="23855" priority="27091" stopIfTrue="1" operator="equal">
      <formula>"Towel"</formula>
    </cfRule>
    <cfRule type="cellIs" dxfId="23854" priority="27092" stopIfTrue="1" operator="equal">
      <formula>"Napkin Hs"</formula>
    </cfRule>
  </conditionalFormatting>
  <conditionalFormatting sqref="C6:C8">
    <cfRule type="cellIs" dxfId="23853" priority="27093" stopIfTrue="1" operator="equal">
      <formula>"Towel"</formula>
    </cfRule>
    <cfRule type="cellIs" dxfId="23852" priority="27094" stopIfTrue="1" operator="equal">
      <formula>"Napkin Hs"</formula>
    </cfRule>
  </conditionalFormatting>
  <conditionalFormatting sqref="C6:C8">
    <cfRule type="cellIs" dxfId="23851" priority="27087" stopIfTrue="1" operator="equal">
      <formula>"Towel"</formula>
    </cfRule>
    <cfRule type="cellIs" dxfId="23850" priority="27088" stopIfTrue="1" operator="equal">
      <formula>"Napkin Hs"</formula>
    </cfRule>
  </conditionalFormatting>
  <conditionalFormatting sqref="C6:C8">
    <cfRule type="cellIs" dxfId="23849" priority="27089" stopIfTrue="1" operator="equal">
      <formula>"Towel"</formula>
    </cfRule>
    <cfRule type="cellIs" dxfId="23848" priority="27090" stopIfTrue="1" operator="equal">
      <formula>"Napkin Hs"</formula>
    </cfRule>
  </conditionalFormatting>
  <conditionalFormatting sqref="B6:B8">
    <cfRule type="cellIs" dxfId="23847" priority="27086" stopIfTrue="1" operator="equal">
      <formula>"Napkin Hs"</formula>
    </cfRule>
  </conditionalFormatting>
  <conditionalFormatting sqref="B6:B8">
    <cfRule type="cellIs" dxfId="23846" priority="27085" stopIfTrue="1" operator="equal">
      <formula>"Napkin Hs"</formula>
    </cfRule>
  </conditionalFormatting>
  <conditionalFormatting sqref="B6:B8">
    <cfRule type="cellIs" dxfId="23845" priority="27084" stopIfTrue="1" operator="equal">
      <formula>"Napkin Hs"</formula>
    </cfRule>
  </conditionalFormatting>
  <conditionalFormatting sqref="B14:C14">
    <cfRule type="cellIs" dxfId="23844" priority="27082" stopIfTrue="1" operator="equal">
      <formula>"Towel"</formula>
    </cfRule>
    <cfRule type="cellIs" dxfId="23843" priority="27083" stopIfTrue="1" operator="equal">
      <formula>"Napkin Hs"</formula>
    </cfRule>
  </conditionalFormatting>
  <conditionalFormatting sqref="C14">
    <cfRule type="cellIs" dxfId="23842" priority="27078" stopIfTrue="1" operator="equal">
      <formula>"Towel"</formula>
    </cfRule>
    <cfRule type="cellIs" dxfId="23841" priority="27079" stopIfTrue="1" operator="equal">
      <formula>"Napkin Hs"</formula>
    </cfRule>
  </conditionalFormatting>
  <conditionalFormatting sqref="C14">
    <cfRule type="cellIs" dxfId="23840" priority="27081" stopIfTrue="1" operator="equal">
      <formula>"Napkin Hs"</formula>
    </cfRule>
  </conditionalFormatting>
  <conditionalFormatting sqref="C14">
    <cfRule type="cellIs" dxfId="23839" priority="27080" stopIfTrue="1" operator="equal">
      <formula>"Towel"</formula>
    </cfRule>
  </conditionalFormatting>
  <conditionalFormatting sqref="B12:C12 C13">
    <cfRule type="cellIs" dxfId="23838" priority="27076" stopIfTrue="1" operator="equal">
      <formula>"Towel"</formula>
    </cfRule>
    <cfRule type="cellIs" dxfId="23837" priority="27077" stopIfTrue="1" operator="equal">
      <formula>"Napkin Hs"</formula>
    </cfRule>
  </conditionalFormatting>
  <conditionalFormatting sqref="C12:C13">
    <cfRule type="cellIs" dxfId="23836" priority="27072" stopIfTrue="1" operator="equal">
      <formula>"Towel"</formula>
    </cfRule>
    <cfRule type="cellIs" dxfId="23835" priority="27073" stopIfTrue="1" operator="equal">
      <formula>"Napkin Hs"</formula>
    </cfRule>
  </conditionalFormatting>
  <conditionalFormatting sqref="C12:C13">
    <cfRule type="cellIs" dxfId="23834" priority="27074" stopIfTrue="1" operator="equal">
      <formula>"Towel"</formula>
    </cfRule>
    <cfRule type="cellIs" dxfId="23833" priority="27075" stopIfTrue="1" operator="equal">
      <formula>"Napkin Hs"</formula>
    </cfRule>
  </conditionalFormatting>
  <conditionalFormatting sqref="B12:C12 C13">
    <cfRule type="cellIs" dxfId="23832" priority="27070" stopIfTrue="1" operator="equal">
      <formula>"Towel"</formula>
    </cfRule>
    <cfRule type="cellIs" dxfId="23831" priority="27071" stopIfTrue="1" operator="equal">
      <formula>"Napkin Hs"</formula>
    </cfRule>
  </conditionalFormatting>
  <conditionalFormatting sqref="C12:C13">
    <cfRule type="cellIs" dxfId="23830" priority="27068" stopIfTrue="1" operator="equal">
      <formula>"Towel"</formula>
    </cfRule>
    <cfRule type="cellIs" dxfId="23829" priority="27069" stopIfTrue="1" operator="equal">
      <formula>"Napkin Hs"</formula>
    </cfRule>
  </conditionalFormatting>
  <conditionalFormatting sqref="C12:C13">
    <cfRule type="cellIs" dxfId="23828" priority="27066" stopIfTrue="1" operator="equal">
      <formula>"Towel"</formula>
    </cfRule>
    <cfRule type="cellIs" dxfId="23827" priority="27067" stopIfTrue="1" operator="equal">
      <formula>"Napkin Hs"</formula>
    </cfRule>
  </conditionalFormatting>
  <conditionalFormatting sqref="C12:C13">
    <cfRule type="cellIs" dxfId="23826" priority="27058" stopIfTrue="1" operator="equal">
      <formula>"Towel"</formula>
    </cfRule>
    <cfRule type="cellIs" dxfId="23825" priority="27059" stopIfTrue="1" operator="equal">
      <formula>"Napkin Hs"</formula>
    </cfRule>
  </conditionalFormatting>
  <conditionalFormatting sqref="B12:C12 C13">
    <cfRule type="cellIs" dxfId="23824" priority="27060" stopIfTrue="1" operator="equal">
      <formula>"Towel"</formula>
    </cfRule>
    <cfRule type="cellIs" dxfId="23823" priority="27061" stopIfTrue="1" operator="equal">
      <formula>"Napkin Hs"</formula>
    </cfRule>
  </conditionalFormatting>
  <conditionalFormatting sqref="C12:C13">
    <cfRule type="cellIs" dxfId="23822" priority="27056" stopIfTrue="1" operator="equal">
      <formula>"Towel"</formula>
    </cfRule>
    <cfRule type="cellIs" dxfId="23821" priority="27057" stopIfTrue="1" operator="equal">
      <formula>"Napkin Hs"</formula>
    </cfRule>
  </conditionalFormatting>
  <conditionalFormatting sqref="B12:C12 C13">
    <cfRule type="cellIs" dxfId="23820" priority="27054" stopIfTrue="1" operator="equal">
      <formula>"Towel"</formula>
    </cfRule>
    <cfRule type="cellIs" dxfId="23819" priority="27055" stopIfTrue="1" operator="equal">
      <formula>"Napkin Hs"</formula>
    </cfRule>
  </conditionalFormatting>
  <conditionalFormatting sqref="C12:C13">
    <cfRule type="cellIs" dxfId="23818" priority="27062" stopIfTrue="1" operator="equal">
      <formula>"Towel"</formula>
    </cfRule>
    <cfRule type="cellIs" dxfId="23817" priority="27063" stopIfTrue="1" operator="equal">
      <formula>"Napkin Hs"</formula>
    </cfRule>
  </conditionalFormatting>
  <conditionalFormatting sqref="C12:C13">
    <cfRule type="cellIs" dxfId="23816" priority="27064" stopIfTrue="1" operator="equal">
      <formula>"Towel"</formula>
    </cfRule>
    <cfRule type="cellIs" dxfId="23815" priority="27065" stopIfTrue="1" operator="equal">
      <formula>"Napkin Hs"</formula>
    </cfRule>
  </conditionalFormatting>
  <conditionalFormatting sqref="B12:C12 C13">
    <cfRule type="cellIs" dxfId="23814" priority="27052" stopIfTrue="1" operator="equal">
      <formula>"Towel"</formula>
    </cfRule>
    <cfRule type="cellIs" dxfId="23813" priority="27053" stopIfTrue="1" operator="equal">
      <formula>"Napkin Hs"</formula>
    </cfRule>
  </conditionalFormatting>
  <conditionalFormatting sqref="C12:C13">
    <cfRule type="cellIs" dxfId="23812" priority="27048" stopIfTrue="1" operator="equal">
      <formula>"Towel"</formula>
    </cfRule>
    <cfRule type="cellIs" dxfId="23811" priority="27049" stopIfTrue="1" operator="equal">
      <formula>"Napkin Hs"</formula>
    </cfRule>
  </conditionalFormatting>
  <conditionalFormatting sqref="C12:C13">
    <cfRule type="cellIs" dxfId="23810" priority="27050" stopIfTrue="1" operator="equal">
      <formula>"Towel"</formula>
    </cfRule>
    <cfRule type="cellIs" dxfId="23809" priority="27051" stopIfTrue="1" operator="equal">
      <formula>"Napkin Hs"</formula>
    </cfRule>
  </conditionalFormatting>
  <conditionalFormatting sqref="B12:C12 C13">
    <cfRule type="cellIs" dxfId="23808" priority="27046" stopIfTrue="1" operator="equal">
      <formula>"Towel"</formula>
    </cfRule>
    <cfRule type="cellIs" dxfId="23807" priority="27047" stopIfTrue="1" operator="equal">
      <formula>"Napkin Hs"</formula>
    </cfRule>
  </conditionalFormatting>
  <conditionalFormatting sqref="C12:C13">
    <cfRule type="cellIs" dxfId="23806" priority="27044" stopIfTrue="1" operator="equal">
      <formula>"Towel"</formula>
    </cfRule>
    <cfRule type="cellIs" dxfId="23805" priority="27045" stopIfTrue="1" operator="equal">
      <formula>"Napkin Hs"</formula>
    </cfRule>
  </conditionalFormatting>
  <conditionalFormatting sqref="C12:C13">
    <cfRule type="cellIs" dxfId="23804" priority="27042" stopIfTrue="1" operator="equal">
      <formula>"Towel"</formula>
    </cfRule>
    <cfRule type="cellIs" dxfId="23803" priority="27043" stopIfTrue="1" operator="equal">
      <formula>"Napkin Hs"</formula>
    </cfRule>
  </conditionalFormatting>
  <conditionalFormatting sqref="C12:C13">
    <cfRule type="cellIs" dxfId="23802" priority="27034" stopIfTrue="1" operator="equal">
      <formula>"Towel"</formula>
    </cfRule>
    <cfRule type="cellIs" dxfId="23801" priority="27035" stopIfTrue="1" operator="equal">
      <formula>"Napkin Hs"</formula>
    </cfRule>
  </conditionalFormatting>
  <conditionalFormatting sqref="B12:C12 C13">
    <cfRule type="cellIs" dxfId="23800" priority="27036" stopIfTrue="1" operator="equal">
      <formula>"Towel"</formula>
    </cfRule>
    <cfRule type="cellIs" dxfId="23799" priority="27037" stopIfTrue="1" operator="equal">
      <formula>"Napkin Hs"</formula>
    </cfRule>
  </conditionalFormatting>
  <conditionalFormatting sqref="C12:C13">
    <cfRule type="cellIs" dxfId="23798" priority="27032" stopIfTrue="1" operator="equal">
      <formula>"Towel"</formula>
    </cfRule>
    <cfRule type="cellIs" dxfId="23797" priority="27033" stopIfTrue="1" operator="equal">
      <formula>"Napkin Hs"</formula>
    </cfRule>
  </conditionalFormatting>
  <conditionalFormatting sqref="B12:C12 C13">
    <cfRule type="cellIs" dxfId="23796" priority="27030" stopIfTrue="1" operator="equal">
      <formula>"Towel"</formula>
    </cfRule>
    <cfRule type="cellIs" dxfId="23795" priority="27031" stopIfTrue="1" operator="equal">
      <formula>"Napkin Hs"</formula>
    </cfRule>
  </conditionalFormatting>
  <conditionalFormatting sqref="C12:C13">
    <cfRule type="cellIs" dxfId="23794" priority="27038" stopIfTrue="1" operator="equal">
      <formula>"Towel"</formula>
    </cfRule>
    <cfRule type="cellIs" dxfId="23793" priority="27039" stopIfTrue="1" operator="equal">
      <formula>"Napkin Hs"</formula>
    </cfRule>
  </conditionalFormatting>
  <conditionalFormatting sqref="C12:C13">
    <cfRule type="cellIs" dxfId="23792" priority="27040" stopIfTrue="1" operator="equal">
      <formula>"Towel"</formula>
    </cfRule>
    <cfRule type="cellIs" dxfId="23791" priority="27041" stopIfTrue="1" operator="equal">
      <formula>"Napkin Hs"</formula>
    </cfRule>
  </conditionalFormatting>
  <conditionalFormatting sqref="C12:C13">
    <cfRule type="cellIs" dxfId="23790" priority="27028" stopIfTrue="1" operator="equal">
      <formula>"Towel"</formula>
    </cfRule>
    <cfRule type="cellIs" dxfId="23789" priority="27029" stopIfTrue="1" operator="equal">
      <formula>"Napkin Hs"</formula>
    </cfRule>
  </conditionalFormatting>
  <conditionalFormatting sqref="C12:C13">
    <cfRule type="cellIs" dxfId="23788" priority="27024" stopIfTrue="1" operator="equal">
      <formula>"Towel"</formula>
    </cfRule>
    <cfRule type="cellIs" dxfId="23787" priority="27025" stopIfTrue="1" operator="equal">
      <formula>"Napkin Hs"</formula>
    </cfRule>
  </conditionalFormatting>
  <conditionalFormatting sqref="C12:C13">
    <cfRule type="cellIs" dxfId="23786" priority="27026" stopIfTrue="1" operator="equal">
      <formula>"Towel"</formula>
    </cfRule>
    <cfRule type="cellIs" dxfId="23785" priority="27027" stopIfTrue="1" operator="equal">
      <formula>"Napkin Hs"</formula>
    </cfRule>
  </conditionalFormatting>
  <conditionalFormatting sqref="C12:C13">
    <cfRule type="cellIs" dxfId="23784" priority="27020" stopIfTrue="1" operator="equal">
      <formula>"Towel"</formula>
    </cfRule>
    <cfRule type="cellIs" dxfId="23783" priority="27021" stopIfTrue="1" operator="equal">
      <formula>"Napkin Hs"</formula>
    </cfRule>
  </conditionalFormatting>
  <conditionalFormatting sqref="C12:C13">
    <cfRule type="cellIs" dxfId="23782" priority="27022" stopIfTrue="1" operator="equal">
      <formula>"Towel"</formula>
    </cfRule>
    <cfRule type="cellIs" dxfId="23781" priority="27023" stopIfTrue="1" operator="equal">
      <formula>"Napkin Hs"</formula>
    </cfRule>
  </conditionalFormatting>
  <conditionalFormatting sqref="C12:C13">
    <cfRule type="cellIs" dxfId="23780" priority="27018" stopIfTrue="1" operator="equal">
      <formula>"Towel"</formula>
    </cfRule>
    <cfRule type="cellIs" dxfId="23779" priority="27019" stopIfTrue="1" operator="equal">
      <formula>"Napkin Hs"</formula>
    </cfRule>
  </conditionalFormatting>
  <conditionalFormatting sqref="C12:C13">
    <cfRule type="cellIs" dxfId="23778" priority="27012" stopIfTrue="1" operator="equal">
      <formula>"Towel"</formula>
    </cfRule>
    <cfRule type="cellIs" dxfId="23777" priority="27013" stopIfTrue="1" operator="equal">
      <formula>"Napkin Hs"</formula>
    </cfRule>
  </conditionalFormatting>
  <conditionalFormatting sqref="C12:C13">
    <cfRule type="cellIs" dxfId="23776" priority="27016" stopIfTrue="1" operator="equal">
      <formula>"Towel"</formula>
    </cfRule>
    <cfRule type="cellIs" dxfId="23775" priority="27017" stopIfTrue="1" operator="equal">
      <formula>"Napkin Hs"</formula>
    </cfRule>
  </conditionalFormatting>
  <conditionalFormatting sqref="C12:C13">
    <cfRule type="cellIs" dxfId="23774" priority="27014" stopIfTrue="1" operator="equal">
      <formula>"Towel"</formula>
    </cfRule>
    <cfRule type="cellIs" dxfId="23773" priority="27015" stopIfTrue="1" operator="equal">
      <formula>"Napkin Hs"</formula>
    </cfRule>
  </conditionalFormatting>
  <conditionalFormatting sqref="C12:C13">
    <cfRule type="cellIs" dxfId="23772" priority="27006" stopIfTrue="1" operator="equal">
      <formula>"Towel"</formula>
    </cfRule>
    <cfRule type="cellIs" dxfId="23771" priority="27007" stopIfTrue="1" operator="equal">
      <formula>"Napkin Hs"</formula>
    </cfRule>
  </conditionalFormatting>
  <conditionalFormatting sqref="C12:C13">
    <cfRule type="cellIs" dxfId="23770" priority="27008" stopIfTrue="1" operator="equal">
      <formula>"Towel"</formula>
    </cfRule>
    <cfRule type="cellIs" dxfId="23769" priority="27009" stopIfTrue="1" operator="equal">
      <formula>"Napkin Hs"</formula>
    </cfRule>
  </conditionalFormatting>
  <conditionalFormatting sqref="C12:C13">
    <cfRule type="cellIs" dxfId="23768" priority="27010" stopIfTrue="1" operator="equal">
      <formula>"Towel"</formula>
    </cfRule>
    <cfRule type="cellIs" dxfId="23767" priority="27011" stopIfTrue="1" operator="equal">
      <formula>"Napkin Hs"</formula>
    </cfRule>
  </conditionalFormatting>
  <conditionalFormatting sqref="C12:C13">
    <cfRule type="cellIs" dxfId="23766" priority="27004" stopIfTrue="1" operator="equal">
      <formula>"Towel"</formula>
    </cfRule>
    <cfRule type="cellIs" dxfId="23765" priority="27005" stopIfTrue="1" operator="equal">
      <formula>"Napkin Hs"</formula>
    </cfRule>
  </conditionalFormatting>
  <conditionalFormatting sqref="C12:C13">
    <cfRule type="cellIs" dxfId="23764" priority="27002" stopIfTrue="1" operator="equal">
      <formula>"Towel"</formula>
    </cfRule>
    <cfRule type="cellIs" dxfId="23763" priority="27003" stopIfTrue="1" operator="equal">
      <formula>"Napkin Hs"</formula>
    </cfRule>
  </conditionalFormatting>
  <conditionalFormatting sqref="C12:C13">
    <cfRule type="cellIs" dxfId="23762" priority="26978" stopIfTrue="1" operator="equal">
      <formula>"Towel"</formula>
    </cfRule>
  </conditionalFormatting>
  <conditionalFormatting sqref="C12:C13">
    <cfRule type="cellIs" dxfId="23761" priority="26979" stopIfTrue="1" operator="equal">
      <formula>"Napkin Hs"</formula>
    </cfRule>
    <cfRule type="cellIs" dxfId="23760" priority="26984" stopIfTrue="1" operator="equal">
      <formula>"Towel"</formula>
    </cfRule>
    <cfRule type="cellIs" dxfId="23759" priority="26985" stopIfTrue="1" operator="equal">
      <formula>"Napkin Hs"</formula>
    </cfRule>
    <cfRule type="cellIs" dxfId="23758" priority="26994" stopIfTrue="1" operator="equal">
      <formula>"Towel"</formula>
    </cfRule>
    <cfRule type="cellIs" dxfId="23757" priority="26995" stopIfTrue="1" operator="equal">
      <formula>"Napkin Hs"</formula>
    </cfRule>
    <cfRule type="cellIs" dxfId="23756" priority="27000" stopIfTrue="1" operator="equal">
      <formula>"Towel"</formula>
    </cfRule>
    <cfRule type="cellIs" dxfId="23755" priority="27001" stopIfTrue="1" operator="equal">
      <formula>"Napkin Hs"</formula>
    </cfRule>
  </conditionalFormatting>
  <conditionalFormatting sqref="C12:C13">
    <cfRule type="cellIs" dxfId="23754" priority="26980" stopIfTrue="1" operator="equal">
      <formula>"Towel"</formula>
    </cfRule>
    <cfRule type="cellIs" dxfId="23753" priority="26981" stopIfTrue="1" operator="equal">
      <formula>"Napkin Hs"</formula>
    </cfRule>
    <cfRule type="cellIs" dxfId="23752" priority="26982" stopIfTrue="1" operator="equal">
      <formula>"Towel"</formula>
    </cfRule>
    <cfRule type="cellIs" dxfId="23751" priority="26983" stopIfTrue="1" operator="equal">
      <formula>"Napkin Hs"</formula>
    </cfRule>
    <cfRule type="cellIs" dxfId="23750" priority="26986" stopIfTrue="1" operator="equal">
      <formula>"Towel"</formula>
    </cfRule>
    <cfRule type="cellIs" dxfId="23749" priority="26987" stopIfTrue="1" operator="equal">
      <formula>"Napkin Hs"</formula>
    </cfRule>
    <cfRule type="cellIs" dxfId="23748" priority="26988" stopIfTrue="1" operator="equal">
      <formula>"Towel"</formula>
    </cfRule>
    <cfRule type="cellIs" dxfId="23747" priority="26989" stopIfTrue="1" operator="equal">
      <formula>"Napkin Hs"</formula>
    </cfRule>
    <cfRule type="cellIs" dxfId="23746" priority="26990" stopIfTrue="1" operator="equal">
      <formula>"Towel"</formula>
    </cfRule>
    <cfRule type="cellIs" dxfId="23745" priority="26991" stopIfTrue="1" operator="equal">
      <formula>"Napkin Hs"</formula>
    </cfRule>
    <cfRule type="cellIs" dxfId="23744" priority="26992" stopIfTrue="1" operator="equal">
      <formula>"Towel"</formula>
    </cfRule>
    <cfRule type="cellIs" dxfId="23743" priority="26993" stopIfTrue="1" operator="equal">
      <formula>"Napkin Hs"</formula>
    </cfRule>
    <cfRule type="cellIs" dxfId="23742" priority="26996" stopIfTrue="1" operator="equal">
      <formula>"Towel"</formula>
    </cfRule>
    <cfRule type="cellIs" dxfId="23741" priority="26997" stopIfTrue="1" operator="equal">
      <formula>"Napkin Hs"</formula>
    </cfRule>
    <cfRule type="cellIs" dxfId="23740" priority="26999" stopIfTrue="1" operator="equal">
      <formula>"Napkin Hs"</formula>
    </cfRule>
  </conditionalFormatting>
  <conditionalFormatting sqref="C12:C13">
    <cfRule type="cellIs" dxfId="23739" priority="26998" stopIfTrue="1" operator="equal">
      <formula>"Towel"</formula>
    </cfRule>
  </conditionalFormatting>
  <conditionalFormatting sqref="C12:C13">
    <cfRule type="cellIs" dxfId="23738" priority="26976" stopIfTrue="1" operator="equal">
      <formula>"Towel"</formula>
    </cfRule>
    <cfRule type="cellIs" dxfId="23737" priority="26977" stopIfTrue="1" operator="equal">
      <formula>"Napkin Hs"</formula>
    </cfRule>
  </conditionalFormatting>
  <conditionalFormatting sqref="C12:C13">
    <cfRule type="cellIs" dxfId="23736" priority="26975" stopIfTrue="1" operator="equal">
      <formula>"Napkin Hs"</formula>
    </cfRule>
  </conditionalFormatting>
  <conditionalFormatting sqref="C12:C13">
    <cfRule type="cellIs" dxfId="23735" priority="26974" stopIfTrue="1" operator="equal">
      <formula>"Towel"</formula>
    </cfRule>
  </conditionalFormatting>
  <conditionalFormatting sqref="C12:C13">
    <cfRule type="cellIs" dxfId="23734" priority="26972" stopIfTrue="1" operator="equal">
      <formula>"Towel"</formula>
    </cfRule>
  </conditionalFormatting>
  <conditionalFormatting sqref="C12:C13">
    <cfRule type="cellIs" dxfId="23733" priority="26973" stopIfTrue="1" operator="equal">
      <formula>"Napkin Hs"</formula>
    </cfRule>
  </conditionalFormatting>
  <conditionalFormatting sqref="C12:C13">
    <cfRule type="cellIs" dxfId="23732" priority="26876" stopIfTrue="1" operator="equal">
      <formula>"Towel"</formula>
    </cfRule>
  </conditionalFormatting>
  <conditionalFormatting sqref="C12:C13">
    <cfRule type="cellIs" dxfId="23731" priority="26886" stopIfTrue="1" operator="equal">
      <formula>"Towel"</formula>
    </cfRule>
    <cfRule type="cellIs" dxfId="23730" priority="26887" stopIfTrue="1" operator="equal">
      <formula>"Napkin Hs"</formula>
    </cfRule>
    <cfRule type="cellIs" dxfId="23729" priority="26892" stopIfTrue="1" operator="equal">
      <formula>"Towel"</formula>
    </cfRule>
    <cfRule type="cellIs" dxfId="23728" priority="26893" stopIfTrue="1" operator="equal">
      <formula>"Napkin Hs"</formula>
    </cfRule>
    <cfRule type="cellIs" dxfId="23727" priority="26898" stopIfTrue="1" operator="equal">
      <formula>"Towel"</formula>
    </cfRule>
    <cfRule type="cellIs" dxfId="23726" priority="26899" stopIfTrue="1" operator="equal">
      <formula>"Napkin Hs"</formula>
    </cfRule>
    <cfRule type="cellIs" dxfId="23725" priority="26900" stopIfTrue="1" operator="equal">
      <formula>"Towel"</formula>
    </cfRule>
    <cfRule type="cellIs" dxfId="23724" priority="26901" stopIfTrue="1" operator="equal">
      <formula>"Napkin Hs"</formula>
    </cfRule>
    <cfRule type="cellIs" dxfId="23723" priority="26906" stopIfTrue="1" operator="equal">
      <formula>"Towel"</formula>
    </cfRule>
    <cfRule type="cellIs" dxfId="23722" priority="26907" stopIfTrue="1" operator="equal">
      <formula>"Napkin Hs"</formula>
    </cfRule>
    <cfRule type="cellIs" dxfId="23721" priority="26916" stopIfTrue="1" operator="equal">
      <formula>"Towel"</formula>
    </cfRule>
    <cfRule type="cellIs" dxfId="23720" priority="26917" stopIfTrue="1" operator="equal">
      <formula>"Napkin Hs"</formula>
    </cfRule>
    <cfRule type="cellIs" dxfId="23719" priority="26922" stopIfTrue="1" operator="equal">
      <formula>"Towel"</formula>
    </cfRule>
    <cfRule type="cellIs" dxfId="23718" priority="26923" stopIfTrue="1" operator="equal">
      <formula>"Napkin Hs"</formula>
    </cfRule>
    <cfRule type="cellIs" dxfId="23717" priority="26924" stopIfTrue="1" operator="equal">
      <formula>"Towel"</formula>
    </cfRule>
    <cfRule type="cellIs" dxfId="23716" priority="26925" stopIfTrue="1" operator="equal">
      <formula>"Napkin Hs"</formula>
    </cfRule>
    <cfRule type="cellIs" dxfId="23715" priority="26930" stopIfTrue="1" operator="equal">
      <formula>"Towel"</formula>
    </cfRule>
    <cfRule type="cellIs" dxfId="23714" priority="26931" stopIfTrue="1" operator="equal">
      <formula>"Napkin Hs"</formula>
    </cfRule>
    <cfRule type="cellIs" dxfId="23713" priority="26940" stopIfTrue="1" operator="equal">
      <formula>"Towel"</formula>
    </cfRule>
    <cfRule type="cellIs" dxfId="23712" priority="26941" stopIfTrue="1" operator="equal">
      <formula>"Napkin Hs"</formula>
    </cfRule>
    <cfRule type="cellIs" dxfId="23711" priority="26942" stopIfTrue="1" operator="equal">
      <formula>"Towel"</formula>
    </cfRule>
    <cfRule type="cellIs" dxfId="23710" priority="26943" stopIfTrue="1" operator="equal">
      <formula>"Napkin Hs"</formula>
    </cfRule>
    <cfRule type="cellIs" dxfId="23709" priority="26948" stopIfTrue="1" operator="equal">
      <formula>"Towel"</formula>
    </cfRule>
    <cfRule type="cellIs" dxfId="23708" priority="26949" stopIfTrue="1" operator="equal">
      <formula>"Napkin Hs"</formula>
    </cfRule>
    <cfRule type="cellIs" dxfId="23707" priority="26958" stopIfTrue="1" operator="equal">
      <formula>"Towel"</formula>
    </cfRule>
    <cfRule type="cellIs" dxfId="23706" priority="26959" stopIfTrue="1" operator="equal">
      <formula>"Napkin Hs"</formula>
    </cfRule>
    <cfRule type="cellIs" dxfId="23705" priority="26960" stopIfTrue="1" operator="equal">
      <formula>"Towel"</formula>
    </cfRule>
    <cfRule type="cellIs" dxfId="23704" priority="26961" stopIfTrue="1" operator="equal">
      <formula>"Napkin Hs"</formula>
    </cfRule>
    <cfRule type="cellIs" dxfId="23703" priority="26967" stopIfTrue="1" operator="equal">
      <formula>"Napkin Hs"</formula>
    </cfRule>
  </conditionalFormatting>
  <conditionalFormatting sqref="C12:C13">
    <cfRule type="cellIs" dxfId="23702" priority="26966" stopIfTrue="1" operator="equal">
      <formula>"Towel"</formula>
    </cfRule>
  </conditionalFormatting>
  <conditionalFormatting sqref="C12:C13">
    <cfRule type="cellIs" dxfId="23701" priority="26877" stopIfTrue="1" operator="equal">
      <formula>"Napkin Hs"</formula>
    </cfRule>
    <cfRule type="cellIs" dxfId="23700" priority="26878" stopIfTrue="1" operator="equal">
      <formula>"Towel"</formula>
    </cfRule>
    <cfRule type="cellIs" dxfId="23699" priority="26879" stopIfTrue="1" operator="equal">
      <formula>"Napkin Hs"</formula>
    </cfRule>
    <cfRule type="cellIs" dxfId="23698" priority="26880" stopIfTrue="1" operator="equal">
      <formula>"Towel"</formula>
    </cfRule>
    <cfRule type="cellIs" dxfId="23697" priority="26881" stopIfTrue="1" operator="equal">
      <formula>"Napkin Hs"</formula>
    </cfRule>
    <cfRule type="cellIs" dxfId="23696" priority="26882" stopIfTrue="1" operator="equal">
      <formula>"Towel"</formula>
    </cfRule>
    <cfRule type="cellIs" dxfId="23695" priority="26883" stopIfTrue="1" operator="equal">
      <formula>"Napkin Hs"</formula>
    </cfRule>
    <cfRule type="cellIs" dxfId="23694" priority="26884" stopIfTrue="1" operator="equal">
      <formula>"Towel"</formula>
    </cfRule>
    <cfRule type="cellIs" dxfId="23693" priority="26885" stopIfTrue="1" operator="equal">
      <formula>"Napkin Hs"</formula>
    </cfRule>
    <cfRule type="cellIs" dxfId="23692" priority="26888" stopIfTrue="1" operator="equal">
      <formula>"Towel"</formula>
    </cfRule>
    <cfRule type="cellIs" dxfId="23691" priority="26889" stopIfTrue="1" operator="equal">
      <formula>"Napkin Hs"</formula>
    </cfRule>
    <cfRule type="cellIs" dxfId="23690" priority="26890" stopIfTrue="1" operator="equal">
      <formula>"Towel"</formula>
    </cfRule>
    <cfRule type="cellIs" dxfId="23689" priority="26891" stopIfTrue="1" operator="equal">
      <formula>"Napkin Hs"</formula>
    </cfRule>
    <cfRule type="cellIs" dxfId="23688" priority="26894" stopIfTrue="1" operator="equal">
      <formula>"Towel"</formula>
    </cfRule>
    <cfRule type="cellIs" dxfId="23687" priority="26895" stopIfTrue="1" operator="equal">
      <formula>"Napkin Hs"</formula>
    </cfRule>
    <cfRule type="cellIs" dxfId="23686" priority="26896" stopIfTrue="1" operator="equal">
      <formula>"Towel"</formula>
    </cfRule>
    <cfRule type="cellIs" dxfId="23685" priority="26897" stopIfTrue="1" operator="equal">
      <formula>"Napkin Hs"</formula>
    </cfRule>
    <cfRule type="cellIs" dxfId="23684" priority="26902" stopIfTrue="1" operator="equal">
      <formula>"Towel"</formula>
    </cfRule>
    <cfRule type="cellIs" dxfId="23683" priority="26903" stopIfTrue="1" operator="equal">
      <formula>"Napkin Hs"</formula>
    </cfRule>
    <cfRule type="cellIs" dxfId="23682" priority="26904" stopIfTrue="1" operator="equal">
      <formula>"Towel"</formula>
    </cfRule>
    <cfRule type="cellIs" dxfId="23681" priority="26905" stopIfTrue="1" operator="equal">
      <formula>"Napkin Hs"</formula>
    </cfRule>
    <cfRule type="cellIs" dxfId="23680" priority="26908" stopIfTrue="1" operator="equal">
      <formula>"Towel"</formula>
    </cfRule>
    <cfRule type="cellIs" dxfId="23679" priority="26909" stopIfTrue="1" operator="equal">
      <formula>"Napkin Hs"</formula>
    </cfRule>
    <cfRule type="cellIs" dxfId="23678" priority="26910" stopIfTrue="1" operator="equal">
      <formula>"Towel"</formula>
    </cfRule>
    <cfRule type="cellIs" dxfId="23677" priority="26911" stopIfTrue="1" operator="equal">
      <formula>"Napkin Hs"</formula>
    </cfRule>
    <cfRule type="cellIs" dxfId="23676" priority="26912" stopIfTrue="1" operator="equal">
      <formula>"Towel"</formula>
    </cfRule>
    <cfRule type="cellIs" dxfId="23675" priority="26913" stopIfTrue="1" operator="equal">
      <formula>"Napkin Hs"</formula>
    </cfRule>
    <cfRule type="cellIs" dxfId="23674" priority="26914" stopIfTrue="1" operator="equal">
      <formula>"Towel"</formula>
    </cfRule>
    <cfRule type="cellIs" dxfId="23673" priority="26915" stopIfTrue="1" operator="equal">
      <formula>"Napkin Hs"</formula>
    </cfRule>
    <cfRule type="cellIs" dxfId="23672" priority="26918" stopIfTrue="1" operator="equal">
      <formula>"Towel"</formula>
    </cfRule>
    <cfRule type="cellIs" dxfId="23671" priority="26919" stopIfTrue="1" operator="equal">
      <formula>"Napkin Hs"</formula>
    </cfRule>
    <cfRule type="cellIs" dxfId="23670" priority="26920" stopIfTrue="1" operator="equal">
      <formula>"Towel"</formula>
    </cfRule>
    <cfRule type="cellIs" dxfId="23669" priority="26921" stopIfTrue="1" operator="equal">
      <formula>"Napkin Hs"</formula>
    </cfRule>
    <cfRule type="cellIs" dxfId="23668" priority="26926" stopIfTrue="1" operator="equal">
      <formula>"Towel"</formula>
    </cfRule>
    <cfRule type="cellIs" dxfId="23667" priority="26927" stopIfTrue="1" operator="equal">
      <formula>"Napkin Hs"</formula>
    </cfRule>
    <cfRule type="cellIs" dxfId="23666" priority="26928" stopIfTrue="1" operator="equal">
      <formula>"Towel"</formula>
    </cfRule>
    <cfRule type="cellIs" dxfId="23665" priority="26929" stopIfTrue="1" operator="equal">
      <formula>"Napkin Hs"</formula>
    </cfRule>
    <cfRule type="cellIs" dxfId="23664" priority="26932" stopIfTrue="1" operator="equal">
      <formula>"Towel"</formula>
    </cfRule>
    <cfRule type="cellIs" dxfId="23663" priority="26933" stopIfTrue="1" operator="equal">
      <formula>"Napkin Hs"</formula>
    </cfRule>
    <cfRule type="cellIs" dxfId="23662" priority="26934" stopIfTrue="1" operator="equal">
      <formula>"Towel"</formula>
    </cfRule>
    <cfRule type="cellIs" dxfId="23661" priority="26935" stopIfTrue="1" operator="equal">
      <formula>"Napkin Hs"</formula>
    </cfRule>
    <cfRule type="cellIs" dxfId="23660" priority="26936" stopIfTrue="1" operator="equal">
      <formula>"Towel"</formula>
    </cfRule>
    <cfRule type="cellIs" dxfId="23659" priority="26937" stopIfTrue="1" operator="equal">
      <formula>"Napkin Hs"</formula>
    </cfRule>
    <cfRule type="cellIs" dxfId="23658" priority="26938" stopIfTrue="1" operator="equal">
      <formula>"Towel"</formula>
    </cfRule>
    <cfRule type="cellIs" dxfId="23657" priority="26939" stopIfTrue="1" operator="equal">
      <formula>"Napkin Hs"</formula>
    </cfRule>
    <cfRule type="cellIs" dxfId="23656" priority="26944" stopIfTrue="1" operator="equal">
      <formula>"Towel"</formula>
    </cfRule>
    <cfRule type="cellIs" dxfId="23655" priority="26945" stopIfTrue="1" operator="equal">
      <formula>"Napkin Hs"</formula>
    </cfRule>
    <cfRule type="cellIs" dxfId="23654" priority="26946" stopIfTrue="1" operator="equal">
      <formula>"Towel"</formula>
    </cfRule>
    <cfRule type="cellIs" dxfId="23653" priority="26947" stopIfTrue="1" operator="equal">
      <formula>"Napkin Hs"</formula>
    </cfRule>
    <cfRule type="cellIs" dxfId="23652" priority="26950" stopIfTrue="1" operator="equal">
      <formula>"Towel"</formula>
    </cfRule>
    <cfRule type="cellIs" dxfId="23651" priority="26951" stopIfTrue="1" operator="equal">
      <formula>"Napkin Hs"</formula>
    </cfRule>
    <cfRule type="cellIs" dxfId="23650" priority="26952" stopIfTrue="1" operator="equal">
      <formula>"Towel"</formula>
    </cfRule>
    <cfRule type="cellIs" dxfId="23649" priority="26953" stopIfTrue="1" operator="equal">
      <formula>"Napkin Hs"</formula>
    </cfRule>
    <cfRule type="cellIs" dxfId="23648" priority="26954" stopIfTrue="1" operator="equal">
      <formula>"Towel"</formula>
    </cfRule>
    <cfRule type="cellIs" dxfId="23647" priority="26955" stopIfTrue="1" operator="equal">
      <formula>"Napkin Hs"</formula>
    </cfRule>
    <cfRule type="cellIs" dxfId="23646" priority="26956" stopIfTrue="1" operator="equal">
      <formula>"Towel"</formula>
    </cfRule>
    <cfRule type="cellIs" dxfId="23645" priority="26957" stopIfTrue="1" operator="equal">
      <formula>"Napkin Hs"</formula>
    </cfRule>
    <cfRule type="cellIs" dxfId="23644" priority="26962" stopIfTrue="1" operator="equal">
      <formula>"Towel"</formula>
    </cfRule>
    <cfRule type="cellIs" dxfId="23643" priority="26963" stopIfTrue="1" operator="equal">
      <formula>"Napkin Hs"</formula>
    </cfRule>
    <cfRule type="cellIs" dxfId="23642" priority="26964" stopIfTrue="1" operator="equal">
      <formula>"Towel"</formula>
    </cfRule>
    <cfRule type="cellIs" dxfId="23641" priority="26965" stopIfTrue="1" operator="equal">
      <formula>"Napkin Hs"</formula>
    </cfRule>
    <cfRule type="cellIs" dxfId="23640" priority="26968" stopIfTrue="1" operator="equal">
      <formula>"Towel"</formula>
    </cfRule>
    <cfRule type="cellIs" dxfId="23639" priority="26969" stopIfTrue="1" operator="equal">
      <formula>"Napkin Hs"</formula>
    </cfRule>
    <cfRule type="cellIs" dxfId="23638" priority="26970" stopIfTrue="1" operator="equal">
      <formula>"Towel"</formula>
    </cfRule>
    <cfRule type="cellIs" dxfId="23637" priority="26971" stopIfTrue="1" operator="equal">
      <formula>"Napkin Hs"</formula>
    </cfRule>
  </conditionalFormatting>
  <conditionalFormatting sqref="C12:C13">
    <cfRule type="cellIs" dxfId="23636" priority="26875" stopIfTrue="1" operator="equal">
      <formula>"Napkin Hs"</formula>
    </cfRule>
  </conditionalFormatting>
  <conditionalFormatting sqref="C12:C13">
    <cfRule type="cellIs" dxfId="23635" priority="26874" stopIfTrue="1" operator="equal">
      <formula>"Napkin Hs"</formula>
    </cfRule>
  </conditionalFormatting>
  <conditionalFormatting sqref="C12:C13">
    <cfRule type="cellIs" dxfId="23634" priority="26873" stopIfTrue="1" operator="equal">
      <formula>"Napkin Hs"</formula>
    </cfRule>
  </conditionalFormatting>
  <conditionalFormatting sqref="C12:C13">
    <cfRule type="cellIs" dxfId="23633" priority="26872" stopIfTrue="1" operator="equal">
      <formula>"Napkin Hs"</formula>
    </cfRule>
  </conditionalFormatting>
  <conditionalFormatting sqref="C12:C13">
    <cfRule type="cellIs" dxfId="23632" priority="26871" stopIfTrue="1" operator="equal">
      <formula>"Napkin Hs"</formula>
    </cfRule>
  </conditionalFormatting>
  <conditionalFormatting sqref="C12:C13">
    <cfRule type="cellIs" dxfId="23631" priority="26870" stopIfTrue="1" operator="equal">
      <formula>"Napkin Hs"</formula>
    </cfRule>
  </conditionalFormatting>
  <conditionalFormatting sqref="C12:C13">
    <cfRule type="cellIs" dxfId="23630" priority="26866" stopIfTrue="1" operator="equal">
      <formula>"Towel"</formula>
    </cfRule>
    <cfRule type="cellIs" dxfId="23629" priority="26867" stopIfTrue="1" operator="equal">
      <formula>"Napkin Hs"</formula>
    </cfRule>
  </conditionalFormatting>
  <conditionalFormatting sqref="C12:C13">
    <cfRule type="cellIs" dxfId="23628" priority="26868" stopIfTrue="1" operator="equal">
      <formula>"Towel"</formula>
    </cfRule>
    <cfRule type="cellIs" dxfId="23627" priority="26869" stopIfTrue="1" operator="equal">
      <formula>"Napkin Hs"</formula>
    </cfRule>
  </conditionalFormatting>
  <conditionalFormatting sqref="C12:C13">
    <cfRule type="cellIs" dxfId="23626" priority="26862" stopIfTrue="1" operator="equal">
      <formula>"Towel"</formula>
    </cfRule>
    <cfRule type="cellIs" dxfId="23625" priority="26863" stopIfTrue="1" operator="equal">
      <formula>"Napkin Hs"</formula>
    </cfRule>
  </conditionalFormatting>
  <conditionalFormatting sqref="C12:C13">
    <cfRule type="cellIs" dxfId="23624" priority="26864" stopIfTrue="1" operator="equal">
      <formula>"Towel"</formula>
    </cfRule>
    <cfRule type="cellIs" dxfId="23623" priority="26865" stopIfTrue="1" operator="equal">
      <formula>"Napkin Hs"</formula>
    </cfRule>
  </conditionalFormatting>
  <conditionalFormatting sqref="C12:C13">
    <cfRule type="cellIs" dxfId="23622" priority="26860" stopIfTrue="1" operator="equal">
      <formula>"Towel"</formula>
    </cfRule>
    <cfRule type="cellIs" dxfId="23621" priority="26861" stopIfTrue="1" operator="equal">
      <formula>"Napkin Hs"</formula>
    </cfRule>
  </conditionalFormatting>
  <conditionalFormatting sqref="C12:C13">
    <cfRule type="cellIs" dxfId="23620" priority="26856" stopIfTrue="1" operator="equal">
      <formula>"Towel"</formula>
    </cfRule>
    <cfRule type="cellIs" dxfId="23619" priority="26857" stopIfTrue="1" operator="equal">
      <formula>"Napkin Hs"</formula>
    </cfRule>
  </conditionalFormatting>
  <conditionalFormatting sqref="C12:C13">
    <cfRule type="cellIs" dxfId="23618" priority="26858" stopIfTrue="1" operator="equal">
      <formula>"Towel"</formula>
    </cfRule>
    <cfRule type="cellIs" dxfId="23617" priority="26859" stopIfTrue="1" operator="equal">
      <formula>"Napkin Hs"</formula>
    </cfRule>
  </conditionalFormatting>
  <conditionalFormatting sqref="C12:C13">
    <cfRule type="cellIs" dxfId="23616" priority="26852" stopIfTrue="1" operator="equal">
      <formula>"Towel"</formula>
    </cfRule>
    <cfRule type="cellIs" dxfId="23615" priority="26853" stopIfTrue="1" operator="equal">
      <formula>"Napkin Hs"</formula>
    </cfRule>
  </conditionalFormatting>
  <conditionalFormatting sqref="C12:C13">
    <cfRule type="cellIs" dxfId="23614" priority="26854" stopIfTrue="1" operator="equal">
      <formula>"Towel"</formula>
    </cfRule>
    <cfRule type="cellIs" dxfId="23613" priority="26855" stopIfTrue="1" operator="equal">
      <formula>"Napkin Hs"</formula>
    </cfRule>
  </conditionalFormatting>
  <conditionalFormatting sqref="C12:C13">
    <cfRule type="cellIs" dxfId="23612" priority="26850" stopIfTrue="1" operator="equal">
      <formula>"Towel"</formula>
    </cfRule>
    <cfRule type="cellIs" dxfId="23611" priority="26851" stopIfTrue="1" operator="equal">
      <formula>"Napkin Hs"</formula>
    </cfRule>
  </conditionalFormatting>
  <conditionalFormatting sqref="C12:C13">
    <cfRule type="cellIs" dxfId="23610" priority="26844" stopIfTrue="1" operator="equal">
      <formula>"Towel"</formula>
    </cfRule>
    <cfRule type="cellIs" dxfId="23609" priority="26845" stopIfTrue="1" operator="equal">
      <formula>"Napkin Hs"</formula>
    </cfRule>
  </conditionalFormatting>
  <conditionalFormatting sqref="C12:C13">
    <cfRule type="cellIs" dxfId="23608" priority="26848" stopIfTrue="1" operator="equal">
      <formula>"Towel"</formula>
    </cfRule>
    <cfRule type="cellIs" dxfId="23607" priority="26849" stopIfTrue="1" operator="equal">
      <formula>"Napkin Hs"</formula>
    </cfRule>
  </conditionalFormatting>
  <conditionalFormatting sqref="C12:C13">
    <cfRule type="cellIs" dxfId="23606" priority="26846" stopIfTrue="1" operator="equal">
      <formula>"Towel"</formula>
    </cfRule>
    <cfRule type="cellIs" dxfId="23605" priority="26847" stopIfTrue="1" operator="equal">
      <formula>"Napkin Hs"</formula>
    </cfRule>
  </conditionalFormatting>
  <conditionalFormatting sqref="C12:C13">
    <cfRule type="cellIs" dxfId="23604" priority="26838" stopIfTrue="1" operator="equal">
      <formula>"Towel"</formula>
    </cfRule>
    <cfRule type="cellIs" dxfId="23603" priority="26839" stopIfTrue="1" operator="equal">
      <formula>"Napkin Hs"</formula>
    </cfRule>
  </conditionalFormatting>
  <conditionalFormatting sqref="C12:C13">
    <cfRule type="cellIs" dxfId="23602" priority="26840" stopIfTrue="1" operator="equal">
      <formula>"Towel"</formula>
    </cfRule>
    <cfRule type="cellIs" dxfId="23601" priority="26841" stopIfTrue="1" operator="equal">
      <formula>"Napkin Hs"</formula>
    </cfRule>
  </conditionalFormatting>
  <conditionalFormatting sqref="C12:C13">
    <cfRule type="cellIs" dxfId="23600" priority="26842" stopIfTrue="1" operator="equal">
      <formula>"Towel"</formula>
    </cfRule>
    <cfRule type="cellIs" dxfId="23599" priority="26843" stopIfTrue="1" operator="equal">
      <formula>"Napkin Hs"</formula>
    </cfRule>
  </conditionalFormatting>
  <conditionalFormatting sqref="C12:C13">
    <cfRule type="cellIs" dxfId="23598" priority="26836" stopIfTrue="1" operator="equal">
      <formula>"Towel"</formula>
    </cfRule>
    <cfRule type="cellIs" dxfId="23597" priority="26837" stopIfTrue="1" operator="equal">
      <formula>"Napkin Hs"</formula>
    </cfRule>
  </conditionalFormatting>
  <conditionalFormatting sqref="C12:C13">
    <cfRule type="cellIs" dxfId="23596" priority="26834" stopIfTrue="1" operator="equal">
      <formula>"Towel"</formula>
    </cfRule>
    <cfRule type="cellIs" dxfId="23595" priority="26835" stopIfTrue="1" operator="equal">
      <formula>"Napkin Hs"</formula>
    </cfRule>
  </conditionalFormatting>
  <conditionalFormatting sqref="C12:C13">
    <cfRule type="cellIs" dxfId="23594" priority="26810" stopIfTrue="1" operator="equal">
      <formula>"Towel"</formula>
    </cfRule>
  </conditionalFormatting>
  <conditionalFormatting sqref="C12:C13">
    <cfRule type="cellIs" dxfId="23593" priority="26811" stopIfTrue="1" operator="equal">
      <formula>"Napkin Hs"</formula>
    </cfRule>
    <cfRule type="cellIs" dxfId="23592" priority="26816" stopIfTrue="1" operator="equal">
      <formula>"Towel"</formula>
    </cfRule>
    <cfRule type="cellIs" dxfId="23591" priority="26817" stopIfTrue="1" operator="equal">
      <formula>"Napkin Hs"</formula>
    </cfRule>
    <cfRule type="cellIs" dxfId="23590" priority="26826" stopIfTrue="1" operator="equal">
      <formula>"Towel"</formula>
    </cfRule>
    <cfRule type="cellIs" dxfId="23589" priority="26827" stopIfTrue="1" operator="equal">
      <formula>"Napkin Hs"</formula>
    </cfRule>
    <cfRule type="cellIs" dxfId="23588" priority="26832" stopIfTrue="1" operator="equal">
      <formula>"Towel"</formula>
    </cfRule>
    <cfRule type="cellIs" dxfId="23587" priority="26833" stopIfTrue="1" operator="equal">
      <formula>"Napkin Hs"</formula>
    </cfRule>
  </conditionalFormatting>
  <conditionalFormatting sqref="C12:C13">
    <cfRule type="cellIs" dxfId="23586" priority="26812" stopIfTrue="1" operator="equal">
      <formula>"Towel"</formula>
    </cfRule>
    <cfRule type="cellIs" dxfId="23585" priority="26813" stopIfTrue="1" operator="equal">
      <formula>"Napkin Hs"</formula>
    </cfRule>
    <cfRule type="cellIs" dxfId="23584" priority="26814" stopIfTrue="1" operator="equal">
      <formula>"Towel"</formula>
    </cfRule>
    <cfRule type="cellIs" dxfId="23583" priority="26815" stopIfTrue="1" operator="equal">
      <formula>"Napkin Hs"</formula>
    </cfRule>
    <cfRule type="cellIs" dxfId="23582" priority="26818" stopIfTrue="1" operator="equal">
      <formula>"Towel"</formula>
    </cfRule>
    <cfRule type="cellIs" dxfId="23581" priority="26819" stopIfTrue="1" operator="equal">
      <formula>"Napkin Hs"</formula>
    </cfRule>
    <cfRule type="cellIs" dxfId="23580" priority="26820" stopIfTrue="1" operator="equal">
      <formula>"Towel"</formula>
    </cfRule>
    <cfRule type="cellIs" dxfId="23579" priority="26821" stopIfTrue="1" operator="equal">
      <formula>"Napkin Hs"</formula>
    </cfRule>
    <cfRule type="cellIs" dxfId="23578" priority="26822" stopIfTrue="1" operator="equal">
      <formula>"Towel"</formula>
    </cfRule>
    <cfRule type="cellIs" dxfId="23577" priority="26823" stopIfTrue="1" operator="equal">
      <formula>"Napkin Hs"</formula>
    </cfRule>
    <cfRule type="cellIs" dxfId="23576" priority="26824" stopIfTrue="1" operator="equal">
      <formula>"Towel"</formula>
    </cfRule>
    <cfRule type="cellIs" dxfId="23575" priority="26825" stopIfTrue="1" operator="equal">
      <formula>"Napkin Hs"</formula>
    </cfRule>
    <cfRule type="cellIs" dxfId="23574" priority="26828" stopIfTrue="1" operator="equal">
      <formula>"Towel"</formula>
    </cfRule>
    <cfRule type="cellIs" dxfId="23573" priority="26829" stopIfTrue="1" operator="equal">
      <formula>"Napkin Hs"</formula>
    </cfRule>
    <cfRule type="cellIs" dxfId="23572" priority="26831" stopIfTrue="1" operator="equal">
      <formula>"Napkin Hs"</formula>
    </cfRule>
  </conditionalFormatting>
  <conditionalFormatting sqref="C12:C13">
    <cfRule type="cellIs" dxfId="23571" priority="26830" stopIfTrue="1" operator="equal">
      <formula>"Towel"</formula>
    </cfRule>
  </conditionalFormatting>
  <conditionalFormatting sqref="C12:C13">
    <cfRule type="cellIs" dxfId="23570" priority="26808" stopIfTrue="1" operator="equal">
      <formula>"Towel"</formula>
    </cfRule>
    <cfRule type="cellIs" dxfId="23569" priority="26809" stopIfTrue="1" operator="equal">
      <formula>"Napkin Hs"</formula>
    </cfRule>
  </conditionalFormatting>
  <conditionalFormatting sqref="C12:C13">
    <cfRule type="cellIs" dxfId="23568" priority="26807" stopIfTrue="1" operator="equal">
      <formula>"Napkin Hs"</formula>
    </cfRule>
  </conditionalFormatting>
  <conditionalFormatting sqref="C12:C13">
    <cfRule type="cellIs" dxfId="23567" priority="26806" stopIfTrue="1" operator="equal">
      <formula>"Towel"</formula>
    </cfRule>
  </conditionalFormatting>
  <conditionalFormatting sqref="C12:C13">
    <cfRule type="cellIs" dxfId="23566" priority="26804" stopIfTrue="1" operator="equal">
      <formula>"Towel"</formula>
    </cfRule>
  </conditionalFormatting>
  <conditionalFormatting sqref="C12:C13">
    <cfRule type="cellIs" dxfId="23565" priority="26805" stopIfTrue="1" operator="equal">
      <formula>"Napkin Hs"</formula>
    </cfRule>
  </conditionalFormatting>
  <conditionalFormatting sqref="C12:C13">
    <cfRule type="cellIs" dxfId="23564" priority="26708" stopIfTrue="1" operator="equal">
      <formula>"Towel"</formula>
    </cfRule>
  </conditionalFormatting>
  <conditionalFormatting sqref="C12:C13">
    <cfRule type="cellIs" dxfId="23563" priority="26718" stopIfTrue="1" operator="equal">
      <formula>"Towel"</formula>
    </cfRule>
    <cfRule type="cellIs" dxfId="23562" priority="26719" stopIfTrue="1" operator="equal">
      <formula>"Napkin Hs"</formula>
    </cfRule>
    <cfRule type="cellIs" dxfId="23561" priority="26724" stopIfTrue="1" operator="equal">
      <formula>"Towel"</formula>
    </cfRule>
    <cfRule type="cellIs" dxfId="23560" priority="26725" stopIfTrue="1" operator="equal">
      <formula>"Napkin Hs"</formula>
    </cfRule>
    <cfRule type="cellIs" dxfId="23559" priority="26730" stopIfTrue="1" operator="equal">
      <formula>"Towel"</formula>
    </cfRule>
    <cfRule type="cellIs" dxfId="23558" priority="26731" stopIfTrue="1" operator="equal">
      <formula>"Napkin Hs"</formula>
    </cfRule>
    <cfRule type="cellIs" dxfId="23557" priority="26732" stopIfTrue="1" operator="equal">
      <formula>"Towel"</formula>
    </cfRule>
    <cfRule type="cellIs" dxfId="23556" priority="26733" stopIfTrue="1" operator="equal">
      <formula>"Napkin Hs"</formula>
    </cfRule>
    <cfRule type="cellIs" dxfId="23555" priority="26738" stopIfTrue="1" operator="equal">
      <formula>"Towel"</formula>
    </cfRule>
    <cfRule type="cellIs" dxfId="23554" priority="26739" stopIfTrue="1" operator="equal">
      <formula>"Napkin Hs"</formula>
    </cfRule>
    <cfRule type="cellIs" dxfId="23553" priority="26748" stopIfTrue="1" operator="equal">
      <formula>"Towel"</formula>
    </cfRule>
    <cfRule type="cellIs" dxfId="23552" priority="26749" stopIfTrue="1" operator="equal">
      <formula>"Napkin Hs"</formula>
    </cfRule>
    <cfRule type="cellIs" dxfId="23551" priority="26754" stopIfTrue="1" operator="equal">
      <formula>"Towel"</formula>
    </cfRule>
    <cfRule type="cellIs" dxfId="23550" priority="26755" stopIfTrue="1" operator="equal">
      <formula>"Napkin Hs"</formula>
    </cfRule>
    <cfRule type="cellIs" dxfId="23549" priority="26756" stopIfTrue="1" operator="equal">
      <formula>"Towel"</formula>
    </cfRule>
    <cfRule type="cellIs" dxfId="23548" priority="26757" stopIfTrue="1" operator="equal">
      <formula>"Napkin Hs"</formula>
    </cfRule>
    <cfRule type="cellIs" dxfId="23547" priority="26762" stopIfTrue="1" operator="equal">
      <formula>"Towel"</formula>
    </cfRule>
    <cfRule type="cellIs" dxfId="23546" priority="26763" stopIfTrue="1" operator="equal">
      <formula>"Napkin Hs"</formula>
    </cfRule>
    <cfRule type="cellIs" dxfId="23545" priority="26772" stopIfTrue="1" operator="equal">
      <formula>"Towel"</formula>
    </cfRule>
    <cfRule type="cellIs" dxfId="23544" priority="26773" stopIfTrue="1" operator="equal">
      <formula>"Napkin Hs"</formula>
    </cfRule>
    <cfRule type="cellIs" dxfId="23543" priority="26774" stopIfTrue="1" operator="equal">
      <formula>"Towel"</formula>
    </cfRule>
    <cfRule type="cellIs" dxfId="23542" priority="26775" stopIfTrue="1" operator="equal">
      <formula>"Napkin Hs"</formula>
    </cfRule>
    <cfRule type="cellIs" dxfId="23541" priority="26780" stopIfTrue="1" operator="equal">
      <formula>"Towel"</formula>
    </cfRule>
    <cfRule type="cellIs" dxfId="23540" priority="26781" stopIfTrue="1" operator="equal">
      <formula>"Napkin Hs"</formula>
    </cfRule>
    <cfRule type="cellIs" dxfId="23539" priority="26790" stopIfTrue="1" operator="equal">
      <formula>"Towel"</formula>
    </cfRule>
    <cfRule type="cellIs" dxfId="23538" priority="26791" stopIfTrue="1" operator="equal">
      <formula>"Napkin Hs"</formula>
    </cfRule>
    <cfRule type="cellIs" dxfId="23537" priority="26792" stopIfTrue="1" operator="equal">
      <formula>"Towel"</formula>
    </cfRule>
    <cfRule type="cellIs" dxfId="23536" priority="26793" stopIfTrue="1" operator="equal">
      <formula>"Napkin Hs"</formula>
    </cfRule>
    <cfRule type="cellIs" dxfId="23535" priority="26799" stopIfTrue="1" operator="equal">
      <formula>"Napkin Hs"</formula>
    </cfRule>
  </conditionalFormatting>
  <conditionalFormatting sqref="C12:C13">
    <cfRule type="cellIs" dxfId="23534" priority="26798" stopIfTrue="1" operator="equal">
      <formula>"Towel"</formula>
    </cfRule>
  </conditionalFormatting>
  <conditionalFormatting sqref="C12:C13">
    <cfRule type="cellIs" dxfId="23533" priority="26709" stopIfTrue="1" operator="equal">
      <formula>"Napkin Hs"</formula>
    </cfRule>
    <cfRule type="cellIs" dxfId="23532" priority="26710" stopIfTrue="1" operator="equal">
      <formula>"Towel"</formula>
    </cfRule>
    <cfRule type="cellIs" dxfId="23531" priority="26711" stopIfTrue="1" operator="equal">
      <formula>"Napkin Hs"</formula>
    </cfRule>
    <cfRule type="cellIs" dxfId="23530" priority="26712" stopIfTrue="1" operator="equal">
      <formula>"Towel"</formula>
    </cfRule>
    <cfRule type="cellIs" dxfId="23529" priority="26713" stopIfTrue="1" operator="equal">
      <formula>"Napkin Hs"</formula>
    </cfRule>
    <cfRule type="cellIs" dxfId="23528" priority="26714" stopIfTrue="1" operator="equal">
      <formula>"Towel"</formula>
    </cfRule>
    <cfRule type="cellIs" dxfId="23527" priority="26715" stopIfTrue="1" operator="equal">
      <formula>"Napkin Hs"</formula>
    </cfRule>
    <cfRule type="cellIs" dxfId="23526" priority="26716" stopIfTrue="1" operator="equal">
      <formula>"Towel"</formula>
    </cfRule>
    <cfRule type="cellIs" dxfId="23525" priority="26717" stopIfTrue="1" operator="equal">
      <formula>"Napkin Hs"</formula>
    </cfRule>
    <cfRule type="cellIs" dxfId="23524" priority="26720" stopIfTrue="1" operator="equal">
      <formula>"Towel"</formula>
    </cfRule>
    <cfRule type="cellIs" dxfId="23523" priority="26721" stopIfTrue="1" operator="equal">
      <formula>"Napkin Hs"</formula>
    </cfRule>
    <cfRule type="cellIs" dxfId="23522" priority="26722" stopIfTrue="1" operator="equal">
      <formula>"Towel"</formula>
    </cfRule>
    <cfRule type="cellIs" dxfId="23521" priority="26723" stopIfTrue="1" operator="equal">
      <formula>"Napkin Hs"</formula>
    </cfRule>
    <cfRule type="cellIs" dxfId="23520" priority="26726" stopIfTrue="1" operator="equal">
      <formula>"Towel"</formula>
    </cfRule>
    <cfRule type="cellIs" dxfId="23519" priority="26727" stopIfTrue="1" operator="equal">
      <formula>"Napkin Hs"</formula>
    </cfRule>
    <cfRule type="cellIs" dxfId="23518" priority="26728" stopIfTrue="1" operator="equal">
      <formula>"Towel"</formula>
    </cfRule>
    <cfRule type="cellIs" dxfId="23517" priority="26729" stopIfTrue="1" operator="equal">
      <formula>"Napkin Hs"</formula>
    </cfRule>
    <cfRule type="cellIs" dxfId="23516" priority="26734" stopIfTrue="1" operator="equal">
      <formula>"Towel"</formula>
    </cfRule>
    <cfRule type="cellIs" dxfId="23515" priority="26735" stopIfTrue="1" operator="equal">
      <formula>"Napkin Hs"</formula>
    </cfRule>
    <cfRule type="cellIs" dxfId="23514" priority="26736" stopIfTrue="1" operator="equal">
      <formula>"Towel"</formula>
    </cfRule>
    <cfRule type="cellIs" dxfId="23513" priority="26737" stopIfTrue="1" operator="equal">
      <formula>"Napkin Hs"</formula>
    </cfRule>
    <cfRule type="cellIs" dxfId="23512" priority="26740" stopIfTrue="1" operator="equal">
      <formula>"Towel"</formula>
    </cfRule>
    <cfRule type="cellIs" dxfId="23511" priority="26741" stopIfTrue="1" operator="equal">
      <formula>"Napkin Hs"</formula>
    </cfRule>
    <cfRule type="cellIs" dxfId="23510" priority="26742" stopIfTrue="1" operator="equal">
      <formula>"Towel"</formula>
    </cfRule>
    <cfRule type="cellIs" dxfId="23509" priority="26743" stopIfTrue="1" operator="equal">
      <formula>"Napkin Hs"</formula>
    </cfRule>
    <cfRule type="cellIs" dxfId="23508" priority="26744" stopIfTrue="1" operator="equal">
      <formula>"Towel"</formula>
    </cfRule>
    <cfRule type="cellIs" dxfId="23507" priority="26745" stopIfTrue="1" operator="equal">
      <formula>"Napkin Hs"</formula>
    </cfRule>
    <cfRule type="cellIs" dxfId="23506" priority="26746" stopIfTrue="1" operator="equal">
      <formula>"Towel"</formula>
    </cfRule>
    <cfRule type="cellIs" dxfId="23505" priority="26747" stopIfTrue="1" operator="equal">
      <formula>"Napkin Hs"</formula>
    </cfRule>
    <cfRule type="cellIs" dxfId="23504" priority="26750" stopIfTrue="1" operator="equal">
      <formula>"Towel"</formula>
    </cfRule>
    <cfRule type="cellIs" dxfId="23503" priority="26751" stopIfTrue="1" operator="equal">
      <formula>"Napkin Hs"</formula>
    </cfRule>
    <cfRule type="cellIs" dxfId="23502" priority="26752" stopIfTrue="1" operator="equal">
      <formula>"Towel"</formula>
    </cfRule>
    <cfRule type="cellIs" dxfId="23501" priority="26753" stopIfTrue="1" operator="equal">
      <formula>"Napkin Hs"</formula>
    </cfRule>
    <cfRule type="cellIs" dxfId="23500" priority="26758" stopIfTrue="1" operator="equal">
      <formula>"Towel"</formula>
    </cfRule>
    <cfRule type="cellIs" dxfId="23499" priority="26759" stopIfTrue="1" operator="equal">
      <formula>"Napkin Hs"</formula>
    </cfRule>
    <cfRule type="cellIs" dxfId="23498" priority="26760" stopIfTrue="1" operator="equal">
      <formula>"Towel"</formula>
    </cfRule>
    <cfRule type="cellIs" dxfId="23497" priority="26761" stopIfTrue="1" operator="equal">
      <formula>"Napkin Hs"</formula>
    </cfRule>
    <cfRule type="cellIs" dxfId="23496" priority="26764" stopIfTrue="1" operator="equal">
      <formula>"Towel"</formula>
    </cfRule>
    <cfRule type="cellIs" dxfId="23495" priority="26765" stopIfTrue="1" operator="equal">
      <formula>"Napkin Hs"</formula>
    </cfRule>
    <cfRule type="cellIs" dxfId="23494" priority="26766" stopIfTrue="1" operator="equal">
      <formula>"Towel"</formula>
    </cfRule>
    <cfRule type="cellIs" dxfId="23493" priority="26767" stopIfTrue="1" operator="equal">
      <formula>"Napkin Hs"</formula>
    </cfRule>
    <cfRule type="cellIs" dxfId="23492" priority="26768" stopIfTrue="1" operator="equal">
      <formula>"Towel"</formula>
    </cfRule>
    <cfRule type="cellIs" dxfId="23491" priority="26769" stopIfTrue="1" operator="equal">
      <formula>"Napkin Hs"</formula>
    </cfRule>
    <cfRule type="cellIs" dxfId="23490" priority="26770" stopIfTrue="1" operator="equal">
      <formula>"Towel"</formula>
    </cfRule>
    <cfRule type="cellIs" dxfId="23489" priority="26771" stopIfTrue="1" operator="equal">
      <formula>"Napkin Hs"</formula>
    </cfRule>
    <cfRule type="cellIs" dxfId="23488" priority="26776" stopIfTrue="1" operator="equal">
      <formula>"Towel"</formula>
    </cfRule>
    <cfRule type="cellIs" dxfId="23487" priority="26777" stopIfTrue="1" operator="equal">
      <formula>"Napkin Hs"</formula>
    </cfRule>
    <cfRule type="cellIs" dxfId="23486" priority="26778" stopIfTrue="1" operator="equal">
      <formula>"Towel"</formula>
    </cfRule>
    <cfRule type="cellIs" dxfId="23485" priority="26779" stopIfTrue="1" operator="equal">
      <formula>"Napkin Hs"</formula>
    </cfRule>
    <cfRule type="cellIs" dxfId="23484" priority="26782" stopIfTrue="1" operator="equal">
      <formula>"Towel"</formula>
    </cfRule>
    <cfRule type="cellIs" dxfId="23483" priority="26783" stopIfTrue="1" operator="equal">
      <formula>"Napkin Hs"</formula>
    </cfRule>
    <cfRule type="cellIs" dxfId="23482" priority="26784" stopIfTrue="1" operator="equal">
      <formula>"Towel"</formula>
    </cfRule>
    <cfRule type="cellIs" dxfId="23481" priority="26785" stopIfTrue="1" operator="equal">
      <formula>"Napkin Hs"</formula>
    </cfRule>
    <cfRule type="cellIs" dxfId="23480" priority="26786" stopIfTrue="1" operator="equal">
      <formula>"Towel"</formula>
    </cfRule>
    <cfRule type="cellIs" dxfId="23479" priority="26787" stopIfTrue="1" operator="equal">
      <formula>"Napkin Hs"</formula>
    </cfRule>
    <cfRule type="cellIs" dxfId="23478" priority="26788" stopIfTrue="1" operator="equal">
      <formula>"Towel"</formula>
    </cfRule>
    <cfRule type="cellIs" dxfId="23477" priority="26789" stopIfTrue="1" operator="equal">
      <formula>"Napkin Hs"</formula>
    </cfRule>
    <cfRule type="cellIs" dxfId="23476" priority="26794" stopIfTrue="1" operator="equal">
      <formula>"Towel"</formula>
    </cfRule>
    <cfRule type="cellIs" dxfId="23475" priority="26795" stopIfTrue="1" operator="equal">
      <formula>"Napkin Hs"</formula>
    </cfRule>
    <cfRule type="cellIs" dxfId="23474" priority="26796" stopIfTrue="1" operator="equal">
      <formula>"Towel"</formula>
    </cfRule>
    <cfRule type="cellIs" dxfId="23473" priority="26797" stopIfTrue="1" operator="equal">
      <formula>"Napkin Hs"</formula>
    </cfRule>
    <cfRule type="cellIs" dxfId="23472" priority="26800" stopIfTrue="1" operator="equal">
      <formula>"Towel"</formula>
    </cfRule>
    <cfRule type="cellIs" dxfId="23471" priority="26801" stopIfTrue="1" operator="equal">
      <formula>"Napkin Hs"</formula>
    </cfRule>
    <cfRule type="cellIs" dxfId="23470" priority="26802" stopIfTrue="1" operator="equal">
      <formula>"Towel"</formula>
    </cfRule>
    <cfRule type="cellIs" dxfId="23469" priority="26803" stopIfTrue="1" operator="equal">
      <formula>"Napkin Hs"</formula>
    </cfRule>
  </conditionalFormatting>
  <conditionalFormatting sqref="C12:C13">
    <cfRule type="cellIs" dxfId="23468" priority="26707" stopIfTrue="1" operator="equal">
      <formula>"Napkin Hs"</formula>
    </cfRule>
  </conditionalFormatting>
  <conditionalFormatting sqref="C12:C13">
    <cfRule type="cellIs" dxfId="23467" priority="26706" stopIfTrue="1" operator="equal">
      <formula>"Napkin Hs"</formula>
    </cfRule>
  </conditionalFormatting>
  <conditionalFormatting sqref="C12:C13">
    <cfRule type="cellIs" dxfId="23466" priority="26705" stopIfTrue="1" operator="equal">
      <formula>"Napkin Hs"</formula>
    </cfRule>
  </conditionalFormatting>
  <conditionalFormatting sqref="C12:C13">
    <cfRule type="cellIs" dxfId="23465" priority="26704" stopIfTrue="1" operator="equal">
      <formula>"Napkin Hs"</formula>
    </cfRule>
  </conditionalFormatting>
  <conditionalFormatting sqref="C12:C13">
    <cfRule type="cellIs" dxfId="23464" priority="26703" stopIfTrue="1" operator="equal">
      <formula>"Napkin Hs"</formula>
    </cfRule>
  </conditionalFormatting>
  <conditionalFormatting sqref="C12:C13">
    <cfRule type="cellIs" dxfId="23463" priority="26702" stopIfTrue="1" operator="equal">
      <formula>"Napkin Hs"</formula>
    </cfRule>
  </conditionalFormatting>
  <conditionalFormatting sqref="C12:C13">
    <cfRule type="cellIs" dxfId="23462" priority="26698" stopIfTrue="1" operator="equal">
      <formula>"Towel"</formula>
    </cfRule>
    <cfRule type="cellIs" dxfId="23461" priority="26699" stopIfTrue="1" operator="equal">
      <formula>"Napkin Hs"</formula>
    </cfRule>
  </conditionalFormatting>
  <conditionalFormatting sqref="C12:C13">
    <cfRule type="cellIs" dxfId="23460" priority="26700" stopIfTrue="1" operator="equal">
      <formula>"Towel"</formula>
    </cfRule>
    <cfRule type="cellIs" dxfId="23459" priority="26701" stopIfTrue="1" operator="equal">
      <formula>"Napkin Hs"</formula>
    </cfRule>
  </conditionalFormatting>
  <conditionalFormatting sqref="C12:C13">
    <cfRule type="cellIs" dxfId="23458" priority="26694" stopIfTrue="1" operator="equal">
      <formula>"Towel"</formula>
    </cfRule>
    <cfRule type="cellIs" dxfId="23457" priority="26695" stopIfTrue="1" operator="equal">
      <formula>"Napkin Hs"</formula>
    </cfRule>
  </conditionalFormatting>
  <conditionalFormatting sqref="C12:C13">
    <cfRule type="cellIs" dxfId="23456" priority="26696" stopIfTrue="1" operator="equal">
      <formula>"Towel"</formula>
    </cfRule>
    <cfRule type="cellIs" dxfId="23455" priority="26697" stopIfTrue="1" operator="equal">
      <formula>"Napkin Hs"</formula>
    </cfRule>
  </conditionalFormatting>
  <conditionalFormatting sqref="B12">
    <cfRule type="cellIs" dxfId="23454" priority="26693" stopIfTrue="1" operator="equal">
      <formula>"Napkin Hs"</formula>
    </cfRule>
  </conditionalFormatting>
  <conditionalFormatting sqref="B12">
    <cfRule type="cellIs" dxfId="23453" priority="26692" stopIfTrue="1" operator="equal">
      <formula>"Napkin Hs"</formula>
    </cfRule>
  </conditionalFormatting>
  <conditionalFormatting sqref="B12">
    <cfRule type="cellIs" dxfId="23452" priority="26691" stopIfTrue="1" operator="equal">
      <formula>"Napkin Hs"</formula>
    </cfRule>
  </conditionalFormatting>
  <conditionalFormatting sqref="B11:C11">
    <cfRule type="cellIs" dxfId="23451" priority="26689" stopIfTrue="1" operator="equal">
      <formula>"Towel"</formula>
    </cfRule>
    <cfRule type="cellIs" dxfId="23450" priority="26690" stopIfTrue="1" operator="equal">
      <formula>"Napkin Hs"</formula>
    </cfRule>
  </conditionalFormatting>
  <conditionalFormatting sqref="C11">
    <cfRule type="cellIs" dxfId="23449" priority="26685" stopIfTrue="1" operator="equal">
      <formula>"Towel"</formula>
    </cfRule>
    <cfRule type="cellIs" dxfId="23448" priority="26686" stopIfTrue="1" operator="equal">
      <formula>"Napkin Hs"</formula>
    </cfRule>
  </conditionalFormatting>
  <conditionalFormatting sqref="C11">
    <cfRule type="cellIs" dxfId="23447" priority="26687" stopIfTrue="1" operator="equal">
      <formula>"Towel"</formula>
    </cfRule>
    <cfRule type="cellIs" dxfId="23446" priority="26688" stopIfTrue="1" operator="equal">
      <formula>"Napkin Hs"</formula>
    </cfRule>
  </conditionalFormatting>
  <conditionalFormatting sqref="B11:C11">
    <cfRule type="cellIs" dxfId="23445" priority="26683" stopIfTrue="1" operator="equal">
      <formula>"Towel"</formula>
    </cfRule>
    <cfRule type="cellIs" dxfId="23444" priority="26684" stopIfTrue="1" operator="equal">
      <formula>"Napkin Hs"</formula>
    </cfRule>
  </conditionalFormatting>
  <conditionalFormatting sqref="C11">
    <cfRule type="cellIs" dxfId="23443" priority="26681" stopIfTrue="1" operator="equal">
      <formula>"Towel"</formula>
    </cfRule>
    <cfRule type="cellIs" dxfId="23442" priority="26682" stopIfTrue="1" operator="equal">
      <formula>"Napkin Hs"</formula>
    </cfRule>
  </conditionalFormatting>
  <conditionalFormatting sqref="C11">
    <cfRule type="cellIs" dxfId="23441" priority="26679" stopIfTrue="1" operator="equal">
      <formula>"Towel"</formula>
    </cfRule>
    <cfRule type="cellIs" dxfId="23440" priority="26680" stopIfTrue="1" operator="equal">
      <formula>"Napkin Hs"</formula>
    </cfRule>
  </conditionalFormatting>
  <conditionalFormatting sqref="C11">
    <cfRule type="cellIs" dxfId="23439" priority="26671" stopIfTrue="1" operator="equal">
      <formula>"Towel"</formula>
    </cfRule>
    <cfRule type="cellIs" dxfId="23438" priority="26672" stopIfTrue="1" operator="equal">
      <formula>"Napkin Hs"</formula>
    </cfRule>
  </conditionalFormatting>
  <conditionalFormatting sqref="B11:C11">
    <cfRule type="cellIs" dxfId="23437" priority="26673" stopIfTrue="1" operator="equal">
      <formula>"Towel"</formula>
    </cfRule>
    <cfRule type="cellIs" dxfId="23436" priority="26674" stopIfTrue="1" operator="equal">
      <formula>"Napkin Hs"</formula>
    </cfRule>
  </conditionalFormatting>
  <conditionalFormatting sqref="C11">
    <cfRule type="cellIs" dxfId="23435" priority="26669" stopIfTrue="1" operator="equal">
      <formula>"Towel"</formula>
    </cfRule>
    <cfRule type="cellIs" dxfId="23434" priority="26670" stopIfTrue="1" operator="equal">
      <formula>"Napkin Hs"</formula>
    </cfRule>
  </conditionalFormatting>
  <conditionalFormatting sqref="B11:C11">
    <cfRule type="cellIs" dxfId="23433" priority="26667" stopIfTrue="1" operator="equal">
      <formula>"Towel"</formula>
    </cfRule>
    <cfRule type="cellIs" dxfId="23432" priority="26668" stopIfTrue="1" operator="equal">
      <formula>"Napkin Hs"</formula>
    </cfRule>
  </conditionalFormatting>
  <conditionalFormatting sqref="C11">
    <cfRule type="cellIs" dxfId="23431" priority="26675" stopIfTrue="1" operator="equal">
      <formula>"Towel"</formula>
    </cfRule>
    <cfRule type="cellIs" dxfId="23430" priority="26676" stopIfTrue="1" operator="equal">
      <formula>"Napkin Hs"</formula>
    </cfRule>
  </conditionalFormatting>
  <conditionalFormatting sqref="C11">
    <cfRule type="cellIs" dxfId="23429" priority="26677" stopIfTrue="1" operator="equal">
      <formula>"Towel"</formula>
    </cfRule>
    <cfRule type="cellIs" dxfId="23428" priority="26678" stopIfTrue="1" operator="equal">
      <formula>"Napkin Hs"</formula>
    </cfRule>
  </conditionalFormatting>
  <conditionalFormatting sqref="B11:C11">
    <cfRule type="cellIs" dxfId="23427" priority="26665" stopIfTrue="1" operator="equal">
      <formula>"Towel"</formula>
    </cfRule>
    <cfRule type="cellIs" dxfId="23426" priority="26666" stopIfTrue="1" operator="equal">
      <formula>"Napkin Hs"</formula>
    </cfRule>
  </conditionalFormatting>
  <conditionalFormatting sqref="C11">
    <cfRule type="cellIs" dxfId="23425" priority="26661" stopIfTrue="1" operator="equal">
      <formula>"Towel"</formula>
    </cfRule>
    <cfRule type="cellIs" dxfId="23424" priority="26662" stopIfTrue="1" operator="equal">
      <formula>"Napkin Hs"</formula>
    </cfRule>
  </conditionalFormatting>
  <conditionalFormatting sqref="C11">
    <cfRule type="cellIs" dxfId="23423" priority="26663" stopIfTrue="1" operator="equal">
      <formula>"Towel"</formula>
    </cfRule>
    <cfRule type="cellIs" dxfId="23422" priority="26664" stopIfTrue="1" operator="equal">
      <formula>"Napkin Hs"</formula>
    </cfRule>
  </conditionalFormatting>
  <conditionalFormatting sqref="B11:C11">
    <cfRule type="cellIs" dxfId="23421" priority="26659" stopIfTrue="1" operator="equal">
      <formula>"Towel"</formula>
    </cfRule>
    <cfRule type="cellIs" dxfId="23420" priority="26660" stopIfTrue="1" operator="equal">
      <formula>"Napkin Hs"</formula>
    </cfRule>
  </conditionalFormatting>
  <conditionalFormatting sqref="C11">
    <cfRule type="cellIs" dxfId="23419" priority="26657" stopIfTrue="1" operator="equal">
      <formula>"Towel"</formula>
    </cfRule>
    <cfRule type="cellIs" dxfId="23418" priority="26658" stopIfTrue="1" operator="equal">
      <formula>"Napkin Hs"</formula>
    </cfRule>
  </conditionalFormatting>
  <conditionalFormatting sqref="C11">
    <cfRule type="cellIs" dxfId="23417" priority="26655" stopIfTrue="1" operator="equal">
      <formula>"Towel"</formula>
    </cfRule>
    <cfRule type="cellIs" dxfId="23416" priority="26656" stopIfTrue="1" operator="equal">
      <formula>"Napkin Hs"</formula>
    </cfRule>
  </conditionalFormatting>
  <conditionalFormatting sqref="C11">
    <cfRule type="cellIs" dxfId="23415" priority="26647" stopIfTrue="1" operator="equal">
      <formula>"Towel"</formula>
    </cfRule>
    <cfRule type="cellIs" dxfId="23414" priority="26648" stopIfTrue="1" operator="equal">
      <formula>"Napkin Hs"</formula>
    </cfRule>
  </conditionalFormatting>
  <conditionalFormatting sqref="B11:C11">
    <cfRule type="cellIs" dxfId="23413" priority="26649" stopIfTrue="1" operator="equal">
      <formula>"Towel"</formula>
    </cfRule>
    <cfRule type="cellIs" dxfId="23412" priority="26650" stopIfTrue="1" operator="equal">
      <formula>"Napkin Hs"</formula>
    </cfRule>
  </conditionalFormatting>
  <conditionalFormatting sqref="C11">
    <cfRule type="cellIs" dxfId="23411" priority="26645" stopIfTrue="1" operator="equal">
      <formula>"Towel"</formula>
    </cfRule>
    <cfRule type="cellIs" dxfId="23410" priority="26646" stopIfTrue="1" operator="equal">
      <formula>"Napkin Hs"</formula>
    </cfRule>
  </conditionalFormatting>
  <conditionalFormatting sqref="B11:C11">
    <cfRule type="cellIs" dxfId="23409" priority="26643" stopIfTrue="1" operator="equal">
      <formula>"Towel"</formula>
    </cfRule>
    <cfRule type="cellIs" dxfId="23408" priority="26644" stopIfTrue="1" operator="equal">
      <formula>"Napkin Hs"</formula>
    </cfRule>
  </conditionalFormatting>
  <conditionalFormatting sqref="C11">
    <cfRule type="cellIs" dxfId="23407" priority="26651" stopIfTrue="1" operator="equal">
      <formula>"Towel"</formula>
    </cfRule>
    <cfRule type="cellIs" dxfId="23406" priority="26652" stopIfTrue="1" operator="equal">
      <formula>"Napkin Hs"</formula>
    </cfRule>
  </conditionalFormatting>
  <conditionalFormatting sqref="C11">
    <cfRule type="cellIs" dxfId="23405" priority="26653" stopIfTrue="1" operator="equal">
      <formula>"Towel"</formula>
    </cfRule>
    <cfRule type="cellIs" dxfId="23404" priority="26654" stopIfTrue="1" operator="equal">
      <formula>"Napkin Hs"</formula>
    </cfRule>
  </conditionalFormatting>
  <conditionalFormatting sqref="C11">
    <cfRule type="cellIs" dxfId="23403" priority="26641" stopIfTrue="1" operator="equal">
      <formula>"Towel"</formula>
    </cfRule>
    <cfRule type="cellIs" dxfId="23402" priority="26642" stopIfTrue="1" operator="equal">
      <formula>"Napkin Hs"</formula>
    </cfRule>
  </conditionalFormatting>
  <conditionalFormatting sqref="C11">
    <cfRule type="cellIs" dxfId="23401" priority="26637" stopIfTrue="1" operator="equal">
      <formula>"Towel"</formula>
    </cfRule>
    <cfRule type="cellIs" dxfId="23400" priority="26638" stopIfTrue="1" operator="equal">
      <formula>"Napkin Hs"</formula>
    </cfRule>
  </conditionalFormatting>
  <conditionalFormatting sqref="C11">
    <cfRule type="cellIs" dxfId="23399" priority="26639" stopIfTrue="1" operator="equal">
      <formula>"Towel"</formula>
    </cfRule>
    <cfRule type="cellIs" dxfId="23398" priority="26640" stopIfTrue="1" operator="equal">
      <formula>"Napkin Hs"</formula>
    </cfRule>
  </conditionalFormatting>
  <conditionalFormatting sqref="C11">
    <cfRule type="cellIs" dxfId="23397" priority="26633" stopIfTrue="1" operator="equal">
      <formula>"Towel"</formula>
    </cfRule>
    <cfRule type="cellIs" dxfId="23396" priority="26634" stopIfTrue="1" operator="equal">
      <formula>"Napkin Hs"</formula>
    </cfRule>
  </conditionalFormatting>
  <conditionalFormatting sqref="C11">
    <cfRule type="cellIs" dxfId="23395" priority="26635" stopIfTrue="1" operator="equal">
      <formula>"Towel"</formula>
    </cfRule>
    <cfRule type="cellIs" dxfId="23394" priority="26636" stopIfTrue="1" operator="equal">
      <formula>"Napkin Hs"</formula>
    </cfRule>
  </conditionalFormatting>
  <conditionalFormatting sqref="C11">
    <cfRule type="cellIs" dxfId="23393" priority="26631" stopIfTrue="1" operator="equal">
      <formula>"Towel"</formula>
    </cfRule>
    <cfRule type="cellIs" dxfId="23392" priority="26632" stopIfTrue="1" operator="equal">
      <formula>"Napkin Hs"</formula>
    </cfRule>
  </conditionalFormatting>
  <conditionalFormatting sqref="C11">
    <cfRule type="cellIs" dxfId="23391" priority="26625" stopIfTrue="1" operator="equal">
      <formula>"Towel"</formula>
    </cfRule>
    <cfRule type="cellIs" dxfId="23390" priority="26626" stopIfTrue="1" operator="equal">
      <formula>"Napkin Hs"</formula>
    </cfRule>
  </conditionalFormatting>
  <conditionalFormatting sqref="C11">
    <cfRule type="cellIs" dxfId="23389" priority="26629" stopIfTrue="1" operator="equal">
      <formula>"Towel"</formula>
    </cfRule>
    <cfRule type="cellIs" dxfId="23388" priority="26630" stopIfTrue="1" operator="equal">
      <formula>"Napkin Hs"</formula>
    </cfRule>
  </conditionalFormatting>
  <conditionalFormatting sqref="C11">
    <cfRule type="cellIs" dxfId="23387" priority="26627" stopIfTrue="1" operator="equal">
      <formula>"Towel"</formula>
    </cfRule>
    <cfRule type="cellIs" dxfId="23386" priority="26628" stopIfTrue="1" operator="equal">
      <formula>"Napkin Hs"</formula>
    </cfRule>
  </conditionalFormatting>
  <conditionalFormatting sqref="C11">
    <cfRule type="cellIs" dxfId="23385" priority="26619" stopIfTrue="1" operator="equal">
      <formula>"Towel"</formula>
    </cfRule>
    <cfRule type="cellIs" dxfId="23384" priority="26620" stopIfTrue="1" operator="equal">
      <formula>"Napkin Hs"</formula>
    </cfRule>
  </conditionalFormatting>
  <conditionalFormatting sqref="C11">
    <cfRule type="cellIs" dxfId="23383" priority="26621" stopIfTrue="1" operator="equal">
      <formula>"Towel"</formula>
    </cfRule>
    <cfRule type="cellIs" dxfId="23382" priority="26622" stopIfTrue="1" operator="equal">
      <formula>"Napkin Hs"</formula>
    </cfRule>
  </conditionalFormatting>
  <conditionalFormatting sqref="C11">
    <cfRule type="cellIs" dxfId="23381" priority="26623" stopIfTrue="1" operator="equal">
      <formula>"Towel"</formula>
    </cfRule>
    <cfRule type="cellIs" dxfId="23380" priority="26624" stopIfTrue="1" operator="equal">
      <formula>"Napkin Hs"</formula>
    </cfRule>
  </conditionalFormatting>
  <conditionalFormatting sqref="C11">
    <cfRule type="cellIs" dxfId="23379" priority="26617" stopIfTrue="1" operator="equal">
      <formula>"Towel"</formula>
    </cfRule>
    <cfRule type="cellIs" dxfId="23378" priority="26618" stopIfTrue="1" operator="equal">
      <formula>"Napkin Hs"</formula>
    </cfRule>
  </conditionalFormatting>
  <conditionalFormatting sqref="C11">
    <cfRule type="cellIs" dxfId="23377" priority="26615" stopIfTrue="1" operator="equal">
      <formula>"Towel"</formula>
    </cfRule>
    <cfRule type="cellIs" dxfId="23376" priority="26616" stopIfTrue="1" operator="equal">
      <formula>"Napkin Hs"</formula>
    </cfRule>
  </conditionalFormatting>
  <conditionalFormatting sqref="C11">
    <cfRule type="cellIs" dxfId="23375" priority="26591" stopIfTrue="1" operator="equal">
      <formula>"Towel"</formula>
    </cfRule>
  </conditionalFormatting>
  <conditionalFormatting sqref="C11">
    <cfRule type="cellIs" dxfId="23374" priority="26592" stopIfTrue="1" operator="equal">
      <formula>"Napkin Hs"</formula>
    </cfRule>
    <cfRule type="cellIs" dxfId="23373" priority="26597" stopIfTrue="1" operator="equal">
      <formula>"Towel"</formula>
    </cfRule>
    <cfRule type="cellIs" dxfId="23372" priority="26598" stopIfTrue="1" operator="equal">
      <formula>"Napkin Hs"</formula>
    </cfRule>
    <cfRule type="cellIs" dxfId="23371" priority="26607" stopIfTrue="1" operator="equal">
      <formula>"Towel"</formula>
    </cfRule>
    <cfRule type="cellIs" dxfId="23370" priority="26608" stopIfTrue="1" operator="equal">
      <formula>"Napkin Hs"</formula>
    </cfRule>
    <cfRule type="cellIs" dxfId="23369" priority="26613" stopIfTrue="1" operator="equal">
      <formula>"Towel"</formula>
    </cfRule>
    <cfRule type="cellIs" dxfId="23368" priority="26614" stopIfTrue="1" operator="equal">
      <formula>"Napkin Hs"</formula>
    </cfRule>
  </conditionalFormatting>
  <conditionalFormatting sqref="C11">
    <cfRule type="cellIs" dxfId="23367" priority="26593" stopIfTrue="1" operator="equal">
      <formula>"Towel"</formula>
    </cfRule>
    <cfRule type="cellIs" dxfId="23366" priority="26594" stopIfTrue="1" operator="equal">
      <formula>"Napkin Hs"</formula>
    </cfRule>
    <cfRule type="cellIs" dxfId="23365" priority="26595" stopIfTrue="1" operator="equal">
      <formula>"Towel"</formula>
    </cfRule>
    <cfRule type="cellIs" dxfId="23364" priority="26596" stopIfTrue="1" operator="equal">
      <formula>"Napkin Hs"</formula>
    </cfRule>
    <cfRule type="cellIs" dxfId="23363" priority="26599" stopIfTrue="1" operator="equal">
      <formula>"Towel"</formula>
    </cfRule>
    <cfRule type="cellIs" dxfId="23362" priority="26600" stopIfTrue="1" operator="equal">
      <formula>"Napkin Hs"</formula>
    </cfRule>
    <cfRule type="cellIs" dxfId="23361" priority="26601" stopIfTrue="1" operator="equal">
      <formula>"Towel"</formula>
    </cfRule>
    <cfRule type="cellIs" dxfId="23360" priority="26602" stopIfTrue="1" operator="equal">
      <formula>"Napkin Hs"</formula>
    </cfRule>
    <cfRule type="cellIs" dxfId="23359" priority="26603" stopIfTrue="1" operator="equal">
      <formula>"Towel"</formula>
    </cfRule>
    <cfRule type="cellIs" dxfId="23358" priority="26604" stopIfTrue="1" operator="equal">
      <formula>"Napkin Hs"</formula>
    </cfRule>
    <cfRule type="cellIs" dxfId="23357" priority="26605" stopIfTrue="1" operator="equal">
      <formula>"Towel"</formula>
    </cfRule>
    <cfRule type="cellIs" dxfId="23356" priority="26606" stopIfTrue="1" operator="equal">
      <formula>"Napkin Hs"</formula>
    </cfRule>
    <cfRule type="cellIs" dxfId="23355" priority="26609" stopIfTrue="1" operator="equal">
      <formula>"Towel"</formula>
    </cfRule>
    <cfRule type="cellIs" dxfId="23354" priority="26610" stopIfTrue="1" operator="equal">
      <formula>"Napkin Hs"</formula>
    </cfRule>
    <cfRule type="cellIs" dxfId="23353" priority="26612" stopIfTrue="1" operator="equal">
      <formula>"Napkin Hs"</formula>
    </cfRule>
  </conditionalFormatting>
  <conditionalFormatting sqref="C11">
    <cfRule type="cellIs" dxfId="23352" priority="26611" stopIfTrue="1" operator="equal">
      <formula>"Towel"</formula>
    </cfRule>
  </conditionalFormatting>
  <conditionalFormatting sqref="C11">
    <cfRule type="cellIs" dxfId="23351" priority="26589" stopIfTrue="1" operator="equal">
      <formula>"Towel"</formula>
    </cfRule>
    <cfRule type="cellIs" dxfId="23350" priority="26590" stopIfTrue="1" operator="equal">
      <formula>"Napkin Hs"</formula>
    </cfRule>
  </conditionalFormatting>
  <conditionalFormatting sqref="C11">
    <cfRule type="cellIs" dxfId="23349" priority="26588" stopIfTrue="1" operator="equal">
      <formula>"Napkin Hs"</formula>
    </cfRule>
  </conditionalFormatting>
  <conditionalFormatting sqref="C11">
    <cfRule type="cellIs" dxfId="23348" priority="26587" stopIfTrue="1" operator="equal">
      <formula>"Towel"</formula>
    </cfRule>
  </conditionalFormatting>
  <conditionalFormatting sqref="C11">
    <cfRule type="cellIs" dxfId="23347" priority="26585" stopIfTrue="1" operator="equal">
      <formula>"Towel"</formula>
    </cfRule>
  </conditionalFormatting>
  <conditionalFormatting sqref="C11">
    <cfRule type="cellIs" dxfId="23346" priority="26586" stopIfTrue="1" operator="equal">
      <formula>"Napkin Hs"</formula>
    </cfRule>
  </conditionalFormatting>
  <conditionalFormatting sqref="C11">
    <cfRule type="cellIs" dxfId="23345" priority="26489" stopIfTrue="1" operator="equal">
      <formula>"Towel"</formula>
    </cfRule>
  </conditionalFormatting>
  <conditionalFormatting sqref="C11">
    <cfRule type="cellIs" dxfId="23344" priority="26499" stopIfTrue="1" operator="equal">
      <formula>"Towel"</formula>
    </cfRule>
    <cfRule type="cellIs" dxfId="23343" priority="26500" stopIfTrue="1" operator="equal">
      <formula>"Napkin Hs"</formula>
    </cfRule>
    <cfRule type="cellIs" dxfId="23342" priority="26505" stopIfTrue="1" operator="equal">
      <formula>"Towel"</formula>
    </cfRule>
    <cfRule type="cellIs" dxfId="23341" priority="26506" stopIfTrue="1" operator="equal">
      <formula>"Napkin Hs"</formula>
    </cfRule>
    <cfRule type="cellIs" dxfId="23340" priority="26511" stopIfTrue="1" operator="equal">
      <formula>"Towel"</formula>
    </cfRule>
    <cfRule type="cellIs" dxfId="23339" priority="26512" stopIfTrue="1" operator="equal">
      <formula>"Napkin Hs"</formula>
    </cfRule>
    <cfRule type="cellIs" dxfId="23338" priority="26513" stopIfTrue="1" operator="equal">
      <formula>"Towel"</formula>
    </cfRule>
    <cfRule type="cellIs" dxfId="23337" priority="26514" stopIfTrue="1" operator="equal">
      <formula>"Napkin Hs"</formula>
    </cfRule>
    <cfRule type="cellIs" dxfId="23336" priority="26519" stopIfTrue="1" operator="equal">
      <formula>"Towel"</formula>
    </cfRule>
    <cfRule type="cellIs" dxfId="23335" priority="26520" stopIfTrue="1" operator="equal">
      <formula>"Napkin Hs"</formula>
    </cfRule>
    <cfRule type="cellIs" dxfId="23334" priority="26529" stopIfTrue="1" operator="equal">
      <formula>"Towel"</formula>
    </cfRule>
    <cfRule type="cellIs" dxfId="23333" priority="26530" stopIfTrue="1" operator="equal">
      <formula>"Napkin Hs"</formula>
    </cfRule>
    <cfRule type="cellIs" dxfId="23332" priority="26535" stopIfTrue="1" operator="equal">
      <formula>"Towel"</formula>
    </cfRule>
    <cfRule type="cellIs" dxfId="23331" priority="26536" stopIfTrue="1" operator="equal">
      <formula>"Napkin Hs"</formula>
    </cfRule>
    <cfRule type="cellIs" dxfId="23330" priority="26537" stopIfTrue="1" operator="equal">
      <formula>"Towel"</formula>
    </cfRule>
    <cfRule type="cellIs" dxfId="23329" priority="26538" stopIfTrue="1" operator="equal">
      <formula>"Napkin Hs"</formula>
    </cfRule>
    <cfRule type="cellIs" dxfId="23328" priority="26543" stopIfTrue="1" operator="equal">
      <formula>"Towel"</formula>
    </cfRule>
    <cfRule type="cellIs" dxfId="23327" priority="26544" stopIfTrue="1" operator="equal">
      <formula>"Napkin Hs"</formula>
    </cfRule>
    <cfRule type="cellIs" dxfId="23326" priority="26553" stopIfTrue="1" operator="equal">
      <formula>"Towel"</formula>
    </cfRule>
    <cfRule type="cellIs" dxfId="23325" priority="26554" stopIfTrue="1" operator="equal">
      <formula>"Napkin Hs"</formula>
    </cfRule>
    <cfRule type="cellIs" dxfId="23324" priority="26555" stopIfTrue="1" operator="equal">
      <formula>"Towel"</formula>
    </cfRule>
    <cfRule type="cellIs" dxfId="23323" priority="26556" stopIfTrue="1" operator="equal">
      <formula>"Napkin Hs"</formula>
    </cfRule>
    <cfRule type="cellIs" dxfId="23322" priority="26561" stopIfTrue="1" operator="equal">
      <formula>"Towel"</formula>
    </cfRule>
    <cfRule type="cellIs" dxfId="23321" priority="26562" stopIfTrue="1" operator="equal">
      <formula>"Napkin Hs"</formula>
    </cfRule>
    <cfRule type="cellIs" dxfId="23320" priority="26571" stopIfTrue="1" operator="equal">
      <formula>"Towel"</formula>
    </cfRule>
    <cfRule type="cellIs" dxfId="23319" priority="26572" stopIfTrue="1" operator="equal">
      <formula>"Napkin Hs"</formula>
    </cfRule>
    <cfRule type="cellIs" dxfId="23318" priority="26573" stopIfTrue="1" operator="equal">
      <formula>"Towel"</formula>
    </cfRule>
    <cfRule type="cellIs" dxfId="23317" priority="26574" stopIfTrue="1" operator="equal">
      <formula>"Napkin Hs"</formula>
    </cfRule>
    <cfRule type="cellIs" dxfId="23316" priority="26580" stopIfTrue="1" operator="equal">
      <formula>"Napkin Hs"</formula>
    </cfRule>
  </conditionalFormatting>
  <conditionalFormatting sqref="C11">
    <cfRule type="cellIs" dxfId="23315" priority="26579" stopIfTrue="1" operator="equal">
      <formula>"Towel"</formula>
    </cfRule>
  </conditionalFormatting>
  <conditionalFormatting sqref="C11">
    <cfRule type="cellIs" dxfId="23314" priority="26490" stopIfTrue="1" operator="equal">
      <formula>"Napkin Hs"</formula>
    </cfRule>
    <cfRule type="cellIs" dxfId="23313" priority="26491" stopIfTrue="1" operator="equal">
      <formula>"Towel"</formula>
    </cfRule>
    <cfRule type="cellIs" dxfId="23312" priority="26492" stopIfTrue="1" operator="equal">
      <formula>"Napkin Hs"</formula>
    </cfRule>
    <cfRule type="cellIs" dxfId="23311" priority="26493" stopIfTrue="1" operator="equal">
      <formula>"Towel"</formula>
    </cfRule>
    <cfRule type="cellIs" dxfId="23310" priority="26494" stopIfTrue="1" operator="equal">
      <formula>"Napkin Hs"</formula>
    </cfRule>
    <cfRule type="cellIs" dxfId="23309" priority="26495" stopIfTrue="1" operator="equal">
      <formula>"Towel"</formula>
    </cfRule>
    <cfRule type="cellIs" dxfId="23308" priority="26496" stopIfTrue="1" operator="equal">
      <formula>"Napkin Hs"</formula>
    </cfRule>
    <cfRule type="cellIs" dxfId="23307" priority="26497" stopIfTrue="1" operator="equal">
      <formula>"Towel"</formula>
    </cfRule>
    <cfRule type="cellIs" dxfId="23306" priority="26498" stopIfTrue="1" operator="equal">
      <formula>"Napkin Hs"</formula>
    </cfRule>
    <cfRule type="cellIs" dxfId="23305" priority="26501" stopIfTrue="1" operator="equal">
      <formula>"Towel"</formula>
    </cfRule>
    <cfRule type="cellIs" dxfId="23304" priority="26502" stopIfTrue="1" operator="equal">
      <formula>"Napkin Hs"</formula>
    </cfRule>
    <cfRule type="cellIs" dxfId="23303" priority="26503" stopIfTrue="1" operator="equal">
      <formula>"Towel"</formula>
    </cfRule>
    <cfRule type="cellIs" dxfId="23302" priority="26504" stopIfTrue="1" operator="equal">
      <formula>"Napkin Hs"</formula>
    </cfRule>
    <cfRule type="cellIs" dxfId="23301" priority="26507" stopIfTrue="1" operator="equal">
      <formula>"Towel"</formula>
    </cfRule>
    <cfRule type="cellIs" dxfId="23300" priority="26508" stopIfTrue="1" operator="equal">
      <formula>"Napkin Hs"</formula>
    </cfRule>
    <cfRule type="cellIs" dxfId="23299" priority="26509" stopIfTrue="1" operator="equal">
      <formula>"Towel"</formula>
    </cfRule>
    <cfRule type="cellIs" dxfId="23298" priority="26510" stopIfTrue="1" operator="equal">
      <formula>"Napkin Hs"</formula>
    </cfRule>
    <cfRule type="cellIs" dxfId="23297" priority="26515" stopIfTrue="1" operator="equal">
      <formula>"Towel"</formula>
    </cfRule>
    <cfRule type="cellIs" dxfId="23296" priority="26516" stopIfTrue="1" operator="equal">
      <formula>"Napkin Hs"</formula>
    </cfRule>
    <cfRule type="cellIs" dxfId="23295" priority="26517" stopIfTrue="1" operator="equal">
      <formula>"Towel"</formula>
    </cfRule>
    <cfRule type="cellIs" dxfId="23294" priority="26518" stopIfTrue="1" operator="equal">
      <formula>"Napkin Hs"</formula>
    </cfRule>
    <cfRule type="cellIs" dxfId="23293" priority="26521" stopIfTrue="1" operator="equal">
      <formula>"Towel"</formula>
    </cfRule>
    <cfRule type="cellIs" dxfId="23292" priority="26522" stopIfTrue="1" operator="equal">
      <formula>"Napkin Hs"</formula>
    </cfRule>
    <cfRule type="cellIs" dxfId="23291" priority="26523" stopIfTrue="1" operator="equal">
      <formula>"Towel"</formula>
    </cfRule>
    <cfRule type="cellIs" dxfId="23290" priority="26524" stopIfTrue="1" operator="equal">
      <formula>"Napkin Hs"</formula>
    </cfRule>
    <cfRule type="cellIs" dxfId="23289" priority="26525" stopIfTrue="1" operator="equal">
      <formula>"Towel"</formula>
    </cfRule>
    <cfRule type="cellIs" dxfId="23288" priority="26526" stopIfTrue="1" operator="equal">
      <formula>"Napkin Hs"</formula>
    </cfRule>
    <cfRule type="cellIs" dxfId="23287" priority="26527" stopIfTrue="1" operator="equal">
      <formula>"Towel"</formula>
    </cfRule>
    <cfRule type="cellIs" dxfId="23286" priority="26528" stopIfTrue="1" operator="equal">
      <formula>"Napkin Hs"</formula>
    </cfRule>
    <cfRule type="cellIs" dxfId="23285" priority="26531" stopIfTrue="1" operator="equal">
      <formula>"Towel"</formula>
    </cfRule>
    <cfRule type="cellIs" dxfId="23284" priority="26532" stopIfTrue="1" operator="equal">
      <formula>"Napkin Hs"</formula>
    </cfRule>
    <cfRule type="cellIs" dxfId="23283" priority="26533" stopIfTrue="1" operator="equal">
      <formula>"Towel"</formula>
    </cfRule>
    <cfRule type="cellIs" dxfId="23282" priority="26534" stopIfTrue="1" operator="equal">
      <formula>"Napkin Hs"</formula>
    </cfRule>
    <cfRule type="cellIs" dxfId="23281" priority="26539" stopIfTrue="1" operator="equal">
      <formula>"Towel"</formula>
    </cfRule>
    <cfRule type="cellIs" dxfId="23280" priority="26540" stopIfTrue="1" operator="equal">
      <formula>"Napkin Hs"</formula>
    </cfRule>
    <cfRule type="cellIs" dxfId="23279" priority="26541" stopIfTrue="1" operator="equal">
      <formula>"Towel"</formula>
    </cfRule>
    <cfRule type="cellIs" dxfId="23278" priority="26542" stopIfTrue="1" operator="equal">
      <formula>"Napkin Hs"</formula>
    </cfRule>
    <cfRule type="cellIs" dxfId="23277" priority="26545" stopIfTrue="1" operator="equal">
      <formula>"Towel"</formula>
    </cfRule>
    <cfRule type="cellIs" dxfId="23276" priority="26546" stopIfTrue="1" operator="equal">
      <formula>"Napkin Hs"</formula>
    </cfRule>
    <cfRule type="cellIs" dxfId="23275" priority="26547" stopIfTrue="1" operator="equal">
      <formula>"Towel"</formula>
    </cfRule>
    <cfRule type="cellIs" dxfId="23274" priority="26548" stopIfTrue="1" operator="equal">
      <formula>"Napkin Hs"</formula>
    </cfRule>
    <cfRule type="cellIs" dxfId="23273" priority="26549" stopIfTrue="1" operator="equal">
      <formula>"Towel"</formula>
    </cfRule>
    <cfRule type="cellIs" dxfId="23272" priority="26550" stopIfTrue="1" operator="equal">
      <formula>"Napkin Hs"</formula>
    </cfRule>
    <cfRule type="cellIs" dxfId="23271" priority="26551" stopIfTrue="1" operator="equal">
      <formula>"Towel"</formula>
    </cfRule>
    <cfRule type="cellIs" dxfId="23270" priority="26552" stopIfTrue="1" operator="equal">
      <formula>"Napkin Hs"</formula>
    </cfRule>
    <cfRule type="cellIs" dxfId="23269" priority="26557" stopIfTrue="1" operator="equal">
      <formula>"Towel"</formula>
    </cfRule>
    <cfRule type="cellIs" dxfId="23268" priority="26558" stopIfTrue="1" operator="equal">
      <formula>"Napkin Hs"</formula>
    </cfRule>
    <cfRule type="cellIs" dxfId="23267" priority="26559" stopIfTrue="1" operator="equal">
      <formula>"Towel"</formula>
    </cfRule>
    <cfRule type="cellIs" dxfId="23266" priority="26560" stopIfTrue="1" operator="equal">
      <formula>"Napkin Hs"</formula>
    </cfRule>
    <cfRule type="cellIs" dxfId="23265" priority="26563" stopIfTrue="1" operator="equal">
      <formula>"Towel"</formula>
    </cfRule>
    <cfRule type="cellIs" dxfId="23264" priority="26564" stopIfTrue="1" operator="equal">
      <formula>"Napkin Hs"</formula>
    </cfRule>
    <cfRule type="cellIs" dxfId="23263" priority="26565" stopIfTrue="1" operator="equal">
      <formula>"Towel"</formula>
    </cfRule>
    <cfRule type="cellIs" dxfId="23262" priority="26566" stopIfTrue="1" operator="equal">
      <formula>"Napkin Hs"</formula>
    </cfRule>
    <cfRule type="cellIs" dxfId="23261" priority="26567" stopIfTrue="1" operator="equal">
      <formula>"Towel"</formula>
    </cfRule>
    <cfRule type="cellIs" dxfId="23260" priority="26568" stopIfTrue="1" operator="equal">
      <formula>"Napkin Hs"</formula>
    </cfRule>
    <cfRule type="cellIs" dxfId="23259" priority="26569" stopIfTrue="1" operator="equal">
      <formula>"Towel"</formula>
    </cfRule>
    <cfRule type="cellIs" dxfId="23258" priority="26570" stopIfTrue="1" operator="equal">
      <formula>"Napkin Hs"</formula>
    </cfRule>
    <cfRule type="cellIs" dxfId="23257" priority="26575" stopIfTrue="1" operator="equal">
      <formula>"Towel"</formula>
    </cfRule>
    <cfRule type="cellIs" dxfId="23256" priority="26576" stopIfTrue="1" operator="equal">
      <formula>"Napkin Hs"</formula>
    </cfRule>
    <cfRule type="cellIs" dxfId="23255" priority="26577" stopIfTrue="1" operator="equal">
      <formula>"Towel"</formula>
    </cfRule>
    <cfRule type="cellIs" dxfId="23254" priority="26578" stopIfTrue="1" operator="equal">
      <formula>"Napkin Hs"</formula>
    </cfRule>
    <cfRule type="cellIs" dxfId="23253" priority="26581" stopIfTrue="1" operator="equal">
      <formula>"Towel"</formula>
    </cfRule>
    <cfRule type="cellIs" dxfId="23252" priority="26582" stopIfTrue="1" operator="equal">
      <formula>"Napkin Hs"</formula>
    </cfRule>
    <cfRule type="cellIs" dxfId="23251" priority="26583" stopIfTrue="1" operator="equal">
      <formula>"Towel"</formula>
    </cfRule>
    <cfRule type="cellIs" dxfId="23250" priority="26584" stopIfTrue="1" operator="equal">
      <formula>"Napkin Hs"</formula>
    </cfRule>
  </conditionalFormatting>
  <conditionalFormatting sqref="C11">
    <cfRule type="cellIs" dxfId="23249" priority="26488" stopIfTrue="1" operator="equal">
      <formula>"Napkin Hs"</formula>
    </cfRule>
  </conditionalFormatting>
  <conditionalFormatting sqref="C11">
    <cfRule type="cellIs" dxfId="23248" priority="26487" stopIfTrue="1" operator="equal">
      <formula>"Napkin Hs"</formula>
    </cfRule>
  </conditionalFormatting>
  <conditionalFormatting sqref="C11">
    <cfRule type="cellIs" dxfId="23247" priority="26486" stopIfTrue="1" operator="equal">
      <formula>"Napkin Hs"</formula>
    </cfRule>
  </conditionalFormatting>
  <conditionalFormatting sqref="C11">
    <cfRule type="cellIs" dxfId="23246" priority="26485" stopIfTrue="1" operator="equal">
      <formula>"Napkin Hs"</formula>
    </cfRule>
  </conditionalFormatting>
  <conditionalFormatting sqref="C11">
    <cfRule type="cellIs" dxfId="23245" priority="26484" stopIfTrue="1" operator="equal">
      <formula>"Napkin Hs"</formula>
    </cfRule>
  </conditionalFormatting>
  <conditionalFormatting sqref="C11">
    <cfRule type="cellIs" dxfId="23244" priority="26483" stopIfTrue="1" operator="equal">
      <formula>"Napkin Hs"</formula>
    </cfRule>
  </conditionalFormatting>
  <conditionalFormatting sqref="C11">
    <cfRule type="cellIs" dxfId="23243" priority="26479" stopIfTrue="1" operator="equal">
      <formula>"Towel"</formula>
    </cfRule>
    <cfRule type="cellIs" dxfId="23242" priority="26480" stopIfTrue="1" operator="equal">
      <formula>"Napkin Hs"</formula>
    </cfRule>
  </conditionalFormatting>
  <conditionalFormatting sqref="C11">
    <cfRule type="cellIs" dxfId="23241" priority="26481" stopIfTrue="1" operator="equal">
      <formula>"Towel"</formula>
    </cfRule>
    <cfRule type="cellIs" dxfId="23240" priority="26482" stopIfTrue="1" operator="equal">
      <formula>"Napkin Hs"</formula>
    </cfRule>
  </conditionalFormatting>
  <conditionalFormatting sqref="C11">
    <cfRule type="cellIs" dxfId="23239" priority="26475" stopIfTrue="1" operator="equal">
      <formula>"Towel"</formula>
    </cfRule>
    <cfRule type="cellIs" dxfId="23238" priority="26476" stopIfTrue="1" operator="equal">
      <formula>"Napkin Hs"</formula>
    </cfRule>
  </conditionalFormatting>
  <conditionalFormatting sqref="C11">
    <cfRule type="cellIs" dxfId="23237" priority="26477" stopIfTrue="1" operator="equal">
      <formula>"Towel"</formula>
    </cfRule>
    <cfRule type="cellIs" dxfId="23236" priority="26478" stopIfTrue="1" operator="equal">
      <formula>"Napkin Hs"</formula>
    </cfRule>
  </conditionalFormatting>
  <conditionalFormatting sqref="C11">
    <cfRule type="cellIs" dxfId="23235" priority="26473" stopIfTrue="1" operator="equal">
      <formula>"Towel"</formula>
    </cfRule>
    <cfRule type="cellIs" dxfId="23234" priority="26474" stopIfTrue="1" operator="equal">
      <formula>"Napkin Hs"</formula>
    </cfRule>
  </conditionalFormatting>
  <conditionalFormatting sqref="C11">
    <cfRule type="cellIs" dxfId="23233" priority="26469" stopIfTrue="1" operator="equal">
      <formula>"Towel"</formula>
    </cfRule>
    <cfRule type="cellIs" dxfId="23232" priority="26470" stopIfTrue="1" operator="equal">
      <formula>"Napkin Hs"</formula>
    </cfRule>
  </conditionalFormatting>
  <conditionalFormatting sqref="C11">
    <cfRule type="cellIs" dxfId="23231" priority="26471" stopIfTrue="1" operator="equal">
      <formula>"Towel"</formula>
    </cfRule>
    <cfRule type="cellIs" dxfId="23230" priority="26472" stopIfTrue="1" operator="equal">
      <formula>"Napkin Hs"</formula>
    </cfRule>
  </conditionalFormatting>
  <conditionalFormatting sqref="C11">
    <cfRule type="cellIs" dxfId="23229" priority="26465" stopIfTrue="1" operator="equal">
      <formula>"Towel"</formula>
    </cfRule>
    <cfRule type="cellIs" dxfId="23228" priority="26466" stopIfTrue="1" operator="equal">
      <formula>"Napkin Hs"</formula>
    </cfRule>
  </conditionalFormatting>
  <conditionalFormatting sqref="C11">
    <cfRule type="cellIs" dxfId="23227" priority="26467" stopIfTrue="1" operator="equal">
      <formula>"Towel"</formula>
    </cfRule>
    <cfRule type="cellIs" dxfId="23226" priority="26468" stopIfTrue="1" operator="equal">
      <formula>"Napkin Hs"</formula>
    </cfRule>
  </conditionalFormatting>
  <conditionalFormatting sqref="C11">
    <cfRule type="cellIs" dxfId="23225" priority="26463" stopIfTrue="1" operator="equal">
      <formula>"Towel"</formula>
    </cfRule>
    <cfRule type="cellIs" dxfId="23224" priority="26464" stopIfTrue="1" operator="equal">
      <formula>"Napkin Hs"</formula>
    </cfRule>
  </conditionalFormatting>
  <conditionalFormatting sqref="C11">
    <cfRule type="cellIs" dxfId="23223" priority="26457" stopIfTrue="1" operator="equal">
      <formula>"Towel"</formula>
    </cfRule>
    <cfRule type="cellIs" dxfId="23222" priority="26458" stopIfTrue="1" operator="equal">
      <formula>"Napkin Hs"</formula>
    </cfRule>
  </conditionalFormatting>
  <conditionalFormatting sqref="C11">
    <cfRule type="cellIs" dxfId="23221" priority="26461" stopIfTrue="1" operator="equal">
      <formula>"Towel"</formula>
    </cfRule>
    <cfRule type="cellIs" dxfId="23220" priority="26462" stopIfTrue="1" operator="equal">
      <formula>"Napkin Hs"</formula>
    </cfRule>
  </conditionalFormatting>
  <conditionalFormatting sqref="C11">
    <cfRule type="cellIs" dxfId="23219" priority="26459" stopIfTrue="1" operator="equal">
      <formula>"Towel"</formula>
    </cfRule>
    <cfRule type="cellIs" dxfId="23218" priority="26460" stopIfTrue="1" operator="equal">
      <formula>"Napkin Hs"</formula>
    </cfRule>
  </conditionalFormatting>
  <conditionalFormatting sqref="C11">
    <cfRule type="cellIs" dxfId="23217" priority="26451" stopIfTrue="1" operator="equal">
      <formula>"Towel"</formula>
    </cfRule>
    <cfRule type="cellIs" dxfId="23216" priority="26452" stopIfTrue="1" operator="equal">
      <formula>"Napkin Hs"</formula>
    </cfRule>
  </conditionalFormatting>
  <conditionalFormatting sqref="C11">
    <cfRule type="cellIs" dxfId="23215" priority="26453" stopIfTrue="1" operator="equal">
      <formula>"Towel"</formula>
    </cfRule>
    <cfRule type="cellIs" dxfId="23214" priority="26454" stopIfTrue="1" operator="equal">
      <formula>"Napkin Hs"</formula>
    </cfRule>
  </conditionalFormatting>
  <conditionalFormatting sqref="C11">
    <cfRule type="cellIs" dxfId="23213" priority="26455" stopIfTrue="1" operator="equal">
      <formula>"Towel"</formula>
    </cfRule>
    <cfRule type="cellIs" dxfId="23212" priority="26456" stopIfTrue="1" operator="equal">
      <formula>"Napkin Hs"</formula>
    </cfRule>
  </conditionalFormatting>
  <conditionalFormatting sqref="C11">
    <cfRule type="cellIs" dxfId="23211" priority="26449" stopIfTrue="1" operator="equal">
      <formula>"Towel"</formula>
    </cfRule>
    <cfRule type="cellIs" dxfId="23210" priority="26450" stopIfTrue="1" operator="equal">
      <formula>"Napkin Hs"</formula>
    </cfRule>
  </conditionalFormatting>
  <conditionalFormatting sqref="C11">
    <cfRule type="cellIs" dxfId="23209" priority="26447" stopIfTrue="1" operator="equal">
      <formula>"Towel"</formula>
    </cfRule>
    <cfRule type="cellIs" dxfId="23208" priority="26448" stopIfTrue="1" operator="equal">
      <formula>"Napkin Hs"</formula>
    </cfRule>
  </conditionalFormatting>
  <conditionalFormatting sqref="C11">
    <cfRule type="cellIs" dxfId="23207" priority="26423" stopIfTrue="1" operator="equal">
      <formula>"Towel"</formula>
    </cfRule>
  </conditionalFormatting>
  <conditionalFormatting sqref="C11">
    <cfRule type="cellIs" dxfId="23206" priority="26424" stopIfTrue="1" operator="equal">
      <formula>"Napkin Hs"</formula>
    </cfRule>
    <cfRule type="cellIs" dxfId="23205" priority="26429" stopIfTrue="1" operator="equal">
      <formula>"Towel"</formula>
    </cfRule>
    <cfRule type="cellIs" dxfId="23204" priority="26430" stopIfTrue="1" operator="equal">
      <formula>"Napkin Hs"</formula>
    </cfRule>
    <cfRule type="cellIs" dxfId="23203" priority="26439" stopIfTrue="1" operator="equal">
      <formula>"Towel"</formula>
    </cfRule>
    <cfRule type="cellIs" dxfId="23202" priority="26440" stopIfTrue="1" operator="equal">
      <formula>"Napkin Hs"</formula>
    </cfRule>
    <cfRule type="cellIs" dxfId="23201" priority="26445" stopIfTrue="1" operator="equal">
      <formula>"Towel"</formula>
    </cfRule>
    <cfRule type="cellIs" dxfId="23200" priority="26446" stopIfTrue="1" operator="equal">
      <formula>"Napkin Hs"</formula>
    </cfRule>
  </conditionalFormatting>
  <conditionalFormatting sqref="C11">
    <cfRule type="cellIs" dxfId="23199" priority="26425" stopIfTrue="1" operator="equal">
      <formula>"Towel"</formula>
    </cfRule>
    <cfRule type="cellIs" dxfId="23198" priority="26426" stopIfTrue="1" operator="equal">
      <formula>"Napkin Hs"</formula>
    </cfRule>
    <cfRule type="cellIs" dxfId="23197" priority="26427" stopIfTrue="1" operator="equal">
      <formula>"Towel"</formula>
    </cfRule>
    <cfRule type="cellIs" dxfId="23196" priority="26428" stopIfTrue="1" operator="equal">
      <formula>"Napkin Hs"</formula>
    </cfRule>
    <cfRule type="cellIs" dxfId="23195" priority="26431" stopIfTrue="1" operator="equal">
      <formula>"Towel"</formula>
    </cfRule>
    <cfRule type="cellIs" dxfId="23194" priority="26432" stopIfTrue="1" operator="equal">
      <formula>"Napkin Hs"</formula>
    </cfRule>
    <cfRule type="cellIs" dxfId="23193" priority="26433" stopIfTrue="1" operator="equal">
      <formula>"Towel"</formula>
    </cfRule>
    <cfRule type="cellIs" dxfId="23192" priority="26434" stopIfTrue="1" operator="equal">
      <formula>"Napkin Hs"</formula>
    </cfRule>
    <cfRule type="cellIs" dxfId="23191" priority="26435" stopIfTrue="1" operator="equal">
      <formula>"Towel"</formula>
    </cfRule>
    <cfRule type="cellIs" dxfId="23190" priority="26436" stopIfTrue="1" operator="equal">
      <formula>"Napkin Hs"</formula>
    </cfRule>
    <cfRule type="cellIs" dxfId="23189" priority="26437" stopIfTrue="1" operator="equal">
      <formula>"Towel"</formula>
    </cfRule>
    <cfRule type="cellIs" dxfId="23188" priority="26438" stopIfTrue="1" operator="equal">
      <formula>"Napkin Hs"</formula>
    </cfRule>
    <cfRule type="cellIs" dxfId="23187" priority="26441" stopIfTrue="1" operator="equal">
      <formula>"Towel"</formula>
    </cfRule>
    <cfRule type="cellIs" dxfId="23186" priority="26442" stopIfTrue="1" operator="equal">
      <formula>"Napkin Hs"</formula>
    </cfRule>
    <cfRule type="cellIs" dxfId="23185" priority="26444" stopIfTrue="1" operator="equal">
      <formula>"Napkin Hs"</formula>
    </cfRule>
  </conditionalFormatting>
  <conditionalFormatting sqref="C11">
    <cfRule type="cellIs" dxfId="23184" priority="26443" stopIfTrue="1" operator="equal">
      <formula>"Towel"</formula>
    </cfRule>
  </conditionalFormatting>
  <conditionalFormatting sqref="C11">
    <cfRule type="cellIs" dxfId="23183" priority="26421" stopIfTrue="1" operator="equal">
      <formula>"Towel"</formula>
    </cfRule>
    <cfRule type="cellIs" dxfId="23182" priority="26422" stopIfTrue="1" operator="equal">
      <formula>"Napkin Hs"</formula>
    </cfRule>
  </conditionalFormatting>
  <conditionalFormatting sqref="C11">
    <cfRule type="cellIs" dxfId="23181" priority="26420" stopIfTrue="1" operator="equal">
      <formula>"Napkin Hs"</formula>
    </cfRule>
  </conditionalFormatting>
  <conditionalFormatting sqref="C11">
    <cfRule type="cellIs" dxfId="23180" priority="26419" stopIfTrue="1" operator="equal">
      <formula>"Towel"</formula>
    </cfRule>
  </conditionalFormatting>
  <conditionalFormatting sqref="C11">
    <cfRule type="cellIs" dxfId="23179" priority="26417" stopIfTrue="1" operator="equal">
      <formula>"Towel"</formula>
    </cfRule>
  </conditionalFormatting>
  <conditionalFormatting sqref="C11">
    <cfRule type="cellIs" dxfId="23178" priority="26418" stopIfTrue="1" operator="equal">
      <formula>"Napkin Hs"</formula>
    </cfRule>
  </conditionalFormatting>
  <conditionalFormatting sqref="C11">
    <cfRule type="cellIs" dxfId="23177" priority="26321" stopIfTrue="1" operator="equal">
      <formula>"Towel"</formula>
    </cfRule>
  </conditionalFormatting>
  <conditionalFormatting sqref="C11">
    <cfRule type="cellIs" dxfId="23176" priority="26331" stopIfTrue="1" operator="equal">
      <formula>"Towel"</formula>
    </cfRule>
    <cfRule type="cellIs" dxfId="23175" priority="26332" stopIfTrue="1" operator="equal">
      <formula>"Napkin Hs"</formula>
    </cfRule>
    <cfRule type="cellIs" dxfId="23174" priority="26337" stopIfTrue="1" operator="equal">
      <formula>"Towel"</formula>
    </cfRule>
    <cfRule type="cellIs" dxfId="23173" priority="26338" stopIfTrue="1" operator="equal">
      <formula>"Napkin Hs"</formula>
    </cfRule>
    <cfRule type="cellIs" dxfId="23172" priority="26343" stopIfTrue="1" operator="equal">
      <formula>"Towel"</formula>
    </cfRule>
    <cfRule type="cellIs" dxfId="23171" priority="26344" stopIfTrue="1" operator="equal">
      <formula>"Napkin Hs"</formula>
    </cfRule>
    <cfRule type="cellIs" dxfId="23170" priority="26345" stopIfTrue="1" operator="equal">
      <formula>"Towel"</formula>
    </cfRule>
    <cfRule type="cellIs" dxfId="23169" priority="26346" stopIfTrue="1" operator="equal">
      <formula>"Napkin Hs"</formula>
    </cfRule>
    <cfRule type="cellIs" dxfId="23168" priority="26351" stopIfTrue="1" operator="equal">
      <formula>"Towel"</formula>
    </cfRule>
    <cfRule type="cellIs" dxfId="23167" priority="26352" stopIfTrue="1" operator="equal">
      <formula>"Napkin Hs"</formula>
    </cfRule>
    <cfRule type="cellIs" dxfId="23166" priority="26361" stopIfTrue="1" operator="equal">
      <formula>"Towel"</formula>
    </cfRule>
    <cfRule type="cellIs" dxfId="23165" priority="26362" stopIfTrue="1" operator="equal">
      <formula>"Napkin Hs"</formula>
    </cfRule>
    <cfRule type="cellIs" dxfId="23164" priority="26367" stopIfTrue="1" operator="equal">
      <formula>"Towel"</formula>
    </cfRule>
    <cfRule type="cellIs" dxfId="23163" priority="26368" stopIfTrue="1" operator="equal">
      <formula>"Napkin Hs"</formula>
    </cfRule>
    <cfRule type="cellIs" dxfId="23162" priority="26369" stopIfTrue="1" operator="equal">
      <formula>"Towel"</formula>
    </cfRule>
    <cfRule type="cellIs" dxfId="23161" priority="26370" stopIfTrue="1" operator="equal">
      <formula>"Napkin Hs"</formula>
    </cfRule>
    <cfRule type="cellIs" dxfId="23160" priority="26375" stopIfTrue="1" operator="equal">
      <formula>"Towel"</formula>
    </cfRule>
    <cfRule type="cellIs" dxfId="23159" priority="26376" stopIfTrue="1" operator="equal">
      <formula>"Napkin Hs"</formula>
    </cfRule>
    <cfRule type="cellIs" dxfId="23158" priority="26385" stopIfTrue="1" operator="equal">
      <formula>"Towel"</formula>
    </cfRule>
    <cfRule type="cellIs" dxfId="23157" priority="26386" stopIfTrue="1" operator="equal">
      <formula>"Napkin Hs"</formula>
    </cfRule>
    <cfRule type="cellIs" dxfId="23156" priority="26387" stopIfTrue="1" operator="equal">
      <formula>"Towel"</formula>
    </cfRule>
    <cfRule type="cellIs" dxfId="23155" priority="26388" stopIfTrue="1" operator="equal">
      <formula>"Napkin Hs"</formula>
    </cfRule>
    <cfRule type="cellIs" dxfId="23154" priority="26393" stopIfTrue="1" operator="equal">
      <formula>"Towel"</formula>
    </cfRule>
    <cfRule type="cellIs" dxfId="23153" priority="26394" stopIfTrue="1" operator="equal">
      <formula>"Napkin Hs"</formula>
    </cfRule>
    <cfRule type="cellIs" dxfId="23152" priority="26403" stopIfTrue="1" operator="equal">
      <formula>"Towel"</formula>
    </cfRule>
    <cfRule type="cellIs" dxfId="23151" priority="26404" stopIfTrue="1" operator="equal">
      <formula>"Napkin Hs"</formula>
    </cfRule>
    <cfRule type="cellIs" dxfId="23150" priority="26405" stopIfTrue="1" operator="equal">
      <formula>"Towel"</formula>
    </cfRule>
    <cfRule type="cellIs" dxfId="23149" priority="26406" stopIfTrue="1" operator="equal">
      <formula>"Napkin Hs"</formula>
    </cfRule>
    <cfRule type="cellIs" dxfId="23148" priority="26412" stopIfTrue="1" operator="equal">
      <formula>"Napkin Hs"</formula>
    </cfRule>
  </conditionalFormatting>
  <conditionalFormatting sqref="C11">
    <cfRule type="cellIs" dxfId="23147" priority="26411" stopIfTrue="1" operator="equal">
      <formula>"Towel"</formula>
    </cfRule>
  </conditionalFormatting>
  <conditionalFormatting sqref="C11">
    <cfRule type="cellIs" dxfId="23146" priority="26322" stopIfTrue="1" operator="equal">
      <formula>"Napkin Hs"</formula>
    </cfRule>
    <cfRule type="cellIs" dxfId="23145" priority="26323" stopIfTrue="1" operator="equal">
      <formula>"Towel"</formula>
    </cfRule>
    <cfRule type="cellIs" dxfId="23144" priority="26324" stopIfTrue="1" operator="equal">
      <formula>"Napkin Hs"</formula>
    </cfRule>
    <cfRule type="cellIs" dxfId="23143" priority="26325" stopIfTrue="1" operator="equal">
      <formula>"Towel"</formula>
    </cfRule>
    <cfRule type="cellIs" dxfId="23142" priority="26326" stopIfTrue="1" operator="equal">
      <formula>"Napkin Hs"</formula>
    </cfRule>
    <cfRule type="cellIs" dxfId="23141" priority="26327" stopIfTrue="1" operator="equal">
      <formula>"Towel"</formula>
    </cfRule>
    <cfRule type="cellIs" dxfId="23140" priority="26328" stopIfTrue="1" operator="equal">
      <formula>"Napkin Hs"</formula>
    </cfRule>
    <cfRule type="cellIs" dxfId="23139" priority="26329" stopIfTrue="1" operator="equal">
      <formula>"Towel"</formula>
    </cfRule>
    <cfRule type="cellIs" dxfId="23138" priority="26330" stopIfTrue="1" operator="equal">
      <formula>"Napkin Hs"</formula>
    </cfRule>
    <cfRule type="cellIs" dxfId="23137" priority="26333" stopIfTrue="1" operator="equal">
      <formula>"Towel"</formula>
    </cfRule>
    <cfRule type="cellIs" dxfId="23136" priority="26334" stopIfTrue="1" operator="equal">
      <formula>"Napkin Hs"</formula>
    </cfRule>
    <cfRule type="cellIs" dxfId="23135" priority="26335" stopIfTrue="1" operator="equal">
      <formula>"Towel"</formula>
    </cfRule>
    <cfRule type="cellIs" dxfId="23134" priority="26336" stopIfTrue="1" operator="equal">
      <formula>"Napkin Hs"</formula>
    </cfRule>
    <cfRule type="cellIs" dxfId="23133" priority="26339" stopIfTrue="1" operator="equal">
      <formula>"Towel"</formula>
    </cfRule>
    <cfRule type="cellIs" dxfId="23132" priority="26340" stopIfTrue="1" operator="equal">
      <formula>"Napkin Hs"</formula>
    </cfRule>
    <cfRule type="cellIs" dxfId="23131" priority="26341" stopIfTrue="1" operator="equal">
      <formula>"Towel"</formula>
    </cfRule>
    <cfRule type="cellIs" dxfId="23130" priority="26342" stopIfTrue="1" operator="equal">
      <formula>"Napkin Hs"</formula>
    </cfRule>
    <cfRule type="cellIs" dxfId="23129" priority="26347" stopIfTrue="1" operator="equal">
      <formula>"Towel"</formula>
    </cfRule>
    <cfRule type="cellIs" dxfId="23128" priority="26348" stopIfTrue="1" operator="equal">
      <formula>"Napkin Hs"</formula>
    </cfRule>
    <cfRule type="cellIs" dxfId="23127" priority="26349" stopIfTrue="1" operator="equal">
      <formula>"Towel"</formula>
    </cfRule>
    <cfRule type="cellIs" dxfId="23126" priority="26350" stopIfTrue="1" operator="equal">
      <formula>"Napkin Hs"</formula>
    </cfRule>
    <cfRule type="cellIs" dxfId="23125" priority="26353" stopIfTrue="1" operator="equal">
      <formula>"Towel"</formula>
    </cfRule>
    <cfRule type="cellIs" dxfId="23124" priority="26354" stopIfTrue="1" operator="equal">
      <formula>"Napkin Hs"</formula>
    </cfRule>
    <cfRule type="cellIs" dxfId="23123" priority="26355" stopIfTrue="1" operator="equal">
      <formula>"Towel"</formula>
    </cfRule>
    <cfRule type="cellIs" dxfId="23122" priority="26356" stopIfTrue="1" operator="equal">
      <formula>"Napkin Hs"</formula>
    </cfRule>
    <cfRule type="cellIs" dxfId="23121" priority="26357" stopIfTrue="1" operator="equal">
      <formula>"Towel"</formula>
    </cfRule>
    <cfRule type="cellIs" dxfId="23120" priority="26358" stopIfTrue="1" operator="equal">
      <formula>"Napkin Hs"</formula>
    </cfRule>
    <cfRule type="cellIs" dxfId="23119" priority="26359" stopIfTrue="1" operator="equal">
      <formula>"Towel"</formula>
    </cfRule>
    <cfRule type="cellIs" dxfId="23118" priority="26360" stopIfTrue="1" operator="equal">
      <formula>"Napkin Hs"</formula>
    </cfRule>
    <cfRule type="cellIs" dxfId="23117" priority="26363" stopIfTrue="1" operator="equal">
      <formula>"Towel"</formula>
    </cfRule>
    <cfRule type="cellIs" dxfId="23116" priority="26364" stopIfTrue="1" operator="equal">
      <formula>"Napkin Hs"</formula>
    </cfRule>
    <cfRule type="cellIs" dxfId="23115" priority="26365" stopIfTrue="1" operator="equal">
      <formula>"Towel"</formula>
    </cfRule>
    <cfRule type="cellIs" dxfId="23114" priority="26366" stopIfTrue="1" operator="equal">
      <formula>"Napkin Hs"</formula>
    </cfRule>
    <cfRule type="cellIs" dxfId="23113" priority="26371" stopIfTrue="1" operator="equal">
      <formula>"Towel"</formula>
    </cfRule>
    <cfRule type="cellIs" dxfId="23112" priority="26372" stopIfTrue="1" operator="equal">
      <formula>"Napkin Hs"</formula>
    </cfRule>
    <cfRule type="cellIs" dxfId="23111" priority="26373" stopIfTrue="1" operator="equal">
      <formula>"Towel"</formula>
    </cfRule>
    <cfRule type="cellIs" dxfId="23110" priority="26374" stopIfTrue="1" operator="equal">
      <formula>"Napkin Hs"</formula>
    </cfRule>
    <cfRule type="cellIs" dxfId="23109" priority="26377" stopIfTrue="1" operator="equal">
      <formula>"Towel"</formula>
    </cfRule>
    <cfRule type="cellIs" dxfId="23108" priority="26378" stopIfTrue="1" operator="equal">
      <formula>"Napkin Hs"</formula>
    </cfRule>
    <cfRule type="cellIs" dxfId="23107" priority="26379" stopIfTrue="1" operator="equal">
      <formula>"Towel"</formula>
    </cfRule>
    <cfRule type="cellIs" dxfId="23106" priority="26380" stopIfTrue="1" operator="equal">
      <formula>"Napkin Hs"</formula>
    </cfRule>
    <cfRule type="cellIs" dxfId="23105" priority="26381" stopIfTrue="1" operator="equal">
      <formula>"Towel"</formula>
    </cfRule>
    <cfRule type="cellIs" dxfId="23104" priority="26382" stopIfTrue="1" operator="equal">
      <formula>"Napkin Hs"</formula>
    </cfRule>
    <cfRule type="cellIs" dxfId="23103" priority="26383" stopIfTrue="1" operator="equal">
      <formula>"Towel"</formula>
    </cfRule>
    <cfRule type="cellIs" dxfId="23102" priority="26384" stopIfTrue="1" operator="equal">
      <formula>"Napkin Hs"</formula>
    </cfRule>
    <cfRule type="cellIs" dxfId="23101" priority="26389" stopIfTrue="1" operator="equal">
      <formula>"Towel"</formula>
    </cfRule>
    <cfRule type="cellIs" dxfId="23100" priority="26390" stopIfTrue="1" operator="equal">
      <formula>"Napkin Hs"</formula>
    </cfRule>
    <cfRule type="cellIs" dxfId="23099" priority="26391" stopIfTrue="1" operator="equal">
      <formula>"Towel"</formula>
    </cfRule>
    <cfRule type="cellIs" dxfId="23098" priority="26392" stopIfTrue="1" operator="equal">
      <formula>"Napkin Hs"</formula>
    </cfRule>
    <cfRule type="cellIs" dxfId="23097" priority="26395" stopIfTrue="1" operator="equal">
      <formula>"Towel"</formula>
    </cfRule>
    <cfRule type="cellIs" dxfId="23096" priority="26396" stopIfTrue="1" operator="equal">
      <formula>"Napkin Hs"</formula>
    </cfRule>
    <cfRule type="cellIs" dxfId="23095" priority="26397" stopIfTrue="1" operator="equal">
      <formula>"Towel"</formula>
    </cfRule>
    <cfRule type="cellIs" dxfId="23094" priority="26398" stopIfTrue="1" operator="equal">
      <formula>"Napkin Hs"</formula>
    </cfRule>
    <cfRule type="cellIs" dxfId="23093" priority="26399" stopIfTrue="1" operator="equal">
      <formula>"Towel"</formula>
    </cfRule>
    <cfRule type="cellIs" dxfId="23092" priority="26400" stopIfTrue="1" operator="equal">
      <formula>"Napkin Hs"</formula>
    </cfRule>
    <cfRule type="cellIs" dxfId="23091" priority="26401" stopIfTrue="1" operator="equal">
      <formula>"Towel"</formula>
    </cfRule>
    <cfRule type="cellIs" dxfId="23090" priority="26402" stopIfTrue="1" operator="equal">
      <formula>"Napkin Hs"</formula>
    </cfRule>
    <cfRule type="cellIs" dxfId="23089" priority="26407" stopIfTrue="1" operator="equal">
      <formula>"Towel"</formula>
    </cfRule>
    <cfRule type="cellIs" dxfId="23088" priority="26408" stopIfTrue="1" operator="equal">
      <formula>"Napkin Hs"</formula>
    </cfRule>
    <cfRule type="cellIs" dxfId="23087" priority="26409" stopIfTrue="1" operator="equal">
      <formula>"Towel"</formula>
    </cfRule>
    <cfRule type="cellIs" dxfId="23086" priority="26410" stopIfTrue="1" operator="equal">
      <formula>"Napkin Hs"</formula>
    </cfRule>
    <cfRule type="cellIs" dxfId="23085" priority="26413" stopIfTrue="1" operator="equal">
      <formula>"Towel"</formula>
    </cfRule>
    <cfRule type="cellIs" dxfId="23084" priority="26414" stopIfTrue="1" operator="equal">
      <formula>"Napkin Hs"</formula>
    </cfRule>
    <cfRule type="cellIs" dxfId="23083" priority="26415" stopIfTrue="1" operator="equal">
      <formula>"Towel"</formula>
    </cfRule>
    <cfRule type="cellIs" dxfId="23082" priority="26416" stopIfTrue="1" operator="equal">
      <formula>"Napkin Hs"</formula>
    </cfRule>
  </conditionalFormatting>
  <conditionalFormatting sqref="C11">
    <cfRule type="cellIs" dxfId="23081" priority="26320" stopIfTrue="1" operator="equal">
      <formula>"Napkin Hs"</formula>
    </cfRule>
  </conditionalFormatting>
  <conditionalFormatting sqref="C11">
    <cfRule type="cellIs" dxfId="23080" priority="26319" stopIfTrue="1" operator="equal">
      <formula>"Napkin Hs"</formula>
    </cfRule>
  </conditionalFormatting>
  <conditionalFormatting sqref="C11">
    <cfRule type="cellIs" dxfId="23079" priority="26318" stopIfTrue="1" operator="equal">
      <formula>"Napkin Hs"</formula>
    </cfRule>
  </conditionalFormatting>
  <conditionalFormatting sqref="C11">
    <cfRule type="cellIs" dxfId="23078" priority="26317" stopIfTrue="1" operator="equal">
      <formula>"Napkin Hs"</formula>
    </cfRule>
  </conditionalFormatting>
  <conditionalFormatting sqref="C11">
    <cfRule type="cellIs" dxfId="23077" priority="26316" stopIfTrue="1" operator="equal">
      <formula>"Napkin Hs"</formula>
    </cfRule>
  </conditionalFormatting>
  <conditionalFormatting sqref="C11">
    <cfRule type="cellIs" dxfId="23076" priority="26315" stopIfTrue="1" operator="equal">
      <formula>"Napkin Hs"</formula>
    </cfRule>
  </conditionalFormatting>
  <conditionalFormatting sqref="C11">
    <cfRule type="cellIs" dxfId="23075" priority="26311" stopIfTrue="1" operator="equal">
      <formula>"Towel"</formula>
    </cfRule>
    <cfRule type="cellIs" dxfId="23074" priority="26312" stopIfTrue="1" operator="equal">
      <formula>"Napkin Hs"</formula>
    </cfRule>
  </conditionalFormatting>
  <conditionalFormatting sqref="C11">
    <cfRule type="cellIs" dxfId="23073" priority="26313" stopIfTrue="1" operator="equal">
      <formula>"Towel"</formula>
    </cfRule>
    <cfRule type="cellIs" dxfId="23072" priority="26314" stopIfTrue="1" operator="equal">
      <formula>"Napkin Hs"</formula>
    </cfRule>
  </conditionalFormatting>
  <conditionalFormatting sqref="C11">
    <cfRule type="cellIs" dxfId="23071" priority="26307" stopIfTrue="1" operator="equal">
      <formula>"Towel"</formula>
    </cfRule>
    <cfRule type="cellIs" dxfId="23070" priority="26308" stopIfTrue="1" operator="equal">
      <formula>"Napkin Hs"</formula>
    </cfRule>
  </conditionalFormatting>
  <conditionalFormatting sqref="C11">
    <cfRule type="cellIs" dxfId="23069" priority="26309" stopIfTrue="1" operator="equal">
      <formula>"Towel"</formula>
    </cfRule>
    <cfRule type="cellIs" dxfId="23068" priority="26310" stopIfTrue="1" operator="equal">
      <formula>"Napkin Hs"</formula>
    </cfRule>
  </conditionalFormatting>
  <conditionalFormatting sqref="B11">
    <cfRule type="cellIs" dxfId="23067" priority="26306" stopIfTrue="1" operator="equal">
      <formula>"Napkin Hs"</formula>
    </cfRule>
  </conditionalFormatting>
  <conditionalFormatting sqref="B11">
    <cfRule type="cellIs" dxfId="23066" priority="26305" stopIfTrue="1" operator="equal">
      <formula>"Napkin Hs"</formula>
    </cfRule>
  </conditionalFormatting>
  <conditionalFormatting sqref="B11">
    <cfRule type="cellIs" dxfId="23065" priority="26304" stopIfTrue="1" operator="equal">
      <formula>"Napkin Hs"</formula>
    </cfRule>
  </conditionalFormatting>
  <conditionalFormatting sqref="B13">
    <cfRule type="cellIs" dxfId="23064" priority="26302" stopIfTrue="1" operator="equal">
      <formula>"Towel"</formula>
    </cfRule>
    <cfRule type="cellIs" dxfId="23063" priority="26303" stopIfTrue="1" operator="equal">
      <formula>"Napkin Hs"</formula>
    </cfRule>
  </conditionalFormatting>
  <conditionalFormatting sqref="B13">
    <cfRule type="cellIs" dxfId="23062" priority="26300" stopIfTrue="1" operator="equal">
      <formula>"Towel"</formula>
    </cfRule>
    <cfRule type="cellIs" dxfId="23061" priority="26301" stopIfTrue="1" operator="equal">
      <formula>"Napkin Hs"</formula>
    </cfRule>
  </conditionalFormatting>
  <conditionalFormatting sqref="B13">
    <cfRule type="cellIs" dxfId="23060" priority="26298" stopIfTrue="1" operator="equal">
      <formula>"Towel"</formula>
    </cfRule>
    <cfRule type="cellIs" dxfId="23059" priority="26299" stopIfTrue="1" operator="equal">
      <formula>"Napkin Hs"</formula>
    </cfRule>
  </conditionalFormatting>
  <conditionalFormatting sqref="B13">
    <cfRule type="cellIs" dxfId="23058" priority="26296" stopIfTrue="1" operator="equal">
      <formula>"Towel"</formula>
    </cfRule>
    <cfRule type="cellIs" dxfId="23057" priority="26297" stopIfTrue="1" operator="equal">
      <formula>"Napkin Hs"</formula>
    </cfRule>
  </conditionalFormatting>
  <conditionalFormatting sqref="B13">
    <cfRule type="cellIs" dxfId="23056" priority="26294" stopIfTrue="1" operator="equal">
      <formula>"Towel"</formula>
    </cfRule>
    <cfRule type="cellIs" dxfId="23055" priority="26295" stopIfTrue="1" operator="equal">
      <formula>"Napkin Hs"</formula>
    </cfRule>
  </conditionalFormatting>
  <conditionalFormatting sqref="B13">
    <cfRule type="cellIs" dxfId="23054" priority="26292" stopIfTrue="1" operator="equal">
      <formula>"Towel"</formula>
    </cfRule>
    <cfRule type="cellIs" dxfId="23053" priority="26293" stopIfTrue="1" operator="equal">
      <formula>"Napkin Hs"</formula>
    </cfRule>
  </conditionalFormatting>
  <conditionalFormatting sqref="B13">
    <cfRule type="cellIs" dxfId="23052" priority="26290" stopIfTrue="1" operator="equal">
      <formula>"Towel"</formula>
    </cfRule>
    <cfRule type="cellIs" dxfId="23051" priority="26291" stopIfTrue="1" operator="equal">
      <formula>"Napkin Hs"</formula>
    </cfRule>
  </conditionalFormatting>
  <conditionalFormatting sqref="B13">
    <cfRule type="cellIs" dxfId="23050" priority="26288" stopIfTrue="1" operator="equal">
      <formula>"Towel"</formula>
    </cfRule>
    <cfRule type="cellIs" dxfId="23049" priority="26289" stopIfTrue="1" operator="equal">
      <formula>"Napkin Hs"</formula>
    </cfRule>
  </conditionalFormatting>
  <conditionalFormatting sqref="B13">
    <cfRule type="cellIs" dxfId="23048" priority="26287" stopIfTrue="1" operator="equal">
      <formula>"Napkin Hs"</formula>
    </cfRule>
  </conditionalFormatting>
  <conditionalFormatting sqref="B13">
    <cfRule type="cellIs" dxfId="23047" priority="26286" stopIfTrue="1" operator="equal">
      <formula>"Napkin Hs"</formula>
    </cfRule>
  </conditionalFormatting>
  <conditionalFormatting sqref="B13">
    <cfRule type="cellIs" dxfId="23046" priority="26285" stopIfTrue="1" operator="equal">
      <formula>"Napkin Hs"</formula>
    </cfRule>
  </conditionalFormatting>
  <conditionalFormatting sqref="B19:C19">
    <cfRule type="cellIs" dxfId="23045" priority="26283" stopIfTrue="1" operator="equal">
      <formula>"Towel"</formula>
    </cfRule>
    <cfRule type="cellIs" dxfId="23044" priority="26284" stopIfTrue="1" operator="equal">
      <formula>"Napkin Hs"</formula>
    </cfRule>
  </conditionalFormatting>
  <conditionalFormatting sqref="C19">
    <cfRule type="cellIs" dxfId="23043" priority="26279" stopIfTrue="1" operator="equal">
      <formula>"Towel"</formula>
    </cfRule>
    <cfRule type="cellIs" dxfId="23042" priority="26280" stopIfTrue="1" operator="equal">
      <formula>"Napkin Hs"</formula>
    </cfRule>
  </conditionalFormatting>
  <conditionalFormatting sqref="C19">
    <cfRule type="cellIs" dxfId="23041" priority="26282" stopIfTrue="1" operator="equal">
      <formula>"Napkin Hs"</formula>
    </cfRule>
  </conditionalFormatting>
  <conditionalFormatting sqref="C19">
    <cfRule type="cellIs" dxfId="23040" priority="26281" stopIfTrue="1" operator="equal">
      <formula>"Towel"</formula>
    </cfRule>
  </conditionalFormatting>
  <conditionalFormatting sqref="B16:C17 B18">
    <cfRule type="cellIs" dxfId="23039" priority="26277" stopIfTrue="1" operator="equal">
      <formula>"Towel"</formula>
    </cfRule>
    <cfRule type="cellIs" dxfId="23038" priority="26278" stopIfTrue="1" operator="equal">
      <formula>"Napkin Hs"</formula>
    </cfRule>
  </conditionalFormatting>
  <conditionalFormatting sqref="C16:C17">
    <cfRule type="cellIs" dxfId="23037" priority="26273" stopIfTrue="1" operator="equal">
      <formula>"Towel"</formula>
    </cfRule>
    <cfRule type="cellIs" dxfId="23036" priority="26274" stopIfTrue="1" operator="equal">
      <formula>"Napkin Hs"</formula>
    </cfRule>
  </conditionalFormatting>
  <conditionalFormatting sqref="C16:C17">
    <cfRule type="cellIs" dxfId="23035" priority="26275" stopIfTrue="1" operator="equal">
      <formula>"Towel"</formula>
    </cfRule>
    <cfRule type="cellIs" dxfId="23034" priority="26276" stopIfTrue="1" operator="equal">
      <formula>"Napkin Hs"</formula>
    </cfRule>
  </conditionalFormatting>
  <conditionalFormatting sqref="B16:C17 B18">
    <cfRule type="cellIs" dxfId="23033" priority="26271" stopIfTrue="1" operator="equal">
      <formula>"Towel"</formula>
    </cfRule>
    <cfRule type="cellIs" dxfId="23032" priority="26272" stopIfTrue="1" operator="equal">
      <formula>"Napkin Hs"</formula>
    </cfRule>
  </conditionalFormatting>
  <conditionalFormatting sqref="C16:C17">
    <cfRule type="cellIs" dxfId="23031" priority="26269" stopIfTrue="1" operator="equal">
      <formula>"Towel"</formula>
    </cfRule>
    <cfRule type="cellIs" dxfId="23030" priority="26270" stopIfTrue="1" operator="equal">
      <formula>"Napkin Hs"</formula>
    </cfRule>
  </conditionalFormatting>
  <conditionalFormatting sqref="C16:C17">
    <cfRule type="cellIs" dxfId="23029" priority="26267" stopIfTrue="1" operator="equal">
      <formula>"Towel"</formula>
    </cfRule>
    <cfRule type="cellIs" dxfId="23028" priority="26268" stopIfTrue="1" operator="equal">
      <formula>"Napkin Hs"</formula>
    </cfRule>
  </conditionalFormatting>
  <conditionalFormatting sqref="C16:C17">
    <cfRule type="cellIs" dxfId="23027" priority="26259" stopIfTrue="1" operator="equal">
      <formula>"Towel"</formula>
    </cfRule>
    <cfRule type="cellIs" dxfId="23026" priority="26260" stopIfTrue="1" operator="equal">
      <formula>"Napkin Hs"</formula>
    </cfRule>
  </conditionalFormatting>
  <conditionalFormatting sqref="B16:C17 B18">
    <cfRule type="cellIs" dxfId="23025" priority="26261" stopIfTrue="1" operator="equal">
      <formula>"Towel"</formula>
    </cfRule>
    <cfRule type="cellIs" dxfId="23024" priority="26262" stopIfTrue="1" operator="equal">
      <formula>"Napkin Hs"</formula>
    </cfRule>
  </conditionalFormatting>
  <conditionalFormatting sqref="C16:C17">
    <cfRule type="cellIs" dxfId="23023" priority="26257" stopIfTrue="1" operator="equal">
      <formula>"Towel"</formula>
    </cfRule>
    <cfRule type="cellIs" dxfId="23022" priority="26258" stopIfTrue="1" operator="equal">
      <formula>"Napkin Hs"</formula>
    </cfRule>
  </conditionalFormatting>
  <conditionalFormatting sqref="B16:C17 B18">
    <cfRule type="cellIs" dxfId="23021" priority="26255" stopIfTrue="1" operator="equal">
      <formula>"Towel"</formula>
    </cfRule>
    <cfRule type="cellIs" dxfId="23020" priority="26256" stopIfTrue="1" operator="equal">
      <formula>"Napkin Hs"</formula>
    </cfRule>
  </conditionalFormatting>
  <conditionalFormatting sqref="C16:C17">
    <cfRule type="cellIs" dxfId="23019" priority="26263" stopIfTrue="1" operator="equal">
      <formula>"Towel"</formula>
    </cfRule>
    <cfRule type="cellIs" dxfId="23018" priority="26264" stopIfTrue="1" operator="equal">
      <formula>"Napkin Hs"</formula>
    </cfRule>
  </conditionalFormatting>
  <conditionalFormatting sqref="C16:C17">
    <cfRule type="cellIs" dxfId="23017" priority="26265" stopIfTrue="1" operator="equal">
      <formula>"Towel"</formula>
    </cfRule>
    <cfRule type="cellIs" dxfId="23016" priority="26266" stopIfTrue="1" operator="equal">
      <formula>"Napkin Hs"</formula>
    </cfRule>
  </conditionalFormatting>
  <conditionalFormatting sqref="B16:C17 B18">
    <cfRule type="cellIs" dxfId="23015" priority="26253" stopIfTrue="1" operator="equal">
      <formula>"Towel"</formula>
    </cfRule>
    <cfRule type="cellIs" dxfId="23014" priority="26254" stopIfTrue="1" operator="equal">
      <formula>"Napkin Hs"</formula>
    </cfRule>
  </conditionalFormatting>
  <conditionalFormatting sqref="C16:C17">
    <cfRule type="cellIs" dxfId="23013" priority="26249" stopIfTrue="1" operator="equal">
      <formula>"Towel"</formula>
    </cfRule>
    <cfRule type="cellIs" dxfId="23012" priority="26250" stopIfTrue="1" operator="equal">
      <formula>"Napkin Hs"</formula>
    </cfRule>
  </conditionalFormatting>
  <conditionalFormatting sqref="C16:C17">
    <cfRule type="cellIs" dxfId="23011" priority="26251" stopIfTrue="1" operator="equal">
      <formula>"Towel"</formula>
    </cfRule>
    <cfRule type="cellIs" dxfId="23010" priority="26252" stopIfTrue="1" operator="equal">
      <formula>"Napkin Hs"</formula>
    </cfRule>
  </conditionalFormatting>
  <conditionalFormatting sqref="B16:C17 B18">
    <cfRule type="cellIs" dxfId="23009" priority="26247" stopIfTrue="1" operator="equal">
      <formula>"Towel"</formula>
    </cfRule>
    <cfRule type="cellIs" dxfId="23008" priority="26248" stopIfTrue="1" operator="equal">
      <formula>"Napkin Hs"</formula>
    </cfRule>
  </conditionalFormatting>
  <conditionalFormatting sqref="C16:C17">
    <cfRule type="cellIs" dxfId="23007" priority="26245" stopIfTrue="1" operator="equal">
      <formula>"Towel"</formula>
    </cfRule>
    <cfRule type="cellIs" dxfId="23006" priority="26246" stopIfTrue="1" operator="equal">
      <formula>"Napkin Hs"</formula>
    </cfRule>
  </conditionalFormatting>
  <conditionalFormatting sqref="C16:C17">
    <cfRule type="cellIs" dxfId="23005" priority="26243" stopIfTrue="1" operator="equal">
      <formula>"Towel"</formula>
    </cfRule>
    <cfRule type="cellIs" dxfId="23004" priority="26244" stopIfTrue="1" operator="equal">
      <formula>"Napkin Hs"</formula>
    </cfRule>
  </conditionalFormatting>
  <conditionalFormatting sqref="C16:C17">
    <cfRule type="cellIs" dxfId="23003" priority="26235" stopIfTrue="1" operator="equal">
      <formula>"Towel"</formula>
    </cfRule>
    <cfRule type="cellIs" dxfId="23002" priority="26236" stopIfTrue="1" operator="equal">
      <formula>"Napkin Hs"</formula>
    </cfRule>
  </conditionalFormatting>
  <conditionalFormatting sqref="B16:C17 B18">
    <cfRule type="cellIs" dxfId="23001" priority="26237" stopIfTrue="1" operator="equal">
      <formula>"Towel"</formula>
    </cfRule>
    <cfRule type="cellIs" dxfId="23000" priority="26238" stopIfTrue="1" operator="equal">
      <formula>"Napkin Hs"</formula>
    </cfRule>
  </conditionalFormatting>
  <conditionalFormatting sqref="C16:C17">
    <cfRule type="cellIs" dxfId="22999" priority="26233" stopIfTrue="1" operator="equal">
      <formula>"Towel"</formula>
    </cfRule>
    <cfRule type="cellIs" dxfId="22998" priority="26234" stopIfTrue="1" operator="equal">
      <formula>"Napkin Hs"</formula>
    </cfRule>
  </conditionalFormatting>
  <conditionalFormatting sqref="B16:C17 B18">
    <cfRule type="cellIs" dxfId="22997" priority="26231" stopIfTrue="1" operator="equal">
      <formula>"Towel"</formula>
    </cfRule>
    <cfRule type="cellIs" dxfId="22996" priority="26232" stopIfTrue="1" operator="equal">
      <formula>"Napkin Hs"</formula>
    </cfRule>
  </conditionalFormatting>
  <conditionalFormatting sqref="C16:C17">
    <cfRule type="cellIs" dxfId="22995" priority="26239" stopIfTrue="1" operator="equal">
      <formula>"Towel"</formula>
    </cfRule>
    <cfRule type="cellIs" dxfId="22994" priority="26240" stopIfTrue="1" operator="equal">
      <formula>"Napkin Hs"</formula>
    </cfRule>
  </conditionalFormatting>
  <conditionalFormatting sqref="C16:C17">
    <cfRule type="cellIs" dxfId="22993" priority="26241" stopIfTrue="1" operator="equal">
      <formula>"Towel"</formula>
    </cfRule>
    <cfRule type="cellIs" dxfId="22992" priority="26242" stopIfTrue="1" operator="equal">
      <formula>"Napkin Hs"</formula>
    </cfRule>
  </conditionalFormatting>
  <conditionalFormatting sqref="C16:C17">
    <cfRule type="cellIs" dxfId="22991" priority="26229" stopIfTrue="1" operator="equal">
      <formula>"Towel"</formula>
    </cfRule>
    <cfRule type="cellIs" dxfId="22990" priority="26230" stopIfTrue="1" operator="equal">
      <formula>"Napkin Hs"</formula>
    </cfRule>
  </conditionalFormatting>
  <conditionalFormatting sqref="C16:C17">
    <cfRule type="cellIs" dxfId="22989" priority="26225" stopIfTrue="1" operator="equal">
      <formula>"Towel"</formula>
    </cfRule>
    <cfRule type="cellIs" dxfId="22988" priority="26226" stopIfTrue="1" operator="equal">
      <formula>"Napkin Hs"</formula>
    </cfRule>
  </conditionalFormatting>
  <conditionalFormatting sqref="C16:C17">
    <cfRule type="cellIs" dxfId="22987" priority="26227" stopIfTrue="1" operator="equal">
      <formula>"Towel"</formula>
    </cfRule>
    <cfRule type="cellIs" dxfId="22986" priority="26228" stopIfTrue="1" operator="equal">
      <formula>"Napkin Hs"</formula>
    </cfRule>
  </conditionalFormatting>
  <conditionalFormatting sqref="C16:C17">
    <cfRule type="cellIs" dxfId="22985" priority="26221" stopIfTrue="1" operator="equal">
      <formula>"Towel"</formula>
    </cfRule>
    <cfRule type="cellIs" dxfId="22984" priority="26222" stopIfTrue="1" operator="equal">
      <formula>"Napkin Hs"</formula>
    </cfRule>
  </conditionalFormatting>
  <conditionalFormatting sqref="C16:C17">
    <cfRule type="cellIs" dxfId="22983" priority="26223" stopIfTrue="1" operator="equal">
      <formula>"Towel"</formula>
    </cfRule>
    <cfRule type="cellIs" dxfId="22982" priority="26224" stopIfTrue="1" operator="equal">
      <formula>"Napkin Hs"</formula>
    </cfRule>
  </conditionalFormatting>
  <conditionalFormatting sqref="C16:C17">
    <cfRule type="cellIs" dxfId="22981" priority="26219" stopIfTrue="1" operator="equal">
      <formula>"Towel"</formula>
    </cfRule>
    <cfRule type="cellIs" dxfId="22980" priority="26220" stopIfTrue="1" operator="equal">
      <formula>"Napkin Hs"</formula>
    </cfRule>
  </conditionalFormatting>
  <conditionalFormatting sqref="C16:C17">
    <cfRule type="cellIs" dxfId="22979" priority="26213" stopIfTrue="1" operator="equal">
      <formula>"Towel"</formula>
    </cfRule>
    <cfRule type="cellIs" dxfId="22978" priority="26214" stopIfTrue="1" operator="equal">
      <formula>"Napkin Hs"</formula>
    </cfRule>
  </conditionalFormatting>
  <conditionalFormatting sqref="C16:C17">
    <cfRule type="cellIs" dxfId="22977" priority="26217" stopIfTrue="1" operator="equal">
      <formula>"Towel"</formula>
    </cfRule>
    <cfRule type="cellIs" dxfId="22976" priority="26218" stopIfTrue="1" operator="equal">
      <formula>"Napkin Hs"</formula>
    </cfRule>
  </conditionalFormatting>
  <conditionalFormatting sqref="C16:C17">
    <cfRule type="cellIs" dxfId="22975" priority="26215" stopIfTrue="1" operator="equal">
      <formula>"Towel"</formula>
    </cfRule>
    <cfRule type="cellIs" dxfId="22974" priority="26216" stopIfTrue="1" operator="equal">
      <formula>"Napkin Hs"</formula>
    </cfRule>
  </conditionalFormatting>
  <conditionalFormatting sqref="C16:C17">
    <cfRule type="cellIs" dxfId="22973" priority="26207" stopIfTrue="1" operator="equal">
      <formula>"Towel"</formula>
    </cfRule>
    <cfRule type="cellIs" dxfId="22972" priority="26208" stopIfTrue="1" operator="equal">
      <formula>"Napkin Hs"</formula>
    </cfRule>
  </conditionalFormatting>
  <conditionalFormatting sqref="C16:C17">
    <cfRule type="cellIs" dxfId="22971" priority="26209" stopIfTrue="1" operator="equal">
      <formula>"Towel"</formula>
    </cfRule>
    <cfRule type="cellIs" dxfId="22970" priority="26210" stopIfTrue="1" operator="equal">
      <formula>"Napkin Hs"</formula>
    </cfRule>
  </conditionalFormatting>
  <conditionalFormatting sqref="C16:C17">
    <cfRule type="cellIs" dxfId="22969" priority="26211" stopIfTrue="1" operator="equal">
      <formula>"Towel"</formula>
    </cfRule>
    <cfRule type="cellIs" dxfId="22968" priority="26212" stopIfTrue="1" operator="equal">
      <formula>"Napkin Hs"</formula>
    </cfRule>
  </conditionalFormatting>
  <conditionalFormatting sqref="C16:C17">
    <cfRule type="cellIs" dxfId="22967" priority="26205" stopIfTrue="1" operator="equal">
      <formula>"Towel"</formula>
    </cfRule>
    <cfRule type="cellIs" dxfId="22966" priority="26206" stopIfTrue="1" operator="equal">
      <formula>"Napkin Hs"</formula>
    </cfRule>
  </conditionalFormatting>
  <conditionalFormatting sqref="C16:C17">
    <cfRule type="cellIs" dxfId="22965" priority="26203" stopIfTrue="1" operator="equal">
      <formula>"Towel"</formula>
    </cfRule>
    <cfRule type="cellIs" dxfId="22964" priority="26204" stopIfTrue="1" operator="equal">
      <formula>"Napkin Hs"</formula>
    </cfRule>
  </conditionalFormatting>
  <conditionalFormatting sqref="C16:C17">
    <cfRule type="cellIs" dxfId="22963" priority="26179" stopIfTrue="1" operator="equal">
      <formula>"Towel"</formula>
    </cfRule>
  </conditionalFormatting>
  <conditionalFormatting sqref="C16:C17">
    <cfRule type="cellIs" dxfId="22962" priority="26180" stopIfTrue="1" operator="equal">
      <formula>"Napkin Hs"</formula>
    </cfRule>
    <cfRule type="cellIs" dxfId="22961" priority="26185" stopIfTrue="1" operator="equal">
      <formula>"Towel"</formula>
    </cfRule>
    <cfRule type="cellIs" dxfId="22960" priority="26186" stopIfTrue="1" operator="equal">
      <formula>"Napkin Hs"</formula>
    </cfRule>
    <cfRule type="cellIs" dxfId="22959" priority="26195" stopIfTrue="1" operator="equal">
      <formula>"Towel"</formula>
    </cfRule>
    <cfRule type="cellIs" dxfId="22958" priority="26196" stopIfTrue="1" operator="equal">
      <formula>"Napkin Hs"</formula>
    </cfRule>
    <cfRule type="cellIs" dxfId="22957" priority="26201" stopIfTrue="1" operator="equal">
      <formula>"Towel"</formula>
    </cfRule>
    <cfRule type="cellIs" dxfId="22956" priority="26202" stopIfTrue="1" operator="equal">
      <formula>"Napkin Hs"</formula>
    </cfRule>
  </conditionalFormatting>
  <conditionalFormatting sqref="C16:C17">
    <cfRule type="cellIs" dxfId="22955" priority="26181" stopIfTrue="1" operator="equal">
      <formula>"Towel"</formula>
    </cfRule>
    <cfRule type="cellIs" dxfId="22954" priority="26182" stopIfTrue="1" operator="equal">
      <formula>"Napkin Hs"</formula>
    </cfRule>
    <cfRule type="cellIs" dxfId="22953" priority="26183" stopIfTrue="1" operator="equal">
      <formula>"Towel"</formula>
    </cfRule>
    <cfRule type="cellIs" dxfId="22952" priority="26184" stopIfTrue="1" operator="equal">
      <formula>"Napkin Hs"</formula>
    </cfRule>
    <cfRule type="cellIs" dxfId="22951" priority="26187" stopIfTrue="1" operator="equal">
      <formula>"Towel"</formula>
    </cfRule>
    <cfRule type="cellIs" dxfId="22950" priority="26188" stopIfTrue="1" operator="equal">
      <formula>"Napkin Hs"</formula>
    </cfRule>
    <cfRule type="cellIs" dxfId="22949" priority="26189" stopIfTrue="1" operator="equal">
      <formula>"Towel"</formula>
    </cfRule>
    <cfRule type="cellIs" dxfId="22948" priority="26190" stopIfTrue="1" operator="equal">
      <formula>"Napkin Hs"</formula>
    </cfRule>
    <cfRule type="cellIs" dxfId="22947" priority="26191" stopIfTrue="1" operator="equal">
      <formula>"Towel"</formula>
    </cfRule>
    <cfRule type="cellIs" dxfId="22946" priority="26192" stopIfTrue="1" operator="equal">
      <formula>"Napkin Hs"</formula>
    </cfRule>
    <cfRule type="cellIs" dxfId="22945" priority="26193" stopIfTrue="1" operator="equal">
      <formula>"Towel"</formula>
    </cfRule>
    <cfRule type="cellIs" dxfId="22944" priority="26194" stopIfTrue="1" operator="equal">
      <formula>"Napkin Hs"</formula>
    </cfRule>
    <cfRule type="cellIs" dxfId="22943" priority="26197" stopIfTrue="1" operator="equal">
      <formula>"Towel"</formula>
    </cfRule>
    <cfRule type="cellIs" dxfId="22942" priority="26198" stopIfTrue="1" operator="equal">
      <formula>"Napkin Hs"</formula>
    </cfRule>
    <cfRule type="cellIs" dxfId="22941" priority="26200" stopIfTrue="1" operator="equal">
      <formula>"Napkin Hs"</formula>
    </cfRule>
  </conditionalFormatting>
  <conditionalFormatting sqref="C16:C17">
    <cfRule type="cellIs" dxfId="22940" priority="26199" stopIfTrue="1" operator="equal">
      <formula>"Towel"</formula>
    </cfRule>
  </conditionalFormatting>
  <conditionalFormatting sqref="C16:C17">
    <cfRule type="cellIs" dxfId="22939" priority="26177" stopIfTrue="1" operator="equal">
      <formula>"Towel"</formula>
    </cfRule>
    <cfRule type="cellIs" dxfId="22938" priority="26178" stopIfTrue="1" operator="equal">
      <formula>"Napkin Hs"</formula>
    </cfRule>
  </conditionalFormatting>
  <conditionalFormatting sqref="C16:C17">
    <cfRule type="cellIs" dxfId="22937" priority="26176" stopIfTrue="1" operator="equal">
      <formula>"Napkin Hs"</formula>
    </cfRule>
  </conditionalFormatting>
  <conditionalFormatting sqref="C16:C17">
    <cfRule type="cellIs" dxfId="22936" priority="26175" stopIfTrue="1" operator="equal">
      <formula>"Towel"</formula>
    </cfRule>
  </conditionalFormatting>
  <conditionalFormatting sqref="C16:C17">
    <cfRule type="cellIs" dxfId="22935" priority="26173" stopIfTrue="1" operator="equal">
      <formula>"Towel"</formula>
    </cfRule>
  </conditionalFormatting>
  <conditionalFormatting sqref="C16:C17">
    <cfRule type="cellIs" dxfId="22934" priority="26174" stopIfTrue="1" operator="equal">
      <formula>"Napkin Hs"</formula>
    </cfRule>
  </conditionalFormatting>
  <conditionalFormatting sqref="C16:C17">
    <cfRule type="cellIs" dxfId="22933" priority="26077" stopIfTrue="1" operator="equal">
      <formula>"Towel"</formula>
    </cfRule>
  </conditionalFormatting>
  <conditionalFormatting sqref="C16:C17">
    <cfRule type="cellIs" dxfId="22932" priority="26087" stopIfTrue="1" operator="equal">
      <formula>"Towel"</formula>
    </cfRule>
    <cfRule type="cellIs" dxfId="22931" priority="26088" stopIfTrue="1" operator="equal">
      <formula>"Napkin Hs"</formula>
    </cfRule>
    <cfRule type="cellIs" dxfId="22930" priority="26093" stopIfTrue="1" operator="equal">
      <formula>"Towel"</formula>
    </cfRule>
    <cfRule type="cellIs" dxfId="22929" priority="26094" stopIfTrue="1" operator="equal">
      <formula>"Napkin Hs"</formula>
    </cfRule>
    <cfRule type="cellIs" dxfId="22928" priority="26099" stopIfTrue="1" operator="equal">
      <formula>"Towel"</formula>
    </cfRule>
    <cfRule type="cellIs" dxfId="22927" priority="26100" stopIfTrue="1" operator="equal">
      <formula>"Napkin Hs"</formula>
    </cfRule>
    <cfRule type="cellIs" dxfId="22926" priority="26101" stopIfTrue="1" operator="equal">
      <formula>"Towel"</formula>
    </cfRule>
    <cfRule type="cellIs" dxfId="22925" priority="26102" stopIfTrue="1" operator="equal">
      <formula>"Napkin Hs"</formula>
    </cfRule>
    <cfRule type="cellIs" dxfId="22924" priority="26107" stopIfTrue="1" operator="equal">
      <formula>"Towel"</formula>
    </cfRule>
    <cfRule type="cellIs" dxfId="22923" priority="26108" stopIfTrue="1" operator="equal">
      <formula>"Napkin Hs"</formula>
    </cfRule>
    <cfRule type="cellIs" dxfId="22922" priority="26117" stopIfTrue="1" operator="equal">
      <formula>"Towel"</formula>
    </cfRule>
    <cfRule type="cellIs" dxfId="22921" priority="26118" stopIfTrue="1" operator="equal">
      <formula>"Napkin Hs"</formula>
    </cfRule>
    <cfRule type="cellIs" dxfId="22920" priority="26123" stopIfTrue="1" operator="equal">
      <formula>"Towel"</formula>
    </cfRule>
    <cfRule type="cellIs" dxfId="22919" priority="26124" stopIfTrue="1" operator="equal">
      <formula>"Napkin Hs"</formula>
    </cfRule>
    <cfRule type="cellIs" dxfId="22918" priority="26125" stopIfTrue="1" operator="equal">
      <formula>"Towel"</formula>
    </cfRule>
    <cfRule type="cellIs" dxfId="22917" priority="26126" stopIfTrue="1" operator="equal">
      <formula>"Napkin Hs"</formula>
    </cfRule>
    <cfRule type="cellIs" dxfId="22916" priority="26131" stopIfTrue="1" operator="equal">
      <formula>"Towel"</formula>
    </cfRule>
    <cfRule type="cellIs" dxfId="22915" priority="26132" stopIfTrue="1" operator="equal">
      <formula>"Napkin Hs"</formula>
    </cfRule>
    <cfRule type="cellIs" dxfId="22914" priority="26141" stopIfTrue="1" operator="equal">
      <formula>"Towel"</formula>
    </cfRule>
    <cfRule type="cellIs" dxfId="22913" priority="26142" stopIfTrue="1" operator="equal">
      <formula>"Napkin Hs"</formula>
    </cfRule>
    <cfRule type="cellIs" dxfId="22912" priority="26143" stopIfTrue="1" operator="equal">
      <formula>"Towel"</formula>
    </cfRule>
    <cfRule type="cellIs" dxfId="22911" priority="26144" stopIfTrue="1" operator="equal">
      <formula>"Napkin Hs"</formula>
    </cfRule>
    <cfRule type="cellIs" dxfId="22910" priority="26149" stopIfTrue="1" operator="equal">
      <formula>"Towel"</formula>
    </cfRule>
    <cfRule type="cellIs" dxfId="22909" priority="26150" stopIfTrue="1" operator="equal">
      <formula>"Napkin Hs"</formula>
    </cfRule>
    <cfRule type="cellIs" dxfId="22908" priority="26159" stopIfTrue="1" operator="equal">
      <formula>"Towel"</formula>
    </cfRule>
    <cfRule type="cellIs" dxfId="22907" priority="26160" stopIfTrue="1" operator="equal">
      <formula>"Napkin Hs"</formula>
    </cfRule>
    <cfRule type="cellIs" dxfId="22906" priority="26161" stopIfTrue="1" operator="equal">
      <formula>"Towel"</formula>
    </cfRule>
    <cfRule type="cellIs" dxfId="22905" priority="26162" stopIfTrue="1" operator="equal">
      <formula>"Napkin Hs"</formula>
    </cfRule>
    <cfRule type="cellIs" dxfId="22904" priority="26168" stopIfTrue="1" operator="equal">
      <formula>"Napkin Hs"</formula>
    </cfRule>
  </conditionalFormatting>
  <conditionalFormatting sqref="C16:C17">
    <cfRule type="cellIs" dxfId="22903" priority="26167" stopIfTrue="1" operator="equal">
      <formula>"Towel"</formula>
    </cfRule>
  </conditionalFormatting>
  <conditionalFormatting sqref="C16:C17">
    <cfRule type="cellIs" dxfId="22902" priority="26078" stopIfTrue="1" operator="equal">
      <formula>"Napkin Hs"</formula>
    </cfRule>
    <cfRule type="cellIs" dxfId="22901" priority="26079" stopIfTrue="1" operator="equal">
      <formula>"Towel"</formula>
    </cfRule>
    <cfRule type="cellIs" dxfId="22900" priority="26080" stopIfTrue="1" operator="equal">
      <formula>"Napkin Hs"</formula>
    </cfRule>
    <cfRule type="cellIs" dxfId="22899" priority="26081" stopIfTrue="1" operator="equal">
      <formula>"Towel"</formula>
    </cfRule>
    <cfRule type="cellIs" dxfId="22898" priority="26082" stopIfTrue="1" operator="equal">
      <formula>"Napkin Hs"</formula>
    </cfRule>
    <cfRule type="cellIs" dxfId="22897" priority="26083" stopIfTrue="1" operator="equal">
      <formula>"Towel"</formula>
    </cfRule>
    <cfRule type="cellIs" dxfId="22896" priority="26084" stopIfTrue="1" operator="equal">
      <formula>"Napkin Hs"</formula>
    </cfRule>
    <cfRule type="cellIs" dxfId="22895" priority="26085" stopIfTrue="1" operator="equal">
      <formula>"Towel"</formula>
    </cfRule>
    <cfRule type="cellIs" dxfId="22894" priority="26086" stopIfTrue="1" operator="equal">
      <formula>"Napkin Hs"</formula>
    </cfRule>
    <cfRule type="cellIs" dxfId="22893" priority="26089" stopIfTrue="1" operator="equal">
      <formula>"Towel"</formula>
    </cfRule>
    <cfRule type="cellIs" dxfId="22892" priority="26090" stopIfTrue="1" operator="equal">
      <formula>"Napkin Hs"</formula>
    </cfRule>
    <cfRule type="cellIs" dxfId="22891" priority="26091" stopIfTrue="1" operator="equal">
      <formula>"Towel"</formula>
    </cfRule>
    <cfRule type="cellIs" dxfId="22890" priority="26092" stopIfTrue="1" operator="equal">
      <formula>"Napkin Hs"</formula>
    </cfRule>
    <cfRule type="cellIs" dxfId="22889" priority="26095" stopIfTrue="1" operator="equal">
      <formula>"Towel"</formula>
    </cfRule>
    <cfRule type="cellIs" dxfId="22888" priority="26096" stopIfTrue="1" operator="equal">
      <formula>"Napkin Hs"</formula>
    </cfRule>
    <cfRule type="cellIs" dxfId="22887" priority="26097" stopIfTrue="1" operator="equal">
      <formula>"Towel"</formula>
    </cfRule>
    <cfRule type="cellIs" dxfId="22886" priority="26098" stopIfTrue="1" operator="equal">
      <formula>"Napkin Hs"</formula>
    </cfRule>
    <cfRule type="cellIs" dxfId="22885" priority="26103" stopIfTrue="1" operator="equal">
      <formula>"Towel"</formula>
    </cfRule>
    <cfRule type="cellIs" dxfId="22884" priority="26104" stopIfTrue="1" operator="equal">
      <formula>"Napkin Hs"</formula>
    </cfRule>
    <cfRule type="cellIs" dxfId="22883" priority="26105" stopIfTrue="1" operator="equal">
      <formula>"Towel"</formula>
    </cfRule>
    <cfRule type="cellIs" dxfId="22882" priority="26106" stopIfTrue="1" operator="equal">
      <formula>"Napkin Hs"</formula>
    </cfRule>
    <cfRule type="cellIs" dxfId="22881" priority="26109" stopIfTrue="1" operator="equal">
      <formula>"Towel"</formula>
    </cfRule>
    <cfRule type="cellIs" dxfId="22880" priority="26110" stopIfTrue="1" operator="equal">
      <formula>"Napkin Hs"</formula>
    </cfRule>
    <cfRule type="cellIs" dxfId="22879" priority="26111" stopIfTrue="1" operator="equal">
      <formula>"Towel"</formula>
    </cfRule>
    <cfRule type="cellIs" dxfId="22878" priority="26112" stopIfTrue="1" operator="equal">
      <formula>"Napkin Hs"</formula>
    </cfRule>
    <cfRule type="cellIs" dxfId="22877" priority="26113" stopIfTrue="1" operator="equal">
      <formula>"Towel"</formula>
    </cfRule>
    <cfRule type="cellIs" dxfId="22876" priority="26114" stopIfTrue="1" operator="equal">
      <formula>"Napkin Hs"</formula>
    </cfRule>
    <cfRule type="cellIs" dxfId="22875" priority="26115" stopIfTrue="1" operator="equal">
      <formula>"Towel"</formula>
    </cfRule>
    <cfRule type="cellIs" dxfId="22874" priority="26116" stopIfTrue="1" operator="equal">
      <formula>"Napkin Hs"</formula>
    </cfRule>
    <cfRule type="cellIs" dxfId="22873" priority="26119" stopIfTrue="1" operator="equal">
      <formula>"Towel"</formula>
    </cfRule>
    <cfRule type="cellIs" dxfId="22872" priority="26120" stopIfTrue="1" operator="equal">
      <formula>"Napkin Hs"</formula>
    </cfRule>
    <cfRule type="cellIs" dxfId="22871" priority="26121" stopIfTrue="1" operator="equal">
      <formula>"Towel"</formula>
    </cfRule>
    <cfRule type="cellIs" dxfId="22870" priority="26122" stopIfTrue="1" operator="equal">
      <formula>"Napkin Hs"</formula>
    </cfRule>
    <cfRule type="cellIs" dxfId="22869" priority="26127" stopIfTrue="1" operator="equal">
      <formula>"Towel"</formula>
    </cfRule>
    <cfRule type="cellIs" dxfId="22868" priority="26128" stopIfTrue="1" operator="equal">
      <formula>"Napkin Hs"</formula>
    </cfRule>
    <cfRule type="cellIs" dxfId="22867" priority="26129" stopIfTrue="1" operator="equal">
      <formula>"Towel"</formula>
    </cfRule>
    <cfRule type="cellIs" dxfId="22866" priority="26130" stopIfTrue="1" operator="equal">
      <formula>"Napkin Hs"</formula>
    </cfRule>
    <cfRule type="cellIs" dxfId="22865" priority="26133" stopIfTrue="1" operator="equal">
      <formula>"Towel"</formula>
    </cfRule>
    <cfRule type="cellIs" dxfId="22864" priority="26134" stopIfTrue="1" operator="equal">
      <formula>"Napkin Hs"</formula>
    </cfRule>
    <cfRule type="cellIs" dxfId="22863" priority="26135" stopIfTrue="1" operator="equal">
      <formula>"Towel"</formula>
    </cfRule>
    <cfRule type="cellIs" dxfId="22862" priority="26136" stopIfTrue="1" operator="equal">
      <formula>"Napkin Hs"</formula>
    </cfRule>
    <cfRule type="cellIs" dxfId="22861" priority="26137" stopIfTrue="1" operator="equal">
      <formula>"Towel"</formula>
    </cfRule>
    <cfRule type="cellIs" dxfId="22860" priority="26138" stopIfTrue="1" operator="equal">
      <formula>"Napkin Hs"</formula>
    </cfRule>
    <cfRule type="cellIs" dxfId="22859" priority="26139" stopIfTrue="1" operator="equal">
      <formula>"Towel"</formula>
    </cfRule>
    <cfRule type="cellIs" dxfId="22858" priority="26140" stopIfTrue="1" operator="equal">
      <formula>"Napkin Hs"</formula>
    </cfRule>
    <cfRule type="cellIs" dxfId="22857" priority="26145" stopIfTrue="1" operator="equal">
      <formula>"Towel"</formula>
    </cfRule>
    <cfRule type="cellIs" dxfId="22856" priority="26146" stopIfTrue="1" operator="equal">
      <formula>"Napkin Hs"</formula>
    </cfRule>
    <cfRule type="cellIs" dxfId="22855" priority="26147" stopIfTrue="1" operator="equal">
      <formula>"Towel"</formula>
    </cfRule>
    <cfRule type="cellIs" dxfId="22854" priority="26148" stopIfTrue="1" operator="equal">
      <formula>"Napkin Hs"</formula>
    </cfRule>
    <cfRule type="cellIs" dxfId="22853" priority="26151" stopIfTrue="1" operator="equal">
      <formula>"Towel"</formula>
    </cfRule>
    <cfRule type="cellIs" dxfId="22852" priority="26152" stopIfTrue="1" operator="equal">
      <formula>"Napkin Hs"</formula>
    </cfRule>
    <cfRule type="cellIs" dxfId="22851" priority="26153" stopIfTrue="1" operator="equal">
      <formula>"Towel"</formula>
    </cfRule>
    <cfRule type="cellIs" dxfId="22850" priority="26154" stopIfTrue="1" operator="equal">
      <formula>"Napkin Hs"</formula>
    </cfRule>
    <cfRule type="cellIs" dxfId="22849" priority="26155" stopIfTrue="1" operator="equal">
      <formula>"Towel"</formula>
    </cfRule>
    <cfRule type="cellIs" dxfId="22848" priority="26156" stopIfTrue="1" operator="equal">
      <formula>"Napkin Hs"</formula>
    </cfRule>
    <cfRule type="cellIs" dxfId="22847" priority="26157" stopIfTrue="1" operator="equal">
      <formula>"Towel"</formula>
    </cfRule>
    <cfRule type="cellIs" dxfId="22846" priority="26158" stopIfTrue="1" operator="equal">
      <formula>"Napkin Hs"</formula>
    </cfRule>
    <cfRule type="cellIs" dxfId="22845" priority="26163" stopIfTrue="1" operator="equal">
      <formula>"Towel"</formula>
    </cfRule>
    <cfRule type="cellIs" dxfId="22844" priority="26164" stopIfTrue="1" operator="equal">
      <formula>"Napkin Hs"</formula>
    </cfRule>
    <cfRule type="cellIs" dxfId="22843" priority="26165" stopIfTrue="1" operator="equal">
      <formula>"Towel"</formula>
    </cfRule>
    <cfRule type="cellIs" dxfId="22842" priority="26166" stopIfTrue="1" operator="equal">
      <formula>"Napkin Hs"</formula>
    </cfRule>
    <cfRule type="cellIs" dxfId="22841" priority="26169" stopIfTrue="1" operator="equal">
      <formula>"Towel"</formula>
    </cfRule>
    <cfRule type="cellIs" dxfId="22840" priority="26170" stopIfTrue="1" operator="equal">
      <formula>"Napkin Hs"</formula>
    </cfRule>
    <cfRule type="cellIs" dxfId="22839" priority="26171" stopIfTrue="1" operator="equal">
      <formula>"Towel"</formula>
    </cfRule>
    <cfRule type="cellIs" dxfId="22838" priority="26172" stopIfTrue="1" operator="equal">
      <formula>"Napkin Hs"</formula>
    </cfRule>
  </conditionalFormatting>
  <conditionalFormatting sqref="C16:C17">
    <cfRule type="cellIs" dxfId="22837" priority="26076" stopIfTrue="1" operator="equal">
      <formula>"Napkin Hs"</formula>
    </cfRule>
  </conditionalFormatting>
  <conditionalFormatting sqref="C16:C17">
    <cfRule type="cellIs" dxfId="22836" priority="26075" stopIfTrue="1" operator="equal">
      <formula>"Napkin Hs"</formula>
    </cfRule>
  </conditionalFormatting>
  <conditionalFormatting sqref="C16:C17">
    <cfRule type="cellIs" dxfId="22835" priority="26074" stopIfTrue="1" operator="equal">
      <formula>"Napkin Hs"</formula>
    </cfRule>
  </conditionalFormatting>
  <conditionalFormatting sqref="C16:C17">
    <cfRule type="cellIs" dxfId="22834" priority="26073" stopIfTrue="1" operator="equal">
      <formula>"Napkin Hs"</formula>
    </cfRule>
  </conditionalFormatting>
  <conditionalFormatting sqref="C16:C17">
    <cfRule type="cellIs" dxfId="22833" priority="26072" stopIfTrue="1" operator="equal">
      <formula>"Napkin Hs"</formula>
    </cfRule>
  </conditionalFormatting>
  <conditionalFormatting sqref="C16:C17">
    <cfRule type="cellIs" dxfId="22832" priority="26071" stopIfTrue="1" operator="equal">
      <formula>"Napkin Hs"</formula>
    </cfRule>
  </conditionalFormatting>
  <conditionalFormatting sqref="C16:C17">
    <cfRule type="cellIs" dxfId="22831" priority="26067" stopIfTrue="1" operator="equal">
      <formula>"Towel"</formula>
    </cfRule>
    <cfRule type="cellIs" dxfId="22830" priority="26068" stopIfTrue="1" operator="equal">
      <formula>"Napkin Hs"</formula>
    </cfRule>
  </conditionalFormatting>
  <conditionalFormatting sqref="C16:C17">
    <cfRule type="cellIs" dxfId="22829" priority="26069" stopIfTrue="1" operator="equal">
      <formula>"Towel"</formula>
    </cfRule>
    <cfRule type="cellIs" dxfId="22828" priority="26070" stopIfTrue="1" operator="equal">
      <formula>"Napkin Hs"</formula>
    </cfRule>
  </conditionalFormatting>
  <conditionalFormatting sqref="C16:C17">
    <cfRule type="cellIs" dxfId="22827" priority="26063" stopIfTrue="1" operator="equal">
      <formula>"Towel"</formula>
    </cfRule>
    <cfRule type="cellIs" dxfId="22826" priority="26064" stopIfTrue="1" operator="equal">
      <formula>"Napkin Hs"</formula>
    </cfRule>
  </conditionalFormatting>
  <conditionalFormatting sqref="C16:C17">
    <cfRule type="cellIs" dxfId="22825" priority="26065" stopIfTrue="1" operator="equal">
      <formula>"Towel"</formula>
    </cfRule>
    <cfRule type="cellIs" dxfId="22824" priority="26066" stopIfTrue="1" operator="equal">
      <formula>"Napkin Hs"</formula>
    </cfRule>
  </conditionalFormatting>
  <conditionalFormatting sqref="C16:C17">
    <cfRule type="cellIs" dxfId="22823" priority="26061" stopIfTrue="1" operator="equal">
      <formula>"Towel"</formula>
    </cfRule>
    <cfRule type="cellIs" dxfId="22822" priority="26062" stopIfTrue="1" operator="equal">
      <formula>"Napkin Hs"</formula>
    </cfRule>
  </conditionalFormatting>
  <conditionalFormatting sqref="C16:C17">
    <cfRule type="cellIs" dxfId="22821" priority="26057" stopIfTrue="1" operator="equal">
      <formula>"Towel"</formula>
    </cfRule>
    <cfRule type="cellIs" dxfId="22820" priority="26058" stopIfTrue="1" operator="equal">
      <formula>"Napkin Hs"</formula>
    </cfRule>
  </conditionalFormatting>
  <conditionalFormatting sqref="C16:C17">
    <cfRule type="cellIs" dxfId="22819" priority="26059" stopIfTrue="1" operator="equal">
      <formula>"Towel"</formula>
    </cfRule>
    <cfRule type="cellIs" dxfId="22818" priority="26060" stopIfTrue="1" operator="equal">
      <formula>"Napkin Hs"</formula>
    </cfRule>
  </conditionalFormatting>
  <conditionalFormatting sqref="C16:C17">
    <cfRule type="cellIs" dxfId="22817" priority="26053" stopIfTrue="1" operator="equal">
      <formula>"Towel"</formula>
    </cfRule>
    <cfRule type="cellIs" dxfId="22816" priority="26054" stopIfTrue="1" operator="equal">
      <formula>"Napkin Hs"</formula>
    </cfRule>
  </conditionalFormatting>
  <conditionalFormatting sqref="C16:C17">
    <cfRule type="cellIs" dxfId="22815" priority="26055" stopIfTrue="1" operator="equal">
      <formula>"Towel"</formula>
    </cfRule>
    <cfRule type="cellIs" dxfId="22814" priority="26056" stopIfTrue="1" operator="equal">
      <formula>"Napkin Hs"</formula>
    </cfRule>
  </conditionalFormatting>
  <conditionalFormatting sqref="C16:C17">
    <cfRule type="cellIs" dxfId="22813" priority="26051" stopIfTrue="1" operator="equal">
      <formula>"Towel"</formula>
    </cfRule>
    <cfRule type="cellIs" dxfId="22812" priority="26052" stopIfTrue="1" operator="equal">
      <formula>"Napkin Hs"</formula>
    </cfRule>
  </conditionalFormatting>
  <conditionalFormatting sqref="C16:C17">
    <cfRule type="cellIs" dxfId="22811" priority="26045" stopIfTrue="1" operator="equal">
      <formula>"Towel"</formula>
    </cfRule>
    <cfRule type="cellIs" dxfId="22810" priority="26046" stopIfTrue="1" operator="equal">
      <formula>"Napkin Hs"</formula>
    </cfRule>
  </conditionalFormatting>
  <conditionalFormatting sqref="C16:C17">
    <cfRule type="cellIs" dxfId="22809" priority="26049" stopIfTrue="1" operator="equal">
      <formula>"Towel"</formula>
    </cfRule>
    <cfRule type="cellIs" dxfId="22808" priority="26050" stopIfTrue="1" operator="equal">
      <formula>"Napkin Hs"</formula>
    </cfRule>
  </conditionalFormatting>
  <conditionalFormatting sqref="C16:C17">
    <cfRule type="cellIs" dxfId="22807" priority="26047" stopIfTrue="1" operator="equal">
      <formula>"Towel"</formula>
    </cfRule>
    <cfRule type="cellIs" dxfId="22806" priority="26048" stopIfTrue="1" operator="equal">
      <formula>"Napkin Hs"</formula>
    </cfRule>
  </conditionalFormatting>
  <conditionalFormatting sqref="C16:C17">
    <cfRule type="cellIs" dxfId="22805" priority="26039" stopIfTrue="1" operator="equal">
      <formula>"Towel"</formula>
    </cfRule>
    <cfRule type="cellIs" dxfId="22804" priority="26040" stopIfTrue="1" operator="equal">
      <formula>"Napkin Hs"</formula>
    </cfRule>
  </conditionalFormatting>
  <conditionalFormatting sqref="C16:C17">
    <cfRule type="cellIs" dxfId="22803" priority="26041" stopIfTrue="1" operator="equal">
      <formula>"Towel"</formula>
    </cfRule>
    <cfRule type="cellIs" dxfId="22802" priority="26042" stopIfTrue="1" operator="equal">
      <formula>"Napkin Hs"</formula>
    </cfRule>
  </conditionalFormatting>
  <conditionalFormatting sqref="C16:C17">
    <cfRule type="cellIs" dxfId="22801" priority="26043" stopIfTrue="1" operator="equal">
      <formula>"Towel"</formula>
    </cfRule>
    <cfRule type="cellIs" dxfId="22800" priority="26044" stopIfTrue="1" operator="equal">
      <formula>"Napkin Hs"</formula>
    </cfRule>
  </conditionalFormatting>
  <conditionalFormatting sqref="C16:C17">
    <cfRule type="cellIs" dxfId="22799" priority="26037" stopIfTrue="1" operator="equal">
      <formula>"Towel"</formula>
    </cfRule>
    <cfRule type="cellIs" dxfId="22798" priority="26038" stopIfTrue="1" operator="equal">
      <formula>"Napkin Hs"</formula>
    </cfRule>
  </conditionalFormatting>
  <conditionalFormatting sqref="C16:C17">
    <cfRule type="cellIs" dxfId="22797" priority="26035" stopIfTrue="1" operator="equal">
      <formula>"Towel"</formula>
    </cfRule>
    <cfRule type="cellIs" dxfId="22796" priority="26036" stopIfTrue="1" operator="equal">
      <formula>"Napkin Hs"</formula>
    </cfRule>
  </conditionalFormatting>
  <conditionalFormatting sqref="C16:C17">
    <cfRule type="cellIs" dxfId="22795" priority="26011" stopIfTrue="1" operator="equal">
      <formula>"Towel"</formula>
    </cfRule>
  </conditionalFormatting>
  <conditionalFormatting sqref="C16:C17">
    <cfRule type="cellIs" dxfId="22794" priority="26012" stopIfTrue="1" operator="equal">
      <formula>"Napkin Hs"</formula>
    </cfRule>
    <cfRule type="cellIs" dxfId="22793" priority="26017" stopIfTrue="1" operator="equal">
      <formula>"Towel"</formula>
    </cfRule>
    <cfRule type="cellIs" dxfId="22792" priority="26018" stopIfTrue="1" operator="equal">
      <formula>"Napkin Hs"</formula>
    </cfRule>
    <cfRule type="cellIs" dxfId="22791" priority="26027" stopIfTrue="1" operator="equal">
      <formula>"Towel"</formula>
    </cfRule>
    <cfRule type="cellIs" dxfId="22790" priority="26028" stopIfTrue="1" operator="equal">
      <formula>"Napkin Hs"</formula>
    </cfRule>
    <cfRule type="cellIs" dxfId="22789" priority="26033" stopIfTrue="1" operator="equal">
      <formula>"Towel"</formula>
    </cfRule>
    <cfRule type="cellIs" dxfId="22788" priority="26034" stopIfTrue="1" operator="equal">
      <formula>"Napkin Hs"</formula>
    </cfRule>
  </conditionalFormatting>
  <conditionalFormatting sqref="C16:C17">
    <cfRule type="cellIs" dxfId="22787" priority="26013" stopIfTrue="1" operator="equal">
      <formula>"Towel"</formula>
    </cfRule>
    <cfRule type="cellIs" dxfId="22786" priority="26014" stopIfTrue="1" operator="equal">
      <formula>"Napkin Hs"</formula>
    </cfRule>
    <cfRule type="cellIs" dxfId="22785" priority="26015" stopIfTrue="1" operator="equal">
      <formula>"Towel"</formula>
    </cfRule>
    <cfRule type="cellIs" dxfId="22784" priority="26016" stopIfTrue="1" operator="equal">
      <formula>"Napkin Hs"</formula>
    </cfRule>
    <cfRule type="cellIs" dxfId="22783" priority="26019" stopIfTrue="1" operator="equal">
      <formula>"Towel"</formula>
    </cfRule>
    <cfRule type="cellIs" dxfId="22782" priority="26020" stopIfTrue="1" operator="equal">
      <formula>"Napkin Hs"</formula>
    </cfRule>
    <cfRule type="cellIs" dxfId="22781" priority="26021" stopIfTrue="1" operator="equal">
      <formula>"Towel"</formula>
    </cfRule>
    <cfRule type="cellIs" dxfId="22780" priority="26022" stopIfTrue="1" operator="equal">
      <formula>"Napkin Hs"</formula>
    </cfRule>
    <cfRule type="cellIs" dxfId="22779" priority="26023" stopIfTrue="1" operator="equal">
      <formula>"Towel"</formula>
    </cfRule>
    <cfRule type="cellIs" dxfId="22778" priority="26024" stopIfTrue="1" operator="equal">
      <formula>"Napkin Hs"</formula>
    </cfRule>
    <cfRule type="cellIs" dxfId="22777" priority="26025" stopIfTrue="1" operator="equal">
      <formula>"Towel"</formula>
    </cfRule>
    <cfRule type="cellIs" dxfId="22776" priority="26026" stopIfTrue="1" operator="equal">
      <formula>"Napkin Hs"</formula>
    </cfRule>
    <cfRule type="cellIs" dxfId="22775" priority="26029" stopIfTrue="1" operator="equal">
      <formula>"Towel"</formula>
    </cfRule>
    <cfRule type="cellIs" dxfId="22774" priority="26030" stopIfTrue="1" operator="equal">
      <formula>"Napkin Hs"</formula>
    </cfRule>
    <cfRule type="cellIs" dxfId="22773" priority="26032" stopIfTrue="1" operator="equal">
      <formula>"Napkin Hs"</formula>
    </cfRule>
  </conditionalFormatting>
  <conditionalFormatting sqref="C16:C17">
    <cfRule type="cellIs" dxfId="22772" priority="26031" stopIfTrue="1" operator="equal">
      <formula>"Towel"</formula>
    </cfRule>
  </conditionalFormatting>
  <conditionalFormatting sqref="C16:C17">
    <cfRule type="cellIs" dxfId="22771" priority="26009" stopIfTrue="1" operator="equal">
      <formula>"Towel"</formula>
    </cfRule>
    <cfRule type="cellIs" dxfId="22770" priority="26010" stopIfTrue="1" operator="equal">
      <formula>"Napkin Hs"</formula>
    </cfRule>
  </conditionalFormatting>
  <conditionalFormatting sqref="C16:C17">
    <cfRule type="cellIs" dxfId="22769" priority="26008" stopIfTrue="1" operator="equal">
      <formula>"Napkin Hs"</formula>
    </cfRule>
  </conditionalFormatting>
  <conditionalFormatting sqref="C16:C17">
    <cfRule type="cellIs" dxfId="22768" priority="26007" stopIfTrue="1" operator="equal">
      <formula>"Towel"</formula>
    </cfRule>
  </conditionalFormatting>
  <conditionalFormatting sqref="C16:C17">
    <cfRule type="cellIs" dxfId="22767" priority="26005" stopIfTrue="1" operator="equal">
      <formula>"Towel"</formula>
    </cfRule>
  </conditionalFormatting>
  <conditionalFormatting sqref="C16:C17">
    <cfRule type="cellIs" dxfId="22766" priority="26006" stopIfTrue="1" operator="equal">
      <formula>"Napkin Hs"</formula>
    </cfRule>
  </conditionalFormatting>
  <conditionalFormatting sqref="C16:C17">
    <cfRule type="cellIs" dxfId="22765" priority="25909" stopIfTrue="1" operator="equal">
      <formula>"Towel"</formula>
    </cfRule>
  </conditionalFormatting>
  <conditionalFormatting sqref="C16:C17">
    <cfRule type="cellIs" dxfId="22764" priority="25919" stopIfTrue="1" operator="equal">
      <formula>"Towel"</formula>
    </cfRule>
    <cfRule type="cellIs" dxfId="22763" priority="25920" stopIfTrue="1" operator="equal">
      <formula>"Napkin Hs"</formula>
    </cfRule>
    <cfRule type="cellIs" dxfId="22762" priority="25925" stopIfTrue="1" operator="equal">
      <formula>"Towel"</formula>
    </cfRule>
    <cfRule type="cellIs" dxfId="22761" priority="25926" stopIfTrue="1" operator="equal">
      <formula>"Napkin Hs"</formula>
    </cfRule>
    <cfRule type="cellIs" dxfId="22760" priority="25931" stopIfTrue="1" operator="equal">
      <formula>"Towel"</formula>
    </cfRule>
    <cfRule type="cellIs" dxfId="22759" priority="25932" stopIfTrue="1" operator="equal">
      <formula>"Napkin Hs"</formula>
    </cfRule>
    <cfRule type="cellIs" dxfId="22758" priority="25933" stopIfTrue="1" operator="equal">
      <formula>"Towel"</formula>
    </cfRule>
    <cfRule type="cellIs" dxfId="22757" priority="25934" stopIfTrue="1" operator="equal">
      <formula>"Napkin Hs"</formula>
    </cfRule>
    <cfRule type="cellIs" dxfId="22756" priority="25939" stopIfTrue="1" operator="equal">
      <formula>"Towel"</formula>
    </cfRule>
    <cfRule type="cellIs" dxfId="22755" priority="25940" stopIfTrue="1" operator="equal">
      <formula>"Napkin Hs"</formula>
    </cfRule>
    <cfRule type="cellIs" dxfId="22754" priority="25949" stopIfTrue="1" operator="equal">
      <formula>"Towel"</formula>
    </cfRule>
    <cfRule type="cellIs" dxfId="22753" priority="25950" stopIfTrue="1" operator="equal">
      <formula>"Napkin Hs"</formula>
    </cfRule>
    <cfRule type="cellIs" dxfId="22752" priority="25955" stopIfTrue="1" operator="equal">
      <formula>"Towel"</formula>
    </cfRule>
    <cfRule type="cellIs" dxfId="22751" priority="25956" stopIfTrue="1" operator="equal">
      <formula>"Napkin Hs"</formula>
    </cfRule>
    <cfRule type="cellIs" dxfId="22750" priority="25957" stopIfTrue="1" operator="equal">
      <formula>"Towel"</formula>
    </cfRule>
    <cfRule type="cellIs" dxfId="22749" priority="25958" stopIfTrue="1" operator="equal">
      <formula>"Napkin Hs"</formula>
    </cfRule>
    <cfRule type="cellIs" dxfId="22748" priority="25963" stopIfTrue="1" operator="equal">
      <formula>"Towel"</formula>
    </cfRule>
    <cfRule type="cellIs" dxfId="22747" priority="25964" stopIfTrue="1" operator="equal">
      <formula>"Napkin Hs"</formula>
    </cfRule>
    <cfRule type="cellIs" dxfId="22746" priority="25973" stopIfTrue="1" operator="equal">
      <formula>"Towel"</formula>
    </cfRule>
    <cfRule type="cellIs" dxfId="22745" priority="25974" stopIfTrue="1" operator="equal">
      <formula>"Napkin Hs"</formula>
    </cfRule>
    <cfRule type="cellIs" dxfId="22744" priority="25975" stopIfTrue="1" operator="equal">
      <formula>"Towel"</formula>
    </cfRule>
    <cfRule type="cellIs" dxfId="22743" priority="25976" stopIfTrue="1" operator="equal">
      <formula>"Napkin Hs"</formula>
    </cfRule>
    <cfRule type="cellIs" dxfId="22742" priority="25981" stopIfTrue="1" operator="equal">
      <formula>"Towel"</formula>
    </cfRule>
    <cfRule type="cellIs" dxfId="22741" priority="25982" stopIfTrue="1" operator="equal">
      <formula>"Napkin Hs"</formula>
    </cfRule>
    <cfRule type="cellIs" dxfId="22740" priority="25991" stopIfTrue="1" operator="equal">
      <formula>"Towel"</formula>
    </cfRule>
    <cfRule type="cellIs" dxfId="22739" priority="25992" stopIfTrue="1" operator="equal">
      <formula>"Napkin Hs"</formula>
    </cfRule>
    <cfRule type="cellIs" dxfId="22738" priority="25993" stopIfTrue="1" operator="equal">
      <formula>"Towel"</formula>
    </cfRule>
    <cfRule type="cellIs" dxfId="22737" priority="25994" stopIfTrue="1" operator="equal">
      <formula>"Napkin Hs"</formula>
    </cfRule>
    <cfRule type="cellIs" dxfId="22736" priority="26000" stopIfTrue="1" operator="equal">
      <formula>"Napkin Hs"</formula>
    </cfRule>
  </conditionalFormatting>
  <conditionalFormatting sqref="C16:C17">
    <cfRule type="cellIs" dxfId="22735" priority="25999" stopIfTrue="1" operator="equal">
      <formula>"Towel"</formula>
    </cfRule>
  </conditionalFormatting>
  <conditionalFormatting sqref="C16:C17">
    <cfRule type="cellIs" dxfId="22734" priority="25910" stopIfTrue="1" operator="equal">
      <formula>"Napkin Hs"</formula>
    </cfRule>
    <cfRule type="cellIs" dxfId="22733" priority="25911" stopIfTrue="1" operator="equal">
      <formula>"Towel"</formula>
    </cfRule>
    <cfRule type="cellIs" dxfId="22732" priority="25912" stopIfTrue="1" operator="equal">
      <formula>"Napkin Hs"</formula>
    </cfRule>
    <cfRule type="cellIs" dxfId="22731" priority="25913" stopIfTrue="1" operator="equal">
      <formula>"Towel"</formula>
    </cfRule>
    <cfRule type="cellIs" dxfId="22730" priority="25914" stopIfTrue="1" operator="equal">
      <formula>"Napkin Hs"</formula>
    </cfRule>
    <cfRule type="cellIs" dxfId="22729" priority="25915" stopIfTrue="1" operator="equal">
      <formula>"Towel"</formula>
    </cfRule>
    <cfRule type="cellIs" dxfId="22728" priority="25916" stopIfTrue="1" operator="equal">
      <formula>"Napkin Hs"</formula>
    </cfRule>
    <cfRule type="cellIs" dxfId="22727" priority="25917" stopIfTrue="1" operator="equal">
      <formula>"Towel"</formula>
    </cfRule>
    <cfRule type="cellIs" dxfId="22726" priority="25918" stopIfTrue="1" operator="equal">
      <formula>"Napkin Hs"</formula>
    </cfRule>
    <cfRule type="cellIs" dxfId="22725" priority="25921" stopIfTrue="1" operator="equal">
      <formula>"Towel"</formula>
    </cfRule>
    <cfRule type="cellIs" dxfId="22724" priority="25922" stopIfTrue="1" operator="equal">
      <formula>"Napkin Hs"</formula>
    </cfRule>
    <cfRule type="cellIs" dxfId="22723" priority="25923" stopIfTrue="1" operator="equal">
      <formula>"Towel"</formula>
    </cfRule>
    <cfRule type="cellIs" dxfId="22722" priority="25924" stopIfTrue="1" operator="equal">
      <formula>"Napkin Hs"</formula>
    </cfRule>
    <cfRule type="cellIs" dxfId="22721" priority="25927" stopIfTrue="1" operator="equal">
      <formula>"Towel"</formula>
    </cfRule>
    <cfRule type="cellIs" dxfId="22720" priority="25928" stopIfTrue="1" operator="equal">
      <formula>"Napkin Hs"</formula>
    </cfRule>
    <cfRule type="cellIs" dxfId="22719" priority="25929" stopIfTrue="1" operator="equal">
      <formula>"Towel"</formula>
    </cfRule>
    <cfRule type="cellIs" dxfId="22718" priority="25930" stopIfTrue="1" operator="equal">
      <formula>"Napkin Hs"</formula>
    </cfRule>
    <cfRule type="cellIs" dxfId="22717" priority="25935" stopIfTrue="1" operator="equal">
      <formula>"Towel"</formula>
    </cfRule>
    <cfRule type="cellIs" dxfId="22716" priority="25936" stopIfTrue="1" operator="equal">
      <formula>"Napkin Hs"</formula>
    </cfRule>
    <cfRule type="cellIs" dxfId="22715" priority="25937" stopIfTrue="1" operator="equal">
      <formula>"Towel"</formula>
    </cfRule>
    <cfRule type="cellIs" dxfId="22714" priority="25938" stopIfTrue="1" operator="equal">
      <formula>"Napkin Hs"</formula>
    </cfRule>
    <cfRule type="cellIs" dxfId="22713" priority="25941" stopIfTrue="1" operator="equal">
      <formula>"Towel"</formula>
    </cfRule>
    <cfRule type="cellIs" dxfId="22712" priority="25942" stopIfTrue="1" operator="equal">
      <formula>"Napkin Hs"</formula>
    </cfRule>
    <cfRule type="cellIs" dxfId="22711" priority="25943" stopIfTrue="1" operator="equal">
      <formula>"Towel"</formula>
    </cfRule>
    <cfRule type="cellIs" dxfId="22710" priority="25944" stopIfTrue="1" operator="equal">
      <formula>"Napkin Hs"</formula>
    </cfRule>
    <cfRule type="cellIs" dxfId="22709" priority="25945" stopIfTrue="1" operator="equal">
      <formula>"Towel"</formula>
    </cfRule>
    <cfRule type="cellIs" dxfId="22708" priority="25946" stopIfTrue="1" operator="equal">
      <formula>"Napkin Hs"</formula>
    </cfRule>
    <cfRule type="cellIs" dxfId="22707" priority="25947" stopIfTrue="1" operator="equal">
      <formula>"Towel"</formula>
    </cfRule>
    <cfRule type="cellIs" dxfId="22706" priority="25948" stopIfTrue="1" operator="equal">
      <formula>"Napkin Hs"</formula>
    </cfRule>
    <cfRule type="cellIs" dxfId="22705" priority="25951" stopIfTrue="1" operator="equal">
      <formula>"Towel"</formula>
    </cfRule>
    <cfRule type="cellIs" dxfId="22704" priority="25952" stopIfTrue="1" operator="equal">
      <formula>"Napkin Hs"</formula>
    </cfRule>
    <cfRule type="cellIs" dxfId="22703" priority="25953" stopIfTrue="1" operator="equal">
      <formula>"Towel"</formula>
    </cfRule>
    <cfRule type="cellIs" dxfId="22702" priority="25954" stopIfTrue="1" operator="equal">
      <formula>"Napkin Hs"</formula>
    </cfRule>
    <cfRule type="cellIs" dxfId="22701" priority="25959" stopIfTrue="1" operator="equal">
      <formula>"Towel"</formula>
    </cfRule>
    <cfRule type="cellIs" dxfId="22700" priority="25960" stopIfTrue="1" operator="equal">
      <formula>"Napkin Hs"</formula>
    </cfRule>
    <cfRule type="cellIs" dxfId="22699" priority="25961" stopIfTrue="1" operator="equal">
      <formula>"Towel"</formula>
    </cfRule>
    <cfRule type="cellIs" dxfId="22698" priority="25962" stopIfTrue="1" operator="equal">
      <formula>"Napkin Hs"</formula>
    </cfRule>
    <cfRule type="cellIs" dxfId="22697" priority="25965" stopIfTrue="1" operator="equal">
      <formula>"Towel"</formula>
    </cfRule>
    <cfRule type="cellIs" dxfId="22696" priority="25966" stopIfTrue="1" operator="equal">
      <formula>"Napkin Hs"</formula>
    </cfRule>
    <cfRule type="cellIs" dxfId="22695" priority="25967" stopIfTrue="1" operator="equal">
      <formula>"Towel"</formula>
    </cfRule>
    <cfRule type="cellIs" dxfId="22694" priority="25968" stopIfTrue="1" operator="equal">
      <formula>"Napkin Hs"</formula>
    </cfRule>
    <cfRule type="cellIs" dxfId="22693" priority="25969" stopIfTrue="1" operator="equal">
      <formula>"Towel"</formula>
    </cfRule>
    <cfRule type="cellIs" dxfId="22692" priority="25970" stopIfTrue="1" operator="equal">
      <formula>"Napkin Hs"</formula>
    </cfRule>
    <cfRule type="cellIs" dxfId="22691" priority="25971" stopIfTrue="1" operator="equal">
      <formula>"Towel"</formula>
    </cfRule>
    <cfRule type="cellIs" dxfId="22690" priority="25972" stopIfTrue="1" operator="equal">
      <formula>"Napkin Hs"</formula>
    </cfRule>
    <cfRule type="cellIs" dxfId="22689" priority="25977" stopIfTrue="1" operator="equal">
      <formula>"Towel"</formula>
    </cfRule>
    <cfRule type="cellIs" dxfId="22688" priority="25978" stopIfTrue="1" operator="equal">
      <formula>"Napkin Hs"</formula>
    </cfRule>
    <cfRule type="cellIs" dxfId="22687" priority="25979" stopIfTrue="1" operator="equal">
      <formula>"Towel"</formula>
    </cfRule>
    <cfRule type="cellIs" dxfId="22686" priority="25980" stopIfTrue="1" operator="equal">
      <formula>"Napkin Hs"</formula>
    </cfRule>
    <cfRule type="cellIs" dxfId="22685" priority="25983" stopIfTrue="1" operator="equal">
      <formula>"Towel"</formula>
    </cfRule>
    <cfRule type="cellIs" dxfId="22684" priority="25984" stopIfTrue="1" operator="equal">
      <formula>"Napkin Hs"</formula>
    </cfRule>
    <cfRule type="cellIs" dxfId="22683" priority="25985" stopIfTrue="1" operator="equal">
      <formula>"Towel"</formula>
    </cfRule>
    <cfRule type="cellIs" dxfId="22682" priority="25986" stopIfTrue="1" operator="equal">
      <formula>"Napkin Hs"</formula>
    </cfRule>
    <cfRule type="cellIs" dxfId="22681" priority="25987" stopIfTrue="1" operator="equal">
      <formula>"Towel"</formula>
    </cfRule>
    <cfRule type="cellIs" dxfId="22680" priority="25988" stopIfTrue="1" operator="equal">
      <formula>"Napkin Hs"</formula>
    </cfRule>
    <cfRule type="cellIs" dxfId="22679" priority="25989" stopIfTrue="1" operator="equal">
      <formula>"Towel"</formula>
    </cfRule>
    <cfRule type="cellIs" dxfId="22678" priority="25990" stopIfTrue="1" operator="equal">
      <formula>"Napkin Hs"</formula>
    </cfRule>
    <cfRule type="cellIs" dxfId="22677" priority="25995" stopIfTrue="1" operator="equal">
      <formula>"Towel"</formula>
    </cfRule>
    <cfRule type="cellIs" dxfId="22676" priority="25996" stopIfTrue="1" operator="equal">
      <formula>"Napkin Hs"</formula>
    </cfRule>
    <cfRule type="cellIs" dxfId="22675" priority="25997" stopIfTrue="1" operator="equal">
      <formula>"Towel"</formula>
    </cfRule>
    <cfRule type="cellIs" dxfId="22674" priority="25998" stopIfTrue="1" operator="equal">
      <formula>"Napkin Hs"</formula>
    </cfRule>
    <cfRule type="cellIs" dxfId="22673" priority="26001" stopIfTrue="1" operator="equal">
      <formula>"Towel"</formula>
    </cfRule>
    <cfRule type="cellIs" dxfId="22672" priority="26002" stopIfTrue="1" operator="equal">
      <formula>"Napkin Hs"</formula>
    </cfRule>
    <cfRule type="cellIs" dxfId="22671" priority="26003" stopIfTrue="1" operator="equal">
      <formula>"Towel"</formula>
    </cfRule>
    <cfRule type="cellIs" dxfId="22670" priority="26004" stopIfTrue="1" operator="equal">
      <formula>"Napkin Hs"</formula>
    </cfRule>
  </conditionalFormatting>
  <conditionalFormatting sqref="C16:C17">
    <cfRule type="cellIs" dxfId="22669" priority="25908" stopIfTrue="1" operator="equal">
      <formula>"Napkin Hs"</formula>
    </cfRule>
  </conditionalFormatting>
  <conditionalFormatting sqref="C16:C17">
    <cfRule type="cellIs" dxfId="22668" priority="25907" stopIfTrue="1" operator="equal">
      <formula>"Napkin Hs"</formula>
    </cfRule>
  </conditionalFormatting>
  <conditionalFormatting sqref="C16:C17">
    <cfRule type="cellIs" dxfId="22667" priority="25906" stopIfTrue="1" operator="equal">
      <formula>"Napkin Hs"</formula>
    </cfRule>
  </conditionalFormatting>
  <conditionalFormatting sqref="C16:C17">
    <cfRule type="cellIs" dxfId="22666" priority="25905" stopIfTrue="1" operator="equal">
      <formula>"Napkin Hs"</formula>
    </cfRule>
  </conditionalFormatting>
  <conditionalFormatting sqref="C16:C17">
    <cfRule type="cellIs" dxfId="22665" priority="25904" stopIfTrue="1" operator="equal">
      <formula>"Napkin Hs"</formula>
    </cfRule>
  </conditionalFormatting>
  <conditionalFormatting sqref="C16:C17">
    <cfRule type="cellIs" dxfId="22664" priority="25903" stopIfTrue="1" operator="equal">
      <formula>"Napkin Hs"</formula>
    </cfRule>
  </conditionalFormatting>
  <conditionalFormatting sqref="C16:C17">
    <cfRule type="cellIs" dxfId="22663" priority="25899" stopIfTrue="1" operator="equal">
      <formula>"Towel"</formula>
    </cfRule>
    <cfRule type="cellIs" dxfId="22662" priority="25900" stopIfTrue="1" operator="equal">
      <formula>"Napkin Hs"</formula>
    </cfRule>
  </conditionalFormatting>
  <conditionalFormatting sqref="C16:C17">
    <cfRule type="cellIs" dxfId="22661" priority="25901" stopIfTrue="1" operator="equal">
      <formula>"Towel"</formula>
    </cfRule>
    <cfRule type="cellIs" dxfId="22660" priority="25902" stopIfTrue="1" operator="equal">
      <formula>"Napkin Hs"</formula>
    </cfRule>
  </conditionalFormatting>
  <conditionalFormatting sqref="C16:C17">
    <cfRule type="cellIs" dxfId="22659" priority="25895" stopIfTrue="1" operator="equal">
      <formula>"Towel"</formula>
    </cfRule>
    <cfRule type="cellIs" dxfId="22658" priority="25896" stopIfTrue="1" operator="equal">
      <formula>"Napkin Hs"</formula>
    </cfRule>
  </conditionalFormatting>
  <conditionalFormatting sqref="C16:C17">
    <cfRule type="cellIs" dxfId="22657" priority="25897" stopIfTrue="1" operator="equal">
      <formula>"Towel"</formula>
    </cfRule>
    <cfRule type="cellIs" dxfId="22656" priority="25898" stopIfTrue="1" operator="equal">
      <formula>"Napkin Hs"</formula>
    </cfRule>
  </conditionalFormatting>
  <conditionalFormatting sqref="B16:B18">
    <cfRule type="cellIs" dxfId="22655" priority="25894" stopIfTrue="1" operator="equal">
      <formula>"Napkin Hs"</formula>
    </cfRule>
  </conditionalFormatting>
  <conditionalFormatting sqref="B16:B18">
    <cfRule type="cellIs" dxfId="22654" priority="25893" stopIfTrue="1" operator="equal">
      <formula>"Napkin Hs"</formula>
    </cfRule>
  </conditionalFormatting>
  <conditionalFormatting sqref="B16:B18">
    <cfRule type="cellIs" dxfId="22653" priority="25892" stopIfTrue="1" operator="equal">
      <formula>"Napkin Hs"</formula>
    </cfRule>
  </conditionalFormatting>
  <conditionalFormatting sqref="C18">
    <cfRule type="cellIs" dxfId="22652" priority="25890" stopIfTrue="1" operator="equal">
      <formula>"Towel"</formula>
    </cfRule>
    <cfRule type="cellIs" dxfId="22651" priority="25891" stopIfTrue="1" operator="equal">
      <formula>"Napkin Hs"</formula>
    </cfRule>
  </conditionalFormatting>
  <conditionalFormatting sqref="C18">
    <cfRule type="cellIs" dxfId="22650" priority="25886" stopIfTrue="1" operator="equal">
      <formula>"Towel"</formula>
    </cfRule>
    <cfRule type="cellIs" dxfId="22649" priority="25887" stopIfTrue="1" operator="equal">
      <formula>"Napkin Hs"</formula>
    </cfRule>
  </conditionalFormatting>
  <conditionalFormatting sqref="C18">
    <cfRule type="cellIs" dxfId="22648" priority="25888" stopIfTrue="1" operator="equal">
      <formula>"Towel"</formula>
    </cfRule>
    <cfRule type="cellIs" dxfId="22647" priority="25889" stopIfTrue="1" operator="equal">
      <formula>"Napkin Hs"</formula>
    </cfRule>
  </conditionalFormatting>
  <conditionalFormatting sqref="C18">
    <cfRule type="cellIs" dxfId="22646" priority="25884" stopIfTrue="1" operator="equal">
      <formula>"Towel"</formula>
    </cfRule>
    <cfRule type="cellIs" dxfId="22645" priority="25885" stopIfTrue="1" operator="equal">
      <formula>"Napkin Hs"</formula>
    </cfRule>
  </conditionalFormatting>
  <conditionalFormatting sqref="C18">
    <cfRule type="cellIs" dxfId="22644" priority="25882" stopIfTrue="1" operator="equal">
      <formula>"Towel"</formula>
    </cfRule>
    <cfRule type="cellIs" dxfId="22643" priority="25883" stopIfTrue="1" operator="equal">
      <formula>"Napkin Hs"</formula>
    </cfRule>
  </conditionalFormatting>
  <conditionalFormatting sqref="C18">
    <cfRule type="cellIs" dxfId="22642" priority="25880" stopIfTrue="1" operator="equal">
      <formula>"Towel"</formula>
    </cfRule>
    <cfRule type="cellIs" dxfId="22641" priority="25881" stopIfTrue="1" operator="equal">
      <formula>"Napkin Hs"</formula>
    </cfRule>
  </conditionalFormatting>
  <conditionalFormatting sqref="C18">
    <cfRule type="cellIs" dxfId="22640" priority="25872" stopIfTrue="1" operator="equal">
      <formula>"Towel"</formula>
    </cfRule>
    <cfRule type="cellIs" dxfId="22639" priority="25873" stopIfTrue="1" operator="equal">
      <formula>"Napkin Hs"</formula>
    </cfRule>
  </conditionalFormatting>
  <conditionalFormatting sqref="C18">
    <cfRule type="cellIs" dxfId="22638" priority="25874" stopIfTrue="1" operator="equal">
      <formula>"Towel"</formula>
    </cfRule>
    <cfRule type="cellIs" dxfId="22637" priority="25875" stopIfTrue="1" operator="equal">
      <formula>"Napkin Hs"</formula>
    </cfRule>
  </conditionalFormatting>
  <conditionalFormatting sqref="C18">
    <cfRule type="cellIs" dxfId="22636" priority="25870" stopIfTrue="1" operator="equal">
      <formula>"Towel"</formula>
    </cfRule>
    <cfRule type="cellIs" dxfId="22635" priority="25871" stopIfTrue="1" operator="equal">
      <formula>"Napkin Hs"</formula>
    </cfRule>
  </conditionalFormatting>
  <conditionalFormatting sqref="C18">
    <cfRule type="cellIs" dxfId="22634" priority="25868" stopIfTrue="1" operator="equal">
      <formula>"Towel"</formula>
    </cfRule>
    <cfRule type="cellIs" dxfId="22633" priority="25869" stopIfTrue="1" operator="equal">
      <formula>"Napkin Hs"</formula>
    </cfRule>
  </conditionalFormatting>
  <conditionalFormatting sqref="C18">
    <cfRule type="cellIs" dxfId="22632" priority="25876" stopIfTrue="1" operator="equal">
      <formula>"Towel"</formula>
    </cfRule>
    <cfRule type="cellIs" dxfId="22631" priority="25877" stopIfTrue="1" operator="equal">
      <formula>"Napkin Hs"</formula>
    </cfRule>
  </conditionalFormatting>
  <conditionalFormatting sqref="C18">
    <cfRule type="cellIs" dxfId="22630" priority="25878" stopIfTrue="1" operator="equal">
      <formula>"Towel"</formula>
    </cfRule>
    <cfRule type="cellIs" dxfId="22629" priority="25879" stopIfTrue="1" operator="equal">
      <formula>"Napkin Hs"</formula>
    </cfRule>
  </conditionalFormatting>
  <conditionalFormatting sqref="C18">
    <cfRule type="cellIs" dxfId="22628" priority="25866" stopIfTrue="1" operator="equal">
      <formula>"Towel"</formula>
    </cfRule>
    <cfRule type="cellIs" dxfId="22627" priority="25867" stopIfTrue="1" operator="equal">
      <formula>"Napkin Hs"</formula>
    </cfRule>
  </conditionalFormatting>
  <conditionalFormatting sqref="C18">
    <cfRule type="cellIs" dxfId="22626" priority="25862" stopIfTrue="1" operator="equal">
      <formula>"Towel"</formula>
    </cfRule>
    <cfRule type="cellIs" dxfId="22625" priority="25863" stopIfTrue="1" operator="equal">
      <formula>"Napkin Hs"</formula>
    </cfRule>
  </conditionalFormatting>
  <conditionalFormatting sqref="C18">
    <cfRule type="cellIs" dxfId="22624" priority="25864" stopIfTrue="1" operator="equal">
      <formula>"Towel"</formula>
    </cfRule>
    <cfRule type="cellIs" dxfId="22623" priority="25865" stopIfTrue="1" operator="equal">
      <formula>"Napkin Hs"</formula>
    </cfRule>
  </conditionalFormatting>
  <conditionalFormatting sqref="C18">
    <cfRule type="cellIs" dxfId="22622" priority="25860" stopIfTrue="1" operator="equal">
      <formula>"Towel"</formula>
    </cfRule>
    <cfRule type="cellIs" dxfId="22621" priority="25861" stopIfTrue="1" operator="equal">
      <formula>"Napkin Hs"</formula>
    </cfRule>
  </conditionalFormatting>
  <conditionalFormatting sqref="C18">
    <cfRule type="cellIs" dxfId="22620" priority="25858" stopIfTrue="1" operator="equal">
      <formula>"Towel"</formula>
    </cfRule>
    <cfRule type="cellIs" dxfId="22619" priority="25859" stopIfTrue="1" operator="equal">
      <formula>"Napkin Hs"</formula>
    </cfRule>
  </conditionalFormatting>
  <conditionalFormatting sqref="C18">
    <cfRule type="cellIs" dxfId="22618" priority="25856" stopIfTrue="1" operator="equal">
      <formula>"Towel"</formula>
    </cfRule>
    <cfRule type="cellIs" dxfId="22617" priority="25857" stopIfTrue="1" operator="equal">
      <formula>"Napkin Hs"</formula>
    </cfRule>
  </conditionalFormatting>
  <conditionalFormatting sqref="C18">
    <cfRule type="cellIs" dxfId="22616" priority="25848" stopIfTrue="1" operator="equal">
      <formula>"Towel"</formula>
    </cfRule>
    <cfRule type="cellIs" dxfId="22615" priority="25849" stopIfTrue="1" operator="equal">
      <formula>"Napkin Hs"</formula>
    </cfRule>
  </conditionalFormatting>
  <conditionalFormatting sqref="C18">
    <cfRule type="cellIs" dxfId="22614" priority="25850" stopIfTrue="1" operator="equal">
      <formula>"Towel"</formula>
    </cfRule>
    <cfRule type="cellIs" dxfId="22613" priority="25851" stopIfTrue="1" operator="equal">
      <formula>"Napkin Hs"</formula>
    </cfRule>
  </conditionalFormatting>
  <conditionalFormatting sqref="C18">
    <cfRule type="cellIs" dxfId="22612" priority="25846" stopIfTrue="1" operator="equal">
      <formula>"Towel"</formula>
    </cfRule>
    <cfRule type="cellIs" dxfId="22611" priority="25847" stopIfTrue="1" operator="equal">
      <formula>"Napkin Hs"</formula>
    </cfRule>
  </conditionalFormatting>
  <conditionalFormatting sqref="C18">
    <cfRule type="cellIs" dxfId="22610" priority="25844" stopIfTrue="1" operator="equal">
      <formula>"Towel"</formula>
    </cfRule>
    <cfRule type="cellIs" dxfId="22609" priority="25845" stopIfTrue="1" operator="equal">
      <formula>"Napkin Hs"</formula>
    </cfRule>
  </conditionalFormatting>
  <conditionalFormatting sqref="C18">
    <cfRule type="cellIs" dxfId="22608" priority="25852" stopIfTrue="1" operator="equal">
      <formula>"Towel"</formula>
    </cfRule>
    <cfRule type="cellIs" dxfId="22607" priority="25853" stopIfTrue="1" operator="equal">
      <formula>"Napkin Hs"</formula>
    </cfRule>
  </conditionalFormatting>
  <conditionalFormatting sqref="C18">
    <cfRule type="cellIs" dxfId="22606" priority="25854" stopIfTrue="1" operator="equal">
      <formula>"Towel"</formula>
    </cfRule>
    <cfRule type="cellIs" dxfId="22605" priority="25855" stopIfTrue="1" operator="equal">
      <formula>"Napkin Hs"</formula>
    </cfRule>
  </conditionalFormatting>
  <conditionalFormatting sqref="C18">
    <cfRule type="cellIs" dxfId="22604" priority="25842" stopIfTrue="1" operator="equal">
      <formula>"Towel"</formula>
    </cfRule>
    <cfRule type="cellIs" dxfId="22603" priority="25843" stopIfTrue="1" operator="equal">
      <formula>"Napkin Hs"</formula>
    </cfRule>
  </conditionalFormatting>
  <conditionalFormatting sqref="C18">
    <cfRule type="cellIs" dxfId="22602" priority="25838" stopIfTrue="1" operator="equal">
      <formula>"Towel"</formula>
    </cfRule>
    <cfRule type="cellIs" dxfId="22601" priority="25839" stopIfTrue="1" operator="equal">
      <formula>"Napkin Hs"</formula>
    </cfRule>
  </conditionalFormatting>
  <conditionalFormatting sqref="C18">
    <cfRule type="cellIs" dxfId="22600" priority="25840" stopIfTrue="1" operator="equal">
      <formula>"Towel"</formula>
    </cfRule>
    <cfRule type="cellIs" dxfId="22599" priority="25841" stopIfTrue="1" operator="equal">
      <formula>"Napkin Hs"</formula>
    </cfRule>
  </conditionalFormatting>
  <conditionalFormatting sqref="C18">
    <cfRule type="cellIs" dxfId="22598" priority="25834" stopIfTrue="1" operator="equal">
      <formula>"Towel"</formula>
    </cfRule>
    <cfRule type="cellIs" dxfId="22597" priority="25835" stopIfTrue="1" operator="equal">
      <formula>"Napkin Hs"</formula>
    </cfRule>
  </conditionalFormatting>
  <conditionalFormatting sqref="C18">
    <cfRule type="cellIs" dxfId="22596" priority="25836" stopIfTrue="1" operator="equal">
      <formula>"Towel"</formula>
    </cfRule>
    <cfRule type="cellIs" dxfId="22595" priority="25837" stopIfTrue="1" operator="equal">
      <formula>"Napkin Hs"</formula>
    </cfRule>
  </conditionalFormatting>
  <conditionalFormatting sqref="C18">
    <cfRule type="cellIs" dxfId="22594" priority="25832" stopIfTrue="1" operator="equal">
      <formula>"Towel"</formula>
    </cfRule>
    <cfRule type="cellIs" dxfId="22593" priority="25833" stopIfTrue="1" operator="equal">
      <formula>"Napkin Hs"</formula>
    </cfRule>
  </conditionalFormatting>
  <conditionalFormatting sqref="C18">
    <cfRule type="cellIs" dxfId="22592" priority="25826" stopIfTrue="1" operator="equal">
      <formula>"Towel"</formula>
    </cfRule>
    <cfRule type="cellIs" dxfId="22591" priority="25827" stopIfTrue="1" operator="equal">
      <formula>"Napkin Hs"</formula>
    </cfRule>
  </conditionalFormatting>
  <conditionalFormatting sqref="C18">
    <cfRule type="cellIs" dxfId="22590" priority="25830" stopIfTrue="1" operator="equal">
      <formula>"Towel"</formula>
    </cfRule>
    <cfRule type="cellIs" dxfId="22589" priority="25831" stopIfTrue="1" operator="equal">
      <formula>"Napkin Hs"</formula>
    </cfRule>
  </conditionalFormatting>
  <conditionalFormatting sqref="C18">
    <cfRule type="cellIs" dxfId="22588" priority="25828" stopIfTrue="1" operator="equal">
      <formula>"Towel"</formula>
    </cfRule>
    <cfRule type="cellIs" dxfId="22587" priority="25829" stopIfTrue="1" operator="equal">
      <formula>"Napkin Hs"</formula>
    </cfRule>
  </conditionalFormatting>
  <conditionalFormatting sqref="C18">
    <cfRule type="cellIs" dxfId="22586" priority="25820" stopIfTrue="1" operator="equal">
      <formula>"Towel"</formula>
    </cfRule>
    <cfRule type="cellIs" dxfId="22585" priority="25821" stopIfTrue="1" operator="equal">
      <formula>"Napkin Hs"</formula>
    </cfRule>
  </conditionalFormatting>
  <conditionalFormatting sqref="C18">
    <cfRule type="cellIs" dxfId="22584" priority="25822" stopIfTrue="1" operator="equal">
      <formula>"Towel"</formula>
    </cfRule>
    <cfRule type="cellIs" dxfId="22583" priority="25823" stopIfTrue="1" operator="equal">
      <formula>"Napkin Hs"</formula>
    </cfRule>
  </conditionalFormatting>
  <conditionalFormatting sqref="C18">
    <cfRule type="cellIs" dxfId="22582" priority="25824" stopIfTrue="1" operator="equal">
      <formula>"Towel"</formula>
    </cfRule>
    <cfRule type="cellIs" dxfId="22581" priority="25825" stopIfTrue="1" operator="equal">
      <formula>"Napkin Hs"</formula>
    </cfRule>
  </conditionalFormatting>
  <conditionalFormatting sqref="C18">
    <cfRule type="cellIs" dxfId="22580" priority="25818" stopIfTrue="1" operator="equal">
      <formula>"Towel"</formula>
    </cfRule>
    <cfRule type="cellIs" dxfId="22579" priority="25819" stopIfTrue="1" operator="equal">
      <formula>"Napkin Hs"</formula>
    </cfRule>
  </conditionalFormatting>
  <conditionalFormatting sqref="C18">
    <cfRule type="cellIs" dxfId="22578" priority="25816" stopIfTrue="1" operator="equal">
      <formula>"Towel"</formula>
    </cfRule>
    <cfRule type="cellIs" dxfId="22577" priority="25817" stopIfTrue="1" operator="equal">
      <formula>"Napkin Hs"</formula>
    </cfRule>
  </conditionalFormatting>
  <conditionalFormatting sqref="C18">
    <cfRule type="cellIs" dxfId="22576" priority="25792" stopIfTrue="1" operator="equal">
      <formula>"Towel"</formula>
    </cfRule>
  </conditionalFormatting>
  <conditionalFormatting sqref="C18">
    <cfRule type="cellIs" dxfId="22575" priority="25793" stopIfTrue="1" operator="equal">
      <formula>"Napkin Hs"</formula>
    </cfRule>
    <cfRule type="cellIs" dxfId="22574" priority="25798" stopIfTrue="1" operator="equal">
      <formula>"Towel"</formula>
    </cfRule>
    <cfRule type="cellIs" dxfId="22573" priority="25799" stopIfTrue="1" operator="equal">
      <formula>"Napkin Hs"</formula>
    </cfRule>
    <cfRule type="cellIs" dxfId="22572" priority="25808" stopIfTrue="1" operator="equal">
      <formula>"Towel"</formula>
    </cfRule>
    <cfRule type="cellIs" dxfId="22571" priority="25809" stopIfTrue="1" operator="equal">
      <formula>"Napkin Hs"</formula>
    </cfRule>
    <cfRule type="cellIs" dxfId="22570" priority="25814" stopIfTrue="1" operator="equal">
      <formula>"Towel"</formula>
    </cfRule>
    <cfRule type="cellIs" dxfId="22569" priority="25815" stopIfTrue="1" operator="equal">
      <formula>"Napkin Hs"</formula>
    </cfRule>
  </conditionalFormatting>
  <conditionalFormatting sqref="C18">
    <cfRule type="cellIs" dxfId="22568" priority="25794" stopIfTrue="1" operator="equal">
      <formula>"Towel"</formula>
    </cfRule>
    <cfRule type="cellIs" dxfId="22567" priority="25795" stopIfTrue="1" operator="equal">
      <formula>"Napkin Hs"</formula>
    </cfRule>
    <cfRule type="cellIs" dxfId="22566" priority="25796" stopIfTrue="1" operator="equal">
      <formula>"Towel"</formula>
    </cfRule>
    <cfRule type="cellIs" dxfId="22565" priority="25797" stopIfTrue="1" operator="equal">
      <formula>"Napkin Hs"</formula>
    </cfRule>
    <cfRule type="cellIs" dxfId="22564" priority="25800" stopIfTrue="1" operator="equal">
      <formula>"Towel"</formula>
    </cfRule>
    <cfRule type="cellIs" dxfId="22563" priority="25801" stopIfTrue="1" operator="equal">
      <formula>"Napkin Hs"</formula>
    </cfRule>
    <cfRule type="cellIs" dxfId="22562" priority="25802" stopIfTrue="1" operator="equal">
      <formula>"Towel"</formula>
    </cfRule>
    <cfRule type="cellIs" dxfId="22561" priority="25803" stopIfTrue="1" operator="equal">
      <formula>"Napkin Hs"</formula>
    </cfRule>
    <cfRule type="cellIs" dxfId="22560" priority="25804" stopIfTrue="1" operator="equal">
      <formula>"Towel"</formula>
    </cfRule>
    <cfRule type="cellIs" dxfId="22559" priority="25805" stopIfTrue="1" operator="equal">
      <formula>"Napkin Hs"</formula>
    </cfRule>
    <cfRule type="cellIs" dxfId="22558" priority="25806" stopIfTrue="1" operator="equal">
      <formula>"Towel"</formula>
    </cfRule>
    <cfRule type="cellIs" dxfId="22557" priority="25807" stopIfTrue="1" operator="equal">
      <formula>"Napkin Hs"</formula>
    </cfRule>
    <cfRule type="cellIs" dxfId="22556" priority="25810" stopIfTrue="1" operator="equal">
      <formula>"Towel"</formula>
    </cfRule>
    <cfRule type="cellIs" dxfId="22555" priority="25811" stopIfTrue="1" operator="equal">
      <formula>"Napkin Hs"</formula>
    </cfRule>
    <cfRule type="cellIs" dxfId="22554" priority="25813" stopIfTrue="1" operator="equal">
      <formula>"Napkin Hs"</formula>
    </cfRule>
  </conditionalFormatting>
  <conditionalFormatting sqref="C18">
    <cfRule type="cellIs" dxfId="22553" priority="25812" stopIfTrue="1" operator="equal">
      <formula>"Towel"</formula>
    </cfRule>
  </conditionalFormatting>
  <conditionalFormatting sqref="C18">
    <cfRule type="cellIs" dxfId="22552" priority="25790" stopIfTrue="1" operator="equal">
      <formula>"Towel"</formula>
    </cfRule>
    <cfRule type="cellIs" dxfId="22551" priority="25791" stopIfTrue="1" operator="equal">
      <formula>"Napkin Hs"</formula>
    </cfRule>
  </conditionalFormatting>
  <conditionalFormatting sqref="C18">
    <cfRule type="cellIs" dxfId="22550" priority="25789" stopIfTrue="1" operator="equal">
      <formula>"Napkin Hs"</formula>
    </cfRule>
  </conditionalFormatting>
  <conditionalFormatting sqref="C18">
    <cfRule type="cellIs" dxfId="22549" priority="25788" stopIfTrue="1" operator="equal">
      <formula>"Towel"</formula>
    </cfRule>
  </conditionalFormatting>
  <conditionalFormatting sqref="C18">
    <cfRule type="cellIs" dxfId="22548" priority="25786" stopIfTrue="1" operator="equal">
      <formula>"Towel"</formula>
    </cfRule>
  </conditionalFormatting>
  <conditionalFormatting sqref="C18">
    <cfRule type="cellIs" dxfId="22547" priority="25787" stopIfTrue="1" operator="equal">
      <formula>"Napkin Hs"</formula>
    </cfRule>
  </conditionalFormatting>
  <conditionalFormatting sqref="C18">
    <cfRule type="cellIs" dxfId="22546" priority="25690" stopIfTrue="1" operator="equal">
      <formula>"Towel"</formula>
    </cfRule>
  </conditionalFormatting>
  <conditionalFormatting sqref="C18">
    <cfRule type="cellIs" dxfId="22545" priority="25700" stopIfTrue="1" operator="equal">
      <formula>"Towel"</formula>
    </cfRule>
    <cfRule type="cellIs" dxfId="22544" priority="25701" stopIfTrue="1" operator="equal">
      <formula>"Napkin Hs"</formula>
    </cfRule>
    <cfRule type="cellIs" dxfId="22543" priority="25706" stopIfTrue="1" operator="equal">
      <formula>"Towel"</formula>
    </cfRule>
    <cfRule type="cellIs" dxfId="22542" priority="25707" stopIfTrue="1" operator="equal">
      <formula>"Napkin Hs"</formula>
    </cfRule>
    <cfRule type="cellIs" dxfId="22541" priority="25712" stopIfTrue="1" operator="equal">
      <formula>"Towel"</formula>
    </cfRule>
    <cfRule type="cellIs" dxfId="22540" priority="25713" stopIfTrue="1" operator="equal">
      <formula>"Napkin Hs"</formula>
    </cfRule>
    <cfRule type="cellIs" dxfId="22539" priority="25714" stopIfTrue="1" operator="equal">
      <formula>"Towel"</formula>
    </cfRule>
    <cfRule type="cellIs" dxfId="22538" priority="25715" stopIfTrue="1" operator="equal">
      <formula>"Napkin Hs"</formula>
    </cfRule>
    <cfRule type="cellIs" dxfId="22537" priority="25720" stopIfTrue="1" operator="equal">
      <formula>"Towel"</formula>
    </cfRule>
    <cfRule type="cellIs" dxfId="22536" priority="25721" stopIfTrue="1" operator="equal">
      <formula>"Napkin Hs"</formula>
    </cfRule>
    <cfRule type="cellIs" dxfId="22535" priority="25730" stopIfTrue="1" operator="equal">
      <formula>"Towel"</formula>
    </cfRule>
    <cfRule type="cellIs" dxfId="22534" priority="25731" stopIfTrue="1" operator="equal">
      <formula>"Napkin Hs"</formula>
    </cfRule>
    <cfRule type="cellIs" dxfId="22533" priority="25736" stopIfTrue="1" operator="equal">
      <formula>"Towel"</formula>
    </cfRule>
    <cfRule type="cellIs" dxfId="22532" priority="25737" stopIfTrue="1" operator="equal">
      <formula>"Napkin Hs"</formula>
    </cfRule>
    <cfRule type="cellIs" dxfId="22531" priority="25738" stopIfTrue="1" operator="equal">
      <formula>"Towel"</formula>
    </cfRule>
    <cfRule type="cellIs" dxfId="22530" priority="25739" stopIfTrue="1" operator="equal">
      <formula>"Napkin Hs"</formula>
    </cfRule>
    <cfRule type="cellIs" dxfId="22529" priority="25744" stopIfTrue="1" operator="equal">
      <formula>"Towel"</formula>
    </cfRule>
    <cfRule type="cellIs" dxfId="22528" priority="25745" stopIfTrue="1" operator="equal">
      <formula>"Napkin Hs"</formula>
    </cfRule>
    <cfRule type="cellIs" dxfId="22527" priority="25754" stopIfTrue="1" operator="equal">
      <formula>"Towel"</formula>
    </cfRule>
    <cfRule type="cellIs" dxfId="22526" priority="25755" stopIfTrue="1" operator="equal">
      <formula>"Napkin Hs"</formula>
    </cfRule>
    <cfRule type="cellIs" dxfId="22525" priority="25756" stopIfTrue="1" operator="equal">
      <formula>"Towel"</formula>
    </cfRule>
    <cfRule type="cellIs" dxfId="22524" priority="25757" stopIfTrue="1" operator="equal">
      <formula>"Napkin Hs"</formula>
    </cfRule>
    <cfRule type="cellIs" dxfId="22523" priority="25762" stopIfTrue="1" operator="equal">
      <formula>"Towel"</formula>
    </cfRule>
    <cfRule type="cellIs" dxfId="22522" priority="25763" stopIfTrue="1" operator="equal">
      <formula>"Napkin Hs"</formula>
    </cfRule>
    <cfRule type="cellIs" dxfId="22521" priority="25772" stopIfTrue="1" operator="equal">
      <formula>"Towel"</formula>
    </cfRule>
    <cfRule type="cellIs" dxfId="22520" priority="25773" stopIfTrue="1" operator="equal">
      <formula>"Napkin Hs"</formula>
    </cfRule>
    <cfRule type="cellIs" dxfId="22519" priority="25774" stopIfTrue="1" operator="equal">
      <formula>"Towel"</formula>
    </cfRule>
    <cfRule type="cellIs" dxfId="22518" priority="25775" stopIfTrue="1" operator="equal">
      <formula>"Napkin Hs"</formula>
    </cfRule>
    <cfRule type="cellIs" dxfId="22517" priority="25781" stopIfTrue="1" operator="equal">
      <formula>"Napkin Hs"</formula>
    </cfRule>
  </conditionalFormatting>
  <conditionalFormatting sqref="C18">
    <cfRule type="cellIs" dxfId="22516" priority="25780" stopIfTrue="1" operator="equal">
      <formula>"Towel"</formula>
    </cfRule>
  </conditionalFormatting>
  <conditionalFormatting sqref="C18">
    <cfRule type="cellIs" dxfId="22515" priority="25691" stopIfTrue="1" operator="equal">
      <formula>"Napkin Hs"</formula>
    </cfRule>
    <cfRule type="cellIs" dxfId="22514" priority="25692" stopIfTrue="1" operator="equal">
      <formula>"Towel"</formula>
    </cfRule>
    <cfRule type="cellIs" dxfId="22513" priority="25693" stopIfTrue="1" operator="equal">
      <formula>"Napkin Hs"</formula>
    </cfRule>
    <cfRule type="cellIs" dxfId="22512" priority="25694" stopIfTrue="1" operator="equal">
      <formula>"Towel"</formula>
    </cfRule>
    <cfRule type="cellIs" dxfId="22511" priority="25695" stopIfTrue="1" operator="equal">
      <formula>"Napkin Hs"</formula>
    </cfRule>
    <cfRule type="cellIs" dxfId="22510" priority="25696" stopIfTrue="1" operator="equal">
      <formula>"Towel"</formula>
    </cfRule>
    <cfRule type="cellIs" dxfId="22509" priority="25697" stopIfTrue="1" operator="equal">
      <formula>"Napkin Hs"</formula>
    </cfRule>
    <cfRule type="cellIs" dxfId="22508" priority="25698" stopIfTrue="1" operator="equal">
      <formula>"Towel"</formula>
    </cfRule>
    <cfRule type="cellIs" dxfId="22507" priority="25699" stopIfTrue="1" operator="equal">
      <formula>"Napkin Hs"</formula>
    </cfRule>
    <cfRule type="cellIs" dxfId="22506" priority="25702" stopIfTrue="1" operator="equal">
      <formula>"Towel"</formula>
    </cfRule>
    <cfRule type="cellIs" dxfId="22505" priority="25703" stopIfTrue="1" operator="equal">
      <formula>"Napkin Hs"</formula>
    </cfRule>
    <cfRule type="cellIs" dxfId="22504" priority="25704" stopIfTrue="1" operator="equal">
      <formula>"Towel"</formula>
    </cfRule>
    <cfRule type="cellIs" dxfId="22503" priority="25705" stopIfTrue="1" operator="equal">
      <formula>"Napkin Hs"</formula>
    </cfRule>
    <cfRule type="cellIs" dxfId="22502" priority="25708" stopIfTrue="1" operator="equal">
      <formula>"Towel"</formula>
    </cfRule>
    <cfRule type="cellIs" dxfId="22501" priority="25709" stopIfTrue="1" operator="equal">
      <formula>"Napkin Hs"</formula>
    </cfRule>
    <cfRule type="cellIs" dxfId="22500" priority="25710" stopIfTrue="1" operator="equal">
      <formula>"Towel"</formula>
    </cfRule>
    <cfRule type="cellIs" dxfId="22499" priority="25711" stopIfTrue="1" operator="equal">
      <formula>"Napkin Hs"</formula>
    </cfRule>
    <cfRule type="cellIs" dxfId="22498" priority="25716" stopIfTrue="1" operator="equal">
      <formula>"Towel"</formula>
    </cfRule>
    <cfRule type="cellIs" dxfId="22497" priority="25717" stopIfTrue="1" operator="equal">
      <formula>"Napkin Hs"</formula>
    </cfRule>
    <cfRule type="cellIs" dxfId="22496" priority="25718" stopIfTrue="1" operator="equal">
      <formula>"Towel"</formula>
    </cfRule>
    <cfRule type="cellIs" dxfId="22495" priority="25719" stopIfTrue="1" operator="equal">
      <formula>"Napkin Hs"</formula>
    </cfRule>
    <cfRule type="cellIs" dxfId="22494" priority="25722" stopIfTrue="1" operator="equal">
      <formula>"Towel"</formula>
    </cfRule>
    <cfRule type="cellIs" dxfId="22493" priority="25723" stopIfTrue="1" operator="equal">
      <formula>"Napkin Hs"</formula>
    </cfRule>
    <cfRule type="cellIs" dxfId="22492" priority="25724" stopIfTrue="1" operator="equal">
      <formula>"Towel"</formula>
    </cfRule>
    <cfRule type="cellIs" dxfId="22491" priority="25725" stopIfTrue="1" operator="equal">
      <formula>"Napkin Hs"</formula>
    </cfRule>
    <cfRule type="cellIs" dxfId="22490" priority="25726" stopIfTrue="1" operator="equal">
      <formula>"Towel"</formula>
    </cfRule>
    <cfRule type="cellIs" dxfId="22489" priority="25727" stopIfTrue="1" operator="equal">
      <formula>"Napkin Hs"</formula>
    </cfRule>
    <cfRule type="cellIs" dxfId="22488" priority="25728" stopIfTrue="1" operator="equal">
      <formula>"Towel"</formula>
    </cfRule>
    <cfRule type="cellIs" dxfId="22487" priority="25729" stopIfTrue="1" operator="equal">
      <formula>"Napkin Hs"</formula>
    </cfRule>
    <cfRule type="cellIs" dxfId="22486" priority="25732" stopIfTrue="1" operator="equal">
      <formula>"Towel"</formula>
    </cfRule>
    <cfRule type="cellIs" dxfId="22485" priority="25733" stopIfTrue="1" operator="equal">
      <formula>"Napkin Hs"</formula>
    </cfRule>
    <cfRule type="cellIs" dxfId="22484" priority="25734" stopIfTrue="1" operator="equal">
      <formula>"Towel"</formula>
    </cfRule>
    <cfRule type="cellIs" dxfId="22483" priority="25735" stopIfTrue="1" operator="equal">
      <formula>"Napkin Hs"</formula>
    </cfRule>
    <cfRule type="cellIs" dxfId="22482" priority="25740" stopIfTrue="1" operator="equal">
      <formula>"Towel"</formula>
    </cfRule>
    <cfRule type="cellIs" dxfId="22481" priority="25741" stopIfTrue="1" operator="equal">
      <formula>"Napkin Hs"</formula>
    </cfRule>
    <cfRule type="cellIs" dxfId="22480" priority="25742" stopIfTrue="1" operator="equal">
      <formula>"Towel"</formula>
    </cfRule>
    <cfRule type="cellIs" dxfId="22479" priority="25743" stopIfTrue="1" operator="equal">
      <formula>"Napkin Hs"</formula>
    </cfRule>
    <cfRule type="cellIs" dxfId="22478" priority="25746" stopIfTrue="1" operator="equal">
      <formula>"Towel"</formula>
    </cfRule>
    <cfRule type="cellIs" dxfId="22477" priority="25747" stopIfTrue="1" operator="equal">
      <formula>"Napkin Hs"</formula>
    </cfRule>
    <cfRule type="cellIs" dxfId="22476" priority="25748" stopIfTrue="1" operator="equal">
      <formula>"Towel"</formula>
    </cfRule>
    <cfRule type="cellIs" dxfId="22475" priority="25749" stopIfTrue="1" operator="equal">
      <formula>"Napkin Hs"</formula>
    </cfRule>
    <cfRule type="cellIs" dxfId="22474" priority="25750" stopIfTrue="1" operator="equal">
      <formula>"Towel"</formula>
    </cfRule>
    <cfRule type="cellIs" dxfId="22473" priority="25751" stopIfTrue="1" operator="equal">
      <formula>"Napkin Hs"</formula>
    </cfRule>
    <cfRule type="cellIs" dxfId="22472" priority="25752" stopIfTrue="1" operator="equal">
      <formula>"Towel"</formula>
    </cfRule>
    <cfRule type="cellIs" dxfId="22471" priority="25753" stopIfTrue="1" operator="equal">
      <formula>"Napkin Hs"</formula>
    </cfRule>
    <cfRule type="cellIs" dxfId="22470" priority="25758" stopIfTrue="1" operator="equal">
      <formula>"Towel"</formula>
    </cfRule>
    <cfRule type="cellIs" dxfId="22469" priority="25759" stopIfTrue="1" operator="equal">
      <formula>"Napkin Hs"</formula>
    </cfRule>
    <cfRule type="cellIs" dxfId="22468" priority="25760" stopIfTrue="1" operator="equal">
      <formula>"Towel"</formula>
    </cfRule>
    <cfRule type="cellIs" dxfId="22467" priority="25761" stopIfTrue="1" operator="equal">
      <formula>"Napkin Hs"</formula>
    </cfRule>
    <cfRule type="cellIs" dxfId="22466" priority="25764" stopIfTrue="1" operator="equal">
      <formula>"Towel"</formula>
    </cfRule>
    <cfRule type="cellIs" dxfId="22465" priority="25765" stopIfTrue="1" operator="equal">
      <formula>"Napkin Hs"</formula>
    </cfRule>
    <cfRule type="cellIs" dxfId="22464" priority="25766" stopIfTrue="1" operator="equal">
      <formula>"Towel"</formula>
    </cfRule>
    <cfRule type="cellIs" dxfId="22463" priority="25767" stopIfTrue="1" operator="equal">
      <formula>"Napkin Hs"</formula>
    </cfRule>
    <cfRule type="cellIs" dxfId="22462" priority="25768" stopIfTrue="1" operator="equal">
      <formula>"Towel"</formula>
    </cfRule>
    <cfRule type="cellIs" dxfId="22461" priority="25769" stopIfTrue="1" operator="equal">
      <formula>"Napkin Hs"</formula>
    </cfRule>
    <cfRule type="cellIs" dxfId="22460" priority="25770" stopIfTrue="1" operator="equal">
      <formula>"Towel"</formula>
    </cfRule>
    <cfRule type="cellIs" dxfId="22459" priority="25771" stopIfTrue="1" operator="equal">
      <formula>"Napkin Hs"</formula>
    </cfRule>
    <cfRule type="cellIs" dxfId="22458" priority="25776" stopIfTrue="1" operator="equal">
      <formula>"Towel"</formula>
    </cfRule>
    <cfRule type="cellIs" dxfId="22457" priority="25777" stopIfTrue="1" operator="equal">
      <formula>"Napkin Hs"</formula>
    </cfRule>
    <cfRule type="cellIs" dxfId="22456" priority="25778" stopIfTrue="1" operator="equal">
      <formula>"Towel"</formula>
    </cfRule>
    <cfRule type="cellIs" dxfId="22455" priority="25779" stopIfTrue="1" operator="equal">
      <formula>"Napkin Hs"</formula>
    </cfRule>
    <cfRule type="cellIs" dxfId="22454" priority="25782" stopIfTrue="1" operator="equal">
      <formula>"Towel"</formula>
    </cfRule>
    <cfRule type="cellIs" dxfId="22453" priority="25783" stopIfTrue="1" operator="equal">
      <formula>"Napkin Hs"</formula>
    </cfRule>
    <cfRule type="cellIs" dxfId="22452" priority="25784" stopIfTrue="1" operator="equal">
      <formula>"Towel"</formula>
    </cfRule>
    <cfRule type="cellIs" dxfId="22451" priority="25785" stopIfTrue="1" operator="equal">
      <formula>"Napkin Hs"</formula>
    </cfRule>
  </conditionalFormatting>
  <conditionalFormatting sqref="C18">
    <cfRule type="cellIs" dxfId="22450" priority="25689" stopIfTrue="1" operator="equal">
      <formula>"Napkin Hs"</formula>
    </cfRule>
  </conditionalFormatting>
  <conditionalFormatting sqref="C18">
    <cfRule type="cellIs" dxfId="22449" priority="25688" stopIfTrue="1" operator="equal">
      <formula>"Napkin Hs"</formula>
    </cfRule>
  </conditionalFormatting>
  <conditionalFormatting sqref="C18">
    <cfRule type="cellIs" dxfId="22448" priority="25687" stopIfTrue="1" operator="equal">
      <formula>"Napkin Hs"</formula>
    </cfRule>
  </conditionalFormatting>
  <conditionalFormatting sqref="C18">
    <cfRule type="cellIs" dxfId="22447" priority="25686" stopIfTrue="1" operator="equal">
      <formula>"Napkin Hs"</formula>
    </cfRule>
  </conditionalFormatting>
  <conditionalFormatting sqref="C18">
    <cfRule type="cellIs" dxfId="22446" priority="25685" stopIfTrue="1" operator="equal">
      <formula>"Napkin Hs"</formula>
    </cfRule>
  </conditionalFormatting>
  <conditionalFormatting sqref="C18">
    <cfRule type="cellIs" dxfId="22445" priority="25684" stopIfTrue="1" operator="equal">
      <formula>"Napkin Hs"</formula>
    </cfRule>
  </conditionalFormatting>
  <conditionalFormatting sqref="C18">
    <cfRule type="cellIs" dxfId="22444" priority="25680" stopIfTrue="1" operator="equal">
      <formula>"Towel"</formula>
    </cfRule>
    <cfRule type="cellIs" dxfId="22443" priority="25681" stopIfTrue="1" operator="equal">
      <formula>"Napkin Hs"</formula>
    </cfRule>
  </conditionalFormatting>
  <conditionalFormatting sqref="C18">
    <cfRule type="cellIs" dxfId="22442" priority="25682" stopIfTrue="1" operator="equal">
      <formula>"Towel"</formula>
    </cfRule>
    <cfRule type="cellIs" dxfId="22441" priority="25683" stopIfTrue="1" operator="equal">
      <formula>"Napkin Hs"</formula>
    </cfRule>
  </conditionalFormatting>
  <conditionalFormatting sqref="C18">
    <cfRule type="cellIs" dxfId="22440" priority="25676" stopIfTrue="1" operator="equal">
      <formula>"Towel"</formula>
    </cfRule>
    <cfRule type="cellIs" dxfId="22439" priority="25677" stopIfTrue="1" operator="equal">
      <formula>"Napkin Hs"</formula>
    </cfRule>
  </conditionalFormatting>
  <conditionalFormatting sqref="C18">
    <cfRule type="cellIs" dxfId="22438" priority="25678" stopIfTrue="1" operator="equal">
      <formula>"Towel"</formula>
    </cfRule>
    <cfRule type="cellIs" dxfId="22437" priority="25679" stopIfTrue="1" operator="equal">
      <formula>"Napkin Hs"</formula>
    </cfRule>
  </conditionalFormatting>
  <conditionalFormatting sqref="C18">
    <cfRule type="cellIs" dxfId="22436" priority="25674" stopIfTrue="1" operator="equal">
      <formula>"Towel"</formula>
    </cfRule>
    <cfRule type="cellIs" dxfId="22435" priority="25675" stopIfTrue="1" operator="equal">
      <formula>"Napkin Hs"</formula>
    </cfRule>
  </conditionalFormatting>
  <conditionalFormatting sqref="C18">
    <cfRule type="cellIs" dxfId="22434" priority="25670" stopIfTrue="1" operator="equal">
      <formula>"Towel"</formula>
    </cfRule>
    <cfRule type="cellIs" dxfId="22433" priority="25671" stopIfTrue="1" operator="equal">
      <formula>"Napkin Hs"</formula>
    </cfRule>
  </conditionalFormatting>
  <conditionalFormatting sqref="C18">
    <cfRule type="cellIs" dxfId="22432" priority="25672" stopIfTrue="1" operator="equal">
      <formula>"Towel"</formula>
    </cfRule>
    <cfRule type="cellIs" dxfId="22431" priority="25673" stopIfTrue="1" operator="equal">
      <formula>"Napkin Hs"</formula>
    </cfRule>
  </conditionalFormatting>
  <conditionalFormatting sqref="C18">
    <cfRule type="cellIs" dxfId="22430" priority="25666" stopIfTrue="1" operator="equal">
      <formula>"Towel"</formula>
    </cfRule>
    <cfRule type="cellIs" dxfId="22429" priority="25667" stopIfTrue="1" operator="equal">
      <formula>"Napkin Hs"</formula>
    </cfRule>
  </conditionalFormatting>
  <conditionalFormatting sqref="C18">
    <cfRule type="cellIs" dxfId="22428" priority="25668" stopIfTrue="1" operator="equal">
      <formula>"Towel"</formula>
    </cfRule>
    <cfRule type="cellIs" dxfId="22427" priority="25669" stopIfTrue="1" operator="equal">
      <formula>"Napkin Hs"</formula>
    </cfRule>
  </conditionalFormatting>
  <conditionalFormatting sqref="C18">
    <cfRule type="cellIs" dxfId="22426" priority="25664" stopIfTrue="1" operator="equal">
      <formula>"Towel"</formula>
    </cfRule>
    <cfRule type="cellIs" dxfId="22425" priority="25665" stopIfTrue="1" operator="equal">
      <formula>"Napkin Hs"</formula>
    </cfRule>
  </conditionalFormatting>
  <conditionalFormatting sqref="C18">
    <cfRule type="cellIs" dxfId="22424" priority="25658" stopIfTrue="1" operator="equal">
      <formula>"Towel"</formula>
    </cfRule>
    <cfRule type="cellIs" dxfId="22423" priority="25659" stopIfTrue="1" operator="equal">
      <formula>"Napkin Hs"</formula>
    </cfRule>
  </conditionalFormatting>
  <conditionalFormatting sqref="C18">
    <cfRule type="cellIs" dxfId="22422" priority="25662" stopIfTrue="1" operator="equal">
      <formula>"Towel"</formula>
    </cfRule>
    <cfRule type="cellIs" dxfId="22421" priority="25663" stopIfTrue="1" operator="equal">
      <formula>"Napkin Hs"</formula>
    </cfRule>
  </conditionalFormatting>
  <conditionalFormatting sqref="C18">
    <cfRule type="cellIs" dxfId="22420" priority="25660" stopIfTrue="1" operator="equal">
      <formula>"Towel"</formula>
    </cfRule>
    <cfRule type="cellIs" dxfId="22419" priority="25661" stopIfTrue="1" operator="equal">
      <formula>"Napkin Hs"</formula>
    </cfRule>
  </conditionalFormatting>
  <conditionalFormatting sqref="C18">
    <cfRule type="cellIs" dxfId="22418" priority="25652" stopIfTrue="1" operator="equal">
      <formula>"Towel"</formula>
    </cfRule>
    <cfRule type="cellIs" dxfId="22417" priority="25653" stopIfTrue="1" operator="equal">
      <formula>"Napkin Hs"</formula>
    </cfRule>
  </conditionalFormatting>
  <conditionalFormatting sqref="C18">
    <cfRule type="cellIs" dxfId="22416" priority="25654" stopIfTrue="1" operator="equal">
      <formula>"Towel"</formula>
    </cfRule>
    <cfRule type="cellIs" dxfId="22415" priority="25655" stopIfTrue="1" operator="equal">
      <formula>"Napkin Hs"</formula>
    </cfRule>
  </conditionalFormatting>
  <conditionalFormatting sqref="C18">
    <cfRule type="cellIs" dxfId="22414" priority="25656" stopIfTrue="1" operator="equal">
      <formula>"Towel"</formula>
    </cfRule>
    <cfRule type="cellIs" dxfId="22413" priority="25657" stopIfTrue="1" operator="equal">
      <formula>"Napkin Hs"</formula>
    </cfRule>
  </conditionalFormatting>
  <conditionalFormatting sqref="C18">
    <cfRule type="cellIs" dxfId="22412" priority="25650" stopIfTrue="1" operator="equal">
      <formula>"Towel"</formula>
    </cfRule>
    <cfRule type="cellIs" dxfId="22411" priority="25651" stopIfTrue="1" operator="equal">
      <formula>"Napkin Hs"</formula>
    </cfRule>
  </conditionalFormatting>
  <conditionalFormatting sqref="C18">
    <cfRule type="cellIs" dxfId="22410" priority="25648" stopIfTrue="1" operator="equal">
      <formula>"Towel"</formula>
    </cfRule>
    <cfRule type="cellIs" dxfId="22409" priority="25649" stopIfTrue="1" operator="equal">
      <formula>"Napkin Hs"</formula>
    </cfRule>
  </conditionalFormatting>
  <conditionalFormatting sqref="C18">
    <cfRule type="cellIs" dxfId="22408" priority="25624" stopIfTrue="1" operator="equal">
      <formula>"Towel"</formula>
    </cfRule>
  </conditionalFormatting>
  <conditionalFormatting sqref="C18">
    <cfRule type="cellIs" dxfId="22407" priority="25625" stopIfTrue="1" operator="equal">
      <formula>"Napkin Hs"</formula>
    </cfRule>
    <cfRule type="cellIs" dxfId="22406" priority="25630" stopIfTrue="1" operator="equal">
      <formula>"Towel"</formula>
    </cfRule>
    <cfRule type="cellIs" dxfId="22405" priority="25631" stopIfTrue="1" operator="equal">
      <formula>"Napkin Hs"</formula>
    </cfRule>
    <cfRule type="cellIs" dxfId="22404" priority="25640" stopIfTrue="1" operator="equal">
      <formula>"Towel"</formula>
    </cfRule>
    <cfRule type="cellIs" dxfId="22403" priority="25641" stopIfTrue="1" operator="equal">
      <formula>"Napkin Hs"</formula>
    </cfRule>
    <cfRule type="cellIs" dxfId="22402" priority="25646" stopIfTrue="1" operator="equal">
      <formula>"Towel"</formula>
    </cfRule>
    <cfRule type="cellIs" dxfId="22401" priority="25647" stopIfTrue="1" operator="equal">
      <formula>"Napkin Hs"</formula>
    </cfRule>
  </conditionalFormatting>
  <conditionalFormatting sqref="C18">
    <cfRule type="cellIs" dxfId="22400" priority="25626" stopIfTrue="1" operator="equal">
      <formula>"Towel"</formula>
    </cfRule>
    <cfRule type="cellIs" dxfId="22399" priority="25627" stopIfTrue="1" operator="equal">
      <formula>"Napkin Hs"</formula>
    </cfRule>
    <cfRule type="cellIs" dxfId="22398" priority="25628" stopIfTrue="1" operator="equal">
      <formula>"Towel"</formula>
    </cfRule>
    <cfRule type="cellIs" dxfId="22397" priority="25629" stopIfTrue="1" operator="equal">
      <formula>"Napkin Hs"</formula>
    </cfRule>
    <cfRule type="cellIs" dxfId="22396" priority="25632" stopIfTrue="1" operator="equal">
      <formula>"Towel"</formula>
    </cfRule>
    <cfRule type="cellIs" dxfId="22395" priority="25633" stopIfTrue="1" operator="equal">
      <formula>"Napkin Hs"</formula>
    </cfRule>
    <cfRule type="cellIs" dxfId="22394" priority="25634" stopIfTrue="1" operator="equal">
      <formula>"Towel"</formula>
    </cfRule>
    <cfRule type="cellIs" dxfId="22393" priority="25635" stopIfTrue="1" operator="equal">
      <formula>"Napkin Hs"</formula>
    </cfRule>
    <cfRule type="cellIs" dxfId="22392" priority="25636" stopIfTrue="1" operator="equal">
      <formula>"Towel"</formula>
    </cfRule>
    <cfRule type="cellIs" dxfId="22391" priority="25637" stopIfTrue="1" operator="equal">
      <formula>"Napkin Hs"</formula>
    </cfRule>
    <cfRule type="cellIs" dxfId="22390" priority="25638" stopIfTrue="1" operator="equal">
      <formula>"Towel"</formula>
    </cfRule>
    <cfRule type="cellIs" dxfId="22389" priority="25639" stopIfTrue="1" operator="equal">
      <formula>"Napkin Hs"</formula>
    </cfRule>
    <cfRule type="cellIs" dxfId="22388" priority="25642" stopIfTrue="1" operator="equal">
      <formula>"Towel"</formula>
    </cfRule>
    <cfRule type="cellIs" dxfId="22387" priority="25643" stopIfTrue="1" operator="equal">
      <formula>"Napkin Hs"</formula>
    </cfRule>
    <cfRule type="cellIs" dxfId="22386" priority="25645" stopIfTrue="1" operator="equal">
      <formula>"Napkin Hs"</formula>
    </cfRule>
  </conditionalFormatting>
  <conditionalFormatting sqref="C18">
    <cfRule type="cellIs" dxfId="22385" priority="25644" stopIfTrue="1" operator="equal">
      <formula>"Towel"</formula>
    </cfRule>
  </conditionalFormatting>
  <conditionalFormatting sqref="C18">
    <cfRule type="cellIs" dxfId="22384" priority="25622" stopIfTrue="1" operator="equal">
      <formula>"Towel"</formula>
    </cfRule>
    <cfRule type="cellIs" dxfId="22383" priority="25623" stopIfTrue="1" operator="equal">
      <formula>"Napkin Hs"</formula>
    </cfRule>
  </conditionalFormatting>
  <conditionalFormatting sqref="C18">
    <cfRule type="cellIs" dxfId="22382" priority="25621" stopIfTrue="1" operator="equal">
      <formula>"Napkin Hs"</formula>
    </cfRule>
  </conditionalFormatting>
  <conditionalFormatting sqref="C18">
    <cfRule type="cellIs" dxfId="22381" priority="25620" stopIfTrue="1" operator="equal">
      <formula>"Towel"</formula>
    </cfRule>
  </conditionalFormatting>
  <conditionalFormatting sqref="C18">
    <cfRule type="cellIs" dxfId="22380" priority="25618" stopIfTrue="1" operator="equal">
      <formula>"Towel"</formula>
    </cfRule>
  </conditionalFormatting>
  <conditionalFormatting sqref="C18">
    <cfRule type="cellIs" dxfId="22379" priority="25619" stopIfTrue="1" operator="equal">
      <formula>"Napkin Hs"</formula>
    </cfRule>
  </conditionalFormatting>
  <conditionalFormatting sqref="C18">
    <cfRule type="cellIs" dxfId="22378" priority="25522" stopIfTrue="1" operator="equal">
      <formula>"Towel"</formula>
    </cfRule>
  </conditionalFormatting>
  <conditionalFormatting sqref="C18">
    <cfRule type="cellIs" dxfId="22377" priority="25532" stopIfTrue="1" operator="equal">
      <formula>"Towel"</formula>
    </cfRule>
    <cfRule type="cellIs" dxfId="22376" priority="25533" stopIfTrue="1" operator="equal">
      <formula>"Napkin Hs"</formula>
    </cfRule>
    <cfRule type="cellIs" dxfId="22375" priority="25538" stopIfTrue="1" operator="equal">
      <formula>"Towel"</formula>
    </cfRule>
    <cfRule type="cellIs" dxfId="22374" priority="25539" stopIfTrue="1" operator="equal">
      <formula>"Napkin Hs"</formula>
    </cfRule>
    <cfRule type="cellIs" dxfId="22373" priority="25544" stopIfTrue="1" operator="equal">
      <formula>"Towel"</formula>
    </cfRule>
    <cfRule type="cellIs" dxfId="22372" priority="25545" stopIfTrue="1" operator="equal">
      <formula>"Napkin Hs"</formula>
    </cfRule>
    <cfRule type="cellIs" dxfId="22371" priority="25546" stopIfTrue="1" operator="equal">
      <formula>"Towel"</formula>
    </cfRule>
    <cfRule type="cellIs" dxfId="22370" priority="25547" stopIfTrue="1" operator="equal">
      <formula>"Napkin Hs"</formula>
    </cfRule>
    <cfRule type="cellIs" dxfId="22369" priority="25552" stopIfTrue="1" operator="equal">
      <formula>"Towel"</formula>
    </cfRule>
    <cfRule type="cellIs" dxfId="22368" priority="25553" stopIfTrue="1" operator="equal">
      <formula>"Napkin Hs"</formula>
    </cfRule>
    <cfRule type="cellIs" dxfId="22367" priority="25562" stopIfTrue="1" operator="equal">
      <formula>"Towel"</formula>
    </cfRule>
    <cfRule type="cellIs" dxfId="22366" priority="25563" stopIfTrue="1" operator="equal">
      <formula>"Napkin Hs"</formula>
    </cfRule>
    <cfRule type="cellIs" dxfId="22365" priority="25568" stopIfTrue="1" operator="equal">
      <formula>"Towel"</formula>
    </cfRule>
    <cfRule type="cellIs" dxfId="22364" priority="25569" stopIfTrue="1" operator="equal">
      <formula>"Napkin Hs"</formula>
    </cfRule>
    <cfRule type="cellIs" dxfId="22363" priority="25570" stopIfTrue="1" operator="equal">
      <formula>"Towel"</formula>
    </cfRule>
    <cfRule type="cellIs" dxfId="22362" priority="25571" stopIfTrue="1" operator="equal">
      <formula>"Napkin Hs"</formula>
    </cfRule>
    <cfRule type="cellIs" dxfId="22361" priority="25576" stopIfTrue="1" operator="equal">
      <formula>"Towel"</formula>
    </cfRule>
    <cfRule type="cellIs" dxfId="22360" priority="25577" stopIfTrue="1" operator="equal">
      <formula>"Napkin Hs"</formula>
    </cfRule>
    <cfRule type="cellIs" dxfId="22359" priority="25586" stopIfTrue="1" operator="equal">
      <formula>"Towel"</formula>
    </cfRule>
    <cfRule type="cellIs" dxfId="22358" priority="25587" stopIfTrue="1" operator="equal">
      <formula>"Napkin Hs"</formula>
    </cfRule>
    <cfRule type="cellIs" dxfId="22357" priority="25588" stopIfTrue="1" operator="equal">
      <formula>"Towel"</formula>
    </cfRule>
    <cfRule type="cellIs" dxfId="22356" priority="25589" stopIfTrue="1" operator="equal">
      <formula>"Napkin Hs"</formula>
    </cfRule>
    <cfRule type="cellIs" dxfId="22355" priority="25594" stopIfTrue="1" operator="equal">
      <formula>"Towel"</formula>
    </cfRule>
    <cfRule type="cellIs" dxfId="22354" priority="25595" stopIfTrue="1" operator="equal">
      <formula>"Napkin Hs"</formula>
    </cfRule>
    <cfRule type="cellIs" dxfId="22353" priority="25604" stopIfTrue="1" operator="equal">
      <formula>"Towel"</formula>
    </cfRule>
    <cfRule type="cellIs" dxfId="22352" priority="25605" stopIfTrue="1" operator="equal">
      <formula>"Napkin Hs"</formula>
    </cfRule>
    <cfRule type="cellIs" dxfId="22351" priority="25606" stopIfTrue="1" operator="equal">
      <formula>"Towel"</formula>
    </cfRule>
    <cfRule type="cellIs" dxfId="22350" priority="25607" stopIfTrue="1" operator="equal">
      <formula>"Napkin Hs"</formula>
    </cfRule>
    <cfRule type="cellIs" dxfId="22349" priority="25613" stopIfTrue="1" operator="equal">
      <formula>"Napkin Hs"</formula>
    </cfRule>
  </conditionalFormatting>
  <conditionalFormatting sqref="C18">
    <cfRule type="cellIs" dxfId="22348" priority="25612" stopIfTrue="1" operator="equal">
      <formula>"Towel"</formula>
    </cfRule>
  </conditionalFormatting>
  <conditionalFormatting sqref="C18">
    <cfRule type="cellIs" dxfId="22347" priority="25523" stopIfTrue="1" operator="equal">
      <formula>"Napkin Hs"</formula>
    </cfRule>
    <cfRule type="cellIs" dxfId="22346" priority="25524" stopIfTrue="1" operator="equal">
      <formula>"Towel"</formula>
    </cfRule>
    <cfRule type="cellIs" dxfId="22345" priority="25525" stopIfTrue="1" operator="equal">
      <formula>"Napkin Hs"</formula>
    </cfRule>
    <cfRule type="cellIs" dxfId="22344" priority="25526" stopIfTrue="1" operator="equal">
      <formula>"Towel"</formula>
    </cfRule>
    <cfRule type="cellIs" dxfId="22343" priority="25527" stopIfTrue="1" operator="equal">
      <formula>"Napkin Hs"</formula>
    </cfRule>
    <cfRule type="cellIs" dxfId="22342" priority="25528" stopIfTrue="1" operator="equal">
      <formula>"Towel"</formula>
    </cfRule>
    <cfRule type="cellIs" dxfId="22341" priority="25529" stopIfTrue="1" operator="equal">
      <formula>"Napkin Hs"</formula>
    </cfRule>
    <cfRule type="cellIs" dxfId="22340" priority="25530" stopIfTrue="1" operator="equal">
      <formula>"Towel"</formula>
    </cfRule>
    <cfRule type="cellIs" dxfId="22339" priority="25531" stopIfTrue="1" operator="equal">
      <formula>"Napkin Hs"</formula>
    </cfRule>
    <cfRule type="cellIs" dxfId="22338" priority="25534" stopIfTrue="1" operator="equal">
      <formula>"Towel"</formula>
    </cfRule>
    <cfRule type="cellIs" dxfId="22337" priority="25535" stopIfTrue="1" operator="equal">
      <formula>"Napkin Hs"</formula>
    </cfRule>
    <cfRule type="cellIs" dxfId="22336" priority="25536" stopIfTrue="1" operator="equal">
      <formula>"Towel"</formula>
    </cfRule>
    <cfRule type="cellIs" dxfId="22335" priority="25537" stopIfTrue="1" operator="equal">
      <formula>"Napkin Hs"</formula>
    </cfRule>
    <cfRule type="cellIs" dxfId="22334" priority="25540" stopIfTrue="1" operator="equal">
      <formula>"Towel"</formula>
    </cfRule>
    <cfRule type="cellIs" dxfId="22333" priority="25541" stopIfTrue="1" operator="equal">
      <formula>"Napkin Hs"</formula>
    </cfRule>
    <cfRule type="cellIs" dxfId="22332" priority="25542" stopIfTrue="1" operator="equal">
      <formula>"Towel"</formula>
    </cfRule>
    <cfRule type="cellIs" dxfId="22331" priority="25543" stopIfTrue="1" operator="equal">
      <formula>"Napkin Hs"</formula>
    </cfRule>
    <cfRule type="cellIs" dxfId="22330" priority="25548" stopIfTrue="1" operator="equal">
      <formula>"Towel"</formula>
    </cfRule>
    <cfRule type="cellIs" dxfId="22329" priority="25549" stopIfTrue="1" operator="equal">
      <formula>"Napkin Hs"</formula>
    </cfRule>
    <cfRule type="cellIs" dxfId="22328" priority="25550" stopIfTrue="1" operator="equal">
      <formula>"Towel"</formula>
    </cfRule>
    <cfRule type="cellIs" dxfId="22327" priority="25551" stopIfTrue="1" operator="equal">
      <formula>"Napkin Hs"</formula>
    </cfRule>
    <cfRule type="cellIs" dxfId="22326" priority="25554" stopIfTrue="1" operator="equal">
      <formula>"Towel"</formula>
    </cfRule>
    <cfRule type="cellIs" dxfId="22325" priority="25555" stopIfTrue="1" operator="equal">
      <formula>"Napkin Hs"</formula>
    </cfRule>
    <cfRule type="cellIs" dxfId="22324" priority="25556" stopIfTrue="1" operator="equal">
      <formula>"Towel"</formula>
    </cfRule>
    <cfRule type="cellIs" dxfId="22323" priority="25557" stopIfTrue="1" operator="equal">
      <formula>"Napkin Hs"</formula>
    </cfRule>
    <cfRule type="cellIs" dxfId="22322" priority="25558" stopIfTrue="1" operator="equal">
      <formula>"Towel"</formula>
    </cfRule>
    <cfRule type="cellIs" dxfId="22321" priority="25559" stopIfTrue="1" operator="equal">
      <formula>"Napkin Hs"</formula>
    </cfRule>
    <cfRule type="cellIs" dxfId="22320" priority="25560" stopIfTrue="1" operator="equal">
      <formula>"Towel"</formula>
    </cfRule>
    <cfRule type="cellIs" dxfId="22319" priority="25561" stopIfTrue="1" operator="equal">
      <formula>"Napkin Hs"</formula>
    </cfRule>
    <cfRule type="cellIs" dxfId="22318" priority="25564" stopIfTrue="1" operator="equal">
      <formula>"Towel"</formula>
    </cfRule>
    <cfRule type="cellIs" dxfId="22317" priority="25565" stopIfTrue="1" operator="equal">
      <formula>"Napkin Hs"</formula>
    </cfRule>
    <cfRule type="cellIs" dxfId="22316" priority="25566" stopIfTrue="1" operator="equal">
      <formula>"Towel"</formula>
    </cfRule>
    <cfRule type="cellIs" dxfId="22315" priority="25567" stopIfTrue="1" operator="equal">
      <formula>"Napkin Hs"</formula>
    </cfRule>
    <cfRule type="cellIs" dxfId="22314" priority="25572" stopIfTrue="1" operator="equal">
      <formula>"Towel"</formula>
    </cfRule>
    <cfRule type="cellIs" dxfId="22313" priority="25573" stopIfTrue="1" operator="equal">
      <formula>"Napkin Hs"</formula>
    </cfRule>
    <cfRule type="cellIs" dxfId="22312" priority="25574" stopIfTrue="1" operator="equal">
      <formula>"Towel"</formula>
    </cfRule>
    <cfRule type="cellIs" dxfId="22311" priority="25575" stopIfTrue="1" operator="equal">
      <formula>"Napkin Hs"</formula>
    </cfRule>
    <cfRule type="cellIs" dxfId="22310" priority="25578" stopIfTrue="1" operator="equal">
      <formula>"Towel"</formula>
    </cfRule>
    <cfRule type="cellIs" dxfId="22309" priority="25579" stopIfTrue="1" operator="equal">
      <formula>"Napkin Hs"</formula>
    </cfRule>
    <cfRule type="cellIs" dxfId="22308" priority="25580" stopIfTrue="1" operator="equal">
      <formula>"Towel"</formula>
    </cfRule>
    <cfRule type="cellIs" dxfId="22307" priority="25581" stopIfTrue="1" operator="equal">
      <formula>"Napkin Hs"</formula>
    </cfRule>
    <cfRule type="cellIs" dxfId="22306" priority="25582" stopIfTrue="1" operator="equal">
      <formula>"Towel"</formula>
    </cfRule>
    <cfRule type="cellIs" dxfId="22305" priority="25583" stopIfTrue="1" operator="equal">
      <formula>"Napkin Hs"</formula>
    </cfRule>
    <cfRule type="cellIs" dxfId="22304" priority="25584" stopIfTrue="1" operator="equal">
      <formula>"Towel"</formula>
    </cfRule>
    <cfRule type="cellIs" dxfId="22303" priority="25585" stopIfTrue="1" operator="equal">
      <formula>"Napkin Hs"</formula>
    </cfRule>
    <cfRule type="cellIs" dxfId="22302" priority="25590" stopIfTrue="1" operator="equal">
      <formula>"Towel"</formula>
    </cfRule>
    <cfRule type="cellIs" dxfId="22301" priority="25591" stopIfTrue="1" operator="equal">
      <formula>"Napkin Hs"</formula>
    </cfRule>
    <cfRule type="cellIs" dxfId="22300" priority="25592" stopIfTrue="1" operator="equal">
      <formula>"Towel"</formula>
    </cfRule>
    <cfRule type="cellIs" dxfId="22299" priority="25593" stopIfTrue="1" operator="equal">
      <formula>"Napkin Hs"</formula>
    </cfRule>
    <cfRule type="cellIs" dxfId="22298" priority="25596" stopIfTrue="1" operator="equal">
      <formula>"Towel"</formula>
    </cfRule>
    <cfRule type="cellIs" dxfId="22297" priority="25597" stopIfTrue="1" operator="equal">
      <formula>"Napkin Hs"</formula>
    </cfRule>
    <cfRule type="cellIs" dxfId="22296" priority="25598" stopIfTrue="1" operator="equal">
      <formula>"Towel"</formula>
    </cfRule>
    <cfRule type="cellIs" dxfId="22295" priority="25599" stopIfTrue="1" operator="equal">
      <formula>"Napkin Hs"</formula>
    </cfRule>
    <cfRule type="cellIs" dxfId="22294" priority="25600" stopIfTrue="1" operator="equal">
      <formula>"Towel"</formula>
    </cfRule>
    <cfRule type="cellIs" dxfId="22293" priority="25601" stopIfTrue="1" operator="equal">
      <formula>"Napkin Hs"</formula>
    </cfRule>
    <cfRule type="cellIs" dxfId="22292" priority="25602" stopIfTrue="1" operator="equal">
      <formula>"Towel"</formula>
    </cfRule>
    <cfRule type="cellIs" dxfId="22291" priority="25603" stopIfTrue="1" operator="equal">
      <formula>"Napkin Hs"</formula>
    </cfRule>
    <cfRule type="cellIs" dxfId="22290" priority="25608" stopIfTrue="1" operator="equal">
      <formula>"Towel"</formula>
    </cfRule>
    <cfRule type="cellIs" dxfId="22289" priority="25609" stopIfTrue="1" operator="equal">
      <formula>"Napkin Hs"</formula>
    </cfRule>
    <cfRule type="cellIs" dxfId="22288" priority="25610" stopIfTrue="1" operator="equal">
      <formula>"Towel"</formula>
    </cfRule>
    <cfRule type="cellIs" dxfId="22287" priority="25611" stopIfTrue="1" operator="equal">
      <formula>"Napkin Hs"</formula>
    </cfRule>
    <cfRule type="cellIs" dxfId="22286" priority="25614" stopIfTrue="1" operator="equal">
      <formula>"Towel"</formula>
    </cfRule>
    <cfRule type="cellIs" dxfId="22285" priority="25615" stopIfTrue="1" operator="equal">
      <formula>"Napkin Hs"</formula>
    </cfRule>
    <cfRule type="cellIs" dxfId="22284" priority="25616" stopIfTrue="1" operator="equal">
      <formula>"Towel"</formula>
    </cfRule>
    <cfRule type="cellIs" dxfId="22283" priority="25617" stopIfTrue="1" operator="equal">
      <formula>"Napkin Hs"</formula>
    </cfRule>
  </conditionalFormatting>
  <conditionalFormatting sqref="C18">
    <cfRule type="cellIs" dxfId="22282" priority="25521" stopIfTrue="1" operator="equal">
      <formula>"Napkin Hs"</formula>
    </cfRule>
  </conditionalFormatting>
  <conditionalFormatting sqref="C18">
    <cfRule type="cellIs" dxfId="22281" priority="25520" stopIfTrue="1" operator="equal">
      <formula>"Napkin Hs"</formula>
    </cfRule>
  </conditionalFormatting>
  <conditionalFormatting sqref="C18">
    <cfRule type="cellIs" dxfId="22280" priority="25519" stopIfTrue="1" operator="equal">
      <formula>"Napkin Hs"</formula>
    </cfRule>
  </conditionalFormatting>
  <conditionalFormatting sqref="C18">
    <cfRule type="cellIs" dxfId="22279" priority="25518" stopIfTrue="1" operator="equal">
      <formula>"Napkin Hs"</formula>
    </cfRule>
  </conditionalFormatting>
  <conditionalFormatting sqref="C18">
    <cfRule type="cellIs" dxfId="22278" priority="25517" stopIfTrue="1" operator="equal">
      <formula>"Napkin Hs"</formula>
    </cfRule>
  </conditionalFormatting>
  <conditionalFormatting sqref="C18">
    <cfRule type="cellIs" dxfId="22277" priority="25516" stopIfTrue="1" operator="equal">
      <formula>"Napkin Hs"</formula>
    </cfRule>
  </conditionalFormatting>
  <conditionalFormatting sqref="C18">
    <cfRule type="cellIs" dxfId="22276" priority="25512" stopIfTrue="1" operator="equal">
      <formula>"Towel"</formula>
    </cfRule>
    <cfRule type="cellIs" dxfId="22275" priority="25513" stopIfTrue="1" operator="equal">
      <formula>"Napkin Hs"</formula>
    </cfRule>
  </conditionalFormatting>
  <conditionalFormatting sqref="C18">
    <cfRule type="cellIs" dxfId="22274" priority="25514" stopIfTrue="1" operator="equal">
      <formula>"Towel"</formula>
    </cfRule>
    <cfRule type="cellIs" dxfId="22273" priority="25515" stopIfTrue="1" operator="equal">
      <formula>"Napkin Hs"</formula>
    </cfRule>
  </conditionalFormatting>
  <conditionalFormatting sqref="C18">
    <cfRule type="cellIs" dxfId="22272" priority="25508" stopIfTrue="1" operator="equal">
      <formula>"Towel"</formula>
    </cfRule>
    <cfRule type="cellIs" dxfId="22271" priority="25509" stopIfTrue="1" operator="equal">
      <formula>"Napkin Hs"</formula>
    </cfRule>
  </conditionalFormatting>
  <conditionalFormatting sqref="C18">
    <cfRule type="cellIs" dxfId="22270" priority="25510" stopIfTrue="1" operator="equal">
      <formula>"Towel"</formula>
    </cfRule>
    <cfRule type="cellIs" dxfId="22269" priority="25511" stopIfTrue="1" operator="equal">
      <formula>"Napkin Hs"</formula>
    </cfRule>
  </conditionalFormatting>
  <conditionalFormatting sqref="B26:C26">
    <cfRule type="cellIs" dxfId="22268" priority="25506" stopIfTrue="1" operator="equal">
      <formula>"Towel"</formula>
    </cfRule>
    <cfRule type="cellIs" dxfId="22267" priority="25507" stopIfTrue="1" operator="equal">
      <formula>"Napkin Hs"</formula>
    </cfRule>
  </conditionalFormatting>
  <conditionalFormatting sqref="C26">
    <cfRule type="cellIs" dxfId="22266" priority="25502" stopIfTrue="1" operator="equal">
      <formula>"Towel"</formula>
    </cfRule>
    <cfRule type="cellIs" dxfId="22265" priority="25503" stopIfTrue="1" operator="equal">
      <formula>"Napkin Hs"</formula>
    </cfRule>
  </conditionalFormatting>
  <conditionalFormatting sqref="C26">
    <cfRule type="cellIs" dxfId="22264" priority="25505" stopIfTrue="1" operator="equal">
      <formula>"Napkin Hs"</formula>
    </cfRule>
  </conditionalFormatting>
  <conditionalFormatting sqref="C26">
    <cfRule type="cellIs" dxfId="22263" priority="25504" stopIfTrue="1" operator="equal">
      <formula>"Towel"</formula>
    </cfRule>
  </conditionalFormatting>
  <conditionalFormatting sqref="C28">
    <cfRule type="cellIs" dxfId="22262" priority="25498" stopIfTrue="1" operator="equal">
      <formula>"Towel"</formula>
    </cfRule>
    <cfRule type="cellIs" dxfId="22261" priority="25499" stopIfTrue="1" operator="equal">
      <formula>"Napkin Hs"</formula>
    </cfRule>
  </conditionalFormatting>
  <conditionalFormatting sqref="C28">
    <cfRule type="cellIs" dxfId="22260" priority="25500" stopIfTrue="1" operator="equal">
      <formula>"Towel"</formula>
    </cfRule>
    <cfRule type="cellIs" dxfId="22259" priority="25501" stopIfTrue="1" operator="equal">
      <formula>"Napkin Hs"</formula>
    </cfRule>
  </conditionalFormatting>
  <conditionalFormatting sqref="C28">
    <cfRule type="cellIs" dxfId="22258" priority="25496" stopIfTrue="1" operator="equal">
      <formula>"Towel"</formula>
    </cfRule>
    <cfRule type="cellIs" dxfId="22257" priority="25497" stopIfTrue="1" operator="equal">
      <formula>"Napkin Hs"</formula>
    </cfRule>
  </conditionalFormatting>
  <conditionalFormatting sqref="B28">
    <cfRule type="cellIs" dxfId="22256" priority="25494" stopIfTrue="1" operator="equal">
      <formula>"Towel"</formula>
    </cfRule>
    <cfRule type="cellIs" dxfId="22255" priority="25495" stopIfTrue="1" operator="equal">
      <formula>"Napkin Hs"</formula>
    </cfRule>
  </conditionalFormatting>
  <conditionalFormatting sqref="C27">
    <cfRule type="cellIs" dxfId="22254" priority="25490" stopIfTrue="1" operator="equal">
      <formula>"Towel"</formula>
    </cfRule>
    <cfRule type="cellIs" dxfId="22253" priority="25491" stopIfTrue="1" operator="equal">
      <formula>"Napkin Hs"</formula>
    </cfRule>
  </conditionalFormatting>
  <conditionalFormatting sqref="C27">
    <cfRule type="cellIs" dxfId="22252" priority="25492" stopIfTrue="1" operator="equal">
      <formula>"Towel"</formula>
    </cfRule>
    <cfRule type="cellIs" dxfId="22251" priority="25493" stopIfTrue="1" operator="equal">
      <formula>"Napkin Hs"</formula>
    </cfRule>
  </conditionalFormatting>
  <conditionalFormatting sqref="C27">
    <cfRule type="cellIs" dxfId="22250" priority="25488" stopIfTrue="1" operator="equal">
      <formula>"Towel"</formula>
    </cfRule>
    <cfRule type="cellIs" dxfId="22249" priority="25489" stopIfTrue="1" operator="equal">
      <formula>"Napkin Hs"</formula>
    </cfRule>
  </conditionalFormatting>
  <conditionalFormatting sqref="B27">
    <cfRule type="cellIs" dxfId="22248" priority="25486" stopIfTrue="1" operator="equal">
      <formula>"Towel"</formula>
    </cfRule>
    <cfRule type="cellIs" dxfId="22247" priority="25487" stopIfTrue="1" operator="equal">
      <formula>"Napkin Hs"</formula>
    </cfRule>
  </conditionalFormatting>
  <conditionalFormatting sqref="B25:C25">
    <cfRule type="cellIs" dxfId="22246" priority="25484" stopIfTrue="1" operator="equal">
      <formula>"Towel"</formula>
    </cfRule>
    <cfRule type="cellIs" dxfId="22245" priority="25485" stopIfTrue="1" operator="equal">
      <formula>"Napkin Hs"</formula>
    </cfRule>
  </conditionalFormatting>
  <conditionalFormatting sqref="C25">
    <cfRule type="cellIs" dxfId="22244" priority="25480" stopIfTrue="1" operator="equal">
      <formula>"Towel"</formula>
    </cfRule>
    <cfRule type="cellIs" dxfId="22243" priority="25481" stopIfTrue="1" operator="equal">
      <formula>"Napkin Hs"</formula>
    </cfRule>
  </conditionalFormatting>
  <conditionalFormatting sqref="C25">
    <cfRule type="cellIs" dxfId="22242" priority="25483" stopIfTrue="1" operator="equal">
      <formula>"Napkin Hs"</formula>
    </cfRule>
  </conditionalFormatting>
  <conditionalFormatting sqref="C25">
    <cfRule type="cellIs" dxfId="22241" priority="25482" stopIfTrue="1" operator="equal">
      <formula>"Towel"</formula>
    </cfRule>
  </conditionalFormatting>
  <conditionalFormatting sqref="B23:C23 B24">
    <cfRule type="cellIs" dxfId="22240" priority="25478" stopIfTrue="1" operator="equal">
      <formula>"Towel"</formula>
    </cfRule>
    <cfRule type="cellIs" dxfId="22239" priority="25479" stopIfTrue="1" operator="equal">
      <formula>"Napkin Hs"</formula>
    </cfRule>
  </conditionalFormatting>
  <conditionalFormatting sqref="C23">
    <cfRule type="cellIs" dxfId="22238" priority="25474" stopIfTrue="1" operator="equal">
      <formula>"Towel"</formula>
    </cfRule>
    <cfRule type="cellIs" dxfId="22237" priority="25475" stopIfTrue="1" operator="equal">
      <formula>"Napkin Hs"</formula>
    </cfRule>
  </conditionalFormatting>
  <conditionalFormatting sqref="C23">
    <cfRule type="cellIs" dxfId="22236" priority="25476" stopIfTrue="1" operator="equal">
      <formula>"Towel"</formula>
    </cfRule>
    <cfRule type="cellIs" dxfId="22235" priority="25477" stopIfTrue="1" operator="equal">
      <formula>"Napkin Hs"</formula>
    </cfRule>
  </conditionalFormatting>
  <conditionalFormatting sqref="B23:C23 B24">
    <cfRule type="cellIs" dxfId="22234" priority="25472" stopIfTrue="1" operator="equal">
      <formula>"Towel"</formula>
    </cfRule>
    <cfRule type="cellIs" dxfId="22233" priority="25473" stopIfTrue="1" operator="equal">
      <formula>"Napkin Hs"</formula>
    </cfRule>
  </conditionalFormatting>
  <conditionalFormatting sqref="C23">
    <cfRule type="cellIs" dxfId="22232" priority="25470" stopIfTrue="1" operator="equal">
      <formula>"Towel"</formula>
    </cfRule>
    <cfRule type="cellIs" dxfId="22231" priority="25471" stopIfTrue="1" operator="equal">
      <formula>"Napkin Hs"</formula>
    </cfRule>
  </conditionalFormatting>
  <conditionalFormatting sqref="C23">
    <cfRule type="cellIs" dxfId="22230" priority="25468" stopIfTrue="1" operator="equal">
      <formula>"Towel"</formula>
    </cfRule>
    <cfRule type="cellIs" dxfId="22229" priority="25469" stopIfTrue="1" operator="equal">
      <formula>"Napkin Hs"</formula>
    </cfRule>
  </conditionalFormatting>
  <conditionalFormatting sqref="C23">
    <cfRule type="cellIs" dxfId="22228" priority="25460" stopIfTrue="1" operator="equal">
      <formula>"Towel"</formula>
    </cfRule>
    <cfRule type="cellIs" dxfId="22227" priority="25461" stopIfTrue="1" operator="equal">
      <formula>"Napkin Hs"</formula>
    </cfRule>
  </conditionalFormatting>
  <conditionalFormatting sqref="B23:C23 B24">
    <cfRule type="cellIs" dxfId="22226" priority="25462" stopIfTrue="1" operator="equal">
      <formula>"Towel"</formula>
    </cfRule>
    <cfRule type="cellIs" dxfId="22225" priority="25463" stopIfTrue="1" operator="equal">
      <formula>"Napkin Hs"</formula>
    </cfRule>
  </conditionalFormatting>
  <conditionalFormatting sqref="C23">
    <cfRule type="cellIs" dxfId="22224" priority="25458" stopIfTrue="1" operator="equal">
      <formula>"Towel"</formula>
    </cfRule>
    <cfRule type="cellIs" dxfId="22223" priority="25459" stopIfTrue="1" operator="equal">
      <formula>"Napkin Hs"</formula>
    </cfRule>
  </conditionalFormatting>
  <conditionalFormatting sqref="B23:C23 B24">
    <cfRule type="cellIs" dxfId="22222" priority="25456" stopIfTrue="1" operator="equal">
      <formula>"Towel"</formula>
    </cfRule>
    <cfRule type="cellIs" dxfId="22221" priority="25457" stopIfTrue="1" operator="equal">
      <formula>"Napkin Hs"</formula>
    </cfRule>
  </conditionalFormatting>
  <conditionalFormatting sqref="C23">
    <cfRule type="cellIs" dxfId="22220" priority="25464" stopIfTrue="1" operator="equal">
      <formula>"Towel"</formula>
    </cfRule>
    <cfRule type="cellIs" dxfId="22219" priority="25465" stopIfTrue="1" operator="equal">
      <formula>"Napkin Hs"</formula>
    </cfRule>
  </conditionalFormatting>
  <conditionalFormatting sqref="C23">
    <cfRule type="cellIs" dxfId="22218" priority="25466" stopIfTrue="1" operator="equal">
      <formula>"Towel"</formula>
    </cfRule>
    <cfRule type="cellIs" dxfId="22217" priority="25467" stopIfTrue="1" operator="equal">
      <formula>"Napkin Hs"</formula>
    </cfRule>
  </conditionalFormatting>
  <conditionalFormatting sqref="B23:C23 B24">
    <cfRule type="cellIs" dxfId="22216" priority="25454" stopIfTrue="1" operator="equal">
      <formula>"Towel"</formula>
    </cfRule>
    <cfRule type="cellIs" dxfId="22215" priority="25455" stopIfTrue="1" operator="equal">
      <formula>"Napkin Hs"</formula>
    </cfRule>
  </conditionalFormatting>
  <conditionalFormatting sqref="C23">
    <cfRule type="cellIs" dxfId="22214" priority="25450" stopIfTrue="1" operator="equal">
      <formula>"Towel"</formula>
    </cfRule>
    <cfRule type="cellIs" dxfId="22213" priority="25451" stopIfTrue="1" operator="equal">
      <formula>"Napkin Hs"</formula>
    </cfRule>
  </conditionalFormatting>
  <conditionalFormatting sqref="C23">
    <cfRule type="cellIs" dxfId="22212" priority="25452" stopIfTrue="1" operator="equal">
      <formula>"Towel"</formula>
    </cfRule>
    <cfRule type="cellIs" dxfId="22211" priority="25453" stopIfTrue="1" operator="equal">
      <formula>"Napkin Hs"</formula>
    </cfRule>
  </conditionalFormatting>
  <conditionalFormatting sqref="B23:C23 B24">
    <cfRule type="cellIs" dxfId="22210" priority="25448" stopIfTrue="1" operator="equal">
      <formula>"Towel"</formula>
    </cfRule>
    <cfRule type="cellIs" dxfId="22209" priority="25449" stopIfTrue="1" operator="equal">
      <formula>"Napkin Hs"</formula>
    </cfRule>
  </conditionalFormatting>
  <conditionalFormatting sqref="C23">
    <cfRule type="cellIs" dxfId="22208" priority="25446" stopIfTrue="1" operator="equal">
      <formula>"Towel"</formula>
    </cfRule>
    <cfRule type="cellIs" dxfId="22207" priority="25447" stopIfTrue="1" operator="equal">
      <formula>"Napkin Hs"</formula>
    </cfRule>
  </conditionalFormatting>
  <conditionalFormatting sqref="C23">
    <cfRule type="cellIs" dxfId="22206" priority="25444" stopIfTrue="1" operator="equal">
      <formula>"Towel"</formula>
    </cfRule>
    <cfRule type="cellIs" dxfId="22205" priority="25445" stopIfTrue="1" operator="equal">
      <formula>"Napkin Hs"</formula>
    </cfRule>
  </conditionalFormatting>
  <conditionalFormatting sqref="C23">
    <cfRule type="cellIs" dxfId="22204" priority="25436" stopIfTrue="1" operator="equal">
      <formula>"Towel"</formula>
    </cfRule>
    <cfRule type="cellIs" dxfId="22203" priority="25437" stopIfTrue="1" operator="equal">
      <formula>"Napkin Hs"</formula>
    </cfRule>
  </conditionalFormatting>
  <conditionalFormatting sqref="B23:C23 B24">
    <cfRule type="cellIs" dxfId="22202" priority="25438" stopIfTrue="1" operator="equal">
      <formula>"Towel"</formula>
    </cfRule>
    <cfRule type="cellIs" dxfId="22201" priority="25439" stopIfTrue="1" operator="equal">
      <formula>"Napkin Hs"</formula>
    </cfRule>
  </conditionalFormatting>
  <conditionalFormatting sqref="C23">
    <cfRule type="cellIs" dxfId="22200" priority="25434" stopIfTrue="1" operator="equal">
      <formula>"Towel"</formula>
    </cfRule>
    <cfRule type="cellIs" dxfId="22199" priority="25435" stopIfTrue="1" operator="equal">
      <formula>"Napkin Hs"</formula>
    </cfRule>
  </conditionalFormatting>
  <conditionalFormatting sqref="B23:C23 B24">
    <cfRule type="cellIs" dxfId="22198" priority="25432" stopIfTrue="1" operator="equal">
      <formula>"Towel"</formula>
    </cfRule>
    <cfRule type="cellIs" dxfId="22197" priority="25433" stopIfTrue="1" operator="equal">
      <formula>"Napkin Hs"</formula>
    </cfRule>
  </conditionalFormatting>
  <conditionalFormatting sqref="C23">
    <cfRule type="cellIs" dxfId="22196" priority="25440" stopIfTrue="1" operator="equal">
      <formula>"Towel"</formula>
    </cfRule>
    <cfRule type="cellIs" dxfId="22195" priority="25441" stopIfTrue="1" operator="equal">
      <formula>"Napkin Hs"</formula>
    </cfRule>
  </conditionalFormatting>
  <conditionalFormatting sqref="C23">
    <cfRule type="cellIs" dxfId="22194" priority="25442" stopIfTrue="1" operator="equal">
      <formula>"Towel"</formula>
    </cfRule>
    <cfRule type="cellIs" dxfId="22193" priority="25443" stopIfTrue="1" operator="equal">
      <formula>"Napkin Hs"</formula>
    </cfRule>
  </conditionalFormatting>
  <conditionalFormatting sqref="C23">
    <cfRule type="cellIs" dxfId="22192" priority="25430" stopIfTrue="1" operator="equal">
      <formula>"Towel"</formula>
    </cfRule>
    <cfRule type="cellIs" dxfId="22191" priority="25431" stopIfTrue="1" operator="equal">
      <formula>"Napkin Hs"</formula>
    </cfRule>
  </conditionalFormatting>
  <conditionalFormatting sqref="C23">
    <cfRule type="cellIs" dxfId="22190" priority="25426" stopIfTrue="1" operator="equal">
      <formula>"Towel"</formula>
    </cfRule>
    <cfRule type="cellIs" dxfId="22189" priority="25427" stopIfTrue="1" operator="equal">
      <formula>"Napkin Hs"</formula>
    </cfRule>
  </conditionalFormatting>
  <conditionalFormatting sqref="C23">
    <cfRule type="cellIs" dxfId="22188" priority="25428" stopIfTrue="1" operator="equal">
      <formula>"Towel"</formula>
    </cfRule>
    <cfRule type="cellIs" dxfId="22187" priority="25429" stopIfTrue="1" operator="equal">
      <formula>"Napkin Hs"</formula>
    </cfRule>
  </conditionalFormatting>
  <conditionalFormatting sqref="C23">
    <cfRule type="cellIs" dxfId="22186" priority="25422" stopIfTrue="1" operator="equal">
      <formula>"Towel"</formula>
    </cfRule>
    <cfRule type="cellIs" dxfId="22185" priority="25423" stopIfTrue="1" operator="equal">
      <formula>"Napkin Hs"</formula>
    </cfRule>
  </conditionalFormatting>
  <conditionalFormatting sqref="C23">
    <cfRule type="cellIs" dxfId="22184" priority="25424" stopIfTrue="1" operator="equal">
      <formula>"Towel"</formula>
    </cfRule>
    <cfRule type="cellIs" dxfId="22183" priority="25425" stopIfTrue="1" operator="equal">
      <formula>"Napkin Hs"</formula>
    </cfRule>
  </conditionalFormatting>
  <conditionalFormatting sqref="C23">
    <cfRule type="cellIs" dxfId="22182" priority="25420" stopIfTrue="1" operator="equal">
      <formula>"Towel"</formula>
    </cfRule>
    <cfRule type="cellIs" dxfId="22181" priority="25421" stopIfTrue="1" operator="equal">
      <formula>"Napkin Hs"</formula>
    </cfRule>
  </conditionalFormatting>
  <conditionalFormatting sqref="C23">
    <cfRule type="cellIs" dxfId="22180" priority="25414" stopIfTrue="1" operator="equal">
      <formula>"Towel"</formula>
    </cfRule>
    <cfRule type="cellIs" dxfId="22179" priority="25415" stopIfTrue="1" operator="equal">
      <formula>"Napkin Hs"</formula>
    </cfRule>
  </conditionalFormatting>
  <conditionalFormatting sqref="C23">
    <cfRule type="cellIs" dxfId="22178" priority="25418" stopIfTrue="1" operator="equal">
      <formula>"Towel"</formula>
    </cfRule>
    <cfRule type="cellIs" dxfId="22177" priority="25419" stopIfTrue="1" operator="equal">
      <formula>"Napkin Hs"</formula>
    </cfRule>
  </conditionalFormatting>
  <conditionalFormatting sqref="C23">
    <cfRule type="cellIs" dxfId="22176" priority="25416" stopIfTrue="1" operator="equal">
      <formula>"Towel"</formula>
    </cfRule>
    <cfRule type="cellIs" dxfId="22175" priority="25417" stopIfTrue="1" operator="equal">
      <formula>"Napkin Hs"</formula>
    </cfRule>
  </conditionalFormatting>
  <conditionalFormatting sqref="C23">
    <cfRule type="cellIs" dxfId="22174" priority="25408" stopIfTrue="1" operator="equal">
      <formula>"Towel"</formula>
    </cfRule>
    <cfRule type="cellIs" dxfId="22173" priority="25409" stopIfTrue="1" operator="equal">
      <formula>"Napkin Hs"</formula>
    </cfRule>
  </conditionalFormatting>
  <conditionalFormatting sqref="C23">
    <cfRule type="cellIs" dxfId="22172" priority="25410" stopIfTrue="1" operator="equal">
      <formula>"Towel"</formula>
    </cfRule>
    <cfRule type="cellIs" dxfId="22171" priority="25411" stopIfTrue="1" operator="equal">
      <formula>"Napkin Hs"</formula>
    </cfRule>
  </conditionalFormatting>
  <conditionalFormatting sqref="C23">
    <cfRule type="cellIs" dxfId="22170" priority="25412" stopIfTrue="1" operator="equal">
      <formula>"Towel"</formula>
    </cfRule>
    <cfRule type="cellIs" dxfId="22169" priority="25413" stopIfTrue="1" operator="equal">
      <formula>"Napkin Hs"</formula>
    </cfRule>
  </conditionalFormatting>
  <conditionalFormatting sqref="C23">
    <cfRule type="cellIs" dxfId="22168" priority="25406" stopIfTrue="1" operator="equal">
      <formula>"Towel"</formula>
    </cfRule>
    <cfRule type="cellIs" dxfId="22167" priority="25407" stopIfTrue="1" operator="equal">
      <formula>"Napkin Hs"</formula>
    </cfRule>
  </conditionalFormatting>
  <conditionalFormatting sqref="C23">
    <cfRule type="cellIs" dxfId="22166" priority="25404" stopIfTrue="1" operator="equal">
      <formula>"Towel"</formula>
    </cfRule>
    <cfRule type="cellIs" dxfId="22165" priority="25405" stopIfTrue="1" operator="equal">
      <formula>"Napkin Hs"</formula>
    </cfRule>
  </conditionalFormatting>
  <conditionalFormatting sqref="C23">
    <cfRule type="cellIs" dxfId="22164" priority="25380" stopIfTrue="1" operator="equal">
      <formula>"Towel"</formula>
    </cfRule>
  </conditionalFormatting>
  <conditionalFormatting sqref="C23">
    <cfRule type="cellIs" dxfId="22163" priority="25381" stopIfTrue="1" operator="equal">
      <formula>"Napkin Hs"</formula>
    </cfRule>
    <cfRule type="cellIs" dxfId="22162" priority="25386" stopIfTrue="1" operator="equal">
      <formula>"Towel"</formula>
    </cfRule>
    <cfRule type="cellIs" dxfId="22161" priority="25387" stopIfTrue="1" operator="equal">
      <formula>"Napkin Hs"</formula>
    </cfRule>
    <cfRule type="cellIs" dxfId="22160" priority="25396" stopIfTrue="1" operator="equal">
      <formula>"Towel"</formula>
    </cfRule>
    <cfRule type="cellIs" dxfId="22159" priority="25397" stopIfTrue="1" operator="equal">
      <formula>"Napkin Hs"</formula>
    </cfRule>
    <cfRule type="cellIs" dxfId="22158" priority="25402" stopIfTrue="1" operator="equal">
      <formula>"Towel"</formula>
    </cfRule>
    <cfRule type="cellIs" dxfId="22157" priority="25403" stopIfTrue="1" operator="equal">
      <formula>"Napkin Hs"</formula>
    </cfRule>
  </conditionalFormatting>
  <conditionalFormatting sqref="C23">
    <cfRule type="cellIs" dxfId="22156" priority="25382" stopIfTrue="1" operator="equal">
      <formula>"Towel"</formula>
    </cfRule>
    <cfRule type="cellIs" dxfId="22155" priority="25383" stopIfTrue="1" operator="equal">
      <formula>"Napkin Hs"</formula>
    </cfRule>
    <cfRule type="cellIs" dxfId="22154" priority="25384" stopIfTrue="1" operator="equal">
      <formula>"Towel"</formula>
    </cfRule>
    <cfRule type="cellIs" dxfId="22153" priority="25385" stopIfTrue="1" operator="equal">
      <formula>"Napkin Hs"</formula>
    </cfRule>
    <cfRule type="cellIs" dxfId="22152" priority="25388" stopIfTrue="1" operator="equal">
      <formula>"Towel"</formula>
    </cfRule>
    <cfRule type="cellIs" dxfId="22151" priority="25389" stopIfTrue="1" operator="equal">
      <formula>"Napkin Hs"</formula>
    </cfRule>
    <cfRule type="cellIs" dxfId="22150" priority="25390" stopIfTrue="1" operator="equal">
      <formula>"Towel"</formula>
    </cfRule>
    <cfRule type="cellIs" dxfId="22149" priority="25391" stopIfTrue="1" operator="equal">
      <formula>"Napkin Hs"</formula>
    </cfRule>
    <cfRule type="cellIs" dxfId="22148" priority="25392" stopIfTrue="1" operator="equal">
      <formula>"Towel"</formula>
    </cfRule>
    <cfRule type="cellIs" dxfId="22147" priority="25393" stopIfTrue="1" operator="equal">
      <formula>"Napkin Hs"</formula>
    </cfRule>
    <cfRule type="cellIs" dxfId="22146" priority="25394" stopIfTrue="1" operator="equal">
      <formula>"Towel"</formula>
    </cfRule>
    <cfRule type="cellIs" dxfId="22145" priority="25395" stopIfTrue="1" operator="equal">
      <formula>"Napkin Hs"</formula>
    </cfRule>
    <cfRule type="cellIs" dxfId="22144" priority="25398" stopIfTrue="1" operator="equal">
      <formula>"Towel"</formula>
    </cfRule>
    <cfRule type="cellIs" dxfId="22143" priority="25399" stopIfTrue="1" operator="equal">
      <formula>"Napkin Hs"</formula>
    </cfRule>
    <cfRule type="cellIs" dxfId="22142" priority="25401" stopIfTrue="1" operator="equal">
      <formula>"Napkin Hs"</formula>
    </cfRule>
  </conditionalFormatting>
  <conditionalFormatting sqref="C23">
    <cfRule type="cellIs" dxfId="22141" priority="25400" stopIfTrue="1" operator="equal">
      <formula>"Towel"</formula>
    </cfRule>
  </conditionalFormatting>
  <conditionalFormatting sqref="C23">
    <cfRule type="cellIs" dxfId="22140" priority="25378" stopIfTrue="1" operator="equal">
      <formula>"Towel"</formula>
    </cfRule>
    <cfRule type="cellIs" dxfId="22139" priority="25379" stopIfTrue="1" operator="equal">
      <formula>"Napkin Hs"</formula>
    </cfRule>
  </conditionalFormatting>
  <conditionalFormatting sqref="C23">
    <cfRule type="cellIs" dxfId="22138" priority="25377" stopIfTrue="1" operator="equal">
      <formula>"Napkin Hs"</formula>
    </cfRule>
  </conditionalFormatting>
  <conditionalFormatting sqref="C23">
    <cfRule type="cellIs" dxfId="22137" priority="25376" stopIfTrue="1" operator="equal">
      <formula>"Towel"</formula>
    </cfRule>
  </conditionalFormatting>
  <conditionalFormatting sqref="C23">
    <cfRule type="cellIs" dxfId="22136" priority="25374" stopIfTrue="1" operator="equal">
      <formula>"Towel"</formula>
    </cfRule>
  </conditionalFormatting>
  <conditionalFormatting sqref="C23">
    <cfRule type="cellIs" dxfId="22135" priority="25375" stopIfTrue="1" operator="equal">
      <formula>"Napkin Hs"</formula>
    </cfRule>
  </conditionalFormatting>
  <conditionalFormatting sqref="C23">
    <cfRule type="cellIs" dxfId="22134" priority="25278" stopIfTrue="1" operator="equal">
      <formula>"Towel"</formula>
    </cfRule>
  </conditionalFormatting>
  <conditionalFormatting sqref="C23">
    <cfRule type="cellIs" dxfId="22133" priority="25288" stopIfTrue="1" operator="equal">
      <formula>"Towel"</formula>
    </cfRule>
    <cfRule type="cellIs" dxfId="22132" priority="25289" stopIfTrue="1" operator="equal">
      <formula>"Napkin Hs"</formula>
    </cfRule>
    <cfRule type="cellIs" dxfId="22131" priority="25294" stopIfTrue="1" operator="equal">
      <formula>"Towel"</formula>
    </cfRule>
    <cfRule type="cellIs" dxfId="22130" priority="25295" stopIfTrue="1" operator="equal">
      <formula>"Napkin Hs"</formula>
    </cfRule>
    <cfRule type="cellIs" dxfId="22129" priority="25300" stopIfTrue="1" operator="equal">
      <formula>"Towel"</formula>
    </cfRule>
    <cfRule type="cellIs" dxfId="22128" priority="25301" stopIfTrue="1" operator="equal">
      <formula>"Napkin Hs"</formula>
    </cfRule>
    <cfRule type="cellIs" dxfId="22127" priority="25302" stopIfTrue="1" operator="equal">
      <formula>"Towel"</formula>
    </cfRule>
    <cfRule type="cellIs" dxfId="22126" priority="25303" stopIfTrue="1" operator="equal">
      <formula>"Napkin Hs"</formula>
    </cfRule>
    <cfRule type="cellIs" dxfId="22125" priority="25308" stopIfTrue="1" operator="equal">
      <formula>"Towel"</formula>
    </cfRule>
    <cfRule type="cellIs" dxfId="22124" priority="25309" stopIfTrue="1" operator="equal">
      <formula>"Napkin Hs"</formula>
    </cfRule>
    <cfRule type="cellIs" dxfId="22123" priority="25318" stopIfTrue="1" operator="equal">
      <formula>"Towel"</formula>
    </cfRule>
    <cfRule type="cellIs" dxfId="22122" priority="25319" stopIfTrue="1" operator="equal">
      <formula>"Napkin Hs"</formula>
    </cfRule>
    <cfRule type="cellIs" dxfId="22121" priority="25324" stopIfTrue="1" operator="equal">
      <formula>"Towel"</formula>
    </cfRule>
    <cfRule type="cellIs" dxfId="22120" priority="25325" stopIfTrue="1" operator="equal">
      <formula>"Napkin Hs"</formula>
    </cfRule>
    <cfRule type="cellIs" dxfId="22119" priority="25326" stopIfTrue="1" operator="equal">
      <formula>"Towel"</formula>
    </cfRule>
    <cfRule type="cellIs" dxfId="22118" priority="25327" stopIfTrue="1" operator="equal">
      <formula>"Napkin Hs"</formula>
    </cfRule>
    <cfRule type="cellIs" dxfId="22117" priority="25332" stopIfTrue="1" operator="equal">
      <formula>"Towel"</formula>
    </cfRule>
    <cfRule type="cellIs" dxfId="22116" priority="25333" stopIfTrue="1" operator="equal">
      <formula>"Napkin Hs"</formula>
    </cfRule>
    <cfRule type="cellIs" dxfId="22115" priority="25342" stopIfTrue="1" operator="equal">
      <formula>"Towel"</formula>
    </cfRule>
    <cfRule type="cellIs" dxfId="22114" priority="25343" stopIfTrue="1" operator="equal">
      <formula>"Napkin Hs"</formula>
    </cfRule>
    <cfRule type="cellIs" dxfId="22113" priority="25344" stopIfTrue="1" operator="equal">
      <formula>"Towel"</formula>
    </cfRule>
    <cfRule type="cellIs" dxfId="22112" priority="25345" stopIfTrue="1" operator="equal">
      <formula>"Napkin Hs"</formula>
    </cfRule>
    <cfRule type="cellIs" dxfId="22111" priority="25350" stopIfTrue="1" operator="equal">
      <formula>"Towel"</formula>
    </cfRule>
    <cfRule type="cellIs" dxfId="22110" priority="25351" stopIfTrue="1" operator="equal">
      <formula>"Napkin Hs"</formula>
    </cfRule>
    <cfRule type="cellIs" dxfId="22109" priority="25360" stopIfTrue="1" operator="equal">
      <formula>"Towel"</formula>
    </cfRule>
    <cfRule type="cellIs" dxfId="22108" priority="25361" stopIfTrue="1" operator="equal">
      <formula>"Napkin Hs"</formula>
    </cfRule>
    <cfRule type="cellIs" dxfId="22107" priority="25362" stopIfTrue="1" operator="equal">
      <formula>"Towel"</formula>
    </cfRule>
    <cfRule type="cellIs" dxfId="22106" priority="25363" stopIfTrue="1" operator="equal">
      <formula>"Napkin Hs"</formula>
    </cfRule>
    <cfRule type="cellIs" dxfId="22105" priority="25369" stopIfTrue="1" operator="equal">
      <formula>"Napkin Hs"</formula>
    </cfRule>
  </conditionalFormatting>
  <conditionalFormatting sqref="C23">
    <cfRule type="cellIs" dxfId="22104" priority="25368" stopIfTrue="1" operator="equal">
      <formula>"Towel"</formula>
    </cfRule>
  </conditionalFormatting>
  <conditionalFormatting sqref="C23">
    <cfRule type="cellIs" dxfId="22103" priority="25279" stopIfTrue="1" operator="equal">
      <formula>"Napkin Hs"</formula>
    </cfRule>
    <cfRule type="cellIs" dxfId="22102" priority="25280" stopIfTrue="1" operator="equal">
      <formula>"Towel"</formula>
    </cfRule>
    <cfRule type="cellIs" dxfId="22101" priority="25281" stopIfTrue="1" operator="equal">
      <formula>"Napkin Hs"</formula>
    </cfRule>
    <cfRule type="cellIs" dxfId="22100" priority="25282" stopIfTrue="1" operator="equal">
      <formula>"Towel"</formula>
    </cfRule>
    <cfRule type="cellIs" dxfId="22099" priority="25283" stopIfTrue="1" operator="equal">
      <formula>"Napkin Hs"</formula>
    </cfRule>
    <cfRule type="cellIs" dxfId="22098" priority="25284" stopIfTrue="1" operator="equal">
      <formula>"Towel"</formula>
    </cfRule>
    <cfRule type="cellIs" dxfId="22097" priority="25285" stopIfTrue="1" operator="equal">
      <formula>"Napkin Hs"</formula>
    </cfRule>
    <cfRule type="cellIs" dxfId="22096" priority="25286" stopIfTrue="1" operator="equal">
      <formula>"Towel"</formula>
    </cfRule>
    <cfRule type="cellIs" dxfId="22095" priority="25287" stopIfTrue="1" operator="equal">
      <formula>"Napkin Hs"</formula>
    </cfRule>
    <cfRule type="cellIs" dxfId="22094" priority="25290" stopIfTrue="1" operator="equal">
      <formula>"Towel"</formula>
    </cfRule>
    <cfRule type="cellIs" dxfId="22093" priority="25291" stopIfTrue="1" operator="equal">
      <formula>"Napkin Hs"</formula>
    </cfRule>
    <cfRule type="cellIs" dxfId="22092" priority="25292" stopIfTrue="1" operator="equal">
      <formula>"Towel"</formula>
    </cfRule>
    <cfRule type="cellIs" dxfId="22091" priority="25293" stopIfTrue="1" operator="equal">
      <formula>"Napkin Hs"</formula>
    </cfRule>
    <cfRule type="cellIs" dxfId="22090" priority="25296" stopIfTrue="1" operator="equal">
      <formula>"Towel"</formula>
    </cfRule>
    <cfRule type="cellIs" dxfId="22089" priority="25297" stopIfTrue="1" operator="equal">
      <formula>"Napkin Hs"</formula>
    </cfRule>
    <cfRule type="cellIs" dxfId="22088" priority="25298" stopIfTrue="1" operator="equal">
      <formula>"Towel"</formula>
    </cfRule>
    <cfRule type="cellIs" dxfId="22087" priority="25299" stopIfTrue="1" operator="equal">
      <formula>"Napkin Hs"</formula>
    </cfRule>
    <cfRule type="cellIs" dxfId="22086" priority="25304" stopIfTrue="1" operator="equal">
      <formula>"Towel"</formula>
    </cfRule>
    <cfRule type="cellIs" dxfId="22085" priority="25305" stopIfTrue="1" operator="equal">
      <formula>"Napkin Hs"</formula>
    </cfRule>
    <cfRule type="cellIs" dxfId="22084" priority="25306" stopIfTrue="1" operator="equal">
      <formula>"Towel"</formula>
    </cfRule>
    <cfRule type="cellIs" dxfId="22083" priority="25307" stopIfTrue="1" operator="equal">
      <formula>"Napkin Hs"</formula>
    </cfRule>
    <cfRule type="cellIs" dxfId="22082" priority="25310" stopIfTrue="1" operator="equal">
      <formula>"Towel"</formula>
    </cfRule>
    <cfRule type="cellIs" dxfId="22081" priority="25311" stopIfTrue="1" operator="equal">
      <formula>"Napkin Hs"</formula>
    </cfRule>
    <cfRule type="cellIs" dxfId="22080" priority="25312" stopIfTrue="1" operator="equal">
      <formula>"Towel"</formula>
    </cfRule>
    <cfRule type="cellIs" dxfId="22079" priority="25313" stopIfTrue="1" operator="equal">
      <formula>"Napkin Hs"</formula>
    </cfRule>
    <cfRule type="cellIs" dxfId="22078" priority="25314" stopIfTrue="1" operator="equal">
      <formula>"Towel"</formula>
    </cfRule>
    <cfRule type="cellIs" dxfId="22077" priority="25315" stopIfTrue="1" operator="equal">
      <formula>"Napkin Hs"</formula>
    </cfRule>
    <cfRule type="cellIs" dxfId="22076" priority="25316" stopIfTrue="1" operator="equal">
      <formula>"Towel"</formula>
    </cfRule>
    <cfRule type="cellIs" dxfId="22075" priority="25317" stopIfTrue="1" operator="equal">
      <formula>"Napkin Hs"</formula>
    </cfRule>
    <cfRule type="cellIs" dxfId="22074" priority="25320" stopIfTrue="1" operator="equal">
      <formula>"Towel"</formula>
    </cfRule>
    <cfRule type="cellIs" dxfId="22073" priority="25321" stopIfTrue="1" operator="equal">
      <formula>"Napkin Hs"</formula>
    </cfRule>
    <cfRule type="cellIs" dxfId="22072" priority="25322" stopIfTrue="1" operator="equal">
      <formula>"Towel"</formula>
    </cfRule>
    <cfRule type="cellIs" dxfId="22071" priority="25323" stopIfTrue="1" operator="equal">
      <formula>"Napkin Hs"</formula>
    </cfRule>
    <cfRule type="cellIs" dxfId="22070" priority="25328" stopIfTrue="1" operator="equal">
      <formula>"Towel"</formula>
    </cfRule>
    <cfRule type="cellIs" dxfId="22069" priority="25329" stopIfTrue="1" operator="equal">
      <formula>"Napkin Hs"</formula>
    </cfRule>
    <cfRule type="cellIs" dxfId="22068" priority="25330" stopIfTrue="1" operator="equal">
      <formula>"Towel"</formula>
    </cfRule>
    <cfRule type="cellIs" dxfId="22067" priority="25331" stopIfTrue="1" operator="equal">
      <formula>"Napkin Hs"</formula>
    </cfRule>
    <cfRule type="cellIs" dxfId="22066" priority="25334" stopIfTrue="1" operator="equal">
      <formula>"Towel"</formula>
    </cfRule>
    <cfRule type="cellIs" dxfId="22065" priority="25335" stopIfTrue="1" operator="equal">
      <formula>"Napkin Hs"</formula>
    </cfRule>
    <cfRule type="cellIs" dxfId="22064" priority="25336" stopIfTrue="1" operator="equal">
      <formula>"Towel"</formula>
    </cfRule>
    <cfRule type="cellIs" dxfId="22063" priority="25337" stopIfTrue="1" operator="equal">
      <formula>"Napkin Hs"</formula>
    </cfRule>
    <cfRule type="cellIs" dxfId="22062" priority="25338" stopIfTrue="1" operator="equal">
      <formula>"Towel"</formula>
    </cfRule>
    <cfRule type="cellIs" dxfId="22061" priority="25339" stopIfTrue="1" operator="equal">
      <formula>"Napkin Hs"</formula>
    </cfRule>
    <cfRule type="cellIs" dxfId="22060" priority="25340" stopIfTrue="1" operator="equal">
      <formula>"Towel"</formula>
    </cfRule>
    <cfRule type="cellIs" dxfId="22059" priority="25341" stopIfTrue="1" operator="equal">
      <formula>"Napkin Hs"</formula>
    </cfRule>
    <cfRule type="cellIs" dxfId="22058" priority="25346" stopIfTrue="1" operator="equal">
      <formula>"Towel"</formula>
    </cfRule>
    <cfRule type="cellIs" dxfId="22057" priority="25347" stopIfTrue="1" operator="equal">
      <formula>"Napkin Hs"</formula>
    </cfRule>
    <cfRule type="cellIs" dxfId="22056" priority="25348" stopIfTrue="1" operator="equal">
      <formula>"Towel"</formula>
    </cfRule>
    <cfRule type="cellIs" dxfId="22055" priority="25349" stopIfTrue="1" operator="equal">
      <formula>"Napkin Hs"</formula>
    </cfRule>
    <cfRule type="cellIs" dxfId="22054" priority="25352" stopIfTrue="1" operator="equal">
      <formula>"Towel"</formula>
    </cfRule>
    <cfRule type="cellIs" dxfId="22053" priority="25353" stopIfTrue="1" operator="equal">
      <formula>"Napkin Hs"</formula>
    </cfRule>
    <cfRule type="cellIs" dxfId="22052" priority="25354" stopIfTrue="1" operator="equal">
      <formula>"Towel"</formula>
    </cfRule>
    <cfRule type="cellIs" dxfId="22051" priority="25355" stopIfTrue="1" operator="equal">
      <formula>"Napkin Hs"</formula>
    </cfRule>
    <cfRule type="cellIs" dxfId="22050" priority="25356" stopIfTrue="1" operator="equal">
      <formula>"Towel"</formula>
    </cfRule>
    <cfRule type="cellIs" dxfId="22049" priority="25357" stopIfTrue="1" operator="equal">
      <formula>"Napkin Hs"</formula>
    </cfRule>
    <cfRule type="cellIs" dxfId="22048" priority="25358" stopIfTrue="1" operator="equal">
      <formula>"Towel"</formula>
    </cfRule>
    <cfRule type="cellIs" dxfId="22047" priority="25359" stopIfTrue="1" operator="equal">
      <formula>"Napkin Hs"</formula>
    </cfRule>
    <cfRule type="cellIs" dxfId="22046" priority="25364" stopIfTrue="1" operator="equal">
      <formula>"Towel"</formula>
    </cfRule>
    <cfRule type="cellIs" dxfId="22045" priority="25365" stopIfTrue="1" operator="equal">
      <formula>"Napkin Hs"</formula>
    </cfRule>
    <cfRule type="cellIs" dxfId="22044" priority="25366" stopIfTrue="1" operator="equal">
      <formula>"Towel"</formula>
    </cfRule>
    <cfRule type="cellIs" dxfId="22043" priority="25367" stopIfTrue="1" operator="equal">
      <formula>"Napkin Hs"</formula>
    </cfRule>
    <cfRule type="cellIs" dxfId="22042" priority="25370" stopIfTrue="1" operator="equal">
      <formula>"Towel"</formula>
    </cfRule>
    <cfRule type="cellIs" dxfId="22041" priority="25371" stopIfTrue="1" operator="equal">
      <formula>"Napkin Hs"</formula>
    </cfRule>
    <cfRule type="cellIs" dxfId="22040" priority="25372" stopIfTrue="1" operator="equal">
      <formula>"Towel"</formula>
    </cfRule>
    <cfRule type="cellIs" dxfId="22039" priority="25373" stopIfTrue="1" operator="equal">
      <formula>"Napkin Hs"</formula>
    </cfRule>
  </conditionalFormatting>
  <conditionalFormatting sqref="C23">
    <cfRule type="cellIs" dxfId="22038" priority="25277" stopIfTrue="1" operator="equal">
      <formula>"Napkin Hs"</formula>
    </cfRule>
  </conditionalFormatting>
  <conditionalFormatting sqref="C23">
    <cfRule type="cellIs" dxfId="22037" priority="25276" stopIfTrue="1" operator="equal">
      <formula>"Napkin Hs"</formula>
    </cfRule>
  </conditionalFormatting>
  <conditionalFormatting sqref="C23">
    <cfRule type="cellIs" dxfId="22036" priority="25275" stopIfTrue="1" operator="equal">
      <formula>"Napkin Hs"</formula>
    </cfRule>
  </conditionalFormatting>
  <conditionalFormatting sqref="C23">
    <cfRule type="cellIs" dxfId="22035" priority="25274" stopIfTrue="1" operator="equal">
      <formula>"Napkin Hs"</formula>
    </cfRule>
  </conditionalFormatting>
  <conditionalFormatting sqref="C23">
    <cfRule type="cellIs" dxfId="22034" priority="25273" stopIfTrue="1" operator="equal">
      <formula>"Napkin Hs"</formula>
    </cfRule>
  </conditionalFormatting>
  <conditionalFormatting sqref="C23">
    <cfRule type="cellIs" dxfId="22033" priority="25272" stopIfTrue="1" operator="equal">
      <formula>"Napkin Hs"</formula>
    </cfRule>
  </conditionalFormatting>
  <conditionalFormatting sqref="C23">
    <cfRule type="cellIs" dxfId="22032" priority="25268" stopIfTrue="1" operator="equal">
      <formula>"Towel"</formula>
    </cfRule>
    <cfRule type="cellIs" dxfId="22031" priority="25269" stopIfTrue="1" operator="equal">
      <formula>"Napkin Hs"</formula>
    </cfRule>
  </conditionalFormatting>
  <conditionalFormatting sqref="C23">
    <cfRule type="cellIs" dxfId="22030" priority="25270" stopIfTrue="1" operator="equal">
      <formula>"Towel"</formula>
    </cfRule>
    <cfRule type="cellIs" dxfId="22029" priority="25271" stopIfTrue="1" operator="equal">
      <formula>"Napkin Hs"</formula>
    </cfRule>
  </conditionalFormatting>
  <conditionalFormatting sqref="C23">
    <cfRule type="cellIs" dxfId="22028" priority="25264" stopIfTrue="1" operator="equal">
      <formula>"Towel"</formula>
    </cfRule>
    <cfRule type="cellIs" dxfId="22027" priority="25265" stopIfTrue="1" operator="equal">
      <formula>"Napkin Hs"</formula>
    </cfRule>
  </conditionalFormatting>
  <conditionalFormatting sqref="C23">
    <cfRule type="cellIs" dxfId="22026" priority="25266" stopIfTrue="1" operator="equal">
      <formula>"Towel"</formula>
    </cfRule>
    <cfRule type="cellIs" dxfId="22025" priority="25267" stopIfTrue="1" operator="equal">
      <formula>"Napkin Hs"</formula>
    </cfRule>
  </conditionalFormatting>
  <conditionalFormatting sqref="C23">
    <cfRule type="cellIs" dxfId="22024" priority="25262" stopIfTrue="1" operator="equal">
      <formula>"Towel"</formula>
    </cfRule>
    <cfRule type="cellIs" dxfId="22023" priority="25263" stopIfTrue="1" operator="equal">
      <formula>"Napkin Hs"</formula>
    </cfRule>
  </conditionalFormatting>
  <conditionalFormatting sqref="C23">
    <cfRule type="cellIs" dxfId="22022" priority="25258" stopIfTrue="1" operator="equal">
      <formula>"Towel"</formula>
    </cfRule>
    <cfRule type="cellIs" dxfId="22021" priority="25259" stopIfTrue="1" operator="equal">
      <formula>"Napkin Hs"</formula>
    </cfRule>
  </conditionalFormatting>
  <conditionalFormatting sqref="C23">
    <cfRule type="cellIs" dxfId="22020" priority="25260" stopIfTrue="1" operator="equal">
      <formula>"Towel"</formula>
    </cfRule>
    <cfRule type="cellIs" dxfId="22019" priority="25261" stopIfTrue="1" operator="equal">
      <formula>"Napkin Hs"</formula>
    </cfRule>
  </conditionalFormatting>
  <conditionalFormatting sqref="C23">
    <cfRule type="cellIs" dxfId="22018" priority="25254" stopIfTrue="1" operator="equal">
      <formula>"Towel"</formula>
    </cfRule>
    <cfRule type="cellIs" dxfId="22017" priority="25255" stopIfTrue="1" operator="equal">
      <formula>"Napkin Hs"</formula>
    </cfRule>
  </conditionalFormatting>
  <conditionalFormatting sqref="C23">
    <cfRule type="cellIs" dxfId="22016" priority="25256" stopIfTrue="1" operator="equal">
      <formula>"Towel"</formula>
    </cfRule>
    <cfRule type="cellIs" dxfId="22015" priority="25257" stopIfTrue="1" operator="equal">
      <formula>"Napkin Hs"</formula>
    </cfRule>
  </conditionalFormatting>
  <conditionalFormatting sqref="C23">
    <cfRule type="cellIs" dxfId="22014" priority="25252" stopIfTrue="1" operator="equal">
      <formula>"Towel"</formula>
    </cfRule>
    <cfRule type="cellIs" dxfId="22013" priority="25253" stopIfTrue="1" operator="equal">
      <formula>"Napkin Hs"</formula>
    </cfRule>
  </conditionalFormatting>
  <conditionalFormatting sqref="C23">
    <cfRule type="cellIs" dxfId="22012" priority="25246" stopIfTrue="1" operator="equal">
      <formula>"Towel"</formula>
    </cfRule>
    <cfRule type="cellIs" dxfId="22011" priority="25247" stopIfTrue="1" operator="equal">
      <formula>"Napkin Hs"</formula>
    </cfRule>
  </conditionalFormatting>
  <conditionalFormatting sqref="C23">
    <cfRule type="cellIs" dxfId="22010" priority="25250" stopIfTrue="1" operator="equal">
      <formula>"Towel"</formula>
    </cfRule>
    <cfRule type="cellIs" dxfId="22009" priority="25251" stopIfTrue="1" operator="equal">
      <formula>"Napkin Hs"</formula>
    </cfRule>
  </conditionalFormatting>
  <conditionalFormatting sqref="C23">
    <cfRule type="cellIs" dxfId="22008" priority="25248" stopIfTrue="1" operator="equal">
      <formula>"Towel"</formula>
    </cfRule>
    <cfRule type="cellIs" dxfId="22007" priority="25249" stopIfTrue="1" operator="equal">
      <formula>"Napkin Hs"</formula>
    </cfRule>
  </conditionalFormatting>
  <conditionalFormatting sqref="C23">
    <cfRule type="cellIs" dxfId="22006" priority="25240" stopIfTrue="1" operator="equal">
      <formula>"Towel"</formula>
    </cfRule>
    <cfRule type="cellIs" dxfId="22005" priority="25241" stopIfTrue="1" operator="equal">
      <formula>"Napkin Hs"</formula>
    </cfRule>
  </conditionalFormatting>
  <conditionalFormatting sqref="C23">
    <cfRule type="cellIs" dxfId="22004" priority="25242" stopIfTrue="1" operator="equal">
      <formula>"Towel"</formula>
    </cfRule>
    <cfRule type="cellIs" dxfId="22003" priority="25243" stopIfTrue="1" operator="equal">
      <formula>"Napkin Hs"</formula>
    </cfRule>
  </conditionalFormatting>
  <conditionalFormatting sqref="C23">
    <cfRule type="cellIs" dxfId="22002" priority="25244" stopIfTrue="1" operator="equal">
      <formula>"Towel"</formula>
    </cfRule>
    <cfRule type="cellIs" dxfId="22001" priority="25245" stopIfTrue="1" operator="equal">
      <formula>"Napkin Hs"</formula>
    </cfRule>
  </conditionalFormatting>
  <conditionalFormatting sqref="C23">
    <cfRule type="cellIs" dxfId="22000" priority="25238" stopIfTrue="1" operator="equal">
      <formula>"Towel"</formula>
    </cfRule>
    <cfRule type="cellIs" dxfId="21999" priority="25239" stopIfTrue="1" operator="equal">
      <formula>"Napkin Hs"</formula>
    </cfRule>
  </conditionalFormatting>
  <conditionalFormatting sqref="C23">
    <cfRule type="cellIs" dxfId="21998" priority="25236" stopIfTrue="1" operator="equal">
      <formula>"Towel"</formula>
    </cfRule>
    <cfRule type="cellIs" dxfId="21997" priority="25237" stopIfTrue="1" operator="equal">
      <formula>"Napkin Hs"</formula>
    </cfRule>
  </conditionalFormatting>
  <conditionalFormatting sqref="C23">
    <cfRule type="cellIs" dxfId="21996" priority="25212" stopIfTrue="1" operator="equal">
      <formula>"Towel"</formula>
    </cfRule>
  </conditionalFormatting>
  <conditionalFormatting sqref="C23">
    <cfRule type="cellIs" dxfId="21995" priority="25213" stopIfTrue="1" operator="equal">
      <formula>"Napkin Hs"</formula>
    </cfRule>
    <cfRule type="cellIs" dxfId="21994" priority="25218" stopIfTrue="1" operator="equal">
      <formula>"Towel"</formula>
    </cfRule>
    <cfRule type="cellIs" dxfId="21993" priority="25219" stopIfTrue="1" operator="equal">
      <formula>"Napkin Hs"</formula>
    </cfRule>
    <cfRule type="cellIs" dxfId="21992" priority="25228" stopIfTrue="1" operator="equal">
      <formula>"Towel"</formula>
    </cfRule>
    <cfRule type="cellIs" dxfId="21991" priority="25229" stopIfTrue="1" operator="equal">
      <formula>"Napkin Hs"</formula>
    </cfRule>
    <cfRule type="cellIs" dxfId="21990" priority="25234" stopIfTrue="1" operator="equal">
      <formula>"Towel"</formula>
    </cfRule>
    <cfRule type="cellIs" dxfId="21989" priority="25235" stopIfTrue="1" operator="equal">
      <formula>"Napkin Hs"</formula>
    </cfRule>
  </conditionalFormatting>
  <conditionalFormatting sqref="C23">
    <cfRule type="cellIs" dxfId="21988" priority="25214" stopIfTrue="1" operator="equal">
      <formula>"Towel"</formula>
    </cfRule>
    <cfRule type="cellIs" dxfId="21987" priority="25215" stopIfTrue="1" operator="equal">
      <formula>"Napkin Hs"</formula>
    </cfRule>
    <cfRule type="cellIs" dxfId="21986" priority="25216" stopIfTrue="1" operator="equal">
      <formula>"Towel"</formula>
    </cfRule>
    <cfRule type="cellIs" dxfId="21985" priority="25217" stopIfTrue="1" operator="equal">
      <formula>"Napkin Hs"</formula>
    </cfRule>
    <cfRule type="cellIs" dxfId="21984" priority="25220" stopIfTrue="1" operator="equal">
      <formula>"Towel"</formula>
    </cfRule>
    <cfRule type="cellIs" dxfId="21983" priority="25221" stopIfTrue="1" operator="equal">
      <formula>"Napkin Hs"</formula>
    </cfRule>
    <cfRule type="cellIs" dxfId="21982" priority="25222" stopIfTrue="1" operator="equal">
      <formula>"Towel"</formula>
    </cfRule>
    <cfRule type="cellIs" dxfId="21981" priority="25223" stopIfTrue="1" operator="equal">
      <formula>"Napkin Hs"</formula>
    </cfRule>
    <cfRule type="cellIs" dxfId="21980" priority="25224" stopIfTrue="1" operator="equal">
      <formula>"Towel"</formula>
    </cfRule>
    <cfRule type="cellIs" dxfId="21979" priority="25225" stopIfTrue="1" operator="equal">
      <formula>"Napkin Hs"</formula>
    </cfRule>
    <cfRule type="cellIs" dxfId="21978" priority="25226" stopIfTrue="1" operator="equal">
      <formula>"Towel"</formula>
    </cfRule>
    <cfRule type="cellIs" dxfId="21977" priority="25227" stopIfTrue="1" operator="equal">
      <formula>"Napkin Hs"</formula>
    </cfRule>
    <cfRule type="cellIs" dxfId="21976" priority="25230" stopIfTrue="1" operator="equal">
      <formula>"Towel"</formula>
    </cfRule>
    <cfRule type="cellIs" dxfId="21975" priority="25231" stopIfTrue="1" operator="equal">
      <formula>"Napkin Hs"</formula>
    </cfRule>
    <cfRule type="cellIs" dxfId="21974" priority="25233" stopIfTrue="1" operator="equal">
      <formula>"Napkin Hs"</formula>
    </cfRule>
  </conditionalFormatting>
  <conditionalFormatting sqref="C23">
    <cfRule type="cellIs" dxfId="21973" priority="25232" stopIfTrue="1" operator="equal">
      <formula>"Towel"</formula>
    </cfRule>
  </conditionalFormatting>
  <conditionalFormatting sqref="C23">
    <cfRule type="cellIs" dxfId="21972" priority="25210" stopIfTrue="1" operator="equal">
      <formula>"Towel"</formula>
    </cfRule>
    <cfRule type="cellIs" dxfId="21971" priority="25211" stopIfTrue="1" operator="equal">
      <formula>"Napkin Hs"</formula>
    </cfRule>
  </conditionalFormatting>
  <conditionalFormatting sqref="C23">
    <cfRule type="cellIs" dxfId="21970" priority="25209" stopIfTrue="1" operator="equal">
      <formula>"Napkin Hs"</formula>
    </cfRule>
  </conditionalFormatting>
  <conditionalFormatting sqref="C23">
    <cfRule type="cellIs" dxfId="21969" priority="25208" stopIfTrue="1" operator="equal">
      <formula>"Towel"</formula>
    </cfRule>
  </conditionalFormatting>
  <conditionalFormatting sqref="C23">
    <cfRule type="cellIs" dxfId="21968" priority="25206" stopIfTrue="1" operator="equal">
      <formula>"Towel"</formula>
    </cfRule>
  </conditionalFormatting>
  <conditionalFormatting sqref="C23">
    <cfRule type="cellIs" dxfId="21967" priority="25207" stopIfTrue="1" operator="equal">
      <formula>"Napkin Hs"</formula>
    </cfRule>
  </conditionalFormatting>
  <conditionalFormatting sqref="C23">
    <cfRule type="cellIs" dxfId="21966" priority="25110" stopIfTrue="1" operator="equal">
      <formula>"Towel"</formula>
    </cfRule>
  </conditionalFormatting>
  <conditionalFormatting sqref="C23">
    <cfRule type="cellIs" dxfId="21965" priority="25120" stopIfTrue="1" operator="equal">
      <formula>"Towel"</formula>
    </cfRule>
    <cfRule type="cellIs" dxfId="21964" priority="25121" stopIfTrue="1" operator="equal">
      <formula>"Napkin Hs"</formula>
    </cfRule>
    <cfRule type="cellIs" dxfId="21963" priority="25126" stopIfTrue="1" operator="equal">
      <formula>"Towel"</formula>
    </cfRule>
    <cfRule type="cellIs" dxfId="21962" priority="25127" stopIfTrue="1" operator="equal">
      <formula>"Napkin Hs"</formula>
    </cfRule>
    <cfRule type="cellIs" dxfId="21961" priority="25132" stopIfTrue="1" operator="equal">
      <formula>"Towel"</formula>
    </cfRule>
    <cfRule type="cellIs" dxfId="21960" priority="25133" stopIfTrue="1" operator="equal">
      <formula>"Napkin Hs"</formula>
    </cfRule>
    <cfRule type="cellIs" dxfId="21959" priority="25134" stopIfTrue="1" operator="equal">
      <formula>"Towel"</formula>
    </cfRule>
    <cfRule type="cellIs" dxfId="21958" priority="25135" stopIfTrue="1" operator="equal">
      <formula>"Napkin Hs"</formula>
    </cfRule>
    <cfRule type="cellIs" dxfId="21957" priority="25140" stopIfTrue="1" operator="equal">
      <formula>"Towel"</formula>
    </cfRule>
    <cfRule type="cellIs" dxfId="21956" priority="25141" stopIfTrue="1" operator="equal">
      <formula>"Napkin Hs"</formula>
    </cfRule>
    <cfRule type="cellIs" dxfId="21955" priority="25150" stopIfTrue="1" operator="equal">
      <formula>"Towel"</formula>
    </cfRule>
    <cfRule type="cellIs" dxfId="21954" priority="25151" stopIfTrue="1" operator="equal">
      <formula>"Napkin Hs"</formula>
    </cfRule>
    <cfRule type="cellIs" dxfId="21953" priority="25156" stopIfTrue="1" operator="equal">
      <formula>"Towel"</formula>
    </cfRule>
    <cfRule type="cellIs" dxfId="21952" priority="25157" stopIfTrue="1" operator="equal">
      <formula>"Napkin Hs"</formula>
    </cfRule>
    <cfRule type="cellIs" dxfId="21951" priority="25158" stopIfTrue="1" operator="equal">
      <formula>"Towel"</formula>
    </cfRule>
    <cfRule type="cellIs" dxfId="21950" priority="25159" stopIfTrue="1" operator="equal">
      <formula>"Napkin Hs"</formula>
    </cfRule>
    <cfRule type="cellIs" dxfId="21949" priority="25164" stopIfTrue="1" operator="equal">
      <formula>"Towel"</formula>
    </cfRule>
    <cfRule type="cellIs" dxfId="21948" priority="25165" stopIfTrue="1" operator="equal">
      <formula>"Napkin Hs"</formula>
    </cfRule>
    <cfRule type="cellIs" dxfId="21947" priority="25174" stopIfTrue="1" operator="equal">
      <formula>"Towel"</formula>
    </cfRule>
    <cfRule type="cellIs" dxfId="21946" priority="25175" stopIfTrue="1" operator="equal">
      <formula>"Napkin Hs"</formula>
    </cfRule>
    <cfRule type="cellIs" dxfId="21945" priority="25176" stopIfTrue="1" operator="equal">
      <formula>"Towel"</formula>
    </cfRule>
    <cfRule type="cellIs" dxfId="21944" priority="25177" stopIfTrue="1" operator="equal">
      <formula>"Napkin Hs"</formula>
    </cfRule>
    <cfRule type="cellIs" dxfId="21943" priority="25182" stopIfTrue="1" operator="equal">
      <formula>"Towel"</formula>
    </cfRule>
    <cfRule type="cellIs" dxfId="21942" priority="25183" stopIfTrue="1" operator="equal">
      <formula>"Napkin Hs"</formula>
    </cfRule>
    <cfRule type="cellIs" dxfId="21941" priority="25192" stopIfTrue="1" operator="equal">
      <formula>"Towel"</formula>
    </cfRule>
    <cfRule type="cellIs" dxfId="21940" priority="25193" stopIfTrue="1" operator="equal">
      <formula>"Napkin Hs"</formula>
    </cfRule>
    <cfRule type="cellIs" dxfId="21939" priority="25194" stopIfTrue="1" operator="equal">
      <formula>"Towel"</formula>
    </cfRule>
    <cfRule type="cellIs" dxfId="21938" priority="25195" stopIfTrue="1" operator="equal">
      <formula>"Napkin Hs"</formula>
    </cfRule>
    <cfRule type="cellIs" dxfId="21937" priority="25201" stopIfTrue="1" operator="equal">
      <formula>"Napkin Hs"</formula>
    </cfRule>
  </conditionalFormatting>
  <conditionalFormatting sqref="C23">
    <cfRule type="cellIs" dxfId="21936" priority="25200" stopIfTrue="1" operator="equal">
      <formula>"Towel"</formula>
    </cfRule>
  </conditionalFormatting>
  <conditionalFormatting sqref="C23">
    <cfRule type="cellIs" dxfId="21935" priority="25111" stopIfTrue="1" operator="equal">
      <formula>"Napkin Hs"</formula>
    </cfRule>
    <cfRule type="cellIs" dxfId="21934" priority="25112" stopIfTrue="1" operator="equal">
      <formula>"Towel"</formula>
    </cfRule>
    <cfRule type="cellIs" dxfId="21933" priority="25113" stopIfTrue="1" operator="equal">
      <formula>"Napkin Hs"</formula>
    </cfRule>
    <cfRule type="cellIs" dxfId="21932" priority="25114" stopIfTrue="1" operator="equal">
      <formula>"Towel"</formula>
    </cfRule>
    <cfRule type="cellIs" dxfId="21931" priority="25115" stopIfTrue="1" operator="equal">
      <formula>"Napkin Hs"</formula>
    </cfRule>
    <cfRule type="cellIs" dxfId="21930" priority="25116" stopIfTrue="1" operator="equal">
      <formula>"Towel"</formula>
    </cfRule>
    <cfRule type="cellIs" dxfId="21929" priority="25117" stopIfTrue="1" operator="equal">
      <formula>"Napkin Hs"</formula>
    </cfRule>
    <cfRule type="cellIs" dxfId="21928" priority="25118" stopIfTrue="1" operator="equal">
      <formula>"Towel"</formula>
    </cfRule>
    <cfRule type="cellIs" dxfId="21927" priority="25119" stopIfTrue="1" operator="equal">
      <formula>"Napkin Hs"</formula>
    </cfRule>
    <cfRule type="cellIs" dxfId="21926" priority="25122" stopIfTrue="1" operator="equal">
      <formula>"Towel"</formula>
    </cfRule>
    <cfRule type="cellIs" dxfId="21925" priority="25123" stopIfTrue="1" operator="equal">
      <formula>"Napkin Hs"</formula>
    </cfRule>
    <cfRule type="cellIs" dxfId="21924" priority="25124" stopIfTrue="1" operator="equal">
      <formula>"Towel"</formula>
    </cfRule>
    <cfRule type="cellIs" dxfId="21923" priority="25125" stopIfTrue="1" operator="equal">
      <formula>"Napkin Hs"</formula>
    </cfRule>
    <cfRule type="cellIs" dxfId="21922" priority="25128" stopIfTrue="1" operator="equal">
      <formula>"Towel"</formula>
    </cfRule>
    <cfRule type="cellIs" dxfId="21921" priority="25129" stopIfTrue="1" operator="equal">
      <formula>"Napkin Hs"</formula>
    </cfRule>
    <cfRule type="cellIs" dxfId="21920" priority="25130" stopIfTrue="1" operator="equal">
      <formula>"Towel"</formula>
    </cfRule>
    <cfRule type="cellIs" dxfId="21919" priority="25131" stopIfTrue="1" operator="equal">
      <formula>"Napkin Hs"</formula>
    </cfRule>
    <cfRule type="cellIs" dxfId="21918" priority="25136" stopIfTrue="1" operator="equal">
      <formula>"Towel"</formula>
    </cfRule>
    <cfRule type="cellIs" dxfId="21917" priority="25137" stopIfTrue="1" operator="equal">
      <formula>"Napkin Hs"</formula>
    </cfRule>
    <cfRule type="cellIs" dxfId="21916" priority="25138" stopIfTrue="1" operator="equal">
      <formula>"Towel"</formula>
    </cfRule>
    <cfRule type="cellIs" dxfId="21915" priority="25139" stopIfTrue="1" operator="equal">
      <formula>"Napkin Hs"</formula>
    </cfRule>
    <cfRule type="cellIs" dxfId="21914" priority="25142" stopIfTrue="1" operator="equal">
      <formula>"Towel"</formula>
    </cfRule>
    <cfRule type="cellIs" dxfId="21913" priority="25143" stopIfTrue="1" operator="equal">
      <formula>"Napkin Hs"</formula>
    </cfRule>
    <cfRule type="cellIs" dxfId="21912" priority="25144" stopIfTrue="1" operator="equal">
      <formula>"Towel"</formula>
    </cfRule>
    <cfRule type="cellIs" dxfId="21911" priority="25145" stopIfTrue="1" operator="equal">
      <formula>"Napkin Hs"</formula>
    </cfRule>
    <cfRule type="cellIs" dxfId="21910" priority="25146" stopIfTrue="1" operator="equal">
      <formula>"Towel"</formula>
    </cfRule>
    <cfRule type="cellIs" dxfId="21909" priority="25147" stopIfTrue="1" operator="equal">
      <formula>"Napkin Hs"</formula>
    </cfRule>
    <cfRule type="cellIs" dxfId="21908" priority="25148" stopIfTrue="1" operator="equal">
      <formula>"Towel"</formula>
    </cfRule>
    <cfRule type="cellIs" dxfId="21907" priority="25149" stopIfTrue="1" operator="equal">
      <formula>"Napkin Hs"</formula>
    </cfRule>
    <cfRule type="cellIs" dxfId="21906" priority="25152" stopIfTrue="1" operator="equal">
      <formula>"Towel"</formula>
    </cfRule>
    <cfRule type="cellIs" dxfId="21905" priority="25153" stopIfTrue="1" operator="equal">
      <formula>"Napkin Hs"</formula>
    </cfRule>
    <cfRule type="cellIs" dxfId="21904" priority="25154" stopIfTrue="1" operator="equal">
      <formula>"Towel"</formula>
    </cfRule>
    <cfRule type="cellIs" dxfId="21903" priority="25155" stopIfTrue="1" operator="equal">
      <formula>"Napkin Hs"</formula>
    </cfRule>
    <cfRule type="cellIs" dxfId="21902" priority="25160" stopIfTrue="1" operator="equal">
      <formula>"Towel"</formula>
    </cfRule>
    <cfRule type="cellIs" dxfId="21901" priority="25161" stopIfTrue="1" operator="equal">
      <formula>"Napkin Hs"</formula>
    </cfRule>
    <cfRule type="cellIs" dxfId="21900" priority="25162" stopIfTrue="1" operator="equal">
      <formula>"Towel"</formula>
    </cfRule>
    <cfRule type="cellIs" dxfId="21899" priority="25163" stopIfTrue="1" operator="equal">
      <formula>"Napkin Hs"</formula>
    </cfRule>
    <cfRule type="cellIs" dxfId="21898" priority="25166" stopIfTrue="1" operator="equal">
      <formula>"Towel"</formula>
    </cfRule>
    <cfRule type="cellIs" dxfId="21897" priority="25167" stopIfTrue="1" operator="equal">
      <formula>"Napkin Hs"</formula>
    </cfRule>
    <cfRule type="cellIs" dxfId="21896" priority="25168" stopIfTrue="1" operator="equal">
      <formula>"Towel"</formula>
    </cfRule>
    <cfRule type="cellIs" dxfId="21895" priority="25169" stopIfTrue="1" operator="equal">
      <formula>"Napkin Hs"</formula>
    </cfRule>
    <cfRule type="cellIs" dxfId="21894" priority="25170" stopIfTrue="1" operator="equal">
      <formula>"Towel"</formula>
    </cfRule>
    <cfRule type="cellIs" dxfId="21893" priority="25171" stopIfTrue="1" operator="equal">
      <formula>"Napkin Hs"</formula>
    </cfRule>
    <cfRule type="cellIs" dxfId="21892" priority="25172" stopIfTrue="1" operator="equal">
      <formula>"Towel"</formula>
    </cfRule>
    <cfRule type="cellIs" dxfId="21891" priority="25173" stopIfTrue="1" operator="equal">
      <formula>"Napkin Hs"</formula>
    </cfRule>
    <cfRule type="cellIs" dxfId="21890" priority="25178" stopIfTrue="1" operator="equal">
      <formula>"Towel"</formula>
    </cfRule>
    <cfRule type="cellIs" dxfId="21889" priority="25179" stopIfTrue="1" operator="equal">
      <formula>"Napkin Hs"</formula>
    </cfRule>
    <cfRule type="cellIs" dxfId="21888" priority="25180" stopIfTrue="1" operator="equal">
      <formula>"Towel"</formula>
    </cfRule>
    <cfRule type="cellIs" dxfId="21887" priority="25181" stopIfTrue="1" operator="equal">
      <formula>"Napkin Hs"</formula>
    </cfRule>
    <cfRule type="cellIs" dxfId="21886" priority="25184" stopIfTrue="1" operator="equal">
      <formula>"Towel"</formula>
    </cfRule>
    <cfRule type="cellIs" dxfId="21885" priority="25185" stopIfTrue="1" operator="equal">
      <formula>"Napkin Hs"</formula>
    </cfRule>
    <cfRule type="cellIs" dxfId="21884" priority="25186" stopIfTrue="1" operator="equal">
      <formula>"Towel"</formula>
    </cfRule>
    <cfRule type="cellIs" dxfId="21883" priority="25187" stopIfTrue="1" operator="equal">
      <formula>"Napkin Hs"</formula>
    </cfRule>
    <cfRule type="cellIs" dxfId="21882" priority="25188" stopIfTrue="1" operator="equal">
      <formula>"Towel"</formula>
    </cfRule>
    <cfRule type="cellIs" dxfId="21881" priority="25189" stopIfTrue="1" operator="equal">
      <formula>"Napkin Hs"</formula>
    </cfRule>
    <cfRule type="cellIs" dxfId="21880" priority="25190" stopIfTrue="1" operator="equal">
      <formula>"Towel"</formula>
    </cfRule>
    <cfRule type="cellIs" dxfId="21879" priority="25191" stopIfTrue="1" operator="equal">
      <formula>"Napkin Hs"</formula>
    </cfRule>
    <cfRule type="cellIs" dxfId="21878" priority="25196" stopIfTrue="1" operator="equal">
      <formula>"Towel"</formula>
    </cfRule>
    <cfRule type="cellIs" dxfId="21877" priority="25197" stopIfTrue="1" operator="equal">
      <formula>"Napkin Hs"</formula>
    </cfRule>
    <cfRule type="cellIs" dxfId="21876" priority="25198" stopIfTrue="1" operator="equal">
      <formula>"Towel"</formula>
    </cfRule>
    <cfRule type="cellIs" dxfId="21875" priority="25199" stopIfTrue="1" operator="equal">
      <formula>"Napkin Hs"</formula>
    </cfRule>
    <cfRule type="cellIs" dxfId="21874" priority="25202" stopIfTrue="1" operator="equal">
      <formula>"Towel"</formula>
    </cfRule>
    <cfRule type="cellIs" dxfId="21873" priority="25203" stopIfTrue="1" operator="equal">
      <formula>"Napkin Hs"</formula>
    </cfRule>
    <cfRule type="cellIs" dxfId="21872" priority="25204" stopIfTrue="1" operator="equal">
      <formula>"Towel"</formula>
    </cfRule>
    <cfRule type="cellIs" dxfId="21871" priority="25205" stopIfTrue="1" operator="equal">
      <formula>"Napkin Hs"</formula>
    </cfRule>
  </conditionalFormatting>
  <conditionalFormatting sqref="C23">
    <cfRule type="cellIs" dxfId="21870" priority="25109" stopIfTrue="1" operator="equal">
      <formula>"Napkin Hs"</formula>
    </cfRule>
  </conditionalFormatting>
  <conditionalFormatting sqref="C23">
    <cfRule type="cellIs" dxfId="21869" priority="25108" stopIfTrue="1" operator="equal">
      <formula>"Napkin Hs"</formula>
    </cfRule>
  </conditionalFormatting>
  <conditionalFormatting sqref="C23">
    <cfRule type="cellIs" dxfId="21868" priority="25107" stopIfTrue="1" operator="equal">
      <formula>"Napkin Hs"</formula>
    </cfRule>
  </conditionalFormatting>
  <conditionalFormatting sqref="C23">
    <cfRule type="cellIs" dxfId="21867" priority="25106" stopIfTrue="1" operator="equal">
      <formula>"Napkin Hs"</formula>
    </cfRule>
  </conditionalFormatting>
  <conditionalFormatting sqref="C23">
    <cfRule type="cellIs" dxfId="21866" priority="25105" stopIfTrue="1" operator="equal">
      <formula>"Napkin Hs"</formula>
    </cfRule>
  </conditionalFormatting>
  <conditionalFormatting sqref="C23">
    <cfRule type="cellIs" dxfId="21865" priority="25104" stopIfTrue="1" operator="equal">
      <formula>"Napkin Hs"</formula>
    </cfRule>
  </conditionalFormatting>
  <conditionalFormatting sqref="C23">
    <cfRule type="cellIs" dxfId="21864" priority="25100" stopIfTrue="1" operator="equal">
      <formula>"Towel"</formula>
    </cfRule>
    <cfRule type="cellIs" dxfId="21863" priority="25101" stopIfTrue="1" operator="equal">
      <formula>"Napkin Hs"</formula>
    </cfRule>
  </conditionalFormatting>
  <conditionalFormatting sqref="C23">
    <cfRule type="cellIs" dxfId="21862" priority="25102" stopIfTrue="1" operator="equal">
      <formula>"Towel"</formula>
    </cfRule>
    <cfRule type="cellIs" dxfId="21861" priority="25103" stopIfTrue="1" operator="equal">
      <formula>"Napkin Hs"</formula>
    </cfRule>
  </conditionalFormatting>
  <conditionalFormatting sqref="C23">
    <cfRule type="cellIs" dxfId="21860" priority="25096" stopIfTrue="1" operator="equal">
      <formula>"Towel"</formula>
    </cfRule>
    <cfRule type="cellIs" dxfId="21859" priority="25097" stopIfTrue="1" operator="equal">
      <formula>"Napkin Hs"</formula>
    </cfRule>
  </conditionalFormatting>
  <conditionalFormatting sqref="C23">
    <cfRule type="cellIs" dxfId="21858" priority="25098" stopIfTrue="1" operator="equal">
      <formula>"Towel"</formula>
    </cfRule>
    <cfRule type="cellIs" dxfId="21857" priority="25099" stopIfTrue="1" operator="equal">
      <formula>"Napkin Hs"</formula>
    </cfRule>
  </conditionalFormatting>
  <conditionalFormatting sqref="B23:B24">
    <cfRule type="cellIs" dxfId="21856" priority="25095" stopIfTrue="1" operator="equal">
      <formula>"Napkin Hs"</formula>
    </cfRule>
  </conditionalFormatting>
  <conditionalFormatting sqref="B23:B24">
    <cfRule type="cellIs" dxfId="21855" priority="25094" stopIfTrue="1" operator="equal">
      <formula>"Napkin Hs"</formula>
    </cfRule>
  </conditionalFormatting>
  <conditionalFormatting sqref="B23:B24">
    <cfRule type="cellIs" dxfId="21854" priority="25093" stopIfTrue="1" operator="equal">
      <formula>"Napkin Hs"</formula>
    </cfRule>
  </conditionalFormatting>
  <conditionalFormatting sqref="C24">
    <cfRule type="cellIs" dxfId="21853" priority="25091" stopIfTrue="1" operator="equal">
      <formula>"Towel"</formula>
    </cfRule>
    <cfRule type="cellIs" dxfId="21852" priority="25092" stopIfTrue="1" operator="equal">
      <formula>"Napkin Hs"</formula>
    </cfRule>
  </conditionalFormatting>
  <conditionalFormatting sqref="C24">
    <cfRule type="cellIs" dxfId="21851" priority="25087" stopIfTrue="1" operator="equal">
      <formula>"Towel"</formula>
    </cfRule>
    <cfRule type="cellIs" dxfId="21850" priority="25088" stopIfTrue="1" operator="equal">
      <formula>"Napkin Hs"</formula>
    </cfRule>
  </conditionalFormatting>
  <conditionalFormatting sqref="C24">
    <cfRule type="cellIs" dxfId="21849" priority="25089" stopIfTrue="1" operator="equal">
      <formula>"Towel"</formula>
    </cfRule>
    <cfRule type="cellIs" dxfId="21848" priority="25090" stopIfTrue="1" operator="equal">
      <formula>"Napkin Hs"</formula>
    </cfRule>
  </conditionalFormatting>
  <conditionalFormatting sqref="C24">
    <cfRule type="cellIs" dxfId="21847" priority="25085" stopIfTrue="1" operator="equal">
      <formula>"Towel"</formula>
    </cfRule>
    <cfRule type="cellIs" dxfId="21846" priority="25086" stopIfTrue="1" operator="equal">
      <formula>"Napkin Hs"</formula>
    </cfRule>
  </conditionalFormatting>
  <conditionalFormatting sqref="C24">
    <cfRule type="cellIs" dxfId="21845" priority="25083" stopIfTrue="1" operator="equal">
      <formula>"Towel"</formula>
    </cfRule>
    <cfRule type="cellIs" dxfId="21844" priority="25084" stopIfTrue="1" operator="equal">
      <formula>"Napkin Hs"</formula>
    </cfRule>
  </conditionalFormatting>
  <conditionalFormatting sqref="C24">
    <cfRule type="cellIs" dxfId="21843" priority="25081" stopIfTrue="1" operator="equal">
      <formula>"Towel"</formula>
    </cfRule>
    <cfRule type="cellIs" dxfId="21842" priority="25082" stopIfTrue="1" operator="equal">
      <formula>"Napkin Hs"</formula>
    </cfRule>
  </conditionalFormatting>
  <conditionalFormatting sqref="C24">
    <cfRule type="cellIs" dxfId="21841" priority="25073" stopIfTrue="1" operator="equal">
      <formula>"Towel"</formula>
    </cfRule>
    <cfRule type="cellIs" dxfId="21840" priority="25074" stopIfTrue="1" operator="equal">
      <formula>"Napkin Hs"</formula>
    </cfRule>
  </conditionalFormatting>
  <conditionalFormatting sqref="C24">
    <cfRule type="cellIs" dxfId="21839" priority="25075" stopIfTrue="1" operator="equal">
      <formula>"Towel"</formula>
    </cfRule>
    <cfRule type="cellIs" dxfId="21838" priority="25076" stopIfTrue="1" operator="equal">
      <formula>"Napkin Hs"</formula>
    </cfRule>
  </conditionalFormatting>
  <conditionalFormatting sqref="C24">
    <cfRule type="cellIs" dxfId="21837" priority="25071" stopIfTrue="1" operator="equal">
      <formula>"Towel"</formula>
    </cfRule>
    <cfRule type="cellIs" dxfId="21836" priority="25072" stopIfTrue="1" operator="equal">
      <formula>"Napkin Hs"</formula>
    </cfRule>
  </conditionalFormatting>
  <conditionalFormatting sqref="C24">
    <cfRule type="cellIs" dxfId="21835" priority="25069" stopIfTrue="1" operator="equal">
      <formula>"Towel"</formula>
    </cfRule>
    <cfRule type="cellIs" dxfId="21834" priority="25070" stopIfTrue="1" operator="equal">
      <formula>"Napkin Hs"</formula>
    </cfRule>
  </conditionalFormatting>
  <conditionalFormatting sqref="C24">
    <cfRule type="cellIs" dxfId="21833" priority="25077" stopIfTrue="1" operator="equal">
      <formula>"Towel"</formula>
    </cfRule>
    <cfRule type="cellIs" dxfId="21832" priority="25078" stopIfTrue="1" operator="equal">
      <formula>"Napkin Hs"</formula>
    </cfRule>
  </conditionalFormatting>
  <conditionalFormatting sqref="C24">
    <cfRule type="cellIs" dxfId="21831" priority="25079" stopIfTrue="1" operator="equal">
      <formula>"Towel"</formula>
    </cfRule>
    <cfRule type="cellIs" dxfId="21830" priority="25080" stopIfTrue="1" operator="equal">
      <formula>"Napkin Hs"</formula>
    </cfRule>
  </conditionalFormatting>
  <conditionalFormatting sqref="C24">
    <cfRule type="cellIs" dxfId="21829" priority="25067" stopIfTrue="1" operator="equal">
      <formula>"Towel"</formula>
    </cfRule>
    <cfRule type="cellIs" dxfId="21828" priority="25068" stopIfTrue="1" operator="equal">
      <formula>"Napkin Hs"</formula>
    </cfRule>
  </conditionalFormatting>
  <conditionalFormatting sqref="C24">
    <cfRule type="cellIs" dxfId="21827" priority="25063" stopIfTrue="1" operator="equal">
      <formula>"Towel"</formula>
    </cfRule>
    <cfRule type="cellIs" dxfId="21826" priority="25064" stopIfTrue="1" operator="equal">
      <formula>"Napkin Hs"</formula>
    </cfRule>
  </conditionalFormatting>
  <conditionalFormatting sqref="C24">
    <cfRule type="cellIs" dxfId="21825" priority="25065" stopIfTrue="1" operator="equal">
      <formula>"Towel"</formula>
    </cfRule>
    <cfRule type="cellIs" dxfId="21824" priority="25066" stopIfTrue="1" operator="equal">
      <formula>"Napkin Hs"</formula>
    </cfRule>
  </conditionalFormatting>
  <conditionalFormatting sqref="C24">
    <cfRule type="cellIs" dxfId="21823" priority="25061" stopIfTrue="1" operator="equal">
      <formula>"Towel"</formula>
    </cfRule>
    <cfRule type="cellIs" dxfId="21822" priority="25062" stopIfTrue="1" operator="equal">
      <formula>"Napkin Hs"</formula>
    </cfRule>
  </conditionalFormatting>
  <conditionalFormatting sqref="C24">
    <cfRule type="cellIs" dxfId="21821" priority="25059" stopIfTrue="1" operator="equal">
      <formula>"Towel"</formula>
    </cfRule>
    <cfRule type="cellIs" dxfId="21820" priority="25060" stopIfTrue="1" operator="equal">
      <formula>"Napkin Hs"</formula>
    </cfRule>
  </conditionalFormatting>
  <conditionalFormatting sqref="C24">
    <cfRule type="cellIs" dxfId="21819" priority="25057" stopIfTrue="1" operator="equal">
      <formula>"Towel"</formula>
    </cfRule>
    <cfRule type="cellIs" dxfId="21818" priority="25058" stopIfTrue="1" operator="equal">
      <formula>"Napkin Hs"</formula>
    </cfRule>
  </conditionalFormatting>
  <conditionalFormatting sqref="C24">
    <cfRule type="cellIs" dxfId="21817" priority="25049" stopIfTrue="1" operator="equal">
      <formula>"Towel"</formula>
    </cfRule>
    <cfRule type="cellIs" dxfId="21816" priority="25050" stopIfTrue="1" operator="equal">
      <formula>"Napkin Hs"</formula>
    </cfRule>
  </conditionalFormatting>
  <conditionalFormatting sqref="C24">
    <cfRule type="cellIs" dxfId="21815" priority="25051" stopIfTrue="1" operator="equal">
      <formula>"Towel"</formula>
    </cfRule>
    <cfRule type="cellIs" dxfId="21814" priority="25052" stopIfTrue="1" operator="equal">
      <formula>"Napkin Hs"</formula>
    </cfRule>
  </conditionalFormatting>
  <conditionalFormatting sqref="C24">
    <cfRule type="cellIs" dxfId="21813" priority="25047" stopIfTrue="1" operator="equal">
      <formula>"Towel"</formula>
    </cfRule>
    <cfRule type="cellIs" dxfId="21812" priority="25048" stopIfTrue="1" operator="equal">
      <formula>"Napkin Hs"</formula>
    </cfRule>
  </conditionalFormatting>
  <conditionalFormatting sqref="C24">
    <cfRule type="cellIs" dxfId="21811" priority="25045" stopIfTrue="1" operator="equal">
      <formula>"Towel"</formula>
    </cfRule>
    <cfRule type="cellIs" dxfId="21810" priority="25046" stopIfTrue="1" operator="equal">
      <formula>"Napkin Hs"</formula>
    </cfRule>
  </conditionalFormatting>
  <conditionalFormatting sqref="C24">
    <cfRule type="cellIs" dxfId="21809" priority="25053" stopIfTrue="1" operator="equal">
      <formula>"Towel"</formula>
    </cfRule>
    <cfRule type="cellIs" dxfId="21808" priority="25054" stopIfTrue="1" operator="equal">
      <formula>"Napkin Hs"</formula>
    </cfRule>
  </conditionalFormatting>
  <conditionalFormatting sqref="C24">
    <cfRule type="cellIs" dxfId="21807" priority="25055" stopIfTrue="1" operator="equal">
      <formula>"Towel"</formula>
    </cfRule>
    <cfRule type="cellIs" dxfId="21806" priority="25056" stopIfTrue="1" operator="equal">
      <formula>"Napkin Hs"</formula>
    </cfRule>
  </conditionalFormatting>
  <conditionalFormatting sqref="C24">
    <cfRule type="cellIs" dxfId="21805" priority="25043" stopIfTrue="1" operator="equal">
      <formula>"Towel"</formula>
    </cfRule>
    <cfRule type="cellIs" dxfId="21804" priority="25044" stopIfTrue="1" operator="equal">
      <formula>"Napkin Hs"</formula>
    </cfRule>
  </conditionalFormatting>
  <conditionalFormatting sqref="C24">
    <cfRule type="cellIs" dxfId="21803" priority="25039" stopIfTrue="1" operator="equal">
      <formula>"Towel"</formula>
    </cfRule>
    <cfRule type="cellIs" dxfId="21802" priority="25040" stopIfTrue="1" operator="equal">
      <formula>"Napkin Hs"</formula>
    </cfRule>
  </conditionalFormatting>
  <conditionalFormatting sqref="C24">
    <cfRule type="cellIs" dxfId="21801" priority="25041" stopIfTrue="1" operator="equal">
      <formula>"Towel"</formula>
    </cfRule>
    <cfRule type="cellIs" dxfId="21800" priority="25042" stopIfTrue="1" operator="equal">
      <formula>"Napkin Hs"</formula>
    </cfRule>
  </conditionalFormatting>
  <conditionalFormatting sqref="C24">
    <cfRule type="cellIs" dxfId="21799" priority="25035" stopIfTrue="1" operator="equal">
      <formula>"Towel"</formula>
    </cfRule>
    <cfRule type="cellIs" dxfId="21798" priority="25036" stopIfTrue="1" operator="equal">
      <formula>"Napkin Hs"</formula>
    </cfRule>
  </conditionalFormatting>
  <conditionalFormatting sqref="C24">
    <cfRule type="cellIs" dxfId="21797" priority="25037" stopIfTrue="1" operator="equal">
      <formula>"Towel"</formula>
    </cfRule>
    <cfRule type="cellIs" dxfId="21796" priority="25038" stopIfTrue="1" operator="equal">
      <formula>"Napkin Hs"</formula>
    </cfRule>
  </conditionalFormatting>
  <conditionalFormatting sqref="C24">
    <cfRule type="cellIs" dxfId="21795" priority="25033" stopIfTrue="1" operator="equal">
      <formula>"Towel"</formula>
    </cfRule>
    <cfRule type="cellIs" dxfId="21794" priority="25034" stopIfTrue="1" operator="equal">
      <formula>"Napkin Hs"</formula>
    </cfRule>
  </conditionalFormatting>
  <conditionalFormatting sqref="C24">
    <cfRule type="cellIs" dxfId="21793" priority="25027" stopIfTrue="1" operator="equal">
      <formula>"Towel"</formula>
    </cfRule>
    <cfRule type="cellIs" dxfId="21792" priority="25028" stopIfTrue="1" operator="equal">
      <formula>"Napkin Hs"</formula>
    </cfRule>
  </conditionalFormatting>
  <conditionalFormatting sqref="C24">
    <cfRule type="cellIs" dxfId="21791" priority="25031" stopIfTrue="1" operator="equal">
      <formula>"Towel"</formula>
    </cfRule>
    <cfRule type="cellIs" dxfId="21790" priority="25032" stopIfTrue="1" operator="equal">
      <formula>"Napkin Hs"</formula>
    </cfRule>
  </conditionalFormatting>
  <conditionalFormatting sqref="C24">
    <cfRule type="cellIs" dxfId="21789" priority="25029" stopIfTrue="1" operator="equal">
      <formula>"Towel"</formula>
    </cfRule>
    <cfRule type="cellIs" dxfId="21788" priority="25030" stopIfTrue="1" operator="equal">
      <formula>"Napkin Hs"</formula>
    </cfRule>
  </conditionalFormatting>
  <conditionalFormatting sqref="C24">
    <cfRule type="cellIs" dxfId="21787" priority="25021" stopIfTrue="1" operator="equal">
      <formula>"Towel"</formula>
    </cfRule>
    <cfRule type="cellIs" dxfId="21786" priority="25022" stopIfTrue="1" operator="equal">
      <formula>"Napkin Hs"</formula>
    </cfRule>
  </conditionalFormatting>
  <conditionalFormatting sqref="C24">
    <cfRule type="cellIs" dxfId="21785" priority="25023" stopIfTrue="1" operator="equal">
      <formula>"Towel"</formula>
    </cfRule>
    <cfRule type="cellIs" dxfId="21784" priority="25024" stopIfTrue="1" operator="equal">
      <formula>"Napkin Hs"</formula>
    </cfRule>
  </conditionalFormatting>
  <conditionalFormatting sqref="C24">
    <cfRule type="cellIs" dxfId="21783" priority="25025" stopIfTrue="1" operator="equal">
      <formula>"Towel"</formula>
    </cfRule>
    <cfRule type="cellIs" dxfId="21782" priority="25026" stopIfTrue="1" operator="equal">
      <formula>"Napkin Hs"</formula>
    </cfRule>
  </conditionalFormatting>
  <conditionalFormatting sqref="C24">
    <cfRule type="cellIs" dxfId="21781" priority="25019" stopIfTrue="1" operator="equal">
      <formula>"Towel"</formula>
    </cfRule>
    <cfRule type="cellIs" dxfId="21780" priority="25020" stopIfTrue="1" operator="equal">
      <formula>"Napkin Hs"</formula>
    </cfRule>
  </conditionalFormatting>
  <conditionalFormatting sqref="C24">
    <cfRule type="cellIs" dxfId="21779" priority="25017" stopIfTrue="1" operator="equal">
      <formula>"Towel"</formula>
    </cfRule>
    <cfRule type="cellIs" dxfId="21778" priority="25018" stopIfTrue="1" operator="equal">
      <formula>"Napkin Hs"</formula>
    </cfRule>
  </conditionalFormatting>
  <conditionalFormatting sqref="C24">
    <cfRule type="cellIs" dxfId="21777" priority="24993" stopIfTrue="1" operator="equal">
      <formula>"Towel"</formula>
    </cfRule>
  </conditionalFormatting>
  <conditionalFormatting sqref="C24">
    <cfRule type="cellIs" dxfId="21776" priority="24994" stopIfTrue="1" operator="equal">
      <formula>"Napkin Hs"</formula>
    </cfRule>
    <cfRule type="cellIs" dxfId="21775" priority="24999" stopIfTrue="1" operator="equal">
      <formula>"Towel"</formula>
    </cfRule>
    <cfRule type="cellIs" dxfId="21774" priority="25000" stopIfTrue="1" operator="equal">
      <formula>"Napkin Hs"</formula>
    </cfRule>
    <cfRule type="cellIs" dxfId="21773" priority="25009" stopIfTrue="1" operator="equal">
      <formula>"Towel"</formula>
    </cfRule>
    <cfRule type="cellIs" dxfId="21772" priority="25010" stopIfTrue="1" operator="equal">
      <formula>"Napkin Hs"</formula>
    </cfRule>
    <cfRule type="cellIs" dxfId="21771" priority="25015" stopIfTrue="1" operator="equal">
      <formula>"Towel"</formula>
    </cfRule>
    <cfRule type="cellIs" dxfId="21770" priority="25016" stopIfTrue="1" operator="equal">
      <formula>"Napkin Hs"</formula>
    </cfRule>
  </conditionalFormatting>
  <conditionalFormatting sqref="C24">
    <cfRule type="cellIs" dxfId="21769" priority="24995" stopIfTrue="1" operator="equal">
      <formula>"Towel"</formula>
    </cfRule>
    <cfRule type="cellIs" dxfId="21768" priority="24996" stopIfTrue="1" operator="equal">
      <formula>"Napkin Hs"</formula>
    </cfRule>
    <cfRule type="cellIs" dxfId="21767" priority="24997" stopIfTrue="1" operator="equal">
      <formula>"Towel"</formula>
    </cfRule>
    <cfRule type="cellIs" dxfId="21766" priority="24998" stopIfTrue="1" operator="equal">
      <formula>"Napkin Hs"</formula>
    </cfRule>
    <cfRule type="cellIs" dxfId="21765" priority="25001" stopIfTrue="1" operator="equal">
      <formula>"Towel"</formula>
    </cfRule>
    <cfRule type="cellIs" dxfId="21764" priority="25002" stopIfTrue="1" operator="equal">
      <formula>"Napkin Hs"</formula>
    </cfRule>
    <cfRule type="cellIs" dxfId="21763" priority="25003" stopIfTrue="1" operator="equal">
      <formula>"Towel"</formula>
    </cfRule>
    <cfRule type="cellIs" dxfId="21762" priority="25004" stopIfTrue="1" operator="equal">
      <formula>"Napkin Hs"</formula>
    </cfRule>
    <cfRule type="cellIs" dxfId="21761" priority="25005" stopIfTrue="1" operator="equal">
      <formula>"Towel"</formula>
    </cfRule>
    <cfRule type="cellIs" dxfId="21760" priority="25006" stopIfTrue="1" operator="equal">
      <formula>"Napkin Hs"</formula>
    </cfRule>
    <cfRule type="cellIs" dxfId="21759" priority="25007" stopIfTrue="1" operator="equal">
      <formula>"Towel"</formula>
    </cfRule>
    <cfRule type="cellIs" dxfId="21758" priority="25008" stopIfTrue="1" operator="equal">
      <formula>"Napkin Hs"</formula>
    </cfRule>
    <cfRule type="cellIs" dxfId="21757" priority="25011" stopIfTrue="1" operator="equal">
      <formula>"Towel"</formula>
    </cfRule>
    <cfRule type="cellIs" dxfId="21756" priority="25012" stopIfTrue="1" operator="equal">
      <formula>"Napkin Hs"</formula>
    </cfRule>
    <cfRule type="cellIs" dxfId="21755" priority="25014" stopIfTrue="1" operator="equal">
      <formula>"Napkin Hs"</formula>
    </cfRule>
  </conditionalFormatting>
  <conditionalFormatting sqref="C24">
    <cfRule type="cellIs" dxfId="21754" priority="25013" stopIfTrue="1" operator="equal">
      <formula>"Towel"</formula>
    </cfRule>
  </conditionalFormatting>
  <conditionalFormatting sqref="C24">
    <cfRule type="cellIs" dxfId="21753" priority="24991" stopIfTrue="1" operator="equal">
      <formula>"Towel"</formula>
    </cfRule>
    <cfRule type="cellIs" dxfId="21752" priority="24992" stopIfTrue="1" operator="equal">
      <formula>"Napkin Hs"</formula>
    </cfRule>
  </conditionalFormatting>
  <conditionalFormatting sqref="C24">
    <cfRule type="cellIs" dxfId="21751" priority="24990" stopIfTrue="1" operator="equal">
      <formula>"Napkin Hs"</formula>
    </cfRule>
  </conditionalFormatting>
  <conditionalFormatting sqref="C24">
    <cfRule type="cellIs" dxfId="21750" priority="24989" stopIfTrue="1" operator="equal">
      <formula>"Towel"</formula>
    </cfRule>
  </conditionalFormatting>
  <conditionalFormatting sqref="C24">
    <cfRule type="cellIs" dxfId="21749" priority="24987" stopIfTrue="1" operator="equal">
      <formula>"Towel"</formula>
    </cfRule>
  </conditionalFormatting>
  <conditionalFormatting sqref="C24">
    <cfRule type="cellIs" dxfId="21748" priority="24988" stopIfTrue="1" operator="equal">
      <formula>"Napkin Hs"</formula>
    </cfRule>
  </conditionalFormatting>
  <conditionalFormatting sqref="C24">
    <cfRule type="cellIs" dxfId="21747" priority="24891" stopIfTrue="1" operator="equal">
      <formula>"Towel"</formula>
    </cfRule>
  </conditionalFormatting>
  <conditionalFormatting sqref="C24">
    <cfRule type="cellIs" dxfId="21746" priority="24901" stopIfTrue="1" operator="equal">
      <formula>"Towel"</formula>
    </cfRule>
    <cfRule type="cellIs" dxfId="21745" priority="24902" stopIfTrue="1" operator="equal">
      <formula>"Napkin Hs"</formula>
    </cfRule>
    <cfRule type="cellIs" dxfId="21744" priority="24907" stopIfTrue="1" operator="equal">
      <formula>"Towel"</formula>
    </cfRule>
    <cfRule type="cellIs" dxfId="21743" priority="24908" stopIfTrue="1" operator="equal">
      <formula>"Napkin Hs"</formula>
    </cfRule>
    <cfRule type="cellIs" dxfId="21742" priority="24913" stopIfTrue="1" operator="equal">
      <formula>"Towel"</formula>
    </cfRule>
    <cfRule type="cellIs" dxfId="21741" priority="24914" stopIfTrue="1" operator="equal">
      <formula>"Napkin Hs"</formula>
    </cfRule>
    <cfRule type="cellIs" dxfId="21740" priority="24915" stopIfTrue="1" operator="equal">
      <formula>"Towel"</formula>
    </cfRule>
    <cfRule type="cellIs" dxfId="21739" priority="24916" stopIfTrue="1" operator="equal">
      <formula>"Napkin Hs"</formula>
    </cfRule>
    <cfRule type="cellIs" dxfId="21738" priority="24921" stopIfTrue="1" operator="equal">
      <formula>"Towel"</formula>
    </cfRule>
    <cfRule type="cellIs" dxfId="21737" priority="24922" stopIfTrue="1" operator="equal">
      <formula>"Napkin Hs"</formula>
    </cfRule>
    <cfRule type="cellIs" dxfId="21736" priority="24931" stopIfTrue="1" operator="equal">
      <formula>"Towel"</formula>
    </cfRule>
    <cfRule type="cellIs" dxfId="21735" priority="24932" stopIfTrue="1" operator="equal">
      <formula>"Napkin Hs"</formula>
    </cfRule>
    <cfRule type="cellIs" dxfId="21734" priority="24937" stopIfTrue="1" operator="equal">
      <formula>"Towel"</formula>
    </cfRule>
    <cfRule type="cellIs" dxfId="21733" priority="24938" stopIfTrue="1" operator="equal">
      <formula>"Napkin Hs"</formula>
    </cfRule>
    <cfRule type="cellIs" dxfId="21732" priority="24939" stopIfTrue="1" operator="equal">
      <formula>"Towel"</formula>
    </cfRule>
    <cfRule type="cellIs" dxfId="21731" priority="24940" stopIfTrue="1" operator="equal">
      <formula>"Napkin Hs"</formula>
    </cfRule>
    <cfRule type="cellIs" dxfId="21730" priority="24945" stopIfTrue="1" operator="equal">
      <formula>"Towel"</formula>
    </cfRule>
    <cfRule type="cellIs" dxfId="21729" priority="24946" stopIfTrue="1" operator="equal">
      <formula>"Napkin Hs"</formula>
    </cfRule>
    <cfRule type="cellIs" dxfId="21728" priority="24955" stopIfTrue="1" operator="equal">
      <formula>"Towel"</formula>
    </cfRule>
    <cfRule type="cellIs" dxfId="21727" priority="24956" stopIfTrue="1" operator="equal">
      <formula>"Napkin Hs"</formula>
    </cfRule>
    <cfRule type="cellIs" dxfId="21726" priority="24957" stopIfTrue="1" operator="equal">
      <formula>"Towel"</formula>
    </cfRule>
    <cfRule type="cellIs" dxfId="21725" priority="24958" stopIfTrue="1" operator="equal">
      <formula>"Napkin Hs"</formula>
    </cfRule>
    <cfRule type="cellIs" dxfId="21724" priority="24963" stopIfTrue="1" operator="equal">
      <formula>"Towel"</formula>
    </cfRule>
    <cfRule type="cellIs" dxfId="21723" priority="24964" stopIfTrue="1" operator="equal">
      <formula>"Napkin Hs"</formula>
    </cfRule>
    <cfRule type="cellIs" dxfId="21722" priority="24973" stopIfTrue="1" operator="equal">
      <formula>"Towel"</formula>
    </cfRule>
    <cfRule type="cellIs" dxfId="21721" priority="24974" stopIfTrue="1" operator="equal">
      <formula>"Napkin Hs"</formula>
    </cfRule>
    <cfRule type="cellIs" dxfId="21720" priority="24975" stopIfTrue="1" operator="equal">
      <formula>"Towel"</formula>
    </cfRule>
    <cfRule type="cellIs" dxfId="21719" priority="24976" stopIfTrue="1" operator="equal">
      <formula>"Napkin Hs"</formula>
    </cfRule>
    <cfRule type="cellIs" dxfId="21718" priority="24982" stopIfTrue="1" operator="equal">
      <formula>"Napkin Hs"</formula>
    </cfRule>
  </conditionalFormatting>
  <conditionalFormatting sqref="C24">
    <cfRule type="cellIs" dxfId="21717" priority="24981" stopIfTrue="1" operator="equal">
      <formula>"Towel"</formula>
    </cfRule>
  </conditionalFormatting>
  <conditionalFormatting sqref="C24">
    <cfRule type="cellIs" dxfId="21716" priority="24892" stopIfTrue="1" operator="equal">
      <formula>"Napkin Hs"</formula>
    </cfRule>
    <cfRule type="cellIs" dxfId="21715" priority="24893" stopIfTrue="1" operator="equal">
      <formula>"Towel"</formula>
    </cfRule>
    <cfRule type="cellIs" dxfId="21714" priority="24894" stopIfTrue="1" operator="equal">
      <formula>"Napkin Hs"</formula>
    </cfRule>
    <cfRule type="cellIs" dxfId="21713" priority="24895" stopIfTrue="1" operator="equal">
      <formula>"Towel"</formula>
    </cfRule>
    <cfRule type="cellIs" dxfId="21712" priority="24896" stopIfTrue="1" operator="equal">
      <formula>"Napkin Hs"</formula>
    </cfRule>
    <cfRule type="cellIs" dxfId="21711" priority="24897" stopIfTrue="1" operator="equal">
      <formula>"Towel"</formula>
    </cfRule>
    <cfRule type="cellIs" dxfId="21710" priority="24898" stopIfTrue="1" operator="equal">
      <formula>"Napkin Hs"</formula>
    </cfRule>
    <cfRule type="cellIs" dxfId="21709" priority="24899" stopIfTrue="1" operator="equal">
      <formula>"Towel"</formula>
    </cfRule>
    <cfRule type="cellIs" dxfId="21708" priority="24900" stopIfTrue="1" operator="equal">
      <formula>"Napkin Hs"</formula>
    </cfRule>
    <cfRule type="cellIs" dxfId="21707" priority="24903" stopIfTrue="1" operator="equal">
      <formula>"Towel"</formula>
    </cfRule>
    <cfRule type="cellIs" dxfId="21706" priority="24904" stopIfTrue="1" operator="equal">
      <formula>"Napkin Hs"</formula>
    </cfRule>
    <cfRule type="cellIs" dxfId="21705" priority="24905" stopIfTrue="1" operator="equal">
      <formula>"Towel"</formula>
    </cfRule>
    <cfRule type="cellIs" dxfId="21704" priority="24906" stopIfTrue="1" operator="equal">
      <formula>"Napkin Hs"</formula>
    </cfRule>
    <cfRule type="cellIs" dxfId="21703" priority="24909" stopIfTrue="1" operator="equal">
      <formula>"Towel"</formula>
    </cfRule>
    <cfRule type="cellIs" dxfId="21702" priority="24910" stopIfTrue="1" operator="equal">
      <formula>"Napkin Hs"</formula>
    </cfRule>
    <cfRule type="cellIs" dxfId="21701" priority="24911" stopIfTrue="1" operator="equal">
      <formula>"Towel"</formula>
    </cfRule>
    <cfRule type="cellIs" dxfId="21700" priority="24912" stopIfTrue="1" operator="equal">
      <formula>"Napkin Hs"</formula>
    </cfRule>
    <cfRule type="cellIs" dxfId="21699" priority="24917" stopIfTrue="1" operator="equal">
      <formula>"Towel"</formula>
    </cfRule>
    <cfRule type="cellIs" dxfId="21698" priority="24918" stopIfTrue="1" operator="equal">
      <formula>"Napkin Hs"</formula>
    </cfRule>
    <cfRule type="cellIs" dxfId="21697" priority="24919" stopIfTrue="1" operator="equal">
      <formula>"Towel"</formula>
    </cfRule>
    <cfRule type="cellIs" dxfId="21696" priority="24920" stopIfTrue="1" operator="equal">
      <formula>"Napkin Hs"</formula>
    </cfRule>
    <cfRule type="cellIs" dxfId="21695" priority="24923" stopIfTrue="1" operator="equal">
      <formula>"Towel"</formula>
    </cfRule>
    <cfRule type="cellIs" dxfId="21694" priority="24924" stopIfTrue="1" operator="equal">
      <formula>"Napkin Hs"</formula>
    </cfRule>
    <cfRule type="cellIs" dxfId="21693" priority="24925" stopIfTrue="1" operator="equal">
      <formula>"Towel"</formula>
    </cfRule>
    <cfRule type="cellIs" dxfId="21692" priority="24926" stopIfTrue="1" operator="equal">
      <formula>"Napkin Hs"</formula>
    </cfRule>
    <cfRule type="cellIs" dxfId="21691" priority="24927" stopIfTrue="1" operator="equal">
      <formula>"Towel"</formula>
    </cfRule>
    <cfRule type="cellIs" dxfId="21690" priority="24928" stopIfTrue="1" operator="equal">
      <formula>"Napkin Hs"</formula>
    </cfRule>
    <cfRule type="cellIs" dxfId="21689" priority="24929" stopIfTrue="1" operator="equal">
      <formula>"Towel"</formula>
    </cfRule>
    <cfRule type="cellIs" dxfId="21688" priority="24930" stopIfTrue="1" operator="equal">
      <formula>"Napkin Hs"</formula>
    </cfRule>
    <cfRule type="cellIs" dxfId="21687" priority="24933" stopIfTrue="1" operator="equal">
      <formula>"Towel"</formula>
    </cfRule>
    <cfRule type="cellIs" dxfId="21686" priority="24934" stopIfTrue="1" operator="equal">
      <formula>"Napkin Hs"</formula>
    </cfRule>
    <cfRule type="cellIs" dxfId="21685" priority="24935" stopIfTrue="1" operator="equal">
      <formula>"Towel"</formula>
    </cfRule>
    <cfRule type="cellIs" dxfId="21684" priority="24936" stopIfTrue="1" operator="equal">
      <formula>"Napkin Hs"</formula>
    </cfRule>
    <cfRule type="cellIs" dxfId="21683" priority="24941" stopIfTrue="1" operator="equal">
      <formula>"Towel"</formula>
    </cfRule>
    <cfRule type="cellIs" dxfId="21682" priority="24942" stopIfTrue="1" operator="equal">
      <formula>"Napkin Hs"</formula>
    </cfRule>
    <cfRule type="cellIs" dxfId="21681" priority="24943" stopIfTrue="1" operator="equal">
      <formula>"Towel"</formula>
    </cfRule>
    <cfRule type="cellIs" dxfId="21680" priority="24944" stopIfTrue="1" operator="equal">
      <formula>"Napkin Hs"</formula>
    </cfRule>
    <cfRule type="cellIs" dxfId="21679" priority="24947" stopIfTrue="1" operator="equal">
      <formula>"Towel"</formula>
    </cfRule>
    <cfRule type="cellIs" dxfId="21678" priority="24948" stopIfTrue="1" operator="equal">
      <formula>"Napkin Hs"</formula>
    </cfRule>
    <cfRule type="cellIs" dxfId="21677" priority="24949" stopIfTrue="1" operator="equal">
      <formula>"Towel"</formula>
    </cfRule>
    <cfRule type="cellIs" dxfId="21676" priority="24950" stopIfTrue="1" operator="equal">
      <formula>"Napkin Hs"</formula>
    </cfRule>
    <cfRule type="cellIs" dxfId="21675" priority="24951" stopIfTrue="1" operator="equal">
      <formula>"Towel"</formula>
    </cfRule>
    <cfRule type="cellIs" dxfId="21674" priority="24952" stopIfTrue="1" operator="equal">
      <formula>"Napkin Hs"</formula>
    </cfRule>
    <cfRule type="cellIs" dxfId="21673" priority="24953" stopIfTrue="1" operator="equal">
      <formula>"Towel"</formula>
    </cfRule>
    <cfRule type="cellIs" dxfId="21672" priority="24954" stopIfTrue="1" operator="equal">
      <formula>"Napkin Hs"</formula>
    </cfRule>
    <cfRule type="cellIs" dxfId="21671" priority="24959" stopIfTrue="1" operator="equal">
      <formula>"Towel"</formula>
    </cfRule>
    <cfRule type="cellIs" dxfId="21670" priority="24960" stopIfTrue="1" operator="equal">
      <formula>"Napkin Hs"</formula>
    </cfRule>
    <cfRule type="cellIs" dxfId="21669" priority="24961" stopIfTrue="1" operator="equal">
      <formula>"Towel"</formula>
    </cfRule>
    <cfRule type="cellIs" dxfId="21668" priority="24962" stopIfTrue="1" operator="equal">
      <formula>"Napkin Hs"</formula>
    </cfRule>
    <cfRule type="cellIs" dxfId="21667" priority="24965" stopIfTrue="1" operator="equal">
      <formula>"Towel"</formula>
    </cfRule>
    <cfRule type="cellIs" dxfId="21666" priority="24966" stopIfTrue="1" operator="equal">
      <formula>"Napkin Hs"</formula>
    </cfRule>
    <cfRule type="cellIs" dxfId="21665" priority="24967" stopIfTrue="1" operator="equal">
      <formula>"Towel"</formula>
    </cfRule>
    <cfRule type="cellIs" dxfId="21664" priority="24968" stopIfTrue="1" operator="equal">
      <formula>"Napkin Hs"</formula>
    </cfRule>
    <cfRule type="cellIs" dxfId="21663" priority="24969" stopIfTrue="1" operator="equal">
      <formula>"Towel"</formula>
    </cfRule>
    <cfRule type="cellIs" dxfId="21662" priority="24970" stopIfTrue="1" operator="equal">
      <formula>"Napkin Hs"</formula>
    </cfRule>
    <cfRule type="cellIs" dxfId="21661" priority="24971" stopIfTrue="1" operator="equal">
      <formula>"Towel"</formula>
    </cfRule>
    <cfRule type="cellIs" dxfId="21660" priority="24972" stopIfTrue="1" operator="equal">
      <formula>"Napkin Hs"</formula>
    </cfRule>
    <cfRule type="cellIs" dxfId="21659" priority="24977" stopIfTrue="1" operator="equal">
      <formula>"Towel"</formula>
    </cfRule>
    <cfRule type="cellIs" dxfId="21658" priority="24978" stopIfTrue="1" operator="equal">
      <formula>"Napkin Hs"</formula>
    </cfRule>
    <cfRule type="cellIs" dxfId="21657" priority="24979" stopIfTrue="1" operator="equal">
      <formula>"Towel"</formula>
    </cfRule>
    <cfRule type="cellIs" dxfId="21656" priority="24980" stopIfTrue="1" operator="equal">
      <formula>"Napkin Hs"</formula>
    </cfRule>
    <cfRule type="cellIs" dxfId="21655" priority="24983" stopIfTrue="1" operator="equal">
      <formula>"Towel"</formula>
    </cfRule>
    <cfRule type="cellIs" dxfId="21654" priority="24984" stopIfTrue="1" operator="equal">
      <formula>"Napkin Hs"</formula>
    </cfRule>
    <cfRule type="cellIs" dxfId="21653" priority="24985" stopIfTrue="1" operator="equal">
      <formula>"Towel"</formula>
    </cfRule>
    <cfRule type="cellIs" dxfId="21652" priority="24986" stopIfTrue="1" operator="equal">
      <formula>"Napkin Hs"</formula>
    </cfRule>
  </conditionalFormatting>
  <conditionalFormatting sqref="C24">
    <cfRule type="cellIs" dxfId="21651" priority="24890" stopIfTrue="1" operator="equal">
      <formula>"Napkin Hs"</formula>
    </cfRule>
  </conditionalFormatting>
  <conditionalFormatting sqref="C24">
    <cfRule type="cellIs" dxfId="21650" priority="24889" stopIfTrue="1" operator="equal">
      <formula>"Napkin Hs"</formula>
    </cfRule>
  </conditionalFormatting>
  <conditionalFormatting sqref="C24">
    <cfRule type="cellIs" dxfId="21649" priority="24888" stopIfTrue="1" operator="equal">
      <formula>"Napkin Hs"</formula>
    </cfRule>
  </conditionalFormatting>
  <conditionalFormatting sqref="C24">
    <cfRule type="cellIs" dxfId="21648" priority="24887" stopIfTrue="1" operator="equal">
      <formula>"Napkin Hs"</formula>
    </cfRule>
  </conditionalFormatting>
  <conditionalFormatting sqref="C24">
    <cfRule type="cellIs" dxfId="21647" priority="24886" stopIfTrue="1" operator="equal">
      <formula>"Napkin Hs"</formula>
    </cfRule>
  </conditionalFormatting>
  <conditionalFormatting sqref="C24">
    <cfRule type="cellIs" dxfId="21646" priority="24885" stopIfTrue="1" operator="equal">
      <formula>"Napkin Hs"</formula>
    </cfRule>
  </conditionalFormatting>
  <conditionalFormatting sqref="C24">
    <cfRule type="cellIs" dxfId="21645" priority="24881" stopIfTrue="1" operator="equal">
      <formula>"Towel"</formula>
    </cfRule>
    <cfRule type="cellIs" dxfId="21644" priority="24882" stopIfTrue="1" operator="equal">
      <formula>"Napkin Hs"</formula>
    </cfRule>
  </conditionalFormatting>
  <conditionalFormatting sqref="C24">
    <cfRule type="cellIs" dxfId="21643" priority="24883" stopIfTrue="1" operator="equal">
      <formula>"Towel"</formula>
    </cfRule>
    <cfRule type="cellIs" dxfId="21642" priority="24884" stopIfTrue="1" operator="equal">
      <formula>"Napkin Hs"</formula>
    </cfRule>
  </conditionalFormatting>
  <conditionalFormatting sqref="C24">
    <cfRule type="cellIs" dxfId="21641" priority="24877" stopIfTrue="1" operator="equal">
      <formula>"Towel"</formula>
    </cfRule>
    <cfRule type="cellIs" dxfId="21640" priority="24878" stopIfTrue="1" operator="equal">
      <formula>"Napkin Hs"</formula>
    </cfRule>
  </conditionalFormatting>
  <conditionalFormatting sqref="C24">
    <cfRule type="cellIs" dxfId="21639" priority="24879" stopIfTrue="1" operator="equal">
      <formula>"Towel"</formula>
    </cfRule>
    <cfRule type="cellIs" dxfId="21638" priority="24880" stopIfTrue="1" operator="equal">
      <formula>"Napkin Hs"</formula>
    </cfRule>
  </conditionalFormatting>
  <conditionalFormatting sqref="C24">
    <cfRule type="cellIs" dxfId="21637" priority="24875" stopIfTrue="1" operator="equal">
      <formula>"Towel"</formula>
    </cfRule>
    <cfRule type="cellIs" dxfId="21636" priority="24876" stopIfTrue="1" operator="equal">
      <formula>"Napkin Hs"</formula>
    </cfRule>
  </conditionalFormatting>
  <conditionalFormatting sqref="C24">
    <cfRule type="cellIs" dxfId="21635" priority="24871" stopIfTrue="1" operator="equal">
      <formula>"Towel"</formula>
    </cfRule>
    <cfRule type="cellIs" dxfId="21634" priority="24872" stopIfTrue="1" operator="equal">
      <formula>"Napkin Hs"</formula>
    </cfRule>
  </conditionalFormatting>
  <conditionalFormatting sqref="C24">
    <cfRule type="cellIs" dxfId="21633" priority="24873" stopIfTrue="1" operator="equal">
      <formula>"Towel"</formula>
    </cfRule>
    <cfRule type="cellIs" dxfId="21632" priority="24874" stopIfTrue="1" operator="equal">
      <formula>"Napkin Hs"</formula>
    </cfRule>
  </conditionalFormatting>
  <conditionalFormatting sqref="C24">
    <cfRule type="cellIs" dxfId="21631" priority="24867" stopIfTrue="1" operator="equal">
      <formula>"Towel"</formula>
    </cfRule>
    <cfRule type="cellIs" dxfId="21630" priority="24868" stopIfTrue="1" operator="equal">
      <formula>"Napkin Hs"</formula>
    </cfRule>
  </conditionalFormatting>
  <conditionalFormatting sqref="C24">
    <cfRule type="cellIs" dxfId="21629" priority="24869" stopIfTrue="1" operator="equal">
      <formula>"Towel"</formula>
    </cfRule>
    <cfRule type="cellIs" dxfId="21628" priority="24870" stopIfTrue="1" operator="equal">
      <formula>"Napkin Hs"</formula>
    </cfRule>
  </conditionalFormatting>
  <conditionalFormatting sqref="C24">
    <cfRule type="cellIs" dxfId="21627" priority="24865" stopIfTrue="1" operator="equal">
      <formula>"Towel"</formula>
    </cfRule>
    <cfRule type="cellIs" dxfId="21626" priority="24866" stopIfTrue="1" operator="equal">
      <formula>"Napkin Hs"</formula>
    </cfRule>
  </conditionalFormatting>
  <conditionalFormatting sqref="C24">
    <cfRule type="cellIs" dxfId="21625" priority="24859" stopIfTrue="1" operator="equal">
      <formula>"Towel"</formula>
    </cfRule>
    <cfRule type="cellIs" dxfId="21624" priority="24860" stopIfTrue="1" operator="equal">
      <formula>"Napkin Hs"</formula>
    </cfRule>
  </conditionalFormatting>
  <conditionalFormatting sqref="C24">
    <cfRule type="cellIs" dxfId="21623" priority="24863" stopIfTrue="1" operator="equal">
      <formula>"Towel"</formula>
    </cfRule>
    <cfRule type="cellIs" dxfId="21622" priority="24864" stopIfTrue="1" operator="equal">
      <formula>"Napkin Hs"</formula>
    </cfRule>
  </conditionalFormatting>
  <conditionalFormatting sqref="C24">
    <cfRule type="cellIs" dxfId="21621" priority="24861" stopIfTrue="1" operator="equal">
      <formula>"Towel"</formula>
    </cfRule>
    <cfRule type="cellIs" dxfId="21620" priority="24862" stopIfTrue="1" operator="equal">
      <formula>"Napkin Hs"</formula>
    </cfRule>
  </conditionalFormatting>
  <conditionalFormatting sqref="C24">
    <cfRule type="cellIs" dxfId="21619" priority="24853" stopIfTrue="1" operator="equal">
      <formula>"Towel"</formula>
    </cfRule>
    <cfRule type="cellIs" dxfId="21618" priority="24854" stopIfTrue="1" operator="equal">
      <formula>"Napkin Hs"</formula>
    </cfRule>
  </conditionalFormatting>
  <conditionalFormatting sqref="C24">
    <cfRule type="cellIs" dxfId="21617" priority="24855" stopIfTrue="1" operator="equal">
      <formula>"Towel"</formula>
    </cfRule>
    <cfRule type="cellIs" dxfId="21616" priority="24856" stopIfTrue="1" operator="equal">
      <formula>"Napkin Hs"</formula>
    </cfRule>
  </conditionalFormatting>
  <conditionalFormatting sqref="C24">
    <cfRule type="cellIs" dxfId="21615" priority="24857" stopIfTrue="1" operator="equal">
      <formula>"Towel"</formula>
    </cfRule>
    <cfRule type="cellIs" dxfId="21614" priority="24858" stopIfTrue="1" operator="equal">
      <formula>"Napkin Hs"</formula>
    </cfRule>
  </conditionalFormatting>
  <conditionalFormatting sqref="C24">
    <cfRule type="cellIs" dxfId="21613" priority="24851" stopIfTrue="1" operator="equal">
      <formula>"Towel"</formula>
    </cfRule>
    <cfRule type="cellIs" dxfId="21612" priority="24852" stopIfTrue="1" operator="equal">
      <formula>"Napkin Hs"</formula>
    </cfRule>
  </conditionalFormatting>
  <conditionalFormatting sqref="C24">
    <cfRule type="cellIs" dxfId="21611" priority="24849" stopIfTrue="1" operator="equal">
      <formula>"Towel"</formula>
    </cfRule>
    <cfRule type="cellIs" dxfId="21610" priority="24850" stopIfTrue="1" operator="equal">
      <formula>"Napkin Hs"</formula>
    </cfRule>
  </conditionalFormatting>
  <conditionalFormatting sqref="C24">
    <cfRule type="cellIs" dxfId="21609" priority="24825" stopIfTrue="1" operator="equal">
      <formula>"Towel"</formula>
    </cfRule>
  </conditionalFormatting>
  <conditionalFormatting sqref="C24">
    <cfRule type="cellIs" dxfId="21608" priority="24826" stopIfTrue="1" operator="equal">
      <formula>"Napkin Hs"</formula>
    </cfRule>
    <cfRule type="cellIs" dxfId="21607" priority="24831" stopIfTrue="1" operator="equal">
      <formula>"Towel"</formula>
    </cfRule>
    <cfRule type="cellIs" dxfId="21606" priority="24832" stopIfTrue="1" operator="equal">
      <formula>"Napkin Hs"</formula>
    </cfRule>
    <cfRule type="cellIs" dxfId="21605" priority="24841" stopIfTrue="1" operator="equal">
      <formula>"Towel"</formula>
    </cfRule>
    <cfRule type="cellIs" dxfId="21604" priority="24842" stopIfTrue="1" operator="equal">
      <formula>"Napkin Hs"</formula>
    </cfRule>
    <cfRule type="cellIs" dxfId="21603" priority="24847" stopIfTrue="1" operator="equal">
      <formula>"Towel"</formula>
    </cfRule>
    <cfRule type="cellIs" dxfId="21602" priority="24848" stopIfTrue="1" operator="equal">
      <formula>"Napkin Hs"</formula>
    </cfRule>
  </conditionalFormatting>
  <conditionalFormatting sqref="C24">
    <cfRule type="cellIs" dxfId="21601" priority="24827" stopIfTrue="1" operator="equal">
      <formula>"Towel"</formula>
    </cfRule>
    <cfRule type="cellIs" dxfId="21600" priority="24828" stopIfTrue="1" operator="equal">
      <formula>"Napkin Hs"</formula>
    </cfRule>
    <cfRule type="cellIs" dxfId="21599" priority="24829" stopIfTrue="1" operator="equal">
      <formula>"Towel"</formula>
    </cfRule>
    <cfRule type="cellIs" dxfId="21598" priority="24830" stopIfTrue="1" operator="equal">
      <formula>"Napkin Hs"</formula>
    </cfRule>
    <cfRule type="cellIs" dxfId="21597" priority="24833" stopIfTrue="1" operator="equal">
      <formula>"Towel"</formula>
    </cfRule>
    <cfRule type="cellIs" dxfId="21596" priority="24834" stopIfTrue="1" operator="equal">
      <formula>"Napkin Hs"</formula>
    </cfRule>
    <cfRule type="cellIs" dxfId="21595" priority="24835" stopIfTrue="1" operator="equal">
      <formula>"Towel"</formula>
    </cfRule>
    <cfRule type="cellIs" dxfId="21594" priority="24836" stopIfTrue="1" operator="equal">
      <formula>"Napkin Hs"</formula>
    </cfRule>
    <cfRule type="cellIs" dxfId="21593" priority="24837" stopIfTrue="1" operator="equal">
      <formula>"Towel"</formula>
    </cfRule>
    <cfRule type="cellIs" dxfId="21592" priority="24838" stopIfTrue="1" operator="equal">
      <formula>"Napkin Hs"</formula>
    </cfRule>
    <cfRule type="cellIs" dxfId="21591" priority="24839" stopIfTrue="1" operator="equal">
      <formula>"Towel"</formula>
    </cfRule>
    <cfRule type="cellIs" dxfId="21590" priority="24840" stopIfTrue="1" operator="equal">
      <formula>"Napkin Hs"</formula>
    </cfRule>
    <cfRule type="cellIs" dxfId="21589" priority="24843" stopIfTrue="1" operator="equal">
      <formula>"Towel"</formula>
    </cfRule>
    <cfRule type="cellIs" dxfId="21588" priority="24844" stopIfTrue="1" operator="equal">
      <formula>"Napkin Hs"</formula>
    </cfRule>
    <cfRule type="cellIs" dxfId="21587" priority="24846" stopIfTrue="1" operator="equal">
      <formula>"Napkin Hs"</formula>
    </cfRule>
  </conditionalFormatting>
  <conditionalFormatting sqref="C24">
    <cfRule type="cellIs" dxfId="21586" priority="24845" stopIfTrue="1" operator="equal">
      <formula>"Towel"</formula>
    </cfRule>
  </conditionalFormatting>
  <conditionalFormatting sqref="C24">
    <cfRule type="cellIs" dxfId="21585" priority="24823" stopIfTrue="1" operator="equal">
      <formula>"Towel"</formula>
    </cfRule>
    <cfRule type="cellIs" dxfId="21584" priority="24824" stopIfTrue="1" operator="equal">
      <formula>"Napkin Hs"</formula>
    </cfRule>
  </conditionalFormatting>
  <conditionalFormatting sqref="C24">
    <cfRule type="cellIs" dxfId="21583" priority="24822" stopIfTrue="1" operator="equal">
      <formula>"Napkin Hs"</formula>
    </cfRule>
  </conditionalFormatting>
  <conditionalFormatting sqref="C24">
    <cfRule type="cellIs" dxfId="21582" priority="24821" stopIfTrue="1" operator="equal">
      <formula>"Towel"</formula>
    </cfRule>
  </conditionalFormatting>
  <conditionalFormatting sqref="C24">
    <cfRule type="cellIs" dxfId="21581" priority="24819" stopIfTrue="1" operator="equal">
      <formula>"Towel"</formula>
    </cfRule>
  </conditionalFormatting>
  <conditionalFormatting sqref="C24">
    <cfRule type="cellIs" dxfId="21580" priority="24820" stopIfTrue="1" operator="equal">
      <formula>"Napkin Hs"</formula>
    </cfRule>
  </conditionalFormatting>
  <conditionalFormatting sqref="C24">
    <cfRule type="cellIs" dxfId="21579" priority="24723" stopIfTrue="1" operator="equal">
      <formula>"Towel"</formula>
    </cfRule>
  </conditionalFormatting>
  <conditionalFormatting sqref="C24">
    <cfRule type="cellIs" dxfId="21578" priority="24733" stopIfTrue="1" operator="equal">
      <formula>"Towel"</formula>
    </cfRule>
    <cfRule type="cellIs" dxfId="21577" priority="24734" stopIfTrue="1" operator="equal">
      <formula>"Napkin Hs"</formula>
    </cfRule>
    <cfRule type="cellIs" dxfId="21576" priority="24739" stopIfTrue="1" operator="equal">
      <formula>"Towel"</formula>
    </cfRule>
    <cfRule type="cellIs" dxfId="21575" priority="24740" stopIfTrue="1" operator="equal">
      <formula>"Napkin Hs"</formula>
    </cfRule>
    <cfRule type="cellIs" dxfId="21574" priority="24745" stopIfTrue="1" operator="equal">
      <formula>"Towel"</formula>
    </cfRule>
    <cfRule type="cellIs" dxfId="21573" priority="24746" stopIfTrue="1" operator="equal">
      <formula>"Napkin Hs"</formula>
    </cfRule>
    <cfRule type="cellIs" dxfId="21572" priority="24747" stopIfTrue="1" operator="equal">
      <formula>"Towel"</formula>
    </cfRule>
    <cfRule type="cellIs" dxfId="21571" priority="24748" stopIfTrue="1" operator="equal">
      <formula>"Napkin Hs"</formula>
    </cfRule>
    <cfRule type="cellIs" dxfId="21570" priority="24753" stopIfTrue="1" operator="equal">
      <formula>"Towel"</formula>
    </cfRule>
    <cfRule type="cellIs" dxfId="21569" priority="24754" stopIfTrue="1" operator="equal">
      <formula>"Napkin Hs"</formula>
    </cfRule>
    <cfRule type="cellIs" dxfId="21568" priority="24763" stopIfTrue="1" operator="equal">
      <formula>"Towel"</formula>
    </cfRule>
    <cfRule type="cellIs" dxfId="21567" priority="24764" stopIfTrue="1" operator="equal">
      <formula>"Napkin Hs"</formula>
    </cfRule>
    <cfRule type="cellIs" dxfId="21566" priority="24769" stopIfTrue="1" operator="equal">
      <formula>"Towel"</formula>
    </cfRule>
    <cfRule type="cellIs" dxfId="21565" priority="24770" stopIfTrue="1" operator="equal">
      <formula>"Napkin Hs"</formula>
    </cfRule>
    <cfRule type="cellIs" dxfId="21564" priority="24771" stopIfTrue="1" operator="equal">
      <formula>"Towel"</formula>
    </cfRule>
    <cfRule type="cellIs" dxfId="21563" priority="24772" stopIfTrue="1" operator="equal">
      <formula>"Napkin Hs"</formula>
    </cfRule>
    <cfRule type="cellIs" dxfId="21562" priority="24777" stopIfTrue="1" operator="equal">
      <formula>"Towel"</formula>
    </cfRule>
    <cfRule type="cellIs" dxfId="21561" priority="24778" stopIfTrue="1" operator="equal">
      <formula>"Napkin Hs"</formula>
    </cfRule>
    <cfRule type="cellIs" dxfId="21560" priority="24787" stopIfTrue="1" operator="equal">
      <formula>"Towel"</formula>
    </cfRule>
    <cfRule type="cellIs" dxfId="21559" priority="24788" stopIfTrue="1" operator="equal">
      <formula>"Napkin Hs"</formula>
    </cfRule>
    <cfRule type="cellIs" dxfId="21558" priority="24789" stopIfTrue="1" operator="equal">
      <formula>"Towel"</formula>
    </cfRule>
    <cfRule type="cellIs" dxfId="21557" priority="24790" stopIfTrue="1" operator="equal">
      <formula>"Napkin Hs"</formula>
    </cfRule>
    <cfRule type="cellIs" dxfId="21556" priority="24795" stopIfTrue="1" operator="equal">
      <formula>"Towel"</formula>
    </cfRule>
    <cfRule type="cellIs" dxfId="21555" priority="24796" stopIfTrue="1" operator="equal">
      <formula>"Napkin Hs"</formula>
    </cfRule>
    <cfRule type="cellIs" dxfId="21554" priority="24805" stopIfTrue="1" operator="equal">
      <formula>"Towel"</formula>
    </cfRule>
    <cfRule type="cellIs" dxfId="21553" priority="24806" stopIfTrue="1" operator="equal">
      <formula>"Napkin Hs"</formula>
    </cfRule>
    <cfRule type="cellIs" dxfId="21552" priority="24807" stopIfTrue="1" operator="equal">
      <formula>"Towel"</formula>
    </cfRule>
    <cfRule type="cellIs" dxfId="21551" priority="24808" stopIfTrue="1" operator="equal">
      <formula>"Napkin Hs"</formula>
    </cfRule>
    <cfRule type="cellIs" dxfId="21550" priority="24814" stopIfTrue="1" operator="equal">
      <formula>"Napkin Hs"</formula>
    </cfRule>
  </conditionalFormatting>
  <conditionalFormatting sqref="C24">
    <cfRule type="cellIs" dxfId="21549" priority="24813" stopIfTrue="1" operator="equal">
      <formula>"Towel"</formula>
    </cfRule>
  </conditionalFormatting>
  <conditionalFormatting sqref="C24">
    <cfRule type="cellIs" dxfId="21548" priority="24724" stopIfTrue="1" operator="equal">
      <formula>"Napkin Hs"</formula>
    </cfRule>
    <cfRule type="cellIs" dxfId="21547" priority="24725" stopIfTrue="1" operator="equal">
      <formula>"Towel"</formula>
    </cfRule>
    <cfRule type="cellIs" dxfId="21546" priority="24726" stopIfTrue="1" operator="equal">
      <formula>"Napkin Hs"</formula>
    </cfRule>
    <cfRule type="cellIs" dxfId="21545" priority="24727" stopIfTrue="1" operator="equal">
      <formula>"Towel"</formula>
    </cfRule>
    <cfRule type="cellIs" dxfId="21544" priority="24728" stopIfTrue="1" operator="equal">
      <formula>"Napkin Hs"</formula>
    </cfRule>
    <cfRule type="cellIs" dxfId="21543" priority="24729" stopIfTrue="1" operator="equal">
      <formula>"Towel"</formula>
    </cfRule>
    <cfRule type="cellIs" dxfId="21542" priority="24730" stopIfTrue="1" operator="equal">
      <formula>"Napkin Hs"</formula>
    </cfRule>
    <cfRule type="cellIs" dxfId="21541" priority="24731" stopIfTrue="1" operator="equal">
      <formula>"Towel"</formula>
    </cfRule>
    <cfRule type="cellIs" dxfId="21540" priority="24732" stopIfTrue="1" operator="equal">
      <formula>"Napkin Hs"</formula>
    </cfRule>
    <cfRule type="cellIs" dxfId="21539" priority="24735" stopIfTrue="1" operator="equal">
      <formula>"Towel"</formula>
    </cfRule>
    <cfRule type="cellIs" dxfId="21538" priority="24736" stopIfTrue="1" operator="equal">
      <formula>"Napkin Hs"</formula>
    </cfRule>
    <cfRule type="cellIs" dxfId="21537" priority="24737" stopIfTrue="1" operator="equal">
      <formula>"Towel"</formula>
    </cfRule>
    <cfRule type="cellIs" dxfId="21536" priority="24738" stopIfTrue="1" operator="equal">
      <formula>"Napkin Hs"</formula>
    </cfRule>
    <cfRule type="cellIs" dxfId="21535" priority="24741" stopIfTrue="1" operator="equal">
      <formula>"Towel"</formula>
    </cfRule>
    <cfRule type="cellIs" dxfId="21534" priority="24742" stopIfTrue="1" operator="equal">
      <formula>"Napkin Hs"</formula>
    </cfRule>
    <cfRule type="cellIs" dxfId="21533" priority="24743" stopIfTrue="1" operator="equal">
      <formula>"Towel"</formula>
    </cfRule>
    <cfRule type="cellIs" dxfId="21532" priority="24744" stopIfTrue="1" operator="equal">
      <formula>"Napkin Hs"</formula>
    </cfRule>
    <cfRule type="cellIs" dxfId="21531" priority="24749" stopIfTrue="1" operator="equal">
      <formula>"Towel"</formula>
    </cfRule>
    <cfRule type="cellIs" dxfId="21530" priority="24750" stopIfTrue="1" operator="equal">
      <formula>"Napkin Hs"</formula>
    </cfRule>
    <cfRule type="cellIs" dxfId="21529" priority="24751" stopIfTrue="1" operator="equal">
      <formula>"Towel"</formula>
    </cfRule>
    <cfRule type="cellIs" dxfId="21528" priority="24752" stopIfTrue="1" operator="equal">
      <formula>"Napkin Hs"</formula>
    </cfRule>
    <cfRule type="cellIs" dxfId="21527" priority="24755" stopIfTrue="1" operator="equal">
      <formula>"Towel"</formula>
    </cfRule>
    <cfRule type="cellIs" dxfId="21526" priority="24756" stopIfTrue="1" operator="equal">
      <formula>"Napkin Hs"</formula>
    </cfRule>
    <cfRule type="cellIs" dxfId="21525" priority="24757" stopIfTrue="1" operator="equal">
      <formula>"Towel"</formula>
    </cfRule>
    <cfRule type="cellIs" dxfId="21524" priority="24758" stopIfTrue="1" operator="equal">
      <formula>"Napkin Hs"</formula>
    </cfRule>
    <cfRule type="cellIs" dxfId="21523" priority="24759" stopIfTrue="1" operator="equal">
      <formula>"Towel"</formula>
    </cfRule>
    <cfRule type="cellIs" dxfId="21522" priority="24760" stopIfTrue="1" operator="equal">
      <formula>"Napkin Hs"</formula>
    </cfRule>
    <cfRule type="cellIs" dxfId="21521" priority="24761" stopIfTrue="1" operator="equal">
      <formula>"Towel"</formula>
    </cfRule>
    <cfRule type="cellIs" dxfId="21520" priority="24762" stopIfTrue="1" operator="equal">
      <formula>"Napkin Hs"</formula>
    </cfRule>
    <cfRule type="cellIs" dxfId="21519" priority="24765" stopIfTrue="1" operator="equal">
      <formula>"Towel"</formula>
    </cfRule>
    <cfRule type="cellIs" dxfId="21518" priority="24766" stopIfTrue="1" operator="equal">
      <formula>"Napkin Hs"</formula>
    </cfRule>
    <cfRule type="cellIs" dxfId="21517" priority="24767" stopIfTrue="1" operator="equal">
      <formula>"Towel"</formula>
    </cfRule>
    <cfRule type="cellIs" dxfId="21516" priority="24768" stopIfTrue="1" operator="equal">
      <formula>"Napkin Hs"</formula>
    </cfRule>
    <cfRule type="cellIs" dxfId="21515" priority="24773" stopIfTrue="1" operator="equal">
      <formula>"Towel"</formula>
    </cfRule>
    <cfRule type="cellIs" dxfId="21514" priority="24774" stopIfTrue="1" operator="equal">
      <formula>"Napkin Hs"</formula>
    </cfRule>
    <cfRule type="cellIs" dxfId="21513" priority="24775" stopIfTrue="1" operator="equal">
      <formula>"Towel"</formula>
    </cfRule>
    <cfRule type="cellIs" dxfId="21512" priority="24776" stopIfTrue="1" operator="equal">
      <formula>"Napkin Hs"</formula>
    </cfRule>
    <cfRule type="cellIs" dxfId="21511" priority="24779" stopIfTrue="1" operator="equal">
      <formula>"Towel"</formula>
    </cfRule>
    <cfRule type="cellIs" dxfId="21510" priority="24780" stopIfTrue="1" operator="equal">
      <formula>"Napkin Hs"</formula>
    </cfRule>
    <cfRule type="cellIs" dxfId="21509" priority="24781" stopIfTrue="1" operator="equal">
      <formula>"Towel"</formula>
    </cfRule>
    <cfRule type="cellIs" dxfId="21508" priority="24782" stopIfTrue="1" operator="equal">
      <formula>"Napkin Hs"</formula>
    </cfRule>
    <cfRule type="cellIs" dxfId="21507" priority="24783" stopIfTrue="1" operator="equal">
      <formula>"Towel"</formula>
    </cfRule>
    <cfRule type="cellIs" dxfId="21506" priority="24784" stopIfTrue="1" operator="equal">
      <formula>"Napkin Hs"</formula>
    </cfRule>
    <cfRule type="cellIs" dxfId="21505" priority="24785" stopIfTrue="1" operator="equal">
      <formula>"Towel"</formula>
    </cfRule>
    <cfRule type="cellIs" dxfId="21504" priority="24786" stopIfTrue="1" operator="equal">
      <formula>"Napkin Hs"</formula>
    </cfRule>
    <cfRule type="cellIs" dxfId="21503" priority="24791" stopIfTrue="1" operator="equal">
      <formula>"Towel"</formula>
    </cfRule>
    <cfRule type="cellIs" dxfId="21502" priority="24792" stopIfTrue="1" operator="equal">
      <formula>"Napkin Hs"</formula>
    </cfRule>
    <cfRule type="cellIs" dxfId="21501" priority="24793" stopIfTrue="1" operator="equal">
      <formula>"Towel"</formula>
    </cfRule>
    <cfRule type="cellIs" dxfId="21500" priority="24794" stopIfTrue="1" operator="equal">
      <formula>"Napkin Hs"</formula>
    </cfRule>
    <cfRule type="cellIs" dxfId="21499" priority="24797" stopIfTrue="1" operator="equal">
      <formula>"Towel"</formula>
    </cfRule>
    <cfRule type="cellIs" dxfId="21498" priority="24798" stopIfTrue="1" operator="equal">
      <formula>"Napkin Hs"</formula>
    </cfRule>
    <cfRule type="cellIs" dxfId="21497" priority="24799" stopIfTrue="1" operator="equal">
      <formula>"Towel"</formula>
    </cfRule>
    <cfRule type="cellIs" dxfId="21496" priority="24800" stopIfTrue="1" operator="equal">
      <formula>"Napkin Hs"</formula>
    </cfRule>
    <cfRule type="cellIs" dxfId="21495" priority="24801" stopIfTrue="1" operator="equal">
      <formula>"Towel"</formula>
    </cfRule>
    <cfRule type="cellIs" dxfId="21494" priority="24802" stopIfTrue="1" operator="equal">
      <formula>"Napkin Hs"</formula>
    </cfRule>
    <cfRule type="cellIs" dxfId="21493" priority="24803" stopIfTrue="1" operator="equal">
      <formula>"Towel"</formula>
    </cfRule>
    <cfRule type="cellIs" dxfId="21492" priority="24804" stopIfTrue="1" operator="equal">
      <formula>"Napkin Hs"</formula>
    </cfRule>
    <cfRule type="cellIs" dxfId="21491" priority="24809" stopIfTrue="1" operator="equal">
      <formula>"Towel"</formula>
    </cfRule>
    <cfRule type="cellIs" dxfId="21490" priority="24810" stopIfTrue="1" operator="equal">
      <formula>"Napkin Hs"</formula>
    </cfRule>
    <cfRule type="cellIs" dxfId="21489" priority="24811" stopIfTrue="1" operator="equal">
      <formula>"Towel"</formula>
    </cfRule>
    <cfRule type="cellIs" dxfId="21488" priority="24812" stopIfTrue="1" operator="equal">
      <formula>"Napkin Hs"</formula>
    </cfRule>
    <cfRule type="cellIs" dxfId="21487" priority="24815" stopIfTrue="1" operator="equal">
      <formula>"Towel"</formula>
    </cfRule>
    <cfRule type="cellIs" dxfId="21486" priority="24816" stopIfTrue="1" operator="equal">
      <formula>"Napkin Hs"</formula>
    </cfRule>
    <cfRule type="cellIs" dxfId="21485" priority="24817" stopIfTrue="1" operator="equal">
      <formula>"Towel"</formula>
    </cfRule>
    <cfRule type="cellIs" dxfId="21484" priority="24818" stopIfTrue="1" operator="equal">
      <formula>"Napkin Hs"</formula>
    </cfRule>
  </conditionalFormatting>
  <conditionalFormatting sqref="C24">
    <cfRule type="cellIs" dxfId="21483" priority="24722" stopIfTrue="1" operator="equal">
      <formula>"Napkin Hs"</formula>
    </cfRule>
  </conditionalFormatting>
  <conditionalFormatting sqref="C24">
    <cfRule type="cellIs" dxfId="21482" priority="24721" stopIfTrue="1" operator="equal">
      <formula>"Napkin Hs"</formula>
    </cfRule>
  </conditionalFormatting>
  <conditionalFormatting sqref="C24">
    <cfRule type="cellIs" dxfId="21481" priority="24720" stopIfTrue="1" operator="equal">
      <formula>"Napkin Hs"</formula>
    </cfRule>
  </conditionalFormatting>
  <conditionalFormatting sqref="C24">
    <cfRule type="cellIs" dxfId="21480" priority="24719" stopIfTrue="1" operator="equal">
      <formula>"Napkin Hs"</formula>
    </cfRule>
  </conditionalFormatting>
  <conditionalFormatting sqref="C24">
    <cfRule type="cellIs" dxfId="21479" priority="24718" stopIfTrue="1" operator="equal">
      <formula>"Napkin Hs"</formula>
    </cfRule>
  </conditionalFormatting>
  <conditionalFormatting sqref="C24">
    <cfRule type="cellIs" dxfId="21478" priority="24717" stopIfTrue="1" operator="equal">
      <formula>"Napkin Hs"</formula>
    </cfRule>
  </conditionalFormatting>
  <conditionalFormatting sqref="C24">
    <cfRule type="cellIs" dxfId="21477" priority="24713" stopIfTrue="1" operator="equal">
      <formula>"Towel"</formula>
    </cfRule>
    <cfRule type="cellIs" dxfId="21476" priority="24714" stopIfTrue="1" operator="equal">
      <formula>"Napkin Hs"</formula>
    </cfRule>
  </conditionalFormatting>
  <conditionalFormatting sqref="C24">
    <cfRule type="cellIs" dxfId="21475" priority="24715" stopIfTrue="1" operator="equal">
      <formula>"Towel"</formula>
    </cfRule>
    <cfRule type="cellIs" dxfId="21474" priority="24716" stopIfTrue="1" operator="equal">
      <formula>"Napkin Hs"</formula>
    </cfRule>
  </conditionalFormatting>
  <conditionalFormatting sqref="C24">
    <cfRule type="cellIs" dxfId="21473" priority="24709" stopIfTrue="1" operator="equal">
      <formula>"Towel"</formula>
    </cfRule>
    <cfRule type="cellIs" dxfId="21472" priority="24710" stopIfTrue="1" operator="equal">
      <formula>"Napkin Hs"</formula>
    </cfRule>
  </conditionalFormatting>
  <conditionalFormatting sqref="C24">
    <cfRule type="cellIs" dxfId="21471" priority="24711" stopIfTrue="1" operator="equal">
      <formula>"Towel"</formula>
    </cfRule>
    <cfRule type="cellIs" dxfId="21470" priority="24712" stopIfTrue="1" operator="equal">
      <formula>"Napkin Hs"</formula>
    </cfRule>
  </conditionalFormatting>
  <conditionalFormatting sqref="B22:C22">
    <cfRule type="cellIs" dxfId="21469" priority="24707" stopIfTrue="1" operator="equal">
      <formula>"Towel"</formula>
    </cfRule>
    <cfRule type="cellIs" dxfId="21468" priority="24708" stopIfTrue="1" operator="equal">
      <formula>"Napkin Hs"</formula>
    </cfRule>
  </conditionalFormatting>
  <conditionalFormatting sqref="C22">
    <cfRule type="cellIs" dxfId="21467" priority="24703" stopIfTrue="1" operator="equal">
      <formula>"Towel"</formula>
    </cfRule>
    <cfRule type="cellIs" dxfId="21466" priority="24704" stopIfTrue="1" operator="equal">
      <formula>"Napkin Hs"</formula>
    </cfRule>
  </conditionalFormatting>
  <conditionalFormatting sqref="C22">
    <cfRule type="cellIs" dxfId="21465" priority="24706" stopIfTrue="1" operator="equal">
      <formula>"Napkin Hs"</formula>
    </cfRule>
  </conditionalFormatting>
  <conditionalFormatting sqref="C22">
    <cfRule type="cellIs" dxfId="21464" priority="24705" stopIfTrue="1" operator="equal">
      <formula>"Towel"</formula>
    </cfRule>
  </conditionalFormatting>
  <conditionalFormatting sqref="B22">
    <cfRule type="cellIs" dxfId="21463" priority="24701" stopIfTrue="1" operator="equal">
      <formula>"Towel"</formula>
    </cfRule>
    <cfRule type="cellIs" dxfId="21462" priority="24702" stopIfTrue="1" operator="equal">
      <formula>"Napkin Hs"</formula>
    </cfRule>
  </conditionalFormatting>
  <conditionalFormatting sqref="B22">
    <cfRule type="cellIs" dxfId="21461" priority="24699" stopIfTrue="1" operator="equal">
      <formula>"Towel"</formula>
    </cfRule>
    <cfRule type="cellIs" dxfId="21460" priority="24700" stopIfTrue="1" operator="equal">
      <formula>"Napkin Hs"</formula>
    </cfRule>
  </conditionalFormatting>
  <conditionalFormatting sqref="B22">
    <cfRule type="cellIs" dxfId="21459" priority="24697" stopIfTrue="1" operator="equal">
      <formula>"Towel"</formula>
    </cfRule>
    <cfRule type="cellIs" dxfId="21458" priority="24698" stopIfTrue="1" operator="equal">
      <formula>"Napkin Hs"</formula>
    </cfRule>
  </conditionalFormatting>
  <conditionalFormatting sqref="B22">
    <cfRule type="cellIs" dxfId="21457" priority="24695" stopIfTrue="1" operator="equal">
      <formula>"Towel"</formula>
    </cfRule>
    <cfRule type="cellIs" dxfId="21456" priority="24696" stopIfTrue="1" operator="equal">
      <formula>"Napkin Hs"</formula>
    </cfRule>
  </conditionalFormatting>
  <conditionalFormatting sqref="B22">
    <cfRule type="cellIs" dxfId="21455" priority="24693" stopIfTrue="1" operator="equal">
      <formula>"Towel"</formula>
    </cfRule>
    <cfRule type="cellIs" dxfId="21454" priority="24694" stopIfTrue="1" operator="equal">
      <formula>"Napkin Hs"</formula>
    </cfRule>
  </conditionalFormatting>
  <conditionalFormatting sqref="B22">
    <cfRule type="cellIs" dxfId="21453" priority="24691" stopIfTrue="1" operator="equal">
      <formula>"Towel"</formula>
    </cfRule>
    <cfRule type="cellIs" dxfId="21452" priority="24692" stopIfTrue="1" operator="equal">
      <formula>"Napkin Hs"</formula>
    </cfRule>
  </conditionalFormatting>
  <conditionalFormatting sqref="B22">
    <cfRule type="cellIs" dxfId="21451" priority="24689" stopIfTrue="1" operator="equal">
      <formula>"Towel"</formula>
    </cfRule>
    <cfRule type="cellIs" dxfId="21450" priority="24690" stopIfTrue="1" operator="equal">
      <formula>"Napkin Hs"</formula>
    </cfRule>
  </conditionalFormatting>
  <conditionalFormatting sqref="B22">
    <cfRule type="cellIs" dxfId="21449" priority="24687" stopIfTrue="1" operator="equal">
      <formula>"Towel"</formula>
    </cfRule>
    <cfRule type="cellIs" dxfId="21448" priority="24688" stopIfTrue="1" operator="equal">
      <formula>"Napkin Hs"</formula>
    </cfRule>
  </conditionalFormatting>
  <conditionalFormatting sqref="B22">
    <cfRule type="cellIs" dxfId="21447" priority="24686" stopIfTrue="1" operator="equal">
      <formula>"Napkin Hs"</formula>
    </cfRule>
  </conditionalFormatting>
  <conditionalFormatting sqref="B22">
    <cfRule type="cellIs" dxfId="21446" priority="24685" stopIfTrue="1" operator="equal">
      <formula>"Napkin Hs"</formula>
    </cfRule>
  </conditionalFormatting>
  <conditionalFormatting sqref="B22">
    <cfRule type="cellIs" dxfId="21445" priority="24684" stopIfTrue="1" operator="equal">
      <formula>"Napkin Hs"</formula>
    </cfRule>
  </conditionalFormatting>
  <conditionalFormatting sqref="C22">
    <cfRule type="cellIs" dxfId="21444" priority="24682" stopIfTrue="1" operator="equal">
      <formula>"Towel"</formula>
    </cfRule>
    <cfRule type="cellIs" dxfId="21443" priority="24683" stopIfTrue="1" operator="equal">
      <formula>"Napkin Hs"</formula>
    </cfRule>
  </conditionalFormatting>
  <conditionalFormatting sqref="C22">
    <cfRule type="cellIs" dxfId="21442" priority="24678" stopIfTrue="1" operator="equal">
      <formula>"Towel"</formula>
    </cfRule>
    <cfRule type="cellIs" dxfId="21441" priority="24679" stopIfTrue="1" operator="equal">
      <formula>"Napkin Hs"</formula>
    </cfRule>
  </conditionalFormatting>
  <conditionalFormatting sqref="C22">
    <cfRule type="cellIs" dxfId="21440" priority="24680" stopIfTrue="1" operator="equal">
      <formula>"Towel"</formula>
    </cfRule>
    <cfRule type="cellIs" dxfId="21439" priority="24681" stopIfTrue="1" operator="equal">
      <formula>"Napkin Hs"</formula>
    </cfRule>
  </conditionalFormatting>
  <conditionalFormatting sqref="C22">
    <cfRule type="cellIs" dxfId="21438" priority="24676" stopIfTrue="1" operator="equal">
      <formula>"Towel"</formula>
    </cfRule>
    <cfRule type="cellIs" dxfId="21437" priority="24677" stopIfTrue="1" operator="equal">
      <formula>"Napkin Hs"</formula>
    </cfRule>
  </conditionalFormatting>
  <conditionalFormatting sqref="C22">
    <cfRule type="cellIs" dxfId="21436" priority="24674" stopIfTrue="1" operator="equal">
      <formula>"Towel"</formula>
    </cfRule>
    <cfRule type="cellIs" dxfId="21435" priority="24675" stopIfTrue="1" operator="equal">
      <formula>"Napkin Hs"</formula>
    </cfRule>
  </conditionalFormatting>
  <conditionalFormatting sqref="C22">
    <cfRule type="cellIs" dxfId="21434" priority="24672" stopIfTrue="1" operator="equal">
      <formula>"Towel"</formula>
    </cfRule>
    <cfRule type="cellIs" dxfId="21433" priority="24673" stopIfTrue="1" operator="equal">
      <formula>"Napkin Hs"</formula>
    </cfRule>
  </conditionalFormatting>
  <conditionalFormatting sqref="C22">
    <cfRule type="cellIs" dxfId="21432" priority="24664" stopIfTrue="1" operator="equal">
      <formula>"Towel"</formula>
    </cfRule>
    <cfRule type="cellIs" dxfId="21431" priority="24665" stopIfTrue="1" operator="equal">
      <formula>"Napkin Hs"</formula>
    </cfRule>
  </conditionalFormatting>
  <conditionalFormatting sqref="C22">
    <cfRule type="cellIs" dxfId="21430" priority="24666" stopIfTrue="1" operator="equal">
      <formula>"Towel"</formula>
    </cfRule>
    <cfRule type="cellIs" dxfId="21429" priority="24667" stopIfTrue="1" operator="equal">
      <formula>"Napkin Hs"</formula>
    </cfRule>
  </conditionalFormatting>
  <conditionalFormatting sqref="C22">
    <cfRule type="cellIs" dxfId="21428" priority="24662" stopIfTrue="1" operator="equal">
      <formula>"Towel"</formula>
    </cfRule>
    <cfRule type="cellIs" dxfId="21427" priority="24663" stopIfTrue="1" operator="equal">
      <formula>"Napkin Hs"</formula>
    </cfRule>
  </conditionalFormatting>
  <conditionalFormatting sqref="C22">
    <cfRule type="cellIs" dxfId="21426" priority="24660" stopIfTrue="1" operator="equal">
      <formula>"Towel"</formula>
    </cfRule>
    <cfRule type="cellIs" dxfId="21425" priority="24661" stopIfTrue="1" operator="equal">
      <formula>"Napkin Hs"</formula>
    </cfRule>
  </conditionalFormatting>
  <conditionalFormatting sqref="C22">
    <cfRule type="cellIs" dxfId="21424" priority="24668" stopIfTrue="1" operator="equal">
      <formula>"Towel"</formula>
    </cfRule>
    <cfRule type="cellIs" dxfId="21423" priority="24669" stopIfTrue="1" operator="equal">
      <formula>"Napkin Hs"</formula>
    </cfRule>
  </conditionalFormatting>
  <conditionalFormatting sqref="C22">
    <cfRule type="cellIs" dxfId="21422" priority="24670" stopIfTrue="1" operator="equal">
      <formula>"Towel"</formula>
    </cfRule>
    <cfRule type="cellIs" dxfId="21421" priority="24671" stopIfTrue="1" operator="equal">
      <formula>"Napkin Hs"</formula>
    </cfRule>
  </conditionalFormatting>
  <conditionalFormatting sqref="C22">
    <cfRule type="cellIs" dxfId="21420" priority="24658" stopIfTrue="1" operator="equal">
      <formula>"Towel"</formula>
    </cfRule>
    <cfRule type="cellIs" dxfId="21419" priority="24659" stopIfTrue="1" operator="equal">
      <formula>"Napkin Hs"</formula>
    </cfRule>
  </conditionalFormatting>
  <conditionalFormatting sqref="C22">
    <cfRule type="cellIs" dxfId="21418" priority="24654" stopIfTrue="1" operator="equal">
      <formula>"Towel"</formula>
    </cfRule>
    <cfRule type="cellIs" dxfId="21417" priority="24655" stopIfTrue="1" operator="equal">
      <formula>"Napkin Hs"</formula>
    </cfRule>
  </conditionalFormatting>
  <conditionalFormatting sqref="C22">
    <cfRule type="cellIs" dxfId="21416" priority="24656" stopIfTrue="1" operator="equal">
      <formula>"Towel"</formula>
    </cfRule>
    <cfRule type="cellIs" dxfId="21415" priority="24657" stopIfTrue="1" operator="equal">
      <formula>"Napkin Hs"</formula>
    </cfRule>
  </conditionalFormatting>
  <conditionalFormatting sqref="C22">
    <cfRule type="cellIs" dxfId="21414" priority="24652" stopIfTrue="1" operator="equal">
      <formula>"Towel"</formula>
    </cfRule>
    <cfRule type="cellIs" dxfId="21413" priority="24653" stopIfTrue="1" operator="equal">
      <formula>"Napkin Hs"</formula>
    </cfRule>
  </conditionalFormatting>
  <conditionalFormatting sqref="C22">
    <cfRule type="cellIs" dxfId="21412" priority="24650" stopIfTrue="1" operator="equal">
      <formula>"Towel"</formula>
    </cfRule>
    <cfRule type="cellIs" dxfId="21411" priority="24651" stopIfTrue="1" operator="equal">
      <formula>"Napkin Hs"</formula>
    </cfRule>
  </conditionalFormatting>
  <conditionalFormatting sqref="C22">
    <cfRule type="cellIs" dxfId="21410" priority="24648" stopIfTrue="1" operator="equal">
      <formula>"Towel"</formula>
    </cfRule>
    <cfRule type="cellIs" dxfId="21409" priority="24649" stopIfTrue="1" operator="equal">
      <formula>"Napkin Hs"</formula>
    </cfRule>
  </conditionalFormatting>
  <conditionalFormatting sqref="C22">
    <cfRule type="cellIs" dxfId="21408" priority="24640" stopIfTrue="1" operator="equal">
      <formula>"Towel"</formula>
    </cfRule>
    <cfRule type="cellIs" dxfId="21407" priority="24641" stopIfTrue="1" operator="equal">
      <formula>"Napkin Hs"</formula>
    </cfRule>
  </conditionalFormatting>
  <conditionalFormatting sqref="C22">
    <cfRule type="cellIs" dxfId="21406" priority="24642" stopIfTrue="1" operator="equal">
      <formula>"Towel"</formula>
    </cfRule>
    <cfRule type="cellIs" dxfId="21405" priority="24643" stopIfTrue="1" operator="equal">
      <formula>"Napkin Hs"</formula>
    </cfRule>
  </conditionalFormatting>
  <conditionalFormatting sqref="C22">
    <cfRule type="cellIs" dxfId="21404" priority="24638" stopIfTrue="1" operator="equal">
      <formula>"Towel"</formula>
    </cfRule>
    <cfRule type="cellIs" dxfId="21403" priority="24639" stopIfTrue="1" operator="equal">
      <formula>"Napkin Hs"</formula>
    </cfRule>
  </conditionalFormatting>
  <conditionalFormatting sqref="C22">
    <cfRule type="cellIs" dxfId="21402" priority="24636" stopIfTrue="1" operator="equal">
      <formula>"Towel"</formula>
    </cfRule>
    <cfRule type="cellIs" dxfId="21401" priority="24637" stopIfTrue="1" operator="equal">
      <formula>"Napkin Hs"</formula>
    </cfRule>
  </conditionalFormatting>
  <conditionalFormatting sqref="C22">
    <cfRule type="cellIs" dxfId="21400" priority="24644" stopIfTrue="1" operator="equal">
      <formula>"Towel"</formula>
    </cfRule>
    <cfRule type="cellIs" dxfId="21399" priority="24645" stopIfTrue="1" operator="equal">
      <formula>"Napkin Hs"</formula>
    </cfRule>
  </conditionalFormatting>
  <conditionalFormatting sqref="C22">
    <cfRule type="cellIs" dxfId="21398" priority="24646" stopIfTrue="1" operator="equal">
      <formula>"Towel"</formula>
    </cfRule>
    <cfRule type="cellIs" dxfId="21397" priority="24647" stopIfTrue="1" operator="equal">
      <formula>"Napkin Hs"</formula>
    </cfRule>
  </conditionalFormatting>
  <conditionalFormatting sqref="C22">
    <cfRule type="cellIs" dxfId="21396" priority="24634" stopIfTrue="1" operator="equal">
      <formula>"Towel"</formula>
    </cfRule>
    <cfRule type="cellIs" dxfId="21395" priority="24635" stopIfTrue="1" operator="equal">
      <formula>"Napkin Hs"</formula>
    </cfRule>
  </conditionalFormatting>
  <conditionalFormatting sqref="C22">
    <cfRule type="cellIs" dxfId="21394" priority="24630" stopIfTrue="1" operator="equal">
      <formula>"Towel"</formula>
    </cfRule>
    <cfRule type="cellIs" dxfId="21393" priority="24631" stopIfTrue="1" operator="equal">
      <formula>"Napkin Hs"</formula>
    </cfRule>
  </conditionalFormatting>
  <conditionalFormatting sqref="C22">
    <cfRule type="cellIs" dxfId="21392" priority="24632" stopIfTrue="1" operator="equal">
      <formula>"Towel"</formula>
    </cfRule>
    <cfRule type="cellIs" dxfId="21391" priority="24633" stopIfTrue="1" operator="equal">
      <formula>"Napkin Hs"</formula>
    </cfRule>
  </conditionalFormatting>
  <conditionalFormatting sqref="C22">
    <cfRule type="cellIs" dxfId="21390" priority="24626" stopIfTrue="1" operator="equal">
      <formula>"Towel"</formula>
    </cfRule>
    <cfRule type="cellIs" dxfId="21389" priority="24627" stopIfTrue="1" operator="equal">
      <formula>"Napkin Hs"</formula>
    </cfRule>
  </conditionalFormatting>
  <conditionalFormatting sqref="C22">
    <cfRule type="cellIs" dxfId="21388" priority="24628" stopIfTrue="1" operator="equal">
      <formula>"Towel"</formula>
    </cfRule>
    <cfRule type="cellIs" dxfId="21387" priority="24629" stopIfTrue="1" operator="equal">
      <formula>"Napkin Hs"</formula>
    </cfRule>
  </conditionalFormatting>
  <conditionalFormatting sqref="C22">
    <cfRule type="cellIs" dxfId="21386" priority="24624" stopIfTrue="1" operator="equal">
      <formula>"Towel"</formula>
    </cfRule>
    <cfRule type="cellIs" dxfId="21385" priority="24625" stopIfTrue="1" operator="equal">
      <formula>"Napkin Hs"</formula>
    </cfRule>
  </conditionalFormatting>
  <conditionalFormatting sqref="C22">
    <cfRule type="cellIs" dxfId="21384" priority="24618" stopIfTrue="1" operator="equal">
      <formula>"Towel"</formula>
    </cfRule>
    <cfRule type="cellIs" dxfId="21383" priority="24619" stopIfTrue="1" operator="equal">
      <formula>"Napkin Hs"</formula>
    </cfRule>
  </conditionalFormatting>
  <conditionalFormatting sqref="C22">
    <cfRule type="cellIs" dxfId="21382" priority="24622" stopIfTrue="1" operator="equal">
      <formula>"Towel"</formula>
    </cfRule>
    <cfRule type="cellIs" dxfId="21381" priority="24623" stopIfTrue="1" operator="equal">
      <formula>"Napkin Hs"</formula>
    </cfRule>
  </conditionalFormatting>
  <conditionalFormatting sqref="C22">
    <cfRule type="cellIs" dxfId="21380" priority="24620" stopIfTrue="1" operator="equal">
      <formula>"Towel"</formula>
    </cfRule>
    <cfRule type="cellIs" dxfId="21379" priority="24621" stopIfTrue="1" operator="equal">
      <formula>"Napkin Hs"</formula>
    </cfRule>
  </conditionalFormatting>
  <conditionalFormatting sqref="C22">
    <cfRule type="cellIs" dxfId="21378" priority="24612" stopIfTrue="1" operator="equal">
      <formula>"Towel"</formula>
    </cfRule>
    <cfRule type="cellIs" dxfId="21377" priority="24613" stopIfTrue="1" operator="equal">
      <formula>"Napkin Hs"</formula>
    </cfRule>
  </conditionalFormatting>
  <conditionalFormatting sqref="C22">
    <cfRule type="cellIs" dxfId="21376" priority="24614" stopIfTrue="1" operator="equal">
      <formula>"Towel"</formula>
    </cfRule>
    <cfRule type="cellIs" dxfId="21375" priority="24615" stopIfTrue="1" operator="equal">
      <formula>"Napkin Hs"</formula>
    </cfRule>
  </conditionalFormatting>
  <conditionalFormatting sqref="C22">
    <cfRule type="cellIs" dxfId="21374" priority="24616" stopIfTrue="1" operator="equal">
      <formula>"Towel"</formula>
    </cfRule>
    <cfRule type="cellIs" dxfId="21373" priority="24617" stopIfTrue="1" operator="equal">
      <formula>"Napkin Hs"</formula>
    </cfRule>
  </conditionalFormatting>
  <conditionalFormatting sqref="C22">
    <cfRule type="cellIs" dxfId="21372" priority="24610" stopIfTrue="1" operator="equal">
      <formula>"Towel"</formula>
    </cfRule>
    <cfRule type="cellIs" dxfId="21371" priority="24611" stopIfTrue="1" operator="equal">
      <formula>"Napkin Hs"</formula>
    </cfRule>
  </conditionalFormatting>
  <conditionalFormatting sqref="C22">
    <cfRule type="cellIs" dxfId="21370" priority="24608" stopIfTrue="1" operator="equal">
      <formula>"Towel"</formula>
    </cfRule>
    <cfRule type="cellIs" dxfId="21369" priority="24609" stopIfTrue="1" operator="equal">
      <formula>"Napkin Hs"</formula>
    </cfRule>
  </conditionalFormatting>
  <conditionalFormatting sqref="C22">
    <cfRule type="cellIs" dxfId="21368" priority="24584" stopIfTrue="1" operator="equal">
      <formula>"Towel"</formula>
    </cfRule>
  </conditionalFormatting>
  <conditionalFormatting sqref="C22">
    <cfRule type="cellIs" dxfId="21367" priority="24585" stopIfTrue="1" operator="equal">
      <formula>"Napkin Hs"</formula>
    </cfRule>
    <cfRule type="cellIs" dxfId="21366" priority="24590" stopIfTrue="1" operator="equal">
      <formula>"Towel"</formula>
    </cfRule>
    <cfRule type="cellIs" dxfId="21365" priority="24591" stopIfTrue="1" operator="equal">
      <formula>"Napkin Hs"</formula>
    </cfRule>
    <cfRule type="cellIs" dxfId="21364" priority="24600" stopIfTrue="1" operator="equal">
      <formula>"Towel"</formula>
    </cfRule>
    <cfRule type="cellIs" dxfId="21363" priority="24601" stopIfTrue="1" operator="equal">
      <formula>"Napkin Hs"</formula>
    </cfRule>
    <cfRule type="cellIs" dxfId="21362" priority="24606" stopIfTrue="1" operator="equal">
      <formula>"Towel"</formula>
    </cfRule>
    <cfRule type="cellIs" dxfId="21361" priority="24607" stopIfTrue="1" operator="equal">
      <formula>"Napkin Hs"</formula>
    </cfRule>
  </conditionalFormatting>
  <conditionalFormatting sqref="C22">
    <cfRule type="cellIs" dxfId="21360" priority="24586" stopIfTrue="1" operator="equal">
      <formula>"Towel"</formula>
    </cfRule>
    <cfRule type="cellIs" dxfId="21359" priority="24587" stopIfTrue="1" operator="equal">
      <formula>"Napkin Hs"</formula>
    </cfRule>
    <cfRule type="cellIs" dxfId="21358" priority="24588" stopIfTrue="1" operator="equal">
      <formula>"Towel"</formula>
    </cfRule>
    <cfRule type="cellIs" dxfId="21357" priority="24589" stopIfTrue="1" operator="equal">
      <formula>"Napkin Hs"</formula>
    </cfRule>
    <cfRule type="cellIs" dxfId="21356" priority="24592" stopIfTrue="1" operator="equal">
      <formula>"Towel"</formula>
    </cfRule>
    <cfRule type="cellIs" dxfId="21355" priority="24593" stopIfTrue="1" operator="equal">
      <formula>"Napkin Hs"</formula>
    </cfRule>
    <cfRule type="cellIs" dxfId="21354" priority="24594" stopIfTrue="1" operator="equal">
      <formula>"Towel"</formula>
    </cfRule>
    <cfRule type="cellIs" dxfId="21353" priority="24595" stopIfTrue="1" operator="equal">
      <formula>"Napkin Hs"</formula>
    </cfRule>
    <cfRule type="cellIs" dxfId="21352" priority="24596" stopIfTrue="1" operator="equal">
      <formula>"Towel"</formula>
    </cfRule>
    <cfRule type="cellIs" dxfId="21351" priority="24597" stopIfTrue="1" operator="equal">
      <formula>"Napkin Hs"</formula>
    </cfRule>
    <cfRule type="cellIs" dxfId="21350" priority="24598" stopIfTrue="1" operator="equal">
      <formula>"Towel"</formula>
    </cfRule>
    <cfRule type="cellIs" dxfId="21349" priority="24599" stopIfTrue="1" operator="equal">
      <formula>"Napkin Hs"</formula>
    </cfRule>
    <cfRule type="cellIs" dxfId="21348" priority="24602" stopIfTrue="1" operator="equal">
      <formula>"Towel"</formula>
    </cfRule>
    <cfRule type="cellIs" dxfId="21347" priority="24603" stopIfTrue="1" operator="equal">
      <formula>"Napkin Hs"</formula>
    </cfRule>
    <cfRule type="cellIs" dxfId="21346" priority="24605" stopIfTrue="1" operator="equal">
      <formula>"Napkin Hs"</formula>
    </cfRule>
  </conditionalFormatting>
  <conditionalFormatting sqref="C22">
    <cfRule type="cellIs" dxfId="21345" priority="24604" stopIfTrue="1" operator="equal">
      <formula>"Towel"</formula>
    </cfRule>
  </conditionalFormatting>
  <conditionalFormatting sqref="C22">
    <cfRule type="cellIs" dxfId="21344" priority="24582" stopIfTrue="1" operator="equal">
      <formula>"Towel"</formula>
    </cfRule>
    <cfRule type="cellIs" dxfId="21343" priority="24583" stopIfTrue="1" operator="equal">
      <formula>"Napkin Hs"</formula>
    </cfRule>
  </conditionalFormatting>
  <conditionalFormatting sqref="C22">
    <cfRule type="cellIs" dxfId="21342" priority="24581" stopIfTrue="1" operator="equal">
      <formula>"Napkin Hs"</formula>
    </cfRule>
  </conditionalFormatting>
  <conditionalFormatting sqref="C22">
    <cfRule type="cellIs" dxfId="21341" priority="24580" stopIfTrue="1" operator="equal">
      <formula>"Towel"</formula>
    </cfRule>
  </conditionalFormatting>
  <conditionalFormatting sqref="C22">
    <cfRule type="cellIs" dxfId="21340" priority="24578" stopIfTrue="1" operator="equal">
      <formula>"Towel"</formula>
    </cfRule>
  </conditionalFormatting>
  <conditionalFormatting sqref="C22">
    <cfRule type="cellIs" dxfId="21339" priority="24579" stopIfTrue="1" operator="equal">
      <formula>"Napkin Hs"</formula>
    </cfRule>
  </conditionalFormatting>
  <conditionalFormatting sqref="C22">
    <cfRule type="cellIs" dxfId="21338" priority="24482" stopIfTrue="1" operator="equal">
      <formula>"Towel"</formula>
    </cfRule>
  </conditionalFormatting>
  <conditionalFormatting sqref="C22">
    <cfRule type="cellIs" dxfId="21337" priority="24492" stopIfTrue="1" operator="equal">
      <formula>"Towel"</formula>
    </cfRule>
    <cfRule type="cellIs" dxfId="21336" priority="24493" stopIfTrue="1" operator="equal">
      <formula>"Napkin Hs"</formula>
    </cfRule>
    <cfRule type="cellIs" dxfId="21335" priority="24498" stopIfTrue="1" operator="equal">
      <formula>"Towel"</formula>
    </cfRule>
    <cfRule type="cellIs" dxfId="21334" priority="24499" stopIfTrue="1" operator="equal">
      <formula>"Napkin Hs"</formula>
    </cfRule>
    <cfRule type="cellIs" dxfId="21333" priority="24504" stopIfTrue="1" operator="equal">
      <formula>"Towel"</formula>
    </cfRule>
    <cfRule type="cellIs" dxfId="21332" priority="24505" stopIfTrue="1" operator="equal">
      <formula>"Napkin Hs"</formula>
    </cfRule>
    <cfRule type="cellIs" dxfId="21331" priority="24506" stopIfTrue="1" operator="equal">
      <formula>"Towel"</formula>
    </cfRule>
    <cfRule type="cellIs" dxfId="21330" priority="24507" stopIfTrue="1" operator="equal">
      <formula>"Napkin Hs"</formula>
    </cfRule>
    <cfRule type="cellIs" dxfId="21329" priority="24512" stopIfTrue="1" operator="equal">
      <formula>"Towel"</formula>
    </cfRule>
    <cfRule type="cellIs" dxfId="21328" priority="24513" stopIfTrue="1" operator="equal">
      <formula>"Napkin Hs"</formula>
    </cfRule>
    <cfRule type="cellIs" dxfId="21327" priority="24522" stopIfTrue="1" operator="equal">
      <formula>"Towel"</formula>
    </cfRule>
    <cfRule type="cellIs" dxfId="21326" priority="24523" stopIfTrue="1" operator="equal">
      <formula>"Napkin Hs"</formula>
    </cfRule>
    <cfRule type="cellIs" dxfId="21325" priority="24528" stopIfTrue="1" operator="equal">
      <formula>"Towel"</formula>
    </cfRule>
    <cfRule type="cellIs" dxfId="21324" priority="24529" stopIfTrue="1" operator="equal">
      <formula>"Napkin Hs"</formula>
    </cfRule>
    <cfRule type="cellIs" dxfId="21323" priority="24530" stopIfTrue="1" operator="equal">
      <formula>"Towel"</formula>
    </cfRule>
    <cfRule type="cellIs" dxfId="21322" priority="24531" stopIfTrue="1" operator="equal">
      <formula>"Napkin Hs"</formula>
    </cfRule>
    <cfRule type="cellIs" dxfId="21321" priority="24536" stopIfTrue="1" operator="equal">
      <formula>"Towel"</formula>
    </cfRule>
    <cfRule type="cellIs" dxfId="21320" priority="24537" stopIfTrue="1" operator="equal">
      <formula>"Napkin Hs"</formula>
    </cfRule>
    <cfRule type="cellIs" dxfId="21319" priority="24546" stopIfTrue="1" operator="equal">
      <formula>"Towel"</formula>
    </cfRule>
    <cfRule type="cellIs" dxfId="21318" priority="24547" stopIfTrue="1" operator="equal">
      <formula>"Napkin Hs"</formula>
    </cfRule>
    <cfRule type="cellIs" dxfId="21317" priority="24548" stopIfTrue="1" operator="equal">
      <formula>"Towel"</formula>
    </cfRule>
    <cfRule type="cellIs" dxfId="21316" priority="24549" stopIfTrue="1" operator="equal">
      <formula>"Napkin Hs"</formula>
    </cfRule>
    <cfRule type="cellIs" dxfId="21315" priority="24554" stopIfTrue="1" operator="equal">
      <formula>"Towel"</formula>
    </cfRule>
    <cfRule type="cellIs" dxfId="21314" priority="24555" stopIfTrue="1" operator="equal">
      <formula>"Napkin Hs"</formula>
    </cfRule>
    <cfRule type="cellIs" dxfId="21313" priority="24564" stopIfTrue="1" operator="equal">
      <formula>"Towel"</formula>
    </cfRule>
    <cfRule type="cellIs" dxfId="21312" priority="24565" stopIfTrue="1" operator="equal">
      <formula>"Napkin Hs"</formula>
    </cfRule>
    <cfRule type="cellIs" dxfId="21311" priority="24566" stopIfTrue="1" operator="equal">
      <formula>"Towel"</formula>
    </cfRule>
    <cfRule type="cellIs" dxfId="21310" priority="24567" stopIfTrue="1" operator="equal">
      <formula>"Napkin Hs"</formula>
    </cfRule>
    <cfRule type="cellIs" dxfId="21309" priority="24573" stopIfTrue="1" operator="equal">
      <formula>"Napkin Hs"</formula>
    </cfRule>
  </conditionalFormatting>
  <conditionalFormatting sqref="C22">
    <cfRule type="cellIs" dxfId="21308" priority="24572" stopIfTrue="1" operator="equal">
      <formula>"Towel"</formula>
    </cfRule>
  </conditionalFormatting>
  <conditionalFormatting sqref="C22">
    <cfRule type="cellIs" dxfId="21307" priority="24483" stopIfTrue="1" operator="equal">
      <formula>"Napkin Hs"</formula>
    </cfRule>
    <cfRule type="cellIs" dxfId="21306" priority="24484" stopIfTrue="1" operator="equal">
      <formula>"Towel"</formula>
    </cfRule>
    <cfRule type="cellIs" dxfId="21305" priority="24485" stopIfTrue="1" operator="equal">
      <formula>"Napkin Hs"</formula>
    </cfRule>
    <cfRule type="cellIs" dxfId="21304" priority="24486" stopIfTrue="1" operator="equal">
      <formula>"Towel"</formula>
    </cfRule>
    <cfRule type="cellIs" dxfId="21303" priority="24487" stopIfTrue="1" operator="equal">
      <formula>"Napkin Hs"</formula>
    </cfRule>
    <cfRule type="cellIs" dxfId="21302" priority="24488" stopIfTrue="1" operator="equal">
      <formula>"Towel"</formula>
    </cfRule>
    <cfRule type="cellIs" dxfId="21301" priority="24489" stopIfTrue="1" operator="equal">
      <formula>"Napkin Hs"</formula>
    </cfRule>
    <cfRule type="cellIs" dxfId="21300" priority="24490" stopIfTrue="1" operator="equal">
      <formula>"Towel"</formula>
    </cfRule>
    <cfRule type="cellIs" dxfId="21299" priority="24491" stopIfTrue="1" operator="equal">
      <formula>"Napkin Hs"</formula>
    </cfRule>
    <cfRule type="cellIs" dxfId="21298" priority="24494" stopIfTrue="1" operator="equal">
      <formula>"Towel"</formula>
    </cfRule>
    <cfRule type="cellIs" dxfId="21297" priority="24495" stopIfTrue="1" operator="equal">
      <formula>"Napkin Hs"</formula>
    </cfRule>
    <cfRule type="cellIs" dxfId="21296" priority="24496" stopIfTrue="1" operator="equal">
      <formula>"Towel"</formula>
    </cfRule>
    <cfRule type="cellIs" dxfId="21295" priority="24497" stopIfTrue="1" operator="equal">
      <formula>"Napkin Hs"</formula>
    </cfRule>
    <cfRule type="cellIs" dxfId="21294" priority="24500" stopIfTrue="1" operator="equal">
      <formula>"Towel"</formula>
    </cfRule>
    <cfRule type="cellIs" dxfId="21293" priority="24501" stopIfTrue="1" operator="equal">
      <formula>"Napkin Hs"</formula>
    </cfRule>
    <cfRule type="cellIs" dxfId="21292" priority="24502" stopIfTrue="1" operator="equal">
      <formula>"Towel"</formula>
    </cfRule>
    <cfRule type="cellIs" dxfId="21291" priority="24503" stopIfTrue="1" operator="equal">
      <formula>"Napkin Hs"</formula>
    </cfRule>
    <cfRule type="cellIs" dxfId="21290" priority="24508" stopIfTrue="1" operator="equal">
      <formula>"Towel"</formula>
    </cfRule>
    <cfRule type="cellIs" dxfId="21289" priority="24509" stopIfTrue="1" operator="equal">
      <formula>"Napkin Hs"</formula>
    </cfRule>
    <cfRule type="cellIs" dxfId="21288" priority="24510" stopIfTrue="1" operator="equal">
      <formula>"Towel"</formula>
    </cfRule>
    <cfRule type="cellIs" dxfId="21287" priority="24511" stopIfTrue="1" operator="equal">
      <formula>"Napkin Hs"</formula>
    </cfRule>
    <cfRule type="cellIs" dxfId="21286" priority="24514" stopIfTrue="1" operator="equal">
      <formula>"Towel"</formula>
    </cfRule>
    <cfRule type="cellIs" dxfId="21285" priority="24515" stopIfTrue="1" operator="equal">
      <formula>"Napkin Hs"</formula>
    </cfRule>
    <cfRule type="cellIs" dxfId="21284" priority="24516" stopIfTrue="1" operator="equal">
      <formula>"Towel"</formula>
    </cfRule>
    <cfRule type="cellIs" dxfId="21283" priority="24517" stopIfTrue="1" operator="equal">
      <formula>"Napkin Hs"</formula>
    </cfRule>
    <cfRule type="cellIs" dxfId="21282" priority="24518" stopIfTrue="1" operator="equal">
      <formula>"Towel"</formula>
    </cfRule>
    <cfRule type="cellIs" dxfId="21281" priority="24519" stopIfTrue="1" operator="equal">
      <formula>"Napkin Hs"</formula>
    </cfRule>
    <cfRule type="cellIs" dxfId="21280" priority="24520" stopIfTrue="1" operator="equal">
      <formula>"Towel"</formula>
    </cfRule>
    <cfRule type="cellIs" dxfId="21279" priority="24521" stopIfTrue="1" operator="equal">
      <formula>"Napkin Hs"</formula>
    </cfRule>
    <cfRule type="cellIs" dxfId="21278" priority="24524" stopIfTrue="1" operator="equal">
      <formula>"Towel"</formula>
    </cfRule>
    <cfRule type="cellIs" dxfId="21277" priority="24525" stopIfTrue="1" operator="equal">
      <formula>"Napkin Hs"</formula>
    </cfRule>
    <cfRule type="cellIs" dxfId="21276" priority="24526" stopIfTrue="1" operator="equal">
      <formula>"Towel"</formula>
    </cfRule>
    <cfRule type="cellIs" dxfId="21275" priority="24527" stopIfTrue="1" operator="equal">
      <formula>"Napkin Hs"</formula>
    </cfRule>
    <cfRule type="cellIs" dxfId="21274" priority="24532" stopIfTrue="1" operator="equal">
      <formula>"Towel"</formula>
    </cfRule>
    <cfRule type="cellIs" dxfId="21273" priority="24533" stopIfTrue="1" operator="equal">
      <formula>"Napkin Hs"</formula>
    </cfRule>
    <cfRule type="cellIs" dxfId="21272" priority="24534" stopIfTrue="1" operator="equal">
      <formula>"Towel"</formula>
    </cfRule>
    <cfRule type="cellIs" dxfId="21271" priority="24535" stopIfTrue="1" operator="equal">
      <formula>"Napkin Hs"</formula>
    </cfRule>
    <cfRule type="cellIs" dxfId="21270" priority="24538" stopIfTrue="1" operator="equal">
      <formula>"Towel"</formula>
    </cfRule>
    <cfRule type="cellIs" dxfId="21269" priority="24539" stopIfTrue="1" operator="equal">
      <formula>"Napkin Hs"</formula>
    </cfRule>
    <cfRule type="cellIs" dxfId="21268" priority="24540" stopIfTrue="1" operator="equal">
      <formula>"Towel"</formula>
    </cfRule>
    <cfRule type="cellIs" dxfId="21267" priority="24541" stopIfTrue="1" operator="equal">
      <formula>"Napkin Hs"</formula>
    </cfRule>
    <cfRule type="cellIs" dxfId="21266" priority="24542" stopIfTrue="1" operator="equal">
      <formula>"Towel"</formula>
    </cfRule>
    <cfRule type="cellIs" dxfId="21265" priority="24543" stopIfTrue="1" operator="equal">
      <formula>"Napkin Hs"</formula>
    </cfRule>
    <cfRule type="cellIs" dxfId="21264" priority="24544" stopIfTrue="1" operator="equal">
      <formula>"Towel"</formula>
    </cfRule>
    <cfRule type="cellIs" dxfId="21263" priority="24545" stopIfTrue="1" operator="equal">
      <formula>"Napkin Hs"</formula>
    </cfRule>
    <cfRule type="cellIs" dxfId="21262" priority="24550" stopIfTrue="1" operator="equal">
      <formula>"Towel"</formula>
    </cfRule>
    <cfRule type="cellIs" dxfId="21261" priority="24551" stopIfTrue="1" operator="equal">
      <formula>"Napkin Hs"</formula>
    </cfRule>
    <cfRule type="cellIs" dxfId="21260" priority="24552" stopIfTrue="1" operator="equal">
      <formula>"Towel"</formula>
    </cfRule>
    <cfRule type="cellIs" dxfId="21259" priority="24553" stopIfTrue="1" operator="equal">
      <formula>"Napkin Hs"</formula>
    </cfRule>
    <cfRule type="cellIs" dxfId="21258" priority="24556" stopIfTrue="1" operator="equal">
      <formula>"Towel"</formula>
    </cfRule>
    <cfRule type="cellIs" dxfId="21257" priority="24557" stopIfTrue="1" operator="equal">
      <formula>"Napkin Hs"</formula>
    </cfRule>
    <cfRule type="cellIs" dxfId="21256" priority="24558" stopIfTrue="1" operator="equal">
      <formula>"Towel"</formula>
    </cfRule>
    <cfRule type="cellIs" dxfId="21255" priority="24559" stopIfTrue="1" operator="equal">
      <formula>"Napkin Hs"</formula>
    </cfRule>
    <cfRule type="cellIs" dxfId="21254" priority="24560" stopIfTrue="1" operator="equal">
      <formula>"Towel"</formula>
    </cfRule>
    <cfRule type="cellIs" dxfId="21253" priority="24561" stopIfTrue="1" operator="equal">
      <formula>"Napkin Hs"</formula>
    </cfRule>
    <cfRule type="cellIs" dxfId="21252" priority="24562" stopIfTrue="1" operator="equal">
      <formula>"Towel"</formula>
    </cfRule>
    <cfRule type="cellIs" dxfId="21251" priority="24563" stopIfTrue="1" operator="equal">
      <formula>"Napkin Hs"</formula>
    </cfRule>
    <cfRule type="cellIs" dxfId="21250" priority="24568" stopIfTrue="1" operator="equal">
      <formula>"Towel"</formula>
    </cfRule>
    <cfRule type="cellIs" dxfId="21249" priority="24569" stopIfTrue="1" operator="equal">
      <formula>"Napkin Hs"</formula>
    </cfRule>
    <cfRule type="cellIs" dxfId="21248" priority="24570" stopIfTrue="1" operator="equal">
      <formula>"Towel"</formula>
    </cfRule>
    <cfRule type="cellIs" dxfId="21247" priority="24571" stopIfTrue="1" operator="equal">
      <formula>"Napkin Hs"</formula>
    </cfRule>
    <cfRule type="cellIs" dxfId="21246" priority="24574" stopIfTrue="1" operator="equal">
      <formula>"Towel"</formula>
    </cfRule>
    <cfRule type="cellIs" dxfId="21245" priority="24575" stopIfTrue="1" operator="equal">
      <formula>"Napkin Hs"</formula>
    </cfRule>
    <cfRule type="cellIs" dxfId="21244" priority="24576" stopIfTrue="1" operator="equal">
      <formula>"Towel"</formula>
    </cfRule>
    <cfRule type="cellIs" dxfId="21243" priority="24577" stopIfTrue="1" operator="equal">
      <formula>"Napkin Hs"</formula>
    </cfRule>
  </conditionalFormatting>
  <conditionalFormatting sqref="C22">
    <cfRule type="cellIs" dxfId="21242" priority="24481" stopIfTrue="1" operator="equal">
      <formula>"Napkin Hs"</formula>
    </cfRule>
  </conditionalFormatting>
  <conditionalFormatting sqref="C22">
    <cfRule type="cellIs" dxfId="21241" priority="24480" stopIfTrue="1" operator="equal">
      <formula>"Napkin Hs"</formula>
    </cfRule>
  </conditionalFormatting>
  <conditionalFormatting sqref="C22">
    <cfRule type="cellIs" dxfId="21240" priority="24479" stopIfTrue="1" operator="equal">
      <formula>"Napkin Hs"</formula>
    </cfRule>
  </conditionalFormatting>
  <conditionalFormatting sqref="C22">
    <cfRule type="cellIs" dxfId="21239" priority="24478" stopIfTrue="1" operator="equal">
      <formula>"Napkin Hs"</formula>
    </cfRule>
  </conditionalFormatting>
  <conditionalFormatting sqref="C22">
    <cfRule type="cellIs" dxfId="21238" priority="24477" stopIfTrue="1" operator="equal">
      <formula>"Napkin Hs"</formula>
    </cfRule>
  </conditionalFormatting>
  <conditionalFormatting sqref="C22">
    <cfRule type="cellIs" dxfId="21237" priority="24476" stopIfTrue="1" operator="equal">
      <formula>"Napkin Hs"</formula>
    </cfRule>
  </conditionalFormatting>
  <conditionalFormatting sqref="C22">
    <cfRule type="cellIs" dxfId="21236" priority="24472" stopIfTrue="1" operator="equal">
      <formula>"Towel"</formula>
    </cfRule>
    <cfRule type="cellIs" dxfId="21235" priority="24473" stopIfTrue="1" operator="equal">
      <formula>"Napkin Hs"</formula>
    </cfRule>
  </conditionalFormatting>
  <conditionalFormatting sqref="C22">
    <cfRule type="cellIs" dxfId="21234" priority="24474" stopIfTrue="1" operator="equal">
      <formula>"Towel"</formula>
    </cfRule>
    <cfRule type="cellIs" dxfId="21233" priority="24475" stopIfTrue="1" operator="equal">
      <formula>"Napkin Hs"</formula>
    </cfRule>
  </conditionalFormatting>
  <conditionalFormatting sqref="C22">
    <cfRule type="cellIs" dxfId="21232" priority="24468" stopIfTrue="1" operator="equal">
      <formula>"Towel"</formula>
    </cfRule>
    <cfRule type="cellIs" dxfId="21231" priority="24469" stopIfTrue="1" operator="equal">
      <formula>"Napkin Hs"</formula>
    </cfRule>
  </conditionalFormatting>
  <conditionalFormatting sqref="C22">
    <cfRule type="cellIs" dxfId="21230" priority="24470" stopIfTrue="1" operator="equal">
      <formula>"Towel"</formula>
    </cfRule>
    <cfRule type="cellIs" dxfId="21229" priority="24471" stopIfTrue="1" operator="equal">
      <formula>"Napkin Hs"</formula>
    </cfRule>
  </conditionalFormatting>
  <conditionalFormatting sqref="C22">
    <cfRule type="cellIs" dxfId="21228" priority="24466" stopIfTrue="1" operator="equal">
      <formula>"Towel"</formula>
    </cfRule>
    <cfRule type="cellIs" dxfId="21227" priority="24467" stopIfTrue="1" operator="equal">
      <formula>"Napkin Hs"</formula>
    </cfRule>
  </conditionalFormatting>
  <conditionalFormatting sqref="C22">
    <cfRule type="cellIs" dxfId="21226" priority="24462" stopIfTrue="1" operator="equal">
      <formula>"Towel"</formula>
    </cfRule>
    <cfRule type="cellIs" dxfId="21225" priority="24463" stopIfTrue="1" operator="equal">
      <formula>"Napkin Hs"</formula>
    </cfRule>
  </conditionalFormatting>
  <conditionalFormatting sqref="C22">
    <cfRule type="cellIs" dxfId="21224" priority="24464" stopIfTrue="1" operator="equal">
      <formula>"Towel"</formula>
    </cfRule>
    <cfRule type="cellIs" dxfId="21223" priority="24465" stopIfTrue="1" operator="equal">
      <formula>"Napkin Hs"</formula>
    </cfRule>
  </conditionalFormatting>
  <conditionalFormatting sqref="C22">
    <cfRule type="cellIs" dxfId="21222" priority="24458" stopIfTrue="1" operator="equal">
      <formula>"Towel"</formula>
    </cfRule>
    <cfRule type="cellIs" dxfId="21221" priority="24459" stopIfTrue="1" operator="equal">
      <formula>"Napkin Hs"</formula>
    </cfRule>
  </conditionalFormatting>
  <conditionalFormatting sqref="C22">
    <cfRule type="cellIs" dxfId="21220" priority="24460" stopIfTrue="1" operator="equal">
      <formula>"Towel"</formula>
    </cfRule>
    <cfRule type="cellIs" dxfId="21219" priority="24461" stopIfTrue="1" operator="equal">
      <formula>"Napkin Hs"</formula>
    </cfRule>
  </conditionalFormatting>
  <conditionalFormatting sqref="C22">
    <cfRule type="cellIs" dxfId="21218" priority="24456" stopIfTrue="1" operator="equal">
      <formula>"Towel"</formula>
    </cfRule>
    <cfRule type="cellIs" dxfId="21217" priority="24457" stopIfTrue="1" operator="equal">
      <formula>"Napkin Hs"</formula>
    </cfRule>
  </conditionalFormatting>
  <conditionalFormatting sqref="C22">
    <cfRule type="cellIs" dxfId="21216" priority="24450" stopIfTrue="1" operator="equal">
      <formula>"Towel"</formula>
    </cfRule>
    <cfRule type="cellIs" dxfId="21215" priority="24451" stopIfTrue="1" operator="equal">
      <formula>"Napkin Hs"</formula>
    </cfRule>
  </conditionalFormatting>
  <conditionalFormatting sqref="C22">
    <cfRule type="cellIs" dxfId="21214" priority="24454" stopIfTrue="1" operator="equal">
      <formula>"Towel"</formula>
    </cfRule>
    <cfRule type="cellIs" dxfId="21213" priority="24455" stopIfTrue="1" operator="equal">
      <formula>"Napkin Hs"</formula>
    </cfRule>
  </conditionalFormatting>
  <conditionalFormatting sqref="C22">
    <cfRule type="cellIs" dxfId="21212" priority="24452" stopIfTrue="1" operator="equal">
      <formula>"Towel"</formula>
    </cfRule>
    <cfRule type="cellIs" dxfId="21211" priority="24453" stopIfTrue="1" operator="equal">
      <formula>"Napkin Hs"</formula>
    </cfRule>
  </conditionalFormatting>
  <conditionalFormatting sqref="C22">
    <cfRule type="cellIs" dxfId="21210" priority="24444" stopIfTrue="1" operator="equal">
      <formula>"Towel"</formula>
    </cfRule>
    <cfRule type="cellIs" dxfId="21209" priority="24445" stopIfTrue="1" operator="equal">
      <formula>"Napkin Hs"</formula>
    </cfRule>
  </conditionalFormatting>
  <conditionalFormatting sqref="C22">
    <cfRule type="cellIs" dxfId="21208" priority="24446" stopIfTrue="1" operator="equal">
      <formula>"Towel"</formula>
    </cfRule>
    <cfRule type="cellIs" dxfId="21207" priority="24447" stopIfTrue="1" operator="equal">
      <formula>"Napkin Hs"</formula>
    </cfRule>
  </conditionalFormatting>
  <conditionalFormatting sqref="C22">
    <cfRule type="cellIs" dxfId="21206" priority="24448" stopIfTrue="1" operator="equal">
      <formula>"Towel"</formula>
    </cfRule>
    <cfRule type="cellIs" dxfId="21205" priority="24449" stopIfTrue="1" operator="equal">
      <formula>"Napkin Hs"</formula>
    </cfRule>
  </conditionalFormatting>
  <conditionalFormatting sqref="C22">
    <cfRule type="cellIs" dxfId="21204" priority="24442" stopIfTrue="1" operator="equal">
      <formula>"Towel"</formula>
    </cfRule>
    <cfRule type="cellIs" dxfId="21203" priority="24443" stopIfTrue="1" operator="equal">
      <formula>"Napkin Hs"</formula>
    </cfRule>
  </conditionalFormatting>
  <conditionalFormatting sqref="C22">
    <cfRule type="cellIs" dxfId="21202" priority="24440" stopIfTrue="1" operator="equal">
      <formula>"Towel"</formula>
    </cfRule>
    <cfRule type="cellIs" dxfId="21201" priority="24441" stopIfTrue="1" operator="equal">
      <formula>"Napkin Hs"</formula>
    </cfRule>
  </conditionalFormatting>
  <conditionalFormatting sqref="C22">
    <cfRule type="cellIs" dxfId="21200" priority="24416" stopIfTrue="1" operator="equal">
      <formula>"Towel"</formula>
    </cfRule>
  </conditionalFormatting>
  <conditionalFormatting sqref="C22">
    <cfRule type="cellIs" dxfId="21199" priority="24417" stopIfTrue="1" operator="equal">
      <formula>"Napkin Hs"</formula>
    </cfRule>
    <cfRule type="cellIs" dxfId="21198" priority="24422" stopIfTrue="1" operator="equal">
      <formula>"Towel"</formula>
    </cfRule>
    <cfRule type="cellIs" dxfId="21197" priority="24423" stopIfTrue="1" operator="equal">
      <formula>"Napkin Hs"</formula>
    </cfRule>
    <cfRule type="cellIs" dxfId="21196" priority="24432" stopIfTrue="1" operator="equal">
      <formula>"Towel"</formula>
    </cfRule>
    <cfRule type="cellIs" dxfId="21195" priority="24433" stopIfTrue="1" operator="equal">
      <formula>"Napkin Hs"</formula>
    </cfRule>
    <cfRule type="cellIs" dxfId="21194" priority="24438" stopIfTrue="1" operator="equal">
      <formula>"Towel"</formula>
    </cfRule>
    <cfRule type="cellIs" dxfId="21193" priority="24439" stopIfTrue="1" operator="equal">
      <formula>"Napkin Hs"</formula>
    </cfRule>
  </conditionalFormatting>
  <conditionalFormatting sqref="C22">
    <cfRule type="cellIs" dxfId="21192" priority="24418" stopIfTrue="1" operator="equal">
      <formula>"Towel"</formula>
    </cfRule>
    <cfRule type="cellIs" dxfId="21191" priority="24419" stopIfTrue="1" operator="equal">
      <formula>"Napkin Hs"</formula>
    </cfRule>
    <cfRule type="cellIs" dxfId="21190" priority="24420" stopIfTrue="1" operator="equal">
      <formula>"Towel"</formula>
    </cfRule>
    <cfRule type="cellIs" dxfId="21189" priority="24421" stopIfTrue="1" operator="equal">
      <formula>"Napkin Hs"</formula>
    </cfRule>
    <cfRule type="cellIs" dxfId="21188" priority="24424" stopIfTrue="1" operator="equal">
      <formula>"Towel"</formula>
    </cfRule>
    <cfRule type="cellIs" dxfId="21187" priority="24425" stopIfTrue="1" operator="equal">
      <formula>"Napkin Hs"</formula>
    </cfRule>
    <cfRule type="cellIs" dxfId="21186" priority="24426" stopIfTrue="1" operator="equal">
      <formula>"Towel"</formula>
    </cfRule>
    <cfRule type="cellIs" dxfId="21185" priority="24427" stopIfTrue="1" operator="equal">
      <formula>"Napkin Hs"</formula>
    </cfRule>
    <cfRule type="cellIs" dxfId="21184" priority="24428" stopIfTrue="1" operator="equal">
      <formula>"Towel"</formula>
    </cfRule>
    <cfRule type="cellIs" dxfId="21183" priority="24429" stopIfTrue="1" operator="equal">
      <formula>"Napkin Hs"</formula>
    </cfRule>
    <cfRule type="cellIs" dxfId="21182" priority="24430" stopIfTrue="1" operator="equal">
      <formula>"Towel"</formula>
    </cfRule>
    <cfRule type="cellIs" dxfId="21181" priority="24431" stopIfTrue="1" operator="equal">
      <formula>"Napkin Hs"</formula>
    </cfRule>
    <cfRule type="cellIs" dxfId="21180" priority="24434" stopIfTrue="1" operator="equal">
      <formula>"Towel"</formula>
    </cfRule>
    <cfRule type="cellIs" dxfId="21179" priority="24435" stopIfTrue="1" operator="equal">
      <formula>"Napkin Hs"</formula>
    </cfRule>
    <cfRule type="cellIs" dxfId="21178" priority="24437" stopIfTrue="1" operator="equal">
      <formula>"Napkin Hs"</formula>
    </cfRule>
  </conditionalFormatting>
  <conditionalFormatting sqref="C22">
    <cfRule type="cellIs" dxfId="21177" priority="24436" stopIfTrue="1" operator="equal">
      <formula>"Towel"</formula>
    </cfRule>
  </conditionalFormatting>
  <conditionalFormatting sqref="C22">
    <cfRule type="cellIs" dxfId="21176" priority="24414" stopIfTrue="1" operator="equal">
      <formula>"Towel"</formula>
    </cfRule>
    <cfRule type="cellIs" dxfId="21175" priority="24415" stopIfTrue="1" operator="equal">
      <formula>"Napkin Hs"</formula>
    </cfRule>
  </conditionalFormatting>
  <conditionalFormatting sqref="C22">
    <cfRule type="cellIs" dxfId="21174" priority="24413" stopIfTrue="1" operator="equal">
      <formula>"Napkin Hs"</formula>
    </cfRule>
  </conditionalFormatting>
  <conditionalFormatting sqref="C22">
    <cfRule type="cellIs" dxfId="21173" priority="24412" stopIfTrue="1" operator="equal">
      <formula>"Towel"</formula>
    </cfRule>
  </conditionalFormatting>
  <conditionalFormatting sqref="C22">
    <cfRule type="cellIs" dxfId="21172" priority="24410" stopIfTrue="1" operator="equal">
      <formula>"Towel"</formula>
    </cfRule>
  </conditionalFormatting>
  <conditionalFormatting sqref="C22">
    <cfRule type="cellIs" dxfId="21171" priority="24411" stopIfTrue="1" operator="equal">
      <formula>"Napkin Hs"</formula>
    </cfRule>
  </conditionalFormatting>
  <conditionalFormatting sqref="C22">
    <cfRule type="cellIs" dxfId="21170" priority="24314" stopIfTrue="1" operator="equal">
      <formula>"Towel"</formula>
    </cfRule>
  </conditionalFormatting>
  <conditionalFormatting sqref="C22">
    <cfRule type="cellIs" dxfId="21169" priority="24324" stopIfTrue="1" operator="equal">
      <formula>"Towel"</formula>
    </cfRule>
    <cfRule type="cellIs" dxfId="21168" priority="24325" stopIfTrue="1" operator="equal">
      <formula>"Napkin Hs"</formula>
    </cfRule>
    <cfRule type="cellIs" dxfId="21167" priority="24330" stopIfTrue="1" operator="equal">
      <formula>"Towel"</formula>
    </cfRule>
    <cfRule type="cellIs" dxfId="21166" priority="24331" stopIfTrue="1" operator="equal">
      <formula>"Napkin Hs"</formula>
    </cfRule>
    <cfRule type="cellIs" dxfId="21165" priority="24336" stopIfTrue="1" operator="equal">
      <formula>"Towel"</formula>
    </cfRule>
    <cfRule type="cellIs" dxfId="21164" priority="24337" stopIfTrue="1" operator="equal">
      <formula>"Napkin Hs"</formula>
    </cfRule>
    <cfRule type="cellIs" dxfId="21163" priority="24338" stopIfTrue="1" operator="equal">
      <formula>"Towel"</formula>
    </cfRule>
    <cfRule type="cellIs" dxfId="21162" priority="24339" stopIfTrue="1" operator="equal">
      <formula>"Napkin Hs"</formula>
    </cfRule>
    <cfRule type="cellIs" dxfId="21161" priority="24344" stopIfTrue="1" operator="equal">
      <formula>"Towel"</formula>
    </cfRule>
    <cfRule type="cellIs" dxfId="21160" priority="24345" stopIfTrue="1" operator="equal">
      <formula>"Napkin Hs"</formula>
    </cfRule>
    <cfRule type="cellIs" dxfId="21159" priority="24354" stopIfTrue="1" operator="equal">
      <formula>"Towel"</formula>
    </cfRule>
    <cfRule type="cellIs" dxfId="21158" priority="24355" stopIfTrue="1" operator="equal">
      <formula>"Napkin Hs"</formula>
    </cfRule>
    <cfRule type="cellIs" dxfId="21157" priority="24360" stopIfTrue="1" operator="equal">
      <formula>"Towel"</formula>
    </cfRule>
    <cfRule type="cellIs" dxfId="21156" priority="24361" stopIfTrue="1" operator="equal">
      <formula>"Napkin Hs"</formula>
    </cfRule>
    <cfRule type="cellIs" dxfId="21155" priority="24362" stopIfTrue="1" operator="equal">
      <formula>"Towel"</formula>
    </cfRule>
    <cfRule type="cellIs" dxfId="21154" priority="24363" stopIfTrue="1" operator="equal">
      <formula>"Napkin Hs"</formula>
    </cfRule>
    <cfRule type="cellIs" dxfId="21153" priority="24368" stopIfTrue="1" operator="equal">
      <formula>"Towel"</formula>
    </cfRule>
    <cfRule type="cellIs" dxfId="21152" priority="24369" stopIfTrue="1" operator="equal">
      <formula>"Napkin Hs"</formula>
    </cfRule>
    <cfRule type="cellIs" dxfId="21151" priority="24378" stopIfTrue="1" operator="equal">
      <formula>"Towel"</formula>
    </cfRule>
    <cfRule type="cellIs" dxfId="21150" priority="24379" stopIfTrue="1" operator="equal">
      <formula>"Napkin Hs"</formula>
    </cfRule>
    <cfRule type="cellIs" dxfId="21149" priority="24380" stopIfTrue="1" operator="equal">
      <formula>"Towel"</formula>
    </cfRule>
    <cfRule type="cellIs" dxfId="21148" priority="24381" stopIfTrue="1" operator="equal">
      <formula>"Napkin Hs"</formula>
    </cfRule>
    <cfRule type="cellIs" dxfId="21147" priority="24386" stopIfTrue="1" operator="equal">
      <formula>"Towel"</formula>
    </cfRule>
    <cfRule type="cellIs" dxfId="21146" priority="24387" stopIfTrue="1" operator="equal">
      <formula>"Napkin Hs"</formula>
    </cfRule>
    <cfRule type="cellIs" dxfId="21145" priority="24396" stopIfTrue="1" operator="equal">
      <formula>"Towel"</formula>
    </cfRule>
    <cfRule type="cellIs" dxfId="21144" priority="24397" stopIfTrue="1" operator="equal">
      <formula>"Napkin Hs"</formula>
    </cfRule>
    <cfRule type="cellIs" dxfId="21143" priority="24398" stopIfTrue="1" operator="equal">
      <formula>"Towel"</formula>
    </cfRule>
    <cfRule type="cellIs" dxfId="21142" priority="24399" stopIfTrue="1" operator="equal">
      <formula>"Napkin Hs"</formula>
    </cfRule>
    <cfRule type="cellIs" dxfId="21141" priority="24405" stopIfTrue="1" operator="equal">
      <formula>"Napkin Hs"</formula>
    </cfRule>
  </conditionalFormatting>
  <conditionalFormatting sqref="C22">
    <cfRule type="cellIs" dxfId="21140" priority="24404" stopIfTrue="1" operator="equal">
      <formula>"Towel"</formula>
    </cfRule>
  </conditionalFormatting>
  <conditionalFormatting sqref="C22">
    <cfRule type="cellIs" dxfId="21139" priority="24315" stopIfTrue="1" operator="equal">
      <formula>"Napkin Hs"</formula>
    </cfRule>
    <cfRule type="cellIs" dxfId="21138" priority="24316" stopIfTrue="1" operator="equal">
      <formula>"Towel"</formula>
    </cfRule>
    <cfRule type="cellIs" dxfId="21137" priority="24317" stopIfTrue="1" operator="equal">
      <formula>"Napkin Hs"</formula>
    </cfRule>
    <cfRule type="cellIs" dxfId="21136" priority="24318" stopIfTrue="1" operator="equal">
      <formula>"Towel"</formula>
    </cfRule>
    <cfRule type="cellIs" dxfId="21135" priority="24319" stopIfTrue="1" operator="equal">
      <formula>"Napkin Hs"</formula>
    </cfRule>
    <cfRule type="cellIs" dxfId="21134" priority="24320" stopIfTrue="1" operator="equal">
      <formula>"Towel"</formula>
    </cfRule>
    <cfRule type="cellIs" dxfId="21133" priority="24321" stopIfTrue="1" operator="equal">
      <formula>"Napkin Hs"</formula>
    </cfRule>
    <cfRule type="cellIs" dxfId="21132" priority="24322" stopIfTrue="1" operator="equal">
      <formula>"Towel"</formula>
    </cfRule>
    <cfRule type="cellIs" dxfId="21131" priority="24323" stopIfTrue="1" operator="equal">
      <formula>"Napkin Hs"</formula>
    </cfRule>
    <cfRule type="cellIs" dxfId="21130" priority="24326" stopIfTrue="1" operator="equal">
      <formula>"Towel"</formula>
    </cfRule>
    <cfRule type="cellIs" dxfId="21129" priority="24327" stopIfTrue="1" operator="equal">
      <formula>"Napkin Hs"</formula>
    </cfRule>
    <cfRule type="cellIs" dxfId="21128" priority="24328" stopIfTrue="1" operator="equal">
      <formula>"Towel"</formula>
    </cfRule>
    <cfRule type="cellIs" dxfId="21127" priority="24329" stopIfTrue="1" operator="equal">
      <formula>"Napkin Hs"</formula>
    </cfRule>
    <cfRule type="cellIs" dxfId="21126" priority="24332" stopIfTrue="1" operator="equal">
      <formula>"Towel"</formula>
    </cfRule>
    <cfRule type="cellIs" dxfId="21125" priority="24333" stopIfTrue="1" operator="equal">
      <formula>"Napkin Hs"</formula>
    </cfRule>
    <cfRule type="cellIs" dxfId="21124" priority="24334" stopIfTrue="1" operator="equal">
      <formula>"Towel"</formula>
    </cfRule>
    <cfRule type="cellIs" dxfId="21123" priority="24335" stopIfTrue="1" operator="equal">
      <formula>"Napkin Hs"</formula>
    </cfRule>
    <cfRule type="cellIs" dxfId="21122" priority="24340" stopIfTrue="1" operator="equal">
      <formula>"Towel"</formula>
    </cfRule>
    <cfRule type="cellIs" dxfId="21121" priority="24341" stopIfTrue="1" operator="equal">
      <formula>"Napkin Hs"</formula>
    </cfRule>
    <cfRule type="cellIs" dxfId="21120" priority="24342" stopIfTrue="1" operator="equal">
      <formula>"Towel"</formula>
    </cfRule>
    <cfRule type="cellIs" dxfId="21119" priority="24343" stopIfTrue="1" operator="equal">
      <formula>"Napkin Hs"</formula>
    </cfRule>
    <cfRule type="cellIs" dxfId="21118" priority="24346" stopIfTrue="1" operator="equal">
      <formula>"Towel"</formula>
    </cfRule>
    <cfRule type="cellIs" dxfId="21117" priority="24347" stopIfTrue="1" operator="equal">
      <formula>"Napkin Hs"</formula>
    </cfRule>
    <cfRule type="cellIs" dxfId="21116" priority="24348" stopIfTrue="1" operator="equal">
      <formula>"Towel"</formula>
    </cfRule>
    <cfRule type="cellIs" dxfId="21115" priority="24349" stopIfTrue="1" operator="equal">
      <formula>"Napkin Hs"</formula>
    </cfRule>
    <cfRule type="cellIs" dxfId="21114" priority="24350" stopIfTrue="1" operator="equal">
      <formula>"Towel"</formula>
    </cfRule>
    <cfRule type="cellIs" dxfId="21113" priority="24351" stopIfTrue="1" operator="equal">
      <formula>"Napkin Hs"</formula>
    </cfRule>
    <cfRule type="cellIs" dxfId="21112" priority="24352" stopIfTrue="1" operator="equal">
      <formula>"Towel"</formula>
    </cfRule>
    <cfRule type="cellIs" dxfId="21111" priority="24353" stopIfTrue="1" operator="equal">
      <formula>"Napkin Hs"</formula>
    </cfRule>
    <cfRule type="cellIs" dxfId="21110" priority="24356" stopIfTrue="1" operator="equal">
      <formula>"Towel"</formula>
    </cfRule>
    <cfRule type="cellIs" dxfId="21109" priority="24357" stopIfTrue="1" operator="equal">
      <formula>"Napkin Hs"</formula>
    </cfRule>
    <cfRule type="cellIs" dxfId="21108" priority="24358" stopIfTrue="1" operator="equal">
      <formula>"Towel"</formula>
    </cfRule>
    <cfRule type="cellIs" dxfId="21107" priority="24359" stopIfTrue="1" operator="equal">
      <formula>"Napkin Hs"</formula>
    </cfRule>
    <cfRule type="cellIs" dxfId="21106" priority="24364" stopIfTrue="1" operator="equal">
      <formula>"Towel"</formula>
    </cfRule>
    <cfRule type="cellIs" dxfId="21105" priority="24365" stopIfTrue="1" operator="equal">
      <formula>"Napkin Hs"</formula>
    </cfRule>
    <cfRule type="cellIs" dxfId="21104" priority="24366" stopIfTrue="1" operator="equal">
      <formula>"Towel"</formula>
    </cfRule>
    <cfRule type="cellIs" dxfId="21103" priority="24367" stopIfTrue="1" operator="equal">
      <formula>"Napkin Hs"</formula>
    </cfRule>
    <cfRule type="cellIs" dxfId="21102" priority="24370" stopIfTrue="1" operator="equal">
      <formula>"Towel"</formula>
    </cfRule>
    <cfRule type="cellIs" dxfId="21101" priority="24371" stopIfTrue="1" operator="equal">
      <formula>"Napkin Hs"</formula>
    </cfRule>
    <cfRule type="cellIs" dxfId="21100" priority="24372" stopIfTrue="1" operator="equal">
      <formula>"Towel"</formula>
    </cfRule>
    <cfRule type="cellIs" dxfId="21099" priority="24373" stopIfTrue="1" operator="equal">
      <formula>"Napkin Hs"</formula>
    </cfRule>
    <cfRule type="cellIs" dxfId="21098" priority="24374" stopIfTrue="1" operator="equal">
      <formula>"Towel"</formula>
    </cfRule>
    <cfRule type="cellIs" dxfId="21097" priority="24375" stopIfTrue="1" operator="equal">
      <formula>"Napkin Hs"</formula>
    </cfRule>
    <cfRule type="cellIs" dxfId="21096" priority="24376" stopIfTrue="1" operator="equal">
      <formula>"Towel"</formula>
    </cfRule>
    <cfRule type="cellIs" dxfId="21095" priority="24377" stopIfTrue="1" operator="equal">
      <formula>"Napkin Hs"</formula>
    </cfRule>
    <cfRule type="cellIs" dxfId="21094" priority="24382" stopIfTrue="1" operator="equal">
      <formula>"Towel"</formula>
    </cfRule>
    <cfRule type="cellIs" dxfId="21093" priority="24383" stopIfTrue="1" operator="equal">
      <formula>"Napkin Hs"</formula>
    </cfRule>
    <cfRule type="cellIs" dxfId="21092" priority="24384" stopIfTrue="1" operator="equal">
      <formula>"Towel"</formula>
    </cfRule>
    <cfRule type="cellIs" dxfId="21091" priority="24385" stopIfTrue="1" operator="equal">
      <formula>"Napkin Hs"</formula>
    </cfRule>
    <cfRule type="cellIs" dxfId="21090" priority="24388" stopIfTrue="1" operator="equal">
      <formula>"Towel"</formula>
    </cfRule>
    <cfRule type="cellIs" dxfId="21089" priority="24389" stopIfTrue="1" operator="equal">
      <formula>"Napkin Hs"</formula>
    </cfRule>
    <cfRule type="cellIs" dxfId="21088" priority="24390" stopIfTrue="1" operator="equal">
      <formula>"Towel"</formula>
    </cfRule>
    <cfRule type="cellIs" dxfId="21087" priority="24391" stopIfTrue="1" operator="equal">
      <formula>"Napkin Hs"</formula>
    </cfRule>
    <cfRule type="cellIs" dxfId="21086" priority="24392" stopIfTrue="1" operator="equal">
      <formula>"Towel"</formula>
    </cfRule>
    <cfRule type="cellIs" dxfId="21085" priority="24393" stopIfTrue="1" operator="equal">
      <formula>"Napkin Hs"</formula>
    </cfRule>
    <cfRule type="cellIs" dxfId="21084" priority="24394" stopIfTrue="1" operator="equal">
      <formula>"Towel"</formula>
    </cfRule>
    <cfRule type="cellIs" dxfId="21083" priority="24395" stopIfTrue="1" operator="equal">
      <formula>"Napkin Hs"</formula>
    </cfRule>
    <cfRule type="cellIs" dxfId="21082" priority="24400" stopIfTrue="1" operator="equal">
      <formula>"Towel"</formula>
    </cfRule>
    <cfRule type="cellIs" dxfId="21081" priority="24401" stopIfTrue="1" operator="equal">
      <formula>"Napkin Hs"</formula>
    </cfRule>
    <cfRule type="cellIs" dxfId="21080" priority="24402" stopIfTrue="1" operator="equal">
      <formula>"Towel"</formula>
    </cfRule>
    <cfRule type="cellIs" dxfId="21079" priority="24403" stopIfTrue="1" operator="equal">
      <formula>"Napkin Hs"</formula>
    </cfRule>
    <cfRule type="cellIs" dxfId="21078" priority="24406" stopIfTrue="1" operator="equal">
      <formula>"Towel"</formula>
    </cfRule>
    <cfRule type="cellIs" dxfId="21077" priority="24407" stopIfTrue="1" operator="equal">
      <formula>"Napkin Hs"</formula>
    </cfRule>
    <cfRule type="cellIs" dxfId="21076" priority="24408" stopIfTrue="1" operator="equal">
      <formula>"Towel"</formula>
    </cfRule>
    <cfRule type="cellIs" dxfId="21075" priority="24409" stopIfTrue="1" operator="equal">
      <formula>"Napkin Hs"</formula>
    </cfRule>
  </conditionalFormatting>
  <conditionalFormatting sqref="C22">
    <cfRule type="cellIs" dxfId="21074" priority="24313" stopIfTrue="1" operator="equal">
      <formula>"Napkin Hs"</formula>
    </cfRule>
  </conditionalFormatting>
  <conditionalFormatting sqref="C22">
    <cfRule type="cellIs" dxfId="21073" priority="24312" stopIfTrue="1" operator="equal">
      <formula>"Napkin Hs"</formula>
    </cfRule>
  </conditionalFormatting>
  <conditionalFormatting sqref="C22">
    <cfRule type="cellIs" dxfId="21072" priority="24311" stopIfTrue="1" operator="equal">
      <formula>"Napkin Hs"</formula>
    </cfRule>
  </conditionalFormatting>
  <conditionalFormatting sqref="C22">
    <cfRule type="cellIs" dxfId="21071" priority="24310" stopIfTrue="1" operator="equal">
      <formula>"Napkin Hs"</formula>
    </cfRule>
  </conditionalFormatting>
  <conditionalFormatting sqref="C22">
    <cfRule type="cellIs" dxfId="21070" priority="24309" stopIfTrue="1" operator="equal">
      <formula>"Napkin Hs"</formula>
    </cfRule>
  </conditionalFormatting>
  <conditionalFormatting sqref="C22">
    <cfRule type="cellIs" dxfId="21069" priority="24308" stopIfTrue="1" operator="equal">
      <formula>"Napkin Hs"</formula>
    </cfRule>
  </conditionalFormatting>
  <conditionalFormatting sqref="C22">
    <cfRule type="cellIs" dxfId="21068" priority="24304" stopIfTrue="1" operator="equal">
      <formula>"Towel"</formula>
    </cfRule>
    <cfRule type="cellIs" dxfId="21067" priority="24305" stopIfTrue="1" operator="equal">
      <formula>"Napkin Hs"</formula>
    </cfRule>
  </conditionalFormatting>
  <conditionalFormatting sqref="C22">
    <cfRule type="cellIs" dxfId="21066" priority="24306" stopIfTrue="1" operator="equal">
      <formula>"Towel"</formula>
    </cfRule>
    <cfRule type="cellIs" dxfId="21065" priority="24307" stopIfTrue="1" operator="equal">
      <formula>"Napkin Hs"</formula>
    </cfRule>
  </conditionalFormatting>
  <conditionalFormatting sqref="C22">
    <cfRule type="cellIs" dxfId="21064" priority="24300" stopIfTrue="1" operator="equal">
      <formula>"Towel"</formula>
    </cfRule>
    <cfRule type="cellIs" dxfId="21063" priority="24301" stopIfTrue="1" operator="equal">
      <formula>"Napkin Hs"</formula>
    </cfRule>
  </conditionalFormatting>
  <conditionalFormatting sqref="C22">
    <cfRule type="cellIs" dxfId="21062" priority="24302" stopIfTrue="1" operator="equal">
      <formula>"Towel"</formula>
    </cfRule>
    <cfRule type="cellIs" dxfId="21061" priority="24303" stopIfTrue="1" operator="equal">
      <formula>"Napkin Hs"</formula>
    </cfRule>
  </conditionalFormatting>
  <conditionalFormatting sqref="B29:C29">
    <cfRule type="cellIs" dxfId="21060" priority="24294" stopIfTrue="1" operator="equal">
      <formula>"Towel"</formula>
    </cfRule>
    <cfRule type="cellIs" dxfId="21059" priority="24295" stopIfTrue="1" operator="equal">
      <formula>"Napkin Hs"</formula>
    </cfRule>
  </conditionalFormatting>
  <conditionalFormatting sqref="B29:C29">
    <cfRule type="cellIs" dxfId="21058" priority="24288" stopIfTrue="1" operator="equal">
      <formula>"Towel"</formula>
    </cfRule>
    <cfRule type="cellIs" dxfId="21057" priority="24289" stopIfTrue="1" operator="equal">
      <formula>"Napkin Hs"</formula>
    </cfRule>
  </conditionalFormatting>
  <conditionalFormatting sqref="C29">
    <cfRule type="cellIs" dxfId="21056" priority="24292" stopIfTrue="1" operator="equal">
      <formula>"Towel"</formula>
    </cfRule>
    <cfRule type="cellIs" dxfId="21055" priority="24293" stopIfTrue="1" operator="equal">
      <formula>"Napkin Hs"</formula>
    </cfRule>
  </conditionalFormatting>
  <conditionalFormatting sqref="C29">
    <cfRule type="cellIs" dxfId="21054" priority="24298" stopIfTrue="1" operator="equal">
      <formula>"Towel"</formula>
    </cfRule>
    <cfRule type="cellIs" dxfId="21053" priority="24299" stopIfTrue="1" operator="equal">
      <formula>"Napkin Hs"</formula>
    </cfRule>
  </conditionalFormatting>
  <conditionalFormatting sqref="C29">
    <cfRule type="cellIs" dxfId="21052" priority="24296" stopIfTrue="1" operator="equal">
      <formula>"Towel"</formula>
    </cfRule>
    <cfRule type="cellIs" dxfId="21051" priority="24297" stopIfTrue="1" operator="equal">
      <formula>"Napkin Hs"</formula>
    </cfRule>
  </conditionalFormatting>
  <conditionalFormatting sqref="C29">
    <cfRule type="cellIs" dxfId="21050" priority="24290" stopIfTrue="1" operator="equal">
      <formula>"Towel"</formula>
    </cfRule>
    <cfRule type="cellIs" dxfId="21049" priority="24291" stopIfTrue="1" operator="equal">
      <formula>"Napkin Hs"</formula>
    </cfRule>
  </conditionalFormatting>
  <conditionalFormatting sqref="B27:C28">
    <cfRule type="cellIs" dxfId="21048" priority="24286" stopIfTrue="1" operator="equal">
      <formula>"Towel"</formula>
    </cfRule>
    <cfRule type="cellIs" dxfId="21047" priority="24287" stopIfTrue="1" operator="equal">
      <formula>"Napkin Hs"</formula>
    </cfRule>
  </conditionalFormatting>
  <conditionalFormatting sqref="C27">
    <cfRule type="cellIs" dxfId="21046" priority="24278" stopIfTrue="1" operator="equal">
      <formula>"Towel"</formula>
    </cfRule>
    <cfRule type="cellIs" dxfId="21045" priority="24279" stopIfTrue="1" operator="equal">
      <formula>"Napkin Hs"</formula>
    </cfRule>
  </conditionalFormatting>
  <conditionalFormatting sqref="C27:C28">
    <cfRule type="cellIs" dxfId="21044" priority="24282" stopIfTrue="1" operator="equal">
      <formula>"Towel"</formula>
    </cfRule>
    <cfRule type="cellIs" dxfId="21043" priority="24283" stopIfTrue="1" operator="equal">
      <formula>"Napkin Hs"</formula>
    </cfRule>
  </conditionalFormatting>
  <conditionalFormatting sqref="C27:C28">
    <cfRule type="cellIs" dxfId="21042" priority="24285" stopIfTrue="1" operator="equal">
      <formula>"Napkin Hs"</formula>
    </cfRule>
  </conditionalFormatting>
  <conditionalFormatting sqref="C27">
    <cfRule type="cellIs" dxfId="21041" priority="24280" stopIfTrue="1" operator="equal">
      <formula>"Towel"</formula>
    </cfRule>
    <cfRule type="cellIs" dxfId="21040" priority="24281" stopIfTrue="1" operator="equal">
      <formula>"Napkin Hs"</formula>
    </cfRule>
  </conditionalFormatting>
  <conditionalFormatting sqref="C27:C28">
    <cfRule type="cellIs" dxfId="21039" priority="24284" stopIfTrue="1" operator="equal">
      <formula>"Towel"</formula>
    </cfRule>
  </conditionalFormatting>
  <conditionalFormatting sqref="C27">
    <cfRule type="cellIs" dxfId="21038" priority="24276" stopIfTrue="1" operator="equal">
      <formula>"Towel"</formula>
    </cfRule>
    <cfRule type="cellIs" dxfId="21037" priority="24277" stopIfTrue="1" operator="equal">
      <formula>"Napkin Hs"</formula>
    </cfRule>
  </conditionalFormatting>
  <conditionalFormatting sqref="B27">
    <cfRule type="cellIs" dxfId="21036" priority="24274" stopIfTrue="1" operator="equal">
      <formula>"Towel"</formula>
    </cfRule>
    <cfRule type="cellIs" dxfId="21035" priority="24275" stopIfTrue="1" operator="equal">
      <formula>"Napkin Hs"</formula>
    </cfRule>
  </conditionalFormatting>
  <conditionalFormatting sqref="B29:C29">
    <cfRule type="cellIs" dxfId="21034" priority="24272" stopIfTrue="1" operator="equal">
      <formula>"Towel"</formula>
    </cfRule>
    <cfRule type="cellIs" dxfId="21033" priority="24273" stopIfTrue="1" operator="equal">
      <formula>"Napkin Hs"</formula>
    </cfRule>
  </conditionalFormatting>
  <conditionalFormatting sqref="C29">
    <cfRule type="cellIs" dxfId="21032" priority="24268" stopIfTrue="1" operator="equal">
      <formula>"Towel"</formula>
    </cfRule>
    <cfRule type="cellIs" dxfId="21031" priority="24269" stopIfTrue="1" operator="equal">
      <formula>"Napkin Hs"</formula>
    </cfRule>
  </conditionalFormatting>
  <conditionalFormatting sqref="C29">
    <cfRule type="cellIs" dxfId="21030" priority="24271" stopIfTrue="1" operator="equal">
      <formula>"Napkin Hs"</formula>
    </cfRule>
  </conditionalFormatting>
  <conditionalFormatting sqref="C29">
    <cfRule type="cellIs" dxfId="21029" priority="24270" stopIfTrue="1" operator="equal">
      <formula>"Towel"</formula>
    </cfRule>
  </conditionalFormatting>
  <conditionalFormatting sqref="B27:C27 B28">
    <cfRule type="cellIs" dxfId="21028" priority="24266" stopIfTrue="1" operator="equal">
      <formula>"Towel"</formula>
    </cfRule>
    <cfRule type="cellIs" dxfId="21027" priority="24267" stopIfTrue="1" operator="equal">
      <formula>"Napkin Hs"</formula>
    </cfRule>
  </conditionalFormatting>
  <conditionalFormatting sqref="C27">
    <cfRule type="cellIs" dxfId="21026" priority="24262" stopIfTrue="1" operator="equal">
      <formula>"Towel"</formula>
    </cfRule>
    <cfRule type="cellIs" dxfId="21025" priority="24263" stopIfTrue="1" operator="equal">
      <formula>"Napkin Hs"</formula>
    </cfRule>
  </conditionalFormatting>
  <conditionalFormatting sqref="C27">
    <cfRule type="cellIs" dxfId="21024" priority="24264" stopIfTrue="1" operator="equal">
      <formula>"Towel"</formula>
    </cfRule>
    <cfRule type="cellIs" dxfId="21023" priority="24265" stopIfTrue="1" operator="equal">
      <formula>"Napkin Hs"</formula>
    </cfRule>
  </conditionalFormatting>
  <conditionalFormatting sqref="B27:C27 B28">
    <cfRule type="cellIs" dxfId="21022" priority="24260" stopIfTrue="1" operator="equal">
      <formula>"Towel"</formula>
    </cfRule>
    <cfRule type="cellIs" dxfId="21021" priority="24261" stopIfTrue="1" operator="equal">
      <formula>"Napkin Hs"</formula>
    </cfRule>
  </conditionalFormatting>
  <conditionalFormatting sqref="C27">
    <cfRule type="cellIs" dxfId="21020" priority="24258" stopIfTrue="1" operator="equal">
      <formula>"Towel"</formula>
    </cfRule>
    <cfRule type="cellIs" dxfId="21019" priority="24259" stopIfTrue="1" operator="equal">
      <formula>"Napkin Hs"</formula>
    </cfRule>
  </conditionalFormatting>
  <conditionalFormatting sqref="C27">
    <cfRule type="cellIs" dxfId="21018" priority="24256" stopIfTrue="1" operator="equal">
      <formula>"Towel"</formula>
    </cfRule>
    <cfRule type="cellIs" dxfId="21017" priority="24257" stopIfTrue="1" operator="equal">
      <formula>"Napkin Hs"</formula>
    </cfRule>
  </conditionalFormatting>
  <conditionalFormatting sqref="C27">
    <cfRule type="cellIs" dxfId="21016" priority="24248" stopIfTrue="1" operator="equal">
      <formula>"Towel"</formula>
    </cfRule>
    <cfRule type="cellIs" dxfId="21015" priority="24249" stopIfTrue="1" operator="equal">
      <formula>"Napkin Hs"</formula>
    </cfRule>
  </conditionalFormatting>
  <conditionalFormatting sqref="B27:C27 B28">
    <cfRule type="cellIs" dxfId="21014" priority="24250" stopIfTrue="1" operator="equal">
      <formula>"Towel"</formula>
    </cfRule>
    <cfRule type="cellIs" dxfId="21013" priority="24251" stopIfTrue="1" operator="equal">
      <formula>"Napkin Hs"</formula>
    </cfRule>
  </conditionalFormatting>
  <conditionalFormatting sqref="C27">
    <cfRule type="cellIs" dxfId="21012" priority="24246" stopIfTrue="1" operator="equal">
      <formula>"Towel"</formula>
    </cfRule>
    <cfRule type="cellIs" dxfId="21011" priority="24247" stopIfTrue="1" operator="equal">
      <formula>"Napkin Hs"</formula>
    </cfRule>
  </conditionalFormatting>
  <conditionalFormatting sqref="B27:C27 B28">
    <cfRule type="cellIs" dxfId="21010" priority="24244" stopIfTrue="1" operator="equal">
      <formula>"Towel"</formula>
    </cfRule>
    <cfRule type="cellIs" dxfId="21009" priority="24245" stopIfTrue="1" operator="equal">
      <formula>"Napkin Hs"</formula>
    </cfRule>
  </conditionalFormatting>
  <conditionalFormatting sqref="C27">
    <cfRule type="cellIs" dxfId="21008" priority="24252" stopIfTrue="1" operator="equal">
      <formula>"Towel"</formula>
    </cfRule>
    <cfRule type="cellIs" dxfId="21007" priority="24253" stopIfTrue="1" operator="equal">
      <formula>"Napkin Hs"</formula>
    </cfRule>
  </conditionalFormatting>
  <conditionalFormatting sqref="C27">
    <cfRule type="cellIs" dxfId="21006" priority="24254" stopIfTrue="1" operator="equal">
      <formula>"Towel"</formula>
    </cfRule>
    <cfRule type="cellIs" dxfId="21005" priority="24255" stopIfTrue="1" operator="equal">
      <formula>"Napkin Hs"</formula>
    </cfRule>
  </conditionalFormatting>
  <conditionalFormatting sqref="B27:C27 B28">
    <cfRule type="cellIs" dxfId="21004" priority="24242" stopIfTrue="1" operator="equal">
      <formula>"Towel"</formula>
    </cfRule>
    <cfRule type="cellIs" dxfId="21003" priority="24243" stopIfTrue="1" operator="equal">
      <formula>"Napkin Hs"</formula>
    </cfRule>
  </conditionalFormatting>
  <conditionalFormatting sqref="C27">
    <cfRule type="cellIs" dxfId="21002" priority="24238" stopIfTrue="1" operator="equal">
      <formula>"Towel"</formula>
    </cfRule>
    <cfRule type="cellIs" dxfId="21001" priority="24239" stopIfTrue="1" operator="equal">
      <formula>"Napkin Hs"</formula>
    </cfRule>
  </conditionalFormatting>
  <conditionalFormatting sqref="C27">
    <cfRule type="cellIs" dxfId="21000" priority="24240" stopIfTrue="1" operator="equal">
      <formula>"Towel"</formula>
    </cfRule>
    <cfRule type="cellIs" dxfId="20999" priority="24241" stopIfTrue="1" operator="equal">
      <formula>"Napkin Hs"</formula>
    </cfRule>
  </conditionalFormatting>
  <conditionalFormatting sqref="B27:C27 B28">
    <cfRule type="cellIs" dxfId="20998" priority="24236" stopIfTrue="1" operator="equal">
      <formula>"Towel"</formula>
    </cfRule>
    <cfRule type="cellIs" dxfId="20997" priority="24237" stopIfTrue="1" operator="equal">
      <formula>"Napkin Hs"</formula>
    </cfRule>
  </conditionalFormatting>
  <conditionalFormatting sqref="C27">
    <cfRule type="cellIs" dxfId="20996" priority="24234" stopIfTrue="1" operator="equal">
      <formula>"Towel"</formula>
    </cfRule>
    <cfRule type="cellIs" dxfId="20995" priority="24235" stopIfTrue="1" operator="equal">
      <formula>"Napkin Hs"</formula>
    </cfRule>
  </conditionalFormatting>
  <conditionalFormatting sqref="C27">
    <cfRule type="cellIs" dxfId="20994" priority="24232" stopIfTrue="1" operator="equal">
      <formula>"Towel"</formula>
    </cfRule>
    <cfRule type="cellIs" dxfId="20993" priority="24233" stopIfTrue="1" operator="equal">
      <formula>"Napkin Hs"</formula>
    </cfRule>
  </conditionalFormatting>
  <conditionalFormatting sqref="C27">
    <cfRule type="cellIs" dxfId="20992" priority="24224" stopIfTrue="1" operator="equal">
      <formula>"Towel"</formula>
    </cfRule>
    <cfRule type="cellIs" dxfId="20991" priority="24225" stopIfTrue="1" operator="equal">
      <formula>"Napkin Hs"</formula>
    </cfRule>
  </conditionalFormatting>
  <conditionalFormatting sqref="B27:C27 B28">
    <cfRule type="cellIs" dxfId="20990" priority="24226" stopIfTrue="1" operator="equal">
      <formula>"Towel"</formula>
    </cfRule>
    <cfRule type="cellIs" dxfId="20989" priority="24227" stopIfTrue="1" operator="equal">
      <formula>"Napkin Hs"</formula>
    </cfRule>
  </conditionalFormatting>
  <conditionalFormatting sqref="C27">
    <cfRule type="cellIs" dxfId="20988" priority="24222" stopIfTrue="1" operator="equal">
      <formula>"Towel"</formula>
    </cfRule>
    <cfRule type="cellIs" dxfId="20987" priority="24223" stopIfTrue="1" operator="equal">
      <formula>"Napkin Hs"</formula>
    </cfRule>
  </conditionalFormatting>
  <conditionalFormatting sqref="B27:C27 B28">
    <cfRule type="cellIs" dxfId="20986" priority="24220" stopIfTrue="1" operator="equal">
      <formula>"Towel"</formula>
    </cfRule>
    <cfRule type="cellIs" dxfId="20985" priority="24221" stopIfTrue="1" operator="equal">
      <formula>"Napkin Hs"</formula>
    </cfRule>
  </conditionalFormatting>
  <conditionalFormatting sqref="C27">
    <cfRule type="cellIs" dxfId="20984" priority="24228" stopIfTrue="1" operator="equal">
      <formula>"Towel"</formula>
    </cfRule>
    <cfRule type="cellIs" dxfId="20983" priority="24229" stopIfTrue="1" operator="equal">
      <formula>"Napkin Hs"</formula>
    </cfRule>
  </conditionalFormatting>
  <conditionalFormatting sqref="C27">
    <cfRule type="cellIs" dxfId="20982" priority="24230" stopIfTrue="1" operator="equal">
      <formula>"Towel"</formula>
    </cfRule>
    <cfRule type="cellIs" dxfId="20981" priority="24231" stopIfTrue="1" operator="equal">
      <formula>"Napkin Hs"</formula>
    </cfRule>
  </conditionalFormatting>
  <conditionalFormatting sqref="C27">
    <cfRule type="cellIs" dxfId="20980" priority="24218" stopIfTrue="1" operator="equal">
      <formula>"Towel"</formula>
    </cfRule>
    <cfRule type="cellIs" dxfId="20979" priority="24219" stopIfTrue="1" operator="equal">
      <formula>"Napkin Hs"</formula>
    </cfRule>
  </conditionalFormatting>
  <conditionalFormatting sqref="C27">
    <cfRule type="cellIs" dxfId="20978" priority="24214" stopIfTrue="1" operator="equal">
      <formula>"Towel"</formula>
    </cfRule>
    <cfRule type="cellIs" dxfId="20977" priority="24215" stopIfTrue="1" operator="equal">
      <formula>"Napkin Hs"</formula>
    </cfRule>
  </conditionalFormatting>
  <conditionalFormatting sqref="C27">
    <cfRule type="cellIs" dxfId="20976" priority="24216" stopIfTrue="1" operator="equal">
      <formula>"Towel"</formula>
    </cfRule>
    <cfRule type="cellIs" dxfId="20975" priority="24217" stopIfTrue="1" operator="equal">
      <formula>"Napkin Hs"</formula>
    </cfRule>
  </conditionalFormatting>
  <conditionalFormatting sqref="C27">
    <cfRule type="cellIs" dxfId="20974" priority="24210" stopIfTrue="1" operator="equal">
      <formula>"Towel"</formula>
    </cfRule>
    <cfRule type="cellIs" dxfId="20973" priority="24211" stopIfTrue="1" operator="equal">
      <formula>"Napkin Hs"</formula>
    </cfRule>
  </conditionalFormatting>
  <conditionalFormatting sqref="C27">
    <cfRule type="cellIs" dxfId="20972" priority="24212" stopIfTrue="1" operator="equal">
      <formula>"Towel"</formula>
    </cfRule>
    <cfRule type="cellIs" dxfId="20971" priority="24213" stopIfTrue="1" operator="equal">
      <formula>"Napkin Hs"</formula>
    </cfRule>
  </conditionalFormatting>
  <conditionalFormatting sqref="C27">
    <cfRule type="cellIs" dxfId="20970" priority="24208" stopIfTrue="1" operator="equal">
      <formula>"Towel"</formula>
    </cfRule>
    <cfRule type="cellIs" dxfId="20969" priority="24209" stopIfTrue="1" operator="equal">
      <formula>"Napkin Hs"</formula>
    </cfRule>
  </conditionalFormatting>
  <conditionalFormatting sqref="C27">
    <cfRule type="cellIs" dxfId="20968" priority="24202" stopIfTrue="1" operator="equal">
      <formula>"Towel"</formula>
    </cfRule>
    <cfRule type="cellIs" dxfId="20967" priority="24203" stopIfTrue="1" operator="equal">
      <formula>"Napkin Hs"</formula>
    </cfRule>
  </conditionalFormatting>
  <conditionalFormatting sqref="C27">
    <cfRule type="cellIs" dxfId="20966" priority="24206" stopIfTrue="1" operator="equal">
      <formula>"Towel"</formula>
    </cfRule>
    <cfRule type="cellIs" dxfId="20965" priority="24207" stopIfTrue="1" operator="equal">
      <formula>"Napkin Hs"</formula>
    </cfRule>
  </conditionalFormatting>
  <conditionalFormatting sqref="C27">
    <cfRule type="cellIs" dxfId="20964" priority="24204" stopIfTrue="1" operator="equal">
      <formula>"Towel"</formula>
    </cfRule>
    <cfRule type="cellIs" dxfId="20963" priority="24205" stopIfTrue="1" operator="equal">
      <formula>"Napkin Hs"</formula>
    </cfRule>
  </conditionalFormatting>
  <conditionalFormatting sqref="C27">
    <cfRule type="cellIs" dxfId="20962" priority="24196" stopIfTrue="1" operator="equal">
      <formula>"Towel"</formula>
    </cfRule>
    <cfRule type="cellIs" dxfId="20961" priority="24197" stopIfTrue="1" operator="equal">
      <formula>"Napkin Hs"</formula>
    </cfRule>
  </conditionalFormatting>
  <conditionalFormatting sqref="C27">
    <cfRule type="cellIs" dxfId="20960" priority="24198" stopIfTrue="1" operator="equal">
      <formula>"Towel"</formula>
    </cfRule>
    <cfRule type="cellIs" dxfId="20959" priority="24199" stopIfTrue="1" operator="equal">
      <formula>"Napkin Hs"</formula>
    </cfRule>
  </conditionalFormatting>
  <conditionalFormatting sqref="C27">
    <cfRule type="cellIs" dxfId="20958" priority="24200" stopIfTrue="1" operator="equal">
      <formula>"Towel"</formula>
    </cfRule>
    <cfRule type="cellIs" dxfId="20957" priority="24201" stopIfTrue="1" operator="equal">
      <formula>"Napkin Hs"</formula>
    </cfRule>
  </conditionalFormatting>
  <conditionalFormatting sqref="C27">
    <cfRule type="cellIs" dxfId="20956" priority="24194" stopIfTrue="1" operator="equal">
      <formula>"Towel"</formula>
    </cfRule>
    <cfRule type="cellIs" dxfId="20955" priority="24195" stopIfTrue="1" operator="equal">
      <formula>"Napkin Hs"</formula>
    </cfRule>
  </conditionalFormatting>
  <conditionalFormatting sqref="C27">
    <cfRule type="cellIs" dxfId="20954" priority="24192" stopIfTrue="1" operator="equal">
      <formula>"Towel"</formula>
    </cfRule>
    <cfRule type="cellIs" dxfId="20953" priority="24193" stopIfTrue="1" operator="equal">
      <formula>"Napkin Hs"</formula>
    </cfRule>
  </conditionalFormatting>
  <conditionalFormatting sqref="C27">
    <cfRule type="cellIs" dxfId="20952" priority="24168" stopIfTrue="1" operator="equal">
      <formula>"Towel"</formula>
    </cfRule>
  </conditionalFormatting>
  <conditionalFormatting sqref="C27">
    <cfRule type="cellIs" dxfId="20951" priority="24169" stopIfTrue="1" operator="equal">
      <formula>"Napkin Hs"</formula>
    </cfRule>
    <cfRule type="cellIs" dxfId="20950" priority="24174" stopIfTrue="1" operator="equal">
      <formula>"Towel"</formula>
    </cfRule>
    <cfRule type="cellIs" dxfId="20949" priority="24175" stopIfTrue="1" operator="equal">
      <formula>"Napkin Hs"</formula>
    </cfRule>
    <cfRule type="cellIs" dxfId="20948" priority="24184" stopIfTrue="1" operator="equal">
      <formula>"Towel"</formula>
    </cfRule>
    <cfRule type="cellIs" dxfId="20947" priority="24185" stopIfTrue="1" operator="equal">
      <formula>"Napkin Hs"</formula>
    </cfRule>
    <cfRule type="cellIs" dxfId="20946" priority="24190" stopIfTrue="1" operator="equal">
      <formula>"Towel"</formula>
    </cfRule>
    <cfRule type="cellIs" dxfId="20945" priority="24191" stopIfTrue="1" operator="equal">
      <formula>"Napkin Hs"</formula>
    </cfRule>
  </conditionalFormatting>
  <conditionalFormatting sqref="C27">
    <cfRule type="cellIs" dxfId="20944" priority="24170" stopIfTrue="1" operator="equal">
      <formula>"Towel"</formula>
    </cfRule>
    <cfRule type="cellIs" dxfId="20943" priority="24171" stopIfTrue="1" operator="equal">
      <formula>"Napkin Hs"</formula>
    </cfRule>
    <cfRule type="cellIs" dxfId="20942" priority="24172" stopIfTrue="1" operator="equal">
      <formula>"Towel"</formula>
    </cfRule>
    <cfRule type="cellIs" dxfId="20941" priority="24173" stopIfTrue="1" operator="equal">
      <formula>"Napkin Hs"</formula>
    </cfRule>
    <cfRule type="cellIs" dxfId="20940" priority="24176" stopIfTrue="1" operator="equal">
      <formula>"Towel"</formula>
    </cfRule>
    <cfRule type="cellIs" dxfId="20939" priority="24177" stopIfTrue="1" operator="equal">
      <formula>"Napkin Hs"</formula>
    </cfRule>
    <cfRule type="cellIs" dxfId="20938" priority="24178" stopIfTrue="1" operator="equal">
      <formula>"Towel"</formula>
    </cfRule>
    <cfRule type="cellIs" dxfId="20937" priority="24179" stopIfTrue="1" operator="equal">
      <formula>"Napkin Hs"</formula>
    </cfRule>
    <cfRule type="cellIs" dxfId="20936" priority="24180" stopIfTrue="1" operator="equal">
      <formula>"Towel"</formula>
    </cfRule>
    <cfRule type="cellIs" dxfId="20935" priority="24181" stopIfTrue="1" operator="equal">
      <formula>"Napkin Hs"</formula>
    </cfRule>
    <cfRule type="cellIs" dxfId="20934" priority="24182" stopIfTrue="1" operator="equal">
      <formula>"Towel"</formula>
    </cfRule>
    <cfRule type="cellIs" dxfId="20933" priority="24183" stopIfTrue="1" operator="equal">
      <formula>"Napkin Hs"</formula>
    </cfRule>
    <cfRule type="cellIs" dxfId="20932" priority="24186" stopIfTrue="1" operator="equal">
      <formula>"Towel"</formula>
    </cfRule>
    <cfRule type="cellIs" dxfId="20931" priority="24187" stopIfTrue="1" operator="equal">
      <formula>"Napkin Hs"</formula>
    </cfRule>
    <cfRule type="cellIs" dxfId="20930" priority="24189" stopIfTrue="1" operator="equal">
      <formula>"Napkin Hs"</formula>
    </cfRule>
  </conditionalFormatting>
  <conditionalFormatting sqref="C27">
    <cfRule type="cellIs" dxfId="20929" priority="24188" stopIfTrue="1" operator="equal">
      <formula>"Towel"</formula>
    </cfRule>
  </conditionalFormatting>
  <conditionalFormatting sqref="C27">
    <cfRule type="cellIs" dxfId="20928" priority="24166" stopIfTrue="1" operator="equal">
      <formula>"Towel"</formula>
    </cfRule>
    <cfRule type="cellIs" dxfId="20927" priority="24167" stopIfTrue="1" operator="equal">
      <formula>"Napkin Hs"</formula>
    </cfRule>
  </conditionalFormatting>
  <conditionalFormatting sqref="C27">
    <cfRule type="cellIs" dxfId="20926" priority="24165" stopIfTrue="1" operator="equal">
      <formula>"Napkin Hs"</formula>
    </cfRule>
  </conditionalFormatting>
  <conditionalFormatting sqref="C27">
    <cfRule type="cellIs" dxfId="20925" priority="24164" stopIfTrue="1" operator="equal">
      <formula>"Towel"</formula>
    </cfRule>
  </conditionalFormatting>
  <conditionalFormatting sqref="C27">
    <cfRule type="cellIs" dxfId="20924" priority="24162" stopIfTrue="1" operator="equal">
      <formula>"Towel"</formula>
    </cfRule>
  </conditionalFormatting>
  <conditionalFormatting sqref="C27">
    <cfRule type="cellIs" dxfId="20923" priority="24163" stopIfTrue="1" operator="equal">
      <formula>"Napkin Hs"</formula>
    </cfRule>
  </conditionalFormatting>
  <conditionalFormatting sqref="C27">
    <cfRule type="cellIs" dxfId="20922" priority="24066" stopIfTrue="1" operator="equal">
      <formula>"Towel"</formula>
    </cfRule>
  </conditionalFormatting>
  <conditionalFormatting sqref="C27">
    <cfRule type="cellIs" dxfId="20921" priority="24076" stopIfTrue="1" operator="equal">
      <formula>"Towel"</formula>
    </cfRule>
    <cfRule type="cellIs" dxfId="20920" priority="24077" stopIfTrue="1" operator="equal">
      <formula>"Napkin Hs"</formula>
    </cfRule>
    <cfRule type="cellIs" dxfId="20919" priority="24082" stopIfTrue="1" operator="equal">
      <formula>"Towel"</formula>
    </cfRule>
    <cfRule type="cellIs" dxfId="20918" priority="24083" stopIfTrue="1" operator="equal">
      <formula>"Napkin Hs"</formula>
    </cfRule>
    <cfRule type="cellIs" dxfId="20917" priority="24088" stopIfTrue="1" operator="equal">
      <formula>"Towel"</formula>
    </cfRule>
    <cfRule type="cellIs" dxfId="20916" priority="24089" stopIfTrue="1" operator="equal">
      <formula>"Napkin Hs"</formula>
    </cfRule>
    <cfRule type="cellIs" dxfId="20915" priority="24090" stopIfTrue="1" operator="equal">
      <formula>"Towel"</formula>
    </cfRule>
    <cfRule type="cellIs" dxfId="20914" priority="24091" stopIfTrue="1" operator="equal">
      <formula>"Napkin Hs"</formula>
    </cfRule>
    <cfRule type="cellIs" dxfId="20913" priority="24096" stopIfTrue="1" operator="equal">
      <formula>"Towel"</formula>
    </cfRule>
    <cfRule type="cellIs" dxfId="20912" priority="24097" stopIfTrue="1" operator="equal">
      <formula>"Napkin Hs"</formula>
    </cfRule>
    <cfRule type="cellIs" dxfId="20911" priority="24106" stopIfTrue="1" operator="equal">
      <formula>"Towel"</formula>
    </cfRule>
    <cfRule type="cellIs" dxfId="20910" priority="24107" stopIfTrue="1" operator="equal">
      <formula>"Napkin Hs"</formula>
    </cfRule>
    <cfRule type="cellIs" dxfId="20909" priority="24112" stopIfTrue="1" operator="equal">
      <formula>"Towel"</formula>
    </cfRule>
    <cfRule type="cellIs" dxfId="20908" priority="24113" stopIfTrue="1" operator="equal">
      <formula>"Napkin Hs"</formula>
    </cfRule>
    <cfRule type="cellIs" dxfId="20907" priority="24114" stopIfTrue="1" operator="equal">
      <formula>"Towel"</formula>
    </cfRule>
    <cfRule type="cellIs" dxfId="20906" priority="24115" stopIfTrue="1" operator="equal">
      <formula>"Napkin Hs"</formula>
    </cfRule>
    <cfRule type="cellIs" dxfId="20905" priority="24120" stopIfTrue="1" operator="equal">
      <formula>"Towel"</formula>
    </cfRule>
    <cfRule type="cellIs" dxfId="20904" priority="24121" stopIfTrue="1" operator="equal">
      <formula>"Napkin Hs"</formula>
    </cfRule>
    <cfRule type="cellIs" dxfId="20903" priority="24130" stopIfTrue="1" operator="equal">
      <formula>"Towel"</formula>
    </cfRule>
    <cfRule type="cellIs" dxfId="20902" priority="24131" stopIfTrue="1" operator="equal">
      <formula>"Napkin Hs"</formula>
    </cfRule>
    <cfRule type="cellIs" dxfId="20901" priority="24132" stopIfTrue="1" operator="equal">
      <formula>"Towel"</formula>
    </cfRule>
    <cfRule type="cellIs" dxfId="20900" priority="24133" stopIfTrue="1" operator="equal">
      <formula>"Napkin Hs"</formula>
    </cfRule>
    <cfRule type="cellIs" dxfId="20899" priority="24138" stopIfTrue="1" operator="equal">
      <formula>"Towel"</formula>
    </cfRule>
    <cfRule type="cellIs" dxfId="20898" priority="24139" stopIfTrue="1" operator="equal">
      <formula>"Napkin Hs"</formula>
    </cfRule>
    <cfRule type="cellIs" dxfId="20897" priority="24148" stopIfTrue="1" operator="equal">
      <formula>"Towel"</formula>
    </cfRule>
    <cfRule type="cellIs" dxfId="20896" priority="24149" stopIfTrue="1" operator="equal">
      <formula>"Napkin Hs"</formula>
    </cfRule>
    <cfRule type="cellIs" dxfId="20895" priority="24150" stopIfTrue="1" operator="equal">
      <formula>"Towel"</formula>
    </cfRule>
    <cfRule type="cellIs" dxfId="20894" priority="24151" stopIfTrue="1" operator="equal">
      <formula>"Napkin Hs"</formula>
    </cfRule>
    <cfRule type="cellIs" dxfId="20893" priority="24157" stopIfTrue="1" operator="equal">
      <formula>"Napkin Hs"</formula>
    </cfRule>
  </conditionalFormatting>
  <conditionalFormatting sqref="C27">
    <cfRule type="cellIs" dxfId="20892" priority="24156" stopIfTrue="1" operator="equal">
      <formula>"Towel"</formula>
    </cfRule>
  </conditionalFormatting>
  <conditionalFormatting sqref="C27">
    <cfRule type="cellIs" dxfId="20891" priority="24067" stopIfTrue="1" operator="equal">
      <formula>"Napkin Hs"</formula>
    </cfRule>
    <cfRule type="cellIs" dxfId="20890" priority="24068" stopIfTrue="1" operator="equal">
      <formula>"Towel"</formula>
    </cfRule>
    <cfRule type="cellIs" dxfId="20889" priority="24069" stopIfTrue="1" operator="equal">
      <formula>"Napkin Hs"</formula>
    </cfRule>
    <cfRule type="cellIs" dxfId="20888" priority="24070" stopIfTrue="1" operator="equal">
      <formula>"Towel"</formula>
    </cfRule>
    <cfRule type="cellIs" dxfId="20887" priority="24071" stopIfTrue="1" operator="equal">
      <formula>"Napkin Hs"</formula>
    </cfRule>
    <cfRule type="cellIs" dxfId="20886" priority="24072" stopIfTrue="1" operator="equal">
      <formula>"Towel"</formula>
    </cfRule>
    <cfRule type="cellIs" dxfId="20885" priority="24073" stopIfTrue="1" operator="equal">
      <formula>"Napkin Hs"</formula>
    </cfRule>
    <cfRule type="cellIs" dxfId="20884" priority="24074" stopIfTrue="1" operator="equal">
      <formula>"Towel"</formula>
    </cfRule>
    <cfRule type="cellIs" dxfId="20883" priority="24075" stopIfTrue="1" operator="equal">
      <formula>"Napkin Hs"</formula>
    </cfRule>
    <cfRule type="cellIs" dxfId="20882" priority="24078" stopIfTrue="1" operator="equal">
      <formula>"Towel"</formula>
    </cfRule>
    <cfRule type="cellIs" dxfId="20881" priority="24079" stopIfTrue="1" operator="equal">
      <formula>"Napkin Hs"</formula>
    </cfRule>
    <cfRule type="cellIs" dxfId="20880" priority="24080" stopIfTrue="1" operator="equal">
      <formula>"Towel"</formula>
    </cfRule>
    <cfRule type="cellIs" dxfId="20879" priority="24081" stopIfTrue="1" operator="equal">
      <formula>"Napkin Hs"</formula>
    </cfRule>
    <cfRule type="cellIs" dxfId="20878" priority="24084" stopIfTrue="1" operator="equal">
      <formula>"Towel"</formula>
    </cfRule>
    <cfRule type="cellIs" dxfId="20877" priority="24085" stopIfTrue="1" operator="equal">
      <formula>"Napkin Hs"</formula>
    </cfRule>
    <cfRule type="cellIs" dxfId="20876" priority="24086" stopIfTrue="1" operator="equal">
      <formula>"Towel"</formula>
    </cfRule>
    <cfRule type="cellIs" dxfId="20875" priority="24087" stopIfTrue="1" operator="equal">
      <formula>"Napkin Hs"</formula>
    </cfRule>
    <cfRule type="cellIs" dxfId="20874" priority="24092" stopIfTrue="1" operator="equal">
      <formula>"Towel"</formula>
    </cfRule>
    <cfRule type="cellIs" dxfId="20873" priority="24093" stopIfTrue="1" operator="equal">
      <formula>"Napkin Hs"</formula>
    </cfRule>
    <cfRule type="cellIs" dxfId="20872" priority="24094" stopIfTrue="1" operator="equal">
      <formula>"Towel"</formula>
    </cfRule>
    <cfRule type="cellIs" dxfId="20871" priority="24095" stopIfTrue="1" operator="equal">
      <formula>"Napkin Hs"</formula>
    </cfRule>
    <cfRule type="cellIs" dxfId="20870" priority="24098" stopIfTrue="1" operator="equal">
      <formula>"Towel"</formula>
    </cfRule>
    <cfRule type="cellIs" dxfId="20869" priority="24099" stopIfTrue="1" operator="equal">
      <formula>"Napkin Hs"</formula>
    </cfRule>
    <cfRule type="cellIs" dxfId="20868" priority="24100" stopIfTrue="1" operator="equal">
      <formula>"Towel"</formula>
    </cfRule>
    <cfRule type="cellIs" dxfId="20867" priority="24101" stopIfTrue="1" operator="equal">
      <formula>"Napkin Hs"</formula>
    </cfRule>
    <cfRule type="cellIs" dxfId="20866" priority="24102" stopIfTrue="1" operator="equal">
      <formula>"Towel"</formula>
    </cfRule>
    <cfRule type="cellIs" dxfId="20865" priority="24103" stopIfTrue="1" operator="equal">
      <formula>"Napkin Hs"</formula>
    </cfRule>
    <cfRule type="cellIs" dxfId="20864" priority="24104" stopIfTrue="1" operator="equal">
      <formula>"Towel"</formula>
    </cfRule>
    <cfRule type="cellIs" dxfId="20863" priority="24105" stopIfTrue="1" operator="equal">
      <formula>"Napkin Hs"</formula>
    </cfRule>
    <cfRule type="cellIs" dxfId="20862" priority="24108" stopIfTrue="1" operator="equal">
      <formula>"Towel"</formula>
    </cfRule>
    <cfRule type="cellIs" dxfId="20861" priority="24109" stopIfTrue="1" operator="equal">
      <formula>"Napkin Hs"</formula>
    </cfRule>
    <cfRule type="cellIs" dxfId="20860" priority="24110" stopIfTrue="1" operator="equal">
      <formula>"Towel"</formula>
    </cfRule>
    <cfRule type="cellIs" dxfId="20859" priority="24111" stopIfTrue="1" operator="equal">
      <formula>"Napkin Hs"</formula>
    </cfRule>
    <cfRule type="cellIs" dxfId="20858" priority="24116" stopIfTrue="1" operator="equal">
      <formula>"Towel"</formula>
    </cfRule>
    <cfRule type="cellIs" dxfId="20857" priority="24117" stopIfTrue="1" operator="equal">
      <formula>"Napkin Hs"</formula>
    </cfRule>
    <cfRule type="cellIs" dxfId="20856" priority="24118" stopIfTrue="1" operator="equal">
      <formula>"Towel"</formula>
    </cfRule>
    <cfRule type="cellIs" dxfId="20855" priority="24119" stopIfTrue="1" operator="equal">
      <formula>"Napkin Hs"</formula>
    </cfRule>
    <cfRule type="cellIs" dxfId="20854" priority="24122" stopIfTrue="1" operator="equal">
      <formula>"Towel"</formula>
    </cfRule>
    <cfRule type="cellIs" dxfId="20853" priority="24123" stopIfTrue="1" operator="equal">
      <formula>"Napkin Hs"</formula>
    </cfRule>
    <cfRule type="cellIs" dxfId="20852" priority="24124" stopIfTrue="1" operator="equal">
      <formula>"Towel"</formula>
    </cfRule>
    <cfRule type="cellIs" dxfId="20851" priority="24125" stopIfTrue="1" operator="equal">
      <formula>"Napkin Hs"</formula>
    </cfRule>
    <cfRule type="cellIs" dxfId="20850" priority="24126" stopIfTrue="1" operator="equal">
      <formula>"Towel"</formula>
    </cfRule>
    <cfRule type="cellIs" dxfId="20849" priority="24127" stopIfTrue="1" operator="equal">
      <formula>"Napkin Hs"</formula>
    </cfRule>
    <cfRule type="cellIs" dxfId="20848" priority="24128" stopIfTrue="1" operator="equal">
      <formula>"Towel"</formula>
    </cfRule>
    <cfRule type="cellIs" dxfId="20847" priority="24129" stopIfTrue="1" operator="equal">
      <formula>"Napkin Hs"</formula>
    </cfRule>
    <cfRule type="cellIs" dxfId="20846" priority="24134" stopIfTrue="1" operator="equal">
      <formula>"Towel"</formula>
    </cfRule>
    <cfRule type="cellIs" dxfId="20845" priority="24135" stopIfTrue="1" operator="equal">
      <formula>"Napkin Hs"</formula>
    </cfRule>
    <cfRule type="cellIs" dxfId="20844" priority="24136" stopIfTrue="1" operator="equal">
      <formula>"Towel"</formula>
    </cfRule>
    <cfRule type="cellIs" dxfId="20843" priority="24137" stopIfTrue="1" operator="equal">
      <formula>"Napkin Hs"</formula>
    </cfRule>
    <cfRule type="cellIs" dxfId="20842" priority="24140" stopIfTrue="1" operator="equal">
      <formula>"Towel"</formula>
    </cfRule>
    <cfRule type="cellIs" dxfId="20841" priority="24141" stopIfTrue="1" operator="equal">
      <formula>"Napkin Hs"</formula>
    </cfRule>
    <cfRule type="cellIs" dxfId="20840" priority="24142" stopIfTrue="1" operator="equal">
      <formula>"Towel"</formula>
    </cfRule>
    <cfRule type="cellIs" dxfId="20839" priority="24143" stopIfTrue="1" operator="equal">
      <formula>"Napkin Hs"</formula>
    </cfRule>
    <cfRule type="cellIs" dxfId="20838" priority="24144" stopIfTrue="1" operator="equal">
      <formula>"Towel"</formula>
    </cfRule>
    <cfRule type="cellIs" dxfId="20837" priority="24145" stopIfTrue="1" operator="equal">
      <formula>"Napkin Hs"</formula>
    </cfRule>
    <cfRule type="cellIs" dxfId="20836" priority="24146" stopIfTrue="1" operator="equal">
      <formula>"Towel"</formula>
    </cfRule>
    <cfRule type="cellIs" dxfId="20835" priority="24147" stopIfTrue="1" operator="equal">
      <formula>"Napkin Hs"</formula>
    </cfRule>
    <cfRule type="cellIs" dxfId="20834" priority="24152" stopIfTrue="1" operator="equal">
      <formula>"Towel"</formula>
    </cfRule>
    <cfRule type="cellIs" dxfId="20833" priority="24153" stopIfTrue="1" operator="equal">
      <formula>"Napkin Hs"</formula>
    </cfRule>
    <cfRule type="cellIs" dxfId="20832" priority="24154" stopIfTrue="1" operator="equal">
      <formula>"Towel"</formula>
    </cfRule>
    <cfRule type="cellIs" dxfId="20831" priority="24155" stopIfTrue="1" operator="equal">
      <formula>"Napkin Hs"</formula>
    </cfRule>
    <cfRule type="cellIs" dxfId="20830" priority="24158" stopIfTrue="1" operator="equal">
      <formula>"Towel"</formula>
    </cfRule>
    <cfRule type="cellIs" dxfId="20829" priority="24159" stopIfTrue="1" operator="equal">
      <formula>"Napkin Hs"</formula>
    </cfRule>
    <cfRule type="cellIs" dxfId="20828" priority="24160" stopIfTrue="1" operator="equal">
      <formula>"Towel"</formula>
    </cfRule>
    <cfRule type="cellIs" dxfId="20827" priority="24161" stopIfTrue="1" operator="equal">
      <formula>"Napkin Hs"</formula>
    </cfRule>
  </conditionalFormatting>
  <conditionalFormatting sqref="C27">
    <cfRule type="cellIs" dxfId="20826" priority="24065" stopIfTrue="1" operator="equal">
      <formula>"Napkin Hs"</formula>
    </cfRule>
  </conditionalFormatting>
  <conditionalFormatting sqref="C27">
    <cfRule type="cellIs" dxfId="20825" priority="24064" stopIfTrue="1" operator="equal">
      <formula>"Napkin Hs"</formula>
    </cfRule>
  </conditionalFormatting>
  <conditionalFormatting sqref="C27">
    <cfRule type="cellIs" dxfId="20824" priority="24063" stopIfTrue="1" operator="equal">
      <formula>"Napkin Hs"</formula>
    </cfRule>
  </conditionalFormatting>
  <conditionalFormatting sqref="C27">
    <cfRule type="cellIs" dxfId="20823" priority="24062" stopIfTrue="1" operator="equal">
      <formula>"Napkin Hs"</formula>
    </cfRule>
  </conditionalFormatting>
  <conditionalFormatting sqref="C27">
    <cfRule type="cellIs" dxfId="20822" priority="24061" stopIfTrue="1" operator="equal">
      <formula>"Napkin Hs"</formula>
    </cfRule>
  </conditionalFormatting>
  <conditionalFormatting sqref="C27">
    <cfRule type="cellIs" dxfId="20821" priority="24060" stopIfTrue="1" operator="equal">
      <formula>"Napkin Hs"</formula>
    </cfRule>
  </conditionalFormatting>
  <conditionalFormatting sqref="C27">
    <cfRule type="cellIs" dxfId="20820" priority="24056" stopIfTrue="1" operator="equal">
      <formula>"Towel"</formula>
    </cfRule>
    <cfRule type="cellIs" dxfId="20819" priority="24057" stopIfTrue="1" operator="equal">
      <formula>"Napkin Hs"</formula>
    </cfRule>
  </conditionalFormatting>
  <conditionalFormatting sqref="C27">
    <cfRule type="cellIs" dxfId="20818" priority="24058" stopIfTrue="1" operator="equal">
      <formula>"Towel"</formula>
    </cfRule>
    <cfRule type="cellIs" dxfId="20817" priority="24059" stopIfTrue="1" operator="equal">
      <formula>"Napkin Hs"</formula>
    </cfRule>
  </conditionalFormatting>
  <conditionalFormatting sqref="C27">
    <cfRule type="cellIs" dxfId="20816" priority="24052" stopIfTrue="1" operator="equal">
      <formula>"Towel"</formula>
    </cfRule>
    <cfRule type="cellIs" dxfId="20815" priority="24053" stopIfTrue="1" operator="equal">
      <formula>"Napkin Hs"</formula>
    </cfRule>
  </conditionalFormatting>
  <conditionalFormatting sqref="C27">
    <cfRule type="cellIs" dxfId="20814" priority="24054" stopIfTrue="1" operator="equal">
      <formula>"Towel"</formula>
    </cfRule>
    <cfRule type="cellIs" dxfId="20813" priority="24055" stopIfTrue="1" operator="equal">
      <formula>"Napkin Hs"</formula>
    </cfRule>
  </conditionalFormatting>
  <conditionalFormatting sqref="C27">
    <cfRule type="cellIs" dxfId="20812" priority="24050" stopIfTrue="1" operator="equal">
      <formula>"Towel"</formula>
    </cfRule>
    <cfRule type="cellIs" dxfId="20811" priority="24051" stopIfTrue="1" operator="equal">
      <formula>"Napkin Hs"</formula>
    </cfRule>
  </conditionalFormatting>
  <conditionalFormatting sqref="C27">
    <cfRule type="cellIs" dxfId="20810" priority="24046" stopIfTrue="1" operator="equal">
      <formula>"Towel"</formula>
    </cfRule>
    <cfRule type="cellIs" dxfId="20809" priority="24047" stopIfTrue="1" operator="equal">
      <formula>"Napkin Hs"</formula>
    </cfRule>
  </conditionalFormatting>
  <conditionalFormatting sqref="C27">
    <cfRule type="cellIs" dxfId="20808" priority="24048" stopIfTrue="1" operator="equal">
      <formula>"Towel"</formula>
    </cfRule>
    <cfRule type="cellIs" dxfId="20807" priority="24049" stopIfTrue="1" operator="equal">
      <formula>"Napkin Hs"</formula>
    </cfRule>
  </conditionalFormatting>
  <conditionalFormatting sqref="C27">
    <cfRule type="cellIs" dxfId="20806" priority="24042" stopIfTrue="1" operator="equal">
      <formula>"Towel"</formula>
    </cfRule>
    <cfRule type="cellIs" dxfId="20805" priority="24043" stopIfTrue="1" operator="equal">
      <formula>"Napkin Hs"</formula>
    </cfRule>
  </conditionalFormatting>
  <conditionalFormatting sqref="C27">
    <cfRule type="cellIs" dxfId="20804" priority="24044" stopIfTrue="1" operator="equal">
      <formula>"Towel"</formula>
    </cfRule>
    <cfRule type="cellIs" dxfId="20803" priority="24045" stopIfTrue="1" operator="equal">
      <formula>"Napkin Hs"</formula>
    </cfRule>
  </conditionalFormatting>
  <conditionalFormatting sqref="C27">
    <cfRule type="cellIs" dxfId="20802" priority="24040" stopIfTrue="1" operator="equal">
      <formula>"Towel"</formula>
    </cfRule>
    <cfRule type="cellIs" dxfId="20801" priority="24041" stopIfTrue="1" operator="equal">
      <formula>"Napkin Hs"</formula>
    </cfRule>
  </conditionalFormatting>
  <conditionalFormatting sqref="C27">
    <cfRule type="cellIs" dxfId="20800" priority="24034" stopIfTrue="1" operator="equal">
      <formula>"Towel"</formula>
    </cfRule>
    <cfRule type="cellIs" dxfId="20799" priority="24035" stopIfTrue="1" operator="equal">
      <formula>"Napkin Hs"</formula>
    </cfRule>
  </conditionalFormatting>
  <conditionalFormatting sqref="C27">
    <cfRule type="cellIs" dxfId="20798" priority="24038" stopIfTrue="1" operator="equal">
      <formula>"Towel"</formula>
    </cfRule>
    <cfRule type="cellIs" dxfId="20797" priority="24039" stopIfTrue="1" operator="equal">
      <formula>"Napkin Hs"</formula>
    </cfRule>
  </conditionalFormatting>
  <conditionalFormatting sqref="C27">
    <cfRule type="cellIs" dxfId="20796" priority="24036" stopIfTrue="1" operator="equal">
      <formula>"Towel"</formula>
    </cfRule>
    <cfRule type="cellIs" dxfId="20795" priority="24037" stopIfTrue="1" operator="equal">
      <formula>"Napkin Hs"</formula>
    </cfRule>
  </conditionalFormatting>
  <conditionalFormatting sqref="C27">
    <cfRule type="cellIs" dxfId="20794" priority="24028" stopIfTrue="1" operator="equal">
      <formula>"Towel"</formula>
    </cfRule>
    <cfRule type="cellIs" dxfId="20793" priority="24029" stopIfTrue="1" operator="equal">
      <formula>"Napkin Hs"</formula>
    </cfRule>
  </conditionalFormatting>
  <conditionalFormatting sqref="C27">
    <cfRule type="cellIs" dxfId="20792" priority="24030" stopIfTrue="1" operator="equal">
      <formula>"Towel"</formula>
    </cfRule>
    <cfRule type="cellIs" dxfId="20791" priority="24031" stopIfTrue="1" operator="equal">
      <formula>"Napkin Hs"</formula>
    </cfRule>
  </conditionalFormatting>
  <conditionalFormatting sqref="C27">
    <cfRule type="cellIs" dxfId="20790" priority="24032" stopIfTrue="1" operator="equal">
      <formula>"Towel"</formula>
    </cfRule>
    <cfRule type="cellIs" dxfId="20789" priority="24033" stopIfTrue="1" operator="equal">
      <formula>"Napkin Hs"</formula>
    </cfRule>
  </conditionalFormatting>
  <conditionalFormatting sqref="C27">
    <cfRule type="cellIs" dxfId="20788" priority="24026" stopIfTrue="1" operator="equal">
      <formula>"Towel"</formula>
    </cfRule>
    <cfRule type="cellIs" dxfId="20787" priority="24027" stopIfTrue="1" operator="equal">
      <formula>"Napkin Hs"</formula>
    </cfRule>
  </conditionalFormatting>
  <conditionalFormatting sqref="C27">
    <cfRule type="cellIs" dxfId="20786" priority="24024" stopIfTrue="1" operator="equal">
      <formula>"Towel"</formula>
    </cfRule>
    <cfRule type="cellIs" dxfId="20785" priority="24025" stopIfTrue="1" operator="equal">
      <formula>"Napkin Hs"</formula>
    </cfRule>
  </conditionalFormatting>
  <conditionalFormatting sqref="C27">
    <cfRule type="cellIs" dxfId="20784" priority="24000" stopIfTrue="1" operator="equal">
      <formula>"Towel"</formula>
    </cfRule>
  </conditionalFormatting>
  <conditionalFormatting sqref="C27">
    <cfRule type="cellIs" dxfId="20783" priority="24001" stopIfTrue="1" operator="equal">
      <formula>"Napkin Hs"</formula>
    </cfRule>
    <cfRule type="cellIs" dxfId="20782" priority="24006" stopIfTrue="1" operator="equal">
      <formula>"Towel"</formula>
    </cfRule>
    <cfRule type="cellIs" dxfId="20781" priority="24007" stopIfTrue="1" operator="equal">
      <formula>"Napkin Hs"</formula>
    </cfRule>
    <cfRule type="cellIs" dxfId="20780" priority="24016" stopIfTrue="1" operator="equal">
      <formula>"Towel"</formula>
    </cfRule>
    <cfRule type="cellIs" dxfId="20779" priority="24017" stopIfTrue="1" operator="equal">
      <formula>"Napkin Hs"</formula>
    </cfRule>
    <cfRule type="cellIs" dxfId="20778" priority="24022" stopIfTrue="1" operator="equal">
      <formula>"Towel"</formula>
    </cfRule>
    <cfRule type="cellIs" dxfId="20777" priority="24023" stopIfTrue="1" operator="equal">
      <formula>"Napkin Hs"</formula>
    </cfRule>
  </conditionalFormatting>
  <conditionalFormatting sqref="C27">
    <cfRule type="cellIs" dxfId="20776" priority="24002" stopIfTrue="1" operator="equal">
      <formula>"Towel"</formula>
    </cfRule>
    <cfRule type="cellIs" dxfId="20775" priority="24003" stopIfTrue="1" operator="equal">
      <formula>"Napkin Hs"</formula>
    </cfRule>
    <cfRule type="cellIs" dxfId="20774" priority="24004" stopIfTrue="1" operator="equal">
      <formula>"Towel"</formula>
    </cfRule>
    <cfRule type="cellIs" dxfId="20773" priority="24005" stopIfTrue="1" operator="equal">
      <formula>"Napkin Hs"</formula>
    </cfRule>
    <cfRule type="cellIs" dxfId="20772" priority="24008" stopIfTrue="1" operator="equal">
      <formula>"Towel"</formula>
    </cfRule>
    <cfRule type="cellIs" dxfId="20771" priority="24009" stopIfTrue="1" operator="equal">
      <formula>"Napkin Hs"</formula>
    </cfRule>
    <cfRule type="cellIs" dxfId="20770" priority="24010" stopIfTrue="1" operator="equal">
      <formula>"Towel"</formula>
    </cfRule>
    <cfRule type="cellIs" dxfId="20769" priority="24011" stopIfTrue="1" operator="equal">
      <formula>"Napkin Hs"</formula>
    </cfRule>
    <cfRule type="cellIs" dxfId="20768" priority="24012" stopIfTrue="1" operator="equal">
      <formula>"Towel"</formula>
    </cfRule>
    <cfRule type="cellIs" dxfId="20767" priority="24013" stopIfTrue="1" operator="equal">
      <formula>"Napkin Hs"</formula>
    </cfRule>
    <cfRule type="cellIs" dxfId="20766" priority="24014" stopIfTrue="1" operator="equal">
      <formula>"Towel"</formula>
    </cfRule>
    <cfRule type="cellIs" dxfId="20765" priority="24015" stopIfTrue="1" operator="equal">
      <formula>"Napkin Hs"</formula>
    </cfRule>
    <cfRule type="cellIs" dxfId="20764" priority="24018" stopIfTrue="1" operator="equal">
      <formula>"Towel"</formula>
    </cfRule>
    <cfRule type="cellIs" dxfId="20763" priority="24019" stopIfTrue="1" operator="equal">
      <formula>"Napkin Hs"</formula>
    </cfRule>
    <cfRule type="cellIs" dxfId="20762" priority="24021" stopIfTrue="1" operator="equal">
      <formula>"Napkin Hs"</formula>
    </cfRule>
  </conditionalFormatting>
  <conditionalFormatting sqref="C27">
    <cfRule type="cellIs" dxfId="20761" priority="24020" stopIfTrue="1" operator="equal">
      <formula>"Towel"</formula>
    </cfRule>
  </conditionalFormatting>
  <conditionalFormatting sqref="C27">
    <cfRule type="cellIs" dxfId="20760" priority="23998" stopIfTrue="1" operator="equal">
      <formula>"Towel"</formula>
    </cfRule>
    <cfRule type="cellIs" dxfId="20759" priority="23999" stopIfTrue="1" operator="equal">
      <formula>"Napkin Hs"</formula>
    </cfRule>
  </conditionalFormatting>
  <conditionalFormatting sqref="C27">
    <cfRule type="cellIs" dxfId="20758" priority="23997" stopIfTrue="1" operator="equal">
      <formula>"Napkin Hs"</formula>
    </cfRule>
  </conditionalFormatting>
  <conditionalFormatting sqref="C27">
    <cfRule type="cellIs" dxfId="20757" priority="23996" stopIfTrue="1" operator="equal">
      <formula>"Towel"</formula>
    </cfRule>
  </conditionalFormatting>
  <conditionalFormatting sqref="C27">
    <cfRule type="cellIs" dxfId="20756" priority="23994" stopIfTrue="1" operator="equal">
      <formula>"Towel"</formula>
    </cfRule>
  </conditionalFormatting>
  <conditionalFormatting sqref="C27">
    <cfRule type="cellIs" dxfId="20755" priority="23995" stopIfTrue="1" operator="equal">
      <formula>"Napkin Hs"</formula>
    </cfRule>
  </conditionalFormatting>
  <conditionalFormatting sqref="C27">
    <cfRule type="cellIs" dxfId="20754" priority="23898" stopIfTrue="1" operator="equal">
      <formula>"Towel"</formula>
    </cfRule>
  </conditionalFormatting>
  <conditionalFormatting sqref="C27">
    <cfRule type="cellIs" dxfId="20753" priority="23908" stopIfTrue="1" operator="equal">
      <formula>"Towel"</formula>
    </cfRule>
    <cfRule type="cellIs" dxfId="20752" priority="23909" stopIfTrue="1" operator="equal">
      <formula>"Napkin Hs"</formula>
    </cfRule>
    <cfRule type="cellIs" dxfId="20751" priority="23914" stopIfTrue="1" operator="equal">
      <formula>"Towel"</formula>
    </cfRule>
    <cfRule type="cellIs" dxfId="20750" priority="23915" stopIfTrue="1" operator="equal">
      <formula>"Napkin Hs"</formula>
    </cfRule>
    <cfRule type="cellIs" dxfId="20749" priority="23920" stopIfTrue="1" operator="equal">
      <formula>"Towel"</formula>
    </cfRule>
    <cfRule type="cellIs" dxfId="20748" priority="23921" stopIfTrue="1" operator="equal">
      <formula>"Napkin Hs"</formula>
    </cfRule>
    <cfRule type="cellIs" dxfId="20747" priority="23922" stopIfTrue="1" operator="equal">
      <formula>"Towel"</formula>
    </cfRule>
    <cfRule type="cellIs" dxfId="20746" priority="23923" stopIfTrue="1" operator="equal">
      <formula>"Napkin Hs"</formula>
    </cfRule>
    <cfRule type="cellIs" dxfId="20745" priority="23928" stopIfTrue="1" operator="equal">
      <formula>"Towel"</formula>
    </cfRule>
    <cfRule type="cellIs" dxfId="20744" priority="23929" stopIfTrue="1" operator="equal">
      <formula>"Napkin Hs"</formula>
    </cfRule>
    <cfRule type="cellIs" dxfId="20743" priority="23938" stopIfTrue="1" operator="equal">
      <formula>"Towel"</formula>
    </cfRule>
    <cfRule type="cellIs" dxfId="20742" priority="23939" stopIfTrue="1" operator="equal">
      <formula>"Napkin Hs"</formula>
    </cfRule>
    <cfRule type="cellIs" dxfId="20741" priority="23944" stopIfTrue="1" operator="equal">
      <formula>"Towel"</formula>
    </cfRule>
    <cfRule type="cellIs" dxfId="20740" priority="23945" stopIfTrue="1" operator="equal">
      <formula>"Napkin Hs"</formula>
    </cfRule>
    <cfRule type="cellIs" dxfId="20739" priority="23946" stopIfTrue="1" operator="equal">
      <formula>"Towel"</formula>
    </cfRule>
    <cfRule type="cellIs" dxfId="20738" priority="23947" stopIfTrue="1" operator="equal">
      <formula>"Napkin Hs"</formula>
    </cfRule>
    <cfRule type="cellIs" dxfId="20737" priority="23952" stopIfTrue="1" operator="equal">
      <formula>"Towel"</formula>
    </cfRule>
    <cfRule type="cellIs" dxfId="20736" priority="23953" stopIfTrue="1" operator="equal">
      <formula>"Napkin Hs"</formula>
    </cfRule>
    <cfRule type="cellIs" dxfId="20735" priority="23962" stopIfTrue="1" operator="equal">
      <formula>"Towel"</formula>
    </cfRule>
    <cfRule type="cellIs" dxfId="20734" priority="23963" stopIfTrue="1" operator="equal">
      <formula>"Napkin Hs"</formula>
    </cfRule>
    <cfRule type="cellIs" dxfId="20733" priority="23964" stopIfTrue="1" operator="equal">
      <formula>"Towel"</formula>
    </cfRule>
    <cfRule type="cellIs" dxfId="20732" priority="23965" stopIfTrue="1" operator="equal">
      <formula>"Napkin Hs"</formula>
    </cfRule>
    <cfRule type="cellIs" dxfId="20731" priority="23970" stopIfTrue="1" operator="equal">
      <formula>"Towel"</formula>
    </cfRule>
    <cfRule type="cellIs" dxfId="20730" priority="23971" stopIfTrue="1" operator="equal">
      <formula>"Napkin Hs"</formula>
    </cfRule>
    <cfRule type="cellIs" dxfId="20729" priority="23980" stopIfTrue="1" operator="equal">
      <formula>"Towel"</formula>
    </cfRule>
    <cfRule type="cellIs" dxfId="20728" priority="23981" stopIfTrue="1" operator="equal">
      <formula>"Napkin Hs"</formula>
    </cfRule>
    <cfRule type="cellIs" dxfId="20727" priority="23982" stopIfTrue="1" operator="equal">
      <formula>"Towel"</formula>
    </cfRule>
    <cfRule type="cellIs" dxfId="20726" priority="23983" stopIfTrue="1" operator="equal">
      <formula>"Napkin Hs"</formula>
    </cfRule>
    <cfRule type="cellIs" dxfId="20725" priority="23989" stopIfTrue="1" operator="equal">
      <formula>"Napkin Hs"</formula>
    </cfRule>
  </conditionalFormatting>
  <conditionalFormatting sqref="C27">
    <cfRule type="cellIs" dxfId="20724" priority="23988" stopIfTrue="1" operator="equal">
      <formula>"Towel"</formula>
    </cfRule>
  </conditionalFormatting>
  <conditionalFormatting sqref="C27">
    <cfRule type="cellIs" dxfId="20723" priority="23899" stopIfTrue="1" operator="equal">
      <formula>"Napkin Hs"</formula>
    </cfRule>
    <cfRule type="cellIs" dxfId="20722" priority="23900" stopIfTrue="1" operator="equal">
      <formula>"Towel"</formula>
    </cfRule>
    <cfRule type="cellIs" dxfId="20721" priority="23901" stopIfTrue="1" operator="equal">
      <formula>"Napkin Hs"</formula>
    </cfRule>
    <cfRule type="cellIs" dxfId="20720" priority="23902" stopIfTrue="1" operator="equal">
      <formula>"Towel"</formula>
    </cfRule>
    <cfRule type="cellIs" dxfId="20719" priority="23903" stopIfTrue="1" operator="equal">
      <formula>"Napkin Hs"</formula>
    </cfRule>
    <cfRule type="cellIs" dxfId="20718" priority="23904" stopIfTrue="1" operator="equal">
      <formula>"Towel"</formula>
    </cfRule>
    <cfRule type="cellIs" dxfId="20717" priority="23905" stopIfTrue="1" operator="equal">
      <formula>"Napkin Hs"</formula>
    </cfRule>
    <cfRule type="cellIs" dxfId="20716" priority="23906" stopIfTrue="1" operator="equal">
      <formula>"Towel"</formula>
    </cfRule>
    <cfRule type="cellIs" dxfId="20715" priority="23907" stopIfTrue="1" operator="equal">
      <formula>"Napkin Hs"</formula>
    </cfRule>
    <cfRule type="cellIs" dxfId="20714" priority="23910" stopIfTrue="1" operator="equal">
      <formula>"Towel"</formula>
    </cfRule>
    <cfRule type="cellIs" dxfId="20713" priority="23911" stopIfTrue="1" operator="equal">
      <formula>"Napkin Hs"</formula>
    </cfRule>
    <cfRule type="cellIs" dxfId="20712" priority="23912" stopIfTrue="1" operator="equal">
      <formula>"Towel"</formula>
    </cfRule>
    <cfRule type="cellIs" dxfId="20711" priority="23913" stopIfTrue="1" operator="equal">
      <formula>"Napkin Hs"</formula>
    </cfRule>
    <cfRule type="cellIs" dxfId="20710" priority="23916" stopIfTrue="1" operator="equal">
      <formula>"Towel"</formula>
    </cfRule>
    <cfRule type="cellIs" dxfId="20709" priority="23917" stopIfTrue="1" operator="equal">
      <formula>"Napkin Hs"</formula>
    </cfRule>
    <cfRule type="cellIs" dxfId="20708" priority="23918" stopIfTrue="1" operator="equal">
      <formula>"Towel"</formula>
    </cfRule>
    <cfRule type="cellIs" dxfId="20707" priority="23919" stopIfTrue="1" operator="equal">
      <formula>"Napkin Hs"</formula>
    </cfRule>
    <cfRule type="cellIs" dxfId="20706" priority="23924" stopIfTrue="1" operator="equal">
      <formula>"Towel"</formula>
    </cfRule>
    <cfRule type="cellIs" dxfId="20705" priority="23925" stopIfTrue="1" operator="equal">
      <formula>"Napkin Hs"</formula>
    </cfRule>
    <cfRule type="cellIs" dxfId="20704" priority="23926" stopIfTrue="1" operator="equal">
      <formula>"Towel"</formula>
    </cfRule>
    <cfRule type="cellIs" dxfId="20703" priority="23927" stopIfTrue="1" operator="equal">
      <formula>"Napkin Hs"</formula>
    </cfRule>
    <cfRule type="cellIs" dxfId="20702" priority="23930" stopIfTrue="1" operator="equal">
      <formula>"Towel"</formula>
    </cfRule>
    <cfRule type="cellIs" dxfId="20701" priority="23931" stopIfTrue="1" operator="equal">
      <formula>"Napkin Hs"</formula>
    </cfRule>
    <cfRule type="cellIs" dxfId="20700" priority="23932" stopIfTrue="1" operator="equal">
      <formula>"Towel"</formula>
    </cfRule>
    <cfRule type="cellIs" dxfId="20699" priority="23933" stopIfTrue="1" operator="equal">
      <formula>"Napkin Hs"</formula>
    </cfRule>
    <cfRule type="cellIs" dxfId="20698" priority="23934" stopIfTrue="1" operator="equal">
      <formula>"Towel"</formula>
    </cfRule>
    <cfRule type="cellIs" dxfId="20697" priority="23935" stopIfTrue="1" operator="equal">
      <formula>"Napkin Hs"</formula>
    </cfRule>
    <cfRule type="cellIs" dxfId="20696" priority="23936" stopIfTrue="1" operator="equal">
      <formula>"Towel"</formula>
    </cfRule>
    <cfRule type="cellIs" dxfId="20695" priority="23937" stopIfTrue="1" operator="equal">
      <formula>"Napkin Hs"</formula>
    </cfRule>
    <cfRule type="cellIs" dxfId="20694" priority="23940" stopIfTrue="1" operator="equal">
      <formula>"Towel"</formula>
    </cfRule>
    <cfRule type="cellIs" dxfId="20693" priority="23941" stopIfTrue="1" operator="equal">
      <formula>"Napkin Hs"</formula>
    </cfRule>
    <cfRule type="cellIs" dxfId="20692" priority="23942" stopIfTrue="1" operator="equal">
      <formula>"Towel"</formula>
    </cfRule>
    <cfRule type="cellIs" dxfId="20691" priority="23943" stopIfTrue="1" operator="equal">
      <formula>"Napkin Hs"</formula>
    </cfRule>
    <cfRule type="cellIs" dxfId="20690" priority="23948" stopIfTrue="1" operator="equal">
      <formula>"Towel"</formula>
    </cfRule>
    <cfRule type="cellIs" dxfId="20689" priority="23949" stopIfTrue="1" operator="equal">
      <formula>"Napkin Hs"</formula>
    </cfRule>
    <cfRule type="cellIs" dxfId="20688" priority="23950" stopIfTrue="1" operator="equal">
      <formula>"Towel"</formula>
    </cfRule>
    <cfRule type="cellIs" dxfId="20687" priority="23951" stopIfTrue="1" operator="equal">
      <formula>"Napkin Hs"</formula>
    </cfRule>
    <cfRule type="cellIs" dxfId="20686" priority="23954" stopIfTrue="1" operator="equal">
      <formula>"Towel"</formula>
    </cfRule>
    <cfRule type="cellIs" dxfId="20685" priority="23955" stopIfTrue="1" operator="equal">
      <formula>"Napkin Hs"</formula>
    </cfRule>
    <cfRule type="cellIs" dxfId="20684" priority="23956" stopIfTrue="1" operator="equal">
      <formula>"Towel"</formula>
    </cfRule>
    <cfRule type="cellIs" dxfId="20683" priority="23957" stopIfTrue="1" operator="equal">
      <formula>"Napkin Hs"</formula>
    </cfRule>
    <cfRule type="cellIs" dxfId="20682" priority="23958" stopIfTrue="1" operator="equal">
      <formula>"Towel"</formula>
    </cfRule>
    <cfRule type="cellIs" dxfId="20681" priority="23959" stopIfTrue="1" operator="equal">
      <formula>"Napkin Hs"</formula>
    </cfRule>
    <cfRule type="cellIs" dxfId="20680" priority="23960" stopIfTrue="1" operator="equal">
      <formula>"Towel"</formula>
    </cfRule>
    <cfRule type="cellIs" dxfId="20679" priority="23961" stopIfTrue="1" operator="equal">
      <formula>"Napkin Hs"</formula>
    </cfRule>
    <cfRule type="cellIs" dxfId="20678" priority="23966" stopIfTrue="1" operator="equal">
      <formula>"Towel"</formula>
    </cfRule>
    <cfRule type="cellIs" dxfId="20677" priority="23967" stopIfTrue="1" operator="equal">
      <formula>"Napkin Hs"</formula>
    </cfRule>
    <cfRule type="cellIs" dxfId="20676" priority="23968" stopIfTrue="1" operator="equal">
      <formula>"Towel"</formula>
    </cfRule>
    <cfRule type="cellIs" dxfId="20675" priority="23969" stopIfTrue="1" operator="equal">
      <formula>"Napkin Hs"</formula>
    </cfRule>
    <cfRule type="cellIs" dxfId="20674" priority="23972" stopIfTrue="1" operator="equal">
      <formula>"Towel"</formula>
    </cfRule>
    <cfRule type="cellIs" dxfId="20673" priority="23973" stopIfTrue="1" operator="equal">
      <formula>"Napkin Hs"</formula>
    </cfRule>
    <cfRule type="cellIs" dxfId="20672" priority="23974" stopIfTrue="1" operator="equal">
      <formula>"Towel"</formula>
    </cfRule>
    <cfRule type="cellIs" dxfId="20671" priority="23975" stopIfTrue="1" operator="equal">
      <formula>"Napkin Hs"</formula>
    </cfRule>
    <cfRule type="cellIs" dxfId="20670" priority="23976" stopIfTrue="1" operator="equal">
      <formula>"Towel"</formula>
    </cfRule>
    <cfRule type="cellIs" dxfId="20669" priority="23977" stopIfTrue="1" operator="equal">
      <formula>"Napkin Hs"</formula>
    </cfRule>
    <cfRule type="cellIs" dxfId="20668" priority="23978" stopIfTrue="1" operator="equal">
      <formula>"Towel"</formula>
    </cfRule>
    <cfRule type="cellIs" dxfId="20667" priority="23979" stopIfTrue="1" operator="equal">
      <formula>"Napkin Hs"</formula>
    </cfRule>
    <cfRule type="cellIs" dxfId="20666" priority="23984" stopIfTrue="1" operator="equal">
      <formula>"Towel"</formula>
    </cfRule>
    <cfRule type="cellIs" dxfId="20665" priority="23985" stopIfTrue="1" operator="equal">
      <formula>"Napkin Hs"</formula>
    </cfRule>
    <cfRule type="cellIs" dxfId="20664" priority="23986" stopIfTrue="1" operator="equal">
      <formula>"Towel"</formula>
    </cfRule>
    <cfRule type="cellIs" dxfId="20663" priority="23987" stopIfTrue="1" operator="equal">
      <formula>"Napkin Hs"</formula>
    </cfRule>
    <cfRule type="cellIs" dxfId="20662" priority="23990" stopIfTrue="1" operator="equal">
      <formula>"Towel"</formula>
    </cfRule>
    <cfRule type="cellIs" dxfId="20661" priority="23991" stopIfTrue="1" operator="equal">
      <formula>"Napkin Hs"</formula>
    </cfRule>
    <cfRule type="cellIs" dxfId="20660" priority="23992" stopIfTrue="1" operator="equal">
      <formula>"Towel"</formula>
    </cfRule>
    <cfRule type="cellIs" dxfId="20659" priority="23993" stopIfTrue="1" operator="equal">
      <formula>"Napkin Hs"</formula>
    </cfRule>
  </conditionalFormatting>
  <conditionalFormatting sqref="C27">
    <cfRule type="cellIs" dxfId="20658" priority="23897" stopIfTrue="1" operator="equal">
      <formula>"Napkin Hs"</formula>
    </cfRule>
  </conditionalFormatting>
  <conditionalFormatting sqref="C27">
    <cfRule type="cellIs" dxfId="20657" priority="23896" stopIfTrue="1" operator="equal">
      <formula>"Napkin Hs"</formula>
    </cfRule>
  </conditionalFormatting>
  <conditionalFormatting sqref="C27">
    <cfRule type="cellIs" dxfId="20656" priority="23895" stopIfTrue="1" operator="equal">
      <formula>"Napkin Hs"</formula>
    </cfRule>
  </conditionalFormatting>
  <conditionalFormatting sqref="C27">
    <cfRule type="cellIs" dxfId="20655" priority="23894" stopIfTrue="1" operator="equal">
      <formula>"Napkin Hs"</formula>
    </cfRule>
  </conditionalFormatting>
  <conditionalFormatting sqref="C27">
    <cfRule type="cellIs" dxfId="20654" priority="23893" stopIfTrue="1" operator="equal">
      <formula>"Napkin Hs"</formula>
    </cfRule>
  </conditionalFormatting>
  <conditionalFormatting sqref="C27">
    <cfRule type="cellIs" dxfId="20653" priority="23892" stopIfTrue="1" operator="equal">
      <formula>"Napkin Hs"</formula>
    </cfRule>
  </conditionalFormatting>
  <conditionalFormatting sqref="C27">
    <cfRule type="cellIs" dxfId="20652" priority="23888" stopIfTrue="1" operator="equal">
      <formula>"Towel"</formula>
    </cfRule>
    <cfRule type="cellIs" dxfId="20651" priority="23889" stopIfTrue="1" operator="equal">
      <formula>"Napkin Hs"</formula>
    </cfRule>
  </conditionalFormatting>
  <conditionalFormatting sqref="C27">
    <cfRule type="cellIs" dxfId="20650" priority="23890" stopIfTrue="1" operator="equal">
      <formula>"Towel"</formula>
    </cfRule>
    <cfRule type="cellIs" dxfId="20649" priority="23891" stopIfTrue="1" operator="equal">
      <formula>"Napkin Hs"</formula>
    </cfRule>
  </conditionalFormatting>
  <conditionalFormatting sqref="C27">
    <cfRule type="cellIs" dxfId="20648" priority="23884" stopIfTrue="1" operator="equal">
      <formula>"Towel"</formula>
    </cfRule>
    <cfRule type="cellIs" dxfId="20647" priority="23885" stopIfTrue="1" operator="equal">
      <formula>"Napkin Hs"</formula>
    </cfRule>
  </conditionalFormatting>
  <conditionalFormatting sqref="C27">
    <cfRule type="cellIs" dxfId="20646" priority="23886" stopIfTrue="1" operator="equal">
      <formula>"Towel"</formula>
    </cfRule>
    <cfRule type="cellIs" dxfId="20645" priority="23887" stopIfTrue="1" operator="equal">
      <formula>"Napkin Hs"</formula>
    </cfRule>
  </conditionalFormatting>
  <conditionalFormatting sqref="B27:B28">
    <cfRule type="cellIs" dxfId="20644" priority="23883" stopIfTrue="1" operator="equal">
      <formula>"Napkin Hs"</formula>
    </cfRule>
  </conditionalFormatting>
  <conditionalFormatting sqref="B27:B28">
    <cfRule type="cellIs" dxfId="20643" priority="23882" stopIfTrue="1" operator="equal">
      <formula>"Napkin Hs"</formula>
    </cfRule>
  </conditionalFormatting>
  <conditionalFormatting sqref="B27:B28">
    <cfRule type="cellIs" dxfId="20642" priority="23881" stopIfTrue="1" operator="equal">
      <formula>"Napkin Hs"</formula>
    </cfRule>
  </conditionalFormatting>
  <conditionalFormatting sqref="C28">
    <cfRule type="cellIs" dxfId="20641" priority="23879" stopIfTrue="1" operator="equal">
      <formula>"Towel"</formula>
    </cfRule>
    <cfRule type="cellIs" dxfId="20640" priority="23880" stopIfTrue="1" operator="equal">
      <formula>"Napkin Hs"</formula>
    </cfRule>
  </conditionalFormatting>
  <conditionalFormatting sqref="C28">
    <cfRule type="cellIs" dxfId="20639" priority="23875" stopIfTrue="1" operator="equal">
      <formula>"Towel"</formula>
    </cfRule>
    <cfRule type="cellIs" dxfId="20638" priority="23876" stopIfTrue="1" operator="equal">
      <formula>"Napkin Hs"</formula>
    </cfRule>
  </conditionalFormatting>
  <conditionalFormatting sqref="C28">
    <cfRule type="cellIs" dxfId="20637" priority="23877" stopIfTrue="1" operator="equal">
      <formula>"Towel"</formula>
    </cfRule>
    <cfRule type="cellIs" dxfId="20636" priority="23878" stopIfTrue="1" operator="equal">
      <formula>"Napkin Hs"</formula>
    </cfRule>
  </conditionalFormatting>
  <conditionalFormatting sqref="C28">
    <cfRule type="cellIs" dxfId="20635" priority="23873" stopIfTrue="1" operator="equal">
      <formula>"Towel"</formula>
    </cfRule>
    <cfRule type="cellIs" dxfId="20634" priority="23874" stopIfTrue="1" operator="equal">
      <formula>"Napkin Hs"</formula>
    </cfRule>
  </conditionalFormatting>
  <conditionalFormatting sqref="C28">
    <cfRule type="cellIs" dxfId="20633" priority="23871" stopIfTrue="1" operator="equal">
      <formula>"Towel"</formula>
    </cfRule>
    <cfRule type="cellIs" dxfId="20632" priority="23872" stopIfTrue="1" operator="equal">
      <formula>"Napkin Hs"</formula>
    </cfRule>
  </conditionalFormatting>
  <conditionalFormatting sqref="C28">
    <cfRule type="cellIs" dxfId="20631" priority="23869" stopIfTrue="1" operator="equal">
      <formula>"Towel"</formula>
    </cfRule>
    <cfRule type="cellIs" dxfId="20630" priority="23870" stopIfTrue="1" operator="equal">
      <formula>"Napkin Hs"</formula>
    </cfRule>
  </conditionalFormatting>
  <conditionalFormatting sqref="C28">
    <cfRule type="cellIs" dxfId="20629" priority="23861" stopIfTrue="1" operator="equal">
      <formula>"Towel"</formula>
    </cfRule>
    <cfRule type="cellIs" dxfId="20628" priority="23862" stopIfTrue="1" operator="equal">
      <formula>"Napkin Hs"</formula>
    </cfRule>
  </conditionalFormatting>
  <conditionalFormatting sqref="C28">
    <cfRule type="cellIs" dxfId="20627" priority="23863" stopIfTrue="1" operator="equal">
      <formula>"Towel"</formula>
    </cfRule>
    <cfRule type="cellIs" dxfId="20626" priority="23864" stopIfTrue="1" operator="equal">
      <formula>"Napkin Hs"</formula>
    </cfRule>
  </conditionalFormatting>
  <conditionalFormatting sqref="C28">
    <cfRule type="cellIs" dxfId="20625" priority="23859" stopIfTrue="1" operator="equal">
      <formula>"Towel"</formula>
    </cfRule>
    <cfRule type="cellIs" dxfId="20624" priority="23860" stopIfTrue="1" operator="equal">
      <formula>"Napkin Hs"</formula>
    </cfRule>
  </conditionalFormatting>
  <conditionalFormatting sqref="C28">
    <cfRule type="cellIs" dxfId="20623" priority="23857" stopIfTrue="1" operator="equal">
      <formula>"Towel"</formula>
    </cfRule>
    <cfRule type="cellIs" dxfId="20622" priority="23858" stopIfTrue="1" operator="equal">
      <formula>"Napkin Hs"</formula>
    </cfRule>
  </conditionalFormatting>
  <conditionalFormatting sqref="C28">
    <cfRule type="cellIs" dxfId="20621" priority="23865" stopIfTrue="1" operator="equal">
      <formula>"Towel"</formula>
    </cfRule>
    <cfRule type="cellIs" dxfId="20620" priority="23866" stopIfTrue="1" operator="equal">
      <formula>"Napkin Hs"</formula>
    </cfRule>
  </conditionalFormatting>
  <conditionalFormatting sqref="C28">
    <cfRule type="cellIs" dxfId="20619" priority="23867" stopIfTrue="1" operator="equal">
      <formula>"Towel"</formula>
    </cfRule>
    <cfRule type="cellIs" dxfId="20618" priority="23868" stopIfTrue="1" operator="equal">
      <formula>"Napkin Hs"</formula>
    </cfRule>
  </conditionalFormatting>
  <conditionalFormatting sqref="C28">
    <cfRule type="cellIs" dxfId="20617" priority="23855" stopIfTrue="1" operator="equal">
      <formula>"Towel"</formula>
    </cfRule>
    <cfRule type="cellIs" dxfId="20616" priority="23856" stopIfTrue="1" operator="equal">
      <formula>"Napkin Hs"</formula>
    </cfRule>
  </conditionalFormatting>
  <conditionalFormatting sqref="C28">
    <cfRule type="cellIs" dxfId="20615" priority="23851" stopIfTrue="1" operator="equal">
      <formula>"Towel"</formula>
    </cfRule>
    <cfRule type="cellIs" dxfId="20614" priority="23852" stopIfTrue="1" operator="equal">
      <formula>"Napkin Hs"</formula>
    </cfRule>
  </conditionalFormatting>
  <conditionalFormatting sqref="C28">
    <cfRule type="cellIs" dxfId="20613" priority="23853" stopIfTrue="1" operator="equal">
      <formula>"Towel"</formula>
    </cfRule>
    <cfRule type="cellIs" dxfId="20612" priority="23854" stopIfTrue="1" operator="equal">
      <formula>"Napkin Hs"</formula>
    </cfRule>
  </conditionalFormatting>
  <conditionalFormatting sqref="C28">
    <cfRule type="cellIs" dxfId="20611" priority="23849" stopIfTrue="1" operator="equal">
      <formula>"Towel"</formula>
    </cfRule>
    <cfRule type="cellIs" dxfId="20610" priority="23850" stopIfTrue="1" operator="equal">
      <formula>"Napkin Hs"</formula>
    </cfRule>
  </conditionalFormatting>
  <conditionalFormatting sqref="C28">
    <cfRule type="cellIs" dxfId="20609" priority="23847" stopIfTrue="1" operator="equal">
      <formula>"Towel"</formula>
    </cfRule>
    <cfRule type="cellIs" dxfId="20608" priority="23848" stopIfTrue="1" operator="equal">
      <formula>"Napkin Hs"</formula>
    </cfRule>
  </conditionalFormatting>
  <conditionalFormatting sqref="C28">
    <cfRule type="cellIs" dxfId="20607" priority="23845" stopIfTrue="1" operator="equal">
      <formula>"Towel"</formula>
    </cfRule>
    <cfRule type="cellIs" dxfId="20606" priority="23846" stopIfTrue="1" operator="equal">
      <formula>"Napkin Hs"</formula>
    </cfRule>
  </conditionalFormatting>
  <conditionalFormatting sqref="C28">
    <cfRule type="cellIs" dxfId="20605" priority="23837" stopIfTrue="1" operator="equal">
      <formula>"Towel"</formula>
    </cfRule>
    <cfRule type="cellIs" dxfId="20604" priority="23838" stopIfTrue="1" operator="equal">
      <formula>"Napkin Hs"</formula>
    </cfRule>
  </conditionalFormatting>
  <conditionalFormatting sqref="C28">
    <cfRule type="cellIs" dxfId="20603" priority="23839" stopIfTrue="1" operator="equal">
      <formula>"Towel"</formula>
    </cfRule>
    <cfRule type="cellIs" dxfId="20602" priority="23840" stopIfTrue="1" operator="equal">
      <formula>"Napkin Hs"</formula>
    </cfRule>
  </conditionalFormatting>
  <conditionalFormatting sqref="C28">
    <cfRule type="cellIs" dxfId="20601" priority="23835" stopIfTrue="1" operator="equal">
      <formula>"Towel"</formula>
    </cfRule>
    <cfRule type="cellIs" dxfId="20600" priority="23836" stopIfTrue="1" operator="equal">
      <formula>"Napkin Hs"</formula>
    </cfRule>
  </conditionalFormatting>
  <conditionalFormatting sqref="C28">
    <cfRule type="cellIs" dxfId="20599" priority="23833" stopIfTrue="1" operator="equal">
      <formula>"Towel"</formula>
    </cfRule>
    <cfRule type="cellIs" dxfId="20598" priority="23834" stopIfTrue="1" operator="equal">
      <formula>"Napkin Hs"</formula>
    </cfRule>
  </conditionalFormatting>
  <conditionalFormatting sqref="C28">
    <cfRule type="cellIs" dxfId="20597" priority="23841" stopIfTrue="1" operator="equal">
      <formula>"Towel"</formula>
    </cfRule>
    <cfRule type="cellIs" dxfId="20596" priority="23842" stopIfTrue="1" operator="equal">
      <formula>"Napkin Hs"</formula>
    </cfRule>
  </conditionalFormatting>
  <conditionalFormatting sqref="C28">
    <cfRule type="cellIs" dxfId="20595" priority="23843" stopIfTrue="1" operator="equal">
      <formula>"Towel"</formula>
    </cfRule>
    <cfRule type="cellIs" dxfId="20594" priority="23844" stopIfTrue="1" operator="equal">
      <formula>"Napkin Hs"</formula>
    </cfRule>
  </conditionalFormatting>
  <conditionalFormatting sqref="C28">
    <cfRule type="cellIs" dxfId="20593" priority="23831" stopIfTrue="1" operator="equal">
      <formula>"Towel"</formula>
    </cfRule>
    <cfRule type="cellIs" dxfId="20592" priority="23832" stopIfTrue="1" operator="equal">
      <formula>"Napkin Hs"</formula>
    </cfRule>
  </conditionalFormatting>
  <conditionalFormatting sqref="C28">
    <cfRule type="cellIs" dxfId="20591" priority="23827" stopIfTrue="1" operator="equal">
      <formula>"Towel"</formula>
    </cfRule>
    <cfRule type="cellIs" dxfId="20590" priority="23828" stopIfTrue="1" operator="equal">
      <formula>"Napkin Hs"</formula>
    </cfRule>
  </conditionalFormatting>
  <conditionalFormatting sqref="C28">
    <cfRule type="cellIs" dxfId="20589" priority="23829" stopIfTrue="1" operator="equal">
      <formula>"Towel"</formula>
    </cfRule>
    <cfRule type="cellIs" dxfId="20588" priority="23830" stopIfTrue="1" operator="equal">
      <formula>"Napkin Hs"</formula>
    </cfRule>
  </conditionalFormatting>
  <conditionalFormatting sqref="C28">
    <cfRule type="cellIs" dxfId="20587" priority="23823" stopIfTrue="1" operator="equal">
      <formula>"Towel"</formula>
    </cfRule>
    <cfRule type="cellIs" dxfId="20586" priority="23824" stopIfTrue="1" operator="equal">
      <formula>"Napkin Hs"</formula>
    </cfRule>
  </conditionalFormatting>
  <conditionalFormatting sqref="C28">
    <cfRule type="cellIs" dxfId="20585" priority="23825" stopIfTrue="1" operator="equal">
      <formula>"Towel"</formula>
    </cfRule>
    <cfRule type="cellIs" dxfId="20584" priority="23826" stopIfTrue="1" operator="equal">
      <formula>"Napkin Hs"</formula>
    </cfRule>
  </conditionalFormatting>
  <conditionalFormatting sqref="C28">
    <cfRule type="cellIs" dxfId="20583" priority="23821" stopIfTrue="1" operator="equal">
      <formula>"Towel"</formula>
    </cfRule>
    <cfRule type="cellIs" dxfId="20582" priority="23822" stopIfTrue="1" operator="equal">
      <formula>"Napkin Hs"</formula>
    </cfRule>
  </conditionalFormatting>
  <conditionalFormatting sqref="C28">
    <cfRule type="cellIs" dxfId="20581" priority="23815" stopIfTrue="1" operator="equal">
      <formula>"Towel"</formula>
    </cfRule>
    <cfRule type="cellIs" dxfId="20580" priority="23816" stopIfTrue="1" operator="equal">
      <formula>"Napkin Hs"</formula>
    </cfRule>
  </conditionalFormatting>
  <conditionalFormatting sqref="C28">
    <cfRule type="cellIs" dxfId="20579" priority="23819" stopIfTrue="1" operator="equal">
      <formula>"Towel"</formula>
    </cfRule>
    <cfRule type="cellIs" dxfId="20578" priority="23820" stopIfTrue="1" operator="equal">
      <formula>"Napkin Hs"</formula>
    </cfRule>
  </conditionalFormatting>
  <conditionalFormatting sqref="C28">
    <cfRule type="cellIs" dxfId="20577" priority="23817" stopIfTrue="1" operator="equal">
      <formula>"Towel"</formula>
    </cfRule>
    <cfRule type="cellIs" dxfId="20576" priority="23818" stopIfTrue="1" operator="equal">
      <formula>"Napkin Hs"</formula>
    </cfRule>
  </conditionalFormatting>
  <conditionalFormatting sqref="C28">
    <cfRule type="cellIs" dxfId="20575" priority="23809" stopIfTrue="1" operator="equal">
      <formula>"Towel"</formula>
    </cfRule>
    <cfRule type="cellIs" dxfId="20574" priority="23810" stopIfTrue="1" operator="equal">
      <formula>"Napkin Hs"</formula>
    </cfRule>
  </conditionalFormatting>
  <conditionalFormatting sqref="C28">
    <cfRule type="cellIs" dxfId="20573" priority="23811" stopIfTrue="1" operator="equal">
      <formula>"Towel"</formula>
    </cfRule>
    <cfRule type="cellIs" dxfId="20572" priority="23812" stopIfTrue="1" operator="equal">
      <formula>"Napkin Hs"</formula>
    </cfRule>
  </conditionalFormatting>
  <conditionalFormatting sqref="C28">
    <cfRule type="cellIs" dxfId="20571" priority="23813" stopIfTrue="1" operator="equal">
      <formula>"Towel"</formula>
    </cfRule>
    <cfRule type="cellIs" dxfId="20570" priority="23814" stopIfTrue="1" operator="equal">
      <formula>"Napkin Hs"</formula>
    </cfRule>
  </conditionalFormatting>
  <conditionalFormatting sqref="C28">
    <cfRule type="cellIs" dxfId="20569" priority="23807" stopIfTrue="1" operator="equal">
      <formula>"Towel"</formula>
    </cfRule>
    <cfRule type="cellIs" dxfId="20568" priority="23808" stopIfTrue="1" operator="equal">
      <formula>"Napkin Hs"</formula>
    </cfRule>
  </conditionalFormatting>
  <conditionalFormatting sqref="C28">
    <cfRule type="cellIs" dxfId="20567" priority="23805" stopIfTrue="1" operator="equal">
      <formula>"Towel"</formula>
    </cfRule>
    <cfRule type="cellIs" dxfId="20566" priority="23806" stopIfTrue="1" operator="equal">
      <formula>"Napkin Hs"</formula>
    </cfRule>
  </conditionalFormatting>
  <conditionalFormatting sqref="C28">
    <cfRule type="cellIs" dxfId="20565" priority="23781" stopIfTrue="1" operator="equal">
      <formula>"Towel"</formula>
    </cfRule>
  </conditionalFormatting>
  <conditionalFormatting sqref="C28">
    <cfRule type="cellIs" dxfId="20564" priority="23782" stopIfTrue="1" operator="equal">
      <formula>"Napkin Hs"</formula>
    </cfRule>
    <cfRule type="cellIs" dxfId="20563" priority="23787" stopIfTrue="1" operator="equal">
      <formula>"Towel"</formula>
    </cfRule>
    <cfRule type="cellIs" dxfId="20562" priority="23788" stopIfTrue="1" operator="equal">
      <formula>"Napkin Hs"</formula>
    </cfRule>
    <cfRule type="cellIs" dxfId="20561" priority="23797" stopIfTrue="1" operator="equal">
      <formula>"Towel"</formula>
    </cfRule>
    <cfRule type="cellIs" dxfId="20560" priority="23798" stopIfTrue="1" operator="equal">
      <formula>"Napkin Hs"</formula>
    </cfRule>
    <cfRule type="cellIs" dxfId="20559" priority="23803" stopIfTrue="1" operator="equal">
      <formula>"Towel"</formula>
    </cfRule>
    <cfRule type="cellIs" dxfId="20558" priority="23804" stopIfTrue="1" operator="equal">
      <formula>"Napkin Hs"</formula>
    </cfRule>
  </conditionalFormatting>
  <conditionalFormatting sqref="C28">
    <cfRule type="cellIs" dxfId="20557" priority="23783" stopIfTrue="1" operator="equal">
      <formula>"Towel"</formula>
    </cfRule>
    <cfRule type="cellIs" dxfId="20556" priority="23784" stopIfTrue="1" operator="equal">
      <formula>"Napkin Hs"</formula>
    </cfRule>
    <cfRule type="cellIs" dxfId="20555" priority="23785" stopIfTrue="1" operator="equal">
      <formula>"Towel"</formula>
    </cfRule>
    <cfRule type="cellIs" dxfId="20554" priority="23786" stopIfTrue="1" operator="equal">
      <formula>"Napkin Hs"</formula>
    </cfRule>
    <cfRule type="cellIs" dxfId="20553" priority="23789" stopIfTrue="1" operator="equal">
      <formula>"Towel"</formula>
    </cfRule>
    <cfRule type="cellIs" dxfId="20552" priority="23790" stopIfTrue="1" operator="equal">
      <formula>"Napkin Hs"</formula>
    </cfRule>
    <cfRule type="cellIs" dxfId="20551" priority="23791" stopIfTrue="1" operator="equal">
      <formula>"Towel"</formula>
    </cfRule>
    <cfRule type="cellIs" dxfId="20550" priority="23792" stopIfTrue="1" operator="equal">
      <formula>"Napkin Hs"</formula>
    </cfRule>
    <cfRule type="cellIs" dxfId="20549" priority="23793" stopIfTrue="1" operator="equal">
      <formula>"Towel"</formula>
    </cfRule>
    <cfRule type="cellIs" dxfId="20548" priority="23794" stopIfTrue="1" operator="equal">
      <formula>"Napkin Hs"</formula>
    </cfRule>
    <cfRule type="cellIs" dxfId="20547" priority="23795" stopIfTrue="1" operator="equal">
      <formula>"Towel"</formula>
    </cfRule>
    <cfRule type="cellIs" dxfId="20546" priority="23796" stopIfTrue="1" operator="equal">
      <formula>"Napkin Hs"</formula>
    </cfRule>
    <cfRule type="cellIs" dxfId="20545" priority="23799" stopIfTrue="1" operator="equal">
      <formula>"Towel"</formula>
    </cfRule>
    <cfRule type="cellIs" dxfId="20544" priority="23800" stopIfTrue="1" operator="equal">
      <formula>"Napkin Hs"</formula>
    </cfRule>
    <cfRule type="cellIs" dxfId="20543" priority="23802" stopIfTrue="1" operator="equal">
      <formula>"Napkin Hs"</formula>
    </cfRule>
  </conditionalFormatting>
  <conditionalFormatting sqref="C28">
    <cfRule type="cellIs" dxfId="20542" priority="23801" stopIfTrue="1" operator="equal">
      <formula>"Towel"</formula>
    </cfRule>
  </conditionalFormatting>
  <conditionalFormatting sqref="C28">
    <cfRule type="cellIs" dxfId="20541" priority="23779" stopIfTrue="1" operator="equal">
      <formula>"Towel"</formula>
    </cfRule>
    <cfRule type="cellIs" dxfId="20540" priority="23780" stopIfTrue="1" operator="equal">
      <formula>"Napkin Hs"</formula>
    </cfRule>
  </conditionalFormatting>
  <conditionalFormatting sqref="C28">
    <cfRule type="cellIs" dxfId="20539" priority="23778" stopIfTrue="1" operator="equal">
      <formula>"Napkin Hs"</formula>
    </cfRule>
  </conditionalFormatting>
  <conditionalFormatting sqref="C28">
    <cfRule type="cellIs" dxfId="20538" priority="23777" stopIfTrue="1" operator="equal">
      <formula>"Towel"</formula>
    </cfRule>
  </conditionalFormatting>
  <conditionalFormatting sqref="C28">
    <cfRule type="cellIs" dxfId="20537" priority="23775" stopIfTrue="1" operator="equal">
      <formula>"Towel"</formula>
    </cfRule>
  </conditionalFormatting>
  <conditionalFormatting sqref="C28">
    <cfRule type="cellIs" dxfId="20536" priority="23776" stopIfTrue="1" operator="equal">
      <formula>"Napkin Hs"</formula>
    </cfRule>
  </conditionalFormatting>
  <conditionalFormatting sqref="C28">
    <cfRule type="cellIs" dxfId="20535" priority="23679" stopIfTrue="1" operator="equal">
      <formula>"Towel"</formula>
    </cfRule>
  </conditionalFormatting>
  <conditionalFormatting sqref="C28">
    <cfRule type="cellIs" dxfId="20534" priority="23689" stopIfTrue="1" operator="equal">
      <formula>"Towel"</formula>
    </cfRule>
    <cfRule type="cellIs" dxfId="20533" priority="23690" stopIfTrue="1" operator="equal">
      <formula>"Napkin Hs"</formula>
    </cfRule>
    <cfRule type="cellIs" dxfId="20532" priority="23695" stopIfTrue="1" operator="equal">
      <formula>"Towel"</formula>
    </cfRule>
    <cfRule type="cellIs" dxfId="20531" priority="23696" stopIfTrue="1" operator="equal">
      <formula>"Napkin Hs"</formula>
    </cfRule>
    <cfRule type="cellIs" dxfId="20530" priority="23701" stopIfTrue="1" operator="equal">
      <formula>"Towel"</formula>
    </cfRule>
    <cfRule type="cellIs" dxfId="20529" priority="23702" stopIfTrue="1" operator="equal">
      <formula>"Napkin Hs"</formula>
    </cfRule>
    <cfRule type="cellIs" dxfId="20528" priority="23703" stopIfTrue="1" operator="equal">
      <formula>"Towel"</formula>
    </cfRule>
    <cfRule type="cellIs" dxfId="20527" priority="23704" stopIfTrue="1" operator="equal">
      <formula>"Napkin Hs"</formula>
    </cfRule>
    <cfRule type="cellIs" dxfId="20526" priority="23709" stopIfTrue="1" operator="equal">
      <formula>"Towel"</formula>
    </cfRule>
    <cfRule type="cellIs" dxfId="20525" priority="23710" stopIfTrue="1" operator="equal">
      <formula>"Napkin Hs"</formula>
    </cfRule>
    <cfRule type="cellIs" dxfId="20524" priority="23719" stopIfTrue="1" operator="equal">
      <formula>"Towel"</formula>
    </cfRule>
    <cfRule type="cellIs" dxfId="20523" priority="23720" stopIfTrue="1" operator="equal">
      <formula>"Napkin Hs"</formula>
    </cfRule>
    <cfRule type="cellIs" dxfId="20522" priority="23725" stopIfTrue="1" operator="equal">
      <formula>"Towel"</formula>
    </cfRule>
    <cfRule type="cellIs" dxfId="20521" priority="23726" stopIfTrue="1" operator="equal">
      <formula>"Napkin Hs"</formula>
    </cfRule>
    <cfRule type="cellIs" dxfId="20520" priority="23727" stopIfTrue="1" operator="equal">
      <formula>"Towel"</formula>
    </cfRule>
    <cfRule type="cellIs" dxfId="20519" priority="23728" stopIfTrue="1" operator="equal">
      <formula>"Napkin Hs"</formula>
    </cfRule>
    <cfRule type="cellIs" dxfId="20518" priority="23733" stopIfTrue="1" operator="equal">
      <formula>"Towel"</formula>
    </cfRule>
    <cfRule type="cellIs" dxfId="20517" priority="23734" stopIfTrue="1" operator="equal">
      <formula>"Napkin Hs"</formula>
    </cfRule>
    <cfRule type="cellIs" dxfId="20516" priority="23743" stopIfTrue="1" operator="equal">
      <formula>"Towel"</formula>
    </cfRule>
    <cfRule type="cellIs" dxfId="20515" priority="23744" stopIfTrue="1" operator="equal">
      <formula>"Napkin Hs"</formula>
    </cfRule>
    <cfRule type="cellIs" dxfId="20514" priority="23745" stopIfTrue="1" operator="equal">
      <formula>"Towel"</formula>
    </cfRule>
    <cfRule type="cellIs" dxfId="20513" priority="23746" stopIfTrue="1" operator="equal">
      <formula>"Napkin Hs"</formula>
    </cfRule>
    <cfRule type="cellIs" dxfId="20512" priority="23751" stopIfTrue="1" operator="equal">
      <formula>"Towel"</formula>
    </cfRule>
    <cfRule type="cellIs" dxfId="20511" priority="23752" stopIfTrue="1" operator="equal">
      <formula>"Napkin Hs"</formula>
    </cfRule>
    <cfRule type="cellIs" dxfId="20510" priority="23761" stopIfTrue="1" operator="equal">
      <formula>"Towel"</formula>
    </cfRule>
    <cfRule type="cellIs" dxfId="20509" priority="23762" stopIfTrue="1" operator="equal">
      <formula>"Napkin Hs"</formula>
    </cfRule>
    <cfRule type="cellIs" dxfId="20508" priority="23763" stopIfTrue="1" operator="equal">
      <formula>"Towel"</formula>
    </cfRule>
    <cfRule type="cellIs" dxfId="20507" priority="23764" stopIfTrue="1" operator="equal">
      <formula>"Napkin Hs"</formula>
    </cfRule>
    <cfRule type="cellIs" dxfId="20506" priority="23770" stopIfTrue="1" operator="equal">
      <formula>"Napkin Hs"</formula>
    </cfRule>
  </conditionalFormatting>
  <conditionalFormatting sqref="C28">
    <cfRule type="cellIs" dxfId="20505" priority="23769" stopIfTrue="1" operator="equal">
      <formula>"Towel"</formula>
    </cfRule>
  </conditionalFormatting>
  <conditionalFormatting sqref="C28">
    <cfRule type="cellIs" dxfId="20504" priority="23680" stopIfTrue="1" operator="equal">
      <formula>"Napkin Hs"</formula>
    </cfRule>
    <cfRule type="cellIs" dxfId="20503" priority="23681" stopIfTrue="1" operator="equal">
      <formula>"Towel"</formula>
    </cfRule>
    <cfRule type="cellIs" dxfId="20502" priority="23682" stopIfTrue="1" operator="equal">
      <formula>"Napkin Hs"</formula>
    </cfRule>
    <cfRule type="cellIs" dxfId="20501" priority="23683" stopIfTrue="1" operator="equal">
      <formula>"Towel"</formula>
    </cfRule>
    <cfRule type="cellIs" dxfId="20500" priority="23684" stopIfTrue="1" operator="equal">
      <formula>"Napkin Hs"</formula>
    </cfRule>
    <cfRule type="cellIs" dxfId="20499" priority="23685" stopIfTrue="1" operator="equal">
      <formula>"Towel"</formula>
    </cfRule>
    <cfRule type="cellIs" dxfId="20498" priority="23686" stopIfTrue="1" operator="equal">
      <formula>"Napkin Hs"</formula>
    </cfRule>
    <cfRule type="cellIs" dxfId="20497" priority="23687" stopIfTrue="1" operator="equal">
      <formula>"Towel"</formula>
    </cfRule>
    <cfRule type="cellIs" dxfId="20496" priority="23688" stopIfTrue="1" operator="equal">
      <formula>"Napkin Hs"</formula>
    </cfRule>
    <cfRule type="cellIs" dxfId="20495" priority="23691" stopIfTrue="1" operator="equal">
      <formula>"Towel"</formula>
    </cfRule>
    <cfRule type="cellIs" dxfId="20494" priority="23692" stopIfTrue="1" operator="equal">
      <formula>"Napkin Hs"</formula>
    </cfRule>
    <cfRule type="cellIs" dxfId="20493" priority="23693" stopIfTrue="1" operator="equal">
      <formula>"Towel"</formula>
    </cfRule>
    <cfRule type="cellIs" dxfId="20492" priority="23694" stopIfTrue="1" operator="equal">
      <formula>"Napkin Hs"</formula>
    </cfRule>
    <cfRule type="cellIs" dxfId="20491" priority="23697" stopIfTrue="1" operator="equal">
      <formula>"Towel"</formula>
    </cfRule>
    <cfRule type="cellIs" dxfId="20490" priority="23698" stopIfTrue="1" operator="equal">
      <formula>"Napkin Hs"</formula>
    </cfRule>
    <cfRule type="cellIs" dxfId="20489" priority="23699" stopIfTrue="1" operator="equal">
      <formula>"Towel"</formula>
    </cfRule>
    <cfRule type="cellIs" dxfId="20488" priority="23700" stopIfTrue="1" operator="equal">
      <formula>"Napkin Hs"</formula>
    </cfRule>
    <cfRule type="cellIs" dxfId="20487" priority="23705" stopIfTrue="1" operator="equal">
      <formula>"Towel"</formula>
    </cfRule>
    <cfRule type="cellIs" dxfId="20486" priority="23706" stopIfTrue="1" operator="equal">
      <formula>"Napkin Hs"</formula>
    </cfRule>
    <cfRule type="cellIs" dxfId="20485" priority="23707" stopIfTrue="1" operator="equal">
      <formula>"Towel"</formula>
    </cfRule>
    <cfRule type="cellIs" dxfId="20484" priority="23708" stopIfTrue="1" operator="equal">
      <formula>"Napkin Hs"</formula>
    </cfRule>
    <cfRule type="cellIs" dxfId="20483" priority="23711" stopIfTrue="1" operator="equal">
      <formula>"Towel"</formula>
    </cfRule>
    <cfRule type="cellIs" dxfId="20482" priority="23712" stopIfTrue="1" operator="equal">
      <formula>"Napkin Hs"</formula>
    </cfRule>
    <cfRule type="cellIs" dxfId="20481" priority="23713" stopIfTrue="1" operator="equal">
      <formula>"Towel"</formula>
    </cfRule>
    <cfRule type="cellIs" dxfId="20480" priority="23714" stopIfTrue="1" operator="equal">
      <formula>"Napkin Hs"</formula>
    </cfRule>
    <cfRule type="cellIs" dxfId="20479" priority="23715" stopIfTrue="1" operator="equal">
      <formula>"Towel"</formula>
    </cfRule>
    <cfRule type="cellIs" dxfId="20478" priority="23716" stopIfTrue="1" operator="equal">
      <formula>"Napkin Hs"</formula>
    </cfRule>
    <cfRule type="cellIs" dxfId="20477" priority="23717" stopIfTrue="1" operator="equal">
      <formula>"Towel"</formula>
    </cfRule>
    <cfRule type="cellIs" dxfId="20476" priority="23718" stopIfTrue="1" operator="equal">
      <formula>"Napkin Hs"</formula>
    </cfRule>
    <cfRule type="cellIs" dxfId="20475" priority="23721" stopIfTrue="1" operator="equal">
      <formula>"Towel"</formula>
    </cfRule>
    <cfRule type="cellIs" dxfId="20474" priority="23722" stopIfTrue="1" operator="equal">
      <formula>"Napkin Hs"</formula>
    </cfRule>
    <cfRule type="cellIs" dxfId="20473" priority="23723" stopIfTrue="1" operator="equal">
      <formula>"Towel"</formula>
    </cfRule>
    <cfRule type="cellIs" dxfId="20472" priority="23724" stopIfTrue="1" operator="equal">
      <formula>"Napkin Hs"</formula>
    </cfRule>
    <cfRule type="cellIs" dxfId="20471" priority="23729" stopIfTrue="1" operator="equal">
      <formula>"Towel"</formula>
    </cfRule>
    <cfRule type="cellIs" dxfId="20470" priority="23730" stopIfTrue="1" operator="equal">
      <formula>"Napkin Hs"</formula>
    </cfRule>
    <cfRule type="cellIs" dxfId="20469" priority="23731" stopIfTrue="1" operator="equal">
      <formula>"Towel"</formula>
    </cfRule>
    <cfRule type="cellIs" dxfId="20468" priority="23732" stopIfTrue="1" operator="equal">
      <formula>"Napkin Hs"</formula>
    </cfRule>
    <cfRule type="cellIs" dxfId="20467" priority="23735" stopIfTrue="1" operator="equal">
      <formula>"Towel"</formula>
    </cfRule>
    <cfRule type="cellIs" dxfId="20466" priority="23736" stopIfTrue="1" operator="equal">
      <formula>"Napkin Hs"</formula>
    </cfRule>
    <cfRule type="cellIs" dxfId="20465" priority="23737" stopIfTrue="1" operator="equal">
      <formula>"Towel"</formula>
    </cfRule>
    <cfRule type="cellIs" dxfId="20464" priority="23738" stopIfTrue="1" operator="equal">
      <formula>"Napkin Hs"</formula>
    </cfRule>
    <cfRule type="cellIs" dxfId="20463" priority="23739" stopIfTrue="1" operator="equal">
      <formula>"Towel"</formula>
    </cfRule>
    <cfRule type="cellIs" dxfId="20462" priority="23740" stopIfTrue="1" operator="equal">
      <formula>"Napkin Hs"</formula>
    </cfRule>
    <cfRule type="cellIs" dxfId="20461" priority="23741" stopIfTrue="1" operator="equal">
      <formula>"Towel"</formula>
    </cfRule>
    <cfRule type="cellIs" dxfId="20460" priority="23742" stopIfTrue="1" operator="equal">
      <formula>"Napkin Hs"</formula>
    </cfRule>
    <cfRule type="cellIs" dxfId="20459" priority="23747" stopIfTrue="1" operator="equal">
      <formula>"Towel"</formula>
    </cfRule>
    <cfRule type="cellIs" dxfId="20458" priority="23748" stopIfTrue="1" operator="equal">
      <formula>"Napkin Hs"</formula>
    </cfRule>
    <cfRule type="cellIs" dxfId="20457" priority="23749" stopIfTrue="1" operator="equal">
      <formula>"Towel"</formula>
    </cfRule>
    <cfRule type="cellIs" dxfId="20456" priority="23750" stopIfTrue="1" operator="equal">
      <formula>"Napkin Hs"</formula>
    </cfRule>
    <cfRule type="cellIs" dxfId="20455" priority="23753" stopIfTrue="1" operator="equal">
      <formula>"Towel"</formula>
    </cfRule>
    <cfRule type="cellIs" dxfId="20454" priority="23754" stopIfTrue="1" operator="equal">
      <formula>"Napkin Hs"</formula>
    </cfRule>
    <cfRule type="cellIs" dxfId="20453" priority="23755" stopIfTrue="1" operator="equal">
      <formula>"Towel"</formula>
    </cfRule>
    <cfRule type="cellIs" dxfId="20452" priority="23756" stopIfTrue="1" operator="equal">
      <formula>"Napkin Hs"</formula>
    </cfRule>
    <cfRule type="cellIs" dxfId="20451" priority="23757" stopIfTrue="1" operator="equal">
      <formula>"Towel"</formula>
    </cfRule>
    <cfRule type="cellIs" dxfId="20450" priority="23758" stopIfTrue="1" operator="equal">
      <formula>"Napkin Hs"</formula>
    </cfRule>
    <cfRule type="cellIs" dxfId="20449" priority="23759" stopIfTrue="1" operator="equal">
      <formula>"Towel"</formula>
    </cfRule>
    <cfRule type="cellIs" dxfId="20448" priority="23760" stopIfTrue="1" operator="equal">
      <formula>"Napkin Hs"</formula>
    </cfRule>
    <cfRule type="cellIs" dxfId="20447" priority="23765" stopIfTrue="1" operator="equal">
      <formula>"Towel"</formula>
    </cfRule>
    <cfRule type="cellIs" dxfId="20446" priority="23766" stopIfTrue="1" operator="equal">
      <formula>"Napkin Hs"</formula>
    </cfRule>
    <cfRule type="cellIs" dxfId="20445" priority="23767" stopIfTrue="1" operator="equal">
      <formula>"Towel"</formula>
    </cfRule>
    <cfRule type="cellIs" dxfId="20444" priority="23768" stopIfTrue="1" operator="equal">
      <formula>"Napkin Hs"</formula>
    </cfRule>
    <cfRule type="cellIs" dxfId="20443" priority="23771" stopIfTrue="1" operator="equal">
      <formula>"Towel"</formula>
    </cfRule>
    <cfRule type="cellIs" dxfId="20442" priority="23772" stopIfTrue="1" operator="equal">
      <formula>"Napkin Hs"</formula>
    </cfRule>
    <cfRule type="cellIs" dxfId="20441" priority="23773" stopIfTrue="1" operator="equal">
      <formula>"Towel"</formula>
    </cfRule>
    <cfRule type="cellIs" dxfId="20440" priority="23774" stopIfTrue="1" operator="equal">
      <formula>"Napkin Hs"</formula>
    </cfRule>
  </conditionalFormatting>
  <conditionalFormatting sqref="C28">
    <cfRule type="cellIs" dxfId="20439" priority="23678" stopIfTrue="1" operator="equal">
      <formula>"Napkin Hs"</formula>
    </cfRule>
  </conditionalFormatting>
  <conditionalFormatting sqref="C28">
    <cfRule type="cellIs" dxfId="20438" priority="23677" stopIfTrue="1" operator="equal">
      <formula>"Napkin Hs"</formula>
    </cfRule>
  </conditionalFormatting>
  <conditionalFormatting sqref="C28">
    <cfRule type="cellIs" dxfId="20437" priority="23676" stopIfTrue="1" operator="equal">
      <formula>"Napkin Hs"</formula>
    </cfRule>
  </conditionalFormatting>
  <conditionalFormatting sqref="C28">
    <cfRule type="cellIs" dxfId="20436" priority="23675" stopIfTrue="1" operator="equal">
      <formula>"Napkin Hs"</formula>
    </cfRule>
  </conditionalFormatting>
  <conditionalFormatting sqref="C28">
    <cfRule type="cellIs" dxfId="20435" priority="23674" stopIfTrue="1" operator="equal">
      <formula>"Napkin Hs"</formula>
    </cfRule>
  </conditionalFormatting>
  <conditionalFormatting sqref="C28">
    <cfRule type="cellIs" dxfId="20434" priority="23673" stopIfTrue="1" operator="equal">
      <formula>"Napkin Hs"</formula>
    </cfRule>
  </conditionalFormatting>
  <conditionalFormatting sqref="C28">
    <cfRule type="cellIs" dxfId="20433" priority="23669" stopIfTrue="1" operator="equal">
      <formula>"Towel"</formula>
    </cfRule>
    <cfRule type="cellIs" dxfId="20432" priority="23670" stopIfTrue="1" operator="equal">
      <formula>"Napkin Hs"</formula>
    </cfRule>
  </conditionalFormatting>
  <conditionalFormatting sqref="C28">
    <cfRule type="cellIs" dxfId="20431" priority="23671" stopIfTrue="1" operator="equal">
      <formula>"Towel"</formula>
    </cfRule>
    <cfRule type="cellIs" dxfId="20430" priority="23672" stopIfTrue="1" operator="equal">
      <formula>"Napkin Hs"</formula>
    </cfRule>
  </conditionalFormatting>
  <conditionalFormatting sqref="C28">
    <cfRule type="cellIs" dxfId="20429" priority="23665" stopIfTrue="1" operator="equal">
      <formula>"Towel"</formula>
    </cfRule>
    <cfRule type="cellIs" dxfId="20428" priority="23666" stopIfTrue="1" operator="equal">
      <formula>"Napkin Hs"</formula>
    </cfRule>
  </conditionalFormatting>
  <conditionalFormatting sqref="C28">
    <cfRule type="cellIs" dxfId="20427" priority="23667" stopIfTrue="1" operator="equal">
      <formula>"Towel"</formula>
    </cfRule>
    <cfRule type="cellIs" dxfId="20426" priority="23668" stopIfTrue="1" operator="equal">
      <formula>"Napkin Hs"</formula>
    </cfRule>
  </conditionalFormatting>
  <conditionalFormatting sqref="C28">
    <cfRule type="cellIs" dxfId="20425" priority="23663" stopIfTrue="1" operator="equal">
      <formula>"Towel"</formula>
    </cfRule>
    <cfRule type="cellIs" dxfId="20424" priority="23664" stopIfTrue="1" operator="equal">
      <formula>"Napkin Hs"</formula>
    </cfRule>
  </conditionalFormatting>
  <conditionalFormatting sqref="C28">
    <cfRule type="cellIs" dxfId="20423" priority="23659" stopIfTrue="1" operator="equal">
      <formula>"Towel"</formula>
    </cfRule>
    <cfRule type="cellIs" dxfId="20422" priority="23660" stopIfTrue="1" operator="equal">
      <formula>"Napkin Hs"</formula>
    </cfRule>
  </conditionalFormatting>
  <conditionalFormatting sqref="C28">
    <cfRule type="cellIs" dxfId="20421" priority="23661" stopIfTrue="1" operator="equal">
      <formula>"Towel"</formula>
    </cfRule>
    <cfRule type="cellIs" dxfId="20420" priority="23662" stopIfTrue="1" operator="equal">
      <formula>"Napkin Hs"</formula>
    </cfRule>
  </conditionalFormatting>
  <conditionalFormatting sqref="C28">
    <cfRule type="cellIs" dxfId="20419" priority="23655" stopIfTrue="1" operator="equal">
      <formula>"Towel"</formula>
    </cfRule>
    <cfRule type="cellIs" dxfId="20418" priority="23656" stopIfTrue="1" operator="equal">
      <formula>"Napkin Hs"</formula>
    </cfRule>
  </conditionalFormatting>
  <conditionalFormatting sqref="C28">
    <cfRule type="cellIs" dxfId="20417" priority="23657" stopIfTrue="1" operator="equal">
      <formula>"Towel"</formula>
    </cfRule>
    <cfRule type="cellIs" dxfId="20416" priority="23658" stopIfTrue="1" operator="equal">
      <formula>"Napkin Hs"</formula>
    </cfRule>
  </conditionalFormatting>
  <conditionalFormatting sqref="C28">
    <cfRule type="cellIs" dxfId="20415" priority="23653" stopIfTrue="1" operator="equal">
      <formula>"Towel"</formula>
    </cfRule>
    <cfRule type="cellIs" dxfId="20414" priority="23654" stopIfTrue="1" operator="equal">
      <formula>"Napkin Hs"</formula>
    </cfRule>
  </conditionalFormatting>
  <conditionalFormatting sqref="C28">
    <cfRule type="cellIs" dxfId="20413" priority="23647" stopIfTrue="1" operator="equal">
      <formula>"Towel"</formula>
    </cfRule>
    <cfRule type="cellIs" dxfId="20412" priority="23648" stopIfTrue="1" operator="equal">
      <formula>"Napkin Hs"</formula>
    </cfRule>
  </conditionalFormatting>
  <conditionalFormatting sqref="C28">
    <cfRule type="cellIs" dxfId="20411" priority="23651" stopIfTrue="1" operator="equal">
      <formula>"Towel"</formula>
    </cfRule>
    <cfRule type="cellIs" dxfId="20410" priority="23652" stopIfTrue="1" operator="equal">
      <formula>"Napkin Hs"</formula>
    </cfRule>
  </conditionalFormatting>
  <conditionalFormatting sqref="C28">
    <cfRule type="cellIs" dxfId="20409" priority="23649" stopIfTrue="1" operator="equal">
      <formula>"Towel"</formula>
    </cfRule>
    <cfRule type="cellIs" dxfId="20408" priority="23650" stopIfTrue="1" operator="equal">
      <formula>"Napkin Hs"</formula>
    </cfRule>
  </conditionalFormatting>
  <conditionalFormatting sqref="C28">
    <cfRule type="cellIs" dxfId="20407" priority="23641" stopIfTrue="1" operator="equal">
      <formula>"Towel"</formula>
    </cfRule>
    <cfRule type="cellIs" dxfId="20406" priority="23642" stopIfTrue="1" operator="equal">
      <formula>"Napkin Hs"</formula>
    </cfRule>
  </conditionalFormatting>
  <conditionalFormatting sqref="C28">
    <cfRule type="cellIs" dxfId="20405" priority="23643" stopIfTrue="1" operator="equal">
      <formula>"Towel"</formula>
    </cfRule>
    <cfRule type="cellIs" dxfId="20404" priority="23644" stopIfTrue="1" operator="equal">
      <formula>"Napkin Hs"</formula>
    </cfRule>
  </conditionalFormatting>
  <conditionalFormatting sqref="C28">
    <cfRule type="cellIs" dxfId="20403" priority="23645" stopIfTrue="1" operator="equal">
      <formula>"Towel"</formula>
    </cfRule>
    <cfRule type="cellIs" dxfId="20402" priority="23646" stopIfTrue="1" operator="equal">
      <formula>"Napkin Hs"</formula>
    </cfRule>
  </conditionalFormatting>
  <conditionalFormatting sqref="C28">
    <cfRule type="cellIs" dxfId="20401" priority="23639" stopIfTrue="1" operator="equal">
      <formula>"Towel"</formula>
    </cfRule>
    <cfRule type="cellIs" dxfId="20400" priority="23640" stopIfTrue="1" operator="equal">
      <formula>"Napkin Hs"</formula>
    </cfRule>
  </conditionalFormatting>
  <conditionalFormatting sqref="C28">
    <cfRule type="cellIs" dxfId="20399" priority="23637" stopIfTrue="1" operator="equal">
      <formula>"Towel"</formula>
    </cfRule>
    <cfRule type="cellIs" dxfId="20398" priority="23638" stopIfTrue="1" operator="equal">
      <formula>"Napkin Hs"</formula>
    </cfRule>
  </conditionalFormatting>
  <conditionalFormatting sqref="C28">
    <cfRule type="cellIs" dxfId="20397" priority="23613" stopIfTrue="1" operator="equal">
      <formula>"Towel"</formula>
    </cfRule>
  </conditionalFormatting>
  <conditionalFormatting sqref="C28">
    <cfRule type="cellIs" dxfId="20396" priority="23614" stopIfTrue="1" operator="equal">
      <formula>"Napkin Hs"</formula>
    </cfRule>
    <cfRule type="cellIs" dxfId="20395" priority="23619" stopIfTrue="1" operator="equal">
      <formula>"Towel"</formula>
    </cfRule>
    <cfRule type="cellIs" dxfId="20394" priority="23620" stopIfTrue="1" operator="equal">
      <formula>"Napkin Hs"</formula>
    </cfRule>
    <cfRule type="cellIs" dxfId="20393" priority="23629" stopIfTrue="1" operator="equal">
      <formula>"Towel"</formula>
    </cfRule>
    <cfRule type="cellIs" dxfId="20392" priority="23630" stopIfTrue="1" operator="equal">
      <formula>"Napkin Hs"</formula>
    </cfRule>
    <cfRule type="cellIs" dxfId="20391" priority="23635" stopIfTrue="1" operator="equal">
      <formula>"Towel"</formula>
    </cfRule>
    <cfRule type="cellIs" dxfId="20390" priority="23636" stopIfTrue="1" operator="equal">
      <formula>"Napkin Hs"</formula>
    </cfRule>
  </conditionalFormatting>
  <conditionalFormatting sqref="C28">
    <cfRule type="cellIs" dxfId="20389" priority="23615" stopIfTrue="1" operator="equal">
      <formula>"Towel"</formula>
    </cfRule>
    <cfRule type="cellIs" dxfId="20388" priority="23616" stopIfTrue="1" operator="equal">
      <formula>"Napkin Hs"</formula>
    </cfRule>
    <cfRule type="cellIs" dxfId="20387" priority="23617" stopIfTrue="1" operator="equal">
      <formula>"Towel"</formula>
    </cfRule>
    <cfRule type="cellIs" dxfId="20386" priority="23618" stopIfTrue="1" operator="equal">
      <formula>"Napkin Hs"</formula>
    </cfRule>
    <cfRule type="cellIs" dxfId="20385" priority="23621" stopIfTrue="1" operator="equal">
      <formula>"Towel"</formula>
    </cfRule>
    <cfRule type="cellIs" dxfId="20384" priority="23622" stopIfTrue="1" operator="equal">
      <formula>"Napkin Hs"</formula>
    </cfRule>
    <cfRule type="cellIs" dxfId="20383" priority="23623" stopIfTrue="1" operator="equal">
      <formula>"Towel"</formula>
    </cfRule>
    <cfRule type="cellIs" dxfId="20382" priority="23624" stopIfTrue="1" operator="equal">
      <formula>"Napkin Hs"</formula>
    </cfRule>
    <cfRule type="cellIs" dxfId="20381" priority="23625" stopIfTrue="1" operator="equal">
      <formula>"Towel"</formula>
    </cfRule>
    <cfRule type="cellIs" dxfId="20380" priority="23626" stopIfTrue="1" operator="equal">
      <formula>"Napkin Hs"</formula>
    </cfRule>
    <cfRule type="cellIs" dxfId="20379" priority="23627" stopIfTrue="1" operator="equal">
      <formula>"Towel"</formula>
    </cfRule>
    <cfRule type="cellIs" dxfId="20378" priority="23628" stopIfTrue="1" operator="equal">
      <formula>"Napkin Hs"</formula>
    </cfRule>
    <cfRule type="cellIs" dxfId="20377" priority="23631" stopIfTrue="1" operator="equal">
      <formula>"Towel"</formula>
    </cfRule>
    <cfRule type="cellIs" dxfId="20376" priority="23632" stopIfTrue="1" operator="equal">
      <formula>"Napkin Hs"</formula>
    </cfRule>
    <cfRule type="cellIs" dxfId="20375" priority="23634" stopIfTrue="1" operator="equal">
      <formula>"Napkin Hs"</formula>
    </cfRule>
  </conditionalFormatting>
  <conditionalFormatting sqref="C28">
    <cfRule type="cellIs" dxfId="20374" priority="23633" stopIfTrue="1" operator="equal">
      <formula>"Towel"</formula>
    </cfRule>
  </conditionalFormatting>
  <conditionalFormatting sqref="C28">
    <cfRule type="cellIs" dxfId="20373" priority="23611" stopIfTrue="1" operator="equal">
      <formula>"Towel"</formula>
    </cfRule>
    <cfRule type="cellIs" dxfId="20372" priority="23612" stopIfTrue="1" operator="equal">
      <formula>"Napkin Hs"</formula>
    </cfRule>
  </conditionalFormatting>
  <conditionalFormatting sqref="C28">
    <cfRule type="cellIs" dxfId="20371" priority="23610" stopIfTrue="1" operator="equal">
      <formula>"Napkin Hs"</formula>
    </cfRule>
  </conditionalFormatting>
  <conditionalFormatting sqref="C28">
    <cfRule type="cellIs" dxfId="20370" priority="23609" stopIfTrue="1" operator="equal">
      <formula>"Towel"</formula>
    </cfRule>
  </conditionalFormatting>
  <conditionalFormatting sqref="C28">
    <cfRule type="cellIs" dxfId="20369" priority="23607" stopIfTrue="1" operator="equal">
      <formula>"Towel"</formula>
    </cfRule>
  </conditionalFormatting>
  <conditionalFormatting sqref="C28">
    <cfRule type="cellIs" dxfId="20368" priority="23608" stopIfTrue="1" operator="equal">
      <formula>"Napkin Hs"</formula>
    </cfRule>
  </conditionalFormatting>
  <conditionalFormatting sqref="C28">
    <cfRule type="cellIs" dxfId="20367" priority="23511" stopIfTrue="1" operator="equal">
      <formula>"Towel"</formula>
    </cfRule>
  </conditionalFormatting>
  <conditionalFormatting sqref="C28">
    <cfRule type="cellIs" dxfId="20366" priority="23521" stopIfTrue="1" operator="equal">
      <formula>"Towel"</formula>
    </cfRule>
    <cfRule type="cellIs" dxfId="20365" priority="23522" stopIfTrue="1" operator="equal">
      <formula>"Napkin Hs"</formula>
    </cfRule>
    <cfRule type="cellIs" dxfId="20364" priority="23527" stopIfTrue="1" operator="equal">
      <formula>"Towel"</formula>
    </cfRule>
    <cfRule type="cellIs" dxfId="20363" priority="23528" stopIfTrue="1" operator="equal">
      <formula>"Napkin Hs"</formula>
    </cfRule>
    <cfRule type="cellIs" dxfId="20362" priority="23533" stopIfTrue="1" operator="equal">
      <formula>"Towel"</formula>
    </cfRule>
    <cfRule type="cellIs" dxfId="20361" priority="23534" stopIfTrue="1" operator="equal">
      <formula>"Napkin Hs"</formula>
    </cfRule>
    <cfRule type="cellIs" dxfId="20360" priority="23535" stopIfTrue="1" operator="equal">
      <formula>"Towel"</formula>
    </cfRule>
    <cfRule type="cellIs" dxfId="20359" priority="23536" stopIfTrue="1" operator="equal">
      <formula>"Napkin Hs"</formula>
    </cfRule>
    <cfRule type="cellIs" dxfId="20358" priority="23541" stopIfTrue="1" operator="equal">
      <formula>"Towel"</formula>
    </cfRule>
    <cfRule type="cellIs" dxfId="20357" priority="23542" stopIfTrue="1" operator="equal">
      <formula>"Napkin Hs"</formula>
    </cfRule>
    <cfRule type="cellIs" dxfId="20356" priority="23551" stopIfTrue="1" operator="equal">
      <formula>"Towel"</formula>
    </cfRule>
    <cfRule type="cellIs" dxfId="20355" priority="23552" stopIfTrue="1" operator="equal">
      <formula>"Napkin Hs"</formula>
    </cfRule>
    <cfRule type="cellIs" dxfId="20354" priority="23557" stopIfTrue="1" operator="equal">
      <formula>"Towel"</formula>
    </cfRule>
    <cfRule type="cellIs" dxfId="20353" priority="23558" stopIfTrue="1" operator="equal">
      <formula>"Napkin Hs"</formula>
    </cfRule>
    <cfRule type="cellIs" dxfId="20352" priority="23559" stopIfTrue="1" operator="equal">
      <formula>"Towel"</formula>
    </cfRule>
    <cfRule type="cellIs" dxfId="20351" priority="23560" stopIfTrue="1" operator="equal">
      <formula>"Napkin Hs"</formula>
    </cfRule>
    <cfRule type="cellIs" dxfId="20350" priority="23565" stopIfTrue="1" operator="equal">
      <formula>"Towel"</formula>
    </cfRule>
    <cfRule type="cellIs" dxfId="20349" priority="23566" stopIfTrue="1" operator="equal">
      <formula>"Napkin Hs"</formula>
    </cfRule>
    <cfRule type="cellIs" dxfId="20348" priority="23575" stopIfTrue="1" operator="equal">
      <formula>"Towel"</formula>
    </cfRule>
    <cfRule type="cellIs" dxfId="20347" priority="23576" stopIfTrue="1" operator="equal">
      <formula>"Napkin Hs"</formula>
    </cfRule>
    <cfRule type="cellIs" dxfId="20346" priority="23577" stopIfTrue="1" operator="equal">
      <formula>"Towel"</formula>
    </cfRule>
    <cfRule type="cellIs" dxfId="20345" priority="23578" stopIfTrue="1" operator="equal">
      <formula>"Napkin Hs"</formula>
    </cfRule>
    <cfRule type="cellIs" dxfId="20344" priority="23583" stopIfTrue="1" operator="equal">
      <formula>"Towel"</formula>
    </cfRule>
    <cfRule type="cellIs" dxfId="20343" priority="23584" stopIfTrue="1" operator="equal">
      <formula>"Napkin Hs"</formula>
    </cfRule>
    <cfRule type="cellIs" dxfId="20342" priority="23593" stopIfTrue="1" operator="equal">
      <formula>"Towel"</formula>
    </cfRule>
    <cfRule type="cellIs" dxfId="20341" priority="23594" stopIfTrue="1" operator="equal">
      <formula>"Napkin Hs"</formula>
    </cfRule>
    <cfRule type="cellIs" dxfId="20340" priority="23595" stopIfTrue="1" operator="equal">
      <formula>"Towel"</formula>
    </cfRule>
    <cfRule type="cellIs" dxfId="20339" priority="23596" stopIfTrue="1" operator="equal">
      <formula>"Napkin Hs"</formula>
    </cfRule>
    <cfRule type="cellIs" dxfId="20338" priority="23602" stopIfTrue="1" operator="equal">
      <formula>"Napkin Hs"</formula>
    </cfRule>
  </conditionalFormatting>
  <conditionalFormatting sqref="C28">
    <cfRule type="cellIs" dxfId="20337" priority="23601" stopIfTrue="1" operator="equal">
      <formula>"Towel"</formula>
    </cfRule>
  </conditionalFormatting>
  <conditionalFormatting sqref="C28">
    <cfRule type="cellIs" dxfId="20336" priority="23512" stopIfTrue="1" operator="equal">
      <formula>"Napkin Hs"</formula>
    </cfRule>
    <cfRule type="cellIs" dxfId="20335" priority="23513" stopIfTrue="1" operator="equal">
      <formula>"Towel"</formula>
    </cfRule>
    <cfRule type="cellIs" dxfId="20334" priority="23514" stopIfTrue="1" operator="equal">
      <formula>"Napkin Hs"</formula>
    </cfRule>
    <cfRule type="cellIs" dxfId="20333" priority="23515" stopIfTrue="1" operator="equal">
      <formula>"Towel"</formula>
    </cfRule>
    <cfRule type="cellIs" dxfId="20332" priority="23516" stopIfTrue="1" operator="equal">
      <formula>"Napkin Hs"</formula>
    </cfRule>
    <cfRule type="cellIs" dxfId="20331" priority="23517" stopIfTrue="1" operator="equal">
      <formula>"Towel"</formula>
    </cfRule>
    <cfRule type="cellIs" dxfId="20330" priority="23518" stopIfTrue="1" operator="equal">
      <formula>"Napkin Hs"</formula>
    </cfRule>
    <cfRule type="cellIs" dxfId="20329" priority="23519" stopIfTrue="1" operator="equal">
      <formula>"Towel"</formula>
    </cfRule>
    <cfRule type="cellIs" dxfId="20328" priority="23520" stopIfTrue="1" operator="equal">
      <formula>"Napkin Hs"</formula>
    </cfRule>
    <cfRule type="cellIs" dxfId="20327" priority="23523" stopIfTrue="1" operator="equal">
      <formula>"Towel"</formula>
    </cfRule>
    <cfRule type="cellIs" dxfId="20326" priority="23524" stopIfTrue="1" operator="equal">
      <formula>"Napkin Hs"</formula>
    </cfRule>
    <cfRule type="cellIs" dxfId="20325" priority="23525" stopIfTrue="1" operator="equal">
      <formula>"Towel"</formula>
    </cfRule>
    <cfRule type="cellIs" dxfId="20324" priority="23526" stopIfTrue="1" operator="equal">
      <formula>"Napkin Hs"</formula>
    </cfRule>
    <cfRule type="cellIs" dxfId="20323" priority="23529" stopIfTrue="1" operator="equal">
      <formula>"Towel"</formula>
    </cfRule>
    <cfRule type="cellIs" dxfId="20322" priority="23530" stopIfTrue="1" operator="equal">
      <formula>"Napkin Hs"</formula>
    </cfRule>
    <cfRule type="cellIs" dxfId="20321" priority="23531" stopIfTrue="1" operator="equal">
      <formula>"Towel"</formula>
    </cfRule>
    <cfRule type="cellIs" dxfId="20320" priority="23532" stopIfTrue="1" operator="equal">
      <formula>"Napkin Hs"</formula>
    </cfRule>
    <cfRule type="cellIs" dxfId="20319" priority="23537" stopIfTrue="1" operator="equal">
      <formula>"Towel"</formula>
    </cfRule>
    <cfRule type="cellIs" dxfId="20318" priority="23538" stopIfTrue="1" operator="equal">
      <formula>"Napkin Hs"</formula>
    </cfRule>
    <cfRule type="cellIs" dxfId="20317" priority="23539" stopIfTrue="1" operator="equal">
      <formula>"Towel"</formula>
    </cfRule>
    <cfRule type="cellIs" dxfId="20316" priority="23540" stopIfTrue="1" operator="equal">
      <formula>"Napkin Hs"</formula>
    </cfRule>
    <cfRule type="cellIs" dxfId="20315" priority="23543" stopIfTrue="1" operator="equal">
      <formula>"Towel"</formula>
    </cfRule>
    <cfRule type="cellIs" dxfId="20314" priority="23544" stopIfTrue="1" operator="equal">
      <formula>"Napkin Hs"</formula>
    </cfRule>
    <cfRule type="cellIs" dxfId="20313" priority="23545" stopIfTrue="1" operator="equal">
      <formula>"Towel"</formula>
    </cfRule>
    <cfRule type="cellIs" dxfId="20312" priority="23546" stopIfTrue="1" operator="equal">
      <formula>"Napkin Hs"</formula>
    </cfRule>
    <cfRule type="cellIs" dxfId="20311" priority="23547" stopIfTrue="1" operator="equal">
      <formula>"Towel"</formula>
    </cfRule>
    <cfRule type="cellIs" dxfId="20310" priority="23548" stopIfTrue="1" operator="equal">
      <formula>"Napkin Hs"</formula>
    </cfRule>
    <cfRule type="cellIs" dxfId="20309" priority="23549" stopIfTrue="1" operator="equal">
      <formula>"Towel"</formula>
    </cfRule>
    <cfRule type="cellIs" dxfId="20308" priority="23550" stopIfTrue="1" operator="equal">
      <formula>"Napkin Hs"</formula>
    </cfRule>
    <cfRule type="cellIs" dxfId="20307" priority="23553" stopIfTrue="1" operator="equal">
      <formula>"Towel"</formula>
    </cfRule>
    <cfRule type="cellIs" dxfId="20306" priority="23554" stopIfTrue="1" operator="equal">
      <formula>"Napkin Hs"</formula>
    </cfRule>
    <cfRule type="cellIs" dxfId="20305" priority="23555" stopIfTrue="1" operator="equal">
      <formula>"Towel"</formula>
    </cfRule>
    <cfRule type="cellIs" dxfId="20304" priority="23556" stopIfTrue="1" operator="equal">
      <formula>"Napkin Hs"</formula>
    </cfRule>
    <cfRule type="cellIs" dxfId="20303" priority="23561" stopIfTrue="1" operator="equal">
      <formula>"Towel"</formula>
    </cfRule>
    <cfRule type="cellIs" dxfId="20302" priority="23562" stopIfTrue="1" operator="equal">
      <formula>"Napkin Hs"</formula>
    </cfRule>
    <cfRule type="cellIs" dxfId="20301" priority="23563" stopIfTrue="1" operator="equal">
      <formula>"Towel"</formula>
    </cfRule>
    <cfRule type="cellIs" dxfId="20300" priority="23564" stopIfTrue="1" operator="equal">
      <formula>"Napkin Hs"</formula>
    </cfRule>
    <cfRule type="cellIs" dxfId="20299" priority="23567" stopIfTrue="1" operator="equal">
      <formula>"Towel"</formula>
    </cfRule>
    <cfRule type="cellIs" dxfId="20298" priority="23568" stopIfTrue="1" operator="equal">
      <formula>"Napkin Hs"</formula>
    </cfRule>
    <cfRule type="cellIs" dxfId="20297" priority="23569" stopIfTrue="1" operator="equal">
      <formula>"Towel"</formula>
    </cfRule>
    <cfRule type="cellIs" dxfId="20296" priority="23570" stopIfTrue="1" operator="equal">
      <formula>"Napkin Hs"</formula>
    </cfRule>
    <cfRule type="cellIs" dxfId="20295" priority="23571" stopIfTrue="1" operator="equal">
      <formula>"Towel"</formula>
    </cfRule>
    <cfRule type="cellIs" dxfId="20294" priority="23572" stopIfTrue="1" operator="equal">
      <formula>"Napkin Hs"</formula>
    </cfRule>
    <cfRule type="cellIs" dxfId="20293" priority="23573" stopIfTrue="1" operator="equal">
      <formula>"Towel"</formula>
    </cfRule>
    <cfRule type="cellIs" dxfId="20292" priority="23574" stopIfTrue="1" operator="equal">
      <formula>"Napkin Hs"</formula>
    </cfRule>
    <cfRule type="cellIs" dxfId="20291" priority="23579" stopIfTrue="1" operator="equal">
      <formula>"Towel"</formula>
    </cfRule>
    <cfRule type="cellIs" dxfId="20290" priority="23580" stopIfTrue="1" operator="equal">
      <formula>"Napkin Hs"</formula>
    </cfRule>
    <cfRule type="cellIs" dxfId="20289" priority="23581" stopIfTrue="1" operator="equal">
      <formula>"Towel"</formula>
    </cfRule>
    <cfRule type="cellIs" dxfId="20288" priority="23582" stopIfTrue="1" operator="equal">
      <formula>"Napkin Hs"</formula>
    </cfRule>
    <cfRule type="cellIs" dxfId="20287" priority="23585" stopIfTrue="1" operator="equal">
      <formula>"Towel"</formula>
    </cfRule>
    <cfRule type="cellIs" dxfId="20286" priority="23586" stopIfTrue="1" operator="equal">
      <formula>"Napkin Hs"</formula>
    </cfRule>
    <cfRule type="cellIs" dxfId="20285" priority="23587" stopIfTrue="1" operator="equal">
      <formula>"Towel"</formula>
    </cfRule>
    <cfRule type="cellIs" dxfId="20284" priority="23588" stopIfTrue="1" operator="equal">
      <formula>"Napkin Hs"</formula>
    </cfRule>
    <cfRule type="cellIs" dxfId="20283" priority="23589" stopIfTrue="1" operator="equal">
      <formula>"Towel"</formula>
    </cfRule>
    <cfRule type="cellIs" dxfId="20282" priority="23590" stopIfTrue="1" operator="equal">
      <formula>"Napkin Hs"</formula>
    </cfRule>
    <cfRule type="cellIs" dxfId="20281" priority="23591" stopIfTrue="1" operator="equal">
      <formula>"Towel"</formula>
    </cfRule>
    <cfRule type="cellIs" dxfId="20280" priority="23592" stopIfTrue="1" operator="equal">
      <formula>"Napkin Hs"</formula>
    </cfRule>
    <cfRule type="cellIs" dxfId="20279" priority="23597" stopIfTrue="1" operator="equal">
      <formula>"Towel"</formula>
    </cfRule>
    <cfRule type="cellIs" dxfId="20278" priority="23598" stopIfTrue="1" operator="equal">
      <formula>"Napkin Hs"</formula>
    </cfRule>
    <cfRule type="cellIs" dxfId="20277" priority="23599" stopIfTrue="1" operator="equal">
      <formula>"Towel"</formula>
    </cfRule>
    <cfRule type="cellIs" dxfId="20276" priority="23600" stopIfTrue="1" operator="equal">
      <formula>"Napkin Hs"</formula>
    </cfRule>
    <cfRule type="cellIs" dxfId="20275" priority="23603" stopIfTrue="1" operator="equal">
      <formula>"Towel"</formula>
    </cfRule>
    <cfRule type="cellIs" dxfId="20274" priority="23604" stopIfTrue="1" operator="equal">
      <formula>"Napkin Hs"</formula>
    </cfRule>
    <cfRule type="cellIs" dxfId="20273" priority="23605" stopIfTrue="1" operator="equal">
      <formula>"Towel"</formula>
    </cfRule>
    <cfRule type="cellIs" dxfId="20272" priority="23606" stopIfTrue="1" operator="equal">
      <formula>"Napkin Hs"</formula>
    </cfRule>
  </conditionalFormatting>
  <conditionalFormatting sqref="C28">
    <cfRule type="cellIs" dxfId="20271" priority="23510" stopIfTrue="1" operator="equal">
      <formula>"Napkin Hs"</formula>
    </cfRule>
  </conditionalFormatting>
  <conditionalFormatting sqref="C28">
    <cfRule type="cellIs" dxfId="20270" priority="23509" stopIfTrue="1" operator="equal">
      <formula>"Napkin Hs"</formula>
    </cfRule>
  </conditionalFormatting>
  <conditionalFormatting sqref="C28">
    <cfRule type="cellIs" dxfId="20269" priority="23508" stopIfTrue="1" operator="equal">
      <formula>"Napkin Hs"</formula>
    </cfRule>
  </conditionalFormatting>
  <conditionalFormatting sqref="C28">
    <cfRule type="cellIs" dxfId="20268" priority="23507" stopIfTrue="1" operator="equal">
      <formula>"Napkin Hs"</formula>
    </cfRule>
  </conditionalFormatting>
  <conditionalFormatting sqref="C28">
    <cfRule type="cellIs" dxfId="20267" priority="23506" stopIfTrue="1" operator="equal">
      <formula>"Napkin Hs"</formula>
    </cfRule>
  </conditionalFormatting>
  <conditionalFormatting sqref="C28">
    <cfRule type="cellIs" dxfId="20266" priority="23505" stopIfTrue="1" operator="equal">
      <formula>"Napkin Hs"</formula>
    </cfRule>
  </conditionalFormatting>
  <conditionalFormatting sqref="C28">
    <cfRule type="cellIs" dxfId="20265" priority="23501" stopIfTrue="1" operator="equal">
      <formula>"Towel"</formula>
    </cfRule>
    <cfRule type="cellIs" dxfId="20264" priority="23502" stopIfTrue="1" operator="equal">
      <formula>"Napkin Hs"</formula>
    </cfRule>
  </conditionalFormatting>
  <conditionalFormatting sqref="C28">
    <cfRule type="cellIs" dxfId="20263" priority="23503" stopIfTrue="1" operator="equal">
      <formula>"Towel"</formula>
    </cfRule>
    <cfRule type="cellIs" dxfId="20262" priority="23504" stopIfTrue="1" operator="equal">
      <formula>"Napkin Hs"</formula>
    </cfRule>
  </conditionalFormatting>
  <conditionalFormatting sqref="C28">
    <cfRule type="cellIs" dxfId="20261" priority="23497" stopIfTrue="1" operator="equal">
      <formula>"Towel"</formula>
    </cfRule>
    <cfRule type="cellIs" dxfId="20260" priority="23498" stopIfTrue="1" operator="equal">
      <formula>"Napkin Hs"</formula>
    </cfRule>
  </conditionalFormatting>
  <conditionalFormatting sqref="C28">
    <cfRule type="cellIs" dxfId="20259" priority="23499" stopIfTrue="1" operator="equal">
      <formula>"Towel"</formula>
    </cfRule>
    <cfRule type="cellIs" dxfId="20258" priority="23500" stopIfTrue="1" operator="equal">
      <formula>"Napkin Hs"</formula>
    </cfRule>
  </conditionalFormatting>
  <conditionalFormatting sqref="B26:C26">
    <cfRule type="cellIs" dxfId="20257" priority="23495" stopIfTrue="1" operator="equal">
      <formula>"Towel"</formula>
    </cfRule>
    <cfRule type="cellIs" dxfId="20256" priority="23496" stopIfTrue="1" operator="equal">
      <formula>"Napkin Hs"</formula>
    </cfRule>
  </conditionalFormatting>
  <conditionalFormatting sqref="C26">
    <cfRule type="cellIs" dxfId="20255" priority="23491" stopIfTrue="1" operator="equal">
      <formula>"Towel"</formula>
    </cfRule>
    <cfRule type="cellIs" dxfId="20254" priority="23492" stopIfTrue="1" operator="equal">
      <formula>"Napkin Hs"</formula>
    </cfRule>
  </conditionalFormatting>
  <conditionalFormatting sqref="C26">
    <cfRule type="cellIs" dxfId="20253" priority="23494" stopIfTrue="1" operator="equal">
      <formula>"Napkin Hs"</formula>
    </cfRule>
  </conditionalFormatting>
  <conditionalFormatting sqref="C26">
    <cfRule type="cellIs" dxfId="20252" priority="23493" stopIfTrue="1" operator="equal">
      <formula>"Towel"</formula>
    </cfRule>
  </conditionalFormatting>
  <conditionalFormatting sqref="B26">
    <cfRule type="cellIs" dxfId="20251" priority="23489" stopIfTrue="1" operator="equal">
      <formula>"Towel"</formula>
    </cfRule>
    <cfRule type="cellIs" dxfId="20250" priority="23490" stopIfTrue="1" operator="equal">
      <formula>"Napkin Hs"</formula>
    </cfRule>
  </conditionalFormatting>
  <conditionalFormatting sqref="B26">
    <cfRule type="cellIs" dxfId="20249" priority="23487" stopIfTrue="1" operator="equal">
      <formula>"Towel"</formula>
    </cfRule>
    <cfRule type="cellIs" dxfId="20248" priority="23488" stopIfTrue="1" operator="equal">
      <formula>"Napkin Hs"</formula>
    </cfRule>
  </conditionalFormatting>
  <conditionalFormatting sqref="B26">
    <cfRule type="cellIs" dxfId="20247" priority="23485" stopIfTrue="1" operator="equal">
      <formula>"Towel"</formula>
    </cfRule>
    <cfRule type="cellIs" dxfId="20246" priority="23486" stopIfTrue="1" operator="equal">
      <formula>"Napkin Hs"</formula>
    </cfRule>
  </conditionalFormatting>
  <conditionalFormatting sqref="B26">
    <cfRule type="cellIs" dxfId="20245" priority="23483" stopIfTrue="1" operator="equal">
      <formula>"Towel"</formula>
    </cfRule>
    <cfRule type="cellIs" dxfId="20244" priority="23484" stopIfTrue="1" operator="equal">
      <formula>"Napkin Hs"</formula>
    </cfRule>
  </conditionalFormatting>
  <conditionalFormatting sqref="B26">
    <cfRule type="cellIs" dxfId="20243" priority="23481" stopIfTrue="1" operator="equal">
      <formula>"Towel"</formula>
    </cfRule>
    <cfRule type="cellIs" dxfId="20242" priority="23482" stopIfTrue="1" operator="equal">
      <formula>"Napkin Hs"</formula>
    </cfRule>
  </conditionalFormatting>
  <conditionalFormatting sqref="B26">
    <cfRule type="cellIs" dxfId="20241" priority="23479" stopIfTrue="1" operator="equal">
      <formula>"Towel"</formula>
    </cfRule>
    <cfRule type="cellIs" dxfId="20240" priority="23480" stopIfTrue="1" operator="equal">
      <formula>"Napkin Hs"</formula>
    </cfRule>
  </conditionalFormatting>
  <conditionalFormatting sqref="B26">
    <cfRule type="cellIs" dxfId="20239" priority="23477" stopIfTrue="1" operator="equal">
      <formula>"Towel"</formula>
    </cfRule>
    <cfRule type="cellIs" dxfId="20238" priority="23478" stopIfTrue="1" operator="equal">
      <formula>"Napkin Hs"</formula>
    </cfRule>
  </conditionalFormatting>
  <conditionalFormatting sqref="B26">
    <cfRule type="cellIs" dxfId="20237" priority="23475" stopIfTrue="1" operator="equal">
      <formula>"Towel"</formula>
    </cfRule>
    <cfRule type="cellIs" dxfId="20236" priority="23476" stopIfTrue="1" operator="equal">
      <formula>"Napkin Hs"</formula>
    </cfRule>
  </conditionalFormatting>
  <conditionalFormatting sqref="B26">
    <cfRule type="cellIs" dxfId="20235" priority="23474" stopIfTrue="1" operator="equal">
      <formula>"Napkin Hs"</formula>
    </cfRule>
  </conditionalFormatting>
  <conditionalFormatting sqref="B26">
    <cfRule type="cellIs" dxfId="20234" priority="23473" stopIfTrue="1" operator="equal">
      <formula>"Napkin Hs"</formula>
    </cfRule>
  </conditionalFormatting>
  <conditionalFormatting sqref="B26">
    <cfRule type="cellIs" dxfId="20233" priority="23472" stopIfTrue="1" operator="equal">
      <formula>"Napkin Hs"</formula>
    </cfRule>
  </conditionalFormatting>
  <conditionalFormatting sqref="C26">
    <cfRule type="cellIs" dxfId="20232" priority="23470" stopIfTrue="1" operator="equal">
      <formula>"Towel"</formula>
    </cfRule>
    <cfRule type="cellIs" dxfId="20231" priority="23471" stopIfTrue="1" operator="equal">
      <formula>"Napkin Hs"</formula>
    </cfRule>
  </conditionalFormatting>
  <conditionalFormatting sqref="C26">
    <cfRule type="cellIs" dxfId="20230" priority="23466" stopIfTrue="1" operator="equal">
      <formula>"Towel"</formula>
    </cfRule>
    <cfRule type="cellIs" dxfId="20229" priority="23467" stopIfTrue="1" operator="equal">
      <formula>"Napkin Hs"</formula>
    </cfRule>
  </conditionalFormatting>
  <conditionalFormatting sqref="C26">
    <cfRule type="cellIs" dxfId="20228" priority="23468" stopIfTrue="1" operator="equal">
      <formula>"Towel"</formula>
    </cfRule>
    <cfRule type="cellIs" dxfId="20227" priority="23469" stopIfTrue="1" operator="equal">
      <formula>"Napkin Hs"</formula>
    </cfRule>
  </conditionalFormatting>
  <conditionalFormatting sqref="C26">
    <cfRule type="cellIs" dxfId="20226" priority="23464" stopIfTrue="1" operator="equal">
      <formula>"Towel"</formula>
    </cfRule>
    <cfRule type="cellIs" dxfId="20225" priority="23465" stopIfTrue="1" operator="equal">
      <formula>"Napkin Hs"</formula>
    </cfRule>
  </conditionalFormatting>
  <conditionalFormatting sqref="C26">
    <cfRule type="cellIs" dxfId="20224" priority="23462" stopIfTrue="1" operator="equal">
      <formula>"Towel"</formula>
    </cfRule>
    <cfRule type="cellIs" dxfId="20223" priority="23463" stopIfTrue="1" operator="equal">
      <formula>"Napkin Hs"</formula>
    </cfRule>
  </conditionalFormatting>
  <conditionalFormatting sqref="C26">
    <cfRule type="cellIs" dxfId="20222" priority="23460" stopIfTrue="1" operator="equal">
      <formula>"Towel"</formula>
    </cfRule>
    <cfRule type="cellIs" dxfId="20221" priority="23461" stopIfTrue="1" operator="equal">
      <formula>"Napkin Hs"</formula>
    </cfRule>
  </conditionalFormatting>
  <conditionalFormatting sqref="C26">
    <cfRule type="cellIs" dxfId="20220" priority="23452" stopIfTrue="1" operator="equal">
      <formula>"Towel"</formula>
    </cfRule>
    <cfRule type="cellIs" dxfId="20219" priority="23453" stopIfTrue="1" operator="equal">
      <formula>"Napkin Hs"</formula>
    </cfRule>
  </conditionalFormatting>
  <conditionalFormatting sqref="C26">
    <cfRule type="cellIs" dxfId="20218" priority="23454" stopIfTrue="1" operator="equal">
      <formula>"Towel"</formula>
    </cfRule>
    <cfRule type="cellIs" dxfId="20217" priority="23455" stopIfTrue="1" operator="equal">
      <formula>"Napkin Hs"</formula>
    </cfRule>
  </conditionalFormatting>
  <conditionalFormatting sqref="C26">
    <cfRule type="cellIs" dxfId="20216" priority="23450" stopIfTrue="1" operator="equal">
      <formula>"Towel"</formula>
    </cfRule>
    <cfRule type="cellIs" dxfId="20215" priority="23451" stopIfTrue="1" operator="equal">
      <formula>"Napkin Hs"</formula>
    </cfRule>
  </conditionalFormatting>
  <conditionalFormatting sqref="C26">
    <cfRule type="cellIs" dxfId="20214" priority="23448" stopIfTrue="1" operator="equal">
      <formula>"Towel"</formula>
    </cfRule>
    <cfRule type="cellIs" dxfId="20213" priority="23449" stopIfTrue="1" operator="equal">
      <formula>"Napkin Hs"</formula>
    </cfRule>
  </conditionalFormatting>
  <conditionalFormatting sqref="C26">
    <cfRule type="cellIs" dxfId="20212" priority="23456" stopIfTrue="1" operator="equal">
      <formula>"Towel"</formula>
    </cfRule>
    <cfRule type="cellIs" dxfId="20211" priority="23457" stopIfTrue="1" operator="equal">
      <formula>"Napkin Hs"</formula>
    </cfRule>
  </conditionalFormatting>
  <conditionalFormatting sqref="C26">
    <cfRule type="cellIs" dxfId="20210" priority="23458" stopIfTrue="1" operator="equal">
      <formula>"Towel"</formula>
    </cfRule>
    <cfRule type="cellIs" dxfId="20209" priority="23459" stopIfTrue="1" operator="equal">
      <formula>"Napkin Hs"</formula>
    </cfRule>
  </conditionalFormatting>
  <conditionalFormatting sqref="C26">
    <cfRule type="cellIs" dxfId="20208" priority="23446" stopIfTrue="1" operator="equal">
      <formula>"Towel"</formula>
    </cfRule>
    <cfRule type="cellIs" dxfId="20207" priority="23447" stopIfTrue="1" operator="equal">
      <formula>"Napkin Hs"</formula>
    </cfRule>
  </conditionalFormatting>
  <conditionalFormatting sqref="C26">
    <cfRule type="cellIs" dxfId="20206" priority="23442" stopIfTrue="1" operator="equal">
      <formula>"Towel"</formula>
    </cfRule>
    <cfRule type="cellIs" dxfId="20205" priority="23443" stopIfTrue="1" operator="equal">
      <formula>"Napkin Hs"</formula>
    </cfRule>
  </conditionalFormatting>
  <conditionalFormatting sqref="C26">
    <cfRule type="cellIs" dxfId="20204" priority="23444" stopIfTrue="1" operator="equal">
      <formula>"Towel"</formula>
    </cfRule>
    <cfRule type="cellIs" dxfId="20203" priority="23445" stopIfTrue="1" operator="equal">
      <formula>"Napkin Hs"</formula>
    </cfRule>
  </conditionalFormatting>
  <conditionalFormatting sqref="C26">
    <cfRule type="cellIs" dxfId="20202" priority="23440" stopIfTrue="1" operator="equal">
      <formula>"Towel"</formula>
    </cfRule>
    <cfRule type="cellIs" dxfId="20201" priority="23441" stopIfTrue="1" operator="equal">
      <formula>"Napkin Hs"</formula>
    </cfRule>
  </conditionalFormatting>
  <conditionalFormatting sqref="C26">
    <cfRule type="cellIs" dxfId="20200" priority="23438" stopIfTrue="1" operator="equal">
      <formula>"Towel"</formula>
    </cfRule>
    <cfRule type="cellIs" dxfId="20199" priority="23439" stopIfTrue="1" operator="equal">
      <formula>"Napkin Hs"</formula>
    </cfRule>
  </conditionalFormatting>
  <conditionalFormatting sqref="C26">
    <cfRule type="cellIs" dxfId="20198" priority="23436" stopIfTrue="1" operator="equal">
      <formula>"Towel"</formula>
    </cfRule>
    <cfRule type="cellIs" dxfId="20197" priority="23437" stopIfTrue="1" operator="equal">
      <formula>"Napkin Hs"</formula>
    </cfRule>
  </conditionalFormatting>
  <conditionalFormatting sqref="C26">
    <cfRule type="cellIs" dxfId="20196" priority="23428" stopIfTrue="1" operator="equal">
      <formula>"Towel"</formula>
    </cfRule>
    <cfRule type="cellIs" dxfId="20195" priority="23429" stopIfTrue="1" operator="equal">
      <formula>"Napkin Hs"</formula>
    </cfRule>
  </conditionalFormatting>
  <conditionalFormatting sqref="C26">
    <cfRule type="cellIs" dxfId="20194" priority="23430" stopIfTrue="1" operator="equal">
      <formula>"Towel"</formula>
    </cfRule>
    <cfRule type="cellIs" dxfId="20193" priority="23431" stopIfTrue="1" operator="equal">
      <formula>"Napkin Hs"</formula>
    </cfRule>
  </conditionalFormatting>
  <conditionalFormatting sqref="C26">
    <cfRule type="cellIs" dxfId="20192" priority="23426" stopIfTrue="1" operator="equal">
      <formula>"Towel"</formula>
    </cfRule>
    <cfRule type="cellIs" dxfId="20191" priority="23427" stopIfTrue="1" operator="equal">
      <formula>"Napkin Hs"</formula>
    </cfRule>
  </conditionalFormatting>
  <conditionalFormatting sqref="C26">
    <cfRule type="cellIs" dxfId="20190" priority="23424" stopIfTrue="1" operator="equal">
      <formula>"Towel"</formula>
    </cfRule>
    <cfRule type="cellIs" dxfId="20189" priority="23425" stopIfTrue="1" operator="equal">
      <formula>"Napkin Hs"</formula>
    </cfRule>
  </conditionalFormatting>
  <conditionalFormatting sqref="C26">
    <cfRule type="cellIs" dxfId="20188" priority="23432" stopIfTrue="1" operator="equal">
      <formula>"Towel"</formula>
    </cfRule>
    <cfRule type="cellIs" dxfId="20187" priority="23433" stopIfTrue="1" operator="equal">
      <formula>"Napkin Hs"</formula>
    </cfRule>
  </conditionalFormatting>
  <conditionalFormatting sqref="C26">
    <cfRule type="cellIs" dxfId="20186" priority="23434" stopIfTrue="1" operator="equal">
      <formula>"Towel"</formula>
    </cfRule>
    <cfRule type="cellIs" dxfId="20185" priority="23435" stopIfTrue="1" operator="equal">
      <formula>"Napkin Hs"</formula>
    </cfRule>
  </conditionalFormatting>
  <conditionalFormatting sqref="C26">
    <cfRule type="cellIs" dxfId="20184" priority="23422" stopIfTrue="1" operator="equal">
      <formula>"Towel"</formula>
    </cfRule>
    <cfRule type="cellIs" dxfId="20183" priority="23423" stopIfTrue="1" operator="equal">
      <formula>"Napkin Hs"</formula>
    </cfRule>
  </conditionalFormatting>
  <conditionalFormatting sqref="C26">
    <cfRule type="cellIs" dxfId="20182" priority="23418" stopIfTrue="1" operator="equal">
      <formula>"Towel"</formula>
    </cfRule>
    <cfRule type="cellIs" dxfId="20181" priority="23419" stopIfTrue="1" operator="equal">
      <formula>"Napkin Hs"</formula>
    </cfRule>
  </conditionalFormatting>
  <conditionalFormatting sqref="C26">
    <cfRule type="cellIs" dxfId="20180" priority="23420" stopIfTrue="1" operator="equal">
      <formula>"Towel"</formula>
    </cfRule>
    <cfRule type="cellIs" dxfId="20179" priority="23421" stopIfTrue="1" operator="equal">
      <formula>"Napkin Hs"</formula>
    </cfRule>
  </conditionalFormatting>
  <conditionalFormatting sqref="C26">
    <cfRule type="cellIs" dxfId="20178" priority="23414" stopIfTrue="1" operator="equal">
      <formula>"Towel"</formula>
    </cfRule>
    <cfRule type="cellIs" dxfId="20177" priority="23415" stopIfTrue="1" operator="equal">
      <formula>"Napkin Hs"</formula>
    </cfRule>
  </conditionalFormatting>
  <conditionalFormatting sqref="C26">
    <cfRule type="cellIs" dxfId="20176" priority="23416" stopIfTrue="1" operator="equal">
      <formula>"Towel"</formula>
    </cfRule>
    <cfRule type="cellIs" dxfId="20175" priority="23417" stopIfTrue="1" operator="equal">
      <formula>"Napkin Hs"</formula>
    </cfRule>
  </conditionalFormatting>
  <conditionalFormatting sqref="C26">
    <cfRule type="cellIs" dxfId="20174" priority="23412" stopIfTrue="1" operator="equal">
      <formula>"Towel"</formula>
    </cfRule>
    <cfRule type="cellIs" dxfId="20173" priority="23413" stopIfTrue="1" operator="equal">
      <formula>"Napkin Hs"</formula>
    </cfRule>
  </conditionalFormatting>
  <conditionalFormatting sqref="C26">
    <cfRule type="cellIs" dxfId="20172" priority="23406" stopIfTrue="1" operator="equal">
      <formula>"Towel"</formula>
    </cfRule>
    <cfRule type="cellIs" dxfId="20171" priority="23407" stopIfTrue="1" operator="equal">
      <formula>"Napkin Hs"</formula>
    </cfRule>
  </conditionalFormatting>
  <conditionalFormatting sqref="C26">
    <cfRule type="cellIs" dxfId="20170" priority="23410" stopIfTrue="1" operator="equal">
      <formula>"Towel"</formula>
    </cfRule>
    <cfRule type="cellIs" dxfId="20169" priority="23411" stopIfTrue="1" operator="equal">
      <formula>"Napkin Hs"</formula>
    </cfRule>
  </conditionalFormatting>
  <conditionalFormatting sqref="C26">
    <cfRule type="cellIs" dxfId="20168" priority="23408" stopIfTrue="1" operator="equal">
      <formula>"Towel"</formula>
    </cfRule>
    <cfRule type="cellIs" dxfId="20167" priority="23409" stopIfTrue="1" operator="equal">
      <formula>"Napkin Hs"</formula>
    </cfRule>
  </conditionalFormatting>
  <conditionalFormatting sqref="C26">
    <cfRule type="cellIs" dxfId="20166" priority="23400" stopIfTrue="1" operator="equal">
      <formula>"Towel"</formula>
    </cfRule>
    <cfRule type="cellIs" dxfId="20165" priority="23401" stopIfTrue="1" operator="equal">
      <formula>"Napkin Hs"</formula>
    </cfRule>
  </conditionalFormatting>
  <conditionalFormatting sqref="C26">
    <cfRule type="cellIs" dxfId="20164" priority="23402" stopIfTrue="1" operator="equal">
      <formula>"Towel"</formula>
    </cfRule>
    <cfRule type="cellIs" dxfId="20163" priority="23403" stopIfTrue="1" operator="equal">
      <formula>"Napkin Hs"</formula>
    </cfRule>
  </conditionalFormatting>
  <conditionalFormatting sqref="C26">
    <cfRule type="cellIs" dxfId="20162" priority="23404" stopIfTrue="1" operator="equal">
      <formula>"Towel"</formula>
    </cfRule>
    <cfRule type="cellIs" dxfId="20161" priority="23405" stopIfTrue="1" operator="equal">
      <formula>"Napkin Hs"</formula>
    </cfRule>
  </conditionalFormatting>
  <conditionalFormatting sqref="C26">
    <cfRule type="cellIs" dxfId="20160" priority="23398" stopIfTrue="1" operator="equal">
      <formula>"Towel"</formula>
    </cfRule>
    <cfRule type="cellIs" dxfId="20159" priority="23399" stopIfTrue="1" operator="equal">
      <formula>"Napkin Hs"</formula>
    </cfRule>
  </conditionalFormatting>
  <conditionalFormatting sqref="C26">
    <cfRule type="cellIs" dxfId="20158" priority="23396" stopIfTrue="1" operator="equal">
      <formula>"Towel"</formula>
    </cfRule>
    <cfRule type="cellIs" dxfId="20157" priority="23397" stopIfTrue="1" operator="equal">
      <formula>"Napkin Hs"</formula>
    </cfRule>
  </conditionalFormatting>
  <conditionalFormatting sqref="C26">
    <cfRule type="cellIs" dxfId="20156" priority="23372" stopIfTrue="1" operator="equal">
      <formula>"Towel"</formula>
    </cfRule>
  </conditionalFormatting>
  <conditionalFormatting sqref="C26">
    <cfRule type="cellIs" dxfId="20155" priority="23373" stopIfTrue="1" operator="equal">
      <formula>"Napkin Hs"</formula>
    </cfRule>
    <cfRule type="cellIs" dxfId="20154" priority="23378" stopIfTrue="1" operator="equal">
      <formula>"Towel"</formula>
    </cfRule>
    <cfRule type="cellIs" dxfId="20153" priority="23379" stopIfTrue="1" operator="equal">
      <formula>"Napkin Hs"</formula>
    </cfRule>
    <cfRule type="cellIs" dxfId="20152" priority="23388" stopIfTrue="1" operator="equal">
      <formula>"Towel"</formula>
    </cfRule>
    <cfRule type="cellIs" dxfId="20151" priority="23389" stopIfTrue="1" operator="equal">
      <formula>"Napkin Hs"</formula>
    </cfRule>
    <cfRule type="cellIs" dxfId="20150" priority="23394" stopIfTrue="1" operator="equal">
      <formula>"Towel"</formula>
    </cfRule>
    <cfRule type="cellIs" dxfId="20149" priority="23395" stopIfTrue="1" operator="equal">
      <formula>"Napkin Hs"</formula>
    </cfRule>
  </conditionalFormatting>
  <conditionalFormatting sqref="C26">
    <cfRule type="cellIs" dxfId="20148" priority="23374" stopIfTrue="1" operator="equal">
      <formula>"Towel"</formula>
    </cfRule>
    <cfRule type="cellIs" dxfId="20147" priority="23375" stopIfTrue="1" operator="equal">
      <formula>"Napkin Hs"</formula>
    </cfRule>
    <cfRule type="cellIs" dxfId="20146" priority="23376" stopIfTrue="1" operator="equal">
      <formula>"Towel"</formula>
    </cfRule>
    <cfRule type="cellIs" dxfId="20145" priority="23377" stopIfTrue="1" operator="equal">
      <formula>"Napkin Hs"</formula>
    </cfRule>
    <cfRule type="cellIs" dxfId="20144" priority="23380" stopIfTrue="1" operator="equal">
      <formula>"Towel"</formula>
    </cfRule>
    <cfRule type="cellIs" dxfId="20143" priority="23381" stopIfTrue="1" operator="equal">
      <formula>"Napkin Hs"</formula>
    </cfRule>
    <cfRule type="cellIs" dxfId="20142" priority="23382" stopIfTrue="1" operator="equal">
      <formula>"Towel"</formula>
    </cfRule>
    <cfRule type="cellIs" dxfId="20141" priority="23383" stopIfTrue="1" operator="equal">
      <formula>"Napkin Hs"</formula>
    </cfRule>
    <cfRule type="cellIs" dxfId="20140" priority="23384" stopIfTrue="1" operator="equal">
      <formula>"Towel"</formula>
    </cfRule>
    <cfRule type="cellIs" dxfId="20139" priority="23385" stopIfTrue="1" operator="equal">
      <formula>"Napkin Hs"</formula>
    </cfRule>
    <cfRule type="cellIs" dxfId="20138" priority="23386" stopIfTrue="1" operator="equal">
      <formula>"Towel"</formula>
    </cfRule>
    <cfRule type="cellIs" dxfId="20137" priority="23387" stopIfTrue="1" operator="equal">
      <formula>"Napkin Hs"</formula>
    </cfRule>
    <cfRule type="cellIs" dxfId="20136" priority="23390" stopIfTrue="1" operator="equal">
      <formula>"Towel"</formula>
    </cfRule>
    <cfRule type="cellIs" dxfId="20135" priority="23391" stopIfTrue="1" operator="equal">
      <formula>"Napkin Hs"</formula>
    </cfRule>
    <cfRule type="cellIs" dxfId="20134" priority="23393" stopIfTrue="1" operator="equal">
      <formula>"Napkin Hs"</formula>
    </cfRule>
  </conditionalFormatting>
  <conditionalFormatting sqref="C26">
    <cfRule type="cellIs" dxfId="20133" priority="23392" stopIfTrue="1" operator="equal">
      <formula>"Towel"</formula>
    </cfRule>
  </conditionalFormatting>
  <conditionalFormatting sqref="C26">
    <cfRule type="cellIs" dxfId="20132" priority="23370" stopIfTrue="1" operator="equal">
      <formula>"Towel"</formula>
    </cfRule>
    <cfRule type="cellIs" dxfId="20131" priority="23371" stopIfTrue="1" operator="equal">
      <formula>"Napkin Hs"</formula>
    </cfRule>
  </conditionalFormatting>
  <conditionalFormatting sqref="C26">
    <cfRule type="cellIs" dxfId="20130" priority="23369" stopIfTrue="1" operator="equal">
      <formula>"Napkin Hs"</formula>
    </cfRule>
  </conditionalFormatting>
  <conditionalFormatting sqref="C26">
    <cfRule type="cellIs" dxfId="20129" priority="23368" stopIfTrue="1" operator="equal">
      <formula>"Towel"</formula>
    </cfRule>
  </conditionalFormatting>
  <conditionalFormatting sqref="C26">
    <cfRule type="cellIs" dxfId="20128" priority="23366" stopIfTrue="1" operator="equal">
      <formula>"Towel"</formula>
    </cfRule>
  </conditionalFormatting>
  <conditionalFormatting sqref="C26">
    <cfRule type="cellIs" dxfId="20127" priority="23367" stopIfTrue="1" operator="equal">
      <formula>"Napkin Hs"</formula>
    </cfRule>
  </conditionalFormatting>
  <conditionalFormatting sqref="C26">
    <cfRule type="cellIs" dxfId="20126" priority="23270" stopIfTrue="1" operator="equal">
      <formula>"Towel"</formula>
    </cfRule>
  </conditionalFormatting>
  <conditionalFormatting sqref="C26">
    <cfRule type="cellIs" dxfId="20125" priority="23280" stopIfTrue="1" operator="equal">
      <formula>"Towel"</formula>
    </cfRule>
    <cfRule type="cellIs" dxfId="20124" priority="23281" stopIfTrue="1" operator="equal">
      <formula>"Napkin Hs"</formula>
    </cfRule>
    <cfRule type="cellIs" dxfId="20123" priority="23286" stopIfTrue="1" operator="equal">
      <formula>"Towel"</formula>
    </cfRule>
    <cfRule type="cellIs" dxfId="20122" priority="23287" stopIfTrue="1" operator="equal">
      <formula>"Napkin Hs"</formula>
    </cfRule>
    <cfRule type="cellIs" dxfId="20121" priority="23292" stopIfTrue="1" operator="equal">
      <formula>"Towel"</formula>
    </cfRule>
    <cfRule type="cellIs" dxfId="20120" priority="23293" stopIfTrue="1" operator="equal">
      <formula>"Napkin Hs"</formula>
    </cfRule>
    <cfRule type="cellIs" dxfId="20119" priority="23294" stopIfTrue="1" operator="equal">
      <formula>"Towel"</formula>
    </cfRule>
    <cfRule type="cellIs" dxfId="20118" priority="23295" stopIfTrue="1" operator="equal">
      <formula>"Napkin Hs"</formula>
    </cfRule>
    <cfRule type="cellIs" dxfId="20117" priority="23300" stopIfTrue="1" operator="equal">
      <formula>"Towel"</formula>
    </cfRule>
    <cfRule type="cellIs" dxfId="20116" priority="23301" stopIfTrue="1" operator="equal">
      <formula>"Napkin Hs"</formula>
    </cfRule>
    <cfRule type="cellIs" dxfId="20115" priority="23310" stopIfTrue="1" operator="equal">
      <formula>"Towel"</formula>
    </cfRule>
    <cfRule type="cellIs" dxfId="20114" priority="23311" stopIfTrue="1" operator="equal">
      <formula>"Napkin Hs"</formula>
    </cfRule>
    <cfRule type="cellIs" dxfId="20113" priority="23316" stopIfTrue="1" operator="equal">
      <formula>"Towel"</formula>
    </cfRule>
    <cfRule type="cellIs" dxfId="20112" priority="23317" stopIfTrue="1" operator="equal">
      <formula>"Napkin Hs"</formula>
    </cfRule>
    <cfRule type="cellIs" dxfId="20111" priority="23318" stopIfTrue="1" operator="equal">
      <formula>"Towel"</formula>
    </cfRule>
    <cfRule type="cellIs" dxfId="20110" priority="23319" stopIfTrue="1" operator="equal">
      <formula>"Napkin Hs"</formula>
    </cfRule>
    <cfRule type="cellIs" dxfId="20109" priority="23324" stopIfTrue="1" operator="equal">
      <formula>"Towel"</formula>
    </cfRule>
    <cfRule type="cellIs" dxfId="20108" priority="23325" stopIfTrue="1" operator="equal">
      <formula>"Napkin Hs"</formula>
    </cfRule>
    <cfRule type="cellIs" dxfId="20107" priority="23334" stopIfTrue="1" operator="equal">
      <formula>"Towel"</formula>
    </cfRule>
    <cfRule type="cellIs" dxfId="20106" priority="23335" stopIfTrue="1" operator="equal">
      <formula>"Napkin Hs"</formula>
    </cfRule>
    <cfRule type="cellIs" dxfId="20105" priority="23336" stopIfTrue="1" operator="equal">
      <formula>"Towel"</formula>
    </cfRule>
    <cfRule type="cellIs" dxfId="20104" priority="23337" stopIfTrue="1" operator="equal">
      <formula>"Napkin Hs"</formula>
    </cfRule>
    <cfRule type="cellIs" dxfId="20103" priority="23342" stopIfTrue="1" operator="equal">
      <formula>"Towel"</formula>
    </cfRule>
    <cfRule type="cellIs" dxfId="20102" priority="23343" stopIfTrue="1" operator="equal">
      <formula>"Napkin Hs"</formula>
    </cfRule>
    <cfRule type="cellIs" dxfId="20101" priority="23352" stopIfTrue="1" operator="equal">
      <formula>"Towel"</formula>
    </cfRule>
    <cfRule type="cellIs" dxfId="20100" priority="23353" stopIfTrue="1" operator="equal">
      <formula>"Napkin Hs"</formula>
    </cfRule>
    <cfRule type="cellIs" dxfId="20099" priority="23354" stopIfTrue="1" operator="equal">
      <formula>"Towel"</formula>
    </cfRule>
    <cfRule type="cellIs" dxfId="20098" priority="23355" stopIfTrue="1" operator="equal">
      <formula>"Napkin Hs"</formula>
    </cfRule>
    <cfRule type="cellIs" dxfId="20097" priority="23361" stopIfTrue="1" operator="equal">
      <formula>"Napkin Hs"</formula>
    </cfRule>
  </conditionalFormatting>
  <conditionalFormatting sqref="C26">
    <cfRule type="cellIs" dxfId="20096" priority="23360" stopIfTrue="1" operator="equal">
      <formula>"Towel"</formula>
    </cfRule>
  </conditionalFormatting>
  <conditionalFormatting sqref="C26">
    <cfRule type="cellIs" dxfId="20095" priority="23271" stopIfTrue="1" operator="equal">
      <formula>"Napkin Hs"</formula>
    </cfRule>
    <cfRule type="cellIs" dxfId="20094" priority="23272" stopIfTrue="1" operator="equal">
      <formula>"Towel"</formula>
    </cfRule>
    <cfRule type="cellIs" dxfId="20093" priority="23273" stopIfTrue="1" operator="equal">
      <formula>"Napkin Hs"</formula>
    </cfRule>
    <cfRule type="cellIs" dxfId="20092" priority="23274" stopIfTrue="1" operator="equal">
      <formula>"Towel"</formula>
    </cfRule>
    <cfRule type="cellIs" dxfId="20091" priority="23275" stopIfTrue="1" operator="equal">
      <formula>"Napkin Hs"</formula>
    </cfRule>
    <cfRule type="cellIs" dxfId="20090" priority="23276" stopIfTrue="1" operator="equal">
      <formula>"Towel"</formula>
    </cfRule>
    <cfRule type="cellIs" dxfId="20089" priority="23277" stopIfTrue="1" operator="equal">
      <formula>"Napkin Hs"</formula>
    </cfRule>
    <cfRule type="cellIs" dxfId="20088" priority="23278" stopIfTrue="1" operator="equal">
      <formula>"Towel"</formula>
    </cfRule>
    <cfRule type="cellIs" dxfId="20087" priority="23279" stopIfTrue="1" operator="equal">
      <formula>"Napkin Hs"</formula>
    </cfRule>
    <cfRule type="cellIs" dxfId="20086" priority="23282" stopIfTrue="1" operator="equal">
      <formula>"Towel"</formula>
    </cfRule>
    <cfRule type="cellIs" dxfId="20085" priority="23283" stopIfTrue="1" operator="equal">
      <formula>"Napkin Hs"</formula>
    </cfRule>
    <cfRule type="cellIs" dxfId="20084" priority="23284" stopIfTrue="1" operator="equal">
      <formula>"Towel"</formula>
    </cfRule>
    <cfRule type="cellIs" dxfId="20083" priority="23285" stopIfTrue="1" operator="equal">
      <formula>"Napkin Hs"</formula>
    </cfRule>
    <cfRule type="cellIs" dxfId="20082" priority="23288" stopIfTrue="1" operator="equal">
      <formula>"Towel"</formula>
    </cfRule>
    <cfRule type="cellIs" dxfId="20081" priority="23289" stopIfTrue="1" operator="equal">
      <formula>"Napkin Hs"</formula>
    </cfRule>
    <cfRule type="cellIs" dxfId="20080" priority="23290" stopIfTrue="1" operator="equal">
      <formula>"Towel"</formula>
    </cfRule>
    <cfRule type="cellIs" dxfId="20079" priority="23291" stopIfTrue="1" operator="equal">
      <formula>"Napkin Hs"</formula>
    </cfRule>
    <cfRule type="cellIs" dxfId="20078" priority="23296" stopIfTrue="1" operator="equal">
      <formula>"Towel"</formula>
    </cfRule>
    <cfRule type="cellIs" dxfId="20077" priority="23297" stopIfTrue="1" operator="equal">
      <formula>"Napkin Hs"</formula>
    </cfRule>
    <cfRule type="cellIs" dxfId="20076" priority="23298" stopIfTrue="1" operator="equal">
      <formula>"Towel"</formula>
    </cfRule>
    <cfRule type="cellIs" dxfId="20075" priority="23299" stopIfTrue="1" operator="equal">
      <formula>"Napkin Hs"</formula>
    </cfRule>
    <cfRule type="cellIs" dxfId="20074" priority="23302" stopIfTrue="1" operator="equal">
      <formula>"Towel"</formula>
    </cfRule>
    <cfRule type="cellIs" dxfId="20073" priority="23303" stopIfTrue="1" operator="equal">
      <formula>"Napkin Hs"</formula>
    </cfRule>
    <cfRule type="cellIs" dxfId="20072" priority="23304" stopIfTrue="1" operator="equal">
      <formula>"Towel"</formula>
    </cfRule>
    <cfRule type="cellIs" dxfId="20071" priority="23305" stopIfTrue="1" operator="equal">
      <formula>"Napkin Hs"</formula>
    </cfRule>
    <cfRule type="cellIs" dxfId="20070" priority="23306" stopIfTrue="1" operator="equal">
      <formula>"Towel"</formula>
    </cfRule>
    <cfRule type="cellIs" dxfId="20069" priority="23307" stopIfTrue="1" operator="equal">
      <formula>"Napkin Hs"</formula>
    </cfRule>
    <cfRule type="cellIs" dxfId="20068" priority="23308" stopIfTrue="1" operator="equal">
      <formula>"Towel"</formula>
    </cfRule>
    <cfRule type="cellIs" dxfId="20067" priority="23309" stopIfTrue="1" operator="equal">
      <formula>"Napkin Hs"</formula>
    </cfRule>
    <cfRule type="cellIs" dxfId="20066" priority="23312" stopIfTrue="1" operator="equal">
      <formula>"Towel"</formula>
    </cfRule>
    <cfRule type="cellIs" dxfId="20065" priority="23313" stopIfTrue="1" operator="equal">
      <formula>"Napkin Hs"</formula>
    </cfRule>
    <cfRule type="cellIs" dxfId="20064" priority="23314" stopIfTrue="1" operator="equal">
      <formula>"Towel"</formula>
    </cfRule>
    <cfRule type="cellIs" dxfId="20063" priority="23315" stopIfTrue="1" operator="equal">
      <formula>"Napkin Hs"</formula>
    </cfRule>
    <cfRule type="cellIs" dxfId="20062" priority="23320" stopIfTrue="1" operator="equal">
      <formula>"Towel"</formula>
    </cfRule>
    <cfRule type="cellIs" dxfId="20061" priority="23321" stopIfTrue="1" operator="equal">
      <formula>"Napkin Hs"</formula>
    </cfRule>
    <cfRule type="cellIs" dxfId="20060" priority="23322" stopIfTrue="1" operator="equal">
      <formula>"Towel"</formula>
    </cfRule>
    <cfRule type="cellIs" dxfId="20059" priority="23323" stopIfTrue="1" operator="equal">
      <formula>"Napkin Hs"</formula>
    </cfRule>
    <cfRule type="cellIs" dxfId="20058" priority="23326" stopIfTrue="1" operator="equal">
      <formula>"Towel"</formula>
    </cfRule>
    <cfRule type="cellIs" dxfId="20057" priority="23327" stopIfTrue="1" operator="equal">
      <formula>"Napkin Hs"</formula>
    </cfRule>
    <cfRule type="cellIs" dxfId="20056" priority="23328" stopIfTrue="1" operator="equal">
      <formula>"Towel"</formula>
    </cfRule>
    <cfRule type="cellIs" dxfId="20055" priority="23329" stopIfTrue="1" operator="equal">
      <formula>"Napkin Hs"</formula>
    </cfRule>
    <cfRule type="cellIs" dxfId="20054" priority="23330" stopIfTrue="1" operator="equal">
      <formula>"Towel"</formula>
    </cfRule>
    <cfRule type="cellIs" dxfId="20053" priority="23331" stopIfTrue="1" operator="equal">
      <formula>"Napkin Hs"</formula>
    </cfRule>
    <cfRule type="cellIs" dxfId="20052" priority="23332" stopIfTrue="1" operator="equal">
      <formula>"Towel"</formula>
    </cfRule>
    <cfRule type="cellIs" dxfId="20051" priority="23333" stopIfTrue="1" operator="equal">
      <formula>"Napkin Hs"</formula>
    </cfRule>
    <cfRule type="cellIs" dxfId="20050" priority="23338" stopIfTrue="1" operator="equal">
      <formula>"Towel"</formula>
    </cfRule>
    <cfRule type="cellIs" dxfId="20049" priority="23339" stopIfTrue="1" operator="equal">
      <formula>"Napkin Hs"</formula>
    </cfRule>
    <cfRule type="cellIs" dxfId="20048" priority="23340" stopIfTrue="1" operator="equal">
      <formula>"Towel"</formula>
    </cfRule>
    <cfRule type="cellIs" dxfId="20047" priority="23341" stopIfTrue="1" operator="equal">
      <formula>"Napkin Hs"</formula>
    </cfRule>
    <cfRule type="cellIs" dxfId="20046" priority="23344" stopIfTrue="1" operator="equal">
      <formula>"Towel"</formula>
    </cfRule>
    <cfRule type="cellIs" dxfId="20045" priority="23345" stopIfTrue="1" operator="equal">
      <formula>"Napkin Hs"</formula>
    </cfRule>
    <cfRule type="cellIs" dxfId="20044" priority="23346" stopIfTrue="1" operator="equal">
      <formula>"Towel"</formula>
    </cfRule>
    <cfRule type="cellIs" dxfId="20043" priority="23347" stopIfTrue="1" operator="equal">
      <formula>"Napkin Hs"</formula>
    </cfRule>
    <cfRule type="cellIs" dxfId="20042" priority="23348" stopIfTrue="1" operator="equal">
      <formula>"Towel"</formula>
    </cfRule>
    <cfRule type="cellIs" dxfId="20041" priority="23349" stopIfTrue="1" operator="equal">
      <formula>"Napkin Hs"</formula>
    </cfRule>
    <cfRule type="cellIs" dxfId="20040" priority="23350" stopIfTrue="1" operator="equal">
      <formula>"Towel"</formula>
    </cfRule>
    <cfRule type="cellIs" dxfId="20039" priority="23351" stopIfTrue="1" operator="equal">
      <formula>"Napkin Hs"</formula>
    </cfRule>
    <cfRule type="cellIs" dxfId="20038" priority="23356" stopIfTrue="1" operator="equal">
      <formula>"Towel"</formula>
    </cfRule>
    <cfRule type="cellIs" dxfId="20037" priority="23357" stopIfTrue="1" operator="equal">
      <formula>"Napkin Hs"</formula>
    </cfRule>
    <cfRule type="cellIs" dxfId="20036" priority="23358" stopIfTrue="1" operator="equal">
      <formula>"Towel"</formula>
    </cfRule>
    <cfRule type="cellIs" dxfId="20035" priority="23359" stopIfTrue="1" operator="equal">
      <formula>"Napkin Hs"</formula>
    </cfRule>
    <cfRule type="cellIs" dxfId="20034" priority="23362" stopIfTrue="1" operator="equal">
      <formula>"Towel"</formula>
    </cfRule>
    <cfRule type="cellIs" dxfId="20033" priority="23363" stopIfTrue="1" operator="equal">
      <formula>"Napkin Hs"</formula>
    </cfRule>
    <cfRule type="cellIs" dxfId="20032" priority="23364" stopIfTrue="1" operator="equal">
      <formula>"Towel"</formula>
    </cfRule>
    <cfRule type="cellIs" dxfId="20031" priority="23365" stopIfTrue="1" operator="equal">
      <formula>"Napkin Hs"</formula>
    </cfRule>
  </conditionalFormatting>
  <conditionalFormatting sqref="C26">
    <cfRule type="cellIs" dxfId="20030" priority="23269" stopIfTrue="1" operator="equal">
      <formula>"Napkin Hs"</formula>
    </cfRule>
  </conditionalFormatting>
  <conditionalFormatting sqref="C26">
    <cfRule type="cellIs" dxfId="20029" priority="23268" stopIfTrue="1" operator="equal">
      <formula>"Napkin Hs"</formula>
    </cfRule>
  </conditionalFormatting>
  <conditionalFormatting sqref="C26">
    <cfRule type="cellIs" dxfId="20028" priority="23267" stopIfTrue="1" operator="equal">
      <formula>"Napkin Hs"</formula>
    </cfRule>
  </conditionalFormatting>
  <conditionalFormatting sqref="C26">
    <cfRule type="cellIs" dxfId="20027" priority="23266" stopIfTrue="1" operator="equal">
      <formula>"Napkin Hs"</formula>
    </cfRule>
  </conditionalFormatting>
  <conditionalFormatting sqref="C26">
    <cfRule type="cellIs" dxfId="20026" priority="23265" stopIfTrue="1" operator="equal">
      <formula>"Napkin Hs"</formula>
    </cfRule>
  </conditionalFormatting>
  <conditionalFormatting sqref="C26">
    <cfRule type="cellIs" dxfId="20025" priority="23264" stopIfTrue="1" operator="equal">
      <formula>"Napkin Hs"</formula>
    </cfRule>
  </conditionalFormatting>
  <conditionalFormatting sqref="C26">
    <cfRule type="cellIs" dxfId="20024" priority="23260" stopIfTrue="1" operator="equal">
      <formula>"Towel"</formula>
    </cfRule>
    <cfRule type="cellIs" dxfId="20023" priority="23261" stopIfTrue="1" operator="equal">
      <formula>"Napkin Hs"</formula>
    </cfRule>
  </conditionalFormatting>
  <conditionalFormatting sqref="C26">
    <cfRule type="cellIs" dxfId="20022" priority="23262" stopIfTrue="1" operator="equal">
      <formula>"Towel"</formula>
    </cfRule>
    <cfRule type="cellIs" dxfId="20021" priority="23263" stopIfTrue="1" operator="equal">
      <formula>"Napkin Hs"</formula>
    </cfRule>
  </conditionalFormatting>
  <conditionalFormatting sqref="C26">
    <cfRule type="cellIs" dxfId="20020" priority="23256" stopIfTrue="1" operator="equal">
      <formula>"Towel"</formula>
    </cfRule>
    <cfRule type="cellIs" dxfId="20019" priority="23257" stopIfTrue="1" operator="equal">
      <formula>"Napkin Hs"</formula>
    </cfRule>
  </conditionalFormatting>
  <conditionalFormatting sqref="C26">
    <cfRule type="cellIs" dxfId="20018" priority="23258" stopIfTrue="1" operator="equal">
      <formula>"Towel"</formula>
    </cfRule>
    <cfRule type="cellIs" dxfId="20017" priority="23259" stopIfTrue="1" operator="equal">
      <formula>"Napkin Hs"</formula>
    </cfRule>
  </conditionalFormatting>
  <conditionalFormatting sqref="C26">
    <cfRule type="cellIs" dxfId="20016" priority="23254" stopIfTrue="1" operator="equal">
      <formula>"Towel"</formula>
    </cfRule>
    <cfRule type="cellIs" dxfId="20015" priority="23255" stopIfTrue="1" operator="equal">
      <formula>"Napkin Hs"</formula>
    </cfRule>
  </conditionalFormatting>
  <conditionalFormatting sqref="C26">
    <cfRule type="cellIs" dxfId="20014" priority="23250" stopIfTrue="1" operator="equal">
      <formula>"Towel"</formula>
    </cfRule>
    <cfRule type="cellIs" dxfId="20013" priority="23251" stopIfTrue="1" operator="equal">
      <formula>"Napkin Hs"</formula>
    </cfRule>
  </conditionalFormatting>
  <conditionalFormatting sqref="C26">
    <cfRule type="cellIs" dxfId="20012" priority="23252" stopIfTrue="1" operator="equal">
      <formula>"Towel"</formula>
    </cfRule>
    <cfRule type="cellIs" dxfId="20011" priority="23253" stopIfTrue="1" operator="equal">
      <formula>"Napkin Hs"</formula>
    </cfRule>
  </conditionalFormatting>
  <conditionalFormatting sqref="C26">
    <cfRule type="cellIs" dxfId="20010" priority="23246" stopIfTrue="1" operator="equal">
      <formula>"Towel"</formula>
    </cfRule>
    <cfRule type="cellIs" dxfId="20009" priority="23247" stopIfTrue="1" operator="equal">
      <formula>"Napkin Hs"</formula>
    </cfRule>
  </conditionalFormatting>
  <conditionalFormatting sqref="C26">
    <cfRule type="cellIs" dxfId="20008" priority="23248" stopIfTrue="1" operator="equal">
      <formula>"Towel"</formula>
    </cfRule>
    <cfRule type="cellIs" dxfId="20007" priority="23249" stopIfTrue="1" operator="equal">
      <formula>"Napkin Hs"</formula>
    </cfRule>
  </conditionalFormatting>
  <conditionalFormatting sqref="C26">
    <cfRule type="cellIs" dxfId="20006" priority="23244" stopIfTrue="1" operator="equal">
      <formula>"Towel"</formula>
    </cfRule>
    <cfRule type="cellIs" dxfId="20005" priority="23245" stopIfTrue="1" operator="equal">
      <formula>"Napkin Hs"</formula>
    </cfRule>
  </conditionalFormatting>
  <conditionalFormatting sqref="C26">
    <cfRule type="cellIs" dxfId="20004" priority="23238" stopIfTrue="1" operator="equal">
      <formula>"Towel"</formula>
    </cfRule>
    <cfRule type="cellIs" dxfId="20003" priority="23239" stopIfTrue="1" operator="equal">
      <formula>"Napkin Hs"</formula>
    </cfRule>
  </conditionalFormatting>
  <conditionalFormatting sqref="C26">
    <cfRule type="cellIs" dxfId="20002" priority="23242" stopIfTrue="1" operator="equal">
      <formula>"Towel"</formula>
    </cfRule>
    <cfRule type="cellIs" dxfId="20001" priority="23243" stopIfTrue="1" operator="equal">
      <formula>"Napkin Hs"</formula>
    </cfRule>
  </conditionalFormatting>
  <conditionalFormatting sqref="C26">
    <cfRule type="cellIs" dxfId="20000" priority="23240" stopIfTrue="1" operator="equal">
      <formula>"Towel"</formula>
    </cfRule>
    <cfRule type="cellIs" dxfId="19999" priority="23241" stopIfTrue="1" operator="equal">
      <formula>"Napkin Hs"</formula>
    </cfRule>
  </conditionalFormatting>
  <conditionalFormatting sqref="C26">
    <cfRule type="cellIs" dxfId="19998" priority="23232" stopIfTrue="1" operator="equal">
      <formula>"Towel"</formula>
    </cfRule>
    <cfRule type="cellIs" dxfId="19997" priority="23233" stopIfTrue="1" operator="equal">
      <formula>"Napkin Hs"</formula>
    </cfRule>
  </conditionalFormatting>
  <conditionalFormatting sqref="C26">
    <cfRule type="cellIs" dxfId="19996" priority="23234" stopIfTrue="1" operator="equal">
      <formula>"Towel"</formula>
    </cfRule>
    <cfRule type="cellIs" dxfId="19995" priority="23235" stopIfTrue="1" operator="equal">
      <formula>"Napkin Hs"</formula>
    </cfRule>
  </conditionalFormatting>
  <conditionalFormatting sqref="C26">
    <cfRule type="cellIs" dxfId="19994" priority="23236" stopIfTrue="1" operator="equal">
      <formula>"Towel"</formula>
    </cfRule>
    <cfRule type="cellIs" dxfId="19993" priority="23237" stopIfTrue="1" operator="equal">
      <formula>"Napkin Hs"</formula>
    </cfRule>
  </conditionalFormatting>
  <conditionalFormatting sqref="C26">
    <cfRule type="cellIs" dxfId="19992" priority="23230" stopIfTrue="1" operator="equal">
      <formula>"Towel"</formula>
    </cfRule>
    <cfRule type="cellIs" dxfId="19991" priority="23231" stopIfTrue="1" operator="equal">
      <formula>"Napkin Hs"</formula>
    </cfRule>
  </conditionalFormatting>
  <conditionalFormatting sqref="C26">
    <cfRule type="cellIs" dxfId="19990" priority="23228" stopIfTrue="1" operator="equal">
      <formula>"Towel"</formula>
    </cfRule>
    <cfRule type="cellIs" dxfId="19989" priority="23229" stopIfTrue="1" operator="equal">
      <formula>"Napkin Hs"</formula>
    </cfRule>
  </conditionalFormatting>
  <conditionalFormatting sqref="C26">
    <cfRule type="cellIs" dxfId="19988" priority="23204" stopIfTrue="1" operator="equal">
      <formula>"Towel"</formula>
    </cfRule>
  </conditionalFormatting>
  <conditionalFormatting sqref="C26">
    <cfRule type="cellIs" dxfId="19987" priority="23205" stopIfTrue="1" operator="equal">
      <formula>"Napkin Hs"</formula>
    </cfRule>
    <cfRule type="cellIs" dxfId="19986" priority="23210" stopIfTrue="1" operator="equal">
      <formula>"Towel"</formula>
    </cfRule>
    <cfRule type="cellIs" dxfId="19985" priority="23211" stopIfTrue="1" operator="equal">
      <formula>"Napkin Hs"</formula>
    </cfRule>
    <cfRule type="cellIs" dxfId="19984" priority="23220" stopIfTrue="1" operator="equal">
      <formula>"Towel"</formula>
    </cfRule>
    <cfRule type="cellIs" dxfId="19983" priority="23221" stopIfTrue="1" operator="equal">
      <formula>"Napkin Hs"</formula>
    </cfRule>
    <cfRule type="cellIs" dxfId="19982" priority="23226" stopIfTrue="1" operator="equal">
      <formula>"Towel"</formula>
    </cfRule>
    <cfRule type="cellIs" dxfId="19981" priority="23227" stopIfTrue="1" operator="equal">
      <formula>"Napkin Hs"</formula>
    </cfRule>
  </conditionalFormatting>
  <conditionalFormatting sqref="C26">
    <cfRule type="cellIs" dxfId="19980" priority="23206" stopIfTrue="1" operator="equal">
      <formula>"Towel"</formula>
    </cfRule>
    <cfRule type="cellIs" dxfId="19979" priority="23207" stopIfTrue="1" operator="equal">
      <formula>"Napkin Hs"</formula>
    </cfRule>
    <cfRule type="cellIs" dxfId="19978" priority="23208" stopIfTrue="1" operator="equal">
      <formula>"Towel"</formula>
    </cfRule>
    <cfRule type="cellIs" dxfId="19977" priority="23209" stopIfTrue="1" operator="equal">
      <formula>"Napkin Hs"</formula>
    </cfRule>
    <cfRule type="cellIs" dxfId="19976" priority="23212" stopIfTrue="1" operator="equal">
      <formula>"Towel"</formula>
    </cfRule>
    <cfRule type="cellIs" dxfId="19975" priority="23213" stopIfTrue="1" operator="equal">
      <formula>"Napkin Hs"</formula>
    </cfRule>
    <cfRule type="cellIs" dxfId="19974" priority="23214" stopIfTrue="1" operator="equal">
      <formula>"Towel"</formula>
    </cfRule>
    <cfRule type="cellIs" dxfId="19973" priority="23215" stopIfTrue="1" operator="equal">
      <formula>"Napkin Hs"</formula>
    </cfRule>
    <cfRule type="cellIs" dxfId="19972" priority="23216" stopIfTrue="1" operator="equal">
      <formula>"Towel"</formula>
    </cfRule>
    <cfRule type="cellIs" dxfId="19971" priority="23217" stopIfTrue="1" operator="equal">
      <formula>"Napkin Hs"</formula>
    </cfRule>
    <cfRule type="cellIs" dxfId="19970" priority="23218" stopIfTrue="1" operator="equal">
      <formula>"Towel"</formula>
    </cfRule>
    <cfRule type="cellIs" dxfId="19969" priority="23219" stopIfTrue="1" operator="equal">
      <formula>"Napkin Hs"</formula>
    </cfRule>
    <cfRule type="cellIs" dxfId="19968" priority="23222" stopIfTrue="1" operator="equal">
      <formula>"Towel"</formula>
    </cfRule>
    <cfRule type="cellIs" dxfId="19967" priority="23223" stopIfTrue="1" operator="equal">
      <formula>"Napkin Hs"</formula>
    </cfRule>
    <cfRule type="cellIs" dxfId="19966" priority="23225" stopIfTrue="1" operator="equal">
      <formula>"Napkin Hs"</formula>
    </cfRule>
  </conditionalFormatting>
  <conditionalFormatting sqref="C26">
    <cfRule type="cellIs" dxfId="19965" priority="23224" stopIfTrue="1" operator="equal">
      <formula>"Towel"</formula>
    </cfRule>
  </conditionalFormatting>
  <conditionalFormatting sqref="C26">
    <cfRule type="cellIs" dxfId="19964" priority="23202" stopIfTrue="1" operator="equal">
      <formula>"Towel"</formula>
    </cfRule>
    <cfRule type="cellIs" dxfId="19963" priority="23203" stopIfTrue="1" operator="equal">
      <formula>"Napkin Hs"</formula>
    </cfRule>
  </conditionalFormatting>
  <conditionalFormatting sqref="C26">
    <cfRule type="cellIs" dxfId="19962" priority="23201" stopIfTrue="1" operator="equal">
      <formula>"Napkin Hs"</formula>
    </cfRule>
  </conditionalFormatting>
  <conditionalFormatting sqref="C26">
    <cfRule type="cellIs" dxfId="19961" priority="23200" stopIfTrue="1" operator="equal">
      <formula>"Towel"</formula>
    </cfRule>
  </conditionalFormatting>
  <conditionalFormatting sqref="C26">
    <cfRule type="cellIs" dxfId="19960" priority="23198" stopIfTrue="1" operator="equal">
      <formula>"Towel"</formula>
    </cfRule>
  </conditionalFormatting>
  <conditionalFormatting sqref="C26">
    <cfRule type="cellIs" dxfId="19959" priority="23199" stopIfTrue="1" operator="equal">
      <formula>"Napkin Hs"</formula>
    </cfRule>
  </conditionalFormatting>
  <conditionalFormatting sqref="C26">
    <cfRule type="cellIs" dxfId="19958" priority="23102" stopIfTrue="1" operator="equal">
      <formula>"Towel"</formula>
    </cfRule>
  </conditionalFormatting>
  <conditionalFormatting sqref="C26">
    <cfRule type="cellIs" dxfId="19957" priority="23112" stopIfTrue="1" operator="equal">
      <formula>"Towel"</formula>
    </cfRule>
    <cfRule type="cellIs" dxfId="19956" priority="23113" stopIfTrue="1" operator="equal">
      <formula>"Napkin Hs"</formula>
    </cfRule>
    <cfRule type="cellIs" dxfId="19955" priority="23118" stopIfTrue="1" operator="equal">
      <formula>"Towel"</formula>
    </cfRule>
    <cfRule type="cellIs" dxfId="19954" priority="23119" stopIfTrue="1" operator="equal">
      <formula>"Napkin Hs"</formula>
    </cfRule>
    <cfRule type="cellIs" dxfId="19953" priority="23124" stopIfTrue="1" operator="equal">
      <formula>"Towel"</formula>
    </cfRule>
    <cfRule type="cellIs" dxfId="19952" priority="23125" stopIfTrue="1" operator="equal">
      <formula>"Napkin Hs"</formula>
    </cfRule>
    <cfRule type="cellIs" dxfId="19951" priority="23126" stopIfTrue="1" operator="equal">
      <formula>"Towel"</formula>
    </cfRule>
    <cfRule type="cellIs" dxfId="19950" priority="23127" stopIfTrue="1" operator="equal">
      <formula>"Napkin Hs"</formula>
    </cfRule>
    <cfRule type="cellIs" dxfId="19949" priority="23132" stopIfTrue="1" operator="equal">
      <formula>"Towel"</formula>
    </cfRule>
    <cfRule type="cellIs" dxfId="19948" priority="23133" stopIfTrue="1" operator="equal">
      <formula>"Napkin Hs"</formula>
    </cfRule>
    <cfRule type="cellIs" dxfId="19947" priority="23142" stopIfTrue="1" operator="equal">
      <formula>"Towel"</formula>
    </cfRule>
    <cfRule type="cellIs" dxfId="19946" priority="23143" stopIfTrue="1" operator="equal">
      <formula>"Napkin Hs"</formula>
    </cfRule>
    <cfRule type="cellIs" dxfId="19945" priority="23148" stopIfTrue="1" operator="equal">
      <formula>"Towel"</formula>
    </cfRule>
    <cfRule type="cellIs" dxfId="19944" priority="23149" stopIfTrue="1" operator="equal">
      <formula>"Napkin Hs"</formula>
    </cfRule>
    <cfRule type="cellIs" dxfId="19943" priority="23150" stopIfTrue="1" operator="equal">
      <formula>"Towel"</formula>
    </cfRule>
    <cfRule type="cellIs" dxfId="19942" priority="23151" stopIfTrue="1" operator="equal">
      <formula>"Napkin Hs"</formula>
    </cfRule>
    <cfRule type="cellIs" dxfId="19941" priority="23156" stopIfTrue="1" operator="equal">
      <formula>"Towel"</formula>
    </cfRule>
    <cfRule type="cellIs" dxfId="19940" priority="23157" stopIfTrue="1" operator="equal">
      <formula>"Napkin Hs"</formula>
    </cfRule>
    <cfRule type="cellIs" dxfId="19939" priority="23166" stopIfTrue="1" operator="equal">
      <formula>"Towel"</formula>
    </cfRule>
    <cfRule type="cellIs" dxfId="19938" priority="23167" stopIfTrue="1" operator="equal">
      <formula>"Napkin Hs"</formula>
    </cfRule>
    <cfRule type="cellIs" dxfId="19937" priority="23168" stopIfTrue="1" operator="equal">
      <formula>"Towel"</formula>
    </cfRule>
    <cfRule type="cellIs" dxfId="19936" priority="23169" stopIfTrue="1" operator="equal">
      <formula>"Napkin Hs"</formula>
    </cfRule>
    <cfRule type="cellIs" dxfId="19935" priority="23174" stopIfTrue="1" operator="equal">
      <formula>"Towel"</formula>
    </cfRule>
    <cfRule type="cellIs" dxfId="19934" priority="23175" stopIfTrue="1" operator="equal">
      <formula>"Napkin Hs"</formula>
    </cfRule>
    <cfRule type="cellIs" dxfId="19933" priority="23184" stopIfTrue="1" operator="equal">
      <formula>"Towel"</formula>
    </cfRule>
    <cfRule type="cellIs" dxfId="19932" priority="23185" stopIfTrue="1" operator="equal">
      <formula>"Napkin Hs"</formula>
    </cfRule>
    <cfRule type="cellIs" dxfId="19931" priority="23186" stopIfTrue="1" operator="equal">
      <formula>"Towel"</formula>
    </cfRule>
    <cfRule type="cellIs" dxfId="19930" priority="23187" stopIfTrue="1" operator="equal">
      <formula>"Napkin Hs"</formula>
    </cfRule>
    <cfRule type="cellIs" dxfId="19929" priority="23193" stopIfTrue="1" operator="equal">
      <formula>"Napkin Hs"</formula>
    </cfRule>
  </conditionalFormatting>
  <conditionalFormatting sqref="C26">
    <cfRule type="cellIs" dxfId="19928" priority="23192" stopIfTrue="1" operator="equal">
      <formula>"Towel"</formula>
    </cfRule>
  </conditionalFormatting>
  <conditionalFormatting sqref="C26">
    <cfRule type="cellIs" dxfId="19927" priority="23103" stopIfTrue="1" operator="equal">
      <formula>"Napkin Hs"</formula>
    </cfRule>
    <cfRule type="cellIs" dxfId="19926" priority="23104" stopIfTrue="1" operator="equal">
      <formula>"Towel"</formula>
    </cfRule>
    <cfRule type="cellIs" dxfId="19925" priority="23105" stopIfTrue="1" operator="equal">
      <formula>"Napkin Hs"</formula>
    </cfRule>
    <cfRule type="cellIs" dxfId="19924" priority="23106" stopIfTrue="1" operator="equal">
      <formula>"Towel"</formula>
    </cfRule>
    <cfRule type="cellIs" dxfId="19923" priority="23107" stopIfTrue="1" operator="equal">
      <formula>"Napkin Hs"</formula>
    </cfRule>
    <cfRule type="cellIs" dxfId="19922" priority="23108" stopIfTrue="1" operator="equal">
      <formula>"Towel"</formula>
    </cfRule>
    <cfRule type="cellIs" dxfId="19921" priority="23109" stopIfTrue="1" operator="equal">
      <formula>"Napkin Hs"</formula>
    </cfRule>
    <cfRule type="cellIs" dxfId="19920" priority="23110" stopIfTrue="1" operator="equal">
      <formula>"Towel"</formula>
    </cfRule>
    <cfRule type="cellIs" dxfId="19919" priority="23111" stopIfTrue="1" operator="equal">
      <formula>"Napkin Hs"</formula>
    </cfRule>
    <cfRule type="cellIs" dxfId="19918" priority="23114" stopIfTrue="1" operator="equal">
      <formula>"Towel"</formula>
    </cfRule>
    <cfRule type="cellIs" dxfId="19917" priority="23115" stopIfTrue="1" operator="equal">
      <formula>"Napkin Hs"</formula>
    </cfRule>
    <cfRule type="cellIs" dxfId="19916" priority="23116" stopIfTrue="1" operator="equal">
      <formula>"Towel"</formula>
    </cfRule>
    <cfRule type="cellIs" dxfId="19915" priority="23117" stopIfTrue="1" operator="equal">
      <formula>"Napkin Hs"</formula>
    </cfRule>
    <cfRule type="cellIs" dxfId="19914" priority="23120" stopIfTrue="1" operator="equal">
      <formula>"Towel"</formula>
    </cfRule>
    <cfRule type="cellIs" dxfId="19913" priority="23121" stopIfTrue="1" operator="equal">
      <formula>"Napkin Hs"</formula>
    </cfRule>
    <cfRule type="cellIs" dxfId="19912" priority="23122" stopIfTrue="1" operator="equal">
      <formula>"Towel"</formula>
    </cfRule>
    <cfRule type="cellIs" dxfId="19911" priority="23123" stopIfTrue="1" operator="equal">
      <formula>"Napkin Hs"</formula>
    </cfRule>
    <cfRule type="cellIs" dxfId="19910" priority="23128" stopIfTrue="1" operator="equal">
      <formula>"Towel"</formula>
    </cfRule>
    <cfRule type="cellIs" dxfId="19909" priority="23129" stopIfTrue="1" operator="equal">
      <formula>"Napkin Hs"</formula>
    </cfRule>
    <cfRule type="cellIs" dxfId="19908" priority="23130" stopIfTrue="1" operator="equal">
      <formula>"Towel"</formula>
    </cfRule>
    <cfRule type="cellIs" dxfId="19907" priority="23131" stopIfTrue="1" operator="equal">
      <formula>"Napkin Hs"</formula>
    </cfRule>
    <cfRule type="cellIs" dxfId="19906" priority="23134" stopIfTrue="1" operator="equal">
      <formula>"Towel"</formula>
    </cfRule>
    <cfRule type="cellIs" dxfId="19905" priority="23135" stopIfTrue="1" operator="equal">
      <formula>"Napkin Hs"</formula>
    </cfRule>
    <cfRule type="cellIs" dxfId="19904" priority="23136" stopIfTrue="1" operator="equal">
      <formula>"Towel"</formula>
    </cfRule>
    <cfRule type="cellIs" dxfId="19903" priority="23137" stopIfTrue="1" operator="equal">
      <formula>"Napkin Hs"</formula>
    </cfRule>
    <cfRule type="cellIs" dxfId="19902" priority="23138" stopIfTrue="1" operator="equal">
      <formula>"Towel"</formula>
    </cfRule>
    <cfRule type="cellIs" dxfId="19901" priority="23139" stopIfTrue="1" operator="equal">
      <formula>"Napkin Hs"</formula>
    </cfRule>
    <cfRule type="cellIs" dxfId="19900" priority="23140" stopIfTrue="1" operator="equal">
      <formula>"Towel"</formula>
    </cfRule>
    <cfRule type="cellIs" dxfId="19899" priority="23141" stopIfTrue="1" operator="equal">
      <formula>"Napkin Hs"</formula>
    </cfRule>
    <cfRule type="cellIs" dxfId="19898" priority="23144" stopIfTrue="1" operator="equal">
      <formula>"Towel"</formula>
    </cfRule>
    <cfRule type="cellIs" dxfId="19897" priority="23145" stopIfTrue="1" operator="equal">
      <formula>"Napkin Hs"</formula>
    </cfRule>
    <cfRule type="cellIs" dxfId="19896" priority="23146" stopIfTrue="1" operator="equal">
      <formula>"Towel"</formula>
    </cfRule>
    <cfRule type="cellIs" dxfId="19895" priority="23147" stopIfTrue="1" operator="equal">
      <formula>"Napkin Hs"</formula>
    </cfRule>
    <cfRule type="cellIs" dxfId="19894" priority="23152" stopIfTrue="1" operator="equal">
      <formula>"Towel"</formula>
    </cfRule>
    <cfRule type="cellIs" dxfId="19893" priority="23153" stopIfTrue="1" operator="equal">
      <formula>"Napkin Hs"</formula>
    </cfRule>
    <cfRule type="cellIs" dxfId="19892" priority="23154" stopIfTrue="1" operator="equal">
      <formula>"Towel"</formula>
    </cfRule>
    <cfRule type="cellIs" dxfId="19891" priority="23155" stopIfTrue="1" operator="equal">
      <formula>"Napkin Hs"</formula>
    </cfRule>
    <cfRule type="cellIs" dxfId="19890" priority="23158" stopIfTrue="1" operator="equal">
      <formula>"Towel"</formula>
    </cfRule>
    <cfRule type="cellIs" dxfId="19889" priority="23159" stopIfTrue="1" operator="equal">
      <formula>"Napkin Hs"</formula>
    </cfRule>
    <cfRule type="cellIs" dxfId="19888" priority="23160" stopIfTrue="1" operator="equal">
      <formula>"Towel"</formula>
    </cfRule>
    <cfRule type="cellIs" dxfId="19887" priority="23161" stopIfTrue="1" operator="equal">
      <formula>"Napkin Hs"</formula>
    </cfRule>
    <cfRule type="cellIs" dxfId="19886" priority="23162" stopIfTrue="1" operator="equal">
      <formula>"Towel"</formula>
    </cfRule>
    <cfRule type="cellIs" dxfId="19885" priority="23163" stopIfTrue="1" operator="equal">
      <formula>"Napkin Hs"</formula>
    </cfRule>
    <cfRule type="cellIs" dxfId="19884" priority="23164" stopIfTrue="1" operator="equal">
      <formula>"Towel"</formula>
    </cfRule>
    <cfRule type="cellIs" dxfId="19883" priority="23165" stopIfTrue="1" operator="equal">
      <formula>"Napkin Hs"</formula>
    </cfRule>
    <cfRule type="cellIs" dxfId="19882" priority="23170" stopIfTrue="1" operator="equal">
      <formula>"Towel"</formula>
    </cfRule>
    <cfRule type="cellIs" dxfId="19881" priority="23171" stopIfTrue="1" operator="equal">
      <formula>"Napkin Hs"</formula>
    </cfRule>
    <cfRule type="cellIs" dxfId="19880" priority="23172" stopIfTrue="1" operator="equal">
      <formula>"Towel"</formula>
    </cfRule>
    <cfRule type="cellIs" dxfId="19879" priority="23173" stopIfTrue="1" operator="equal">
      <formula>"Napkin Hs"</formula>
    </cfRule>
    <cfRule type="cellIs" dxfId="19878" priority="23176" stopIfTrue="1" operator="equal">
      <formula>"Towel"</formula>
    </cfRule>
    <cfRule type="cellIs" dxfId="19877" priority="23177" stopIfTrue="1" operator="equal">
      <formula>"Napkin Hs"</formula>
    </cfRule>
    <cfRule type="cellIs" dxfId="19876" priority="23178" stopIfTrue="1" operator="equal">
      <formula>"Towel"</formula>
    </cfRule>
    <cfRule type="cellIs" dxfId="19875" priority="23179" stopIfTrue="1" operator="equal">
      <formula>"Napkin Hs"</formula>
    </cfRule>
    <cfRule type="cellIs" dxfId="19874" priority="23180" stopIfTrue="1" operator="equal">
      <formula>"Towel"</formula>
    </cfRule>
    <cfRule type="cellIs" dxfId="19873" priority="23181" stopIfTrue="1" operator="equal">
      <formula>"Napkin Hs"</formula>
    </cfRule>
    <cfRule type="cellIs" dxfId="19872" priority="23182" stopIfTrue="1" operator="equal">
      <formula>"Towel"</formula>
    </cfRule>
    <cfRule type="cellIs" dxfId="19871" priority="23183" stopIfTrue="1" operator="equal">
      <formula>"Napkin Hs"</formula>
    </cfRule>
    <cfRule type="cellIs" dxfId="19870" priority="23188" stopIfTrue="1" operator="equal">
      <formula>"Towel"</formula>
    </cfRule>
    <cfRule type="cellIs" dxfId="19869" priority="23189" stopIfTrue="1" operator="equal">
      <formula>"Napkin Hs"</formula>
    </cfRule>
    <cfRule type="cellIs" dxfId="19868" priority="23190" stopIfTrue="1" operator="equal">
      <formula>"Towel"</formula>
    </cfRule>
    <cfRule type="cellIs" dxfId="19867" priority="23191" stopIfTrue="1" operator="equal">
      <formula>"Napkin Hs"</formula>
    </cfRule>
    <cfRule type="cellIs" dxfId="19866" priority="23194" stopIfTrue="1" operator="equal">
      <formula>"Towel"</formula>
    </cfRule>
    <cfRule type="cellIs" dxfId="19865" priority="23195" stopIfTrue="1" operator="equal">
      <formula>"Napkin Hs"</formula>
    </cfRule>
    <cfRule type="cellIs" dxfId="19864" priority="23196" stopIfTrue="1" operator="equal">
      <formula>"Towel"</formula>
    </cfRule>
    <cfRule type="cellIs" dxfId="19863" priority="23197" stopIfTrue="1" operator="equal">
      <formula>"Napkin Hs"</formula>
    </cfRule>
  </conditionalFormatting>
  <conditionalFormatting sqref="C26">
    <cfRule type="cellIs" dxfId="19862" priority="23101" stopIfTrue="1" operator="equal">
      <formula>"Napkin Hs"</formula>
    </cfRule>
  </conditionalFormatting>
  <conditionalFormatting sqref="C26">
    <cfRule type="cellIs" dxfId="19861" priority="23100" stopIfTrue="1" operator="equal">
      <formula>"Napkin Hs"</formula>
    </cfRule>
  </conditionalFormatting>
  <conditionalFormatting sqref="C26">
    <cfRule type="cellIs" dxfId="19860" priority="23099" stopIfTrue="1" operator="equal">
      <formula>"Napkin Hs"</formula>
    </cfRule>
  </conditionalFormatting>
  <conditionalFormatting sqref="C26">
    <cfRule type="cellIs" dxfId="19859" priority="23098" stopIfTrue="1" operator="equal">
      <formula>"Napkin Hs"</formula>
    </cfRule>
  </conditionalFormatting>
  <conditionalFormatting sqref="C26">
    <cfRule type="cellIs" dxfId="19858" priority="23097" stopIfTrue="1" operator="equal">
      <formula>"Napkin Hs"</formula>
    </cfRule>
  </conditionalFormatting>
  <conditionalFormatting sqref="C26">
    <cfRule type="cellIs" dxfId="19857" priority="23096" stopIfTrue="1" operator="equal">
      <formula>"Napkin Hs"</formula>
    </cfRule>
  </conditionalFormatting>
  <conditionalFormatting sqref="C26">
    <cfRule type="cellIs" dxfId="19856" priority="23092" stopIfTrue="1" operator="equal">
      <formula>"Towel"</formula>
    </cfRule>
    <cfRule type="cellIs" dxfId="19855" priority="23093" stopIfTrue="1" operator="equal">
      <formula>"Napkin Hs"</formula>
    </cfRule>
  </conditionalFormatting>
  <conditionalFormatting sqref="C26">
    <cfRule type="cellIs" dxfId="19854" priority="23094" stopIfTrue="1" operator="equal">
      <formula>"Towel"</formula>
    </cfRule>
    <cfRule type="cellIs" dxfId="19853" priority="23095" stopIfTrue="1" operator="equal">
      <formula>"Napkin Hs"</formula>
    </cfRule>
  </conditionalFormatting>
  <conditionalFormatting sqref="C26">
    <cfRule type="cellIs" dxfId="19852" priority="23088" stopIfTrue="1" operator="equal">
      <formula>"Towel"</formula>
    </cfRule>
    <cfRule type="cellIs" dxfId="19851" priority="23089" stopIfTrue="1" operator="equal">
      <formula>"Napkin Hs"</formula>
    </cfRule>
  </conditionalFormatting>
  <conditionalFormatting sqref="C26">
    <cfRule type="cellIs" dxfId="19850" priority="23090" stopIfTrue="1" operator="equal">
      <formula>"Towel"</formula>
    </cfRule>
    <cfRule type="cellIs" dxfId="19849" priority="23091" stopIfTrue="1" operator="equal">
      <formula>"Napkin Hs"</formula>
    </cfRule>
  </conditionalFormatting>
  <conditionalFormatting sqref="B32:C33">
    <cfRule type="cellIs" dxfId="19848" priority="23086" stopIfTrue="1" operator="equal">
      <formula>"Towel"</formula>
    </cfRule>
    <cfRule type="cellIs" dxfId="19847" priority="23087" stopIfTrue="1" operator="equal">
      <formula>"Napkin Hs"</formula>
    </cfRule>
  </conditionalFormatting>
  <conditionalFormatting sqref="C31:C32">
    <cfRule type="cellIs" dxfId="19846" priority="23078" stopIfTrue="1" operator="equal">
      <formula>"Towel"</formula>
    </cfRule>
    <cfRule type="cellIs" dxfId="19845" priority="23079" stopIfTrue="1" operator="equal">
      <formula>"Napkin Hs"</formula>
    </cfRule>
  </conditionalFormatting>
  <conditionalFormatting sqref="C32:C33">
    <cfRule type="cellIs" dxfId="19844" priority="23082" stopIfTrue="1" operator="equal">
      <formula>"Towel"</formula>
    </cfRule>
    <cfRule type="cellIs" dxfId="19843" priority="23083" stopIfTrue="1" operator="equal">
      <formula>"Napkin Hs"</formula>
    </cfRule>
  </conditionalFormatting>
  <conditionalFormatting sqref="C32:C33">
    <cfRule type="cellIs" dxfId="19842" priority="23085" stopIfTrue="1" operator="equal">
      <formula>"Napkin Hs"</formula>
    </cfRule>
  </conditionalFormatting>
  <conditionalFormatting sqref="C31:C32">
    <cfRule type="cellIs" dxfId="19841" priority="23080" stopIfTrue="1" operator="equal">
      <formula>"Towel"</formula>
    </cfRule>
    <cfRule type="cellIs" dxfId="19840" priority="23081" stopIfTrue="1" operator="equal">
      <formula>"Napkin Hs"</formula>
    </cfRule>
  </conditionalFormatting>
  <conditionalFormatting sqref="C32:C33">
    <cfRule type="cellIs" dxfId="19839" priority="23084" stopIfTrue="1" operator="equal">
      <formula>"Towel"</formula>
    </cfRule>
  </conditionalFormatting>
  <conditionalFormatting sqref="C31:C32">
    <cfRule type="cellIs" dxfId="19838" priority="23076" stopIfTrue="1" operator="equal">
      <formula>"Towel"</formula>
    </cfRule>
    <cfRule type="cellIs" dxfId="19837" priority="23077" stopIfTrue="1" operator="equal">
      <formula>"Napkin Hs"</formula>
    </cfRule>
  </conditionalFormatting>
  <conditionalFormatting sqref="B31:B32">
    <cfRule type="cellIs" dxfId="19836" priority="23074" stopIfTrue="1" operator="equal">
      <formula>"Towel"</formula>
    </cfRule>
    <cfRule type="cellIs" dxfId="19835" priority="23075" stopIfTrue="1" operator="equal">
      <formula>"Napkin Hs"</formula>
    </cfRule>
  </conditionalFormatting>
  <conditionalFormatting sqref="C30">
    <cfRule type="cellIs" dxfId="19834" priority="23070" stopIfTrue="1" operator="equal">
      <formula>"Towel"</formula>
    </cfRule>
    <cfRule type="cellIs" dxfId="19833" priority="23071" stopIfTrue="1" operator="equal">
      <formula>"Napkin Hs"</formula>
    </cfRule>
  </conditionalFormatting>
  <conditionalFormatting sqref="C30">
    <cfRule type="cellIs" dxfId="19832" priority="23072" stopIfTrue="1" operator="equal">
      <formula>"Towel"</formula>
    </cfRule>
    <cfRule type="cellIs" dxfId="19831" priority="23073" stopIfTrue="1" operator="equal">
      <formula>"Napkin Hs"</formula>
    </cfRule>
  </conditionalFormatting>
  <conditionalFormatting sqref="C30">
    <cfRule type="cellIs" dxfId="19830" priority="23068" stopIfTrue="1" operator="equal">
      <formula>"Towel"</formula>
    </cfRule>
    <cfRule type="cellIs" dxfId="19829" priority="23069" stopIfTrue="1" operator="equal">
      <formula>"Napkin Hs"</formula>
    </cfRule>
  </conditionalFormatting>
  <conditionalFormatting sqref="B30">
    <cfRule type="cellIs" dxfId="19828" priority="23066" stopIfTrue="1" operator="equal">
      <formula>"Towel"</formula>
    </cfRule>
    <cfRule type="cellIs" dxfId="19827" priority="23067" stopIfTrue="1" operator="equal">
      <formula>"Napkin Hs"</formula>
    </cfRule>
  </conditionalFormatting>
  <conditionalFormatting sqref="B30:C30">
    <cfRule type="cellIs" dxfId="19826" priority="23064" stopIfTrue="1" operator="equal">
      <formula>"Towel"</formula>
    </cfRule>
    <cfRule type="cellIs" dxfId="19825" priority="23065" stopIfTrue="1" operator="equal">
      <formula>"Napkin Hs"</formula>
    </cfRule>
  </conditionalFormatting>
  <conditionalFormatting sqref="C30">
    <cfRule type="cellIs" dxfId="19824" priority="23060" stopIfTrue="1" operator="equal">
      <formula>"Towel"</formula>
    </cfRule>
    <cfRule type="cellIs" dxfId="19823" priority="23061" stopIfTrue="1" operator="equal">
      <formula>"Napkin Hs"</formula>
    </cfRule>
  </conditionalFormatting>
  <conditionalFormatting sqref="C30">
    <cfRule type="cellIs" dxfId="19822" priority="23063" stopIfTrue="1" operator="equal">
      <formula>"Napkin Hs"</formula>
    </cfRule>
  </conditionalFormatting>
  <conditionalFormatting sqref="C30">
    <cfRule type="cellIs" dxfId="19821" priority="23062" stopIfTrue="1" operator="equal">
      <formula>"Towel"</formula>
    </cfRule>
  </conditionalFormatting>
  <conditionalFormatting sqref="C32">
    <cfRule type="cellIs" dxfId="19820" priority="23056" stopIfTrue="1" operator="equal">
      <formula>"Towel"</formula>
    </cfRule>
    <cfRule type="cellIs" dxfId="19819" priority="23057" stopIfTrue="1" operator="equal">
      <formula>"Napkin Hs"</formula>
    </cfRule>
  </conditionalFormatting>
  <conditionalFormatting sqref="C32">
    <cfRule type="cellIs" dxfId="19818" priority="23058" stopIfTrue="1" operator="equal">
      <formula>"Towel"</formula>
    </cfRule>
    <cfRule type="cellIs" dxfId="19817" priority="23059" stopIfTrue="1" operator="equal">
      <formula>"Napkin Hs"</formula>
    </cfRule>
  </conditionalFormatting>
  <conditionalFormatting sqref="C32">
    <cfRule type="cellIs" dxfId="19816" priority="23054" stopIfTrue="1" operator="equal">
      <formula>"Towel"</formula>
    </cfRule>
    <cfRule type="cellIs" dxfId="19815" priority="23055" stopIfTrue="1" operator="equal">
      <formula>"Napkin Hs"</formula>
    </cfRule>
  </conditionalFormatting>
  <conditionalFormatting sqref="B32">
    <cfRule type="cellIs" dxfId="19814" priority="23052" stopIfTrue="1" operator="equal">
      <formula>"Towel"</formula>
    </cfRule>
    <cfRule type="cellIs" dxfId="19813" priority="23053" stopIfTrue="1" operator="equal">
      <formula>"Napkin Hs"</formula>
    </cfRule>
  </conditionalFormatting>
  <conditionalFormatting sqref="C31">
    <cfRule type="cellIs" dxfId="19812" priority="23048" stopIfTrue="1" operator="equal">
      <formula>"Towel"</formula>
    </cfRule>
    <cfRule type="cellIs" dxfId="19811" priority="23049" stopIfTrue="1" operator="equal">
      <formula>"Napkin Hs"</formula>
    </cfRule>
  </conditionalFormatting>
  <conditionalFormatting sqref="C31">
    <cfRule type="cellIs" dxfId="19810" priority="23050" stopIfTrue="1" operator="equal">
      <formula>"Towel"</formula>
    </cfRule>
    <cfRule type="cellIs" dxfId="19809" priority="23051" stopIfTrue="1" operator="equal">
      <formula>"Napkin Hs"</formula>
    </cfRule>
  </conditionalFormatting>
  <conditionalFormatting sqref="C31">
    <cfRule type="cellIs" dxfId="19808" priority="23046" stopIfTrue="1" operator="equal">
      <formula>"Towel"</formula>
    </cfRule>
    <cfRule type="cellIs" dxfId="19807" priority="23047" stopIfTrue="1" operator="equal">
      <formula>"Napkin Hs"</formula>
    </cfRule>
  </conditionalFormatting>
  <conditionalFormatting sqref="B31">
    <cfRule type="cellIs" dxfId="19806" priority="23044" stopIfTrue="1" operator="equal">
      <formula>"Towel"</formula>
    </cfRule>
    <cfRule type="cellIs" dxfId="19805" priority="23045" stopIfTrue="1" operator="equal">
      <formula>"Napkin Hs"</formula>
    </cfRule>
  </conditionalFormatting>
  <conditionalFormatting sqref="B33:C33">
    <cfRule type="cellIs" dxfId="19804" priority="23038" stopIfTrue="1" operator="equal">
      <formula>"Towel"</formula>
    </cfRule>
    <cfRule type="cellIs" dxfId="19803" priority="23039" stopIfTrue="1" operator="equal">
      <formula>"Napkin Hs"</formula>
    </cfRule>
  </conditionalFormatting>
  <conditionalFormatting sqref="B33:C33">
    <cfRule type="cellIs" dxfId="19802" priority="23032" stopIfTrue="1" operator="equal">
      <formula>"Towel"</formula>
    </cfRule>
    <cfRule type="cellIs" dxfId="19801" priority="23033" stopIfTrue="1" operator="equal">
      <formula>"Napkin Hs"</formula>
    </cfRule>
  </conditionalFormatting>
  <conditionalFormatting sqref="C33">
    <cfRule type="cellIs" dxfId="19800" priority="23036" stopIfTrue="1" operator="equal">
      <formula>"Towel"</formula>
    </cfRule>
    <cfRule type="cellIs" dxfId="19799" priority="23037" stopIfTrue="1" operator="equal">
      <formula>"Napkin Hs"</formula>
    </cfRule>
  </conditionalFormatting>
  <conditionalFormatting sqref="C33">
    <cfRule type="cellIs" dxfId="19798" priority="23042" stopIfTrue="1" operator="equal">
      <formula>"Towel"</formula>
    </cfRule>
    <cfRule type="cellIs" dxfId="19797" priority="23043" stopIfTrue="1" operator="equal">
      <formula>"Napkin Hs"</formula>
    </cfRule>
  </conditionalFormatting>
  <conditionalFormatting sqref="C33">
    <cfRule type="cellIs" dxfId="19796" priority="23040" stopIfTrue="1" operator="equal">
      <formula>"Towel"</formula>
    </cfRule>
    <cfRule type="cellIs" dxfId="19795" priority="23041" stopIfTrue="1" operator="equal">
      <formula>"Napkin Hs"</formula>
    </cfRule>
  </conditionalFormatting>
  <conditionalFormatting sqref="C33">
    <cfRule type="cellIs" dxfId="19794" priority="23034" stopIfTrue="1" operator="equal">
      <formula>"Towel"</formula>
    </cfRule>
    <cfRule type="cellIs" dxfId="19793" priority="23035" stopIfTrue="1" operator="equal">
      <formula>"Napkin Hs"</formula>
    </cfRule>
  </conditionalFormatting>
  <conditionalFormatting sqref="B31:C32">
    <cfRule type="cellIs" dxfId="19792" priority="23030" stopIfTrue="1" operator="equal">
      <formula>"Towel"</formula>
    </cfRule>
    <cfRule type="cellIs" dxfId="19791" priority="23031" stopIfTrue="1" operator="equal">
      <formula>"Napkin Hs"</formula>
    </cfRule>
  </conditionalFormatting>
  <conditionalFormatting sqref="C31">
    <cfRule type="cellIs" dxfId="19790" priority="23022" stopIfTrue="1" operator="equal">
      <formula>"Towel"</formula>
    </cfRule>
    <cfRule type="cellIs" dxfId="19789" priority="23023" stopIfTrue="1" operator="equal">
      <formula>"Napkin Hs"</formula>
    </cfRule>
  </conditionalFormatting>
  <conditionalFormatting sqref="C31:C32">
    <cfRule type="cellIs" dxfId="19788" priority="23026" stopIfTrue="1" operator="equal">
      <formula>"Towel"</formula>
    </cfRule>
    <cfRule type="cellIs" dxfId="19787" priority="23027" stopIfTrue="1" operator="equal">
      <formula>"Napkin Hs"</formula>
    </cfRule>
  </conditionalFormatting>
  <conditionalFormatting sqref="C31:C32">
    <cfRule type="cellIs" dxfId="19786" priority="23029" stopIfTrue="1" operator="equal">
      <formula>"Napkin Hs"</formula>
    </cfRule>
  </conditionalFormatting>
  <conditionalFormatting sqref="C31">
    <cfRule type="cellIs" dxfId="19785" priority="23024" stopIfTrue="1" operator="equal">
      <formula>"Towel"</formula>
    </cfRule>
    <cfRule type="cellIs" dxfId="19784" priority="23025" stopIfTrue="1" operator="equal">
      <formula>"Napkin Hs"</formula>
    </cfRule>
  </conditionalFormatting>
  <conditionalFormatting sqref="C31:C32">
    <cfRule type="cellIs" dxfId="19783" priority="23028" stopIfTrue="1" operator="equal">
      <formula>"Towel"</formula>
    </cfRule>
  </conditionalFormatting>
  <conditionalFormatting sqref="C31">
    <cfRule type="cellIs" dxfId="19782" priority="23020" stopIfTrue="1" operator="equal">
      <formula>"Towel"</formula>
    </cfRule>
    <cfRule type="cellIs" dxfId="19781" priority="23021" stopIfTrue="1" operator="equal">
      <formula>"Napkin Hs"</formula>
    </cfRule>
  </conditionalFormatting>
  <conditionalFormatting sqref="B31">
    <cfRule type="cellIs" dxfId="19780" priority="23018" stopIfTrue="1" operator="equal">
      <formula>"Towel"</formula>
    </cfRule>
    <cfRule type="cellIs" dxfId="19779" priority="23019" stopIfTrue="1" operator="equal">
      <formula>"Napkin Hs"</formula>
    </cfRule>
  </conditionalFormatting>
  <conditionalFormatting sqref="B33:C33">
    <cfRule type="cellIs" dxfId="19778" priority="23016" stopIfTrue="1" operator="equal">
      <formula>"Towel"</formula>
    </cfRule>
    <cfRule type="cellIs" dxfId="19777" priority="23017" stopIfTrue="1" operator="equal">
      <formula>"Napkin Hs"</formula>
    </cfRule>
  </conditionalFormatting>
  <conditionalFormatting sqref="C33">
    <cfRule type="cellIs" dxfId="19776" priority="23012" stopIfTrue="1" operator="equal">
      <formula>"Towel"</formula>
    </cfRule>
    <cfRule type="cellIs" dxfId="19775" priority="23013" stopIfTrue="1" operator="equal">
      <formula>"Napkin Hs"</formula>
    </cfRule>
  </conditionalFormatting>
  <conditionalFormatting sqref="C33">
    <cfRule type="cellIs" dxfId="19774" priority="23015" stopIfTrue="1" operator="equal">
      <formula>"Napkin Hs"</formula>
    </cfRule>
  </conditionalFormatting>
  <conditionalFormatting sqref="C33">
    <cfRule type="cellIs" dxfId="19773" priority="23014" stopIfTrue="1" operator="equal">
      <formula>"Towel"</formula>
    </cfRule>
  </conditionalFormatting>
  <conditionalFormatting sqref="B31:C31 B32">
    <cfRule type="cellIs" dxfId="19772" priority="23010" stopIfTrue="1" operator="equal">
      <formula>"Towel"</formula>
    </cfRule>
    <cfRule type="cellIs" dxfId="19771" priority="23011" stopIfTrue="1" operator="equal">
      <formula>"Napkin Hs"</formula>
    </cfRule>
  </conditionalFormatting>
  <conditionalFormatting sqref="C31">
    <cfRule type="cellIs" dxfId="19770" priority="23006" stopIfTrue="1" operator="equal">
      <formula>"Towel"</formula>
    </cfRule>
    <cfRule type="cellIs" dxfId="19769" priority="23007" stopIfTrue="1" operator="equal">
      <formula>"Napkin Hs"</formula>
    </cfRule>
  </conditionalFormatting>
  <conditionalFormatting sqref="C31">
    <cfRule type="cellIs" dxfId="19768" priority="23008" stopIfTrue="1" operator="equal">
      <formula>"Towel"</formula>
    </cfRule>
    <cfRule type="cellIs" dxfId="19767" priority="23009" stopIfTrue="1" operator="equal">
      <formula>"Napkin Hs"</formula>
    </cfRule>
  </conditionalFormatting>
  <conditionalFormatting sqref="B31:C31 B32">
    <cfRule type="cellIs" dxfId="19766" priority="23004" stopIfTrue="1" operator="equal">
      <formula>"Towel"</formula>
    </cfRule>
    <cfRule type="cellIs" dxfId="19765" priority="23005" stopIfTrue="1" operator="equal">
      <formula>"Napkin Hs"</formula>
    </cfRule>
  </conditionalFormatting>
  <conditionalFormatting sqref="C31">
    <cfRule type="cellIs" dxfId="19764" priority="23002" stopIfTrue="1" operator="equal">
      <formula>"Towel"</formula>
    </cfRule>
    <cfRule type="cellIs" dxfId="19763" priority="23003" stopIfTrue="1" operator="equal">
      <formula>"Napkin Hs"</formula>
    </cfRule>
  </conditionalFormatting>
  <conditionalFormatting sqref="C31">
    <cfRule type="cellIs" dxfId="19762" priority="23000" stopIfTrue="1" operator="equal">
      <formula>"Towel"</formula>
    </cfRule>
    <cfRule type="cellIs" dxfId="19761" priority="23001" stopIfTrue="1" operator="equal">
      <formula>"Napkin Hs"</formula>
    </cfRule>
  </conditionalFormatting>
  <conditionalFormatting sqref="C31">
    <cfRule type="cellIs" dxfId="19760" priority="22992" stopIfTrue="1" operator="equal">
      <formula>"Towel"</formula>
    </cfRule>
    <cfRule type="cellIs" dxfId="19759" priority="22993" stopIfTrue="1" operator="equal">
      <formula>"Napkin Hs"</formula>
    </cfRule>
  </conditionalFormatting>
  <conditionalFormatting sqref="B31:C31 B32">
    <cfRule type="cellIs" dxfId="19758" priority="22994" stopIfTrue="1" operator="equal">
      <formula>"Towel"</formula>
    </cfRule>
    <cfRule type="cellIs" dxfId="19757" priority="22995" stopIfTrue="1" operator="equal">
      <formula>"Napkin Hs"</formula>
    </cfRule>
  </conditionalFormatting>
  <conditionalFormatting sqref="C31">
    <cfRule type="cellIs" dxfId="19756" priority="22990" stopIfTrue="1" operator="equal">
      <formula>"Towel"</formula>
    </cfRule>
    <cfRule type="cellIs" dxfId="19755" priority="22991" stopIfTrue="1" operator="equal">
      <formula>"Napkin Hs"</formula>
    </cfRule>
  </conditionalFormatting>
  <conditionalFormatting sqref="B31:C31 B32">
    <cfRule type="cellIs" dxfId="19754" priority="22988" stopIfTrue="1" operator="equal">
      <formula>"Towel"</formula>
    </cfRule>
    <cfRule type="cellIs" dxfId="19753" priority="22989" stopIfTrue="1" operator="equal">
      <formula>"Napkin Hs"</formula>
    </cfRule>
  </conditionalFormatting>
  <conditionalFormatting sqref="C31">
    <cfRule type="cellIs" dxfId="19752" priority="22996" stopIfTrue="1" operator="equal">
      <formula>"Towel"</formula>
    </cfRule>
    <cfRule type="cellIs" dxfId="19751" priority="22997" stopIfTrue="1" operator="equal">
      <formula>"Napkin Hs"</formula>
    </cfRule>
  </conditionalFormatting>
  <conditionalFormatting sqref="C31">
    <cfRule type="cellIs" dxfId="19750" priority="22998" stopIfTrue="1" operator="equal">
      <formula>"Towel"</formula>
    </cfRule>
    <cfRule type="cellIs" dxfId="19749" priority="22999" stopIfTrue="1" operator="equal">
      <formula>"Napkin Hs"</formula>
    </cfRule>
  </conditionalFormatting>
  <conditionalFormatting sqref="B31:C31 B32">
    <cfRule type="cellIs" dxfId="19748" priority="22986" stopIfTrue="1" operator="equal">
      <formula>"Towel"</formula>
    </cfRule>
    <cfRule type="cellIs" dxfId="19747" priority="22987" stopIfTrue="1" operator="equal">
      <formula>"Napkin Hs"</formula>
    </cfRule>
  </conditionalFormatting>
  <conditionalFormatting sqref="C31">
    <cfRule type="cellIs" dxfId="19746" priority="22982" stopIfTrue="1" operator="equal">
      <formula>"Towel"</formula>
    </cfRule>
    <cfRule type="cellIs" dxfId="19745" priority="22983" stopIfTrue="1" operator="equal">
      <formula>"Napkin Hs"</formula>
    </cfRule>
  </conditionalFormatting>
  <conditionalFormatting sqref="C31">
    <cfRule type="cellIs" dxfId="19744" priority="22984" stopIfTrue="1" operator="equal">
      <formula>"Towel"</formula>
    </cfRule>
    <cfRule type="cellIs" dxfId="19743" priority="22985" stopIfTrue="1" operator="equal">
      <formula>"Napkin Hs"</formula>
    </cfRule>
  </conditionalFormatting>
  <conditionalFormatting sqref="B31:C31 B32">
    <cfRule type="cellIs" dxfId="19742" priority="22980" stopIfTrue="1" operator="equal">
      <formula>"Towel"</formula>
    </cfRule>
    <cfRule type="cellIs" dxfId="19741" priority="22981" stopIfTrue="1" operator="equal">
      <formula>"Napkin Hs"</formula>
    </cfRule>
  </conditionalFormatting>
  <conditionalFormatting sqref="C31">
    <cfRule type="cellIs" dxfId="19740" priority="22978" stopIfTrue="1" operator="equal">
      <formula>"Towel"</formula>
    </cfRule>
    <cfRule type="cellIs" dxfId="19739" priority="22979" stopIfTrue="1" operator="equal">
      <formula>"Napkin Hs"</formula>
    </cfRule>
  </conditionalFormatting>
  <conditionalFormatting sqref="C31">
    <cfRule type="cellIs" dxfId="19738" priority="22976" stopIfTrue="1" operator="equal">
      <formula>"Towel"</formula>
    </cfRule>
    <cfRule type="cellIs" dxfId="19737" priority="22977" stopIfTrue="1" operator="equal">
      <formula>"Napkin Hs"</formula>
    </cfRule>
  </conditionalFormatting>
  <conditionalFormatting sqref="C31">
    <cfRule type="cellIs" dxfId="19736" priority="22968" stopIfTrue="1" operator="equal">
      <formula>"Towel"</formula>
    </cfRule>
    <cfRule type="cellIs" dxfId="19735" priority="22969" stopIfTrue="1" operator="equal">
      <formula>"Napkin Hs"</formula>
    </cfRule>
  </conditionalFormatting>
  <conditionalFormatting sqref="B31:C31 B32">
    <cfRule type="cellIs" dxfId="19734" priority="22970" stopIfTrue="1" operator="equal">
      <formula>"Towel"</formula>
    </cfRule>
    <cfRule type="cellIs" dxfId="19733" priority="22971" stopIfTrue="1" operator="equal">
      <formula>"Napkin Hs"</formula>
    </cfRule>
  </conditionalFormatting>
  <conditionalFormatting sqref="C31">
    <cfRule type="cellIs" dxfId="19732" priority="22966" stopIfTrue="1" operator="equal">
      <formula>"Towel"</formula>
    </cfRule>
    <cfRule type="cellIs" dxfId="19731" priority="22967" stopIfTrue="1" operator="equal">
      <formula>"Napkin Hs"</formula>
    </cfRule>
  </conditionalFormatting>
  <conditionalFormatting sqref="B31:C31 B32">
    <cfRule type="cellIs" dxfId="19730" priority="22964" stopIfTrue="1" operator="equal">
      <formula>"Towel"</formula>
    </cfRule>
    <cfRule type="cellIs" dxfId="19729" priority="22965" stopIfTrue="1" operator="equal">
      <formula>"Napkin Hs"</formula>
    </cfRule>
  </conditionalFormatting>
  <conditionalFormatting sqref="C31">
    <cfRule type="cellIs" dxfId="19728" priority="22972" stopIfTrue="1" operator="equal">
      <formula>"Towel"</formula>
    </cfRule>
    <cfRule type="cellIs" dxfId="19727" priority="22973" stopIfTrue="1" operator="equal">
      <formula>"Napkin Hs"</formula>
    </cfRule>
  </conditionalFormatting>
  <conditionalFormatting sqref="C31">
    <cfRule type="cellIs" dxfId="19726" priority="22974" stopIfTrue="1" operator="equal">
      <formula>"Towel"</formula>
    </cfRule>
    <cfRule type="cellIs" dxfId="19725" priority="22975" stopIfTrue="1" operator="equal">
      <formula>"Napkin Hs"</formula>
    </cfRule>
  </conditionalFormatting>
  <conditionalFormatting sqref="C31">
    <cfRule type="cellIs" dxfId="19724" priority="22962" stopIfTrue="1" operator="equal">
      <formula>"Towel"</formula>
    </cfRule>
    <cfRule type="cellIs" dxfId="19723" priority="22963" stopIfTrue="1" operator="equal">
      <formula>"Napkin Hs"</formula>
    </cfRule>
  </conditionalFormatting>
  <conditionalFormatting sqref="C31">
    <cfRule type="cellIs" dxfId="19722" priority="22958" stopIfTrue="1" operator="equal">
      <formula>"Towel"</formula>
    </cfRule>
    <cfRule type="cellIs" dxfId="19721" priority="22959" stopIfTrue="1" operator="equal">
      <formula>"Napkin Hs"</formula>
    </cfRule>
  </conditionalFormatting>
  <conditionalFormatting sqref="C31">
    <cfRule type="cellIs" dxfId="19720" priority="22960" stopIfTrue="1" operator="equal">
      <formula>"Towel"</formula>
    </cfRule>
    <cfRule type="cellIs" dxfId="19719" priority="22961" stopIfTrue="1" operator="equal">
      <formula>"Napkin Hs"</formula>
    </cfRule>
  </conditionalFormatting>
  <conditionalFormatting sqref="C31">
    <cfRule type="cellIs" dxfId="19718" priority="22954" stopIfTrue="1" operator="equal">
      <formula>"Towel"</formula>
    </cfRule>
    <cfRule type="cellIs" dxfId="19717" priority="22955" stopIfTrue="1" operator="equal">
      <formula>"Napkin Hs"</formula>
    </cfRule>
  </conditionalFormatting>
  <conditionalFormatting sqref="C31">
    <cfRule type="cellIs" dxfId="19716" priority="22956" stopIfTrue="1" operator="equal">
      <formula>"Towel"</formula>
    </cfRule>
    <cfRule type="cellIs" dxfId="19715" priority="22957" stopIfTrue="1" operator="equal">
      <formula>"Napkin Hs"</formula>
    </cfRule>
  </conditionalFormatting>
  <conditionalFormatting sqref="C31">
    <cfRule type="cellIs" dxfId="19714" priority="22952" stopIfTrue="1" operator="equal">
      <formula>"Towel"</formula>
    </cfRule>
    <cfRule type="cellIs" dxfId="19713" priority="22953" stopIfTrue="1" operator="equal">
      <formula>"Napkin Hs"</formula>
    </cfRule>
  </conditionalFormatting>
  <conditionalFormatting sqref="C31">
    <cfRule type="cellIs" dxfId="19712" priority="22946" stopIfTrue="1" operator="equal">
      <formula>"Towel"</formula>
    </cfRule>
    <cfRule type="cellIs" dxfId="19711" priority="22947" stopIfTrue="1" operator="equal">
      <formula>"Napkin Hs"</formula>
    </cfRule>
  </conditionalFormatting>
  <conditionalFormatting sqref="C31">
    <cfRule type="cellIs" dxfId="19710" priority="22950" stopIfTrue="1" operator="equal">
      <formula>"Towel"</formula>
    </cfRule>
    <cfRule type="cellIs" dxfId="19709" priority="22951" stopIfTrue="1" operator="equal">
      <formula>"Napkin Hs"</formula>
    </cfRule>
  </conditionalFormatting>
  <conditionalFormatting sqref="C31">
    <cfRule type="cellIs" dxfId="19708" priority="22948" stopIfTrue="1" operator="equal">
      <formula>"Towel"</formula>
    </cfRule>
    <cfRule type="cellIs" dxfId="19707" priority="22949" stopIfTrue="1" operator="equal">
      <formula>"Napkin Hs"</formula>
    </cfRule>
  </conditionalFormatting>
  <conditionalFormatting sqref="C31">
    <cfRule type="cellIs" dxfId="19706" priority="22940" stopIfTrue="1" operator="equal">
      <formula>"Towel"</formula>
    </cfRule>
    <cfRule type="cellIs" dxfId="19705" priority="22941" stopIfTrue="1" operator="equal">
      <formula>"Napkin Hs"</formula>
    </cfRule>
  </conditionalFormatting>
  <conditionalFormatting sqref="C31">
    <cfRule type="cellIs" dxfId="19704" priority="22942" stopIfTrue="1" operator="equal">
      <formula>"Towel"</formula>
    </cfRule>
    <cfRule type="cellIs" dxfId="19703" priority="22943" stopIfTrue="1" operator="equal">
      <formula>"Napkin Hs"</formula>
    </cfRule>
  </conditionalFormatting>
  <conditionalFormatting sqref="C31">
    <cfRule type="cellIs" dxfId="19702" priority="22944" stopIfTrue="1" operator="equal">
      <formula>"Towel"</formula>
    </cfRule>
    <cfRule type="cellIs" dxfId="19701" priority="22945" stopIfTrue="1" operator="equal">
      <formula>"Napkin Hs"</formula>
    </cfRule>
  </conditionalFormatting>
  <conditionalFormatting sqref="C31">
    <cfRule type="cellIs" dxfId="19700" priority="22938" stopIfTrue="1" operator="equal">
      <formula>"Towel"</formula>
    </cfRule>
    <cfRule type="cellIs" dxfId="19699" priority="22939" stopIfTrue="1" operator="equal">
      <formula>"Napkin Hs"</formula>
    </cfRule>
  </conditionalFormatting>
  <conditionalFormatting sqref="C31">
    <cfRule type="cellIs" dxfId="19698" priority="22936" stopIfTrue="1" operator="equal">
      <formula>"Towel"</formula>
    </cfRule>
    <cfRule type="cellIs" dxfId="19697" priority="22937" stopIfTrue="1" operator="equal">
      <formula>"Napkin Hs"</formula>
    </cfRule>
  </conditionalFormatting>
  <conditionalFormatting sqref="C31">
    <cfRule type="cellIs" dxfId="19696" priority="22912" stopIfTrue="1" operator="equal">
      <formula>"Towel"</formula>
    </cfRule>
  </conditionalFormatting>
  <conditionalFormatting sqref="C31">
    <cfRule type="cellIs" dxfId="19695" priority="22913" stopIfTrue="1" operator="equal">
      <formula>"Napkin Hs"</formula>
    </cfRule>
    <cfRule type="cellIs" dxfId="19694" priority="22918" stopIfTrue="1" operator="equal">
      <formula>"Towel"</formula>
    </cfRule>
    <cfRule type="cellIs" dxfId="19693" priority="22919" stopIfTrue="1" operator="equal">
      <formula>"Napkin Hs"</formula>
    </cfRule>
    <cfRule type="cellIs" dxfId="19692" priority="22928" stopIfTrue="1" operator="equal">
      <formula>"Towel"</formula>
    </cfRule>
    <cfRule type="cellIs" dxfId="19691" priority="22929" stopIfTrue="1" operator="equal">
      <formula>"Napkin Hs"</formula>
    </cfRule>
    <cfRule type="cellIs" dxfId="19690" priority="22934" stopIfTrue="1" operator="equal">
      <formula>"Towel"</formula>
    </cfRule>
    <cfRule type="cellIs" dxfId="19689" priority="22935" stopIfTrue="1" operator="equal">
      <formula>"Napkin Hs"</formula>
    </cfRule>
  </conditionalFormatting>
  <conditionalFormatting sqref="C31">
    <cfRule type="cellIs" dxfId="19688" priority="22914" stopIfTrue="1" operator="equal">
      <formula>"Towel"</formula>
    </cfRule>
    <cfRule type="cellIs" dxfId="19687" priority="22915" stopIfTrue="1" operator="equal">
      <formula>"Napkin Hs"</formula>
    </cfRule>
    <cfRule type="cellIs" dxfId="19686" priority="22916" stopIfTrue="1" operator="equal">
      <formula>"Towel"</formula>
    </cfRule>
    <cfRule type="cellIs" dxfId="19685" priority="22917" stopIfTrue="1" operator="equal">
      <formula>"Napkin Hs"</formula>
    </cfRule>
    <cfRule type="cellIs" dxfId="19684" priority="22920" stopIfTrue="1" operator="equal">
      <formula>"Towel"</formula>
    </cfRule>
    <cfRule type="cellIs" dxfId="19683" priority="22921" stopIfTrue="1" operator="equal">
      <formula>"Napkin Hs"</formula>
    </cfRule>
    <cfRule type="cellIs" dxfId="19682" priority="22922" stopIfTrue="1" operator="equal">
      <formula>"Towel"</formula>
    </cfRule>
    <cfRule type="cellIs" dxfId="19681" priority="22923" stopIfTrue="1" operator="equal">
      <formula>"Napkin Hs"</formula>
    </cfRule>
    <cfRule type="cellIs" dxfId="19680" priority="22924" stopIfTrue="1" operator="equal">
      <formula>"Towel"</formula>
    </cfRule>
    <cfRule type="cellIs" dxfId="19679" priority="22925" stopIfTrue="1" operator="equal">
      <formula>"Napkin Hs"</formula>
    </cfRule>
    <cfRule type="cellIs" dxfId="19678" priority="22926" stopIfTrue="1" operator="equal">
      <formula>"Towel"</formula>
    </cfRule>
    <cfRule type="cellIs" dxfId="19677" priority="22927" stopIfTrue="1" operator="equal">
      <formula>"Napkin Hs"</formula>
    </cfRule>
    <cfRule type="cellIs" dxfId="19676" priority="22930" stopIfTrue="1" operator="equal">
      <formula>"Towel"</formula>
    </cfRule>
    <cfRule type="cellIs" dxfId="19675" priority="22931" stopIfTrue="1" operator="equal">
      <formula>"Napkin Hs"</formula>
    </cfRule>
    <cfRule type="cellIs" dxfId="19674" priority="22933" stopIfTrue="1" operator="equal">
      <formula>"Napkin Hs"</formula>
    </cfRule>
  </conditionalFormatting>
  <conditionalFormatting sqref="C31">
    <cfRule type="cellIs" dxfId="19673" priority="22932" stopIfTrue="1" operator="equal">
      <formula>"Towel"</formula>
    </cfRule>
  </conditionalFormatting>
  <conditionalFormatting sqref="C31">
    <cfRule type="cellIs" dxfId="19672" priority="22910" stopIfTrue="1" operator="equal">
      <formula>"Towel"</formula>
    </cfRule>
    <cfRule type="cellIs" dxfId="19671" priority="22911" stopIfTrue="1" operator="equal">
      <formula>"Napkin Hs"</formula>
    </cfRule>
  </conditionalFormatting>
  <conditionalFormatting sqref="C31">
    <cfRule type="cellIs" dxfId="19670" priority="22909" stopIfTrue="1" operator="equal">
      <formula>"Napkin Hs"</formula>
    </cfRule>
  </conditionalFormatting>
  <conditionalFormatting sqref="C31">
    <cfRule type="cellIs" dxfId="19669" priority="22908" stopIfTrue="1" operator="equal">
      <formula>"Towel"</formula>
    </cfRule>
  </conditionalFormatting>
  <conditionalFormatting sqref="C31">
    <cfRule type="cellIs" dxfId="19668" priority="22906" stopIfTrue="1" operator="equal">
      <formula>"Towel"</formula>
    </cfRule>
  </conditionalFormatting>
  <conditionalFormatting sqref="C31">
    <cfRule type="cellIs" dxfId="19667" priority="22907" stopIfTrue="1" operator="equal">
      <formula>"Napkin Hs"</formula>
    </cfRule>
  </conditionalFormatting>
  <conditionalFormatting sqref="C31">
    <cfRule type="cellIs" dxfId="19666" priority="22810" stopIfTrue="1" operator="equal">
      <formula>"Towel"</formula>
    </cfRule>
  </conditionalFormatting>
  <conditionalFormatting sqref="C31">
    <cfRule type="cellIs" dxfId="19665" priority="22820" stopIfTrue="1" operator="equal">
      <formula>"Towel"</formula>
    </cfRule>
    <cfRule type="cellIs" dxfId="19664" priority="22821" stopIfTrue="1" operator="equal">
      <formula>"Napkin Hs"</formula>
    </cfRule>
    <cfRule type="cellIs" dxfId="19663" priority="22826" stopIfTrue="1" operator="equal">
      <formula>"Towel"</formula>
    </cfRule>
    <cfRule type="cellIs" dxfId="19662" priority="22827" stopIfTrue="1" operator="equal">
      <formula>"Napkin Hs"</formula>
    </cfRule>
    <cfRule type="cellIs" dxfId="19661" priority="22832" stopIfTrue="1" operator="equal">
      <formula>"Towel"</formula>
    </cfRule>
    <cfRule type="cellIs" dxfId="19660" priority="22833" stopIfTrue="1" operator="equal">
      <formula>"Napkin Hs"</formula>
    </cfRule>
    <cfRule type="cellIs" dxfId="19659" priority="22834" stopIfTrue="1" operator="equal">
      <formula>"Towel"</formula>
    </cfRule>
    <cfRule type="cellIs" dxfId="19658" priority="22835" stopIfTrue="1" operator="equal">
      <formula>"Napkin Hs"</formula>
    </cfRule>
    <cfRule type="cellIs" dxfId="19657" priority="22840" stopIfTrue="1" operator="equal">
      <formula>"Towel"</formula>
    </cfRule>
    <cfRule type="cellIs" dxfId="19656" priority="22841" stopIfTrue="1" operator="equal">
      <formula>"Napkin Hs"</formula>
    </cfRule>
    <cfRule type="cellIs" dxfId="19655" priority="22850" stopIfTrue="1" operator="equal">
      <formula>"Towel"</formula>
    </cfRule>
    <cfRule type="cellIs" dxfId="19654" priority="22851" stopIfTrue="1" operator="equal">
      <formula>"Napkin Hs"</formula>
    </cfRule>
    <cfRule type="cellIs" dxfId="19653" priority="22856" stopIfTrue="1" operator="equal">
      <formula>"Towel"</formula>
    </cfRule>
    <cfRule type="cellIs" dxfId="19652" priority="22857" stopIfTrue="1" operator="equal">
      <formula>"Napkin Hs"</formula>
    </cfRule>
    <cfRule type="cellIs" dxfId="19651" priority="22858" stopIfTrue="1" operator="equal">
      <formula>"Towel"</formula>
    </cfRule>
    <cfRule type="cellIs" dxfId="19650" priority="22859" stopIfTrue="1" operator="equal">
      <formula>"Napkin Hs"</formula>
    </cfRule>
    <cfRule type="cellIs" dxfId="19649" priority="22864" stopIfTrue="1" operator="equal">
      <formula>"Towel"</formula>
    </cfRule>
    <cfRule type="cellIs" dxfId="19648" priority="22865" stopIfTrue="1" operator="equal">
      <formula>"Napkin Hs"</formula>
    </cfRule>
    <cfRule type="cellIs" dxfId="19647" priority="22874" stopIfTrue="1" operator="equal">
      <formula>"Towel"</formula>
    </cfRule>
    <cfRule type="cellIs" dxfId="19646" priority="22875" stopIfTrue="1" operator="equal">
      <formula>"Napkin Hs"</formula>
    </cfRule>
    <cfRule type="cellIs" dxfId="19645" priority="22876" stopIfTrue="1" operator="equal">
      <formula>"Towel"</formula>
    </cfRule>
    <cfRule type="cellIs" dxfId="19644" priority="22877" stopIfTrue="1" operator="equal">
      <formula>"Napkin Hs"</formula>
    </cfRule>
    <cfRule type="cellIs" dxfId="19643" priority="22882" stopIfTrue="1" operator="equal">
      <formula>"Towel"</formula>
    </cfRule>
    <cfRule type="cellIs" dxfId="19642" priority="22883" stopIfTrue="1" operator="equal">
      <formula>"Napkin Hs"</formula>
    </cfRule>
    <cfRule type="cellIs" dxfId="19641" priority="22892" stopIfTrue="1" operator="equal">
      <formula>"Towel"</formula>
    </cfRule>
    <cfRule type="cellIs" dxfId="19640" priority="22893" stopIfTrue="1" operator="equal">
      <formula>"Napkin Hs"</formula>
    </cfRule>
    <cfRule type="cellIs" dxfId="19639" priority="22894" stopIfTrue="1" operator="equal">
      <formula>"Towel"</formula>
    </cfRule>
    <cfRule type="cellIs" dxfId="19638" priority="22895" stopIfTrue="1" operator="equal">
      <formula>"Napkin Hs"</formula>
    </cfRule>
    <cfRule type="cellIs" dxfId="19637" priority="22901" stopIfTrue="1" operator="equal">
      <formula>"Napkin Hs"</formula>
    </cfRule>
  </conditionalFormatting>
  <conditionalFormatting sqref="C31">
    <cfRule type="cellIs" dxfId="19636" priority="22900" stopIfTrue="1" operator="equal">
      <formula>"Towel"</formula>
    </cfRule>
  </conditionalFormatting>
  <conditionalFormatting sqref="C31">
    <cfRule type="cellIs" dxfId="19635" priority="22811" stopIfTrue="1" operator="equal">
      <formula>"Napkin Hs"</formula>
    </cfRule>
    <cfRule type="cellIs" dxfId="19634" priority="22812" stopIfTrue="1" operator="equal">
      <formula>"Towel"</formula>
    </cfRule>
    <cfRule type="cellIs" dxfId="19633" priority="22813" stopIfTrue="1" operator="equal">
      <formula>"Napkin Hs"</formula>
    </cfRule>
    <cfRule type="cellIs" dxfId="19632" priority="22814" stopIfTrue="1" operator="equal">
      <formula>"Towel"</formula>
    </cfRule>
    <cfRule type="cellIs" dxfId="19631" priority="22815" stopIfTrue="1" operator="equal">
      <formula>"Napkin Hs"</formula>
    </cfRule>
    <cfRule type="cellIs" dxfId="19630" priority="22816" stopIfTrue="1" operator="equal">
      <formula>"Towel"</formula>
    </cfRule>
    <cfRule type="cellIs" dxfId="19629" priority="22817" stopIfTrue="1" operator="equal">
      <formula>"Napkin Hs"</formula>
    </cfRule>
    <cfRule type="cellIs" dxfId="19628" priority="22818" stopIfTrue="1" operator="equal">
      <formula>"Towel"</formula>
    </cfRule>
    <cfRule type="cellIs" dxfId="19627" priority="22819" stopIfTrue="1" operator="equal">
      <formula>"Napkin Hs"</formula>
    </cfRule>
    <cfRule type="cellIs" dxfId="19626" priority="22822" stopIfTrue="1" operator="equal">
      <formula>"Towel"</formula>
    </cfRule>
    <cfRule type="cellIs" dxfId="19625" priority="22823" stopIfTrue="1" operator="equal">
      <formula>"Napkin Hs"</formula>
    </cfRule>
    <cfRule type="cellIs" dxfId="19624" priority="22824" stopIfTrue="1" operator="equal">
      <formula>"Towel"</formula>
    </cfRule>
    <cfRule type="cellIs" dxfId="19623" priority="22825" stopIfTrue="1" operator="equal">
      <formula>"Napkin Hs"</formula>
    </cfRule>
    <cfRule type="cellIs" dxfId="19622" priority="22828" stopIfTrue="1" operator="equal">
      <formula>"Towel"</formula>
    </cfRule>
    <cfRule type="cellIs" dxfId="19621" priority="22829" stopIfTrue="1" operator="equal">
      <formula>"Napkin Hs"</formula>
    </cfRule>
    <cfRule type="cellIs" dxfId="19620" priority="22830" stopIfTrue="1" operator="equal">
      <formula>"Towel"</formula>
    </cfRule>
    <cfRule type="cellIs" dxfId="19619" priority="22831" stopIfTrue="1" operator="equal">
      <formula>"Napkin Hs"</formula>
    </cfRule>
    <cfRule type="cellIs" dxfId="19618" priority="22836" stopIfTrue="1" operator="equal">
      <formula>"Towel"</formula>
    </cfRule>
    <cfRule type="cellIs" dxfId="19617" priority="22837" stopIfTrue="1" operator="equal">
      <formula>"Napkin Hs"</formula>
    </cfRule>
    <cfRule type="cellIs" dxfId="19616" priority="22838" stopIfTrue="1" operator="equal">
      <formula>"Towel"</formula>
    </cfRule>
    <cfRule type="cellIs" dxfId="19615" priority="22839" stopIfTrue="1" operator="equal">
      <formula>"Napkin Hs"</formula>
    </cfRule>
    <cfRule type="cellIs" dxfId="19614" priority="22842" stopIfTrue="1" operator="equal">
      <formula>"Towel"</formula>
    </cfRule>
    <cfRule type="cellIs" dxfId="19613" priority="22843" stopIfTrue="1" operator="equal">
      <formula>"Napkin Hs"</formula>
    </cfRule>
    <cfRule type="cellIs" dxfId="19612" priority="22844" stopIfTrue="1" operator="equal">
      <formula>"Towel"</formula>
    </cfRule>
    <cfRule type="cellIs" dxfId="19611" priority="22845" stopIfTrue="1" operator="equal">
      <formula>"Napkin Hs"</formula>
    </cfRule>
    <cfRule type="cellIs" dxfId="19610" priority="22846" stopIfTrue="1" operator="equal">
      <formula>"Towel"</formula>
    </cfRule>
    <cfRule type="cellIs" dxfId="19609" priority="22847" stopIfTrue="1" operator="equal">
      <formula>"Napkin Hs"</formula>
    </cfRule>
    <cfRule type="cellIs" dxfId="19608" priority="22848" stopIfTrue="1" operator="equal">
      <formula>"Towel"</formula>
    </cfRule>
    <cfRule type="cellIs" dxfId="19607" priority="22849" stopIfTrue="1" operator="equal">
      <formula>"Napkin Hs"</formula>
    </cfRule>
    <cfRule type="cellIs" dxfId="19606" priority="22852" stopIfTrue="1" operator="equal">
      <formula>"Towel"</formula>
    </cfRule>
    <cfRule type="cellIs" dxfId="19605" priority="22853" stopIfTrue="1" operator="equal">
      <formula>"Napkin Hs"</formula>
    </cfRule>
    <cfRule type="cellIs" dxfId="19604" priority="22854" stopIfTrue="1" operator="equal">
      <formula>"Towel"</formula>
    </cfRule>
    <cfRule type="cellIs" dxfId="19603" priority="22855" stopIfTrue="1" operator="equal">
      <formula>"Napkin Hs"</formula>
    </cfRule>
    <cfRule type="cellIs" dxfId="19602" priority="22860" stopIfTrue="1" operator="equal">
      <formula>"Towel"</formula>
    </cfRule>
    <cfRule type="cellIs" dxfId="19601" priority="22861" stopIfTrue="1" operator="equal">
      <formula>"Napkin Hs"</formula>
    </cfRule>
    <cfRule type="cellIs" dxfId="19600" priority="22862" stopIfTrue="1" operator="equal">
      <formula>"Towel"</formula>
    </cfRule>
    <cfRule type="cellIs" dxfId="19599" priority="22863" stopIfTrue="1" operator="equal">
      <formula>"Napkin Hs"</formula>
    </cfRule>
    <cfRule type="cellIs" dxfId="19598" priority="22866" stopIfTrue="1" operator="equal">
      <formula>"Towel"</formula>
    </cfRule>
    <cfRule type="cellIs" dxfId="19597" priority="22867" stopIfTrue="1" operator="equal">
      <formula>"Napkin Hs"</formula>
    </cfRule>
    <cfRule type="cellIs" dxfId="19596" priority="22868" stopIfTrue="1" operator="equal">
      <formula>"Towel"</formula>
    </cfRule>
    <cfRule type="cellIs" dxfId="19595" priority="22869" stopIfTrue="1" operator="equal">
      <formula>"Napkin Hs"</formula>
    </cfRule>
    <cfRule type="cellIs" dxfId="19594" priority="22870" stopIfTrue="1" operator="equal">
      <formula>"Towel"</formula>
    </cfRule>
    <cfRule type="cellIs" dxfId="19593" priority="22871" stopIfTrue="1" operator="equal">
      <formula>"Napkin Hs"</formula>
    </cfRule>
    <cfRule type="cellIs" dxfId="19592" priority="22872" stopIfTrue="1" operator="equal">
      <formula>"Towel"</formula>
    </cfRule>
    <cfRule type="cellIs" dxfId="19591" priority="22873" stopIfTrue="1" operator="equal">
      <formula>"Napkin Hs"</formula>
    </cfRule>
    <cfRule type="cellIs" dxfId="19590" priority="22878" stopIfTrue="1" operator="equal">
      <formula>"Towel"</formula>
    </cfRule>
    <cfRule type="cellIs" dxfId="19589" priority="22879" stopIfTrue="1" operator="equal">
      <formula>"Napkin Hs"</formula>
    </cfRule>
    <cfRule type="cellIs" dxfId="19588" priority="22880" stopIfTrue="1" operator="equal">
      <formula>"Towel"</formula>
    </cfRule>
    <cfRule type="cellIs" dxfId="19587" priority="22881" stopIfTrue="1" operator="equal">
      <formula>"Napkin Hs"</formula>
    </cfRule>
    <cfRule type="cellIs" dxfId="19586" priority="22884" stopIfTrue="1" operator="equal">
      <formula>"Towel"</formula>
    </cfRule>
    <cfRule type="cellIs" dxfId="19585" priority="22885" stopIfTrue="1" operator="equal">
      <formula>"Napkin Hs"</formula>
    </cfRule>
    <cfRule type="cellIs" dxfId="19584" priority="22886" stopIfTrue="1" operator="equal">
      <formula>"Towel"</formula>
    </cfRule>
    <cfRule type="cellIs" dxfId="19583" priority="22887" stopIfTrue="1" operator="equal">
      <formula>"Napkin Hs"</formula>
    </cfRule>
    <cfRule type="cellIs" dxfId="19582" priority="22888" stopIfTrue="1" operator="equal">
      <formula>"Towel"</formula>
    </cfRule>
    <cfRule type="cellIs" dxfId="19581" priority="22889" stopIfTrue="1" operator="equal">
      <formula>"Napkin Hs"</formula>
    </cfRule>
    <cfRule type="cellIs" dxfId="19580" priority="22890" stopIfTrue="1" operator="equal">
      <formula>"Towel"</formula>
    </cfRule>
    <cfRule type="cellIs" dxfId="19579" priority="22891" stopIfTrue="1" operator="equal">
      <formula>"Napkin Hs"</formula>
    </cfRule>
    <cfRule type="cellIs" dxfId="19578" priority="22896" stopIfTrue="1" operator="equal">
      <formula>"Towel"</formula>
    </cfRule>
    <cfRule type="cellIs" dxfId="19577" priority="22897" stopIfTrue="1" operator="equal">
      <formula>"Napkin Hs"</formula>
    </cfRule>
    <cfRule type="cellIs" dxfId="19576" priority="22898" stopIfTrue="1" operator="equal">
      <formula>"Towel"</formula>
    </cfRule>
    <cfRule type="cellIs" dxfId="19575" priority="22899" stopIfTrue="1" operator="equal">
      <formula>"Napkin Hs"</formula>
    </cfRule>
    <cfRule type="cellIs" dxfId="19574" priority="22902" stopIfTrue="1" operator="equal">
      <formula>"Towel"</formula>
    </cfRule>
    <cfRule type="cellIs" dxfId="19573" priority="22903" stopIfTrue="1" operator="equal">
      <formula>"Napkin Hs"</formula>
    </cfRule>
    <cfRule type="cellIs" dxfId="19572" priority="22904" stopIfTrue="1" operator="equal">
      <formula>"Towel"</formula>
    </cfRule>
    <cfRule type="cellIs" dxfId="19571" priority="22905" stopIfTrue="1" operator="equal">
      <formula>"Napkin Hs"</formula>
    </cfRule>
  </conditionalFormatting>
  <conditionalFormatting sqref="C31">
    <cfRule type="cellIs" dxfId="19570" priority="22809" stopIfTrue="1" operator="equal">
      <formula>"Napkin Hs"</formula>
    </cfRule>
  </conditionalFormatting>
  <conditionalFormatting sqref="C31">
    <cfRule type="cellIs" dxfId="19569" priority="22808" stopIfTrue="1" operator="equal">
      <formula>"Napkin Hs"</formula>
    </cfRule>
  </conditionalFormatting>
  <conditionalFormatting sqref="C31">
    <cfRule type="cellIs" dxfId="19568" priority="22807" stopIfTrue="1" operator="equal">
      <formula>"Napkin Hs"</formula>
    </cfRule>
  </conditionalFormatting>
  <conditionalFormatting sqref="C31">
    <cfRule type="cellIs" dxfId="19567" priority="22806" stopIfTrue="1" operator="equal">
      <formula>"Napkin Hs"</formula>
    </cfRule>
  </conditionalFormatting>
  <conditionalFormatting sqref="C31">
    <cfRule type="cellIs" dxfId="19566" priority="22805" stopIfTrue="1" operator="equal">
      <formula>"Napkin Hs"</formula>
    </cfRule>
  </conditionalFormatting>
  <conditionalFormatting sqref="C31">
    <cfRule type="cellIs" dxfId="19565" priority="22804" stopIfTrue="1" operator="equal">
      <formula>"Napkin Hs"</formula>
    </cfRule>
  </conditionalFormatting>
  <conditionalFormatting sqref="C31">
    <cfRule type="cellIs" dxfId="19564" priority="22800" stopIfTrue="1" operator="equal">
      <formula>"Towel"</formula>
    </cfRule>
    <cfRule type="cellIs" dxfId="19563" priority="22801" stopIfTrue="1" operator="equal">
      <formula>"Napkin Hs"</formula>
    </cfRule>
  </conditionalFormatting>
  <conditionalFormatting sqref="C31">
    <cfRule type="cellIs" dxfId="19562" priority="22802" stopIfTrue="1" operator="equal">
      <formula>"Towel"</formula>
    </cfRule>
    <cfRule type="cellIs" dxfId="19561" priority="22803" stopIfTrue="1" operator="equal">
      <formula>"Napkin Hs"</formula>
    </cfRule>
  </conditionalFormatting>
  <conditionalFormatting sqref="C31">
    <cfRule type="cellIs" dxfId="19560" priority="22796" stopIfTrue="1" operator="equal">
      <formula>"Towel"</formula>
    </cfRule>
    <cfRule type="cellIs" dxfId="19559" priority="22797" stopIfTrue="1" operator="equal">
      <formula>"Napkin Hs"</formula>
    </cfRule>
  </conditionalFormatting>
  <conditionalFormatting sqref="C31">
    <cfRule type="cellIs" dxfId="19558" priority="22798" stopIfTrue="1" operator="equal">
      <formula>"Towel"</formula>
    </cfRule>
    <cfRule type="cellIs" dxfId="19557" priority="22799" stopIfTrue="1" operator="equal">
      <formula>"Napkin Hs"</formula>
    </cfRule>
  </conditionalFormatting>
  <conditionalFormatting sqref="C31">
    <cfRule type="cellIs" dxfId="19556" priority="22794" stopIfTrue="1" operator="equal">
      <formula>"Towel"</formula>
    </cfRule>
    <cfRule type="cellIs" dxfId="19555" priority="22795" stopIfTrue="1" operator="equal">
      <formula>"Napkin Hs"</formula>
    </cfRule>
  </conditionalFormatting>
  <conditionalFormatting sqref="C31">
    <cfRule type="cellIs" dxfId="19554" priority="22790" stopIfTrue="1" operator="equal">
      <formula>"Towel"</formula>
    </cfRule>
    <cfRule type="cellIs" dxfId="19553" priority="22791" stopIfTrue="1" operator="equal">
      <formula>"Napkin Hs"</formula>
    </cfRule>
  </conditionalFormatting>
  <conditionalFormatting sqref="C31">
    <cfRule type="cellIs" dxfId="19552" priority="22792" stopIfTrue="1" operator="equal">
      <formula>"Towel"</formula>
    </cfRule>
    <cfRule type="cellIs" dxfId="19551" priority="22793" stopIfTrue="1" operator="equal">
      <formula>"Napkin Hs"</formula>
    </cfRule>
  </conditionalFormatting>
  <conditionalFormatting sqref="C31">
    <cfRule type="cellIs" dxfId="19550" priority="22786" stopIfTrue="1" operator="equal">
      <formula>"Towel"</formula>
    </cfRule>
    <cfRule type="cellIs" dxfId="19549" priority="22787" stopIfTrue="1" operator="equal">
      <formula>"Napkin Hs"</formula>
    </cfRule>
  </conditionalFormatting>
  <conditionalFormatting sqref="C31">
    <cfRule type="cellIs" dxfId="19548" priority="22788" stopIfTrue="1" operator="equal">
      <formula>"Towel"</formula>
    </cfRule>
    <cfRule type="cellIs" dxfId="19547" priority="22789" stopIfTrue="1" operator="equal">
      <formula>"Napkin Hs"</formula>
    </cfRule>
  </conditionalFormatting>
  <conditionalFormatting sqref="C31">
    <cfRule type="cellIs" dxfId="19546" priority="22784" stopIfTrue="1" operator="equal">
      <formula>"Towel"</formula>
    </cfRule>
    <cfRule type="cellIs" dxfId="19545" priority="22785" stopIfTrue="1" operator="equal">
      <formula>"Napkin Hs"</formula>
    </cfRule>
  </conditionalFormatting>
  <conditionalFormatting sqref="C31">
    <cfRule type="cellIs" dxfId="19544" priority="22778" stopIfTrue="1" operator="equal">
      <formula>"Towel"</formula>
    </cfRule>
    <cfRule type="cellIs" dxfId="19543" priority="22779" stopIfTrue="1" operator="equal">
      <formula>"Napkin Hs"</formula>
    </cfRule>
  </conditionalFormatting>
  <conditionalFormatting sqref="C31">
    <cfRule type="cellIs" dxfId="19542" priority="22782" stopIfTrue="1" operator="equal">
      <formula>"Towel"</formula>
    </cfRule>
    <cfRule type="cellIs" dxfId="19541" priority="22783" stopIfTrue="1" operator="equal">
      <formula>"Napkin Hs"</formula>
    </cfRule>
  </conditionalFormatting>
  <conditionalFormatting sqref="C31">
    <cfRule type="cellIs" dxfId="19540" priority="22780" stopIfTrue="1" operator="equal">
      <formula>"Towel"</formula>
    </cfRule>
    <cfRule type="cellIs" dxfId="19539" priority="22781" stopIfTrue="1" operator="equal">
      <formula>"Napkin Hs"</formula>
    </cfRule>
  </conditionalFormatting>
  <conditionalFormatting sqref="C31">
    <cfRule type="cellIs" dxfId="19538" priority="22772" stopIfTrue="1" operator="equal">
      <formula>"Towel"</formula>
    </cfRule>
    <cfRule type="cellIs" dxfId="19537" priority="22773" stopIfTrue="1" operator="equal">
      <formula>"Napkin Hs"</formula>
    </cfRule>
  </conditionalFormatting>
  <conditionalFormatting sqref="C31">
    <cfRule type="cellIs" dxfId="19536" priority="22774" stopIfTrue="1" operator="equal">
      <formula>"Towel"</formula>
    </cfRule>
    <cfRule type="cellIs" dxfId="19535" priority="22775" stopIfTrue="1" operator="equal">
      <formula>"Napkin Hs"</formula>
    </cfRule>
  </conditionalFormatting>
  <conditionalFormatting sqref="C31">
    <cfRule type="cellIs" dxfId="19534" priority="22776" stopIfTrue="1" operator="equal">
      <formula>"Towel"</formula>
    </cfRule>
    <cfRule type="cellIs" dxfId="19533" priority="22777" stopIfTrue="1" operator="equal">
      <formula>"Napkin Hs"</formula>
    </cfRule>
  </conditionalFormatting>
  <conditionalFormatting sqref="C31">
    <cfRule type="cellIs" dxfId="19532" priority="22770" stopIfTrue="1" operator="equal">
      <formula>"Towel"</formula>
    </cfRule>
    <cfRule type="cellIs" dxfId="19531" priority="22771" stopIfTrue="1" operator="equal">
      <formula>"Napkin Hs"</formula>
    </cfRule>
  </conditionalFormatting>
  <conditionalFormatting sqref="C31">
    <cfRule type="cellIs" dxfId="19530" priority="22768" stopIfTrue="1" operator="equal">
      <formula>"Towel"</formula>
    </cfRule>
    <cfRule type="cellIs" dxfId="19529" priority="22769" stopIfTrue="1" operator="equal">
      <formula>"Napkin Hs"</formula>
    </cfRule>
  </conditionalFormatting>
  <conditionalFormatting sqref="C31">
    <cfRule type="cellIs" dxfId="19528" priority="22744" stopIfTrue="1" operator="equal">
      <formula>"Towel"</formula>
    </cfRule>
  </conditionalFormatting>
  <conditionalFormatting sqref="C31">
    <cfRule type="cellIs" dxfId="19527" priority="22745" stopIfTrue="1" operator="equal">
      <formula>"Napkin Hs"</formula>
    </cfRule>
    <cfRule type="cellIs" dxfId="19526" priority="22750" stopIfTrue="1" operator="equal">
      <formula>"Towel"</formula>
    </cfRule>
    <cfRule type="cellIs" dxfId="19525" priority="22751" stopIfTrue="1" operator="equal">
      <formula>"Napkin Hs"</formula>
    </cfRule>
    <cfRule type="cellIs" dxfId="19524" priority="22760" stopIfTrue="1" operator="equal">
      <formula>"Towel"</formula>
    </cfRule>
    <cfRule type="cellIs" dxfId="19523" priority="22761" stopIfTrue="1" operator="equal">
      <formula>"Napkin Hs"</formula>
    </cfRule>
    <cfRule type="cellIs" dxfId="19522" priority="22766" stopIfTrue="1" operator="equal">
      <formula>"Towel"</formula>
    </cfRule>
    <cfRule type="cellIs" dxfId="19521" priority="22767" stopIfTrue="1" operator="equal">
      <formula>"Napkin Hs"</formula>
    </cfRule>
  </conditionalFormatting>
  <conditionalFormatting sqref="C31">
    <cfRule type="cellIs" dxfId="19520" priority="22746" stopIfTrue="1" operator="equal">
      <formula>"Towel"</formula>
    </cfRule>
    <cfRule type="cellIs" dxfId="19519" priority="22747" stopIfTrue="1" operator="equal">
      <formula>"Napkin Hs"</formula>
    </cfRule>
    <cfRule type="cellIs" dxfId="19518" priority="22748" stopIfTrue="1" operator="equal">
      <formula>"Towel"</formula>
    </cfRule>
    <cfRule type="cellIs" dxfId="19517" priority="22749" stopIfTrue="1" operator="equal">
      <formula>"Napkin Hs"</formula>
    </cfRule>
    <cfRule type="cellIs" dxfId="19516" priority="22752" stopIfTrue="1" operator="equal">
      <formula>"Towel"</formula>
    </cfRule>
    <cfRule type="cellIs" dxfId="19515" priority="22753" stopIfTrue="1" operator="equal">
      <formula>"Napkin Hs"</formula>
    </cfRule>
    <cfRule type="cellIs" dxfId="19514" priority="22754" stopIfTrue="1" operator="equal">
      <formula>"Towel"</formula>
    </cfRule>
    <cfRule type="cellIs" dxfId="19513" priority="22755" stopIfTrue="1" operator="equal">
      <formula>"Napkin Hs"</formula>
    </cfRule>
    <cfRule type="cellIs" dxfId="19512" priority="22756" stopIfTrue="1" operator="equal">
      <formula>"Towel"</formula>
    </cfRule>
    <cfRule type="cellIs" dxfId="19511" priority="22757" stopIfTrue="1" operator="equal">
      <formula>"Napkin Hs"</formula>
    </cfRule>
    <cfRule type="cellIs" dxfId="19510" priority="22758" stopIfTrue="1" operator="equal">
      <formula>"Towel"</formula>
    </cfRule>
    <cfRule type="cellIs" dxfId="19509" priority="22759" stopIfTrue="1" operator="equal">
      <formula>"Napkin Hs"</formula>
    </cfRule>
    <cfRule type="cellIs" dxfId="19508" priority="22762" stopIfTrue="1" operator="equal">
      <formula>"Towel"</formula>
    </cfRule>
    <cfRule type="cellIs" dxfId="19507" priority="22763" stopIfTrue="1" operator="equal">
      <formula>"Napkin Hs"</formula>
    </cfRule>
    <cfRule type="cellIs" dxfId="19506" priority="22765" stopIfTrue="1" operator="equal">
      <formula>"Napkin Hs"</formula>
    </cfRule>
  </conditionalFormatting>
  <conditionalFormatting sqref="C31">
    <cfRule type="cellIs" dxfId="19505" priority="22764" stopIfTrue="1" operator="equal">
      <formula>"Towel"</formula>
    </cfRule>
  </conditionalFormatting>
  <conditionalFormatting sqref="C31">
    <cfRule type="cellIs" dxfId="19504" priority="22742" stopIfTrue="1" operator="equal">
      <formula>"Towel"</formula>
    </cfRule>
    <cfRule type="cellIs" dxfId="19503" priority="22743" stopIfTrue="1" operator="equal">
      <formula>"Napkin Hs"</formula>
    </cfRule>
  </conditionalFormatting>
  <conditionalFormatting sqref="C31">
    <cfRule type="cellIs" dxfId="19502" priority="22741" stopIfTrue="1" operator="equal">
      <formula>"Napkin Hs"</formula>
    </cfRule>
  </conditionalFormatting>
  <conditionalFormatting sqref="C31">
    <cfRule type="cellIs" dxfId="19501" priority="22740" stopIfTrue="1" operator="equal">
      <formula>"Towel"</formula>
    </cfRule>
  </conditionalFormatting>
  <conditionalFormatting sqref="C31">
    <cfRule type="cellIs" dxfId="19500" priority="22738" stopIfTrue="1" operator="equal">
      <formula>"Towel"</formula>
    </cfRule>
  </conditionalFormatting>
  <conditionalFormatting sqref="C31">
    <cfRule type="cellIs" dxfId="19499" priority="22739" stopIfTrue="1" operator="equal">
      <formula>"Napkin Hs"</formula>
    </cfRule>
  </conditionalFormatting>
  <conditionalFormatting sqref="C31">
    <cfRule type="cellIs" dxfId="19498" priority="22642" stopIfTrue="1" operator="equal">
      <formula>"Towel"</formula>
    </cfRule>
  </conditionalFormatting>
  <conditionalFormatting sqref="C31">
    <cfRule type="cellIs" dxfId="19497" priority="22652" stopIfTrue="1" operator="equal">
      <formula>"Towel"</formula>
    </cfRule>
    <cfRule type="cellIs" dxfId="19496" priority="22653" stopIfTrue="1" operator="equal">
      <formula>"Napkin Hs"</formula>
    </cfRule>
    <cfRule type="cellIs" dxfId="19495" priority="22658" stopIfTrue="1" operator="equal">
      <formula>"Towel"</formula>
    </cfRule>
    <cfRule type="cellIs" dxfId="19494" priority="22659" stopIfTrue="1" operator="equal">
      <formula>"Napkin Hs"</formula>
    </cfRule>
    <cfRule type="cellIs" dxfId="19493" priority="22664" stopIfTrue="1" operator="equal">
      <formula>"Towel"</formula>
    </cfRule>
    <cfRule type="cellIs" dxfId="19492" priority="22665" stopIfTrue="1" operator="equal">
      <formula>"Napkin Hs"</formula>
    </cfRule>
    <cfRule type="cellIs" dxfId="19491" priority="22666" stopIfTrue="1" operator="equal">
      <formula>"Towel"</formula>
    </cfRule>
    <cfRule type="cellIs" dxfId="19490" priority="22667" stopIfTrue="1" operator="equal">
      <formula>"Napkin Hs"</formula>
    </cfRule>
    <cfRule type="cellIs" dxfId="19489" priority="22672" stopIfTrue="1" operator="equal">
      <formula>"Towel"</formula>
    </cfRule>
    <cfRule type="cellIs" dxfId="19488" priority="22673" stopIfTrue="1" operator="equal">
      <formula>"Napkin Hs"</formula>
    </cfRule>
    <cfRule type="cellIs" dxfId="19487" priority="22682" stopIfTrue="1" operator="equal">
      <formula>"Towel"</formula>
    </cfRule>
    <cfRule type="cellIs" dxfId="19486" priority="22683" stopIfTrue="1" operator="equal">
      <formula>"Napkin Hs"</formula>
    </cfRule>
    <cfRule type="cellIs" dxfId="19485" priority="22688" stopIfTrue="1" operator="equal">
      <formula>"Towel"</formula>
    </cfRule>
    <cfRule type="cellIs" dxfId="19484" priority="22689" stopIfTrue="1" operator="equal">
      <formula>"Napkin Hs"</formula>
    </cfRule>
    <cfRule type="cellIs" dxfId="19483" priority="22690" stopIfTrue="1" operator="equal">
      <formula>"Towel"</formula>
    </cfRule>
    <cfRule type="cellIs" dxfId="19482" priority="22691" stopIfTrue="1" operator="equal">
      <formula>"Napkin Hs"</formula>
    </cfRule>
    <cfRule type="cellIs" dxfId="19481" priority="22696" stopIfTrue="1" operator="equal">
      <formula>"Towel"</formula>
    </cfRule>
    <cfRule type="cellIs" dxfId="19480" priority="22697" stopIfTrue="1" operator="equal">
      <formula>"Napkin Hs"</formula>
    </cfRule>
    <cfRule type="cellIs" dxfId="19479" priority="22706" stopIfTrue="1" operator="equal">
      <formula>"Towel"</formula>
    </cfRule>
    <cfRule type="cellIs" dxfId="19478" priority="22707" stopIfTrue="1" operator="equal">
      <formula>"Napkin Hs"</formula>
    </cfRule>
    <cfRule type="cellIs" dxfId="19477" priority="22708" stopIfTrue="1" operator="equal">
      <formula>"Towel"</formula>
    </cfRule>
    <cfRule type="cellIs" dxfId="19476" priority="22709" stopIfTrue="1" operator="equal">
      <formula>"Napkin Hs"</formula>
    </cfRule>
    <cfRule type="cellIs" dxfId="19475" priority="22714" stopIfTrue="1" operator="equal">
      <formula>"Towel"</formula>
    </cfRule>
    <cfRule type="cellIs" dxfId="19474" priority="22715" stopIfTrue="1" operator="equal">
      <formula>"Napkin Hs"</formula>
    </cfRule>
    <cfRule type="cellIs" dxfId="19473" priority="22724" stopIfTrue="1" operator="equal">
      <formula>"Towel"</formula>
    </cfRule>
    <cfRule type="cellIs" dxfId="19472" priority="22725" stopIfTrue="1" operator="equal">
      <formula>"Napkin Hs"</formula>
    </cfRule>
    <cfRule type="cellIs" dxfId="19471" priority="22726" stopIfTrue="1" operator="equal">
      <formula>"Towel"</formula>
    </cfRule>
    <cfRule type="cellIs" dxfId="19470" priority="22727" stopIfTrue="1" operator="equal">
      <formula>"Napkin Hs"</formula>
    </cfRule>
    <cfRule type="cellIs" dxfId="19469" priority="22733" stopIfTrue="1" operator="equal">
      <formula>"Napkin Hs"</formula>
    </cfRule>
  </conditionalFormatting>
  <conditionalFormatting sqref="C31">
    <cfRule type="cellIs" dxfId="19468" priority="22732" stopIfTrue="1" operator="equal">
      <formula>"Towel"</formula>
    </cfRule>
  </conditionalFormatting>
  <conditionalFormatting sqref="C31">
    <cfRule type="cellIs" dxfId="19467" priority="22643" stopIfTrue="1" operator="equal">
      <formula>"Napkin Hs"</formula>
    </cfRule>
    <cfRule type="cellIs" dxfId="19466" priority="22644" stopIfTrue="1" operator="equal">
      <formula>"Towel"</formula>
    </cfRule>
    <cfRule type="cellIs" dxfId="19465" priority="22645" stopIfTrue="1" operator="equal">
      <formula>"Napkin Hs"</formula>
    </cfRule>
    <cfRule type="cellIs" dxfId="19464" priority="22646" stopIfTrue="1" operator="equal">
      <formula>"Towel"</formula>
    </cfRule>
    <cfRule type="cellIs" dxfId="19463" priority="22647" stopIfTrue="1" operator="equal">
      <formula>"Napkin Hs"</formula>
    </cfRule>
    <cfRule type="cellIs" dxfId="19462" priority="22648" stopIfTrue="1" operator="equal">
      <formula>"Towel"</formula>
    </cfRule>
    <cfRule type="cellIs" dxfId="19461" priority="22649" stopIfTrue="1" operator="equal">
      <formula>"Napkin Hs"</formula>
    </cfRule>
    <cfRule type="cellIs" dxfId="19460" priority="22650" stopIfTrue="1" operator="equal">
      <formula>"Towel"</formula>
    </cfRule>
    <cfRule type="cellIs" dxfId="19459" priority="22651" stopIfTrue="1" operator="equal">
      <formula>"Napkin Hs"</formula>
    </cfRule>
    <cfRule type="cellIs" dxfId="19458" priority="22654" stopIfTrue="1" operator="equal">
      <formula>"Towel"</formula>
    </cfRule>
    <cfRule type="cellIs" dxfId="19457" priority="22655" stopIfTrue="1" operator="equal">
      <formula>"Napkin Hs"</formula>
    </cfRule>
    <cfRule type="cellIs" dxfId="19456" priority="22656" stopIfTrue="1" operator="equal">
      <formula>"Towel"</formula>
    </cfRule>
    <cfRule type="cellIs" dxfId="19455" priority="22657" stopIfTrue="1" operator="equal">
      <formula>"Napkin Hs"</formula>
    </cfRule>
    <cfRule type="cellIs" dxfId="19454" priority="22660" stopIfTrue="1" operator="equal">
      <formula>"Towel"</formula>
    </cfRule>
    <cfRule type="cellIs" dxfId="19453" priority="22661" stopIfTrue="1" operator="equal">
      <formula>"Napkin Hs"</formula>
    </cfRule>
    <cfRule type="cellIs" dxfId="19452" priority="22662" stopIfTrue="1" operator="equal">
      <formula>"Towel"</formula>
    </cfRule>
    <cfRule type="cellIs" dxfId="19451" priority="22663" stopIfTrue="1" operator="equal">
      <formula>"Napkin Hs"</formula>
    </cfRule>
    <cfRule type="cellIs" dxfId="19450" priority="22668" stopIfTrue="1" operator="equal">
      <formula>"Towel"</formula>
    </cfRule>
    <cfRule type="cellIs" dxfId="19449" priority="22669" stopIfTrue="1" operator="equal">
      <formula>"Napkin Hs"</formula>
    </cfRule>
    <cfRule type="cellIs" dxfId="19448" priority="22670" stopIfTrue="1" operator="equal">
      <formula>"Towel"</formula>
    </cfRule>
    <cfRule type="cellIs" dxfId="19447" priority="22671" stopIfTrue="1" operator="equal">
      <formula>"Napkin Hs"</formula>
    </cfRule>
    <cfRule type="cellIs" dxfId="19446" priority="22674" stopIfTrue="1" operator="equal">
      <formula>"Towel"</formula>
    </cfRule>
    <cfRule type="cellIs" dxfId="19445" priority="22675" stopIfTrue="1" operator="equal">
      <formula>"Napkin Hs"</formula>
    </cfRule>
    <cfRule type="cellIs" dxfId="19444" priority="22676" stopIfTrue="1" operator="equal">
      <formula>"Towel"</formula>
    </cfRule>
    <cfRule type="cellIs" dxfId="19443" priority="22677" stopIfTrue="1" operator="equal">
      <formula>"Napkin Hs"</formula>
    </cfRule>
    <cfRule type="cellIs" dxfId="19442" priority="22678" stopIfTrue="1" operator="equal">
      <formula>"Towel"</formula>
    </cfRule>
    <cfRule type="cellIs" dxfId="19441" priority="22679" stopIfTrue="1" operator="equal">
      <formula>"Napkin Hs"</formula>
    </cfRule>
    <cfRule type="cellIs" dxfId="19440" priority="22680" stopIfTrue="1" operator="equal">
      <formula>"Towel"</formula>
    </cfRule>
    <cfRule type="cellIs" dxfId="19439" priority="22681" stopIfTrue="1" operator="equal">
      <formula>"Napkin Hs"</formula>
    </cfRule>
    <cfRule type="cellIs" dxfId="19438" priority="22684" stopIfTrue="1" operator="equal">
      <formula>"Towel"</formula>
    </cfRule>
    <cfRule type="cellIs" dxfId="19437" priority="22685" stopIfTrue="1" operator="equal">
      <formula>"Napkin Hs"</formula>
    </cfRule>
    <cfRule type="cellIs" dxfId="19436" priority="22686" stopIfTrue="1" operator="equal">
      <formula>"Towel"</formula>
    </cfRule>
    <cfRule type="cellIs" dxfId="19435" priority="22687" stopIfTrue="1" operator="equal">
      <formula>"Napkin Hs"</formula>
    </cfRule>
    <cfRule type="cellIs" dxfId="19434" priority="22692" stopIfTrue="1" operator="equal">
      <formula>"Towel"</formula>
    </cfRule>
    <cfRule type="cellIs" dxfId="19433" priority="22693" stopIfTrue="1" operator="equal">
      <formula>"Napkin Hs"</formula>
    </cfRule>
    <cfRule type="cellIs" dxfId="19432" priority="22694" stopIfTrue="1" operator="equal">
      <formula>"Towel"</formula>
    </cfRule>
    <cfRule type="cellIs" dxfId="19431" priority="22695" stopIfTrue="1" operator="equal">
      <formula>"Napkin Hs"</formula>
    </cfRule>
    <cfRule type="cellIs" dxfId="19430" priority="22698" stopIfTrue="1" operator="equal">
      <formula>"Towel"</formula>
    </cfRule>
    <cfRule type="cellIs" dxfId="19429" priority="22699" stopIfTrue="1" operator="equal">
      <formula>"Napkin Hs"</formula>
    </cfRule>
    <cfRule type="cellIs" dxfId="19428" priority="22700" stopIfTrue="1" operator="equal">
      <formula>"Towel"</formula>
    </cfRule>
    <cfRule type="cellIs" dxfId="19427" priority="22701" stopIfTrue="1" operator="equal">
      <formula>"Napkin Hs"</formula>
    </cfRule>
    <cfRule type="cellIs" dxfId="19426" priority="22702" stopIfTrue="1" operator="equal">
      <formula>"Towel"</formula>
    </cfRule>
    <cfRule type="cellIs" dxfId="19425" priority="22703" stopIfTrue="1" operator="equal">
      <formula>"Napkin Hs"</formula>
    </cfRule>
    <cfRule type="cellIs" dxfId="19424" priority="22704" stopIfTrue="1" operator="equal">
      <formula>"Towel"</formula>
    </cfRule>
    <cfRule type="cellIs" dxfId="19423" priority="22705" stopIfTrue="1" operator="equal">
      <formula>"Napkin Hs"</formula>
    </cfRule>
    <cfRule type="cellIs" dxfId="19422" priority="22710" stopIfTrue="1" operator="equal">
      <formula>"Towel"</formula>
    </cfRule>
    <cfRule type="cellIs" dxfId="19421" priority="22711" stopIfTrue="1" operator="equal">
      <formula>"Napkin Hs"</formula>
    </cfRule>
    <cfRule type="cellIs" dxfId="19420" priority="22712" stopIfTrue="1" operator="equal">
      <formula>"Towel"</formula>
    </cfRule>
    <cfRule type="cellIs" dxfId="19419" priority="22713" stopIfTrue="1" operator="equal">
      <formula>"Napkin Hs"</formula>
    </cfRule>
    <cfRule type="cellIs" dxfId="19418" priority="22716" stopIfTrue="1" operator="equal">
      <formula>"Towel"</formula>
    </cfRule>
    <cfRule type="cellIs" dxfId="19417" priority="22717" stopIfTrue="1" operator="equal">
      <formula>"Napkin Hs"</formula>
    </cfRule>
    <cfRule type="cellIs" dxfId="19416" priority="22718" stopIfTrue="1" operator="equal">
      <formula>"Towel"</formula>
    </cfRule>
    <cfRule type="cellIs" dxfId="19415" priority="22719" stopIfTrue="1" operator="equal">
      <formula>"Napkin Hs"</formula>
    </cfRule>
    <cfRule type="cellIs" dxfId="19414" priority="22720" stopIfTrue="1" operator="equal">
      <formula>"Towel"</formula>
    </cfRule>
    <cfRule type="cellIs" dxfId="19413" priority="22721" stopIfTrue="1" operator="equal">
      <formula>"Napkin Hs"</formula>
    </cfRule>
    <cfRule type="cellIs" dxfId="19412" priority="22722" stopIfTrue="1" operator="equal">
      <formula>"Towel"</formula>
    </cfRule>
    <cfRule type="cellIs" dxfId="19411" priority="22723" stopIfTrue="1" operator="equal">
      <formula>"Napkin Hs"</formula>
    </cfRule>
    <cfRule type="cellIs" dxfId="19410" priority="22728" stopIfTrue="1" operator="equal">
      <formula>"Towel"</formula>
    </cfRule>
    <cfRule type="cellIs" dxfId="19409" priority="22729" stopIfTrue="1" operator="equal">
      <formula>"Napkin Hs"</formula>
    </cfRule>
    <cfRule type="cellIs" dxfId="19408" priority="22730" stopIfTrue="1" operator="equal">
      <formula>"Towel"</formula>
    </cfRule>
    <cfRule type="cellIs" dxfId="19407" priority="22731" stopIfTrue="1" operator="equal">
      <formula>"Napkin Hs"</formula>
    </cfRule>
    <cfRule type="cellIs" dxfId="19406" priority="22734" stopIfTrue="1" operator="equal">
      <formula>"Towel"</formula>
    </cfRule>
    <cfRule type="cellIs" dxfId="19405" priority="22735" stopIfTrue="1" operator="equal">
      <formula>"Napkin Hs"</formula>
    </cfRule>
    <cfRule type="cellIs" dxfId="19404" priority="22736" stopIfTrue="1" operator="equal">
      <formula>"Towel"</formula>
    </cfRule>
    <cfRule type="cellIs" dxfId="19403" priority="22737" stopIfTrue="1" operator="equal">
      <formula>"Napkin Hs"</formula>
    </cfRule>
  </conditionalFormatting>
  <conditionalFormatting sqref="C31">
    <cfRule type="cellIs" dxfId="19402" priority="22641" stopIfTrue="1" operator="equal">
      <formula>"Napkin Hs"</formula>
    </cfRule>
  </conditionalFormatting>
  <conditionalFormatting sqref="C31">
    <cfRule type="cellIs" dxfId="19401" priority="22640" stopIfTrue="1" operator="equal">
      <formula>"Napkin Hs"</formula>
    </cfRule>
  </conditionalFormatting>
  <conditionalFormatting sqref="C31">
    <cfRule type="cellIs" dxfId="19400" priority="22639" stopIfTrue="1" operator="equal">
      <formula>"Napkin Hs"</formula>
    </cfRule>
  </conditionalFormatting>
  <conditionalFormatting sqref="C31">
    <cfRule type="cellIs" dxfId="19399" priority="22638" stopIfTrue="1" operator="equal">
      <formula>"Napkin Hs"</formula>
    </cfRule>
  </conditionalFormatting>
  <conditionalFormatting sqref="C31">
    <cfRule type="cellIs" dxfId="19398" priority="22637" stopIfTrue="1" operator="equal">
      <formula>"Napkin Hs"</formula>
    </cfRule>
  </conditionalFormatting>
  <conditionalFormatting sqref="C31">
    <cfRule type="cellIs" dxfId="19397" priority="22636" stopIfTrue="1" operator="equal">
      <formula>"Napkin Hs"</formula>
    </cfRule>
  </conditionalFormatting>
  <conditionalFormatting sqref="C31">
    <cfRule type="cellIs" dxfId="19396" priority="22632" stopIfTrue="1" operator="equal">
      <formula>"Towel"</formula>
    </cfRule>
    <cfRule type="cellIs" dxfId="19395" priority="22633" stopIfTrue="1" operator="equal">
      <formula>"Napkin Hs"</formula>
    </cfRule>
  </conditionalFormatting>
  <conditionalFormatting sqref="C31">
    <cfRule type="cellIs" dxfId="19394" priority="22634" stopIfTrue="1" operator="equal">
      <formula>"Towel"</formula>
    </cfRule>
    <cfRule type="cellIs" dxfId="19393" priority="22635" stopIfTrue="1" operator="equal">
      <formula>"Napkin Hs"</formula>
    </cfRule>
  </conditionalFormatting>
  <conditionalFormatting sqref="C31">
    <cfRule type="cellIs" dxfId="19392" priority="22628" stopIfTrue="1" operator="equal">
      <formula>"Towel"</formula>
    </cfRule>
    <cfRule type="cellIs" dxfId="19391" priority="22629" stopIfTrue="1" operator="equal">
      <formula>"Napkin Hs"</formula>
    </cfRule>
  </conditionalFormatting>
  <conditionalFormatting sqref="C31">
    <cfRule type="cellIs" dxfId="19390" priority="22630" stopIfTrue="1" operator="equal">
      <formula>"Towel"</formula>
    </cfRule>
    <cfRule type="cellIs" dxfId="19389" priority="22631" stopIfTrue="1" operator="equal">
      <formula>"Napkin Hs"</formula>
    </cfRule>
  </conditionalFormatting>
  <conditionalFormatting sqref="B31:B32">
    <cfRule type="cellIs" dxfId="19388" priority="22627" stopIfTrue="1" operator="equal">
      <formula>"Napkin Hs"</formula>
    </cfRule>
  </conditionalFormatting>
  <conditionalFormatting sqref="B31:B32">
    <cfRule type="cellIs" dxfId="19387" priority="22626" stopIfTrue="1" operator="equal">
      <formula>"Napkin Hs"</formula>
    </cfRule>
  </conditionalFormatting>
  <conditionalFormatting sqref="B31:B32">
    <cfRule type="cellIs" dxfId="19386" priority="22625" stopIfTrue="1" operator="equal">
      <formula>"Napkin Hs"</formula>
    </cfRule>
  </conditionalFormatting>
  <conditionalFormatting sqref="C32">
    <cfRule type="cellIs" dxfId="19385" priority="22623" stopIfTrue="1" operator="equal">
      <formula>"Towel"</formula>
    </cfRule>
    <cfRule type="cellIs" dxfId="19384" priority="22624" stopIfTrue="1" operator="equal">
      <formula>"Napkin Hs"</formula>
    </cfRule>
  </conditionalFormatting>
  <conditionalFormatting sqref="C32">
    <cfRule type="cellIs" dxfId="19383" priority="22619" stopIfTrue="1" operator="equal">
      <formula>"Towel"</formula>
    </cfRule>
    <cfRule type="cellIs" dxfId="19382" priority="22620" stopIfTrue="1" operator="equal">
      <formula>"Napkin Hs"</formula>
    </cfRule>
  </conditionalFormatting>
  <conditionalFormatting sqref="C32">
    <cfRule type="cellIs" dxfId="19381" priority="22621" stopIfTrue="1" operator="equal">
      <formula>"Towel"</formula>
    </cfRule>
    <cfRule type="cellIs" dxfId="19380" priority="22622" stopIfTrue="1" operator="equal">
      <formula>"Napkin Hs"</formula>
    </cfRule>
  </conditionalFormatting>
  <conditionalFormatting sqref="C32">
    <cfRule type="cellIs" dxfId="19379" priority="22617" stopIfTrue="1" operator="equal">
      <formula>"Towel"</formula>
    </cfRule>
    <cfRule type="cellIs" dxfId="19378" priority="22618" stopIfTrue="1" operator="equal">
      <formula>"Napkin Hs"</formula>
    </cfRule>
  </conditionalFormatting>
  <conditionalFormatting sqref="C32">
    <cfRule type="cellIs" dxfId="19377" priority="22615" stopIfTrue="1" operator="equal">
      <formula>"Towel"</formula>
    </cfRule>
    <cfRule type="cellIs" dxfId="19376" priority="22616" stopIfTrue="1" operator="equal">
      <formula>"Napkin Hs"</formula>
    </cfRule>
  </conditionalFormatting>
  <conditionalFormatting sqref="C32">
    <cfRule type="cellIs" dxfId="19375" priority="22613" stopIfTrue="1" operator="equal">
      <formula>"Towel"</formula>
    </cfRule>
    <cfRule type="cellIs" dxfId="19374" priority="22614" stopIfTrue="1" operator="equal">
      <formula>"Napkin Hs"</formula>
    </cfRule>
  </conditionalFormatting>
  <conditionalFormatting sqref="C32">
    <cfRule type="cellIs" dxfId="19373" priority="22605" stopIfTrue="1" operator="equal">
      <formula>"Towel"</formula>
    </cfRule>
    <cfRule type="cellIs" dxfId="19372" priority="22606" stopIfTrue="1" operator="equal">
      <formula>"Napkin Hs"</formula>
    </cfRule>
  </conditionalFormatting>
  <conditionalFormatting sqref="C32">
    <cfRule type="cellIs" dxfId="19371" priority="22607" stopIfTrue="1" operator="equal">
      <formula>"Towel"</formula>
    </cfRule>
    <cfRule type="cellIs" dxfId="19370" priority="22608" stopIfTrue="1" operator="equal">
      <formula>"Napkin Hs"</formula>
    </cfRule>
  </conditionalFormatting>
  <conditionalFormatting sqref="C32">
    <cfRule type="cellIs" dxfId="19369" priority="22603" stopIfTrue="1" operator="equal">
      <formula>"Towel"</formula>
    </cfRule>
    <cfRule type="cellIs" dxfId="19368" priority="22604" stopIfTrue="1" operator="equal">
      <formula>"Napkin Hs"</formula>
    </cfRule>
  </conditionalFormatting>
  <conditionalFormatting sqref="C32">
    <cfRule type="cellIs" dxfId="19367" priority="22601" stopIfTrue="1" operator="equal">
      <formula>"Towel"</formula>
    </cfRule>
    <cfRule type="cellIs" dxfId="19366" priority="22602" stopIfTrue="1" operator="equal">
      <formula>"Napkin Hs"</formula>
    </cfRule>
  </conditionalFormatting>
  <conditionalFormatting sqref="C32">
    <cfRule type="cellIs" dxfId="19365" priority="22609" stopIfTrue="1" operator="equal">
      <formula>"Towel"</formula>
    </cfRule>
    <cfRule type="cellIs" dxfId="19364" priority="22610" stopIfTrue="1" operator="equal">
      <formula>"Napkin Hs"</formula>
    </cfRule>
  </conditionalFormatting>
  <conditionalFormatting sqref="C32">
    <cfRule type="cellIs" dxfId="19363" priority="22611" stopIfTrue="1" operator="equal">
      <formula>"Towel"</formula>
    </cfRule>
    <cfRule type="cellIs" dxfId="19362" priority="22612" stopIfTrue="1" operator="equal">
      <formula>"Napkin Hs"</formula>
    </cfRule>
  </conditionalFormatting>
  <conditionalFormatting sqref="C32">
    <cfRule type="cellIs" dxfId="19361" priority="22599" stopIfTrue="1" operator="equal">
      <formula>"Towel"</formula>
    </cfRule>
    <cfRule type="cellIs" dxfId="19360" priority="22600" stopIfTrue="1" operator="equal">
      <formula>"Napkin Hs"</formula>
    </cfRule>
  </conditionalFormatting>
  <conditionalFormatting sqref="C32">
    <cfRule type="cellIs" dxfId="19359" priority="22595" stopIfTrue="1" operator="equal">
      <formula>"Towel"</formula>
    </cfRule>
    <cfRule type="cellIs" dxfId="19358" priority="22596" stopIfTrue="1" operator="equal">
      <formula>"Napkin Hs"</formula>
    </cfRule>
  </conditionalFormatting>
  <conditionalFormatting sqref="C32">
    <cfRule type="cellIs" dxfId="19357" priority="22597" stopIfTrue="1" operator="equal">
      <formula>"Towel"</formula>
    </cfRule>
    <cfRule type="cellIs" dxfId="19356" priority="22598" stopIfTrue="1" operator="equal">
      <formula>"Napkin Hs"</formula>
    </cfRule>
  </conditionalFormatting>
  <conditionalFormatting sqref="C32">
    <cfRule type="cellIs" dxfId="19355" priority="22593" stopIfTrue="1" operator="equal">
      <formula>"Towel"</formula>
    </cfRule>
    <cfRule type="cellIs" dxfId="19354" priority="22594" stopIfTrue="1" operator="equal">
      <formula>"Napkin Hs"</formula>
    </cfRule>
  </conditionalFormatting>
  <conditionalFormatting sqref="C32">
    <cfRule type="cellIs" dxfId="19353" priority="22591" stopIfTrue="1" operator="equal">
      <formula>"Towel"</formula>
    </cfRule>
    <cfRule type="cellIs" dxfId="19352" priority="22592" stopIfTrue="1" operator="equal">
      <formula>"Napkin Hs"</formula>
    </cfRule>
  </conditionalFormatting>
  <conditionalFormatting sqref="C32">
    <cfRule type="cellIs" dxfId="19351" priority="22589" stopIfTrue="1" operator="equal">
      <formula>"Towel"</formula>
    </cfRule>
    <cfRule type="cellIs" dxfId="19350" priority="22590" stopIfTrue="1" operator="equal">
      <formula>"Napkin Hs"</formula>
    </cfRule>
  </conditionalFormatting>
  <conditionalFormatting sqref="C32">
    <cfRule type="cellIs" dxfId="19349" priority="22581" stopIfTrue="1" operator="equal">
      <formula>"Towel"</formula>
    </cfRule>
    <cfRule type="cellIs" dxfId="19348" priority="22582" stopIfTrue="1" operator="equal">
      <formula>"Napkin Hs"</formula>
    </cfRule>
  </conditionalFormatting>
  <conditionalFormatting sqref="C32">
    <cfRule type="cellIs" dxfId="19347" priority="22583" stopIfTrue="1" operator="equal">
      <formula>"Towel"</formula>
    </cfRule>
    <cfRule type="cellIs" dxfId="19346" priority="22584" stopIfTrue="1" operator="equal">
      <formula>"Napkin Hs"</formula>
    </cfRule>
  </conditionalFormatting>
  <conditionalFormatting sqref="C32">
    <cfRule type="cellIs" dxfId="19345" priority="22579" stopIfTrue="1" operator="equal">
      <formula>"Towel"</formula>
    </cfRule>
    <cfRule type="cellIs" dxfId="19344" priority="22580" stopIfTrue="1" operator="equal">
      <formula>"Napkin Hs"</formula>
    </cfRule>
  </conditionalFormatting>
  <conditionalFormatting sqref="C32">
    <cfRule type="cellIs" dxfId="19343" priority="22577" stopIfTrue="1" operator="equal">
      <formula>"Towel"</formula>
    </cfRule>
    <cfRule type="cellIs" dxfId="19342" priority="22578" stopIfTrue="1" operator="equal">
      <formula>"Napkin Hs"</formula>
    </cfRule>
  </conditionalFormatting>
  <conditionalFormatting sqref="C32">
    <cfRule type="cellIs" dxfId="19341" priority="22585" stopIfTrue="1" operator="equal">
      <formula>"Towel"</formula>
    </cfRule>
    <cfRule type="cellIs" dxfId="19340" priority="22586" stopIfTrue="1" operator="equal">
      <formula>"Napkin Hs"</formula>
    </cfRule>
  </conditionalFormatting>
  <conditionalFormatting sqref="C32">
    <cfRule type="cellIs" dxfId="19339" priority="22587" stopIfTrue="1" operator="equal">
      <formula>"Towel"</formula>
    </cfRule>
    <cfRule type="cellIs" dxfId="19338" priority="22588" stopIfTrue="1" operator="equal">
      <formula>"Napkin Hs"</formula>
    </cfRule>
  </conditionalFormatting>
  <conditionalFormatting sqref="C32">
    <cfRule type="cellIs" dxfId="19337" priority="22575" stopIfTrue="1" operator="equal">
      <formula>"Towel"</formula>
    </cfRule>
    <cfRule type="cellIs" dxfId="19336" priority="22576" stopIfTrue="1" operator="equal">
      <formula>"Napkin Hs"</formula>
    </cfRule>
  </conditionalFormatting>
  <conditionalFormatting sqref="C32">
    <cfRule type="cellIs" dxfId="19335" priority="22571" stopIfTrue="1" operator="equal">
      <formula>"Towel"</formula>
    </cfRule>
    <cfRule type="cellIs" dxfId="19334" priority="22572" stopIfTrue="1" operator="equal">
      <formula>"Napkin Hs"</formula>
    </cfRule>
  </conditionalFormatting>
  <conditionalFormatting sqref="C32">
    <cfRule type="cellIs" dxfId="19333" priority="22573" stopIfTrue="1" operator="equal">
      <formula>"Towel"</formula>
    </cfRule>
    <cfRule type="cellIs" dxfId="19332" priority="22574" stopIfTrue="1" operator="equal">
      <formula>"Napkin Hs"</formula>
    </cfRule>
  </conditionalFormatting>
  <conditionalFormatting sqref="C32">
    <cfRule type="cellIs" dxfId="19331" priority="22567" stopIfTrue="1" operator="equal">
      <formula>"Towel"</formula>
    </cfRule>
    <cfRule type="cellIs" dxfId="19330" priority="22568" stopIfTrue="1" operator="equal">
      <formula>"Napkin Hs"</formula>
    </cfRule>
  </conditionalFormatting>
  <conditionalFormatting sqref="C32">
    <cfRule type="cellIs" dxfId="19329" priority="22569" stopIfTrue="1" operator="equal">
      <formula>"Towel"</formula>
    </cfRule>
    <cfRule type="cellIs" dxfId="19328" priority="22570" stopIfTrue="1" operator="equal">
      <formula>"Napkin Hs"</formula>
    </cfRule>
  </conditionalFormatting>
  <conditionalFormatting sqref="C32">
    <cfRule type="cellIs" dxfId="19327" priority="22565" stopIfTrue="1" operator="equal">
      <formula>"Towel"</formula>
    </cfRule>
    <cfRule type="cellIs" dxfId="19326" priority="22566" stopIfTrue="1" operator="equal">
      <formula>"Napkin Hs"</formula>
    </cfRule>
  </conditionalFormatting>
  <conditionalFormatting sqref="C32">
    <cfRule type="cellIs" dxfId="19325" priority="22559" stopIfTrue="1" operator="equal">
      <formula>"Towel"</formula>
    </cfRule>
    <cfRule type="cellIs" dxfId="19324" priority="22560" stopIfTrue="1" operator="equal">
      <formula>"Napkin Hs"</formula>
    </cfRule>
  </conditionalFormatting>
  <conditionalFormatting sqref="C32">
    <cfRule type="cellIs" dxfId="19323" priority="22563" stopIfTrue="1" operator="equal">
      <formula>"Towel"</formula>
    </cfRule>
    <cfRule type="cellIs" dxfId="19322" priority="22564" stopIfTrue="1" operator="equal">
      <formula>"Napkin Hs"</formula>
    </cfRule>
  </conditionalFormatting>
  <conditionalFormatting sqref="C32">
    <cfRule type="cellIs" dxfId="19321" priority="22561" stopIfTrue="1" operator="equal">
      <formula>"Towel"</formula>
    </cfRule>
    <cfRule type="cellIs" dxfId="19320" priority="22562" stopIfTrue="1" operator="equal">
      <formula>"Napkin Hs"</formula>
    </cfRule>
  </conditionalFormatting>
  <conditionalFormatting sqref="C32">
    <cfRule type="cellIs" dxfId="19319" priority="22553" stopIfTrue="1" operator="equal">
      <formula>"Towel"</formula>
    </cfRule>
    <cfRule type="cellIs" dxfId="19318" priority="22554" stopIfTrue="1" operator="equal">
      <formula>"Napkin Hs"</formula>
    </cfRule>
  </conditionalFormatting>
  <conditionalFormatting sqref="C32">
    <cfRule type="cellIs" dxfId="19317" priority="22555" stopIfTrue="1" operator="equal">
      <formula>"Towel"</formula>
    </cfRule>
    <cfRule type="cellIs" dxfId="19316" priority="22556" stopIfTrue="1" operator="equal">
      <formula>"Napkin Hs"</formula>
    </cfRule>
  </conditionalFormatting>
  <conditionalFormatting sqref="C32">
    <cfRule type="cellIs" dxfId="19315" priority="22557" stopIfTrue="1" operator="equal">
      <formula>"Towel"</formula>
    </cfRule>
    <cfRule type="cellIs" dxfId="19314" priority="22558" stopIfTrue="1" operator="equal">
      <formula>"Napkin Hs"</formula>
    </cfRule>
  </conditionalFormatting>
  <conditionalFormatting sqref="C32">
    <cfRule type="cellIs" dxfId="19313" priority="22551" stopIfTrue="1" operator="equal">
      <formula>"Towel"</formula>
    </cfRule>
    <cfRule type="cellIs" dxfId="19312" priority="22552" stopIfTrue="1" operator="equal">
      <formula>"Napkin Hs"</formula>
    </cfRule>
  </conditionalFormatting>
  <conditionalFormatting sqref="C32">
    <cfRule type="cellIs" dxfId="19311" priority="22549" stopIfTrue="1" operator="equal">
      <formula>"Towel"</formula>
    </cfRule>
    <cfRule type="cellIs" dxfId="19310" priority="22550" stopIfTrue="1" operator="equal">
      <formula>"Napkin Hs"</formula>
    </cfRule>
  </conditionalFormatting>
  <conditionalFormatting sqref="C32">
    <cfRule type="cellIs" dxfId="19309" priority="22525" stopIfTrue="1" operator="equal">
      <formula>"Towel"</formula>
    </cfRule>
  </conditionalFormatting>
  <conditionalFormatting sqref="C32">
    <cfRule type="cellIs" dxfId="19308" priority="22526" stopIfTrue="1" operator="equal">
      <formula>"Napkin Hs"</formula>
    </cfRule>
    <cfRule type="cellIs" dxfId="19307" priority="22531" stopIfTrue="1" operator="equal">
      <formula>"Towel"</formula>
    </cfRule>
    <cfRule type="cellIs" dxfId="19306" priority="22532" stopIfTrue="1" operator="equal">
      <formula>"Napkin Hs"</formula>
    </cfRule>
    <cfRule type="cellIs" dxfId="19305" priority="22541" stopIfTrue="1" operator="equal">
      <formula>"Towel"</formula>
    </cfRule>
    <cfRule type="cellIs" dxfId="19304" priority="22542" stopIfTrue="1" operator="equal">
      <formula>"Napkin Hs"</formula>
    </cfRule>
    <cfRule type="cellIs" dxfId="19303" priority="22547" stopIfTrue="1" operator="equal">
      <formula>"Towel"</formula>
    </cfRule>
    <cfRule type="cellIs" dxfId="19302" priority="22548" stopIfTrue="1" operator="equal">
      <formula>"Napkin Hs"</formula>
    </cfRule>
  </conditionalFormatting>
  <conditionalFormatting sqref="C32">
    <cfRule type="cellIs" dxfId="19301" priority="22527" stopIfTrue="1" operator="equal">
      <formula>"Towel"</formula>
    </cfRule>
    <cfRule type="cellIs" dxfId="19300" priority="22528" stopIfTrue="1" operator="equal">
      <formula>"Napkin Hs"</formula>
    </cfRule>
    <cfRule type="cellIs" dxfId="19299" priority="22529" stopIfTrue="1" operator="equal">
      <formula>"Towel"</formula>
    </cfRule>
    <cfRule type="cellIs" dxfId="19298" priority="22530" stopIfTrue="1" operator="equal">
      <formula>"Napkin Hs"</formula>
    </cfRule>
    <cfRule type="cellIs" dxfId="19297" priority="22533" stopIfTrue="1" operator="equal">
      <formula>"Towel"</formula>
    </cfRule>
    <cfRule type="cellIs" dxfId="19296" priority="22534" stopIfTrue="1" operator="equal">
      <formula>"Napkin Hs"</formula>
    </cfRule>
    <cfRule type="cellIs" dxfId="19295" priority="22535" stopIfTrue="1" operator="equal">
      <formula>"Towel"</formula>
    </cfRule>
    <cfRule type="cellIs" dxfId="19294" priority="22536" stopIfTrue="1" operator="equal">
      <formula>"Napkin Hs"</formula>
    </cfRule>
    <cfRule type="cellIs" dxfId="19293" priority="22537" stopIfTrue="1" operator="equal">
      <formula>"Towel"</formula>
    </cfRule>
    <cfRule type="cellIs" dxfId="19292" priority="22538" stopIfTrue="1" operator="equal">
      <formula>"Napkin Hs"</formula>
    </cfRule>
    <cfRule type="cellIs" dxfId="19291" priority="22539" stopIfTrue="1" operator="equal">
      <formula>"Towel"</formula>
    </cfRule>
    <cfRule type="cellIs" dxfId="19290" priority="22540" stopIfTrue="1" operator="equal">
      <formula>"Napkin Hs"</formula>
    </cfRule>
    <cfRule type="cellIs" dxfId="19289" priority="22543" stopIfTrue="1" operator="equal">
      <formula>"Towel"</formula>
    </cfRule>
    <cfRule type="cellIs" dxfId="19288" priority="22544" stopIfTrue="1" operator="equal">
      <formula>"Napkin Hs"</formula>
    </cfRule>
    <cfRule type="cellIs" dxfId="19287" priority="22546" stopIfTrue="1" operator="equal">
      <formula>"Napkin Hs"</formula>
    </cfRule>
  </conditionalFormatting>
  <conditionalFormatting sqref="C32">
    <cfRule type="cellIs" dxfId="19286" priority="22545" stopIfTrue="1" operator="equal">
      <formula>"Towel"</formula>
    </cfRule>
  </conditionalFormatting>
  <conditionalFormatting sqref="C32">
    <cfRule type="cellIs" dxfId="19285" priority="22523" stopIfTrue="1" operator="equal">
      <formula>"Towel"</formula>
    </cfRule>
    <cfRule type="cellIs" dxfId="19284" priority="22524" stopIfTrue="1" operator="equal">
      <formula>"Napkin Hs"</formula>
    </cfRule>
  </conditionalFormatting>
  <conditionalFormatting sqref="C32">
    <cfRule type="cellIs" dxfId="19283" priority="22522" stopIfTrue="1" operator="equal">
      <formula>"Napkin Hs"</formula>
    </cfRule>
  </conditionalFormatting>
  <conditionalFormatting sqref="C32">
    <cfRule type="cellIs" dxfId="19282" priority="22521" stopIfTrue="1" operator="equal">
      <formula>"Towel"</formula>
    </cfRule>
  </conditionalFormatting>
  <conditionalFormatting sqref="C32">
    <cfRule type="cellIs" dxfId="19281" priority="22519" stopIfTrue="1" operator="equal">
      <formula>"Towel"</formula>
    </cfRule>
  </conditionalFormatting>
  <conditionalFormatting sqref="C32">
    <cfRule type="cellIs" dxfId="19280" priority="22520" stopIfTrue="1" operator="equal">
      <formula>"Napkin Hs"</formula>
    </cfRule>
  </conditionalFormatting>
  <conditionalFormatting sqref="C32">
    <cfRule type="cellIs" dxfId="19279" priority="22423" stopIfTrue="1" operator="equal">
      <formula>"Towel"</formula>
    </cfRule>
  </conditionalFormatting>
  <conditionalFormatting sqref="C32">
    <cfRule type="cellIs" dxfId="19278" priority="22433" stopIfTrue="1" operator="equal">
      <formula>"Towel"</formula>
    </cfRule>
    <cfRule type="cellIs" dxfId="19277" priority="22434" stopIfTrue="1" operator="equal">
      <formula>"Napkin Hs"</formula>
    </cfRule>
    <cfRule type="cellIs" dxfId="19276" priority="22439" stopIfTrue="1" operator="equal">
      <formula>"Towel"</formula>
    </cfRule>
    <cfRule type="cellIs" dxfId="19275" priority="22440" stopIfTrue="1" operator="equal">
      <formula>"Napkin Hs"</formula>
    </cfRule>
    <cfRule type="cellIs" dxfId="19274" priority="22445" stopIfTrue="1" operator="equal">
      <formula>"Towel"</formula>
    </cfRule>
    <cfRule type="cellIs" dxfId="19273" priority="22446" stopIfTrue="1" operator="equal">
      <formula>"Napkin Hs"</formula>
    </cfRule>
    <cfRule type="cellIs" dxfId="19272" priority="22447" stopIfTrue="1" operator="equal">
      <formula>"Towel"</formula>
    </cfRule>
    <cfRule type="cellIs" dxfId="19271" priority="22448" stopIfTrue="1" operator="equal">
      <formula>"Napkin Hs"</formula>
    </cfRule>
    <cfRule type="cellIs" dxfId="19270" priority="22453" stopIfTrue="1" operator="equal">
      <formula>"Towel"</formula>
    </cfRule>
    <cfRule type="cellIs" dxfId="19269" priority="22454" stopIfTrue="1" operator="equal">
      <formula>"Napkin Hs"</formula>
    </cfRule>
    <cfRule type="cellIs" dxfId="19268" priority="22463" stopIfTrue="1" operator="equal">
      <formula>"Towel"</formula>
    </cfRule>
    <cfRule type="cellIs" dxfId="19267" priority="22464" stopIfTrue="1" operator="equal">
      <formula>"Napkin Hs"</formula>
    </cfRule>
    <cfRule type="cellIs" dxfId="19266" priority="22469" stopIfTrue="1" operator="equal">
      <formula>"Towel"</formula>
    </cfRule>
    <cfRule type="cellIs" dxfId="19265" priority="22470" stopIfTrue="1" operator="equal">
      <formula>"Napkin Hs"</formula>
    </cfRule>
    <cfRule type="cellIs" dxfId="19264" priority="22471" stopIfTrue="1" operator="equal">
      <formula>"Towel"</formula>
    </cfRule>
    <cfRule type="cellIs" dxfId="19263" priority="22472" stopIfTrue="1" operator="equal">
      <formula>"Napkin Hs"</formula>
    </cfRule>
    <cfRule type="cellIs" dxfId="19262" priority="22477" stopIfTrue="1" operator="equal">
      <formula>"Towel"</formula>
    </cfRule>
    <cfRule type="cellIs" dxfId="19261" priority="22478" stopIfTrue="1" operator="equal">
      <formula>"Napkin Hs"</formula>
    </cfRule>
    <cfRule type="cellIs" dxfId="19260" priority="22487" stopIfTrue="1" operator="equal">
      <formula>"Towel"</formula>
    </cfRule>
    <cfRule type="cellIs" dxfId="19259" priority="22488" stopIfTrue="1" operator="equal">
      <formula>"Napkin Hs"</formula>
    </cfRule>
    <cfRule type="cellIs" dxfId="19258" priority="22489" stopIfTrue="1" operator="equal">
      <formula>"Towel"</formula>
    </cfRule>
    <cfRule type="cellIs" dxfId="19257" priority="22490" stopIfTrue="1" operator="equal">
      <formula>"Napkin Hs"</formula>
    </cfRule>
    <cfRule type="cellIs" dxfId="19256" priority="22495" stopIfTrue="1" operator="equal">
      <formula>"Towel"</formula>
    </cfRule>
    <cfRule type="cellIs" dxfId="19255" priority="22496" stopIfTrue="1" operator="equal">
      <formula>"Napkin Hs"</formula>
    </cfRule>
    <cfRule type="cellIs" dxfId="19254" priority="22505" stopIfTrue="1" operator="equal">
      <formula>"Towel"</formula>
    </cfRule>
    <cfRule type="cellIs" dxfId="19253" priority="22506" stopIfTrue="1" operator="equal">
      <formula>"Napkin Hs"</formula>
    </cfRule>
    <cfRule type="cellIs" dxfId="19252" priority="22507" stopIfTrue="1" operator="equal">
      <formula>"Towel"</formula>
    </cfRule>
    <cfRule type="cellIs" dxfId="19251" priority="22508" stopIfTrue="1" operator="equal">
      <formula>"Napkin Hs"</formula>
    </cfRule>
    <cfRule type="cellIs" dxfId="19250" priority="22514" stopIfTrue="1" operator="equal">
      <formula>"Napkin Hs"</formula>
    </cfRule>
  </conditionalFormatting>
  <conditionalFormatting sqref="C32">
    <cfRule type="cellIs" dxfId="19249" priority="22513" stopIfTrue="1" operator="equal">
      <formula>"Towel"</formula>
    </cfRule>
  </conditionalFormatting>
  <conditionalFormatting sqref="C32">
    <cfRule type="cellIs" dxfId="19248" priority="22424" stopIfTrue="1" operator="equal">
      <formula>"Napkin Hs"</formula>
    </cfRule>
    <cfRule type="cellIs" dxfId="19247" priority="22425" stopIfTrue="1" operator="equal">
      <formula>"Towel"</formula>
    </cfRule>
    <cfRule type="cellIs" dxfId="19246" priority="22426" stopIfTrue="1" operator="equal">
      <formula>"Napkin Hs"</formula>
    </cfRule>
    <cfRule type="cellIs" dxfId="19245" priority="22427" stopIfTrue="1" operator="equal">
      <formula>"Towel"</formula>
    </cfRule>
    <cfRule type="cellIs" dxfId="19244" priority="22428" stopIfTrue="1" operator="equal">
      <formula>"Napkin Hs"</formula>
    </cfRule>
    <cfRule type="cellIs" dxfId="19243" priority="22429" stopIfTrue="1" operator="equal">
      <formula>"Towel"</formula>
    </cfRule>
    <cfRule type="cellIs" dxfId="19242" priority="22430" stopIfTrue="1" operator="equal">
      <formula>"Napkin Hs"</formula>
    </cfRule>
    <cfRule type="cellIs" dxfId="19241" priority="22431" stopIfTrue="1" operator="equal">
      <formula>"Towel"</formula>
    </cfRule>
    <cfRule type="cellIs" dxfId="19240" priority="22432" stopIfTrue="1" operator="equal">
      <formula>"Napkin Hs"</formula>
    </cfRule>
    <cfRule type="cellIs" dxfId="19239" priority="22435" stopIfTrue="1" operator="equal">
      <formula>"Towel"</formula>
    </cfRule>
    <cfRule type="cellIs" dxfId="19238" priority="22436" stopIfTrue="1" operator="equal">
      <formula>"Napkin Hs"</formula>
    </cfRule>
    <cfRule type="cellIs" dxfId="19237" priority="22437" stopIfTrue="1" operator="equal">
      <formula>"Towel"</formula>
    </cfRule>
    <cfRule type="cellIs" dxfId="19236" priority="22438" stopIfTrue="1" operator="equal">
      <formula>"Napkin Hs"</formula>
    </cfRule>
    <cfRule type="cellIs" dxfId="19235" priority="22441" stopIfTrue="1" operator="equal">
      <formula>"Towel"</formula>
    </cfRule>
    <cfRule type="cellIs" dxfId="19234" priority="22442" stopIfTrue="1" operator="equal">
      <formula>"Napkin Hs"</formula>
    </cfRule>
    <cfRule type="cellIs" dxfId="19233" priority="22443" stopIfTrue="1" operator="equal">
      <formula>"Towel"</formula>
    </cfRule>
    <cfRule type="cellIs" dxfId="19232" priority="22444" stopIfTrue="1" operator="equal">
      <formula>"Napkin Hs"</formula>
    </cfRule>
    <cfRule type="cellIs" dxfId="19231" priority="22449" stopIfTrue="1" operator="equal">
      <formula>"Towel"</formula>
    </cfRule>
    <cfRule type="cellIs" dxfId="19230" priority="22450" stopIfTrue="1" operator="equal">
      <formula>"Napkin Hs"</formula>
    </cfRule>
    <cfRule type="cellIs" dxfId="19229" priority="22451" stopIfTrue="1" operator="equal">
      <formula>"Towel"</formula>
    </cfRule>
    <cfRule type="cellIs" dxfId="19228" priority="22452" stopIfTrue="1" operator="equal">
      <formula>"Napkin Hs"</formula>
    </cfRule>
    <cfRule type="cellIs" dxfId="19227" priority="22455" stopIfTrue="1" operator="equal">
      <formula>"Towel"</formula>
    </cfRule>
    <cfRule type="cellIs" dxfId="19226" priority="22456" stopIfTrue="1" operator="equal">
      <formula>"Napkin Hs"</formula>
    </cfRule>
    <cfRule type="cellIs" dxfId="19225" priority="22457" stopIfTrue="1" operator="equal">
      <formula>"Towel"</formula>
    </cfRule>
    <cfRule type="cellIs" dxfId="19224" priority="22458" stopIfTrue="1" operator="equal">
      <formula>"Napkin Hs"</formula>
    </cfRule>
    <cfRule type="cellIs" dxfId="19223" priority="22459" stopIfTrue="1" operator="equal">
      <formula>"Towel"</formula>
    </cfRule>
    <cfRule type="cellIs" dxfId="19222" priority="22460" stopIfTrue="1" operator="equal">
      <formula>"Napkin Hs"</formula>
    </cfRule>
    <cfRule type="cellIs" dxfId="19221" priority="22461" stopIfTrue="1" operator="equal">
      <formula>"Towel"</formula>
    </cfRule>
    <cfRule type="cellIs" dxfId="19220" priority="22462" stopIfTrue="1" operator="equal">
      <formula>"Napkin Hs"</formula>
    </cfRule>
    <cfRule type="cellIs" dxfId="19219" priority="22465" stopIfTrue="1" operator="equal">
      <formula>"Towel"</formula>
    </cfRule>
    <cfRule type="cellIs" dxfId="19218" priority="22466" stopIfTrue="1" operator="equal">
      <formula>"Napkin Hs"</formula>
    </cfRule>
    <cfRule type="cellIs" dxfId="19217" priority="22467" stopIfTrue="1" operator="equal">
      <formula>"Towel"</formula>
    </cfRule>
    <cfRule type="cellIs" dxfId="19216" priority="22468" stopIfTrue="1" operator="equal">
      <formula>"Napkin Hs"</formula>
    </cfRule>
    <cfRule type="cellIs" dxfId="19215" priority="22473" stopIfTrue="1" operator="equal">
      <formula>"Towel"</formula>
    </cfRule>
    <cfRule type="cellIs" dxfId="19214" priority="22474" stopIfTrue="1" operator="equal">
      <formula>"Napkin Hs"</formula>
    </cfRule>
    <cfRule type="cellIs" dxfId="19213" priority="22475" stopIfTrue="1" operator="equal">
      <formula>"Towel"</formula>
    </cfRule>
    <cfRule type="cellIs" dxfId="19212" priority="22476" stopIfTrue="1" operator="equal">
      <formula>"Napkin Hs"</formula>
    </cfRule>
    <cfRule type="cellIs" dxfId="19211" priority="22479" stopIfTrue="1" operator="equal">
      <formula>"Towel"</formula>
    </cfRule>
    <cfRule type="cellIs" dxfId="19210" priority="22480" stopIfTrue="1" operator="equal">
      <formula>"Napkin Hs"</formula>
    </cfRule>
    <cfRule type="cellIs" dxfId="19209" priority="22481" stopIfTrue="1" operator="equal">
      <formula>"Towel"</formula>
    </cfRule>
    <cfRule type="cellIs" dxfId="19208" priority="22482" stopIfTrue="1" operator="equal">
      <formula>"Napkin Hs"</formula>
    </cfRule>
    <cfRule type="cellIs" dxfId="19207" priority="22483" stopIfTrue="1" operator="equal">
      <formula>"Towel"</formula>
    </cfRule>
    <cfRule type="cellIs" dxfId="19206" priority="22484" stopIfTrue="1" operator="equal">
      <formula>"Napkin Hs"</formula>
    </cfRule>
    <cfRule type="cellIs" dxfId="19205" priority="22485" stopIfTrue="1" operator="equal">
      <formula>"Towel"</formula>
    </cfRule>
    <cfRule type="cellIs" dxfId="19204" priority="22486" stopIfTrue="1" operator="equal">
      <formula>"Napkin Hs"</formula>
    </cfRule>
    <cfRule type="cellIs" dxfId="19203" priority="22491" stopIfTrue="1" operator="equal">
      <formula>"Towel"</formula>
    </cfRule>
    <cfRule type="cellIs" dxfId="19202" priority="22492" stopIfTrue="1" operator="equal">
      <formula>"Napkin Hs"</formula>
    </cfRule>
    <cfRule type="cellIs" dxfId="19201" priority="22493" stopIfTrue="1" operator="equal">
      <formula>"Towel"</formula>
    </cfRule>
    <cfRule type="cellIs" dxfId="19200" priority="22494" stopIfTrue="1" operator="equal">
      <formula>"Napkin Hs"</formula>
    </cfRule>
    <cfRule type="cellIs" dxfId="19199" priority="22497" stopIfTrue="1" operator="equal">
      <formula>"Towel"</formula>
    </cfRule>
    <cfRule type="cellIs" dxfId="19198" priority="22498" stopIfTrue="1" operator="equal">
      <formula>"Napkin Hs"</formula>
    </cfRule>
    <cfRule type="cellIs" dxfId="19197" priority="22499" stopIfTrue="1" operator="equal">
      <formula>"Towel"</formula>
    </cfRule>
    <cfRule type="cellIs" dxfId="19196" priority="22500" stopIfTrue="1" operator="equal">
      <formula>"Napkin Hs"</formula>
    </cfRule>
    <cfRule type="cellIs" dxfId="19195" priority="22501" stopIfTrue="1" operator="equal">
      <formula>"Towel"</formula>
    </cfRule>
    <cfRule type="cellIs" dxfId="19194" priority="22502" stopIfTrue="1" operator="equal">
      <formula>"Napkin Hs"</formula>
    </cfRule>
    <cfRule type="cellIs" dxfId="19193" priority="22503" stopIfTrue="1" operator="equal">
      <formula>"Towel"</formula>
    </cfRule>
    <cfRule type="cellIs" dxfId="19192" priority="22504" stopIfTrue="1" operator="equal">
      <formula>"Napkin Hs"</formula>
    </cfRule>
    <cfRule type="cellIs" dxfId="19191" priority="22509" stopIfTrue="1" operator="equal">
      <formula>"Towel"</formula>
    </cfRule>
    <cfRule type="cellIs" dxfId="19190" priority="22510" stopIfTrue="1" operator="equal">
      <formula>"Napkin Hs"</formula>
    </cfRule>
    <cfRule type="cellIs" dxfId="19189" priority="22511" stopIfTrue="1" operator="equal">
      <formula>"Towel"</formula>
    </cfRule>
    <cfRule type="cellIs" dxfId="19188" priority="22512" stopIfTrue="1" operator="equal">
      <formula>"Napkin Hs"</formula>
    </cfRule>
    <cfRule type="cellIs" dxfId="19187" priority="22515" stopIfTrue="1" operator="equal">
      <formula>"Towel"</formula>
    </cfRule>
    <cfRule type="cellIs" dxfId="19186" priority="22516" stopIfTrue="1" operator="equal">
      <formula>"Napkin Hs"</formula>
    </cfRule>
    <cfRule type="cellIs" dxfId="19185" priority="22517" stopIfTrue="1" operator="equal">
      <formula>"Towel"</formula>
    </cfRule>
    <cfRule type="cellIs" dxfId="19184" priority="22518" stopIfTrue="1" operator="equal">
      <formula>"Napkin Hs"</formula>
    </cfRule>
  </conditionalFormatting>
  <conditionalFormatting sqref="C32">
    <cfRule type="cellIs" dxfId="19183" priority="22422" stopIfTrue="1" operator="equal">
      <formula>"Napkin Hs"</formula>
    </cfRule>
  </conditionalFormatting>
  <conditionalFormatting sqref="C32">
    <cfRule type="cellIs" dxfId="19182" priority="22421" stopIfTrue="1" operator="equal">
      <formula>"Napkin Hs"</formula>
    </cfRule>
  </conditionalFormatting>
  <conditionalFormatting sqref="C32">
    <cfRule type="cellIs" dxfId="19181" priority="22420" stopIfTrue="1" operator="equal">
      <formula>"Napkin Hs"</formula>
    </cfRule>
  </conditionalFormatting>
  <conditionalFormatting sqref="C32">
    <cfRule type="cellIs" dxfId="19180" priority="22419" stopIfTrue="1" operator="equal">
      <formula>"Napkin Hs"</formula>
    </cfRule>
  </conditionalFormatting>
  <conditionalFormatting sqref="C32">
    <cfRule type="cellIs" dxfId="19179" priority="22418" stopIfTrue="1" operator="equal">
      <formula>"Napkin Hs"</formula>
    </cfRule>
  </conditionalFormatting>
  <conditionalFormatting sqref="C32">
    <cfRule type="cellIs" dxfId="19178" priority="22417" stopIfTrue="1" operator="equal">
      <formula>"Napkin Hs"</formula>
    </cfRule>
  </conditionalFormatting>
  <conditionalFormatting sqref="C32">
    <cfRule type="cellIs" dxfId="19177" priority="22413" stopIfTrue="1" operator="equal">
      <formula>"Towel"</formula>
    </cfRule>
    <cfRule type="cellIs" dxfId="19176" priority="22414" stopIfTrue="1" operator="equal">
      <formula>"Napkin Hs"</formula>
    </cfRule>
  </conditionalFormatting>
  <conditionalFormatting sqref="C32">
    <cfRule type="cellIs" dxfId="19175" priority="22415" stopIfTrue="1" operator="equal">
      <formula>"Towel"</formula>
    </cfRule>
    <cfRule type="cellIs" dxfId="19174" priority="22416" stopIfTrue="1" operator="equal">
      <formula>"Napkin Hs"</formula>
    </cfRule>
  </conditionalFormatting>
  <conditionalFormatting sqref="C32">
    <cfRule type="cellIs" dxfId="19173" priority="22409" stopIfTrue="1" operator="equal">
      <formula>"Towel"</formula>
    </cfRule>
    <cfRule type="cellIs" dxfId="19172" priority="22410" stopIfTrue="1" operator="equal">
      <formula>"Napkin Hs"</formula>
    </cfRule>
  </conditionalFormatting>
  <conditionalFormatting sqref="C32">
    <cfRule type="cellIs" dxfId="19171" priority="22411" stopIfTrue="1" operator="equal">
      <formula>"Towel"</formula>
    </cfRule>
    <cfRule type="cellIs" dxfId="19170" priority="22412" stopIfTrue="1" operator="equal">
      <formula>"Napkin Hs"</formula>
    </cfRule>
  </conditionalFormatting>
  <conditionalFormatting sqref="C32">
    <cfRule type="cellIs" dxfId="19169" priority="22407" stopIfTrue="1" operator="equal">
      <formula>"Towel"</formula>
    </cfRule>
    <cfRule type="cellIs" dxfId="19168" priority="22408" stopIfTrue="1" operator="equal">
      <formula>"Napkin Hs"</formula>
    </cfRule>
  </conditionalFormatting>
  <conditionalFormatting sqref="C32">
    <cfRule type="cellIs" dxfId="19167" priority="22403" stopIfTrue="1" operator="equal">
      <formula>"Towel"</formula>
    </cfRule>
    <cfRule type="cellIs" dxfId="19166" priority="22404" stopIfTrue="1" operator="equal">
      <formula>"Napkin Hs"</formula>
    </cfRule>
  </conditionalFormatting>
  <conditionalFormatting sqref="C32">
    <cfRule type="cellIs" dxfId="19165" priority="22405" stopIfTrue="1" operator="equal">
      <formula>"Towel"</formula>
    </cfRule>
    <cfRule type="cellIs" dxfId="19164" priority="22406" stopIfTrue="1" operator="equal">
      <formula>"Napkin Hs"</formula>
    </cfRule>
  </conditionalFormatting>
  <conditionalFormatting sqref="C32">
    <cfRule type="cellIs" dxfId="19163" priority="22399" stopIfTrue="1" operator="equal">
      <formula>"Towel"</formula>
    </cfRule>
    <cfRule type="cellIs" dxfId="19162" priority="22400" stopIfTrue="1" operator="equal">
      <formula>"Napkin Hs"</formula>
    </cfRule>
  </conditionalFormatting>
  <conditionalFormatting sqref="C32">
    <cfRule type="cellIs" dxfId="19161" priority="22401" stopIfTrue="1" operator="equal">
      <formula>"Towel"</formula>
    </cfRule>
    <cfRule type="cellIs" dxfId="19160" priority="22402" stopIfTrue="1" operator="equal">
      <formula>"Napkin Hs"</formula>
    </cfRule>
  </conditionalFormatting>
  <conditionalFormatting sqref="C32">
    <cfRule type="cellIs" dxfId="19159" priority="22397" stopIfTrue="1" operator="equal">
      <formula>"Towel"</formula>
    </cfRule>
    <cfRule type="cellIs" dxfId="19158" priority="22398" stopIfTrue="1" operator="equal">
      <formula>"Napkin Hs"</formula>
    </cfRule>
  </conditionalFormatting>
  <conditionalFormatting sqref="C32">
    <cfRule type="cellIs" dxfId="19157" priority="22391" stopIfTrue="1" operator="equal">
      <formula>"Towel"</formula>
    </cfRule>
    <cfRule type="cellIs" dxfId="19156" priority="22392" stopIfTrue="1" operator="equal">
      <formula>"Napkin Hs"</formula>
    </cfRule>
  </conditionalFormatting>
  <conditionalFormatting sqref="C32">
    <cfRule type="cellIs" dxfId="19155" priority="22395" stopIfTrue="1" operator="equal">
      <formula>"Towel"</formula>
    </cfRule>
    <cfRule type="cellIs" dxfId="19154" priority="22396" stopIfTrue="1" operator="equal">
      <formula>"Napkin Hs"</formula>
    </cfRule>
  </conditionalFormatting>
  <conditionalFormatting sqref="C32">
    <cfRule type="cellIs" dxfId="19153" priority="22393" stopIfTrue="1" operator="equal">
      <formula>"Towel"</formula>
    </cfRule>
    <cfRule type="cellIs" dxfId="19152" priority="22394" stopIfTrue="1" operator="equal">
      <formula>"Napkin Hs"</formula>
    </cfRule>
  </conditionalFormatting>
  <conditionalFormatting sqref="C32">
    <cfRule type="cellIs" dxfId="19151" priority="22385" stopIfTrue="1" operator="equal">
      <formula>"Towel"</formula>
    </cfRule>
    <cfRule type="cellIs" dxfId="19150" priority="22386" stopIfTrue="1" operator="equal">
      <formula>"Napkin Hs"</formula>
    </cfRule>
  </conditionalFormatting>
  <conditionalFormatting sqref="C32">
    <cfRule type="cellIs" dxfId="19149" priority="22387" stopIfTrue="1" operator="equal">
      <formula>"Towel"</formula>
    </cfRule>
    <cfRule type="cellIs" dxfId="19148" priority="22388" stopIfTrue="1" operator="equal">
      <formula>"Napkin Hs"</formula>
    </cfRule>
  </conditionalFormatting>
  <conditionalFormatting sqref="C32">
    <cfRule type="cellIs" dxfId="19147" priority="22389" stopIfTrue="1" operator="equal">
      <formula>"Towel"</formula>
    </cfRule>
    <cfRule type="cellIs" dxfId="19146" priority="22390" stopIfTrue="1" operator="equal">
      <formula>"Napkin Hs"</formula>
    </cfRule>
  </conditionalFormatting>
  <conditionalFormatting sqref="C32">
    <cfRule type="cellIs" dxfId="19145" priority="22383" stopIfTrue="1" operator="equal">
      <formula>"Towel"</formula>
    </cfRule>
    <cfRule type="cellIs" dxfId="19144" priority="22384" stopIfTrue="1" operator="equal">
      <formula>"Napkin Hs"</formula>
    </cfRule>
  </conditionalFormatting>
  <conditionalFormatting sqref="C32">
    <cfRule type="cellIs" dxfId="19143" priority="22381" stopIfTrue="1" operator="equal">
      <formula>"Towel"</formula>
    </cfRule>
    <cfRule type="cellIs" dxfId="19142" priority="22382" stopIfTrue="1" operator="equal">
      <formula>"Napkin Hs"</formula>
    </cfRule>
  </conditionalFormatting>
  <conditionalFormatting sqref="C32">
    <cfRule type="cellIs" dxfId="19141" priority="22357" stopIfTrue="1" operator="equal">
      <formula>"Towel"</formula>
    </cfRule>
  </conditionalFormatting>
  <conditionalFormatting sqref="C32">
    <cfRule type="cellIs" dxfId="19140" priority="22358" stopIfTrue="1" operator="equal">
      <formula>"Napkin Hs"</formula>
    </cfRule>
    <cfRule type="cellIs" dxfId="19139" priority="22363" stopIfTrue="1" operator="equal">
      <formula>"Towel"</formula>
    </cfRule>
    <cfRule type="cellIs" dxfId="19138" priority="22364" stopIfTrue="1" operator="equal">
      <formula>"Napkin Hs"</formula>
    </cfRule>
    <cfRule type="cellIs" dxfId="19137" priority="22373" stopIfTrue="1" operator="equal">
      <formula>"Towel"</formula>
    </cfRule>
    <cfRule type="cellIs" dxfId="19136" priority="22374" stopIfTrue="1" operator="equal">
      <formula>"Napkin Hs"</formula>
    </cfRule>
    <cfRule type="cellIs" dxfId="19135" priority="22379" stopIfTrue="1" operator="equal">
      <formula>"Towel"</formula>
    </cfRule>
    <cfRule type="cellIs" dxfId="19134" priority="22380" stopIfTrue="1" operator="equal">
      <formula>"Napkin Hs"</formula>
    </cfRule>
  </conditionalFormatting>
  <conditionalFormatting sqref="C32">
    <cfRule type="cellIs" dxfId="19133" priority="22359" stopIfTrue="1" operator="equal">
      <formula>"Towel"</formula>
    </cfRule>
    <cfRule type="cellIs" dxfId="19132" priority="22360" stopIfTrue="1" operator="equal">
      <formula>"Napkin Hs"</formula>
    </cfRule>
    <cfRule type="cellIs" dxfId="19131" priority="22361" stopIfTrue="1" operator="equal">
      <formula>"Towel"</formula>
    </cfRule>
    <cfRule type="cellIs" dxfId="19130" priority="22362" stopIfTrue="1" operator="equal">
      <formula>"Napkin Hs"</formula>
    </cfRule>
    <cfRule type="cellIs" dxfId="19129" priority="22365" stopIfTrue="1" operator="equal">
      <formula>"Towel"</formula>
    </cfRule>
    <cfRule type="cellIs" dxfId="19128" priority="22366" stopIfTrue="1" operator="equal">
      <formula>"Napkin Hs"</formula>
    </cfRule>
    <cfRule type="cellIs" dxfId="19127" priority="22367" stopIfTrue="1" operator="equal">
      <formula>"Towel"</formula>
    </cfRule>
    <cfRule type="cellIs" dxfId="19126" priority="22368" stopIfTrue="1" operator="equal">
      <formula>"Napkin Hs"</formula>
    </cfRule>
    <cfRule type="cellIs" dxfId="19125" priority="22369" stopIfTrue="1" operator="equal">
      <formula>"Towel"</formula>
    </cfRule>
    <cfRule type="cellIs" dxfId="19124" priority="22370" stopIfTrue="1" operator="equal">
      <formula>"Napkin Hs"</formula>
    </cfRule>
    <cfRule type="cellIs" dxfId="19123" priority="22371" stopIfTrue="1" operator="equal">
      <formula>"Towel"</formula>
    </cfRule>
    <cfRule type="cellIs" dxfId="19122" priority="22372" stopIfTrue="1" operator="equal">
      <formula>"Napkin Hs"</formula>
    </cfRule>
    <cfRule type="cellIs" dxfId="19121" priority="22375" stopIfTrue="1" operator="equal">
      <formula>"Towel"</formula>
    </cfRule>
    <cfRule type="cellIs" dxfId="19120" priority="22376" stopIfTrue="1" operator="equal">
      <formula>"Napkin Hs"</formula>
    </cfRule>
    <cfRule type="cellIs" dxfId="19119" priority="22378" stopIfTrue="1" operator="equal">
      <formula>"Napkin Hs"</formula>
    </cfRule>
  </conditionalFormatting>
  <conditionalFormatting sqref="C32">
    <cfRule type="cellIs" dxfId="19118" priority="22377" stopIfTrue="1" operator="equal">
      <formula>"Towel"</formula>
    </cfRule>
  </conditionalFormatting>
  <conditionalFormatting sqref="C32">
    <cfRule type="cellIs" dxfId="19117" priority="22355" stopIfTrue="1" operator="equal">
      <formula>"Towel"</formula>
    </cfRule>
    <cfRule type="cellIs" dxfId="19116" priority="22356" stopIfTrue="1" operator="equal">
      <formula>"Napkin Hs"</formula>
    </cfRule>
  </conditionalFormatting>
  <conditionalFormatting sqref="C32">
    <cfRule type="cellIs" dxfId="19115" priority="22354" stopIfTrue="1" operator="equal">
      <formula>"Napkin Hs"</formula>
    </cfRule>
  </conditionalFormatting>
  <conditionalFormatting sqref="C32">
    <cfRule type="cellIs" dxfId="19114" priority="22353" stopIfTrue="1" operator="equal">
      <formula>"Towel"</formula>
    </cfRule>
  </conditionalFormatting>
  <conditionalFormatting sqref="C32">
    <cfRule type="cellIs" dxfId="19113" priority="22351" stopIfTrue="1" operator="equal">
      <formula>"Towel"</formula>
    </cfRule>
  </conditionalFormatting>
  <conditionalFormatting sqref="C32">
    <cfRule type="cellIs" dxfId="19112" priority="22352" stopIfTrue="1" operator="equal">
      <formula>"Napkin Hs"</formula>
    </cfRule>
  </conditionalFormatting>
  <conditionalFormatting sqref="C32">
    <cfRule type="cellIs" dxfId="19111" priority="22255" stopIfTrue="1" operator="equal">
      <formula>"Towel"</formula>
    </cfRule>
  </conditionalFormatting>
  <conditionalFormatting sqref="C32">
    <cfRule type="cellIs" dxfId="19110" priority="22265" stopIfTrue="1" operator="equal">
      <formula>"Towel"</formula>
    </cfRule>
    <cfRule type="cellIs" dxfId="19109" priority="22266" stopIfTrue="1" operator="equal">
      <formula>"Napkin Hs"</formula>
    </cfRule>
    <cfRule type="cellIs" dxfId="19108" priority="22271" stopIfTrue="1" operator="equal">
      <formula>"Towel"</formula>
    </cfRule>
    <cfRule type="cellIs" dxfId="19107" priority="22272" stopIfTrue="1" operator="equal">
      <formula>"Napkin Hs"</formula>
    </cfRule>
    <cfRule type="cellIs" dxfId="19106" priority="22277" stopIfTrue="1" operator="equal">
      <formula>"Towel"</formula>
    </cfRule>
    <cfRule type="cellIs" dxfId="19105" priority="22278" stopIfTrue="1" operator="equal">
      <formula>"Napkin Hs"</formula>
    </cfRule>
    <cfRule type="cellIs" dxfId="19104" priority="22279" stopIfTrue="1" operator="equal">
      <formula>"Towel"</formula>
    </cfRule>
    <cfRule type="cellIs" dxfId="19103" priority="22280" stopIfTrue="1" operator="equal">
      <formula>"Napkin Hs"</formula>
    </cfRule>
    <cfRule type="cellIs" dxfId="19102" priority="22285" stopIfTrue="1" operator="equal">
      <formula>"Towel"</formula>
    </cfRule>
    <cfRule type="cellIs" dxfId="19101" priority="22286" stopIfTrue="1" operator="equal">
      <formula>"Napkin Hs"</formula>
    </cfRule>
    <cfRule type="cellIs" dxfId="19100" priority="22295" stopIfTrue="1" operator="equal">
      <formula>"Towel"</formula>
    </cfRule>
    <cfRule type="cellIs" dxfId="19099" priority="22296" stopIfTrue="1" operator="equal">
      <formula>"Napkin Hs"</formula>
    </cfRule>
    <cfRule type="cellIs" dxfId="19098" priority="22301" stopIfTrue="1" operator="equal">
      <formula>"Towel"</formula>
    </cfRule>
    <cfRule type="cellIs" dxfId="19097" priority="22302" stopIfTrue="1" operator="equal">
      <formula>"Napkin Hs"</formula>
    </cfRule>
    <cfRule type="cellIs" dxfId="19096" priority="22303" stopIfTrue="1" operator="equal">
      <formula>"Towel"</formula>
    </cfRule>
    <cfRule type="cellIs" dxfId="19095" priority="22304" stopIfTrue="1" operator="equal">
      <formula>"Napkin Hs"</formula>
    </cfRule>
    <cfRule type="cellIs" dxfId="19094" priority="22309" stopIfTrue="1" operator="equal">
      <formula>"Towel"</formula>
    </cfRule>
    <cfRule type="cellIs" dxfId="19093" priority="22310" stopIfTrue="1" operator="equal">
      <formula>"Napkin Hs"</formula>
    </cfRule>
    <cfRule type="cellIs" dxfId="19092" priority="22319" stopIfTrue="1" operator="equal">
      <formula>"Towel"</formula>
    </cfRule>
    <cfRule type="cellIs" dxfId="19091" priority="22320" stopIfTrue="1" operator="equal">
      <formula>"Napkin Hs"</formula>
    </cfRule>
    <cfRule type="cellIs" dxfId="19090" priority="22321" stopIfTrue="1" operator="equal">
      <formula>"Towel"</formula>
    </cfRule>
    <cfRule type="cellIs" dxfId="19089" priority="22322" stopIfTrue="1" operator="equal">
      <formula>"Napkin Hs"</formula>
    </cfRule>
    <cfRule type="cellIs" dxfId="19088" priority="22327" stopIfTrue="1" operator="equal">
      <formula>"Towel"</formula>
    </cfRule>
    <cfRule type="cellIs" dxfId="19087" priority="22328" stopIfTrue="1" operator="equal">
      <formula>"Napkin Hs"</formula>
    </cfRule>
    <cfRule type="cellIs" dxfId="19086" priority="22337" stopIfTrue="1" operator="equal">
      <formula>"Towel"</formula>
    </cfRule>
    <cfRule type="cellIs" dxfId="19085" priority="22338" stopIfTrue="1" operator="equal">
      <formula>"Napkin Hs"</formula>
    </cfRule>
    <cfRule type="cellIs" dxfId="19084" priority="22339" stopIfTrue="1" operator="equal">
      <formula>"Towel"</formula>
    </cfRule>
    <cfRule type="cellIs" dxfId="19083" priority="22340" stopIfTrue="1" operator="equal">
      <formula>"Napkin Hs"</formula>
    </cfRule>
    <cfRule type="cellIs" dxfId="19082" priority="22346" stopIfTrue="1" operator="equal">
      <formula>"Napkin Hs"</formula>
    </cfRule>
  </conditionalFormatting>
  <conditionalFormatting sqref="C32">
    <cfRule type="cellIs" dxfId="19081" priority="22345" stopIfTrue="1" operator="equal">
      <formula>"Towel"</formula>
    </cfRule>
  </conditionalFormatting>
  <conditionalFormatting sqref="C32">
    <cfRule type="cellIs" dxfId="19080" priority="22256" stopIfTrue="1" operator="equal">
      <formula>"Napkin Hs"</formula>
    </cfRule>
    <cfRule type="cellIs" dxfId="19079" priority="22257" stopIfTrue="1" operator="equal">
      <formula>"Towel"</formula>
    </cfRule>
    <cfRule type="cellIs" dxfId="19078" priority="22258" stopIfTrue="1" operator="equal">
      <formula>"Napkin Hs"</formula>
    </cfRule>
    <cfRule type="cellIs" dxfId="19077" priority="22259" stopIfTrue="1" operator="equal">
      <formula>"Towel"</formula>
    </cfRule>
    <cfRule type="cellIs" dxfId="19076" priority="22260" stopIfTrue="1" operator="equal">
      <formula>"Napkin Hs"</formula>
    </cfRule>
    <cfRule type="cellIs" dxfId="19075" priority="22261" stopIfTrue="1" operator="equal">
      <formula>"Towel"</formula>
    </cfRule>
    <cfRule type="cellIs" dxfId="19074" priority="22262" stopIfTrue="1" operator="equal">
      <formula>"Napkin Hs"</formula>
    </cfRule>
    <cfRule type="cellIs" dxfId="19073" priority="22263" stopIfTrue="1" operator="equal">
      <formula>"Towel"</formula>
    </cfRule>
    <cfRule type="cellIs" dxfId="19072" priority="22264" stopIfTrue="1" operator="equal">
      <formula>"Napkin Hs"</formula>
    </cfRule>
    <cfRule type="cellIs" dxfId="19071" priority="22267" stopIfTrue="1" operator="equal">
      <formula>"Towel"</formula>
    </cfRule>
    <cfRule type="cellIs" dxfId="19070" priority="22268" stopIfTrue="1" operator="equal">
      <formula>"Napkin Hs"</formula>
    </cfRule>
    <cfRule type="cellIs" dxfId="19069" priority="22269" stopIfTrue="1" operator="equal">
      <formula>"Towel"</formula>
    </cfRule>
    <cfRule type="cellIs" dxfId="19068" priority="22270" stopIfTrue="1" operator="equal">
      <formula>"Napkin Hs"</formula>
    </cfRule>
    <cfRule type="cellIs" dxfId="19067" priority="22273" stopIfTrue="1" operator="equal">
      <formula>"Towel"</formula>
    </cfRule>
    <cfRule type="cellIs" dxfId="19066" priority="22274" stopIfTrue="1" operator="equal">
      <formula>"Napkin Hs"</formula>
    </cfRule>
    <cfRule type="cellIs" dxfId="19065" priority="22275" stopIfTrue="1" operator="equal">
      <formula>"Towel"</formula>
    </cfRule>
    <cfRule type="cellIs" dxfId="19064" priority="22276" stopIfTrue="1" operator="equal">
      <formula>"Napkin Hs"</formula>
    </cfRule>
    <cfRule type="cellIs" dxfId="19063" priority="22281" stopIfTrue="1" operator="equal">
      <formula>"Towel"</formula>
    </cfRule>
    <cfRule type="cellIs" dxfId="19062" priority="22282" stopIfTrue="1" operator="equal">
      <formula>"Napkin Hs"</formula>
    </cfRule>
    <cfRule type="cellIs" dxfId="19061" priority="22283" stopIfTrue="1" operator="equal">
      <formula>"Towel"</formula>
    </cfRule>
    <cfRule type="cellIs" dxfId="19060" priority="22284" stopIfTrue="1" operator="equal">
      <formula>"Napkin Hs"</formula>
    </cfRule>
    <cfRule type="cellIs" dxfId="19059" priority="22287" stopIfTrue="1" operator="equal">
      <formula>"Towel"</formula>
    </cfRule>
    <cfRule type="cellIs" dxfId="19058" priority="22288" stopIfTrue="1" operator="equal">
      <formula>"Napkin Hs"</formula>
    </cfRule>
    <cfRule type="cellIs" dxfId="19057" priority="22289" stopIfTrue="1" operator="equal">
      <formula>"Towel"</formula>
    </cfRule>
    <cfRule type="cellIs" dxfId="19056" priority="22290" stopIfTrue="1" operator="equal">
      <formula>"Napkin Hs"</formula>
    </cfRule>
    <cfRule type="cellIs" dxfId="19055" priority="22291" stopIfTrue="1" operator="equal">
      <formula>"Towel"</formula>
    </cfRule>
    <cfRule type="cellIs" dxfId="19054" priority="22292" stopIfTrue="1" operator="equal">
      <formula>"Napkin Hs"</formula>
    </cfRule>
    <cfRule type="cellIs" dxfId="19053" priority="22293" stopIfTrue="1" operator="equal">
      <formula>"Towel"</formula>
    </cfRule>
    <cfRule type="cellIs" dxfId="19052" priority="22294" stopIfTrue="1" operator="equal">
      <formula>"Napkin Hs"</formula>
    </cfRule>
    <cfRule type="cellIs" dxfId="19051" priority="22297" stopIfTrue="1" operator="equal">
      <formula>"Towel"</formula>
    </cfRule>
    <cfRule type="cellIs" dxfId="19050" priority="22298" stopIfTrue="1" operator="equal">
      <formula>"Napkin Hs"</formula>
    </cfRule>
    <cfRule type="cellIs" dxfId="19049" priority="22299" stopIfTrue="1" operator="equal">
      <formula>"Towel"</formula>
    </cfRule>
    <cfRule type="cellIs" dxfId="19048" priority="22300" stopIfTrue="1" operator="equal">
      <formula>"Napkin Hs"</formula>
    </cfRule>
    <cfRule type="cellIs" dxfId="19047" priority="22305" stopIfTrue="1" operator="equal">
      <formula>"Towel"</formula>
    </cfRule>
    <cfRule type="cellIs" dxfId="19046" priority="22306" stopIfTrue="1" operator="equal">
      <formula>"Napkin Hs"</formula>
    </cfRule>
    <cfRule type="cellIs" dxfId="19045" priority="22307" stopIfTrue="1" operator="equal">
      <formula>"Towel"</formula>
    </cfRule>
    <cfRule type="cellIs" dxfId="19044" priority="22308" stopIfTrue="1" operator="equal">
      <formula>"Napkin Hs"</formula>
    </cfRule>
    <cfRule type="cellIs" dxfId="19043" priority="22311" stopIfTrue="1" operator="equal">
      <formula>"Towel"</formula>
    </cfRule>
    <cfRule type="cellIs" dxfId="19042" priority="22312" stopIfTrue="1" operator="equal">
      <formula>"Napkin Hs"</formula>
    </cfRule>
    <cfRule type="cellIs" dxfId="19041" priority="22313" stopIfTrue="1" operator="equal">
      <formula>"Towel"</formula>
    </cfRule>
    <cfRule type="cellIs" dxfId="19040" priority="22314" stopIfTrue="1" operator="equal">
      <formula>"Napkin Hs"</formula>
    </cfRule>
    <cfRule type="cellIs" dxfId="19039" priority="22315" stopIfTrue="1" operator="equal">
      <formula>"Towel"</formula>
    </cfRule>
    <cfRule type="cellIs" dxfId="19038" priority="22316" stopIfTrue="1" operator="equal">
      <formula>"Napkin Hs"</formula>
    </cfRule>
    <cfRule type="cellIs" dxfId="19037" priority="22317" stopIfTrue="1" operator="equal">
      <formula>"Towel"</formula>
    </cfRule>
    <cfRule type="cellIs" dxfId="19036" priority="22318" stopIfTrue="1" operator="equal">
      <formula>"Napkin Hs"</formula>
    </cfRule>
    <cfRule type="cellIs" dxfId="19035" priority="22323" stopIfTrue="1" operator="equal">
      <formula>"Towel"</formula>
    </cfRule>
    <cfRule type="cellIs" dxfId="19034" priority="22324" stopIfTrue="1" operator="equal">
      <formula>"Napkin Hs"</formula>
    </cfRule>
    <cfRule type="cellIs" dxfId="19033" priority="22325" stopIfTrue="1" operator="equal">
      <formula>"Towel"</formula>
    </cfRule>
    <cfRule type="cellIs" dxfId="19032" priority="22326" stopIfTrue="1" operator="equal">
      <formula>"Napkin Hs"</formula>
    </cfRule>
    <cfRule type="cellIs" dxfId="19031" priority="22329" stopIfTrue="1" operator="equal">
      <formula>"Towel"</formula>
    </cfRule>
    <cfRule type="cellIs" dxfId="19030" priority="22330" stopIfTrue="1" operator="equal">
      <formula>"Napkin Hs"</formula>
    </cfRule>
    <cfRule type="cellIs" dxfId="19029" priority="22331" stopIfTrue="1" operator="equal">
      <formula>"Towel"</formula>
    </cfRule>
    <cfRule type="cellIs" dxfId="19028" priority="22332" stopIfTrue="1" operator="equal">
      <formula>"Napkin Hs"</formula>
    </cfRule>
    <cfRule type="cellIs" dxfId="19027" priority="22333" stopIfTrue="1" operator="equal">
      <formula>"Towel"</formula>
    </cfRule>
    <cfRule type="cellIs" dxfId="19026" priority="22334" stopIfTrue="1" operator="equal">
      <formula>"Napkin Hs"</formula>
    </cfRule>
    <cfRule type="cellIs" dxfId="19025" priority="22335" stopIfTrue="1" operator="equal">
      <formula>"Towel"</formula>
    </cfRule>
    <cfRule type="cellIs" dxfId="19024" priority="22336" stopIfTrue="1" operator="equal">
      <formula>"Napkin Hs"</formula>
    </cfRule>
    <cfRule type="cellIs" dxfId="19023" priority="22341" stopIfTrue="1" operator="equal">
      <formula>"Towel"</formula>
    </cfRule>
    <cfRule type="cellIs" dxfId="19022" priority="22342" stopIfTrue="1" operator="equal">
      <formula>"Napkin Hs"</formula>
    </cfRule>
    <cfRule type="cellIs" dxfId="19021" priority="22343" stopIfTrue="1" operator="equal">
      <formula>"Towel"</formula>
    </cfRule>
    <cfRule type="cellIs" dxfId="19020" priority="22344" stopIfTrue="1" operator="equal">
      <formula>"Napkin Hs"</formula>
    </cfRule>
    <cfRule type="cellIs" dxfId="19019" priority="22347" stopIfTrue="1" operator="equal">
      <formula>"Towel"</formula>
    </cfRule>
    <cfRule type="cellIs" dxfId="19018" priority="22348" stopIfTrue="1" operator="equal">
      <formula>"Napkin Hs"</formula>
    </cfRule>
    <cfRule type="cellIs" dxfId="19017" priority="22349" stopIfTrue="1" operator="equal">
      <formula>"Towel"</formula>
    </cfRule>
    <cfRule type="cellIs" dxfId="19016" priority="22350" stopIfTrue="1" operator="equal">
      <formula>"Napkin Hs"</formula>
    </cfRule>
  </conditionalFormatting>
  <conditionalFormatting sqref="C32">
    <cfRule type="cellIs" dxfId="19015" priority="22254" stopIfTrue="1" operator="equal">
      <formula>"Napkin Hs"</formula>
    </cfRule>
  </conditionalFormatting>
  <conditionalFormatting sqref="C32">
    <cfRule type="cellIs" dxfId="19014" priority="22253" stopIfTrue="1" operator="equal">
      <formula>"Napkin Hs"</formula>
    </cfRule>
  </conditionalFormatting>
  <conditionalFormatting sqref="C32">
    <cfRule type="cellIs" dxfId="19013" priority="22252" stopIfTrue="1" operator="equal">
      <formula>"Napkin Hs"</formula>
    </cfRule>
  </conditionalFormatting>
  <conditionalFormatting sqref="C32">
    <cfRule type="cellIs" dxfId="19012" priority="22251" stopIfTrue="1" operator="equal">
      <formula>"Napkin Hs"</formula>
    </cfRule>
  </conditionalFormatting>
  <conditionalFormatting sqref="C32">
    <cfRule type="cellIs" dxfId="19011" priority="22250" stopIfTrue="1" operator="equal">
      <formula>"Napkin Hs"</formula>
    </cfRule>
  </conditionalFormatting>
  <conditionalFormatting sqref="C32">
    <cfRule type="cellIs" dxfId="19010" priority="22249" stopIfTrue="1" operator="equal">
      <formula>"Napkin Hs"</formula>
    </cfRule>
  </conditionalFormatting>
  <conditionalFormatting sqref="C32">
    <cfRule type="cellIs" dxfId="19009" priority="22245" stopIfTrue="1" operator="equal">
      <formula>"Towel"</formula>
    </cfRule>
    <cfRule type="cellIs" dxfId="19008" priority="22246" stopIfTrue="1" operator="equal">
      <formula>"Napkin Hs"</formula>
    </cfRule>
  </conditionalFormatting>
  <conditionalFormatting sqref="C32">
    <cfRule type="cellIs" dxfId="19007" priority="22247" stopIfTrue="1" operator="equal">
      <formula>"Towel"</formula>
    </cfRule>
    <cfRule type="cellIs" dxfId="19006" priority="22248" stopIfTrue="1" operator="equal">
      <formula>"Napkin Hs"</formula>
    </cfRule>
  </conditionalFormatting>
  <conditionalFormatting sqref="C32">
    <cfRule type="cellIs" dxfId="19005" priority="22241" stopIfTrue="1" operator="equal">
      <formula>"Towel"</formula>
    </cfRule>
    <cfRule type="cellIs" dxfId="19004" priority="22242" stopIfTrue="1" operator="equal">
      <formula>"Napkin Hs"</formula>
    </cfRule>
  </conditionalFormatting>
  <conditionalFormatting sqref="C32">
    <cfRule type="cellIs" dxfId="19003" priority="22243" stopIfTrue="1" operator="equal">
      <formula>"Towel"</formula>
    </cfRule>
    <cfRule type="cellIs" dxfId="19002" priority="22244" stopIfTrue="1" operator="equal">
      <formula>"Napkin Hs"</formula>
    </cfRule>
  </conditionalFormatting>
  <conditionalFormatting sqref="B30:C30">
    <cfRule type="cellIs" dxfId="19001" priority="22239" stopIfTrue="1" operator="equal">
      <formula>"Towel"</formula>
    </cfRule>
    <cfRule type="cellIs" dxfId="19000" priority="22240" stopIfTrue="1" operator="equal">
      <formula>"Napkin Hs"</formula>
    </cfRule>
  </conditionalFormatting>
  <conditionalFormatting sqref="C30">
    <cfRule type="cellIs" dxfId="18999" priority="22235" stopIfTrue="1" operator="equal">
      <formula>"Towel"</formula>
    </cfRule>
    <cfRule type="cellIs" dxfId="18998" priority="22236" stopIfTrue="1" operator="equal">
      <formula>"Napkin Hs"</formula>
    </cfRule>
  </conditionalFormatting>
  <conditionalFormatting sqref="C30">
    <cfRule type="cellIs" dxfId="18997" priority="22238" stopIfTrue="1" operator="equal">
      <formula>"Napkin Hs"</formula>
    </cfRule>
  </conditionalFormatting>
  <conditionalFormatting sqref="C30">
    <cfRule type="cellIs" dxfId="18996" priority="22237" stopIfTrue="1" operator="equal">
      <formula>"Towel"</formula>
    </cfRule>
  </conditionalFormatting>
  <conditionalFormatting sqref="B30">
    <cfRule type="cellIs" dxfId="18995" priority="22233" stopIfTrue="1" operator="equal">
      <formula>"Towel"</formula>
    </cfRule>
    <cfRule type="cellIs" dxfId="18994" priority="22234" stopIfTrue="1" operator="equal">
      <formula>"Napkin Hs"</formula>
    </cfRule>
  </conditionalFormatting>
  <conditionalFormatting sqref="B30">
    <cfRule type="cellIs" dxfId="18993" priority="22231" stopIfTrue="1" operator="equal">
      <formula>"Towel"</formula>
    </cfRule>
    <cfRule type="cellIs" dxfId="18992" priority="22232" stopIfTrue="1" operator="equal">
      <formula>"Napkin Hs"</formula>
    </cfRule>
  </conditionalFormatting>
  <conditionalFormatting sqref="B30">
    <cfRule type="cellIs" dxfId="18991" priority="22229" stopIfTrue="1" operator="equal">
      <formula>"Towel"</formula>
    </cfRule>
    <cfRule type="cellIs" dxfId="18990" priority="22230" stopIfTrue="1" operator="equal">
      <formula>"Napkin Hs"</formula>
    </cfRule>
  </conditionalFormatting>
  <conditionalFormatting sqref="B30">
    <cfRule type="cellIs" dxfId="18989" priority="22227" stopIfTrue="1" operator="equal">
      <formula>"Towel"</formula>
    </cfRule>
    <cfRule type="cellIs" dxfId="18988" priority="22228" stopIfTrue="1" operator="equal">
      <formula>"Napkin Hs"</formula>
    </cfRule>
  </conditionalFormatting>
  <conditionalFormatting sqref="B30">
    <cfRule type="cellIs" dxfId="18987" priority="22225" stopIfTrue="1" operator="equal">
      <formula>"Towel"</formula>
    </cfRule>
    <cfRule type="cellIs" dxfId="18986" priority="22226" stopIfTrue="1" operator="equal">
      <formula>"Napkin Hs"</formula>
    </cfRule>
  </conditionalFormatting>
  <conditionalFormatting sqref="B30">
    <cfRule type="cellIs" dxfId="18985" priority="22223" stopIfTrue="1" operator="equal">
      <formula>"Towel"</formula>
    </cfRule>
    <cfRule type="cellIs" dxfId="18984" priority="22224" stopIfTrue="1" operator="equal">
      <formula>"Napkin Hs"</formula>
    </cfRule>
  </conditionalFormatting>
  <conditionalFormatting sqref="B30">
    <cfRule type="cellIs" dxfId="18983" priority="22221" stopIfTrue="1" operator="equal">
      <formula>"Towel"</formula>
    </cfRule>
    <cfRule type="cellIs" dxfId="18982" priority="22222" stopIfTrue="1" operator="equal">
      <formula>"Napkin Hs"</formula>
    </cfRule>
  </conditionalFormatting>
  <conditionalFormatting sqref="B30">
    <cfRule type="cellIs" dxfId="18981" priority="22219" stopIfTrue="1" operator="equal">
      <formula>"Towel"</formula>
    </cfRule>
    <cfRule type="cellIs" dxfId="18980" priority="22220" stopIfTrue="1" operator="equal">
      <formula>"Napkin Hs"</formula>
    </cfRule>
  </conditionalFormatting>
  <conditionalFormatting sqref="B30">
    <cfRule type="cellIs" dxfId="18979" priority="22218" stopIfTrue="1" operator="equal">
      <formula>"Napkin Hs"</formula>
    </cfRule>
  </conditionalFormatting>
  <conditionalFormatting sqref="B30">
    <cfRule type="cellIs" dxfId="18978" priority="22217" stopIfTrue="1" operator="equal">
      <formula>"Napkin Hs"</formula>
    </cfRule>
  </conditionalFormatting>
  <conditionalFormatting sqref="B30">
    <cfRule type="cellIs" dxfId="18977" priority="22216" stopIfTrue="1" operator="equal">
      <formula>"Napkin Hs"</formula>
    </cfRule>
  </conditionalFormatting>
  <conditionalFormatting sqref="C30">
    <cfRule type="cellIs" dxfId="18976" priority="22214" stopIfTrue="1" operator="equal">
      <formula>"Towel"</formula>
    </cfRule>
    <cfRule type="cellIs" dxfId="18975" priority="22215" stopIfTrue="1" operator="equal">
      <formula>"Napkin Hs"</formula>
    </cfRule>
  </conditionalFormatting>
  <conditionalFormatting sqref="C30">
    <cfRule type="cellIs" dxfId="18974" priority="22210" stopIfTrue="1" operator="equal">
      <formula>"Towel"</formula>
    </cfRule>
    <cfRule type="cellIs" dxfId="18973" priority="22211" stopIfTrue="1" operator="equal">
      <formula>"Napkin Hs"</formula>
    </cfRule>
  </conditionalFormatting>
  <conditionalFormatting sqref="C30">
    <cfRule type="cellIs" dxfId="18972" priority="22212" stopIfTrue="1" operator="equal">
      <formula>"Towel"</formula>
    </cfRule>
    <cfRule type="cellIs" dxfId="18971" priority="22213" stopIfTrue="1" operator="equal">
      <formula>"Napkin Hs"</formula>
    </cfRule>
  </conditionalFormatting>
  <conditionalFormatting sqref="C30">
    <cfRule type="cellIs" dxfId="18970" priority="22208" stopIfTrue="1" operator="equal">
      <formula>"Towel"</formula>
    </cfRule>
    <cfRule type="cellIs" dxfId="18969" priority="22209" stopIfTrue="1" operator="equal">
      <formula>"Napkin Hs"</formula>
    </cfRule>
  </conditionalFormatting>
  <conditionalFormatting sqref="C30">
    <cfRule type="cellIs" dxfId="18968" priority="22206" stopIfTrue="1" operator="equal">
      <formula>"Towel"</formula>
    </cfRule>
    <cfRule type="cellIs" dxfId="18967" priority="22207" stopIfTrue="1" operator="equal">
      <formula>"Napkin Hs"</formula>
    </cfRule>
  </conditionalFormatting>
  <conditionalFormatting sqref="C30">
    <cfRule type="cellIs" dxfId="18966" priority="22204" stopIfTrue="1" operator="equal">
      <formula>"Towel"</formula>
    </cfRule>
    <cfRule type="cellIs" dxfId="18965" priority="22205" stopIfTrue="1" operator="equal">
      <formula>"Napkin Hs"</formula>
    </cfRule>
  </conditionalFormatting>
  <conditionalFormatting sqref="C30">
    <cfRule type="cellIs" dxfId="18964" priority="22196" stopIfTrue="1" operator="equal">
      <formula>"Towel"</formula>
    </cfRule>
    <cfRule type="cellIs" dxfId="18963" priority="22197" stopIfTrue="1" operator="equal">
      <formula>"Napkin Hs"</formula>
    </cfRule>
  </conditionalFormatting>
  <conditionalFormatting sqref="C30">
    <cfRule type="cellIs" dxfId="18962" priority="22198" stopIfTrue="1" operator="equal">
      <formula>"Towel"</formula>
    </cfRule>
    <cfRule type="cellIs" dxfId="18961" priority="22199" stopIfTrue="1" operator="equal">
      <formula>"Napkin Hs"</formula>
    </cfRule>
  </conditionalFormatting>
  <conditionalFormatting sqref="C30">
    <cfRule type="cellIs" dxfId="18960" priority="22194" stopIfTrue="1" operator="equal">
      <formula>"Towel"</formula>
    </cfRule>
    <cfRule type="cellIs" dxfId="18959" priority="22195" stopIfTrue="1" operator="equal">
      <formula>"Napkin Hs"</formula>
    </cfRule>
  </conditionalFormatting>
  <conditionalFormatting sqref="C30">
    <cfRule type="cellIs" dxfId="18958" priority="22192" stopIfTrue="1" operator="equal">
      <formula>"Towel"</formula>
    </cfRule>
    <cfRule type="cellIs" dxfId="18957" priority="22193" stopIfTrue="1" operator="equal">
      <formula>"Napkin Hs"</formula>
    </cfRule>
  </conditionalFormatting>
  <conditionalFormatting sqref="C30">
    <cfRule type="cellIs" dxfId="18956" priority="22200" stopIfTrue="1" operator="equal">
      <formula>"Towel"</formula>
    </cfRule>
    <cfRule type="cellIs" dxfId="18955" priority="22201" stopIfTrue="1" operator="equal">
      <formula>"Napkin Hs"</formula>
    </cfRule>
  </conditionalFormatting>
  <conditionalFormatting sqref="C30">
    <cfRule type="cellIs" dxfId="18954" priority="22202" stopIfTrue="1" operator="equal">
      <formula>"Towel"</formula>
    </cfRule>
    <cfRule type="cellIs" dxfId="18953" priority="22203" stopIfTrue="1" operator="equal">
      <formula>"Napkin Hs"</formula>
    </cfRule>
  </conditionalFormatting>
  <conditionalFormatting sqref="C30">
    <cfRule type="cellIs" dxfId="18952" priority="22190" stopIfTrue="1" operator="equal">
      <formula>"Towel"</formula>
    </cfRule>
    <cfRule type="cellIs" dxfId="18951" priority="22191" stopIfTrue="1" operator="equal">
      <formula>"Napkin Hs"</formula>
    </cfRule>
  </conditionalFormatting>
  <conditionalFormatting sqref="C30">
    <cfRule type="cellIs" dxfId="18950" priority="22186" stopIfTrue="1" operator="equal">
      <formula>"Towel"</formula>
    </cfRule>
    <cfRule type="cellIs" dxfId="18949" priority="22187" stopIfTrue="1" operator="equal">
      <formula>"Napkin Hs"</formula>
    </cfRule>
  </conditionalFormatting>
  <conditionalFormatting sqref="C30">
    <cfRule type="cellIs" dxfId="18948" priority="22188" stopIfTrue="1" operator="equal">
      <formula>"Towel"</formula>
    </cfRule>
    <cfRule type="cellIs" dxfId="18947" priority="22189" stopIfTrue="1" operator="equal">
      <formula>"Napkin Hs"</formula>
    </cfRule>
  </conditionalFormatting>
  <conditionalFormatting sqref="C30">
    <cfRule type="cellIs" dxfId="18946" priority="22184" stopIfTrue="1" operator="equal">
      <formula>"Towel"</formula>
    </cfRule>
    <cfRule type="cellIs" dxfId="18945" priority="22185" stopIfTrue="1" operator="equal">
      <formula>"Napkin Hs"</formula>
    </cfRule>
  </conditionalFormatting>
  <conditionalFormatting sqref="C30">
    <cfRule type="cellIs" dxfId="18944" priority="22182" stopIfTrue="1" operator="equal">
      <formula>"Towel"</formula>
    </cfRule>
    <cfRule type="cellIs" dxfId="18943" priority="22183" stopIfTrue="1" operator="equal">
      <formula>"Napkin Hs"</formula>
    </cfRule>
  </conditionalFormatting>
  <conditionalFormatting sqref="C30">
    <cfRule type="cellIs" dxfId="18942" priority="22180" stopIfTrue="1" operator="equal">
      <formula>"Towel"</formula>
    </cfRule>
    <cfRule type="cellIs" dxfId="18941" priority="22181" stopIfTrue="1" operator="equal">
      <formula>"Napkin Hs"</formula>
    </cfRule>
  </conditionalFormatting>
  <conditionalFormatting sqref="C30">
    <cfRule type="cellIs" dxfId="18940" priority="22172" stopIfTrue="1" operator="equal">
      <formula>"Towel"</formula>
    </cfRule>
    <cfRule type="cellIs" dxfId="18939" priority="22173" stopIfTrue="1" operator="equal">
      <formula>"Napkin Hs"</formula>
    </cfRule>
  </conditionalFormatting>
  <conditionalFormatting sqref="C30">
    <cfRule type="cellIs" dxfId="18938" priority="22174" stopIfTrue="1" operator="equal">
      <formula>"Towel"</formula>
    </cfRule>
    <cfRule type="cellIs" dxfId="18937" priority="22175" stopIfTrue="1" operator="equal">
      <formula>"Napkin Hs"</formula>
    </cfRule>
  </conditionalFormatting>
  <conditionalFormatting sqref="C30">
    <cfRule type="cellIs" dxfId="18936" priority="22170" stopIfTrue="1" operator="equal">
      <formula>"Towel"</formula>
    </cfRule>
    <cfRule type="cellIs" dxfId="18935" priority="22171" stopIfTrue="1" operator="equal">
      <formula>"Napkin Hs"</formula>
    </cfRule>
  </conditionalFormatting>
  <conditionalFormatting sqref="C30">
    <cfRule type="cellIs" dxfId="18934" priority="22168" stopIfTrue="1" operator="equal">
      <formula>"Towel"</formula>
    </cfRule>
    <cfRule type="cellIs" dxfId="18933" priority="22169" stopIfTrue="1" operator="equal">
      <formula>"Napkin Hs"</formula>
    </cfRule>
  </conditionalFormatting>
  <conditionalFormatting sqref="C30">
    <cfRule type="cellIs" dxfId="18932" priority="22176" stopIfTrue="1" operator="equal">
      <formula>"Towel"</formula>
    </cfRule>
    <cfRule type="cellIs" dxfId="18931" priority="22177" stopIfTrue="1" operator="equal">
      <formula>"Napkin Hs"</formula>
    </cfRule>
  </conditionalFormatting>
  <conditionalFormatting sqref="C30">
    <cfRule type="cellIs" dxfId="18930" priority="22178" stopIfTrue="1" operator="equal">
      <formula>"Towel"</formula>
    </cfRule>
    <cfRule type="cellIs" dxfId="18929" priority="22179" stopIfTrue="1" operator="equal">
      <formula>"Napkin Hs"</formula>
    </cfRule>
  </conditionalFormatting>
  <conditionalFormatting sqref="C30">
    <cfRule type="cellIs" dxfId="18928" priority="22166" stopIfTrue="1" operator="equal">
      <formula>"Towel"</formula>
    </cfRule>
    <cfRule type="cellIs" dxfId="18927" priority="22167" stopIfTrue="1" operator="equal">
      <formula>"Napkin Hs"</formula>
    </cfRule>
  </conditionalFormatting>
  <conditionalFormatting sqref="C30">
    <cfRule type="cellIs" dxfId="18926" priority="22162" stopIfTrue="1" operator="equal">
      <formula>"Towel"</formula>
    </cfRule>
    <cfRule type="cellIs" dxfId="18925" priority="22163" stopIfTrue="1" operator="equal">
      <formula>"Napkin Hs"</formula>
    </cfRule>
  </conditionalFormatting>
  <conditionalFormatting sqref="C30">
    <cfRule type="cellIs" dxfId="18924" priority="22164" stopIfTrue="1" operator="equal">
      <formula>"Towel"</formula>
    </cfRule>
    <cfRule type="cellIs" dxfId="18923" priority="22165" stopIfTrue="1" operator="equal">
      <formula>"Napkin Hs"</formula>
    </cfRule>
  </conditionalFormatting>
  <conditionalFormatting sqref="C30">
    <cfRule type="cellIs" dxfId="18922" priority="22158" stopIfTrue="1" operator="equal">
      <formula>"Towel"</formula>
    </cfRule>
    <cfRule type="cellIs" dxfId="18921" priority="22159" stopIfTrue="1" operator="equal">
      <formula>"Napkin Hs"</formula>
    </cfRule>
  </conditionalFormatting>
  <conditionalFormatting sqref="C30">
    <cfRule type="cellIs" dxfId="18920" priority="22160" stopIfTrue="1" operator="equal">
      <formula>"Towel"</formula>
    </cfRule>
    <cfRule type="cellIs" dxfId="18919" priority="22161" stopIfTrue="1" operator="equal">
      <formula>"Napkin Hs"</formula>
    </cfRule>
  </conditionalFormatting>
  <conditionalFormatting sqref="C30">
    <cfRule type="cellIs" dxfId="18918" priority="22156" stopIfTrue="1" operator="equal">
      <formula>"Towel"</formula>
    </cfRule>
    <cfRule type="cellIs" dxfId="18917" priority="22157" stopIfTrue="1" operator="equal">
      <formula>"Napkin Hs"</formula>
    </cfRule>
  </conditionalFormatting>
  <conditionalFormatting sqref="C30">
    <cfRule type="cellIs" dxfId="18916" priority="22150" stopIfTrue="1" operator="equal">
      <formula>"Towel"</formula>
    </cfRule>
    <cfRule type="cellIs" dxfId="18915" priority="22151" stopIfTrue="1" operator="equal">
      <formula>"Napkin Hs"</formula>
    </cfRule>
  </conditionalFormatting>
  <conditionalFormatting sqref="C30">
    <cfRule type="cellIs" dxfId="18914" priority="22154" stopIfTrue="1" operator="equal">
      <formula>"Towel"</formula>
    </cfRule>
    <cfRule type="cellIs" dxfId="18913" priority="22155" stopIfTrue="1" operator="equal">
      <formula>"Napkin Hs"</formula>
    </cfRule>
  </conditionalFormatting>
  <conditionalFormatting sqref="C30">
    <cfRule type="cellIs" dxfId="18912" priority="22152" stopIfTrue="1" operator="equal">
      <formula>"Towel"</formula>
    </cfRule>
    <cfRule type="cellIs" dxfId="18911" priority="22153" stopIfTrue="1" operator="equal">
      <formula>"Napkin Hs"</formula>
    </cfRule>
  </conditionalFormatting>
  <conditionalFormatting sqref="C30">
    <cfRule type="cellIs" dxfId="18910" priority="22144" stopIfTrue="1" operator="equal">
      <formula>"Towel"</formula>
    </cfRule>
    <cfRule type="cellIs" dxfId="18909" priority="22145" stopIfTrue="1" operator="equal">
      <formula>"Napkin Hs"</formula>
    </cfRule>
  </conditionalFormatting>
  <conditionalFormatting sqref="C30">
    <cfRule type="cellIs" dxfId="18908" priority="22146" stopIfTrue="1" operator="equal">
      <formula>"Towel"</formula>
    </cfRule>
    <cfRule type="cellIs" dxfId="18907" priority="22147" stopIfTrue="1" operator="equal">
      <formula>"Napkin Hs"</formula>
    </cfRule>
  </conditionalFormatting>
  <conditionalFormatting sqref="C30">
    <cfRule type="cellIs" dxfId="18906" priority="22148" stopIfTrue="1" operator="equal">
      <formula>"Towel"</formula>
    </cfRule>
    <cfRule type="cellIs" dxfId="18905" priority="22149" stopIfTrue="1" operator="equal">
      <formula>"Napkin Hs"</formula>
    </cfRule>
  </conditionalFormatting>
  <conditionalFormatting sqref="C30">
    <cfRule type="cellIs" dxfId="18904" priority="22142" stopIfTrue="1" operator="equal">
      <formula>"Towel"</formula>
    </cfRule>
    <cfRule type="cellIs" dxfId="18903" priority="22143" stopIfTrue="1" operator="equal">
      <formula>"Napkin Hs"</formula>
    </cfRule>
  </conditionalFormatting>
  <conditionalFormatting sqref="C30">
    <cfRule type="cellIs" dxfId="18902" priority="22140" stopIfTrue="1" operator="equal">
      <formula>"Towel"</formula>
    </cfRule>
    <cfRule type="cellIs" dxfId="18901" priority="22141" stopIfTrue="1" operator="equal">
      <formula>"Napkin Hs"</formula>
    </cfRule>
  </conditionalFormatting>
  <conditionalFormatting sqref="C30">
    <cfRule type="cellIs" dxfId="18900" priority="22116" stopIfTrue="1" operator="equal">
      <formula>"Towel"</formula>
    </cfRule>
  </conditionalFormatting>
  <conditionalFormatting sqref="C30">
    <cfRule type="cellIs" dxfId="18899" priority="22117" stopIfTrue="1" operator="equal">
      <formula>"Napkin Hs"</formula>
    </cfRule>
    <cfRule type="cellIs" dxfId="18898" priority="22122" stopIfTrue="1" operator="equal">
      <formula>"Towel"</formula>
    </cfRule>
    <cfRule type="cellIs" dxfId="18897" priority="22123" stopIfTrue="1" operator="equal">
      <formula>"Napkin Hs"</formula>
    </cfRule>
    <cfRule type="cellIs" dxfId="18896" priority="22132" stopIfTrue="1" operator="equal">
      <formula>"Towel"</formula>
    </cfRule>
    <cfRule type="cellIs" dxfId="18895" priority="22133" stopIfTrue="1" operator="equal">
      <formula>"Napkin Hs"</formula>
    </cfRule>
    <cfRule type="cellIs" dxfId="18894" priority="22138" stopIfTrue="1" operator="equal">
      <formula>"Towel"</formula>
    </cfRule>
    <cfRule type="cellIs" dxfId="18893" priority="22139" stopIfTrue="1" operator="equal">
      <formula>"Napkin Hs"</formula>
    </cfRule>
  </conditionalFormatting>
  <conditionalFormatting sqref="C30">
    <cfRule type="cellIs" dxfId="18892" priority="22118" stopIfTrue="1" operator="equal">
      <formula>"Towel"</formula>
    </cfRule>
    <cfRule type="cellIs" dxfId="18891" priority="22119" stopIfTrue="1" operator="equal">
      <formula>"Napkin Hs"</formula>
    </cfRule>
    <cfRule type="cellIs" dxfId="18890" priority="22120" stopIfTrue="1" operator="equal">
      <formula>"Towel"</formula>
    </cfRule>
    <cfRule type="cellIs" dxfId="18889" priority="22121" stopIfTrue="1" operator="equal">
      <formula>"Napkin Hs"</formula>
    </cfRule>
    <cfRule type="cellIs" dxfId="18888" priority="22124" stopIfTrue="1" operator="equal">
      <formula>"Towel"</formula>
    </cfRule>
    <cfRule type="cellIs" dxfId="18887" priority="22125" stopIfTrue="1" operator="equal">
      <formula>"Napkin Hs"</formula>
    </cfRule>
    <cfRule type="cellIs" dxfId="18886" priority="22126" stopIfTrue="1" operator="equal">
      <formula>"Towel"</formula>
    </cfRule>
    <cfRule type="cellIs" dxfId="18885" priority="22127" stopIfTrue="1" operator="equal">
      <formula>"Napkin Hs"</formula>
    </cfRule>
    <cfRule type="cellIs" dxfId="18884" priority="22128" stopIfTrue="1" operator="equal">
      <formula>"Towel"</formula>
    </cfRule>
    <cfRule type="cellIs" dxfId="18883" priority="22129" stopIfTrue="1" operator="equal">
      <formula>"Napkin Hs"</formula>
    </cfRule>
    <cfRule type="cellIs" dxfId="18882" priority="22130" stopIfTrue="1" operator="equal">
      <formula>"Towel"</formula>
    </cfRule>
    <cfRule type="cellIs" dxfId="18881" priority="22131" stopIfTrue="1" operator="equal">
      <formula>"Napkin Hs"</formula>
    </cfRule>
    <cfRule type="cellIs" dxfId="18880" priority="22134" stopIfTrue="1" operator="equal">
      <formula>"Towel"</formula>
    </cfRule>
    <cfRule type="cellIs" dxfId="18879" priority="22135" stopIfTrue="1" operator="equal">
      <formula>"Napkin Hs"</formula>
    </cfRule>
    <cfRule type="cellIs" dxfId="18878" priority="22137" stopIfTrue="1" operator="equal">
      <formula>"Napkin Hs"</formula>
    </cfRule>
  </conditionalFormatting>
  <conditionalFormatting sqref="C30">
    <cfRule type="cellIs" dxfId="18877" priority="22136" stopIfTrue="1" operator="equal">
      <formula>"Towel"</formula>
    </cfRule>
  </conditionalFormatting>
  <conditionalFormatting sqref="C30">
    <cfRule type="cellIs" dxfId="18876" priority="22114" stopIfTrue="1" operator="equal">
      <formula>"Towel"</formula>
    </cfRule>
    <cfRule type="cellIs" dxfId="18875" priority="22115" stopIfTrue="1" operator="equal">
      <formula>"Napkin Hs"</formula>
    </cfRule>
  </conditionalFormatting>
  <conditionalFormatting sqref="C30">
    <cfRule type="cellIs" dxfId="18874" priority="22113" stopIfTrue="1" operator="equal">
      <formula>"Napkin Hs"</formula>
    </cfRule>
  </conditionalFormatting>
  <conditionalFormatting sqref="C30">
    <cfRule type="cellIs" dxfId="18873" priority="22112" stopIfTrue="1" operator="equal">
      <formula>"Towel"</formula>
    </cfRule>
  </conditionalFormatting>
  <conditionalFormatting sqref="C30">
    <cfRule type="cellIs" dxfId="18872" priority="22110" stopIfTrue="1" operator="equal">
      <formula>"Towel"</formula>
    </cfRule>
  </conditionalFormatting>
  <conditionalFormatting sqref="C30">
    <cfRule type="cellIs" dxfId="18871" priority="22111" stopIfTrue="1" operator="equal">
      <formula>"Napkin Hs"</formula>
    </cfRule>
  </conditionalFormatting>
  <conditionalFormatting sqref="C30">
    <cfRule type="cellIs" dxfId="18870" priority="22014" stopIfTrue="1" operator="equal">
      <formula>"Towel"</formula>
    </cfRule>
  </conditionalFormatting>
  <conditionalFormatting sqref="C30">
    <cfRule type="cellIs" dxfId="18869" priority="22024" stopIfTrue="1" operator="equal">
      <formula>"Towel"</formula>
    </cfRule>
    <cfRule type="cellIs" dxfId="18868" priority="22025" stopIfTrue="1" operator="equal">
      <formula>"Napkin Hs"</formula>
    </cfRule>
    <cfRule type="cellIs" dxfId="18867" priority="22030" stopIfTrue="1" operator="equal">
      <formula>"Towel"</formula>
    </cfRule>
    <cfRule type="cellIs" dxfId="18866" priority="22031" stopIfTrue="1" operator="equal">
      <formula>"Napkin Hs"</formula>
    </cfRule>
    <cfRule type="cellIs" dxfId="18865" priority="22036" stopIfTrue="1" operator="equal">
      <formula>"Towel"</formula>
    </cfRule>
    <cfRule type="cellIs" dxfId="18864" priority="22037" stopIfTrue="1" operator="equal">
      <formula>"Napkin Hs"</formula>
    </cfRule>
    <cfRule type="cellIs" dxfId="18863" priority="22038" stopIfTrue="1" operator="equal">
      <formula>"Towel"</formula>
    </cfRule>
    <cfRule type="cellIs" dxfId="18862" priority="22039" stopIfTrue="1" operator="equal">
      <formula>"Napkin Hs"</formula>
    </cfRule>
    <cfRule type="cellIs" dxfId="18861" priority="22044" stopIfTrue="1" operator="equal">
      <formula>"Towel"</formula>
    </cfRule>
    <cfRule type="cellIs" dxfId="18860" priority="22045" stopIfTrue="1" operator="equal">
      <formula>"Napkin Hs"</formula>
    </cfRule>
    <cfRule type="cellIs" dxfId="18859" priority="22054" stopIfTrue="1" operator="equal">
      <formula>"Towel"</formula>
    </cfRule>
    <cfRule type="cellIs" dxfId="18858" priority="22055" stopIfTrue="1" operator="equal">
      <formula>"Napkin Hs"</formula>
    </cfRule>
    <cfRule type="cellIs" dxfId="18857" priority="22060" stopIfTrue="1" operator="equal">
      <formula>"Towel"</formula>
    </cfRule>
    <cfRule type="cellIs" dxfId="18856" priority="22061" stopIfTrue="1" operator="equal">
      <formula>"Napkin Hs"</formula>
    </cfRule>
    <cfRule type="cellIs" dxfId="18855" priority="22062" stopIfTrue="1" operator="equal">
      <formula>"Towel"</formula>
    </cfRule>
    <cfRule type="cellIs" dxfId="18854" priority="22063" stopIfTrue="1" operator="equal">
      <formula>"Napkin Hs"</formula>
    </cfRule>
    <cfRule type="cellIs" dxfId="18853" priority="22068" stopIfTrue="1" operator="equal">
      <formula>"Towel"</formula>
    </cfRule>
    <cfRule type="cellIs" dxfId="18852" priority="22069" stopIfTrue="1" operator="equal">
      <formula>"Napkin Hs"</formula>
    </cfRule>
    <cfRule type="cellIs" dxfId="18851" priority="22078" stopIfTrue="1" operator="equal">
      <formula>"Towel"</formula>
    </cfRule>
    <cfRule type="cellIs" dxfId="18850" priority="22079" stopIfTrue="1" operator="equal">
      <formula>"Napkin Hs"</formula>
    </cfRule>
    <cfRule type="cellIs" dxfId="18849" priority="22080" stopIfTrue="1" operator="equal">
      <formula>"Towel"</formula>
    </cfRule>
    <cfRule type="cellIs" dxfId="18848" priority="22081" stopIfTrue="1" operator="equal">
      <formula>"Napkin Hs"</formula>
    </cfRule>
    <cfRule type="cellIs" dxfId="18847" priority="22086" stopIfTrue="1" operator="equal">
      <formula>"Towel"</formula>
    </cfRule>
    <cfRule type="cellIs" dxfId="18846" priority="22087" stopIfTrue="1" operator="equal">
      <formula>"Napkin Hs"</formula>
    </cfRule>
    <cfRule type="cellIs" dxfId="18845" priority="22096" stopIfTrue="1" operator="equal">
      <formula>"Towel"</formula>
    </cfRule>
    <cfRule type="cellIs" dxfId="18844" priority="22097" stopIfTrue="1" operator="equal">
      <formula>"Napkin Hs"</formula>
    </cfRule>
    <cfRule type="cellIs" dxfId="18843" priority="22098" stopIfTrue="1" operator="equal">
      <formula>"Towel"</formula>
    </cfRule>
    <cfRule type="cellIs" dxfId="18842" priority="22099" stopIfTrue="1" operator="equal">
      <formula>"Napkin Hs"</formula>
    </cfRule>
    <cfRule type="cellIs" dxfId="18841" priority="22105" stopIfTrue="1" operator="equal">
      <formula>"Napkin Hs"</formula>
    </cfRule>
  </conditionalFormatting>
  <conditionalFormatting sqref="C30">
    <cfRule type="cellIs" dxfId="18840" priority="22104" stopIfTrue="1" operator="equal">
      <formula>"Towel"</formula>
    </cfRule>
  </conditionalFormatting>
  <conditionalFormatting sqref="C30">
    <cfRule type="cellIs" dxfId="18839" priority="22015" stopIfTrue="1" operator="equal">
      <formula>"Napkin Hs"</formula>
    </cfRule>
    <cfRule type="cellIs" dxfId="18838" priority="22016" stopIfTrue="1" operator="equal">
      <formula>"Towel"</formula>
    </cfRule>
    <cfRule type="cellIs" dxfId="18837" priority="22017" stopIfTrue="1" operator="equal">
      <formula>"Napkin Hs"</formula>
    </cfRule>
    <cfRule type="cellIs" dxfId="18836" priority="22018" stopIfTrue="1" operator="equal">
      <formula>"Towel"</formula>
    </cfRule>
    <cfRule type="cellIs" dxfId="18835" priority="22019" stopIfTrue="1" operator="equal">
      <formula>"Napkin Hs"</formula>
    </cfRule>
    <cfRule type="cellIs" dxfId="18834" priority="22020" stopIfTrue="1" operator="equal">
      <formula>"Towel"</formula>
    </cfRule>
    <cfRule type="cellIs" dxfId="18833" priority="22021" stopIfTrue="1" operator="equal">
      <formula>"Napkin Hs"</formula>
    </cfRule>
    <cfRule type="cellIs" dxfId="18832" priority="22022" stopIfTrue="1" operator="equal">
      <formula>"Towel"</formula>
    </cfRule>
    <cfRule type="cellIs" dxfId="18831" priority="22023" stopIfTrue="1" operator="equal">
      <formula>"Napkin Hs"</formula>
    </cfRule>
    <cfRule type="cellIs" dxfId="18830" priority="22026" stopIfTrue="1" operator="equal">
      <formula>"Towel"</formula>
    </cfRule>
    <cfRule type="cellIs" dxfId="18829" priority="22027" stopIfTrue="1" operator="equal">
      <formula>"Napkin Hs"</formula>
    </cfRule>
    <cfRule type="cellIs" dxfId="18828" priority="22028" stopIfTrue="1" operator="equal">
      <formula>"Towel"</formula>
    </cfRule>
    <cfRule type="cellIs" dxfId="18827" priority="22029" stopIfTrue="1" operator="equal">
      <formula>"Napkin Hs"</formula>
    </cfRule>
    <cfRule type="cellIs" dxfId="18826" priority="22032" stopIfTrue="1" operator="equal">
      <formula>"Towel"</formula>
    </cfRule>
    <cfRule type="cellIs" dxfId="18825" priority="22033" stopIfTrue="1" operator="equal">
      <formula>"Napkin Hs"</formula>
    </cfRule>
    <cfRule type="cellIs" dxfId="18824" priority="22034" stopIfTrue="1" operator="equal">
      <formula>"Towel"</formula>
    </cfRule>
    <cfRule type="cellIs" dxfId="18823" priority="22035" stopIfTrue="1" operator="equal">
      <formula>"Napkin Hs"</formula>
    </cfRule>
    <cfRule type="cellIs" dxfId="18822" priority="22040" stopIfTrue="1" operator="equal">
      <formula>"Towel"</formula>
    </cfRule>
    <cfRule type="cellIs" dxfId="18821" priority="22041" stopIfTrue="1" operator="equal">
      <formula>"Napkin Hs"</formula>
    </cfRule>
    <cfRule type="cellIs" dxfId="18820" priority="22042" stopIfTrue="1" operator="equal">
      <formula>"Towel"</formula>
    </cfRule>
    <cfRule type="cellIs" dxfId="18819" priority="22043" stopIfTrue="1" operator="equal">
      <formula>"Napkin Hs"</formula>
    </cfRule>
    <cfRule type="cellIs" dxfId="18818" priority="22046" stopIfTrue="1" operator="equal">
      <formula>"Towel"</formula>
    </cfRule>
    <cfRule type="cellIs" dxfId="18817" priority="22047" stopIfTrue="1" operator="equal">
      <formula>"Napkin Hs"</formula>
    </cfRule>
    <cfRule type="cellIs" dxfId="18816" priority="22048" stopIfTrue="1" operator="equal">
      <formula>"Towel"</formula>
    </cfRule>
    <cfRule type="cellIs" dxfId="18815" priority="22049" stopIfTrue="1" operator="equal">
      <formula>"Napkin Hs"</formula>
    </cfRule>
    <cfRule type="cellIs" dxfId="18814" priority="22050" stopIfTrue="1" operator="equal">
      <formula>"Towel"</formula>
    </cfRule>
    <cfRule type="cellIs" dxfId="18813" priority="22051" stopIfTrue="1" operator="equal">
      <formula>"Napkin Hs"</formula>
    </cfRule>
    <cfRule type="cellIs" dxfId="18812" priority="22052" stopIfTrue="1" operator="equal">
      <formula>"Towel"</formula>
    </cfRule>
    <cfRule type="cellIs" dxfId="18811" priority="22053" stopIfTrue="1" operator="equal">
      <formula>"Napkin Hs"</formula>
    </cfRule>
    <cfRule type="cellIs" dxfId="18810" priority="22056" stopIfTrue="1" operator="equal">
      <formula>"Towel"</formula>
    </cfRule>
    <cfRule type="cellIs" dxfId="18809" priority="22057" stopIfTrue="1" operator="equal">
      <formula>"Napkin Hs"</formula>
    </cfRule>
    <cfRule type="cellIs" dxfId="18808" priority="22058" stopIfTrue="1" operator="equal">
      <formula>"Towel"</formula>
    </cfRule>
    <cfRule type="cellIs" dxfId="18807" priority="22059" stopIfTrue="1" operator="equal">
      <formula>"Napkin Hs"</formula>
    </cfRule>
    <cfRule type="cellIs" dxfId="18806" priority="22064" stopIfTrue="1" operator="equal">
      <formula>"Towel"</formula>
    </cfRule>
    <cfRule type="cellIs" dxfId="18805" priority="22065" stopIfTrue="1" operator="equal">
      <formula>"Napkin Hs"</formula>
    </cfRule>
    <cfRule type="cellIs" dxfId="18804" priority="22066" stopIfTrue="1" operator="equal">
      <formula>"Towel"</formula>
    </cfRule>
    <cfRule type="cellIs" dxfId="18803" priority="22067" stopIfTrue="1" operator="equal">
      <formula>"Napkin Hs"</formula>
    </cfRule>
    <cfRule type="cellIs" dxfId="18802" priority="22070" stopIfTrue="1" operator="equal">
      <formula>"Towel"</formula>
    </cfRule>
    <cfRule type="cellIs" dxfId="18801" priority="22071" stopIfTrue="1" operator="equal">
      <formula>"Napkin Hs"</formula>
    </cfRule>
    <cfRule type="cellIs" dxfId="18800" priority="22072" stopIfTrue="1" operator="equal">
      <formula>"Towel"</formula>
    </cfRule>
    <cfRule type="cellIs" dxfId="18799" priority="22073" stopIfTrue="1" operator="equal">
      <formula>"Napkin Hs"</formula>
    </cfRule>
    <cfRule type="cellIs" dxfId="18798" priority="22074" stopIfTrue="1" operator="equal">
      <formula>"Towel"</formula>
    </cfRule>
    <cfRule type="cellIs" dxfId="18797" priority="22075" stopIfTrue="1" operator="equal">
      <formula>"Napkin Hs"</formula>
    </cfRule>
    <cfRule type="cellIs" dxfId="18796" priority="22076" stopIfTrue="1" operator="equal">
      <formula>"Towel"</formula>
    </cfRule>
    <cfRule type="cellIs" dxfId="18795" priority="22077" stopIfTrue="1" operator="equal">
      <formula>"Napkin Hs"</formula>
    </cfRule>
    <cfRule type="cellIs" dxfId="18794" priority="22082" stopIfTrue="1" operator="equal">
      <formula>"Towel"</formula>
    </cfRule>
    <cfRule type="cellIs" dxfId="18793" priority="22083" stopIfTrue="1" operator="equal">
      <formula>"Napkin Hs"</formula>
    </cfRule>
    <cfRule type="cellIs" dxfId="18792" priority="22084" stopIfTrue="1" operator="equal">
      <formula>"Towel"</formula>
    </cfRule>
    <cfRule type="cellIs" dxfId="18791" priority="22085" stopIfTrue="1" operator="equal">
      <formula>"Napkin Hs"</formula>
    </cfRule>
    <cfRule type="cellIs" dxfId="18790" priority="22088" stopIfTrue="1" operator="equal">
      <formula>"Towel"</formula>
    </cfRule>
    <cfRule type="cellIs" dxfId="18789" priority="22089" stopIfTrue="1" operator="equal">
      <formula>"Napkin Hs"</formula>
    </cfRule>
    <cfRule type="cellIs" dxfId="18788" priority="22090" stopIfTrue="1" operator="equal">
      <formula>"Towel"</formula>
    </cfRule>
    <cfRule type="cellIs" dxfId="18787" priority="22091" stopIfTrue="1" operator="equal">
      <formula>"Napkin Hs"</formula>
    </cfRule>
    <cfRule type="cellIs" dxfId="18786" priority="22092" stopIfTrue="1" operator="equal">
      <formula>"Towel"</formula>
    </cfRule>
    <cfRule type="cellIs" dxfId="18785" priority="22093" stopIfTrue="1" operator="equal">
      <formula>"Napkin Hs"</formula>
    </cfRule>
    <cfRule type="cellIs" dxfId="18784" priority="22094" stopIfTrue="1" operator="equal">
      <formula>"Towel"</formula>
    </cfRule>
    <cfRule type="cellIs" dxfId="18783" priority="22095" stopIfTrue="1" operator="equal">
      <formula>"Napkin Hs"</formula>
    </cfRule>
    <cfRule type="cellIs" dxfId="18782" priority="22100" stopIfTrue="1" operator="equal">
      <formula>"Towel"</formula>
    </cfRule>
    <cfRule type="cellIs" dxfId="18781" priority="22101" stopIfTrue="1" operator="equal">
      <formula>"Napkin Hs"</formula>
    </cfRule>
    <cfRule type="cellIs" dxfId="18780" priority="22102" stopIfTrue="1" operator="equal">
      <formula>"Towel"</formula>
    </cfRule>
    <cfRule type="cellIs" dxfId="18779" priority="22103" stopIfTrue="1" operator="equal">
      <formula>"Napkin Hs"</formula>
    </cfRule>
    <cfRule type="cellIs" dxfId="18778" priority="22106" stopIfTrue="1" operator="equal">
      <formula>"Towel"</formula>
    </cfRule>
    <cfRule type="cellIs" dxfId="18777" priority="22107" stopIfTrue="1" operator="equal">
      <formula>"Napkin Hs"</formula>
    </cfRule>
    <cfRule type="cellIs" dxfId="18776" priority="22108" stopIfTrue="1" operator="equal">
      <formula>"Towel"</formula>
    </cfRule>
    <cfRule type="cellIs" dxfId="18775" priority="22109" stopIfTrue="1" operator="equal">
      <formula>"Napkin Hs"</formula>
    </cfRule>
  </conditionalFormatting>
  <conditionalFormatting sqref="C30">
    <cfRule type="cellIs" dxfId="18774" priority="22013" stopIfTrue="1" operator="equal">
      <formula>"Napkin Hs"</formula>
    </cfRule>
  </conditionalFormatting>
  <conditionalFormatting sqref="C30">
    <cfRule type="cellIs" dxfId="18773" priority="22012" stopIfTrue="1" operator="equal">
      <formula>"Napkin Hs"</formula>
    </cfRule>
  </conditionalFormatting>
  <conditionalFormatting sqref="C30">
    <cfRule type="cellIs" dxfId="18772" priority="22011" stopIfTrue="1" operator="equal">
      <formula>"Napkin Hs"</formula>
    </cfRule>
  </conditionalFormatting>
  <conditionalFormatting sqref="C30">
    <cfRule type="cellIs" dxfId="18771" priority="22010" stopIfTrue="1" operator="equal">
      <formula>"Napkin Hs"</formula>
    </cfRule>
  </conditionalFormatting>
  <conditionalFormatting sqref="C30">
    <cfRule type="cellIs" dxfId="18770" priority="22009" stopIfTrue="1" operator="equal">
      <formula>"Napkin Hs"</formula>
    </cfRule>
  </conditionalFormatting>
  <conditionalFormatting sqref="C30">
    <cfRule type="cellIs" dxfId="18769" priority="22008" stopIfTrue="1" operator="equal">
      <formula>"Napkin Hs"</formula>
    </cfRule>
  </conditionalFormatting>
  <conditionalFormatting sqref="C30">
    <cfRule type="cellIs" dxfId="18768" priority="22004" stopIfTrue="1" operator="equal">
      <formula>"Towel"</formula>
    </cfRule>
    <cfRule type="cellIs" dxfId="18767" priority="22005" stopIfTrue="1" operator="equal">
      <formula>"Napkin Hs"</formula>
    </cfRule>
  </conditionalFormatting>
  <conditionalFormatting sqref="C30">
    <cfRule type="cellIs" dxfId="18766" priority="22006" stopIfTrue="1" operator="equal">
      <formula>"Towel"</formula>
    </cfRule>
    <cfRule type="cellIs" dxfId="18765" priority="22007" stopIfTrue="1" operator="equal">
      <formula>"Napkin Hs"</formula>
    </cfRule>
  </conditionalFormatting>
  <conditionalFormatting sqref="C30">
    <cfRule type="cellIs" dxfId="18764" priority="22000" stopIfTrue="1" operator="equal">
      <formula>"Towel"</formula>
    </cfRule>
    <cfRule type="cellIs" dxfId="18763" priority="22001" stopIfTrue="1" operator="equal">
      <formula>"Napkin Hs"</formula>
    </cfRule>
  </conditionalFormatting>
  <conditionalFormatting sqref="C30">
    <cfRule type="cellIs" dxfId="18762" priority="22002" stopIfTrue="1" operator="equal">
      <formula>"Towel"</formula>
    </cfRule>
    <cfRule type="cellIs" dxfId="18761" priority="22003" stopIfTrue="1" operator="equal">
      <formula>"Napkin Hs"</formula>
    </cfRule>
  </conditionalFormatting>
  <conditionalFormatting sqref="C30">
    <cfRule type="cellIs" dxfId="18760" priority="21998" stopIfTrue="1" operator="equal">
      <formula>"Towel"</formula>
    </cfRule>
    <cfRule type="cellIs" dxfId="18759" priority="21999" stopIfTrue="1" operator="equal">
      <formula>"Napkin Hs"</formula>
    </cfRule>
  </conditionalFormatting>
  <conditionalFormatting sqref="C30">
    <cfRule type="cellIs" dxfId="18758" priority="21994" stopIfTrue="1" operator="equal">
      <formula>"Towel"</formula>
    </cfRule>
    <cfRule type="cellIs" dxfId="18757" priority="21995" stopIfTrue="1" operator="equal">
      <formula>"Napkin Hs"</formula>
    </cfRule>
  </conditionalFormatting>
  <conditionalFormatting sqref="C30">
    <cfRule type="cellIs" dxfId="18756" priority="21996" stopIfTrue="1" operator="equal">
      <formula>"Towel"</formula>
    </cfRule>
    <cfRule type="cellIs" dxfId="18755" priority="21997" stopIfTrue="1" operator="equal">
      <formula>"Napkin Hs"</formula>
    </cfRule>
  </conditionalFormatting>
  <conditionalFormatting sqref="C30">
    <cfRule type="cellIs" dxfId="18754" priority="21990" stopIfTrue="1" operator="equal">
      <formula>"Towel"</formula>
    </cfRule>
    <cfRule type="cellIs" dxfId="18753" priority="21991" stopIfTrue="1" operator="equal">
      <formula>"Napkin Hs"</formula>
    </cfRule>
  </conditionalFormatting>
  <conditionalFormatting sqref="C30">
    <cfRule type="cellIs" dxfId="18752" priority="21992" stopIfTrue="1" operator="equal">
      <formula>"Towel"</formula>
    </cfRule>
    <cfRule type="cellIs" dxfId="18751" priority="21993" stopIfTrue="1" operator="equal">
      <formula>"Napkin Hs"</formula>
    </cfRule>
  </conditionalFormatting>
  <conditionalFormatting sqref="C30">
    <cfRule type="cellIs" dxfId="18750" priority="21988" stopIfTrue="1" operator="equal">
      <formula>"Towel"</formula>
    </cfRule>
    <cfRule type="cellIs" dxfId="18749" priority="21989" stopIfTrue="1" operator="equal">
      <formula>"Napkin Hs"</formula>
    </cfRule>
  </conditionalFormatting>
  <conditionalFormatting sqref="C30">
    <cfRule type="cellIs" dxfId="18748" priority="21982" stopIfTrue="1" operator="equal">
      <formula>"Towel"</formula>
    </cfRule>
    <cfRule type="cellIs" dxfId="18747" priority="21983" stopIfTrue="1" operator="equal">
      <formula>"Napkin Hs"</formula>
    </cfRule>
  </conditionalFormatting>
  <conditionalFormatting sqref="C30">
    <cfRule type="cellIs" dxfId="18746" priority="21986" stopIfTrue="1" operator="equal">
      <formula>"Towel"</formula>
    </cfRule>
    <cfRule type="cellIs" dxfId="18745" priority="21987" stopIfTrue="1" operator="equal">
      <formula>"Napkin Hs"</formula>
    </cfRule>
  </conditionalFormatting>
  <conditionalFormatting sqref="C30">
    <cfRule type="cellIs" dxfId="18744" priority="21984" stopIfTrue="1" operator="equal">
      <formula>"Towel"</formula>
    </cfRule>
    <cfRule type="cellIs" dxfId="18743" priority="21985" stopIfTrue="1" operator="equal">
      <formula>"Napkin Hs"</formula>
    </cfRule>
  </conditionalFormatting>
  <conditionalFormatting sqref="C30">
    <cfRule type="cellIs" dxfId="18742" priority="21976" stopIfTrue="1" operator="equal">
      <formula>"Towel"</formula>
    </cfRule>
    <cfRule type="cellIs" dxfId="18741" priority="21977" stopIfTrue="1" operator="equal">
      <formula>"Napkin Hs"</formula>
    </cfRule>
  </conditionalFormatting>
  <conditionalFormatting sqref="C30">
    <cfRule type="cellIs" dxfId="18740" priority="21978" stopIfTrue="1" operator="equal">
      <formula>"Towel"</formula>
    </cfRule>
    <cfRule type="cellIs" dxfId="18739" priority="21979" stopIfTrue="1" operator="equal">
      <formula>"Napkin Hs"</formula>
    </cfRule>
  </conditionalFormatting>
  <conditionalFormatting sqref="C30">
    <cfRule type="cellIs" dxfId="18738" priority="21980" stopIfTrue="1" operator="equal">
      <formula>"Towel"</formula>
    </cfRule>
    <cfRule type="cellIs" dxfId="18737" priority="21981" stopIfTrue="1" operator="equal">
      <formula>"Napkin Hs"</formula>
    </cfRule>
  </conditionalFormatting>
  <conditionalFormatting sqref="C30">
    <cfRule type="cellIs" dxfId="18736" priority="21974" stopIfTrue="1" operator="equal">
      <formula>"Towel"</formula>
    </cfRule>
    <cfRule type="cellIs" dxfId="18735" priority="21975" stopIfTrue="1" operator="equal">
      <formula>"Napkin Hs"</formula>
    </cfRule>
  </conditionalFormatting>
  <conditionalFormatting sqref="C30">
    <cfRule type="cellIs" dxfId="18734" priority="21972" stopIfTrue="1" operator="equal">
      <formula>"Towel"</formula>
    </cfRule>
    <cfRule type="cellIs" dxfId="18733" priority="21973" stopIfTrue="1" operator="equal">
      <formula>"Napkin Hs"</formula>
    </cfRule>
  </conditionalFormatting>
  <conditionalFormatting sqref="C30">
    <cfRule type="cellIs" dxfId="18732" priority="21948" stopIfTrue="1" operator="equal">
      <formula>"Towel"</formula>
    </cfRule>
  </conditionalFormatting>
  <conditionalFormatting sqref="C30">
    <cfRule type="cellIs" dxfId="18731" priority="21949" stopIfTrue="1" operator="equal">
      <formula>"Napkin Hs"</formula>
    </cfRule>
    <cfRule type="cellIs" dxfId="18730" priority="21954" stopIfTrue="1" operator="equal">
      <formula>"Towel"</formula>
    </cfRule>
    <cfRule type="cellIs" dxfId="18729" priority="21955" stopIfTrue="1" operator="equal">
      <formula>"Napkin Hs"</formula>
    </cfRule>
    <cfRule type="cellIs" dxfId="18728" priority="21964" stopIfTrue="1" operator="equal">
      <formula>"Towel"</formula>
    </cfRule>
    <cfRule type="cellIs" dxfId="18727" priority="21965" stopIfTrue="1" operator="equal">
      <formula>"Napkin Hs"</formula>
    </cfRule>
    <cfRule type="cellIs" dxfId="18726" priority="21970" stopIfTrue="1" operator="equal">
      <formula>"Towel"</formula>
    </cfRule>
    <cfRule type="cellIs" dxfId="18725" priority="21971" stopIfTrue="1" operator="equal">
      <formula>"Napkin Hs"</formula>
    </cfRule>
  </conditionalFormatting>
  <conditionalFormatting sqref="C30">
    <cfRule type="cellIs" dxfId="18724" priority="21950" stopIfTrue="1" operator="equal">
      <formula>"Towel"</formula>
    </cfRule>
    <cfRule type="cellIs" dxfId="18723" priority="21951" stopIfTrue="1" operator="equal">
      <formula>"Napkin Hs"</formula>
    </cfRule>
    <cfRule type="cellIs" dxfId="18722" priority="21952" stopIfTrue="1" operator="equal">
      <formula>"Towel"</formula>
    </cfRule>
    <cfRule type="cellIs" dxfId="18721" priority="21953" stopIfTrue="1" operator="equal">
      <formula>"Napkin Hs"</formula>
    </cfRule>
    <cfRule type="cellIs" dxfId="18720" priority="21956" stopIfTrue="1" operator="equal">
      <formula>"Towel"</formula>
    </cfRule>
    <cfRule type="cellIs" dxfId="18719" priority="21957" stopIfTrue="1" operator="equal">
      <formula>"Napkin Hs"</formula>
    </cfRule>
    <cfRule type="cellIs" dxfId="18718" priority="21958" stopIfTrue="1" operator="equal">
      <formula>"Towel"</formula>
    </cfRule>
    <cfRule type="cellIs" dxfId="18717" priority="21959" stopIfTrue="1" operator="equal">
      <formula>"Napkin Hs"</formula>
    </cfRule>
    <cfRule type="cellIs" dxfId="18716" priority="21960" stopIfTrue="1" operator="equal">
      <formula>"Towel"</formula>
    </cfRule>
    <cfRule type="cellIs" dxfId="18715" priority="21961" stopIfTrue="1" operator="equal">
      <formula>"Napkin Hs"</formula>
    </cfRule>
    <cfRule type="cellIs" dxfId="18714" priority="21962" stopIfTrue="1" operator="equal">
      <formula>"Towel"</formula>
    </cfRule>
    <cfRule type="cellIs" dxfId="18713" priority="21963" stopIfTrue="1" operator="equal">
      <formula>"Napkin Hs"</formula>
    </cfRule>
    <cfRule type="cellIs" dxfId="18712" priority="21966" stopIfTrue="1" operator="equal">
      <formula>"Towel"</formula>
    </cfRule>
    <cfRule type="cellIs" dxfId="18711" priority="21967" stopIfTrue="1" operator="equal">
      <formula>"Napkin Hs"</formula>
    </cfRule>
    <cfRule type="cellIs" dxfId="18710" priority="21969" stopIfTrue="1" operator="equal">
      <formula>"Napkin Hs"</formula>
    </cfRule>
  </conditionalFormatting>
  <conditionalFormatting sqref="C30">
    <cfRule type="cellIs" dxfId="18709" priority="21968" stopIfTrue="1" operator="equal">
      <formula>"Towel"</formula>
    </cfRule>
  </conditionalFormatting>
  <conditionalFormatting sqref="C30">
    <cfRule type="cellIs" dxfId="18708" priority="21946" stopIfTrue="1" operator="equal">
      <formula>"Towel"</formula>
    </cfRule>
    <cfRule type="cellIs" dxfId="18707" priority="21947" stopIfTrue="1" operator="equal">
      <formula>"Napkin Hs"</formula>
    </cfRule>
  </conditionalFormatting>
  <conditionalFormatting sqref="C30">
    <cfRule type="cellIs" dxfId="18706" priority="21945" stopIfTrue="1" operator="equal">
      <formula>"Napkin Hs"</formula>
    </cfRule>
  </conditionalFormatting>
  <conditionalFormatting sqref="C30">
    <cfRule type="cellIs" dxfId="18705" priority="21944" stopIfTrue="1" operator="equal">
      <formula>"Towel"</formula>
    </cfRule>
  </conditionalFormatting>
  <conditionalFormatting sqref="C30">
    <cfRule type="cellIs" dxfId="18704" priority="21942" stopIfTrue="1" operator="equal">
      <formula>"Towel"</formula>
    </cfRule>
  </conditionalFormatting>
  <conditionalFormatting sqref="C30">
    <cfRule type="cellIs" dxfId="18703" priority="21943" stopIfTrue="1" operator="equal">
      <formula>"Napkin Hs"</formula>
    </cfRule>
  </conditionalFormatting>
  <conditionalFormatting sqref="C30">
    <cfRule type="cellIs" dxfId="18702" priority="21846" stopIfTrue="1" operator="equal">
      <formula>"Towel"</formula>
    </cfRule>
  </conditionalFormatting>
  <conditionalFormatting sqref="C30">
    <cfRule type="cellIs" dxfId="18701" priority="21856" stopIfTrue="1" operator="equal">
      <formula>"Towel"</formula>
    </cfRule>
    <cfRule type="cellIs" dxfId="18700" priority="21857" stopIfTrue="1" operator="equal">
      <formula>"Napkin Hs"</formula>
    </cfRule>
    <cfRule type="cellIs" dxfId="18699" priority="21862" stopIfTrue="1" operator="equal">
      <formula>"Towel"</formula>
    </cfRule>
    <cfRule type="cellIs" dxfId="18698" priority="21863" stopIfTrue="1" operator="equal">
      <formula>"Napkin Hs"</formula>
    </cfRule>
    <cfRule type="cellIs" dxfId="18697" priority="21868" stopIfTrue="1" operator="equal">
      <formula>"Towel"</formula>
    </cfRule>
    <cfRule type="cellIs" dxfId="18696" priority="21869" stopIfTrue="1" operator="equal">
      <formula>"Napkin Hs"</formula>
    </cfRule>
    <cfRule type="cellIs" dxfId="18695" priority="21870" stopIfTrue="1" operator="equal">
      <formula>"Towel"</formula>
    </cfRule>
    <cfRule type="cellIs" dxfId="18694" priority="21871" stopIfTrue="1" operator="equal">
      <formula>"Napkin Hs"</formula>
    </cfRule>
    <cfRule type="cellIs" dxfId="18693" priority="21876" stopIfTrue="1" operator="equal">
      <formula>"Towel"</formula>
    </cfRule>
    <cfRule type="cellIs" dxfId="18692" priority="21877" stopIfTrue="1" operator="equal">
      <formula>"Napkin Hs"</formula>
    </cfRule>
    <cfRule type="cellIs" dxfId="18691" priority="21886" stopIfTrue="1" operator="equal">
      <formula>"Towel"</formula>
    </cfRule>
    <cfRule type="cellIs" dxfId="18690" priority="21887" stopIfTrue="1" operator="equal">
      <formula>"Napkin Hs"</formula>
    </cfRule>
    <cfRule type="cellIs" dxfId="18689" priority="21892" stopIfTrue="1" operator="equal">
      <formula>"Towel"</formula>
    </cfRule>
    <cfRule type="cellIs" dxfId="18688" priority="21893" stopIfTrue="1" operator="equal">
      <formula>"Napkin Hs"</formula>
    </cfRule>
    <cfRule type="cellIs" dxfId="18687" priority="21894" stopIfTrue="1" operator="equal">
      <formula>"Towel"</formula>
    </cfRule>
    <cfRule type="cellIs" dxfId="18686" priority="21895" stopIfTrue="1" operator="equal">
      <formula>"Napkin Hs"</formula>
    </cfRule>
    <cfRule type="cellIs" dxfId="18685" priority="21900" stopIfTrue="1" operator="equal">
      <formula>"Towel"</formula>
    </cfRule>
    <cfRule type="cellIs" dxfId="18684" priority="21901" stopIfTrue="1" operator="equal">
      <formula>"Napkin Hs"</formula>
    </cfRule>
    <cfRule type="cellIs" dxfId="18683" priority="21910" stopIfTrue="1" operator="equal">
      <formula>"Towel"</formula>
    </cfRule>
    <cfRule type="cellIs" dxfId="18682" priority="21911" stopIfTrue="1" operator="equal">
      <formula>"Napkin Hs"</formula>
    </cfRule>
    <cfRule type="cellIs" dxfId="18681" priority="21912" stopIfTrue="1" operator="equal">
      <formula>"Towel"</formula>
    </cfRule>
    <cfRule type="cellIs" dxfId="18680" priority="21913" stopIfTrue="1" operator="equal">
      <formula>"Napkin Hs"</formula>
    </cfRule>
    <cfRule type="cellIs" dxfId="18679" priority="21918" stopIfTrue="1" operator="equal">
      <formula>"Towel"</formula>
    </cfRule>
    <cfRule type="cellIs" dxfId="18678" priority="21919" stopIfTrue="1" operator="equal">
      <formula>"Napkin Hs"</formula>
    </cfRule>
    <cfRule type="cellIs" dxfId="18677" priority="21928" stopIfTrue="1" operator="equal">
      <formula>"Towel"</formula>
    </cfRule>
    <cfRule type="cellIs" dxfId="18676" priority="21929" stopIfTrue="1" operator="equal">
      <formula>"Napkin Hs"</formula>
    </cfRule>
    <cfRule type="cellIs" dxfId="18675" priority="21930" stopIfTrue="1" operator="equal">
      <formula>"Towel"</formula>
    </cfRule>
    <cfRule type="cellIs" dxfId="18674" priority="21931" stopIfTrue="1" operator="equal">
      <formula>"Napkin Hs"</formula>
    </cfRule>
    <cfRule type="cellIs" dxfId="18673" priority="21937" stopIfTrue="1" operator="equal">
      <formula>"Napkin Hs"</formula>
    </cfRule>
  </conditionalFormatting>
  <conditionalFormatting sqref="C30">
    <cfRule type="cellIs" dxfId="18672" priority="21936" stopIfTrue="1" operator="equal">
      <formula>"Towel"</formula>
    </cfRule>
  </conditionalFormatting>
  <conditionalFormatting sqref="C30">
    <cfRule type="cellIs" dxfId="18671" priority="21847" stopIfTrue="1" operator="equal">
      <formula>"Napkin Hs"</formula>
    </cfRule>
    <cfRule type="cellIs" dxfId="18670" priority="21848" stopIfTrue="1" operator="equal">
      <formula>"Towel"</formula>
    </cfRule>
    <cfRule type="cellIs" dxfId="18669" priority="21849" stopIfTrue="1" operator="equal">
      <formula>"Napkin Hs"</formula>
    </cfRule>
    <cfRule type="cellIs" dxfId="18668" priority="21850" stopIfTrue="1" operator="equal">
      <formula>"Towel"</formula>
    </cfRule>
    <cfRule type="cellIs" dxfId="18667" priority="21851" stopIfTrue="1" operator="equal">
      <formula>"Napkin Hs"</formula>
    </cfRule>
    <cfRule type="cellIs" dxfId="18666" priority="21852" stopIfTrue="1" operator="equal">
      <formula>"Towel"</formula>
    </cfRule>
    <cfRule type="cellIs" dxfId="18665" priority="21853" stopIfTrue="1" operator="equal">
      <formula>"Napkin Hs"</formula>
    </cfRule>
    <cfRule type="cellIs" dxfId="18664" priority="21854" stopIfTrue="1" operator="equal">
      <formula>"Towel"</formula>
    </cfRule>
    <cfRule type="cellIs" dxfId="18663" priority="21855" stopIfTrue="1" operator="equal">
      <formula>"Napkin Hs"</formula>
    </cfRule>
    <cfRule type="cellIs" dxfId="18662" priority="21858" stopIfTrue="1" operator="equal">
      <formula>"Towel"</formula>
    </cfRule>
    <cfRule type="cellIs" dxfId="18661" priority="21859" stopIfTrue="1" operator="equal">
      <formula>"Napkin Hs"</formula>
    </cfRule>
    <cfRule type="cellIs" dxfId="18660" priority="21860" stopIfTrue="1" operator="equal">
      <formula>"Towel"</formula>
    </cfRule>
    <cfRule type="cellIs" dxfId="18659" priority="21861" stopIfTrue="1" operator="equal">
      <formula>"Napkin Hs"</formula>
    </cfRule>
    <cfRule type="cellIs" dxfId="18658" priority="21864" stopIfTrue="1" operator="equal">
      <formula>"Towel"</formula>
    </cfRule>
    <cfRule type="cellIs" dxfId="18657" priority="21865" stopIfTrue="1" operator="equal">
      <formula>"Napkin Hs"</formula>
    </cfRule>
    <cfRule type="cellIs" dxfId="18656" priority="21866" stopIfTrue="1" operator="equal">
      <formula>"Towel"</formula>
    </cfRule>
    <cfRule type="cellIs" dxfId="18655" priority="21867" stopIfTrue="1" operator="equal">
      <formula>"Napkin Hs"</formula>
    </cfRule>
    <cfRule type="cellIs" dxfId="18654" priority="21872" stopIfTrue="1" operator="equal">
      <formula>"Towel"</formula>
    </cfRule>
    <cfRule type="cellIs" dxfId="18653" priority="21873" stopIfTrue="1" operator="equal">
      <formula>"Napkin Hs"</formula>
    </cfRule>
    <cfRule type="cellIs" dxfId="18652" priority="21874" stopIfTrue="1" operator="equal">
      <formula>"Towel"</formula>
    </cfRule>
    <cfRule type="cellIs" dxfId="18651" priority="21875" stopIfTrue="1" operator="equal">
      <formula>"Napkin Hs"</formula>
    </cfRule>
    <cfRule type="cellIs" dxfId="18650" priority="21878" stopIfTrue="1" operator="equal">
      <formula>"Towel"</formula>
    </cfRule>
    <cfRule type="cellIs" dxfId="18649" priority="21879" stopIfTrue="1" operator="equal">
      <formula>"Napkin Hs"</formula>
    </cfRule>
    <cfRule type="cellIs" dxfId="18648" priority="21880" stopIfTrue="1" operator="equal">
      <formula>"Towel"</formula>
    </cfRule>
    <cfRule type="cellIs" dxfId="18647" priority="21881" stopIfTrue="1" operator="equal">
      <formula>"Napkin Hs"</formula>
    </cfRule>
    <cfRule type="cellIs" dxfId="18646" priority="21882" stopIfTrue="1" operator="equal">
      <formula>"Towel"</formula>
    </cfRule>
    <cfRule type="cellIs" dxfId="18645" priority="21883" stopIfTrue="1" operator="equal">
      <formula>"Napkin Hs"</formula>
    </cfRule>
    <cfRule type="cellIs" dxfId="18644" priority="21884" stopIfTrue="1" operator="equal">
      <formula>"Towel"</formula>
    </cfRule>
    <cfRule type="cellIs" dxfId="18643" priority="21885" stopIfTrue="1" operator="equal">
      <formula>"Napkin Hs"</formula>
    </cfRule>
    <cfRule type="cellIs" dxfId="18642" priority="21888" stopIfTrue="1" operator="equal">
      <formula>"Towel"</formula>
    </cfRule>
    <cfRule type="cellIs" dxfId="18641" priority="21889" stopIfTrue="1" operator="equal">
      <formula>"Napkin Hs"</formula>
    </cfRule>
    <cfRule type="cellIs" dxfId="18640" priority="21890" stopIfTrue="1" operator="equal">
      <formula>"Towel"</formula>
    </cfRule>
    <cfRule type="cellIs" dxfId="18639" priority="21891" stopIfTrue="1" operator="equal">
      <formula>"Napkin Hs"</formula>
    </cfRule>
    <cfRule type="cellIs" dxfId="18638" priority="21896" stopIfTrue="1" operator="equal">
      <formula>"Towel"</formula>
    </cfRule>
    <cfRule type="cellIs" dxfId="18637" priority="21897" stopIfTrue="1" operator="equal">
      <formula>"Napkin Hs"</formula>
    </cfRule>
    <cfRule type="cellIs" dxfId="18636" priority="21898" stopIfTrue="1" operator="equal">
      <formula>"Towel"</formula>
    </cfRule>
    <cfRule type="cellIs" dxfId="18635" priority="21899" stopIfTrue="1" operator="equal">
      <formula>"Napkin Hs"</formula>
    </cfRule>
    <cfRule type="cellIs" dxfId="18634" priority="21902" stopIfTrue="1" operator="equal">
      <formula>"Towel"</formula>
    </cfRule>
    <cfRule type="cellIs" dxfId="18633" priority="21903" stopIfTrue="1" operator="equal">
      <formula>"Napkin Hs"</formula>
    </cfRule>
    <cfRule type="cellIs" dxfId="18632" priority="21904" stopIfTrue="1" operator="equal">
      <formula>"Towel"</formula>
    </cfRule>
    <cfRule type="cellIs" dxfId="18631" priority="21905" stopIfTrue="1" operator="equal">
      <formula>"Napkin Hs"</formula>
    </cfRule>
    <cfRule type="cellIs" dxfId="18630" priority="21906" stopIfTrue="1" operator="equal">
      <formula>"Towel"</formula>
    </cfRule>
    <cfRule type="cellIs" dxfId="18629" priority="21907" stopIfTrue="1" operator="equal">
      <formula>"Napkin Hs"</formula>
    </cfRule>
    <cfRule type="cellIs" dxfId="18628" priority="21908" stopIfTrue="1" operator="equal">
      <formula>"Towel"</formula>
    </cfRule>
    <cfRule type="cellIs" dxfId="18627" priority="21909" stopIfTrue="1" operator="equal">
      <formula>"Napkin Hs"</formula>
    </cfRule>
    <cfRule type="cellIs" dxfId="18626" priority="21914" stopIfTrue="1" operator="equal">
      <formula>"Towel"</formula>
    </cfRule>
    <cfRule type="cellIs" dxfId="18625" priority="21915" stopIfTrue="1" operator="equal">
      <formula>"Napkin Hs"</formula>
    </cfRule>
    <cfRule type="cellIs" dxfId="18624" priority="21916" stopIfTrue="1" operator="equal">
      <formula>"Towel"</formula>
    </cfRule>
    <cfRule type="cellIs" dxfId="18623" priority="21917" stopIfTrue="1" operator="equal">
      <formula>"Napkin Hs"</formula>
    </cfRule>
    <cfRule type="cellIs" dxfId="18622" priority="21920" stopIfTrue="1" operator="equal">
      <formula>"Towel"</formula>
    </cfRule>
    <cfRule type="cellIs" dxfId="18621" priority="21921" stopIfTrue="1" operator="equal">
      <formula>"Napkin Hs"</formula>
    </cfRule>
    <cfRule type="cellIs" dxfId="18620" priority="21922" stopIfTrue="1" operator="equal">
      <formula>"Towel"</formula>
    </cfRule>
    <cfRule type="cellIs" dxfId="18619" priority="21923" stopIfTrue="1" operator="equal">
      <formula>"Napkin Hs"</formula>
    </cfRule>
    <cfRule type="cellIs" dxfId="18618" priority="21924" stopIfTrue="1" operator="equal">
      <formula>"Towel"</formula>
    </cfRule>
    <cfRule type="cellIs" dxfId="18617" priority="21925" stopIfTrue="1" operator="equal">
      <formula>"Napkin Hs"</formula>
    </cfRule>
    <cfRule type="cellIs" dxfId="18616" priority="21926" stopIfTrue="1" operator="equal">
      <formula>"Towel"</formula>
    </cfRule>
    <cfRule type="cellIs" dxfId="18615" priority="21927" stopIfTrue="1" operator="equal">
      <formula>"Napkin Hs"</formula>
    </cfRule>
    <cfRule type="cellIs" dxfId="18614" priority="21932" stopIfTrue="1" operator="equal">
      <formula>"Towel"</formula>
    </cfRule>
    <cfRule type="cellIs" dxfId="18613" priority="21933" stopIfTrue="1" operator="equal">
      <formula>"Napkin Hs"</formula>
    </cfRule>
    <cfRule type="cellIs" dxfId="18612" priority="21934" stopIfTrue="1" operator="equal">
      <formula>"Towel"</formula>
    </cfRule>
    <cfRule type="cellIs" dxfId="18611" priority="21935" stopIfTrue="1" operator="equal">
      <formula>"Napkin Hs"</formula>
    </cfRule>
    <cfRule type="cellIs" dxfId="18610" priority="21938" stopIfTrue="1" operator="equal">
      <formula>"Towel"</formula>
    </cfRule>
    <cfRule type="cellIs" dxfId="18609" priority="21939" stopIfTrue="1" operator="equal">
      <formula>"Napkin Hs"</formula>
    </cfRule>
    <cfRule type="cellIs" dxfId="18608" priority="21940" stopIfTrue="1" operator="equal">
      <formula>"Towel"</formula>
    </cfRule>
    <cfRule type="cellIs" dxfId="18607" priority="21941" stopIfTrue="1" operator="equal">
      <formula>"Napkin Hs"</formula>
    </cfRule>
  </conditionalFormatting>
  <conditionalFormatting sqref="C30">
    <cfRule type="cellIs" dxfId="18606" priority="21845" stopIfTrue="1" operator="equal">
      <formula>"Napkin Hs"</formula>
    </cfRule>
  </conditionalFormatting>
  <conditionalFormatting sqref="C30">
    <cfRule type="cellIs" dxfId="18605" priority="21844" stopIfTrue="1" operator="equal">
      <formula>"Napkin Hs"</formula>
    </cfRule>
  </conditionalFormatting>
  <conditionalFormatting sqref="C30">
    <cfRule type="cellIs" dxfId="18604" priority="21843" stopIfTrue="1" operator="equal">
      <formula>"Napkin Hs"</formula>
    </cfRule>
  </conditionalFormatting>
  <conditionalFormatting sqref="C30">
    <cfRule type="cellIs" dxfId="18603" priority="21842" stopIfTrue="1" operator="equal">
      <formula>"Napkin Hs"</formula>
    </cfRule>
  </conditionalFormatting>
  <conditionalFormatting sqref="C30">
    <cfRule type="cellIs" dxfId="18602" priority="21841" stopIfTrue="1" operator="equal">
      <formula>"Napkin Hs"</formula>
    </cfRule>
  </conditionalFormatting>
  <conditionalFormatting sqref="C30">
    <cfRule type="cellIs" dxfId="18601" priority="21840" stopIfTrue="1" operator="equal">
      <formula>"Napkin Hs"</formula>
    </cfRule>
  </conditionalFormatting>
  <conditionalFormatting sqref="C30">
    <cfRule type="cellIs" dxfId="18600" priority="21836" stopIfTrue="1" operator="equal">
      <formula>"Towel"</formula>
    </cfRule>
    <cfRule type="cellIs" dxfId="18599" priority="21837" stopIfTrue="1" operator="equal">
      <formula>"Napkin Hs"</formula>
    </cfRule>
  </conditionalFormatting>
  <conditionalFormatting sqref="C30">
    <cfRule type="cellIs" dxfId="18598" priority="21838" stopIfTrue="1" operator="equal">
      <formula>"Towel"</formula>
    </cfRule>
    <cfRule type="cellIs" dxfId="18597" priority="21839" stopIfTrue="1" operator="equal">
      <formula>"Napkin Hs"</formula>
    </cfRule>
  </conditionalFormatting>
  <conditionalFormatting sqref="C30">
    <cfRule type="cellIs" dxfId="18596" priority="21832" stopIfTrue="1" operator="equal">
      <formula>"Towel"</formula>
    </cfRule>
    <cfRule type="cellIs" dxfId="18595" priority="21833" stopIfTrue="1" operator="equal">
      <formula>"Napkin Hs"</formula>
    </cfRule>
  </conditionalFormatting>
  <conditionalFormatting sqref="C30">
    <cfRule type="cellIs" dxfId="18594" priority="21834" stopIfTrue="1" operator="equal">
      <formula>"Towel"</formula>
    </cfRule>
    <cfRule type="cellIs" dxfId="18593" priority="21835" stopIfTrue="1" operator="equal">
      <formula>"Napkin Hs"</formula>
    </cfRule>
  </conditionalFormatting>
  <conditionalFormatting sqref="B39:C39">
    <cfRule type="cellIs" dxfId="18592" priority="21830" stopIfTrue="1" operator="equal">
      <formula>"Towel"</formula>
    </cfRule>
    <cfRule type="cellIs" dxfId="18591" priority="21831" stopIfTrue="1" operator="equal">
      <formula>"Napkin Hs"</formula>
    </cfRule>
  </conditionalFormatting>
  <conditionalFormatting sqref="C36">
    <cfRule type="cellIs" dxfId="18590" priority="20954" stopIfTrue="1" operator="equal">
      <formula>"Towel"</formula>
    </cfRule>
    <cfRule type="cellIs" dxfId="18589" priority="20955" stopIfTrue="1" operator="equal">
      <formula>"Napkin Hs"</formula>
    </cfRule>
  </conditionalFormatting>
  <conditionalFormatting sqref="C39">
    <cfRule type="cellIs" dxfId="18588" priority="21829" stopIfTrue="1" operator="equal">
      <formula>"Napkin Hs"</formula>
    </cfRule>
  </conditionalFormatting>
  <conditionalFormatting sqref="C39">
    <cfRule type="cellIs" dxfId="18587" priority="21828" stopIfTrue="1" operator="equal">
      <formula>"Towel"</formula>
    </cfRule>
  </conditionalFormatting>
  <conditionalFormatting sqref="C36">
    <cfRule type="cellIs" dxfId="18586" priority="20950" stopIfTrue="1" operator="equal">
      <formula>"Towel"</formula>
    </cfRule>
    <cfRule type="cellIs" dxfId="18585" priority="20951" stopIfTrue="1" operator="equal">
      <formula>"Napkin Hs"</formula>
    </cfRule>
  </conditionalFormatting>
  <conditionalFormatting sqref="C39">
    <cfRule type="cellIs" dxfId="18584" priority="21826" stopIfTrue="1" operator="equal">
      <formula>"Towel"</formula>
    </cfRule>
    <cfRule type="cellIs" dxfId="18583" priority="21827" stopIfTrue="1" operator="equal">
      <formula>"Napkin Hs"</formula>
    </cfRule>
  </conditionalFormatting>
  <conditionalFormatting sqref="C36">
    <cfRule type="cellIs" dxfId="18582" priority="20952" stopIfTrue="1" operator="equal">
      <formula>"Towel"</formula>
    </cfRule>
    <cfRule type="cellIs" dxfId="18581" priority="20953" stopIfTrue="1" operator="equal">
      <formula>"Napkin Hs"</formula>
    </cfRule>
  </conditionalFormatting>
  <conditionalFormatting sqref="C38">
    <cfRule type="cellIs" dxfId="18580" priority="21824" stopIfTrue="1" operator="equal">
      <formula>"Towel"</formula>
    </cfRule>
    <cfRule type="cellIs" dxfId="18579" priority="21825" stopIfTrue="1" operator="equal">
      <formula>"Napkin Hs"</formula>
    </cfRule>
  </conditionalFormatting>
  <conditionalFormatting sqref="C38">
    <cfRule type="cellIs" dxfId="18578" priority="21820" stopIfTrue="1" operator="equal">
      <formula>"Towel"</formula>
    </cfRule>
    <cfRule type="cellIs" dxfId="18577" priority="21821" stopIfTrue="1" operator="equal">
      <formula>"Napkin Hs"</formula>
    </cfRule>
  </conditionalFormatting>
  <conditionalFormatting sqref="C38">
    <cfRule type="cellIs" dxfId="18576" priority="21823" stopIfTrue="1" operator="equal">
      <formula>"Napkin Hs"</formula>
    </cfRule>
  </conditionalFormatting>
  <conditionalFormatting sqref="C38">
    <cfRule type="cellIs" dxfId="18575" priority="21822" stopIfTrue="1" operator="equal">
      <formula>"Towel"</formula>
    </cfRule>
  </conditionalFormatting>
  <conditionalFormatting sqref="C35">
    <cfRule type="cellIs" dxfId="18574" priority="21816" stopIfTrue="1" operator="equal">
      <formula>"Towel"</formula>
    </cfRule>
    <cfRule type="cellIs" dxfId="18573" priority="21817" stopIfTrue="1" operator="equal">
      <formula>"Napkin Hs"</formula>
    </cfRule>
  </conditionalFormatting>
  <conditionalFormatting sqref="C35">
    <cfRule type="cellIs" dxfId="18572" priority="21818" stopIfTrue="1" operator="equal">
      <formula>"Towel"</formula>
    </cfRule>
    <cfRule type="cellIs" dxfId="18571" priority="21819" stopIfTrue="1" operator="equal">
      <formula>"Napkin Hs"</formula>
    </cfRule>
  </conditionalFormatting>
  <conditionalFormatting sqref="C35">
    <cfRule type="cellIs" dxfId="18570" priority="21814" stopIfTrue="1" operator="equal">
      <formula>"Towel"</formula>
    </cfRule>
    <cfRule type="cellIs" dxfId="18569" priority="21815" stopIfTrue="1" operator="equal">
      <formula>"Napkin Hs"</formula>
    </cfRule>
  </conditionalFormatting>
  <conditionalFormatting sqref="B35">
    <cfRule type="cellIs" dxfId="18568" priority="21812" stopIfTrue="1" operator="equal">
      <formula>"Towel"</formula>
    </cfRule>
    <cfRule type="cellIs" dxfId="18567" priority="21813" stopIfTrue="1" operator="equal">
      <formula>"Napkin Hs"</formula>
    </cfRule>
  </conditionalFormatting>
  <conditionalFormatting sqref="B35:C35">
    <cfRule type="cellIs" dxfId="18566" priority="21810" stopIfTrue="1" operator="equal">
      <formula>"Towel"</formula>
    </cfRule>
    <cfRule type="cellIs" dxfId="18565" priority="21811" stopIfTrue="1" operator="equal">
      <formula>"Napkin Hs"</formula>
    </cfRule>
  </conditionalFormatting>
  <conditionalFormatting sqref="C35">
    <cfRule type="cellIs" dxfId="18564" priority="21806" stopIfTrue="1" operator="equal">
      <formula>"Towel"</formula>
    </cfRule>
    <cfRule type="cellIs" dxfId="18563" priority="21807" stopIfTrue="1" operator="equal">
      <formula>"Napkin Hs"</formula>
    </cfRule>
  </conditionalFormatting>
  <conditionalFormatting sqref="C35">
    <cfRule type="cellIs" dxfId="18562" priority="21809" stopIfTrue="1" operator="equal">
      <formula>"Napkin Hs"</formula>
    </cfRule>
  </conditionalFormatting>
  <conditionalFormatting sqref="C35">
    <cfRule type="cellIs" dxfId="18561" priority="21808" stopIfTrue="1" operator="equal">
      <formula>"Towel"</formula>
    </cfRule>
  </conditionalFormatting>
  <conditionalFormatting sqref="C38">
    <cfRule type="cellIs" dxfId="18560" priority="21800" stopIfTrue="1" operator="equal">
      <formula>"Towel"</formula>
    </cfRule>
    <cfRule type="cellIs" dxfId="18559" priority="21801" stopIfTrue="1" operator="equal">
      <formula>"Napkin Hs"</formula>
    </cfRule>
  </conditionalFormatting>
  <conditionalFormatting sqref="C38">
    <cfRule type="cellIs" dxfId="18558" priority="21794" stopIfTrue="1" operator="equal">
      <formula>"Towel"</formula>
    </cfRule>
    <cfRule type="cellIs" dxfId="18557" priority="21795" stopIfTrue="1" operator="equal">
      <formula>"Napkin Hs"</formula>
    </cfRule>
  </conditionalFormatting>
  <conditionalFormatting sqref="C38">
    <cfRule type="cellIs" dxfId="18556" priority="21798" stopIfTrue="1" operator="equal">
      <formula>"Towel"</formula>
    </cfRule>
    <cfRule type="cellIs" dxfId="18555" priority="21799" stopIfTrue="1" operator="equal">
      <formula>"Napkin Hs"</formula>
    </cfRule>
  </conditionalFormatting>
  <conditionalFormatting sqref="C38">
    <cfRule type="cellIs" dxfId="18554" priority="21804" stopIfTrue="1" operator="equal">
      <formula>"Towel"</formula>
    </cfRule>
    <cfRule type="cellIs" dxfId="18553" priority="21805" stopIfTrue="1" operator="equal">
      <formula>"Napkin Hs"</formula>
    </cfRule>
  </conditionalFormatting>
  <conditionalFormatting sqref="C38">
    <cfRule type="cellIs" dxfId="18552" priority="21802" stopIfTrue="1" operator="equal">
      <formula>"Towel"</formula>
    </cfRule>
    <cfRule type="cellIs" dxfId="18551" priority="21803" stopIfTrue="1" operator="equal">
      <formula>"Napkin Hs"</formula>
    </cfRule>
  </conditionalFormatting>
  <conditionalFormatting sqref="C38">
    <cfRule type="cellIs" dxfId="18550" priority="21796" stopIfTrue="1" operator="equal">
      <formula>"Towel"</formula>
    </cfRule>
    <cfRule type="cellIs" dxfId="18549" priority="21797" stopIfTrue="1" operator="equal">
      <formula>"Napkin Hs"</formula>
    </cfRule>
  </conditionalFormatting>
  <conditionalFormatting sqref="C38">
    <cfRule type="cellIs" dxfId="18548" priority="21792" stopIfTrue="1" operator="equal">
      <formula>"Towel"</formula>
    </cfRule>
    <cfRule type="cellIs" dxfId="18547" priority="21793" stopIfTrue="1" operator="equal">
      <formula>"Napkin Hs"</formula>
    </cfRule>
  </conditionalFormatting>
  <conditionalFormatting sqref="C38">
    <cfRule type="cellIs" dxfId="18546" priority="21788" stopIfTrue="1" operator="equal">
      <formula>"Towel"</formula>
    </cfRule>
    <cfRule type="cellIs" dxfId="18545" priority="21789" stopIfTrue="1" operator="equal">
      <formula>"Napkin Hs"</formula>
    </cfRule>
  </conditionalFormatting>
  <conditionalFormatting sqref="C38">
    <cfRule type="cellIs" dxfId="18544" priority="21791" stopIfTrue="1" operator="equal">
      <formula>"Napkin Hs"</formula>
    </cfRule>
  </conditionalFormatting>
  <conditionalFormatting sqref="C38">
    <cfRule type="cellIs" dxfId="18543" priority="21790" stopIfTrue="1" operator="equal">
      <formula>"Towel"</formula>
    </cfRule>
  </conditionalFormatting>
  <conditionalFormatting sqref="B35:C35">
    <cfRule type="cellIs" dxfId="18542" priority="21786" stopIfTrue="1" operator="equal">
      <formula>"Towel"</formula>
    </cfRule>
    <cfRule type="cellIs" dxfId="18541" priority="21787" stopIfTrue="1" operator="equal">
      <formula>"Napkin Hs"</formula>
    </cfRule>
  </conditionalFormatting>
  <conditionalFormatting sqref="C35">
    <cfRule type="cellIs" dxfId="18540" priority="21782" stopIfTrue="1" operator="equal">
      <formula>"Towel"</formula>
    </cfRule>
    <cfRule type="cellIs" dxfId="18539" priority="21783" stopIfTrue="1" operator="equal">
      <formula>"Napkin Hs"</formula>
    </cfRule>
  </conditionalFormatting>
  <conditionalFormatting sqref="C35">
    <cfRule type="cellIs" dxfId="18538" priority="21785" stopIfTrue="1" operator="equal">
      <formula>"Napkin Hs"</formula>
    </cfRule>
  </conditionalFormatting>
  <conditionalFormatting sqref="C35">
    <cfRule type="cellIs" dxfId="18537" priority="21784" stopIfTrue="1" operator="equal">
      <formula>"Towel"</formula>
    </cfRule>
  </conditionalFormatting>
  <conditionalFormatting sqref="B35">
    <cfRule type="cellIs" dxfId="18536" priority="21780" stopIfTrue="1" operator="equal">
      <formula>"Towel"</formula>
    </cfRule>
    <cfRule type="cellIs" dxfId="18535" priority="21781" stopIfTrue="1" operator="equal">
      <formula>"Napkin Hs"</formula>
    </cfRule>
  </conditionalFormatting>
  <conditionalFormatting sqref="B35">
    <cfRule type="cellIs" dxfId="18534" priority="21778" stopIfTrue="1" operator="equal">
      <formula>"Towel"</formula>
    </cfRule>
    <cfRule type="cellIs" dxfId="18533" priority="21779" stopIfTrue="1" operator="equal">
      <formula>"Napkin Hs"</formula>
    </cfRule>
  </conditionalFormatting>
  <conditionalFormatting sqref="B35">
    <cfRule type="cellIs" dxfId="18532" priority="21776" stopIfTrue="1" operator="equal">
      <formula>"Towel"</formula>
    </cfRule>
    <cfRule type="cellIs" dxfId="18531" priority="21777" stopIfTrue="1" operator="equal">
      <formula>"Napkin Hs"</formula>
    </cfRule>
  </conditionalFormatting>
  <conditionalFormatting sqref="B35">
    <cfRule type="cellIs" dxfId="18530" priority="21774" stopIfTrue="1" operator="equal">
      <formula>"Towel"</formula>
    </cfRule>
    <cfRule type="cellIs" dxfId="18529" priority="21775" stopIfTrue="1" operator="equal">
      <formula>"Napkin Hs"</formula>
    </cfRule>
  </conditionalFormatting>
  <conditionalFormatting sqref="B35">
    <cfRule type="cellIs" dxfId="18528" priority="21772" stopIfTrue="1" operator="equal">
      <formula>"Towel"</formula>
    </cfRule>
    <cfRule type="cellIs" dxfId="18527" priority="21773" stopIfTrue="1" operator="equal">
      <formula>"Napkin Hs"</formula>
    </cfRule>
  </conditionalFormatting>
  <conditionalFormatting sqref="B35">
    <cfRule type="cellIs" dxfId="18526" priority="21770" stopIfTrue="1" operator="equal">
      <formula>"Towel"</formula>
    </cfRule>
    <cfRule type="cellIs" dxfId="18525" priority="21771" stopIfTrue="1" operator="equal">
      <formula>"Napkin Hs"</formula>
    </cfRule>
  </conditionalFormatting>
  <conditionalFormatting sqref="B35">
    <cfRule type="cellIs" dxfId="18524" priority="21768" stopIfTrue="1" operator="equal">
      <formula>"Towel"</formula>
    </cfRule>
    <cfRule type="cellIs" dxfId="18523" priority="21769" stopIfTrue="1" operator="equal">
      <formula>"Napkin Hs"</formula>
    </cfRule>
  </conditionalFormatting>
  <conditionalFormatting sqref="B35">
    <cfRule type="cellIs" dxfId="18522" priority="21766" stopIfTrue="1" operator="equal">
      <formula>"Towel"</formula>
    </cfRule>
    <cfRule type="cellIs" dxfId="18521" priority="21767" stopIfTrue="1" operator="equal">
      <formula>"Napkin Hs"</formula>
    </cfRule>
  </conditionalFormatting>
  <conditionalFormatting sqref="B35">
    <cfRule type="cellIs" dxfId="18520" priority="21765" stopIfTrue="1" operator="equal">
      <formula>"Napkin Hs"</formula>
    </cfRule>
  </conditionalFormatting>
  <conditionalFormatting sqref="B35">
    <cfRule type="cellIs" dxfId="18519" priority="21764" stopIfTrue="1" operator="equal">
      <formula>"Napkin Hs"</formula>
    </cfRule>
  </conditionalFormatting>
  <conditionalFormatting sqref="B35">
    <cfRule type="cellIs" dxfId="18518" priority="21763" stopIfTrue="1" operator="equal">
      <formula>"Napkin Hs"</formula>
    </cfRule>
  </conditionalFormatting>
  <conditionalFormatting sqref="C35">
    <cfRule type="cellIs" dxfId="18517" priority="21761" stopIfTrue="1" operator="equal">
      <formula>"Towel"</formula>
    </cfRule>
    <cfRule type="cellIs" dxfId="18516" priority="21762" stopIfTrue="1" operator="equal">
      <formula>"Napkin Hs"</formula>
    </cfRule>
  </conditionalFormatting>
  <conditionalFormatting sqref="C35">
    <cfRule type="cellIs" dxfId="18515" priority="21757" stopIfTrue="1" operator="equal">
      <formula>"Towel"</formula>
    </cfRule>
    <cfRule type="cellIs" dxfId="18514" priority="21758" stopIfTrue="1" operator="equal">
      <formula>"Napkin Hs"</formula>
    </cfRule>
  </conditionalFormatting>
  <conditionalFormatting sqref="C35">
    <cfRule type="cellIs" dxfId="18513" priority="21759" stopIfTrue="1" operator="equal">
      <formula>"Towel"</formula>
    </cfRule>
    <cfRule type="cellIs" dxfId="18512" priority="21760" stopIfTrue="1" operator="equal">
      <formula>"Napkin Hs"</formula>
    </cfRule>
  </conditionalFormatting>
  <conditionalFormatting sqref="C35">
    <cfRule type="cellIs" dxfId="18511" priority="21755" stopIfTrue="1" operator="equal">
      <formula>"Towel"</formula>
    </cfRule>
    <cfRule type="cellIs" dxfId="18510" priority="21756" stopIfTrue="1" operator="equal">
      <formula>"Napkin Hs"</formula>
    </cfRule>
  </conditionalFormatting>
  <conditionalFormatting sqref="C35">
    <cfRule type="cellIs" dxfId="18509" priority="21753" stopIfTrue="1" operator="equal">
      <formula>"Towel"</formula>
    </cfRule>
    <cfRule type="cellIs" dxfId="18508" priority="21754" stopIfTrue="1" operator="equal">
      <formula>"Napkin Hs"</formula>
    </cfRule>
  </conditionalFormatting>
  <conditionalFormatting sqref="C35">
    <cfRule type="cellIs" dxfId="18507" priority="21751" stopIfTrue="1" operator="equal">
      <formula>"Towel"</formula>
    </cfRule>
    <cfRule type="cellIs" dxfId="18506" priority="21752" stopIfTrue="1" operator="equal">
      <formula>"Napkin Hs"</formula>
    </cfRule>
  </conditionalFormatting>
  <conditionalFormatting sqref="C35">
    <cfRule type="cellIs" dxfId="18505" priority="21743" stopIfTrue="1" operator="equal">
      <formula>"Towel"</formula>
    </cfRule>
    <cfRule type="cellIs" dxfId="18504" priority="21744" stopIfTrue="1" operator="equal">
      <formula>"Napkin Hs"</formula>
    </cfRule>
  </conditionalFormatting>
  <conditionalFormatting sqref="C35">
    <cfRule type="cellIs" dxfId="18503" priority="21745" stopIfTrue="1" operator="equal">
      <formula>"Towel"</formula>
    </cfRule>
    <cfRule type="cellIs" dxfId="18502" priority="21746" stopIfTrue="1" operator="equal">
      <formula>"Napkin Hs"</formula>
    </cfRule>
  </conditionalFormatting>
  <conditionalFormatting sqref="C35">
    <cfRule type="cellIs" dxfId="18501" priority="21741" stopIfTrue="1" operator="equal">
      <formula>"Towel"</formula>
    </cfRule>
    <cfRule type="cellIs" dxfId="18500" priority="21742" stopIfTrue="1" operator="equal">
      <formula>"Napkin Hs"</formula>
    </cfRule>
  </conditionalFormatting>
  <conditionalFormatting sqref="C35">
    <cfRule type="cellIs" dxfId="18499" priority="21739" stopIfTrue="1" operator="equal">
      <formula>"Towel"</formula>
    </cfRule>
    <cfRule type="cellIs" dxfId="18498" priority="21740" stopIfTrue="1" operator="equal">
      <formula>"Napkin Hs"</formula>
    </cfRule>
  </conditionalFormatting>
  <conditionalFormatting sqref="C35">
    <cfRule type="cellIs" dxfId="18497" priority="21747" stopIfTrue="1" operator="equal">
      <formula>"Towel"</formula>
    </cfRule>
    <cfRule type="cellIs" dxfId="18496" priority="21748" stopIfTrue="1" operator="equal">
      <formula>"Napkin Hs"</formula>
    </cfRule>
  </conditionalFormatting>
  <conditionalFormatting sqref="C35">
    <cfRule type="cellIs" dxfId="18495" priority="21749" stopIfTrue="1" operator="equal">
      <formula>"Towel"</formula>
    </cfRule>
    <cfRule type="cellIs" dxfId="18494" priority="21750" stopIfTrue="1" operator="equal">
      <formula>"Napkin Hs"</formula>
    </cfRule>
  </conditionalFormatting>
  <conditionalFormatting sqref="C35">
    <cfRule type="cellIs" dxfId="18493" priority="21737" stopIfTrue="1" operator="equal">
      <formula>"Towel"</formula>
    </cfRule>
    <cfRule type="cellIs" dxfId="18492" priority="21738" stopIfTrue="1" operator="equal">
      <formula>"Napkin Hs"</formula>
    </cfRule>
  </conditionalFormatting>
  <conditionalFormatting sqref="C35">
    <cfRule type="cellIs" dxfId="18491" priority="21733" stopIfTrue="1" operator="equal">
      <formula>"Towel"</formula>
    </cfRule>
    <cfRule type="cellIs" dxfId="18490" priority="21734" stopIfTrue="1" operator="equal">
      <formula>"Napkin Hs"</formula>
    </cfRule>
  </conditionalFormatting>
  <conditionalFormatting sqref="C35">
    <cfRule type="cellIs" dxfId="18489" priority="21735" stopIfTrue="1" operator="equal">
      <formula>"Towel"</formula>
    </cfRule>
    <cfRule type="cellIs" dxfId="18488" priority="21736" stopIfTrue="1" operator="equal">
      <formula>"Napkin Hs"</formula>
    </cfRule>
  </conditionalFormatting>
  <conditionalFormatting sqref="C35">
    <cfRule type="cellIs" dxfId="18487" priority="21731" stopIfTrue="1" operator="equal">
      <formula>"Towel"</formula>
    </cfRule>
    <cfRule type="cellIs" dxfId="18486" priority="21732" stopIfTrue="1" operator="equal">
      <formula>"Napkin Hs"</formula>
    </cfRule>
  </conditionalFormatting>
  <conditionalFormatting sqref="C35">
    <cfRule type="cellIs" dxfId="18485" priority="21729" stopIfTrue="1" operator="equal">
      <formula>"Towel"</formula>
    </cfRule>
    <cfRule type="cellIs" dxfId="18484" priority="21730" stopIfTrue="1" operator="equal">
      <formula>"Napkin Hs"</formula>
    </cfRule>
  </conditionalFormatting>
  <conditionalFormatting sqref="C35">
    <cfRule type="cellIs" dxfId="18483" priority="21727" stopIfTrue="1" operator="equal">
      <formula>"Towel"</formula>
    </cfRule>
    <cfRule type="cellIs" dxfId="18482" priority="21728" stopIfTrue="1" operator="equal">
      <formula>"Napkin Hs"</formula>
    </cfRule>
  </conditionalFormatting>
  <conditionalFormatting sqref="C35">
    <cfRule type="cellIs" dxfId="18481" priority="21719" stopIfTrue="1" operator="equal">
      <formula>"Towel"</formula>
    </cfRule>
    <cfRule type="cellIs" dxfId="18480" priority="21720" stopIfTrue="1" operator="equal">
      <formula>"Napkin Hs"</formula>
    </cfRule>
  </conditionalFormatting>
  <conditionalFormatting sqref="C35">
    <cfRule type="cellIs" dxfId="18479" priority="21721" stopIfTrue="1" operator="equal">
      <formula>"Towel"</formula>
    </cfRule>
    <cfRule type="cellIs" dxfId="18478" priority="21722" stopIfTrue="1" operator="equal">
      <formula>"Napkin Hs"</formula>
    </cfRule>
  </conditionalFormatting>
  <conditionalFormatting sqref="C35">
    <cfRule type="cellIs" dxfId="18477" priority="21717" stopIfTrue="1" operator="equal">
      <formula>"Towel"</formula>
    </cfRule>
    <cfRule type="cellIs" dxfId="18476" priority="21718" stopIfTrue="1" operator="equal">
      <formula>"Napkin Hs"</formula>
    </cfRule>
  </conditionalFormatting>
  <conditionalFormatting sqref="C35">
    <cfRule type="cellIs" dxfId="18475" priority="21715" stopIfTrue="1" operator="equal">
      <formula>"Towel"</formula>
    </cfRule>
    <cfRule type="cellIs" dxfId="18474" priority="21716" stopIfTrue="1" operator="equal">
      <formula>"Napkin Hs"</formula>
    </cfRule>
  </conditionalFormatting>
  <conditionalFormatting sqref="C35">
    <cfRule type="cellIs" dxfId="18473" priority="21723" stopIfTrue="1" operator="equal">
      <formula>"Towel"</formula>
    </cfRule>
    <cfRule type="cellIs" dxfId="18472" priority="21724" stopIfTrue="1" operator="equal">
      <formula>"Napkin Hs"</formula>
    </cfRule>
  </conditionalFormatting>
  <conditionalFormatting sqref="C35">
    <cfRule type="cellIs" dxfId="18471" priority="21725" stopIfTrue="1" operator="equal">
      <formula>"Towel"</formula>
    </cfRule>
    <cfRule type="cellIs" dxfId="18470" priority="21726" stopIfTrue="1" operator="equal">
      <formula>"Napkin Hs"</formula>
    </cfRule>
  </conditionalFormatting>
  <conditionalFormatting sqref="C35">
    <cfRule type="cellIs" dxfId="18469" priority="21713" stopIfTrue="1" operator="equal">
      <formula>"Towel"</formula>
    </cfRule>
    <cfRule type="cellIs" dxfId="18468" priority="21714" stopIfTrue="1" operator="equal">
      <formula>"Napkin Hs"</formula>
    </cfRule>
  </conditionalFormatting>
  <conditionalFormatting sqref="C35">
    <cfRule type="cellIs" dxfId="18467" priority="21709" stopIfTrue="1" operator="equal">
      <formula>"Towel"</formula>
    </cfRule>
    <cfRule type="cellIs" dxfId="18466" priority="21710" stopIfTrue="1" operator="equal">
      <formula>"Napkin Hs"</formula>
    </cfRule>
  </conditionalFormatting>
  <conditionalFormatting sqref="C35">
    <cfRule type="cellIs" dxfId="18465" priority="21711" stopIfTrue="1" operator="equal">
      <formula>"Towel"</formula>
    </cfRule>
    <cfRule type="cellIs" dxfId="18464" priority="21712" stopIfTrue="1" operator="equal">
      <formula>"Napkin Hs"</formula>
    </cfRule>
  </conditionalFormatting>
  <conditionalFormatting sqref="C35">
    <cfRule type="cellIs" dxfId="18463" priority="21705" stopIfTrue="1" operator="equal">
      <formula>"Towel"</formula>
    </cfRule>
    <cfRule type="cellIs" dxfId="18462" priority="21706" stopIfTrue="1" operator="equal">
      <formula>"Napkin Hs"</formula>
    </cfRule>
  </conditionalFormatting>
  <conditionalFormatting sqref="C35">
    <cfRule type="cellIs" dxfId="18461" priority="21707" stopIfTrue="1" operator="equal">
      <formula>"Towel"</formula>
    </cfRule>
    <cfRule type="cellIs" dxfId="18460" priority="21708" stopIfTrue="1" operator="equal">
      <formula>"Napkin Hs"</formula>
    </cfRule>
  </conditionalFormatting>
  <conditionalFormatting sqref="C35">
    <cfRule type="cellIs" dxfId="18459" priority="21703" stopIfTrue="1" operator="equal">
      <formula>"Towel"</formula>
    </cfRule>
    <cfRule type="cellIs" dxfId="18458" priority="21704" stopIfTrue="1" operator="equal">
      <formula>"Napkin Hs"</formula>
    </cfRule>
  </conditionalFormatting>
  <conditionalFormatting sqref="C35">
    <cfRule type="cellIs" dxfId="18457" priority="21697" stopIfTrue="1" operator="equal">
      <formula>"Towel"</formula>
    </cfRule>
    <cfRule type="cellIs" dxfId="18456" priority="21698" stopIfTrue="1" operator="equal">
      <formula>"Napkin Hs"</formula>
    </cfRule>
  </conditionalFormatting>
  <conditionalFormatting sqref="C35">
    <cfRule type="cellIs" dxfId="18455" priority="21701" stopIfTrue="1" operator="equal">
      <formula>"Towel"</formula>
    </cfRule>
    <cfRule type="cellIs" dxfId="18454" priority="21702" stopIfTrue="1" operator="equal">
      <formula>"Napkin Hs"</formula>
    </cfRule>
  </conditionalFormatting>
  <conditionalFormatting sqref="C35">
    <cfRule type="cellIs" dxfId="18453" priority="21699" stopIfTrue="1" operator="equal">
      <formula>"Towel"</formula>
    </cfRule>
    <cfRule type="cellIs" dxfId="18452" priority="21700" stopIfTrue="1" operator="equal">
      <formula>"Napkin Hs"</formula>
    </cfRule>
  </conditionalFormatting>
  <conditionalFormatting sqref="C35">
    <cfRule type="cellIs" dxfId="18451" priority="21691" stopIfTrue="1" operator="equal">
      <formula>"Towel"</formula>
    </cfRule>
    <cfRule type="cellIs" dxfId="18450" priority="21692" stopIfTrue="1" operator="equal">
      <formula>"Napkin Hs"</formula>
    </cfRule>
  </conditionalFormatting>
  <conditionalFormatting sqref="C35">
    <cfRule type="cellIs" dxfId="18449" priority="21693" stopIfTrue="1" operator="equal">
      <formula>"Towel"</formula>
    </cfRule>
    <cfRule type="cellIs" dxfId="18448" priority="21694" stopIfTrue="1" operator="equal">
      <formula>"Napkin Hs"</formula>
    </cfRule>
  </conditionalFormatting>
  <conditionalFormatting sqref="C35">
    <cfRule type="cellIs" dxfId="18447" priority="21695" stopIfTrue="1" operator="equal">
      <formula>"Towel"</formula>
    </cfRule>
    <cfRule type="cellIs" dxfId="18446" priority="21696" stopIfTrue="1" operator="equal">
      <formula>"Napkin Hs"</formula>
    </cfRule>
  </conditionalFormatting>
  <conditionalFormatting sqref="C35">
    <cfRule type="cellIs" dxfId="18445" priority="21689" stopIfTrue="1" operator="equal">
      <formula>"Towel"</formula>
    </cfRule>
    <cfRule type="cellIs" dxfId="18444" priority="21690" stopIfTrue="1" operator="equal">
      <formula>"Napkin Hs"</formula>
    </cfRule>
  </conditionalFormatting>
  <conditionalFormatting sqref="C35">
    <cfRule type="cellIs" dxfId="18443" priority="21687" stopIfTrue="1" operator="equal">
      <formula>"Towel"</formula>
    </cfRule>
    <cfRule type="cellIs" dxfId="18442" priority="21688" stopIfTrue="1" operator="equal">
      <formula>"Napkin Hs"</formula>
    </cfRule>
  </conditionalFormatting>
  <conditionalFormatting sqref="C35">
    <cfRule type="cellIs" dxfId="18441" priority="21663" stopIfTrue="1" operator="equal">
      <formula>"Towel"</formula>
    </cfRule>
  </conditionalFormatting>
  <conditionalFormatting sqref="C35">
    <cfRule type="cellIs" dxfId="18440" priority="21664" stopIfTrue="1" operator="equal">
      <formula>"Napkin Hs"</formula>
    </cfRule>
    <cfRule type="cellIs" dxfId="18439" priority="21669" stopIfTrue="1" operator="equal">
      <formula>"Towel"</formula>
    </cfRule>
    <cfRule type="cellIs" dxfId="18438" priority="21670" stopIfTrue="1" operator="equal">
      <formula>"Napkin Hs"</formula>
    </cfRule>
    <cfRule type="cellIs" dxfId="18437" priority="21679" stopIfTrue="1" operator="equal">
      <formula>"Towel"</formula>
    </cfRule>
    <cfRule type="cellIs" dxfId="18436" priority="21680" stopIfTrue="1" operator="equal">
      <formula>"Napkin Hs"</formula>
    </cfRule>
    <cfRule type="cellIs" dxfId="18435" priority="21685" stopIfTrue="1" operator="equal">
      <formula>"Towel"</formula>
    </cfRule>
    <cfRule type="cellIs" dxfId="18434" priority="21686" stopIfTrue="1" operator="equal">
      <formula>"Napkin Hs"</formula>
    </cfRule>
  </conditionalFormatting>
  <conditionalFormatting sqref="C35">
    <cfRule type="cellIs" dxfId="18433" priority="21665" stopIfTrue="1" operator="equal">
      <formula>"Towel"</formula>
    </cfRule>
    <cfRule type="cellIs" dxfId="18432" priority="21666" stopIfTrue="1" operator="equal">
      <formula>"Napkin Hs"</formula>
    </cfRule>
    <cfRule type="cellIs" dxfId="18431" priority="21667" stopIfTrue="1" operator="equal">
      <formula>"Towel"</formula>
    </cfRule>
    <cfRule type="cellIs" dxfId="18430" priority="21668" stopIfTrue="1" operator="equal">
      <formula>"Napkin Hs"</formula>
    </cfRule>
    <cfRule type="cellIs" dxfId="18429" priority="21671" stopIfTrue="1" operator="equal">
      <formula>"Towel"</formula>
    </cfRule>
    <cfRule type="cellIs" dxfId="18428" priority="21672" stopIfTrue="1" operator="equal">
      <formula>"Napkin Hs"</formula>
    </cfRule>
    <cfRule type="cellIs" dxfId="18427" priority="21673" stopIfTrue="1" operator="equal">
      <formula>"Towel"</formula>
    </cfRule>
    <cfRule type="cellIs" dxfId="18426" priority="21674" stopIfTrue="1" operator="equal">
      <formula>"Napkin Hs"</formula>
    </cfRule>
    <cfRule type="cellIs" dxfId="18425" priority="21675" stopIfTrue="1" operator="equal">
      <formula>"Towel"</formula>
    </cfRule>
    <cfRule type="cellIs" dxfId="18424" priority="21676" stopIfTrue="1" operator="equal">
      <formula>"Napkin Hs"</formula>
    </cfRule>
    <cfRule type="cellIs" dxfId="18423" priority="21677" stopIfTrue="1" operator="equal">
      <formula>"Towel"</formula>
    </cfRule>
    <cfRule type="cellIs" dxfId="18422" priority="21678" stopIfTrue="1" operator="equal">
      <formula>"Napkin Hs"</formula>
    </cfRule>
    <cfRule type="cellIs" dxfId="18421" priority="21681" stopIfTrue="1" operator="equal">
      <formula>"Towel"</formula>
    </cfRule>
    <cfRule type="cellIs" dxfId="18420" priority="21682" stopIfTrue="1" operator="equal">
      <formula>"Napkin Hs"</formula>
    </cfRule>
    <cfRule type="cellIs" dxfId="18419" priority="21684" stopIfTrue="1" operator="equal">
      <formula>"Napkin Hs"</formula>
    </cfRule>
  </conditionalFormatting>
  <conditionalFormatting sqref="C35">
    <cfRule type="cellIs" dxfId="18418" priority="21683" stopIfTrue="1" operator="equal">
      <formula>"Towel"</formula>
    </cfRule>
  </conditionalFormatting>
  <conditionalFormatting sqref="C35">
    <cfRule type="cellIs" dxfId="18417" priority="21661" stopIfTrue="1" operator="equal">
      <formula>"Towel"</formula>
    </cfRule>
    <cfRule type="cellIs" dxfId="18416" priority="21662" stopIfTrue="1" operator="equal">
      <formula>"Napkin Hs"</formula>
    </cfRule>
  </conditionalFormatting>
  <conditionalFormatting sqref="C35">
    <cfRule type="cellIs" dxfId="18415" priority="21660" stopIfTrue="1" operator="equal">
      <formula>"Napkin Hs"</formula>
    </cfRule>
  </conditionalFormatting>
  <conditionalFormatting sqref="C35">
    <cfRule type="cellIs" dxfId="18414" priority="21659" stopIfTrue="1" operator="equal">
      <formula>"Towel"</formula>
    </cfRule>
  </conditionalFormatting>
  <conditionalFormatting sqref="C35">
    <cfRule type="cellIs" dxfId="18413" priority="21657" stopIfTrue="1" operator="equal">
      <formula>"Towel"</formula>
    </cfRule>
  </conditionalFormatting>
  <conditionalFormatting sqref="C35">
    <cfRule type="cellIs" dxfId="18412" priority="21658" stopIfTrue="1" operator="equal">
      <formula>"Napkin Hs"</formula>
    </cfRule>
  </conditionalFormatting>
  <conditionalFormatting sqref="C35">
    <cfRule type="cellIs" dxfId="18411" priority="21561" stopIfTrue="1" operator="equal">
      <formula>"Towel"</formula>
    </cfRule>
  </conditionalFormatting>
  <conditionalFormatting sqref="C35">
    <cfRule type="cellIs" dxfId="18410" priority="21571" stopIfTrue="1" operator="equal">
      <formula>"Towel"</formula>
    </cfRule>
    <cfRule type="cellIs" dxfId="18409" priority="21572" stopIfTrue="1" operator="equal">
      <formula>"Napkin Hs"</formula>
    </cfRule>
    <cfRule type="cellIs" dxfId="18408" priority="21577" stopIfTrue="1" operator="equal">
      <formula>"Towel"</formula>
    </cfRule>
    <cfRule type="cellIs" dxfId="18407" priority="21578" stopIfTrue="1" operator="equal">
      <formula>"Napkin Hs"</formula>
    </cfRule>
    <cfRule type="cellIs" dxfId="18406" priority="21583" stopIfTrue="1" operator="equal">
      <formula>"Towel"</formula>
    </cfRule>
    <cfRule type="cellIs" dxfId="18405" priority="21584" stopIfTrue="1" operator="equal">
      <formula>"Napkin Hs"</formula>
    </cfRule>
    <cfRule type="cellIs" dxfId="18404" priority="21585" stopIfTrue="1" operator="equal">
      <formula>"Towel"</formula>
    </cfRule>
    <cfRule type="cellIs" dxfId="18403" priority="21586" stopIfTrue="1" operator="equal">
      <formula>"Napkin Hs"</formula>
    </cfRule>
    <cfRule type="cellIs" dxfId="18402" priority="21591" stopIfTrue="1" operator="equal">
      <formula>"Towel"</formula>
    </cfRule>
    <cfRule type="cellIs" dxfId="18401" priority="21592" stopIfTrue="1" operator="equal">
      <formula>"Napkin Hs"</formula>
    </cfRule>
    <cfRule type="cellIs" dxfId="18400" priority="21601" stopIfTrue="1" operator="equal">
      <formula>"Towel"</formula>
    </cfRule>
    <cfRule type="cellIs" dxfId="18399" priority="21602" stopIfTrue="1" operator="equal">
      <formula>"Napkin Hs"</formula>
    </cfRule>
    <cfRule type="cellIs" dxfId="18398" priority="21607" stopIfTrue="1" operator="equal">
      <formula>"Towel"</formula>
    </cfRule>
    <cfRule type="cellIs" dxfId="18397" priority="21608" stopIfTrue="1" operator="equal">
      <formula>"Napkin Hs"</formula>
    </cfRule>
    <cfRule type="cellIs" dxfId="18396" priority="21609" stopIfTrue="1" operator="equal">
      <formula>"Towel"</formula>
    </cfRule>
    <cfRule type="cellIs" dxfId="18395" priority="21610" stopIfTrue="1" operator="equal">
      <formula>"Napkin Hs"</formula>
    </cfRule>
    <cfRule type="cellIs" dxfId="18394" priority="21615" stopIfTrue="1" operator="equal">
      <formula>"Towel"</formula>
    </cfRule>
    <cfRule type="cellIs" dxfId="18393" priority="21616" stopIfTrue="1" operator="equal">
      <formula>"Napkin Hs"</formula>
    </cfRule>
    <cfRule type="cellIs" dxfId="18392" priority="21625" stopIfTrue="1" operator="equal">
      <formula>"Towel"</formula>
    </cfRule>
    <cfRule type="cellIs" dxfId="18391" priority="21626" stopIfTrue="1" operator="equal">
      <formula>"Napkin Hs"</formula>
    </cfRule>
    <cfRule type="cellIs" dxfId="18390" priority="21627" stopIfTrue="1" operator="equal">
      <formula>"Towel"</formula>
    </cfRule>
    <cfRule type="cellIs" dxfId="18389" priority="21628" stopIfTrue="1" operator="equal">
      <formula>"Napkin Hs"</formula>
    </cfRule>
    <cfRule type="cellIs" dxfId="18388" priority="21633" stopIfTrue="1" operator="equal">
      <formula>"Towel"</formula>
    </cfRule>
    <cfRule type="cellIs" dxfId="18387" priority="21634" stopIfTrue="1" operator="equal">
      <formula>"Napkin Hs"</formula>
    </cfRule>
    <cfRule type="cellIs" dxfId="18386" priority="21643" stopIfTrue="1" operator="equal">
      <formula>"Towel"</formula>
    </cfRule>
    <cfRule type="cellIs" dxfId="18385" priority="21644" stopIfTrue="1" operator="equal">
      <formula>"Napkin Hs"</formula>
    </cfRule>
    <cfRule type="cellIs" dxfId="18384" priority="21645" stopIfTrue="1" operator="equal">
      <formula>"Towel"</formula>
    </cfRule>
    <cfRule type="cellIs" dxfId="18383" priority="21646" stopIfTrue="1" operator="equal">
      <formula>"Napkin Hs"</formula>
    </cfRule>
    <cfRule type="cellIs" dxfId="18382" priority="21652" stopIfTrue="1" operator="equal">
      <formula>"Napkin Hs"</formula>
    </cfRule>
  </conditionalFormatting>
  <conditionalFormatting sqref="C35">
    <cfRule type="cellIs" dxfId="18381" priority="21651" stopIfTrue="1" operator="equal">
      <formula>"Towel"</formula>
    </cfRule>
  </conditionalFormatting>
  <conditionalFormatting sqref="C35">
    <cfRule type="cellIs" dxfId="18380" priority="21562" stopIfTrue="1" operator="equal">
      <formula>"Napkin Hs"</formula>
    </cfRule>
    <cfRule type="cellIs" dxfId="18379" priority="21563" stopIfTrue="1" operator="equal">
      <formula>"Towel"</formula>
    </cfRule>
    <cfRule type="cellIs" dxfId="18378" priority="21564" stopIfTrue="1" operator="equal">
      <formula>"Napkin Hs"</formula>
    </cfRule>
    <cfRule type="cellIs" dxfId="18377" priority="21565" stopIfTrue="1" operator="equal">
      <formula>"Towel"</formula>
    </cfRule>
    <cfRule type="cellIs" dxfId="18376" priority="21566" stopIfTrue="1" operator="equal">
      <formula>"Napkin Hs"</formula>
    </cfRule>
    <cfRule type="cellIs" dxfId="18375" priority="21567" stopIfTrue="1" operator="equal">
      <formula>"Towel"</formula>
    </cfRule>
    <cfRule type="cellIs" dxfId="18374" priority="21568" stopIfTrue="1" operator="equal">
      <formula>"Napkin Hs"</formula>
    </cfRule>
    <cfRule type="cellIs" dxfId="18373" priority="21569" stopIfTrue="1" operator="equal">
      <formula>"Towel"</formula>
    </cfRule>
    <cfRule type="cellIs" dxfId="18372" priority="21570" stopIfTrue="1" operator="equal">
      <formula>"Napkin Hs"</formula>
    </cfRule>
    <cfRule type="cellIs" dxfId="18371" priority="21573" stopIfTrue="1" operator="equal">
      <formula>"Towel"</formula>
    </cfRule>
    <cfRule type="cellIs" dxfId="18370" priority="21574" stopIfTrue="1" operator="equal">
      <formula>"Napkin Hs"</formula>
    </cfRule>
    <cfRule type="cellIs" dxfId="18369" priority="21575" stopIfTrue="1" operator="equal">
      <formula>"Towel"</formula>
    </cfRule>
    <cfRule type="cellIs" dxfId="18368" priority="21576" stopIfTrue="1" operator="equal">
      <formula>"Napkin Hs"</formula>
    </cfRule>
    <cfRule type="cellIs" dxfId="18367" priority="21579" stopIfTrue="1" operator="equal">
      <formula>"Towel"</formula>
    </cfRule>
    <cfRule type="cellIs" dxfId="18366" priority="21580" stopIfTrue="1" operator="equal">
      <formula>"Napkin Hs"</formula>
    </cfRule>
    <cfRule type="cellIs" dxfId="18365" priority="21581" stopIfTrue="1" operator="equal">
      <formula>"Towel"</formula>
    </cfRule>
    <cfRule type="cellIs" dxfId="18364" priority="21582" stopIfTrue="1" operator="equal">
      <formula>"Napkin Hs"</formula>
    </cfRule>
    <cfRule type="cellIs" dxfId="18363" priority="21587" stopIfTrue="1" operator="equal">
      <formula>"Towel"</formula>
    </cfRule>
    <cfRule type="cellIs" dxfId="18362" priority="21588" stopIfTrue="1" operator="equal">
      <formula>"Napkin Hs"</formula>
    </cfRule>
    <cfRule type="cellIs" dxfId="18361" priority="21589" stopIfTrue="1" operator="equal">
      <formula>"Towel"</formula>
    </cfRule>
    <cfRule type="cellIs" dxfId="18360" priority="21590" stopIfTrue="1" operator="equal">
      <formula>"Napkin Hs"</formula>
    </cfRule>
    <cfRule type="cellIs" dxfId="18359" priority="21593" stopIfTrue="1" operator="equal">
      <formula>"Towel"</formula>
    </cfRule>
    <cfRule type="cellIs" dxfId="18358" priority="21594" stopIfTrue="1" operator="equal">
      <formula>"Napkin Hs"</formula>
    </cfRule>
    <cfRule type="cellIs" dxfId="18357" priority="21595" stopIfTrue="1" operator="equal">
      <formula>"Towel"</formula>
    </cfRule>
    <cfRule type="cellIs" dxfId="18356" priority="21596" stopIfTrue="1" operator="equal">
      <formula>"Napkin Hs"</formula>
    </cfRule>
    <cfRule type="cellIs" dxfId="18355" priority="21597" stopIfTrue="1" operator="equal">
      <formula>"Towel"</formula>
    </cfRule>
    <cfRule type="cellIs" dxfId="18354" priority="21598" stopIfTrue="1" operator="equal">
      <formula>"Napkin Hs"</formula>
    </cfRule>
    <cfRule type="cellIs" dxfId="18353" priority="21599" stopIfTrue="1" operator="equal">
      <formula>"Towel"</formula>
    </cfRule>
    <cfRule type="cellIs" dxfId="18352" priority="21600" stopIfTrue="1" operator="equal">
      <formula>"Napkin Hs"</formula>
    </cfRule>
    <cfRule type="cellIs" dxfId="18351" priority="21603" stopIfTrue="1" operator="equal">
      <formula>"Towel"</formula>
    </cfRule>
    <cfRule type="cellIs" dxfId="18350" priority="21604" stopIfTrue="1" operator="equal">
      <formula>"Napkin Hs"</formula>
    </cfRule>
    <cfRule type="cellIs" dxfId="18349" priority="21605" stopIfTrue="1" operator="equal">
      <formula>"Towel"</formula>
    </cfRule>
    <cfRule type="cellIs" dxfId="18348" priority="21606" stopIfTrue="1" operator="equal">
      <formula>"Napkin Hs"</formula>
    </cfRule>
    <cfRule type="cellIs" dxfId="18347" priority="21611" stopIfTrue="1" operator="equal">
      <formula>"Towel"</formula>
    </cfRule>
    <cfRule type="cellIs" dxfId="18346" priority="21612" stopIfTrue="1" operator="equal">
      <formula>"Napkin Hs"</formula>
    </cfRule>
    <cfRule type="cellIs" dxfId="18345" priority="21613" stopIfTrue="1" operator="equal">
      <formula>"Towel"</formula>
    </cfRule>
    <cfRule type="cellIs" dxfId="18344" priority="21614" stopIfTrue="1" operator="equal">
      <formula>"Napkin Hs"</formula>
    </cfRule>
    <cfRule type="cellIs" dxfId="18343" priority="21617" stopIfTrue="1" operator="equal">
      <formula>"Towel"</formula>
    </cfRule>
    <cfRule type="cellIs" dxfId="18342" priority="21618" stopIfTrue="1" operator="equal">
      <formula>"Napkin Hs"</formula>
    </cfRule>
    <cfRule type="cellIs" dxfId="18341" priority="21619" stopIfTrue="1" operator="equal">
      <formula>"Towel"</formula>
    </cfRule>
    <cfRule type="cellIs" dxfId="18340" priority="21620" stopIfTrue="1" operator="equal">
      <formula>"Napkin Hs"</formula>
    </cfRule>
    <cfRule type="cellIs" dxfId="18339" priority="21621" stopIfTrue="1" operator="equal">
      <formula>"Towel"</formula>
    </cfRule>
    <cfRule type="cellIs" dxfId="18338" priority="21622" stopIfTrue="1" operator="equal">
      <formula>"Napkin Hs"</formula>
    </cfRule>
    <cfRule type="cellIs" dxfId="18337" priority="21623" stopIfTrue="1" operator="equal">
      <formula>"Towel"</formula>
    </cfRule>
    <cfRule type="cellIs" dxfId="18336" priority="21624" stopIfTrue="1" operator="equal">
      <formula>"Napkin Hs"</formula>
    </cfRule>
    <cfRule type="cellIs" dxfId="18335" priority="21629" stopIfTrue="1" operator="equal">
      <formula>"Towel"</formula>
    </cfRule>
    <cfRule type="cellIs" dxfId="18334" priority="21630" stopIfTrue="1" operator="equal">
      <formula>"Napkin Hs"</formula>
    </cfRule>
    <cfRule type="cellIs" dxfId="18333" priority="21631" stopIfTrue="1" operator="equal">
      <formula>"Towel"</formula>
    </cfRule>
    <cfRule type="cellIs" dxfId="18332" priority="21632" stopIfTrue="1" operator="equal">
      <formula>"Napkin Hs"</formula>
    </cfRule>
    <cfRule type="cellIs" dxfId="18331" priority="21635" stopIfTrue="1" operator="equal">
      <formula>"Towel"</formula>
    </cfRule>
    <cfRule type="cellIs" dxfId="18330" priority="21636" stopIfTrue="1" operator="equal">
      <formula>"Napkin Hs"</formula>
    </cfRule>
    <cfRule type="cellIs" dxfId="18329" priority="21637" stopIfTrue="1" operator="equal">
      <formula>"Towel"</formula>
    </cfRule>
    <cfRule type="cellIs" dxfId="18328" priority="21638" stopIfTrue="1" operator="equal">
      <formula>"Napkin Hs"</formula>
    </cfRule>
    <cfRule type="cellIs" dxfId="18327" priority="21639" stopIfTrue="1" operator="equal">
      <formula>"Towel"</formula>
    </cfRule>
    <cfRule type="cellIs" dxfId="18326" priority="21640" stopIfTrue="1" operator="equal">
      <formula>"Napkin Hs"</formula>
    </cfRule>
    <cfRule type="cellIs" dxfId="18325" priority="21641" stopIfTrue="1" operator="equal">
      <formula>"Towel"</formula>
    </cfRule>
    <cfRule type="cellIs" dxfId="18324" priority="21642" stopIfTrue="1" operator="equal">
      <formula>"Napkin Hs"</formula>
    </cfRule>
    <cfRule type="cellIs" dxfId="18323" priority="21647" stopIfTrue="1" operator="equal">
      <formula>"Towel"</formula>
    </cfRule>
    <cfRule type="cellIs" dxfId="18322" priority="21648" stopIfTrue="1" operator="equal">
      <formula>"Napkin Hs"</formula>
    </cfRule>
    <cfRule type="cellIs" dxfId="18321" priority="21649" stopIfTrue="1" operator="equal">
      <formula>"Towel"</formula>
    </cfRule>
    <cfRule type="cellIs" dxfId="18320" priority="21650" stopIfTrue="1" operator="equal">
      <formula>"Napkin Hs"</formula>
    </cfRule>
    <cfRule type="cellIs" dxfId="18319" priority="21653" stopIfTrue="1" operator="equal">
      <formula>"Towel"</formula>
    </cfRule>
    <cfRule type="cellIs" dxfId="18318" priority="21654" stopIfTrue="1" operator="equal">
      <formula>"Napkin Hs"</formula>
    </cfRule>
    <cfRule type="cellIs" dxfId="18317" priority="21655" stopIfTrue="1" operator="equal">
      <formula>"Towel"</formula>
    </cfRule>
    <cfRule type="cellIs" dxfId="18316" priority="21656" stopIfTrue="1" operator="equal">
      <formula>"Napkin Hs"</formula>
    </cfRule>
  </conditionalFormatting>
  <conditionalFormatting sqref="C35">
    <cfRule type="cellIs" dxfId="18315" priority="21560" stopIfTrue="1" operator="equal">
      <formula>"Napkin Hs"</formula>
    </cfRule>
  </conditionalFormatting>
  <conditionalFormatting sqref="C35">
    <cfRule type="cellIs" dxfId="18314" priority="21559" stopIfTrue="1" operator="equal">
      <formula>"Napkin Hs"</formula>
    </cfRule>
  </conditionalFormatting>
  <conditionalFormatting sqref="C35">
    <cfRule type="cellIs" dxfId="18313" priority="21558" stopIfTrue="1" operator="equal">
      <formula>"Napkin Hs"</formula>
    </cfRule>
  </conditionalFormatting>
  <conditionalFormatting sqref="C35">
    <cfRule type="cellIs" dxfId="18312" priority="21557" stopIfTrue="1" operator="equal">
      <formula>"Napkin Hs"</formula>
    </cfRule>
  </conditionalFormatting>
  <conditionalFormatting sqref="C35">
    <cfRule type="cellIs" dxfId="18311" priority="21556" stopIfTrue="1" operator="equal">
      <formula>"Napkin Hs"</formula>
    </cfRule>
  </conditionalFormatting>
  <conditionalFormatting sqref="C35">
    <cfRule type="cellIs" dxfId="18310" priority="21555" stopIfTrue="1" operator="equal">
      <formula>"Napkin Hs"</formula>
    </cfRule>
  </conditionalFormatting>
  <conditionalFormatting sqref="C35">
    <cfRule type="cellIs" dxfId="18309" priority="21551" stopIfTrue="1" operator="equal">
      <formula>"Towel"</formula>
    </cfRule>
    <cfRule type="cellIs" dxfId="18308" priority="21552" stopIfTrue="1" operator="equal">
      <formula>"Napkin Hs"</formula>
    </cfRule>
  </conditionalFormatting>
  <conditionalFormatting sqref="C35">
    <cfRule type="cellIs" dxfId="18307" priority="21553" stopIfTrue="1" operator="equal">
      <formula>"Towel"</formula>
    </cfRule>
    <cfRule type="cellIs" dxfId="18306" priority="21554" stopIfTrue="1" operator="equal">
      <formula>"Napkin Hs"</formula>
    </cfRule>
  </conditionalFormatting>
  <conditionalFormatting sqref="C35">
    <cfRule type="cellIs" dxfId="18305" priority="21547" stopIfTrue="1" operator="equal">
      <formula>"Towel"</formula>
    </cfRule>
    <cfRule type="cellIs" dxfId="18304" priority="21548" stopIfTrue="1" operator="equal">
      <formula>"Napkin Hs"</formula>
    </cfRule>
  </conditionalFormatting>
  <conditionalFormatting sqref="C35">
    <cfRule type="cellIs" dxfId="18303" priority="21549" stopIfTrue="1" operator="equal">
      <formula>"Towel"</formula>
    </cfRule>
    <cfRule type="cellIs" dxfId="18302" priority="21550" stopIfTrue="1" operator="equal">
      <formula>"Napkin Hs"</formula>
    </cfRule>
  </conditionalFormatting>
  <conditionalFormatting sqref="C35">
    <cfRule type="cellIs" dxfId="18301" priority="21545" stopIfTrue="1" operator="equal">
      <formula>"Towel"</formula>
    </cfRule>
    <cfRule type="cellIs" dxfId="18300" priority="21546" stopIfTrue="1" operator="equal">
      <formula>"Napkin Hs"</formula>
    </cfRule>
  </conditionalFormatting>
  <conditionalFormatting sqref="C35">
    <cfRule type="cellIs" dxfId="18299" priority="21541" stopIfTrue="1" operator="equal">
      <formula>"Towel"</formula>
    </cfRule>
    <cfRule type="cellIs" dxfId="18298" priority="21542" stopIfTrue="1" operator="equal">
      <formula>"Napkin Hs"</formula>
    </cfRule>
  </conditionalFormatting>
  <conditionalFormatting sqref="C35">
    <cfRule type="cellIs" dxfId="18297" priority="21543" stopIfTrue="1" operator="equal">
      <formula>"Towel"</formula>
    </cfRule>
    <cfRule type="cellIs" dxfId="18296" priority="21544" stopIfTrue="1" operator="equal">
      <formula>"Napkin Hs"</formula>
    </cfRule>
  </conditionalFormatting>
  <conditionalFormatting sqref="C35">
    <cfRule type="cellIs" dxfId="18295" priority="21537" stopIfTrue="1" operator="equal">
      <formula>"Towel"</formula>
    </cfRule>
    <cfRule type="cellIs" dxfId="18294" priority="21538" stopIfTrue="1" operator="equal">
      <formula>"Napkin Hs"</formula>
    </cfRule>
  </conditionalFormatting>
  <conditionalFormatting sqref="C35">
    <cfRule type="cellIs" dxfId="18293" priority="21539" stopIfTrue="1" operator="equal">
      <formula>"Towel"</formula>
    </cfRule>
    <cfRule type="cellIs" dxfId="18292" priority="21540" stopIfTrue="1" operator="equal">
      <formula>"Napkin Hs"</formula>
    </cfRule>
  </conditionalFormatting>
  <conditionalFormatting sqref="C35">
    <cfRule type="cellIs" dxfId="18291" priority="21535" stopIfTrue="1" operator="equal">
      <formula>"Towel"</formula>
    </cfRule>
    <cfRule type="cellIs" dxfId="18290" priority="21536" stopIfTrue="1" operator="equal">
      <formula>"Napkin Hs"</formula>
    </cfRule>
  </conditionalFormatting>
  <conditionalFormatting sqref="C35">
    <cfRule type="cellIs" dxfId="18289" priority="21529" stopIfTrue="1" operator="equal">
      <formula>"Towel"</formula>
    </cfRule>
    <cfRule type="cellIs" dxfId="18288" priority="21530" stopIfTrue="1" operator="equal">
      <formula>"Napkin Hs"</formula>
    </cfRule>
  </conditionalFormatting>
  <conditionalFormatting sqref="C35">
    <cfRule type="cellIs" dxfId="18287" priority="21533" stopIfTrue="1" operator="equal">
      <formula>"Towel"</formula>
    </cfRule>
    <cfRule type="cellIs" dxfId="18286" priority="21534" stopIfTrue="1" operator="equal">
      <formula>"Napkin Hs"</formula>
    </cfRule>
  </conditionalFormatting>
  <conditionalFormatting sqref="C35">
    <cfRule type="cellIs" dxfId="18285" priority="21531" stopIfTrue="1" operator="equal">
      <formula>"Towel"</formula>
    </cfRule>
    <cfRule type="cellIs" dxfId="18284" priority="21532" stopIfTrue="1" operator="equal">
      <formula>"Napkin Hs"</formula>
    </cfRule>
  </conditionalFormatting>
  <conditionalFormatting sqref="C35">
    <cfRule type="cellIs" dxfId="18283" priority="21523" stopIfTrue="1" operator="equal">
      <formula>"Towel"</formula>
    </cfRule>
    <cfRule type="cellIs" dxfId="18282" priority="21524" stopIfTrue="1" operator="equal">
      <formula>"Napkin Hs"</formula>
    </cfRule>
  </conditionalFormatting>
  <conditionalFormatting sqref="C35">
    <cfRule type="cellIs" dxfId="18281" priority="21525" stopIfTrue="1" operator="equal">
      <formula>"Towel"</formula>
    </cfRule>
    <cfRule type="cellIs" dxfId="18280" priority="21526" stopIfTrue="1" operator="equal">
      <formula>"Napkin Hs"</formula>
    </cfRule>
  </conditionalFormatting>
  <conditionalFormatting sqref="C35">
    <cfRule type="cellIs" dxfId="18279" priority="21527" stopIfTrue="1" operator="equal">
      <formula>"Towel"</formula>
    </cfRule>
    <cfRule type="cellIs" dxfId="18278" priority="21528" stopIfTrue="1" operator="equal">
      <formula>"Napkin Hs"</formula>
    </cfRule>
  </conditionalFormatting>
  <conditionalFormatting sqref="C35">
    <cfRule type="cellIs" dxfId="18277" priority="21521" stopIfTrue="1" operator="equal">
      <formula>"Towel"</formula>
    </cfRule>
    <cfRule type="cellIs" dxfId="18276" priority="21522" stopIfTrue="1" operator="equal">
      <formula>"Napkin Hs"</formula>
    </cfRule>
  </conditionalFormatting>
  <conditionalFormatting sqref="C35">
    <cfRule type="cellIs" dxfId="18275" priority="21519" stopIfTrue="1" operator="equal">
      <formula>"Towel"</formula>
    </cfRule>
    <cfRule type="cellIs" dxfId="18274" priority="21520" stopIfTrue="1" operator="equal">
      <formula>"Napkin Hs"</formula>
    </cfRule>
  </conditionalFormatting>
  <conditionalFormatting sqref="C35">
    <cfRule type="cellIs" dxfId="18273" priority="21495" stopIfTrue="1" operator="equal">
      <formula>"Towel"</formula>
    </cfRule>
  </conditionalFormatting>
  <conditionalFormatting sqref="C35">
    <cfRule type="cellIs" dxfId="18272" priority="21496" stopIfTrue="1" operator="equal">
      <formula>"Napkin Hs"</formula>
    </cfRule>
    <cfRule type="cellIs" dxfId="18271" priority="21501" stopIfTrue="1" operator="equal">
      <formula>"Towel"</formula>
    </cfRule>
    <cfRule type="cellIs" dxfId="18270" priority="21502" stopIfTrue="1" operator="equal">
      <formula>"Napkin Hs"</formula>
    </cfRule>
    <cfRule type="cellIs" dxfId="18269" priority="21511" stopIfTrue="1" operator="equal">
      <formula>"Towel"</formula>
    </cfRule>
    <cfRule type="cellIs" dxfId="18268" priority="21512" stopIfTrue="1" operator="equal">
      <formula>"Napkin Hs"</formula>
    </cfRule>
    <cfRule type="cellIs" dxfId="18267" priority="21517" stopIfTrue="1" operator="equal">
      <formula>"Towel"</formula>
    </cfRule>
    <cfRule type="cellIs" dxfId="18266" priority="21518" stopIfTrue="1" operator="equal">
      <formula>"Napkin Hs"</formula>
    </cfRule>
  </conditionalFormatting>
  <conditionalFormatting sqref="C35">
    <cfRule type="cellIs" dxfId="18265" priority="21497" stopIfTrue="1" operator="equal">
      <formula>"Towel"</formula>
    </cfRule>
    <cfRule type="cellIs" dxfId="18264" priority="21498" stopIfTrue="1" operator="equal">
      <formula>"Napkin Hs"</formula>
    </cfRule>
    <cfRule type="cellIs" dxfId="18263" priority="21499" stopIfTrue="1" operator="equal">
      <formula>"Towel"</formula>
    </cfRule>
    <cfRule type="cellIs" dxfId="18262" priority="21500" stopIfTrue="1" operator="equal">
      <formula>"Napkin Hs"</formula>
    </cfRule>
    <cfRule type="cellIs" dxfId="18261" priority="21503" stopIfTrue="1" operator="equal">
      <formula>"Towel"</formula>
    </cfRule>
    <cfRule type="cellIs" dxfId="18260" priority="21504" stopIfTrue="1" operator="equal">
      <formula>"Napkin Hs"</formula>
    </cfRule>
    <cfRule type="cellIs" dxfId="18259" priority="21505" stopIfTrue="1" operator="equal">
      <formula>"Towel"</formula>
    </cfRule>
    <cfRule type="cellIs" dxfId="18258" priority="21506" stopIfTrue="1" operator="equal">
      <formula>"Napkin Hs"</formula>
    </cfRule>
    <cfRule type="cellIs" dxfId="18257" priority="21507" stopIfTrue="1" operator="equal">
      <formula>"Towel"</formula>
    </cfRule>
    <cfRule type="cellIs" dxfId="18256" priority="21508" stopIfTrue="1" operator="equal">
      <formula>"Napkin Hs"</formula>
    </cfRule>
    <cfRule type="cellIs" dxfId="18255" priority="21509" stopIfTrue="1" operator="equal">
      <formula>"Towel"</formula>
    </cfRule>
    <cfRule type="cellIs" dxfId="18254" priority="21510" stopIfTrue="1" operator="equal">
      <formula>"Napkin Hs"</formula>
    </cfRule>
    <cfRule type="cellIs" dxfId="18253" priority="21513" stopIfTrue="1" operator="equal">
      <formula>"Towel"</formula>
    </cfRule>
    <cfRule type="cellIs" dxfId="18252" priority="21514" stopIfTrue="1" operator="equal">
      <formula>"Napkin Hs"</formula>
    </cfRule>
    <cfRule type="cellIs" dxfId="18251" priority="21516" stopIfTrue="1" operator="equal">
      <formula>"Napkin Hs"</formula>
    </cfRule>
  </conditionalFormatting>
  <conditionalFormatting sqref="C35">
    <cfRule type="cellIs" dxfId="18250" priority="21515" stopIfTrue="1" operator="equal">
      <formula>"Towel"</formula>
    </cfRule>
  </conditionalFormatting>
  <conditionalFormatting sqref="C35">
    <cfRule type="cellIs" dxfId="18249" priority="21493" stopIfTrue="1" operator="equal">
      <formula>"Towel"</formula>
    </cfRule>
    <cfRule type="cellIs" dxfId="18248" priority="21494" stopIfTrue="1" operator="equal">
      <formula>"Napkin Hs"</formula>
    </cfRule>
  </conditionalFormatting>
  <conditionalFormatting sqref="C35">
    <cfRule type="cellIs" dxfId="18247" priority="21492" stopIfTrue="1" operator="equal">
      <formula>"Napkin Hs"</formula>
    </cfRule>
  </conditionalFormatting>
  <conditionalFormatting sqref="C35">
    <cfRule type="cellIs" dxfId="18246" priority="21491" stopIfTrue="1" operator="equal">
      <formula>"Towel"</formula>
    </cfRule>
  </conditionalFormatting>
  <conditionalFormatting sqref="C35">
    <cfRule type="cellIs" dxfId="18245" priority="21489" stopIfTrue="1" operator="equal">
      <formula>"Towel"</formula>
    </cfRule>
  </conditionalFormatting>
  <conditionalFormatting sqref="C35">
    <cfRule type="cellIs" dxfId="18244" priority="21490" stopIfTrue="1" operator="equal">
      <formula>"Napkin Hs"</formula>
    </cfRule>
  </conditionalFormatting>
  <conditionalFormatting sqref="C35">
    <cfRule type="cellIs" dxfId="18243" priority="21393" stopIfTrue="1" operator="equal">
      <formula>"Towel"</formula>
    </cfRule>
  </conditionalFormatting>
  <conditionalFormatting sqref="C35">
    <cfRule type="cellIs" dxfId="18242" priority="21403" stopIfTrue="1" operator="equal">
      <formula>"Towel"</formula>
    </cfRule>
    <cfRule type="cellIs" dxfId="18241" priority="21404" stopIfTrue="1" operator="equal">
      <formula>"Napkin Hs"</formula>
    </cfRule>
    <cfRule type="cellIs" dxfId="18240" priority="21409" stopIfTrue="1" operator="equal">
      <formula>"Towel"</formula>
    </cfRule>
    <cfRule type="cellIs" dxfId="18239" priority="21410" stopIfTrue="1" operator="equal">
      <formula>"Napkin Hs"</formula>
    </cfRule>
    <cfRule type="cellIs" dxfId="18238" priority="21415" stopIfTrue="1" operator="equal">
      <formula>"Towel"</formula>
    </cfRule>
    <cfRule type="cellIs" dxfId="18237" priority="21416" stopIfTrue="1" operator="equal">
      <formula>"Napkin Hs"</formula>
    </cfRule>
    <cfRule type="cellIs" dxfId="18236" priority="21417" stopIfTrue="1" operator="equal">
      <formula>"Towel"</formula>
    </cfRule>
    <cfRule type="cellIs" dxfId="18235" priority="21418" stopIfTrue="1" operator="equal">
      <formula>"Napkin Hs"</formula>
    </cfRule>
    <cfRule type="cellIs" dxfId="18234" priority="21423" stopIfTrue="1" operator="equal">
      <formula>"Towel"</formula>
    </cfRule>
    <cfRule type="cellIs" dxfId="18233" priority="21424" stopIfTrue="1" operator="equal">
      <formula>"Napkin Hs"</formula>
    </cfRule>
    <cfRule type="cellIs" dxfId="18232" priority="21433" stopIfTrue="1" operator="equal">
      <formula>"Towel"</formula>
    </cfRule>
    <cfRule type="cellIs" dxfId="18231" priority="21434" stopIfTrue="1" operator="equal">
      <formula>"Napkin Hs"</formula>
    </cfRule>
    <cfRule type="cellIs" dxfId="18230" priority="21439" stopIfTrue="1" operator="equal">
      <formula>"Towel"</formula>
    </cfRule>
    <cfRule type="cellIs" dxfId="18229" priority="21440" stopIfTrue="1" operator="equal">
      <formula>"Napkin Hs"</formula>
    </cfRule>
    <cfRule type="cellIs" dxfId="18228" priority="21441" stopIfTrue="1" operator="equal">
      <formula>"Towel"</formula>
    </cfRule>
    <cfRule type="cellIs" dxfId="18227" priority="21442" stopIfTrue="1" operator="equal">
      <formula>"Napkin Hs"</formula>
    </cfRule>
    <cfRule type="cellIs" dxfId="18226" priority="21447" stopIfTrue="1" operator="equal">
      <formula>"Towel"</formula>
    </cfRule>
    <cfRule type="cellIs" dxfId="18225" priority="21448" stopIfTrue="1" operator="equal">
      <formula>"Napkin Hs"</formula>
    </cfRule>
    <cfRule type="cellIs" dxfId="18224" priority="21457" stopIfTrue="1" operator="equal">
      <formula>"Towel"</formula>
    </cfRule>
    <cfRule type="cellIs" dxfId="18223" priority="21458" stopIfTrue="1" operator="equal">
      <formula>"Napkin Hs"</formula>
    </cfRule>
    <cfRule type="cellIs" dxfId="18222" priority="21459" stopIfTrue="1" operator="equal">
      <formula>"Towel"</formula>
    </cfRule>
    <cfRule type="cellIs" dxfId="18221" priority="21460" stopIfTrue="1" operator="equal">
      <formula>"Napkin Hs"</formula>
    </cfRule>
    <cfRule type="cellIs" dxfId="18220" priority="21465" stopIfTrue="1" operator="equal">
      <formula>"Towel"</formula>
    </cfRule>
    <cfRule type="cellIs" dxfId="18219" priority="21466" stopIfTrue="1" operator="equal">
      <formula>"Napkin Hs"</formula>
    </cfRule>
    <cfRule type="cellIs" dxfId="18218" priority="21475" stopIfTrue="1" operator="equal">
      <formula>"Towel"</formula>
    </cfRule>
    <cfRule type="cellIs" dxfId="18217" priority="21476" stopIfTrue="1" operator="equal">
      <formula>"Napkin Hs"</formula>
    </cfRule>
    <cfRule type="cellIs" dxfId="18216" priority="21477" stopIfTrue="1" operator="equal">
      <formula>"Towel"</formula>
    </cfRule>
    <cfRule type="cellIs" dxfId="18215" priority="21478" stopIfTrue="1" operator="equal">
      <formula>"Napkin Hs"</formula>
    </cfRule>
    <cfRule type="cellIs" dxfId="18214" priority="21484" stopIfTrue="1" operator="equal">
      <formula>"Napkin Hs"</formula>
    </cfRule>
  </conditionalFormatting>
  <conditionalFormatting sqref="C35">
    <cfRule type="cellIs" dxfId="18213" priority="21483" stopIfTrue="1" operator="equal">
      <formula>"Towel"</formula>
    </cfRule>
  </conditionalFormatting>
  <conditionalFormatting sqref="C35">
    <cfRule type="cellIs" dxfId="18212" priority="21394" stopIfTrue="1" operator="equal">
      <formula>"Napkin Hs"</formula>
    </cfRule>
    <cfRule type="cellIs" dxfId="18211" priority="21395" stopIfTrue="1" operator="equal">
      <formula>"Towel"</formula>
    </cfRule>
    <cfRule type="cellIs" dxfId="18210" priority="21396" stopIfTrue="1" operator="equal">
      <formula>"Napkin Hs"</formula>
    </cfRule>
    <cfRule type="cellIs" dxfId="18209" priority="21397" stopIfTrue="1" operator="equal">
      <formula>"Towel"</formula>
    </cfRule>
    <cfRule type="cellIs" dxfId="18208" priority="21398" stopIfTrue="1" operator="equal">
      <formula>"Napkin Hs"</formula>
    </cfRule>
    <cfRule type="cellIs" dxfId="18207" priority="21399" stopIfTrue="1" operator="equal">
      <formula>"Towel"</formula>
    </cfRule>
    <cfRule type="cellIs" dxfId="18206" priority="21400" stopIfTrue="1" operator="equal">
      <formula>"Napkin Hs"</formula>
    </cfRule>
    <cfRule type="cellIs" dxfId="18205" priority="21401" stopIfTrue="1" operator="equal">
      <formula>"Towel"</formula>
    </cfRule>
    <cfRule type="cellIs" dxfId="18204" priority="21402" stopIfTrue="1" operator="equal">
      <formula>"Napkin Hs"</formula>
    </cfRule>
    <cfRule type="cellIs" dxfId="18203" priority="21405" stopIfTrue="1" operator="equal">
      <formula>"Towel"</formula>
    </cfRule>
    <cfRule type="cellIs" dxfId="18202" priority="21406" stopIfTrue="1" operator="equal">
      <formula>"Napkin Hs"</formula>
    </cfRule>
    <cfRule type="cellIs" dxfId="18201" priority="21407" stopIfTrue="1" operator="equal">
      <formula>"Towel"</formula>
    </cfRule>
    <cfRule type="cellIs" dxfId="18200" priority="21408" stopIfTrue="1" operator="equal">
      <formula>"Napkin Hs"</formula>
    </cfRule>
    <cfRule type="cellIs" dxfId="18199" priority="21411" stopIfTrue="1" operator="equal">
      <formula>"Towel"</formula>
    </cfRule>
    <cfRule type="cellIs" dxfId="18198" priority="21412" stopIfTrue="1" operator="equal">
      <formula>"Napkin Hs"</formula>
    </cfRule>
    <cfRule type="cellIs" dxfId="18197" priority="21413" stopIfTrue="1" operator="equal">
      <formula>"Towel"</formula>
    </cfRule>
    <cfRule type="cellIs" dxfId="18196" priority="21414" stopIfTrue="1" operator="equal">
      <formula>"Napkin Hs"</formula>
    </cfRule>
    <cfRule type="cellIs" dxfId="18195" priority="21419" stopIfTrue="1" operator="equal">
      <formula>"Towel"</formula>
    </cfRule>
    <cfRule type="cellIs" dxfId="18194" priority="21420" stopIfTrue="1" operator="equal">
      <formula>"Napkin Hs"</formula>
    </cfRule>
    <cfRule type="cellIs" dxfId="18193" priority="21421" stopIfTrue="1" operator="equal">
      <formula>"Towel"</formula>
    </cfRule>
    <cfRule type="cellIs" dxfId="18192" priority="21422" stopIfTrue="1" operator="equal">
      <formula>"Napkin Hs"</formula>
    </cfRule>
    <cfRule type="cellIs" dxfId="18191" priority="21425" stopIfTrue="1" operator="equal">
      <formula>"Towel"</formula>
    </cfRule>
    <cfRule type="cellIs" dxfId="18190" priority="21426" stopIfTrue="1" operator="equal">
      <formula>"Napkin Hs"</formula>
    </cfRule>
    <cfRule type="cellIs" dxfId="18189" priority="21427" stopIfTrue="1" operator="equal">
      <formula>"Towel"</formula>
    </cfRule>
    <cfRule type="cellIs" dxfId="18188" priority="21428" stopIfTrue="1" operator="equal">
      <formula>"Napkin Hs"</formula>
    </cfRule>
    <cfRule type="cellIs" dxfId="18187" priority="21429" stopIfTrue="1" operator="equal">
      <formula>"Towel"</formula>
    </cfRule>
    <cfRule type="cellIs" dxfId="18186" priority="21430" stopIfTrue="1" operator="equal">
      <formula>"Napkin Hs"</formula>
    </cfRule>
    <cfRule type="cellIs" dxfId="18185" priority="21431" stopIfTrue="1" operator="equal">
      <formula>"Towel"</formula>
    </cfRule>
    <cfRule type="cellIs" dxfId="18184" priority="21432" stopIfTrue="1" operator="equal">
      <formula>"Napkin Hs"</formula>
    </cfRule>
    <cfRule type="cellIs" dxfId="18183" priority="21435" stopIfTrue="1" operator="equal">
      <formula>"Towel"</formula>
    </cfRule>
    <cfRule type="cellIs" dxfId="18182" priority="21436" stopIfTrue="1" operator="equal">
      <formula>"Napkin Hs"</formula>
    </cfRule>
    <cfRule type="cellIs" dxfId="18181" priority="21437" stopIfTrue="1" operator="equal">
      <formula>"Towel"</formula>
    </cfRule>
    <cfRule type="cellIs" dxfId="18180" priority="21438" stopIfTrue="1" operator="equal">
      <formula>"Napkin Hs"</formula>
    </cfRule>
    <cfRule type="cellIs" dxfId="18179" priority="21443" stopIfTrue="1" operator="equal">
      <formula>"Towel"</formula>
    </cfRule>
    <cfRule type="cellIs" dxfId="18178" priority="21444" stopIfTrue="1" operator="equal">
      <formula>"Napkin Hs"</formula>
    </cfRule>
    <cfRule type="cellIs" dxfId="18177" priority="21445" stopIfTrue="1" operator="equal">
      <formula>"Towel"</formula>
    </cfRule>
    <cfRule type="cellIs" dxfId="18176" priority="21446" stopIfTrue="1" operator="equal">
      <formula>"Napkin Hs"</formula>
    </cfRule>
    <cfRule type="cellIs" dxfId="18175" priority="21449" stopIfTrue="1" operator="equal">
      <formula>"Towel"</formula>
    </cfRule>
    <cfRule type="cellIs" dxfId="18174" priority="21450" stopIfTrue="1" operator="equal">
      <formula>"Napkin Hs"</formula>
    </cfRule>
    <cfRule type="cellIs" dxfId="18173" priority="21451" stopIfTrue="1" operator="equal">
      <formula>"Towel"</formula>
    </cfRule>
    <cfRule type="cellIs" dxfId="18172" priority="21452" stopIfTrue="1" operator="equal">
      <formula>"Napkin Hs"</formula>
    </cfRule>
    <cfRule type="cellIs" dxfId="18171" priority="21453" stopIfTrue="1" operator="equal">
      <formula>"Towel"</formula>
    </cfRule>
    <cfRule type="cellIs" dxfId="18170" priority="21454" stopIfTrue="1" operator="equal">
      <formula>"Napkin Hs"</formula>
    </cfRule>
    <cfRule type="cellIs" dxfId="18169" priority="21455" stopIfTrue="1" operator="equal">
      <formula>"Towel"</formula>
    </cfRule>
    <cfRule type="cellIs" dxfId="18168" priority="21456" stopIfTrue="1" operator="equal">
      <formula>"Napkin Hs"</formula>
    </cfRule>
    <cfRule type="cellIs" dxfId="18167" priority="21461" stopIfTrue="1" operator="equal">
      <formula>"Towel"</formula>
    </cfRule>
    <cfRule type="cellIs" dxfId="18166" priority="21462" stopIfTrue="1" operator="equal">
      <formula>"Napkin Hs"</formula>
    </cfRule>
    <cfRule type="cellIs" dxfId="18165" priority="21463" stopIfTrue="1" operator="equal">
      <formula>"Towel"</formula>
    </cfRule>
    <cfRule type="cellIs" dxfId="18164" priority="21464" stopIfTrue="1" operator="equal">
      <formula>"Napkin Hs"</formula>
    </cfRule>
    <cfRule type="cellIs" dxfId="18163" priority="21467" stopIfTrue="1" operator="equal">
      <formula>"Towel"</formula>
    </cfRule>
    <cfRule type="cellIs" dxfId="18162" priority="21468" stopIfTrue="1" operator="equal">
      <formula>"Napkin Hs"</formula>
    </cfRule>
    <cfRule type="cellIs" dxfId="18161" priority="21469" stopIfTrue="1" operator="equal">
      <formula>"Towel"</formula>
    </cfRule>
    <cfRule type="cellIs" dxfId="18160" priority="21470" stopIfTrue="1" operator="equal">
      <formula>"Napkin Hs"</formula>
    </cfRule>
    <cfRule type="cellIs" dxfId="18159" priority="21471" stopIfTrue="1" operator="equal">
      <formula>"Towel"</formula>
    </cfRule>
    <cfRule type="cellIs" dxfId="18158" priority="21472" stopIfTrue="1" operator="equal">
      <formula>"Napkin Hs"</formula>
    </cfRule>
    <cfRule type="cellIs" dxfId="18157" priority="21473" stopIfTrue="1" operator="equal">
      <formula>"Towel"</formula>
    </cfRule>
    <cfRule type="cellIs" dxfId="18156" priority="21474" stopIfTrue="1" operator="equal">
      <formula>"Napkin Hs"</formula>
    </cfRule>
    <cfRule type="cellIs" dxfId="18155" priority="21479" stopIfTrue="1" operator="equal">
      <formula>"Towel"</formula>
    </cfRule>
    <cfRule type="cellIs" dxfId="18154" priority="21480" stopIfTrue="1" operator="equal">
      <formula>"Napkin Hs"</formula>
    </cfRule>
    <cfRule type="cellIs" dxfId="18153" priority="21481" stopIfTrue="1" operator="equal">
      <formula>"Towel"</formula>
    </cfRule>
    <cfRule type="cellIs" dxfId="18152" priority="21482" stopIfTrue="1" operator="equal">
      <formula>"Napkin Hs"</formula>
    </cfRule>
    <cfRule type="cellIs" dxfId="18151" priority="21485" stopIfTrue="1" operator="equal">
      <formula>"Towel"</formula>
    </cfRule>
    <cfRule type="cellIs" dxfId="18150" priority="21486" stopIfTrue="1" operator="equal">
      <formula>"Napkin Hs"</formula>
    </cfRule>
    <cfRule type="cellIs" dxfId="18149" priority="21487" stopIfTrue="1" operator="equal">
      <formula>"Towel"</formula>
    </cfRule>
    <cfRule type="cellIs" dxfId="18148" priority="21488" stopIfTrue="1" operator="equal">
      <formula>"Napkin Hs"</formula>
    </cfRule>
  </conditionalFormatting>
  <conditionalFormatting sqref="C35">
    <cfRule type="cellIs" dxfId="18147" priority="21392" stopIfTrue="1" operator="equal">
      <formula>"Napkin Hs"</formula>
    </cfRule>
  </conditionalFormatting>
  <conditionalFormatting sqref="C35">
    <cfRule type="cellIs" dxfId="18146" priority="21391" stopIfTrue="1" operator="equal">
      <formula>"Napkin Hs"</formula>
    </cfRule>
  </conditionalFormatting>
  <conditionalFormatting sqref="C35">
    <cfRule type="cellIs" dxfId="18145" priority="21390" stopIfTrue="1" operator="equal">
      <formula>"Napkin Hs"</formula>
    </cfRule>
  </conditionalFormatting>
  <conditionalFormatting sqref="C35">
    <cfRule type="cellIs" dxfId="18144" priority="21389" stopIfTrue="1" operator="equal">
      <formula>"Napkin Hs"</formula>
    </cfRule>
  </conditionalFormatting>
  <conditionalFormatting sqref="C35">
    <cfRule type="cellIs" dxfId="18143" priority="21388" stopIfTrue="1" operator="equal">
      <formula>"Napkin Hs"</formula>
    </cfRule>
  </conditionalFormatting>
  <conditionalFormatting sqref="C35">
    <cfRule type="cellIs" dxfId="18142" priority="21387" stopIfTrue="1" operator="equal">
      <formula>"Napkin Hs"</formula>
    </cfRule>
  </conditionalFormatting>
  <conditionalFormatting sqref="C35">
    <cfRule type="cellIs" dxfId="18141" priority="21383" stopIfTrue="1" operator="equal">
      <formula>"Towel"</formula>
    </cfRule>
    <cfRule type="cellIs" dxfId="18140" priority="21384" stopIfTrue="1" operator="equal">
      <formula>"Napkin Hs"</formula>
    </cfRule>
  </conditionalFormatting>
  <conditionalFormatting sqref="C35">
    <cfRule type="cellIs" dxfId="18139" priority="21385" stopIfTrue="1" operator="equal">
      <formula>"Towel"</formula>
    </cfRule>
    <cfRule type="cellIs" dxfId="18138" priority="21386" stopIfTrue="1" operator="equal">
      <formula>"Napkin Hs"</formula>
    </cfRule>
  </conditionalFormatting>
  <conditionalFormatting sqref="C35">
    <cfRule type="cellIs" dxfId="18137" priority="21379" stopIfTrue="1" operator="equal">
      <formula>"Towel"</formula>
    </cfRule>
    <cfRule type="cellIs" dxfId="18136" priority="21380" stopIfTrue="1" operator="equal">
      <formula>"Napkin Hs"</formula>
    </cfRule>
  </conditionalFormatting>
  <conditionalFormatting sqref="C35">
    <cfRule type="cellIs" dxfId="18135" priority="21381" stopIfTrue="1" operator="equal">
      <formula>"Towel"</formula>
    </cfRule>
    <cfRule type="cellIs" dxfId="18134" priority="21382" stopIfTrue="1" operator="equal">
      <formula>"Napkin Hs"</formula>
    </cfRule>
  </conditionalFormatting>
  <conditionalFormatting sqref="B36:C36">
    <cfRule type="cellIs" dxfId="18133" priority="21377" stopIfTrue="1" operator="equal">
      <formula>"Towel"</formula>
    </cfRule>
    <cfRule type="cellIs" dxfId="18132" priority="21378" stopIfTrue="1" operator="equal">
      <formula>"Napkin Hs"</formula>
    </cfRule>
  </conditionalFormatting>
  <conditionalFormatting sqref="C36">
    <cfRule type="cellIs" dxfId="18131" priority="21373" stopIfTrue="1" operator="equal">
      <formula>"Towel"</formula>
    </cfRule>
    <cfRule type="cellIs" dxfId="18130" priority="21374" stopIfTrue="1" operator="equal">
      <formula>"Napkin Hs"</formula>
    </cfRule>
  </conditionalFormatting>
  <conditionalFormatting sqref="C36">
    <cfRule type="cellIs" dxfId="18129" priority="21375" stopIfTrue="1" operator="equal">
      <formula>"Towel"</formula>
    </cfRule>
    <cfRule type="cellIs" dxfId="18128" priority="21376" stopIfTrue="1" operator="equal">
      <formula>"Napkin Hs"</formula>
    </cfRule>
  </conditionalFormatting>
  <conditionalFormatting sqref="C36">
    <cfRule type="cellIs" dxfId="18127" priority="21369" stopIfTrue="1" operator="equal">
      <formula>"Towel"</formula>
    </cfRule>
    <cfRule type="cellIs" dxfId="18126" priority="21370" stopIfTrue="1" operator="equal">
      <formula>"Napkin Hs"</formula>
    </cfRule>
  </conditionalFormatting>
  <conditionalFormatting sqref="C36">
    <cfRule type="cellIs" dxfId="18125" priority="21371" stopIfTrue="1" operator="equal">
      <formula>"Towel"</formula>
    </cfRule>
    <cfRule type="cellIs" dxfId="18124" priority="21372" stopIfTrue="1" operator="equal">
      <formula>"Napkin Hs"</formula>
    </cfRule>
  </conditionalFormatting>
  <conditionalFormatting sqref="C36">
    <cfRule type="cellIs" dxfId="18123" priority="21367" stopIfTrue="1" operator="equal">
      <formula>"Towel"</formula>
    </cfRule>
    <cfRule type="cellIs" dxfId="18122" priority="21368" stopIfTrue="1" operator="equal">
      <formula>"Napkin Hs"</formula>
    </cfRule>
  </conditionalFormatting>
  <conditionalFormatting sqref="B36">
    <cfRule type="cellIs" dxfId="18121" priority="21365" stopIfTrue="1" operator="equal">
      <formula>"Towel"</formula>
    </cfRule>
    <cfRule type="cellIs" dxfId="18120" priority="21366" stopIfTrue="1" operator="equal">
      <formula>"Napkin Hs"</formula>
    </cfRule>
  </conditionalFormatting>
  <conditionalFormatting sqref="B36:C36">
    <cfRule type="cellIs" dxfId="18119" priority="21363" stopIfTrue="1" operator="equal">
      <formula>"Towel"</formula>
    </cfRule>
    <cfRule type="cellIs" dxfId="18118" priority="21364" stopIfTrue="1" operator="equal">
      <formula>"Napkin Hs"</formula>
    </cfRule>
  </conditionalFormatting>
  <conditionalFormatting sqref="C36">
    <cfRule type="cellIs" dxfId="18117" priority="21359" stopIfTrue="1" operator="equal">
      <formula>"Towel"</formula>
    </cfRule>
    <cfRule type="cellIs" dxfId="18116" priority="21360" stopIfTrue="1" operator="equal">
      <formula>"Napkin Hs"</formula>
    </cfRule>
  </conditionalFormatting>
  <conditionalFormatting sqref="C36">
    <cfRule type="cellIs" dxfId="18115" priority="21362" stopIfTrue="1" operator="equal">
      <formula>"Napkin Hs"</formula>
    </cfRule>
  </conditionalFormatting>
  <conditionalFormatting sqref="C36">
    <cfRule type="cellIs" dxfId="18114" priority="21361" stopIfTrue="1" operator="equal">
      <formula>"Towel"</formula>
    </cfRule>
  </conditionalFormatting>
  <conditionalFormatting sqref="B36:C36">
    <cfRule type="cellIs" dxfId="18113" priority="21357" stopIfTrue="1" operator="equal">
      <formula>"Towel"</formula>
    </cfRule>
    <cfRule type="cellIs" dxfId="18112" priority="21358" stopIfTrue="1" operator="equal">
      <formula>"Napkin Hs"</formula>
    </cfRule>
  </conditionalFormatting>
  <conditionalFormatting sqref="C36">
    <cfRule type="cellIs" dxfId="18111" priority="21353" stopIfTrue="1" operator="equal">
      <formula>"Towel"</formula>
    </cfRule>
    <cfRule type="cellIs" dxfId="18110" priority="21354" stopIfTrue="1" operator="equal">
      <formula>"Napkin Hs"</formula>
    </cfRule>
  </conditionalFormatting>
  <conditionalFormatting sqref="C36">
    <cfRule type="cellIs" dxfId="18109" priority="21356" stopIfTrue="1" operator="equal">
      <formula>"Napkin Hs"</formula>
    </cfRule>
  </conditionalFormatting>
  <conditionalFormatting sqref="C36">
    <cfRule type="cellIs" dxfId="18108" priority="21355" stopIfTrue="1" operator="equal">
      <formula>"Towel"</formula>
    </cfRule>
  </conditionalFormatting>
  <conditionalFormatting sqref="B36">
    <cfRule type="cellIs" dxfId="18107" priority="21351" stopIfTrue="1" operator="equal">
      <formula>"Towel"</formula>
    </cfRule>
    <cfRule type="cellIs" dxfId="18106" priority="21352" stopIfTrue="1" operator="equal">
      <formula>"Napkin Hs"</formula>
    </cfRule>
  </conditionalFormatting>
  <conditionalFormatting sqref="B36">
    <cfRule type="cellIs" dxfId="18105" priority="21349" stopIfTrue="1" operator="equal">
      <formula>"Towel"</formula>
    </cfRule>
    <cfRule type="cellIs" dxfId="18104" priority="21350" stopIfTrue="1" operator="equal">
      <formula>"Napkin Hs"</formula>
    </cfRule>
  </conditionalFormatting>
  <conditionalFormatting sqref="B36">
    <cfRule type="cellIs" dxfId="18103" priority="21347" stopIfTrue="1" operator="equal">
      <formula>"Towel"</formula>
    </cfRule>
    <cfRule type="cellIs" dxfId="18102" priority="21348" stopIfTrue="1" operator="equal">
      <formula>"Napkin Hs"</formula>
    </cfRule>
  </conditionalFormatting>
  <conditionalFormatting sqref="B36">
    <cfRule type="cellIs" dxfId="18101" priority="21345" stopIfTrue="1" operator="equal">
      <formula>"Towel"</formula>
    </cfRule>
    <cfRule type="cellIs" dxfId="18100" priority="21346" stopIfTrue="1" operator="equal">
      <formula>"Napkin Hs"</formula>
    </cfRule>
  </conditionalFormatting>
  <conditionalFormatting sqref="B36">
    <cfRule type="cellIs" dxfId="18099" priority="21343" stopIfTrue="1" operator="equal">
      <formula>"Towel"</formula>
    </cfRule>
    <cfRule type="cellIs" dxfId="18098" priority="21344" stopIfTrue="1" operator="equal">
      <formula>"Napkin Hs"</formula>
    </cfRule>
  </conditionalFormatting>
  <conditionalFormatting sqref="B36">
    <cfRule type="cellIs" dxfId="18097" priority="21341" stopIfTrue="1" operator="equal">
      <formula>"Towel"</formula>
    </cfRule>
    <cfRule type="cellIs" dxfId="18096" priority="21342" stopIfTrue="1" operator="equal">
      <formula>"Napkin Hs"</formula>
    </cfRule>
  </conditionalFormatting>
  <conditionalFormatting sqref="B36">
    <cfRule type="cellIs" dxfId="18095" priority="21339" stopIfTrue="1" operator="equal">
      <formula>"Towel"</formula>
    </cfRule>
    <cfRule type="cellIs" dxfId="18094" priority="21340" stopIfTrue="1" operator="equal">
      <formula>"Napkin Hs"</formula>
    </cfRule>
  </conditionalFormatting>
  <conditionalFormatting sqref="B36">
    <cfRule type="cellIs" dxfId="18093" priority="21337" stopIfTrue="1" operator="equal">
      <formula>"Towel"</formula>
    </cfRule>
    <cfRule type="cellIs" dxfId="18092" priority="21338" stopIfTrue="1" operator="equal">
      <formula>"Napkin Hs"</formula>
    </cfRule>
  </conditionalFormatting>
  <conditionalFormatting sqref="B36">
    <cfRule type="cellIs" dxfId="18091" priority="21336" stopIfTrue="1" operator="equal">
      <formula>"Napkin Hs"</formula>
    </cfRule>
  </conditionalFormatting>
  <conditionalFormatting sqref="B36">
    <cfRule type="cellIs" dxfId="18090" priority="21335" stopIfTrue="1" operator="equal">
      <formula>"Napkin Hs"</formula>
    </cfRule>
  </conditionalFormatting>
  <conditionalFormatting sqref="B36">
    <cfRule type="cellIs" dxfId="18089" priority="21334" stopIfTrue="1" operator="equal">
      <formula>"Napkin Hs"</formula>
    </cfRule>
  </conditionalFormatting>
  <conditionalFormatting sqref="C36">
    <cfRule type="cellIs" dxfId="18088" priority="21332" stopIfTrue="1" operator="equal">
      <formula>"Towel"</formula>
    </cfRule>
    <cfRule type="cellIs" dxfId="18087" priority="21333" stopIfTrue="1" operator="equal">
      <formula>"Napkin Hs"</formula>
    </cfRule>
  </conditionalFormatting>
  <conditionalFormatting sqref="C36">
    <cfRule type="cellIs" dxfId="18086" priority="21328" stopIfTrue="1" operator="equal">
      <formula>"Towel"</formula>
    </cfRule>
    <cfRule type="cellIs" dxfId="18085" priority="21329" stopIfTrue="1" operator="equal">
      <formula>"Napkin Hs"</formula>
    </cfRule>
  </conditionalFormatting>
  <conditionalFormatting sqref="C36">
    <cfRule type="cellIs" dxfId="18084" priority="21330" stopIfTrue="1" operator="equal">
      <formula>"Towel"</formula>
    </cfRule>
    <cfRule type="cellIs" dxfId="18083" priority="21331" stopIfTrue="1" operator="equal">
      <formula>"Napkin Hs"</formula>
    </cfRule>
  </conditionalFormatting>
  <conditionalFormatting sqref="C36">
    <cfRule type="cellIs" dxfId="18082" priority="21326" stopIfTrue="1" operator="equal">
      <formula>"Towel"</formula>
    </cfRule>
    <cfRule type="cellIs" dxfId="18081" priority="21327" stopIfTrue="1" operator="equal">
      <formula>"Napkin Hs"</formula>
    </cfRule>
  </conditionalFormatting>
  <conditionalFormatting sqref="C36">
    <cfRule type="cellIs" dxfId="18080" priority="21324" stopIfTrue="1" operator="equal">
      <formula>"Towel"</formula>
    </cfRule>
    <cfRule type="cellIs" dxfId="18079" priority="21325" stopIfTrue="1" operator="equal">
      <formula>"Napkin Hs"</formula>
    </cfRule>
  </conditionalFormatting>
  <conditionalFormatting sqref="C36">
    <cfRule type="cellIs" dxfId="18078" priority="21322" stopIfTrue="1" operator="equal">
      <formula>"Towel"</formula>
    </cfRule>
    <cfRule type="cellIs" dxfId="18077" priority="21323" stopIfTrue="1" operator="equal">
      <formula>"Napkin Hs"</formula>
    </cfRule>
  </conditionalFormatting>
  <conditionalFormatting sqref="C36">
    <cfRule type="cellIs" dxfId="18076" priority="21314" stopIfTrue="1" operator="equal">
      <formula>"Towel"</formula>
    </cfRule>
    <cfRule type="cellIs" dxfId="18075" priority="21315" stopIfTrue="1" operator="equal">
      <formula>"Napkin Hs"</formula>
    </cfRule>
  </conditionalFormatting>
  <conditionalFormatting sqref="C36">
    <cfRule type="cellIs" dxfId="18074" priority="21316" stopIfTrue="1" operator="equal">
      <formula>"Towel"</formula>
    </cfRule>
    <cfRule type="cellIs" dxfId="18073" priority="21317" stopIfTrue="1" operator="equal">
      <formula>"Napkin Hs"</formula>
    </cfRule>
  </conditionalFormatting>
  <conditionalFormatting sqref="C36">
    <cfRule type="cellIs" dxfId="18072" priority="21312" stopIfTrue="1" operator="equal">
      <formula>"Towel"</formula>
    </cfRule>
    <cfRule type="cellIs" dxfId="18071" priority="21313" stopIfTrue="1" operator="equal">
      <formula>"Napkin Hs"</formula>
    </cfRule>
  </conditionalFormatting>
  <conditionalFormatting sqref="C36">
    <cfRule type="cellIs" dxfId="18070" priority="21310" stopIfTrue="1" operator="equal">
      <formula>"Towel"</formula>
    </cfRule>
    <cfRule type="cellIs" dxfId="18069" priority="21311" stopIfTrue="1" operator="equal">
      <formula>"Napkin Hs"</formula>
    </cfRule>
  </conditionalFormatting>
  <conditionalFormatting sqref="C36">
    <cfRule type="cellIs" dxfId="18068" priority="21318" stopIfTrue="1" operator="equal">
      <formula>"Towel"</formula>
    </cfRule>
    <cfRule type="cellIs" dxfId="18067" priority="21319" stopIfTrue="1" operator="equal">
      <formula>"Napkin Hs"</formula>
    </cfRule>
  </conditionalFormatting>
  <conditionalFormatting sqref="C36">
    <cfRule type="cellIs" dxfId="18066" priority="21320" stopIfTrue="1" operator="equal">
      <formula>"Towel"</formula>
    </cfRule>
    <cfRule type="cellIs" dxfId="18065" priority="21321" stopIfTrue="1" operator="equal">
      <formula>"Napkin Hs"</formula>
    </cfRule>
  </conditionalFormatting>
  <conditionalFormatting sqref="C36">
    <cfRule type="cellIs" dxfId="18064" priority="21308" stopIfTrue="1" operator="equal">
      <formula>"Towel"</formula>
    </cfRule>
    <cfRule type="cellIs" dxfId="18063" priority="21309" stopIfTrue="1" operator="equal">
      <formula>"Napkin Hs"</formula>
    </cfRule>
  </conditionalFormatting>
  <conditionalFormatting sqref="C36">
    <cfRule type="cellIs" dxfId="18062" priority="21304" stopIfTrue="1" operator="equal">
      <formula>"Towel"</formula>
    </cfRule>
    <cfRule type="cellIs" dxfId="18061" priority="21305" stopIfTrue="1" operator="equal">
      <formula>"Napkin Hs"</formula>
    </cfRule>
  </conditionalFormatting>
  <conditionalFormatting sqref="C36">
    <cfRule type="cellIs" dxfId="18060" priority="21306" stopIfTrue="1" operator="equal">
      <formula>"Towel"</formula>
    </cfRule>
    <cfRule type="cellIs" dxfId="18059" priority="21307" stopIfTrue="1" operator="equal">
      <formula>"Napkin Hs"</formula>
    </cfRule>
  </conditionalFormatting>
  <conditionalFormatting sqref="C36">
    <cfRule type="cellIs" dxfId="18058" priority="21302" stopIfTrue="1" operator="equal">
      <formula>"Towel"</formula>
    </cfRule>
    <cfRule type="cellIs" dxfId="18057" priority="21303" stopIfTrue="1" operator="equal">
      <formula>"Napkin Hs"</formula>
    </cfRule>
  </conditionalFormatting>
  <conditionalFormatting sqref="C36">
    <cfRule type="cellIs" dxfId="18056" priority="21300" stopIfTrue="1" operator="equal">
      <formula>"Towel"</formula>
    </cfRule>
    <cfRule type="cellIs" dxfId="18055" priority="21301" stopIfTrue="1" operator="equal">
      <formula>"Napkin Hs"</formula>
    </cfRule>
  </conditionalFormatting>
  <conditionalFormatting sqref="C36">
    <cfRule type="cellIs" dxfId="18054" priority="21298" stopIfTrue="1" operator="equal">
      <formula>"Towel"</formula>
    </cfRule>
    <cfRule type="cellIs" dxfId="18053" priority="21299" stopIfTrue="1" operator="equal">
      <formula>"Napkin Hs"</formula>
    </cfRule>
  </conditionalFormatting>
  <conditionalFormatting sqref="C36">
    <cfRule type="cellIs" dxfId="18052" priority="21290" stopIfTrue="1" operator="equal">
      <formula>"Towel"</formula>
    </cfRule>
    <cfRule type="cellIs" dxfId="18051" priority="21291" stopIfTrue="1" operator="equal">
      <formula>"Napkin Hs"</formula>
    </cfRule>
  </conditionalFormatting>
  <conditionalFormatting sqref="C36">
    <cfRule type="cellIs" dxfId="18050" priority="21292" stopIfTrue="1" operator="equal">
      <formula>"Towel"</formula>
    </cfRule>
    <cfRule type="cellIs" dxfId="18049" priority="21293" stopIfTrue="1" operator="equal">
      <formula>"Napkin Hs"</formula>
    </cfRule>
  </conditionalFormatting>
  <conditionalFormatting sqref="C36">
    <cfRule type="cellIs" dxfId="18048" priority="21288" stopIfTrue="1" operator="equal">
      <formula>"Towel"</formula>
    </cfRule>
    <cfRule type="cellIs" dxfId="18047" priority="21289" stopIfTrue="1" operator="equal">
      <formula>"Napkin Hs"</formula>
    </cfRule>
  </conditionalFormatting>
  <conditionalFormatting sqref="C36">
    <cfRule type="cellIs" dxfId="18046" priority="21286" stopIfTrue="1" operator="equal">
      <formula>"Towel"</formula>
    </cfRule>
    <cfRule type="cellIs" dxfId="18045" priority="21287" stopIfTrue="1" operator="equal">
      <formula>"Napkin Hs"</formula>
    </cfRule>
  </conditionalFormatting>
  <conditionalFormatting sqref="C36">
    <cfRule type="cellIs" dxfId="18044" priority="21294" stopIfTrue="1" operator="equal">
      <formula>"Towel"</formula>
    </cfRule>
    <cfRule type="cellIs" dxfId="18043" priority="21295" stopIfTrue="1" operator="equal">
      <formula>"Napkin Hs"</formula>
    </cfRule>
  </conditionalFormatting>
  <conditionalFormatting sqref="C36">
    <cfRule type="cellIs" dxfId="18042" priority="21296" stopIfTrue="1" operator="equal">
      <formula>"Towel"</formula>
    </cfRule>
    <cfRule type="cellIs" dxfId="18041" priority="21297" stopIfTrue="1" operator="equal">
      <formula>"Napkin Hs"</formula>
    </cfRule>
  </conditionalFormatting>
  <conditionalFormatting sqref="C36">
    <cfRule type="cellIs" dxfId="18040" priority="21284" stopIfTrue="1" operator="equal">
      <formula>"Towel"</formula>
    </cfRule>
    <cfRule type="cellIs" dxfId="18039" priority="21285" stopIfTrue="1" operator="equal">
      <formula>"Napkin Hs"</formula>
    </cfRule>
  </conditionalFormatting>
  <conditionalFormatting sqref="C36">
    <cfRule type="cellIs" dxfId="18038" priority="21280" stopIfTrue="1" operator="equal">
      <formula>"Towel"</formula>
    </cfRule>
    <cfRule type="cellIs" dxfId="18037" priority="21281" stopIfTrue="1" operator="equal">
      <formula>"Napkin Hs"</formula>
    </cfRule>
  </conditionalFormatting>
  <conditionalFormatting sqref="C36">
    <cfRule type="cellIs" dxfId="18036" priority="21282" stopIfTrue="1" operator="equal">
      <formula>"Towel"</formula>
    </cfRule>
    <cfRule type="cellIs" dxfId="18035" priority="21283" stopIfTrue="1" operator="equal">
      <formula>"Napkin Hs"</formula>
    </cfRule>
  </conditionalFormatting>
  <conditionalFormatting sqref="C36">
    <cfRule type="cellIs" dxfId="18034" priority="21276" stopIfTrue="1" operator="equal">
      <formula>"Towel"</formula>
    </cfRule>
    <cfRule type="cellIs" dxfId="18033" priority="21277" stopIfTrue="1" operator="equal">
      <formula>"Napkin Hs"</formula>
    </cfRule>
  </conditionalFormatting>
  <conditionalFormatting sqref="C36">
    <cfRule type="cellIs" dxfId="18032" priority="21278" stopIfTrue="1" operator="equal">
      <formula>"Towel"</formula>
    </cfRule>
    <cfRule type="cellIs" dxfId="18031" priority="21279" stopIfTrue="1" operator="equal">
      <formula>"Napkin Hs"</formula>
    </cfRule>
  </conditionalFormatting>
  <conditionalFormatting sqref="C36">
    <cfRule type="cellIs" dxfId="18030" priority="21274" stopIfTrue="1" operator="equal">
      <formula>"Towel"</formula>
    </cfRule>
    <cfRule type="cellIs" dxfId="18029" priority="21275" stopIfTrue="1" operator="equal">
      <formula>"Napkin Hs"</formula>
    </cfRule>
  </conditionalFormatting>
  <conditionalFormatting sqref="C36">
    <cfRule type="cellIs" dxfId="18028" priority="21268" stopIfTrue="1" operator="equal">
      <formula>"Towel"</formula>
    </cfRule>
    <cfRule type="cellIs" dxfId="18027" priority="21269" stopIfTrue="1" operator="equal">
      <formula>"Napkin Hs"</formula>
    </cfRule>
  </conditionalFormatting>
  <conditionalFormatting sqref="C36">
    <cfRule type="cellIs" dxfId="18026" priority="21272" stopIfTrue="1" operator="equal">
      <formula>"Towel"</formula>
    </cfRule>
    <cfRule type="cellIs" dxfId="18025" priority="21273" stopIfTrue="1" operator="equal">
      <formula>"Napkin Hs"</formula>
    </cfRule>
  </conditionalFormatting>
  <conditionalFormatting sqref="C36">
    <cfRule type="cellIs" dxfId="18024" priority="21270" stopIfTrue="1" operator="equal">
      <formula>"Towel"</formula>
    </cfRule>
    <cfRule type="cellIs" dxfId="18023" priority="21271" stopIfTrue="1" operator="equal">
      <formula>"Napkin Hs"</formula>
    </cfRule>
  </conditionalFormatting>
  <conditionalFormatting sqref="C36">
    <cfRule type="cellIs" dxfId="18022" priority="21262" stopIfTrue="1" operator="equal">
      <formula>"Towel"</formula>
    </cfRule>
    <cfRule type="cellIs" dxfId="18021" priority="21263" stopIfTrue="1" operator="equal">
      <formula>"Napkin Hs"</formula>
    </cfRule>
  </conditionalFormatting>
  <conditionalFormatting sqref="C36">
    <cfRule type="cellIs" dxfId="18020" priority="21264" stopIfTrue="1" operator="equal">
      <formula>"Towel"</formula>
    </cfRule>
    <cfRule type="cellIs" dxfId="18019" priority="21265" stopIfTrue="1" operator="equal">
      <formula>"Napkin Hs"</formula>
    </cfRule>
  </conditionalFormatting>
  <conditionalFormatting sqref="C36">
    <cfRule type="cellIs" dxfId="18018" priority="21266" stopIfTrue="1" operator="equal">
      <formula>"Towel"</formula>
    </cfRule>
    <cfRule type="cellIs" dxfId="18017" priority="21267" stopIfTrue="1" operator="equal">
      <formula>"Napkin Hs"</formula>
    </cfRule>
  </conditionalFormatting>
  <conditionalFormatting sqref="C36">
    <cfRule type="cellIs" dxfId="18016" priority="21260" stopIfTrue="1" operator="equal">
      <formula>"Towel"</formula>
    </cfRule>
    <cfRule type="cellIs" dxfId="18015" priority="21261" stopIfTrue="1" operator="equal">
      <formula>"Napkin Hs"</formula>
    </cfRule>
  </conditionalFormatting>
  <conditionalFormatting sqref="C36">
    <cfRule type="cellIs" dxfId="18014" priority="21258" stopIfTrue="1" operator="equal">
      <formula>"Towel"</formula>
    </cfRule>
    <cfRule type="cellIs" dxfId="18013" priority="21259" stopIfTrue="1" operator="equal">
      <formula>"Napkin Hs"</formula>
    </cfRule>
  </conditionalFormatting>
  <conditionalFormatting sqref="C36">
    <cfRule type="cellIs" dxfId="18012" priority="21234" stopIfTrue="1" operator="equal">
      <formula>"Towel"</formula>
    </cfRule>
  </conditionalFormatting>
  <conditionalFormatting sqref="C36">
    <cfRule type="cellIs" dxfId="18011" priority="21235" stopIfTrue="1" operator="equal">
      <formula>"Napkin Hs"</formula>
    </cfRule>
    <cfRule type="cellIs" dxfId="18010" priority="21240" stopIfTrue="1" operator="equal">
      <formula>"Towel"</formula>
    </cfRule>
    <cfRule type="cellIs" dxfId="18009" priority="21241" stopIfTrue="1" operator="equal">
      <formula>"Napkin Hs"</formula>
    </cfRule>
    <cfRule type="cellIs" dxfId="18008" priority="21250" stopIfTrue="1" operator="equal">
      <formula>"Towel"</formula>
    </cfRule>
    <cfRule type="cellIs" dxfId="18007" priority="21251" stopIfTrue="1" operator="equal">
      <formula>"Napkin Hs"</formula>
    </cfRule>
    <cfRule type="cellIs" dxfId="18006" priority="21256" stopIfTrue="1" operator="equal">
      <formula>"Towel"</formula>
    </cfRule>
    <cfRule type="cellIs" dxfId="18005" priority="21257" stopIfTrue="1" operator="equal">
      <formula>"Napkin Hs"</formula>
    </cfRule>
  </conditionalFormatting>
  <conditionalFormatting sqref="C36">
    <cfRule type="cellIs" dxfId="18004" priority="21236" stopIfTrue="1" operator="equal">
      <formula>"Towel"</formula>
    </cfRule>
    <cfRule type="cellIs" dxfId="18003" priority="21237" stopIfTrue="1" operator="equal">
      <formula>"Napkin Hs"</formula>
    </cfRule>
    <cfRule type="cellIs" dxfId="18002" priority="21238" stopIfTrue="1" operator="equal">
      <formula>"Towel"</formula>
    </cfRule>
    <cfRule type="cellIs" dxfId="18001" priority="21239" stopIfTrue="1" operator="equal">
      <formula>"Napkin Hs"</formula>
    </cfRule>
    <cfRule type="cellIs" dxfId="18000" priority="21242" stopIfTrue="1" operator="equal">
      <formula>"Towel"</formula>
    </cfRule>
    <cfRule type="cellIs" dxfId="17999" priority="21243" stopIfTrue="1" operator="equal">
      <formula>"Napkin Hs"</formula>
    </cfRule>
    <cfRule type="cellIs" dxfId="17998" priority="21244" stopIfTrue="1" operator="equal">
      <formula>"Towel"</formula>
    </cfRule>
    <cfRule type="cellIs" dxfId="17997" priority="21245" stopIfTrue="1" operator="equal">
      <formula>"Napkin Hs"</formula>
    </cfRule>
    <cfRule type="cellIs" dxfId="17996" priority="21246" stopIfTrue="1" operator="equal">
      <formula>"Towel"</formula>
    </cfRule>
    <cfRule type="cellIs" dxfId="17995" priority="21247" stopIfTrue="1" operator="equal">
      <formula>"Napkin Hs"</formula>
    </cfRule>
    <cfRule type="cellIs" dxfId="17994" priority="21248" stopIfTrue="1" operator="equal">
      <formula>"Towel"</formula>
    </cfRule>
    <cfRule type="cellIs" dxfId="17993" priority="21249" stopIfTrue="1" operator="equal">
      <formula>"Napkin Hs"</formula>
    </cfRule>
    <cfRule type="cellIs" dxfId="17992" priority="21252" stopIfTrue="1" operator="equal">
      <formula>"Towel"</formula>
    </cfRule>
    <cfRule type="cellIs" dxfId="17991" priority="21253" stopIfTrue="1" operator="equal">
      <formula>"Napkin Hs"</formula>
    </cfRule>
    <cfRule type="cellIs" dxfId="17990" priority="21255" stopIfTrue="1" operator="equal">
      <formula>"Napkin Hs"</formula>
    </cfRule>
  </conditionalFormatting>
  <conditionalFormatting sqref="C36">
    <cfRule type="cellIs" dxfId="17989" priority="21254" stopIfTrue="1" operator="equal">
      <formula>"Towel"</formula>
    </cfRule>
  </conditionalFormatting>
  <conditionalFormatting sqref="C36">
    <cfRule type="cellIs" dxfId="17988" priority="21232" stopIfTrue="1" operator="equal">
      <formula>"Towel"</formula>
    </cfRule>
    <cfRule type="cellIs" dxfId="17987" priority="21233" stopIfTrue="1" operator="equal">
      <formula>"Napkin Hs"</formula>
    </cfRule>
  </conditionalFormatting>
  <conditionalFormatting sqref="C36">
    <cfRule type="cellIs" dxfId="17986" priority="21231" stopIfTrue="1" operator="equal">
      <formula>"Napkin Hs"</formula>
    </cfRule>
  </conditionalFormatting>
  <conditionalFormatting sqref="C36">
    <cfRule type="cellIs" dxfId="17985" priority="21230" stopIfTrue="1" operator="equal">
      <formula>"Towel"</formula>
    </cfRule>
  </conditionalFormatting>
  <conditionalFormatting sqref="C36">
    <cfRule type="cellIs" dxfId="17984" priority="21228" stopIfTrue="1" operator="equal">
      <formula>"Towel"</formula>
    </cfRule>
  </conditionalFormatting>
  <conditionalFormatting sqref="C36">
    <cfRule type="cellIs" dxfId="17983" priority="21229" stopIfTrue="1" operator="equal">
      <formula>"Napkin Hs"</formula>
    </cfRule>
  </conditionalFormatting>
  <conditionalFormatting sqref="C36">
    <cfRule type="cellIs" dxfId="17982" priority="21132" stopIfTrue="1" operator="equal">
      <formula>"Towel"</formula>
    </cfRule>
  </conditionalFormatting>
  <conditionalFormatting sqref="C36">
    <cfRule type="cellIs" dxfId="17981" priority="21142" stopIfTrue="1" operator="equal">
      <formula>"Towel"</formula>
    </cfRule>
    <cfRule type="cellIs" dxfId="17980" priority="21143" stopIfTrue="1" operator="equal">
      <formula>"Napkin Hs"</formula>
    </cfRule>
    <cfRule type="cellIs" dxfId="17979" priority="21148" stopIfTrue="1" operator="equal">
      <formula>"Towel"</formula>
    </cfRule>
    <cfRule type="cellIs" dxfId="17978" priority="21149" stopIfTrue="1" operator="equal">
      <formula>"Napkin Hs"</formula>
    </cfRule>
    <cfRule type="cellIs" dxfId="17977" priority="21154" stopIfTrue="1" operator="equal">
      <formula>"Towel"</formula>
    </cfRule>
    <cfRule type="cellIs" dxfId="17976" priority="21155" stopIfTrue="1" operator="equal">
      <formula>"Napkin Hs"</formula>
    </cfRule>
    <cfRule type="cellIs" dxfId="17975" priority="21156" stopIfTrue="1" operator="equal">
      <formula>"Towel"</formula>
    </cfRule>
    <cfRule type="cellIs" dxfId="17974" priority="21157" stopIfTrue="1" operator="equal">
      <formula>"Napkin Hs"</formula>
    </cfRule>
    <cfRule type="cellIs" dxfId="17973" priority="21162" stopIfTrue="1" operator="equal">
      <formula>"Towel"</formula>
    </cfRule>
    <cfRule type="cellIs" dxfId="17972" priority="21163" stopIfTrue="1" operator="equal">
      <formula>"Napkin Hs"</formula>
    </cfRule>
    <cfRule type="cellIs" dxfId="17971" priority="21172" stopIfTrue="1" operator="equal">
      <formula>"Towel"</formula>
    </cfRule>
    <cfRule type="cellIs" dxfId="17970" priority="21173" stopIfTrue="1" operator="equal">
      <formula>"Napkin Hs"</formula>
    </cfRule>
    <cfRule type="cellIs" dxfId="17969" priority="21178" stopIfTrue="1" operator="equal">
      <formula>"Towel"</formula>
    </cfRule>
    <cfRule type="cellIs" dxfId="17968" priority="21179" stopIfTrue="1" operator="equal">
      <formula>"Napkin Hs"</formula>
    </cfRule>
    <cfRule type="cellIs" dxfId="17967" priority="21180" stopIfTrue="1" operator="equal">
      <formula>"Towel"</formula>
    </cfRule>
    <cfRule type="cellIs" dxfId="17966" priority="21181" stopIfTrue="1" operator="equal">
      <formula>"Napkin Hs"</formula>
    </cfRule>
    <cfRule type="cellIs" dxfId="17965" priority="21186" stopIfTrue="1" operator="equal">
      <formula>"Towel"</formula>
    </cfRule>
    <cfRule type="cellIs" dxfId="17964" priority="21187" stopIfTrue="1" operator="equal">
      <formula>"Napkin Hs"</formula>
    </cfRule>
    <cfRule type="cellIs" dxfId="17963" priority="21196" stopIfTrue="1" operator="equal">
      <formula>"Towel"</formula>
    </cfRule>
    <cfRule type="cellIs" dxfId="17962" priority="21197" stopIfTrue="1" operator="equal">
      <formula>"Napkin Hs"</formula>
    </cfRule>
    <cfRule type="cellIs" dxfId="17961" priority="21198" stopIfTrue="1" operator="equal">
      <formula>"Towel"</formula>
    </cfRule>
    <cfRule type="cellIs" dxfId="17960" priority="21199" stopIfTrue="1" operator="equal">
      <formula>"Napkin Hs"</formula>
    </cfRule>
    <cfRule type="cellIs" dxfId="17959" priority="21204" stopIfTrue="1" operator="equal">
      <formula>"Towel"</formula>
    </cfRule>
    <cfRule type="cellIs" dxfId="17958" priority="21205" stopIfTrue="1" operator="equal">
      <formula>"Napkin Hs"</formula>
    </cfRule>
    <cfRule type="cellIs" dxfId="17957" priority="21214" stopIfTrue="1" operator="equal">
      <formula>"Towel"</formula>
    </cfRule>
    <cfRule type="cellIs" dxfId="17956" priority="21215" stopIfTrue="1" operator="equal">
      <formula>"Napkin Hs"</formula>
    </cfRule>
    <cfRule type="cellIs" dxfId="17955" priority="21216" stopIfTrue="1" operator="equal">
      <formula>"Towel"</formula>
    </cfRule>
    <cfRule type="cellIs" dxfId="17954" priority="21217" stopIfTrue="1" operator="equal">
      <formula>"Napkin Hs"</formula>
    </cfRule>
    <cfRule type="cellIs" dxfId="17953" priority="21223" stopIfTrue="1" operator="equal">
      <formula>"Napkin Hs"</formula>
    </cfRule>
  </conditionalFormatting>
  <conditionalFormatting sqref="C36">
    <cfRule type="cellIs" dxfId="17952" priority="21222" stopIfTrue="1" operator="equal">
      <formula>"Towel"</formula>
    </cfRule>
  </conditionalFormatting>
  <conditionalFormatting sqref="C36">
    <cfRule type="cellIs" dxfId="17951" priority="21133" stopIfTrue="1" operator="equal">
      <formula>"Napkin Hs"</formula>
    </cfRule>
    <cfRule type="cellIs" dxfId="17950" priority="21134" stopIfTrue="1" operator="equal">
      <formula>"Towel"</formula>
    </cfRule>
    <cfRule type="cellIs" dxfId="17949" priority="21135" stopIfTrue="1" operator="equal">
      <formula>"Napkin Hs"</formula>
    </cfRule>
    <cfRule type="cellIs" dxfId="17948" priority="21136" stopIfTrue="1" operator="equal">
      <formula>"Towel"</formula>
    </cfRule>
    <cfRule type="cellIs" dxfId="17947" priority="21137" stopIfTrue="1" operator="equal">
      <formula>"Napkin Hs"</formula>
    </cfRule>
    <cfRule type="cellIs" dxfId="17946" priority="21138" stopIfTrue="1" operator="equal">
      <formula>"Towel"</formula>
    </cfRule>
    <cfRule type="cellIs" dxfId="17945" priority="21139" stopIfTrue="1" operator="equal">
      <formula>"Napkin Hs"</formula>
    </cfRule>
    <cfRule type="cellIs" dxfId="17944" priority="21140" stopIfTrue="1" operator="equal">
      <formula>"Towel"</formula>
    </cfRule>
    <cfRule type="cellIs" dxfId="17943" priority="21141" stopIfTrue="1" operator="equal">
      <formula>"Napkin Hs"</formula>
    </cfRule>
    <cfRule type="cellIs" dxfId="17942" priority="21144" stopIfTrue="1" operator="equal">
      <formula>"Towel"</formula>
    </cfRule>
    <cfRule type="cellIs" dxfId="17941" priority="21145" stopIfTrue="1" operator="equal">
      <formula>"Napkin Hs"</formula>
    </cfRule>
    <cfRule type="cellIs" dxfId="17940" priority="21146" stopIfTrue="1" operator="equal">
      <formula>"Towel"</formula>
    </cfRule>
    <cfRule type="cellIs" dxfId="17939" priority="21147" stopIfTrue="1" operator="equal">
      <formula>"Napkin Hs"</formula>
    </cfRule>
    <cfRule type="cellIs" dxfId="17938" priority="21150" stopIfTrue="1" operator="equal">
      <formula>"Towel"</formula>
    </cfRule>
    <cfRule type="cellIs" dxfId="17937" priority="21151" stopIfTrue="1" operator="equal">
      <formula>"Napkin Hs"</formula>
    </cfRule>
    <cfRule type="cellIs" dxfId="17936" priority="21152" stopIfTrue="1" operator="equal">
      <formula>"Towel"</formula>
    </cfRule>
    <cfRule type="cellIs" dxfId="17935" priority="21153" stopIfTrue="1" operator="equal">
      <formula>"Napkin Hs"</formula>
    </cfRule>
    <cfRule type="cellIs" dxfId="17934" priority="21158" stopIfTrue="1" operator="equal">
      <formula>"Towel"</formula>
    </cfRule>
    <cfRule type="cellIs" dxfId="17933" priority="21159" stopIfTrue="1" operator="equal">
      <formula>"Napkin Hs"</formula>
    </cfRule>
    <cfRule type="cellIs" dxfId="17932" priority="21160" stopIfTrue="1" operator="equal">
      <formula>"Towel"</formula>
    </cfRule>
    <cfRule type="cellIs" dxfId="17931" priority="21161" stopIfTrue="1" operator="equal">
      <formula>"Napkin Hs"</formula>
    </cfRule>
    <cfRule type="cellIs" dxfId="17930" priority="21164" stopIfTrue="1" operator="equal">
      <formula>"Towel"</formula>
    </cfRule>
    <cfRule type="cellIs" dxfId="17929" priority="21165" stopIfTrue="1" operator="equal">
      <formula>"Napkin Hs"</formula>
    </cfRule>
    <cfRule type="cellIs" dxfId="17928" priority="21166" stopIfTrue="1" operator="equal">
      <formula>"Towel"</formula>
    </cfRule>
    <cfRule type="cellIs" dxfId="17927" priority="21167" stopIfTrue="1" operator="equal">
      <formula>"Napkin Hs"</formula>
    </cfRule>
    <cfRule type="cellIs" dxfId="17926" priority="21168" stopIfTrue="1" operator="equal">
      <formula>"Towel"</formula>
    </cfRule>
    <cfRule type="cellIs" dxfId="17925" priority="21169" stopIfTrue="1" operator="equal">
      <formula>"Napkin Hs"</formula>
    </cfRule>
    <cfRule type="cellIs" dxfId="17924" priority="21170" stopIfTrue="1" operator="equal">
      <formula>"Towel"</formula>
    </cfRule>
    <cfRule type="cellIs" dxfId="17923" priority="21171" stopIfTrue="1" operator="equal">
      <formula>"Napkin Hs"</formula>
    </cfRule>
    <cfRule type="cellIs" dxfId="17922" priority="21174" stopIfTrue="1" operator="equal">
      <formula>"Towel"</formula>
    </cfRule>
    <cfRule type="cellIs" dxfId="17921" priority="21175" stopIfTrue="1" operator="equal">
      <formula>"Napkin Hs"</formula>
    </cfRule>
    <cfRule type="cellIs" dxfId="17920" priority="21176" stopIfTrue="1" operator="equal">
      <formula>"Towel"</formula>
    </cfRule>
    <cfRule type="cellIs" dxfId="17919" priority="21177" stopIfTrue="1" operator="equal">
      <formula>"Napkin Hs"</formula>
    </cfRule>
    <cfRule type="cellIs" dxfId="17918" priority="21182" stopIfTrue="1" operator="equal">
      <formula>"Towel"</formula>
    </cfRule>
    <cfRule type="cellIs" dxfId="17917" priority="21183" stopIfTrue="1" operator="equal">
      <formula>"Napkin Hs"</formula>
    </cfRule>
    <cfRule type="cellIs" dxfId="17916" priority="21184" stopIfTrue="1" operator="equal">
      <formula>"Towel"</formula>
    </cfRule>
    <cfRule type="cellIs" dxfId="17915" priority="21185" stopIfTrue="1" operator="equal">
      <formula>"Napkin Hs"</formula>
    </cfRule>
    <cfRule type="cellIs" dxfId="17914" priority="21188" stopIfTrue="1" operator="equal">
      <formula>"Towel"</formula>
    </cfRule>
    <cfRule type="cellIs" dxfId="17913" priority="21189" stopIfTrue="1" operator="equal">
      <formula>"Napkin Hs"</formula>
    </cfRule>
    <cfRule type="cellIs" dxfId="17912" priority="21190" stopIfTrue="1" operator="equal">
      <formula>"Towel"</formula>
    </cfRule>
    <cfRule type="cellIs" dxfId="17911" priority="21191" stopIfTrue="1" operator="equal">
      <formula>"Napkin Hs"</formula>
    </cfRule>
    <cfRule type="cellIs" dxfId="17910" priority="21192" stopIfTrue="1" operator="equal">
      <formula>"Towel"</formula>
    </cfRule>
    <cfRule type="cellIs" dxfId="17909" priority="21193" stopIfTrue="1" operator="equal">
      <formula>"Napkin Hs"</formula>
    </cfRule>
    <cfRule type="cellIs" dxfId="17908" priority="21194" stopIfTrue="1" operator="equal">
      <formula>"Towel"</formula>
    </cfRule>
    <cfRule type="cellIs" dxfId="17907" priority="21195" stopIfTrue="1" operator="equal">
      <formula>"Napkin Hs"</formula>
    </cfRule>
    <cfRule type="cellIs" dxfId="17906" priority="21200" stopIfTrue="1" operator="equal">
      <formula>"Towel"</formula>
    </cfRule>
    <cfRule type="cellIs" dxfId="17905" priority="21201" stopIfTrue="1" operator="equal">
      <formula>"Napkin Hs"</formula>
    </cfRule>
    <cfRule type="cellIs" dxfId="17904" priority="21202" stopIfTrue="1" operator="equal">
      <formula>"Towel"</formula>
    </cfRule>
    <cfRule type="cellIs" dxfId="17903" priority="21203" stopIfTrue="1" operator="equal">
      <formula>"Napkin Hs"</formula>
    </cfRule>
    <cfRule type="cellIs" dxfId="17902" priority="21206" stopIfTrue="1" operator="equal">
      <formula>"Towel"</formula>
    </cfRule>
    <cfRule type="cellIs" dxfId="17901" priority="21207" stopIfTrue="1" operator="equal">
      <formula>"Napkin Hs"</formula>
    </cfRule>
    <cfRule type="cellIs" dxfId="17900" priority="21208" stopIfTrue="1" operator="equal">
      <formula>"Towel"</formula>
    </cfRule>
    <cfRule type="cellIs" dxfId="17899" priority="21209" stopIfTrue="1" operator="equal">
      <formula>"Napkin Hs"</formula>
    </cfRule>
    <cfRule type="cellIs" dxfId="17898" priority="21210" stopIfTrue="1" operator="equal">
      <formula>"Towel"</formula>
    </cfRule>
    <cfRule type="cellIs" dxfId="17897" priority="21211" stopIfTrue="1" operator="equal">
      <formula>"Napkin Hs"</formula>
    </cfRule>
    <cfRule type="cellIs" dxfId="17896" priority="21212" stopIfTrue="1" operator="equal">
      <formula>"Towel"</formula>
    </cfRule>
    <cfRule type="cellIs" dxfId="17895" priority="21213" stopIfTrue="1" operator="equal">
      <formula>"Napkin Hs"</formula>
    </cfRule>
    <cfRule type="cellIs" dxfId="17894" priority="21218" stopIfTrue="1" operator="equal">
      <formula>"Towel"</formula>
    </cfRule>
    <cfRule type="cellIs" dxfId="17893" priority="21219" stopIfTrue="1" operator="equal">
      <formula>"Napkin Hs"</formula>
    </cfRule>
    <cfRule type="cellIs" dxfId="17892" priority="21220" stopIfTrue="1" operator="equal">
      <formula>"Towel"</formula>
    </cfRule>
    <cfRule type="cellIs" dxfId="17891" priority="21221" stopIfTrue="1" operator="equal">
      <formula>"Napkin Hs"</formula>
    </cfRule>
    <cfRule type="cellIs" dxfId="17890" priority="21224" stopIfTrue="1" operator="equal">
      <formula>"Towel"</formula>
    </cfRule>
    <cfRule type="cellIs" dxfId="17889" priority="21225" stopIfTrue="1" operator="equal">
      <formula>"Napkin Hs"</formula>
    </cfRule>
    <cfRule type="cellIs" dxfId="17888" priority="21226" stopIfTrue="1" operator="equal">
      <formula>"Towel"</formula>
    </cfRule>
    <cfRule type="cellIs" dxfId="17887" priority="21227" stopIfTrue="1" operator="equal">
      <formula>"Napkin Hs"</formula>
    </cfRule>
  </conditionalFormatting>
  <conditionalFormatting sqref="C36">
    <cfRule type="cellIs" dxfId="17886" priority="21131" stopIfTrue="1" operator="equal">
      <formula>"Napkin Hs"</formula>
    </cfRule>
  </conditionalFormatting>
  <conditionalFormatting sqref="C36">
    <cfRule type="cellIs" dxfId="17885" priority="21130" stopIfTrue="1" operator="equal">
      <formula>"Napkin Hs"</formula>
    </cfRule>
  </conditionalFormatting>
  <conditionalFormatting sqref="C36">
    <cfRule type="cellIs" dxfId="17884" priority="21129" stopIfTrue="1" operator="equal">
      <formula>"Napkin Hs"</formula>
    </cfRule>
  </conditionalFormatting>
  <conditionalFormatting sqref="C36">
    <cfRule type="cellIs" dxfId="17883" priority="21128" stopIfTrue="1" operator="equal">
      <formula>"Napkin Hs"</formula>
    </cfRule>
  </conditionalFormatting>
  <conditionalFormatting sqref="C36">
    <cfRule type="cellIs" dxfId="17882" priority="21127" stopIfTrue="1" operator="equal">
      <formula>"Napkin Hs"</formula>
    </cfRule>
  </conditionalFormatting>
  <conditionalFormatting sqref="C36">
    <cfRule type="cellIs" dxfId="17881" priority="21126" stopIfTrue="1" operator="equal">
      <formula>"Napkin Hs"</formula>
    </cfRule>
  </conditionalFormatting>
  <conditionalFormatting sqref="C36">
    <cfRule type="cellIs" dxfId="17880" priority="21122" stopIfTrue="1" operator="equal">
      <formula>"Towel"</formula>
    </cfRule>
    <cfRule type="cellIs" dxfId="17879" priority="21123" stopIfTrue="1" operator="equal">
      <formula>"Napkin Hs"</formula>
    </cfRule>
  </conditionalFormatting>
  <conditionalFormatting sqref="C36">
    <cfRule type="cellIs" dxfId="17878" priority="21124" stopIfTrue="1" operator="equal">
      <formula>"Towel"</formula>
    </cfRule>
    <cfRule type="cellIs" dxfId="17877" priority="21125" stopIfTrue="1" operator="equal">
      <formula>"Napkin Hs"</formula>
    </cfRule>
  </conditionalFormatting>
  <conditionalFormatting sqref="C36">
    <cfRule type="cellIs" dxfId="17876" priority="21118" stopIfTrue="1" operator="equal">
      <formula>"Towel"</formula>
    </cfRule>
    <cfRule type="cellIs" dxfId="17875" priority="21119" stopIfTrue="1" operator="equal">
      <formula>"Napkin Hs"</formula>
    </cfRule>
  </conditionalFormatting>
  <conditionalFormatting sqref="C36">
    <cfRule type="cellIs" dxfId="17874" priority="21120" stopIfTrue="1" operator="equal">
      <formula>"Towel"</formula>
    </cfRule>
    <cfRule type="cellIs" dxfId="17873" priority="21121" stopIfTrue="1" operator="equal">
      <formula>"Napkin Hs"</formula>
    </cfRule>
  </conditionalFormatting>
  <conditionalFormatting sqref="C36">
    <cfRule type="cellIs" dxfId="17872" priority="21116" stopIfTrue="1" operator="equal">
      <formula>"Towel"</formula>
    </cfRule>
    <cfRule type="cellIs" dxfId="17871" priority="21117" stopIfTrue="1" operator="equal">
      <formula>"Napkin Hs"</formula>
    </cfRule>
  </conditionalFormatting>
  <conditionalFormatting sqref="C36">
    <cfRule type="cellIs" dxfId="17870" priority="21112" stopIfTrue="1" operator="equal">
      <formula>"Towel"</formula>
    </cfRule>
    <cfRule type="cellIs" dxfId="17869" priority="21113" stopIfTrue="1" operator="equal">
      <formula>"Napkin Hs"</formula>
    </cfRule>
  </conditionalFormatting>
  <conditionalFormatting sqref="C36">
    <cfRule type="cellIs" dxfId="17868" priority="21114" stopIfTrue="1" operator="equal">
      <formula>"Towel"</formula>
    </cfRule>
    <cfRule type="cellIs" dxfId="17867" priority="21115" stopIfTrue="1" operator="equal">
      <formula>"Napkin Hs"</formula>
    </cfRule>
  </conditionalFormatting>
  <conditionalFormatting sqref="C36">
    <cfRule type="cellIs" dxfId="17866" priority="21108" stopIfTrue="1" operator="equal">
      <formula>"Towel"</formula>
    </cfRule>
    <cfRule type="cellIs" dxfId="17865" priority="21109" stopIfTrue="1" operator="equal">
      <formula>"Napkin Hs"</formula>
    </cfRule>
  </conditionalFormatting>
  <conditionalFormatting sqref="C36">
    <cfRule type="cellIs" dxfId="17864" priority="21110" stopIfTrue="1" operator="equal">
      <formula>"Towel"</formula>
    </cfRule>
    <cfRule type="cellIs" dxfId="17863" priority="21111" stopIfTrue="1" operator="equal">
      <formula>"Napkin Hs"</formula>
    </cfRule>
  </conditionalFormatting>
  <conditionalFormatting sqref="C36">
    <cfRule type="cellIs" dxfId="17862" priority="21106" stopIfTrue="1" operator="equal">
      <formula>"Towel"</formula>
    </cfRule>
    <cfRule type="cellIs" dxfId="17861" priority="21107" stopIfTrue="1" operator="equal">
      <formula>"Napkin Hs"</formula>
    </cfRule>
  </conditionalFormatting>
  <conditionalFormatting sqref="C36">
    <cfRule type="cellIs" dxfId="17860" priority="21100" stopIfTrue="1" operator="equal">
      <formula>"Towel"</formula>
    </cfRule>
    <cfRule type="cellIs" dxfId="17859" priority="21101" stopIfTrue="1" operator="equal">
      <formula>"Napkin Hs"</formula>
    </cfRule>
  </conditionalFormatting>
  <conditionalFormatting sqref="C36">
    <cfRule type="cellIs" dxfId="17858" priority="21104" stopIfTrue="1" operator="equal">
      <formula>"Towel"</formula>
    </cfRule>
    <cfRule type="cellIs" dxfId="17857" priority="21105" stopIfTrue="1" operator="equal">
      <formula>"Napkin Hs"</formula>
    </cfRule>
  </conditionalFormatting>
  <conditionalFormatting sqref="C36">
    <cfRule type="cellIs" dxfId="17856" priority="21102" stopIfTrue="1" operator="equal">
      <formula>"Towel"</formula>
    </cfRule>
    <cfRule type="cellIs" dxfId="17855" priority="21103" stopIfTrue="1" operator="equal">
      <formula>"Napkin Hs"</formula>
    </cfRule>
  </conditionalFormatting>
  <conditionalFormatting sqref="C36">
    <cfRule type="cellIs" dxfId="17854" priority="21094" stopIfTrue="1" operator="equal">
      <formula>"Towel"</formula>
    </cfRule>
    <cfRule type="cellIs" dxfId="17853" priority="21095" stopIfTrue="1" operator="equal">
      <formula>"Napkin Hs"</formula>
    </cfRule>
  </conditionalFormatting>
  <conditionalFormatting sqref="C36">
    <cfRule type="cellIs" dxfId="17852" priority="21096" stopIfTrue="1" operator="equal">
      <formula>"Towel"</formula>
    </cfRule>
    <cfRule type="cellIs" dxfId="17851" priority="21097" stopIfTrue="1" operator="equal">
      <formula>"Napkin Hs"</formula>
    </cfRule>
  </conditionalFormatting>
  <conditionalFormatting sqref="C36">
    <cfRule type="cellIs" dxfId="17850" priority="21098" stopIfTrue="1" operator="equal">
      <formula>"Towel"</formula>
    </cfRule>
    <cfRule type="cellIs" dxfId="17849" priority="21099" stopIfTrue="1" operator="equal">
      <formula>"Napkin Hs"</formula>
    </cfRule>
  </conditionalFormatting>
  <conditionalFormatting sqref="C36">
    <cfRule type="cellIs" dxfId="17848" priority="21092" stopIfTrue="1" operator="equal">
      <formula>"Towel"</formula>
    </cfRule>
    <cfRule type="cellIs" dxfId="17847" priority="21093" stopIfTrue="1" operator="equal">
      <formula>"Napkin Hs"</formula>
    </cfRule>
  </conditionalFormatting>
  <conditionalFormatting sqref="C36">
    <cfRule type="cellIs" dxfId="17846" priority="21090" stopIfTrue="1" operator="equal">
      <formula>"Towel"</formula>
    </cfRule>
    <cfRule type="cellIs" dxfId="17845" priority="21091" stopIfTrue="1" operator="equal">
      <formula>"Napkin Hs"</formula>
    </cfRule>
  </conditionalFormatting>
  <conditionalFormatting sqref="C36">
    <cfRule type="cellIs" dxfId="17844" priority="21066" stopIfTrue="1" operator="equal">
      <formula>"Towel"</formula>
    </cfRule>
  </conditionalFormatting>
  <conditionalFormatting sqref="C36">
    <cfRule type="cellIs" dxfId="17843" priority="21067" stopIfTrue="1" operator="equal">
      <formula>"Napkin Hs"</formula>
    </cfRule>
    <cfRule type="cellIs" dxfId="17842" priority="21072" stopIfTrue="1" operator="equal">
      <formula>"Towel"</formula>
    </cfRule>
    <cfRule type="cellIs" dxfId="17841" priority="21073" stopIfTrue="1" operator="equal">
      <formula>"Napkin Hs"</formula>
    </cfRule>
    <cfRule type="cellIs" dxfId="17840" priority="21082" stopIfTrue="1" operator="equal">
      <formula>"Towel"</formula>
    </cfRule>
    <cfRule type="cellIs" dxfId="17839" priority="21083" stopIfTrue="1" operator="equal">
      <formula>"Napkin Hs"</formula>
    </cfRule>
    <cfRule type="cellIs" dxfId="17838" priority="21088" stopIfTrue="1" operator="equal">
      <formula>"Towel"</formula>
    </cfRule>
    <cfRule type="cellIs" dxfId="17837" priority="21089" stopIfTrue="1" operator="equal">
      <formula>"Napkin Hs"</formula>
    </cfRule>
  </conditionalFormatting>
  <conditionalFormatting sqref="C36">
    <cfRule type="cellIs" dxfId="17836" priority="21068" stopIfTrue="1" operator="equal">
      <formula>"Towel"</formula>
    </cfRule>
    <cfRule type="cellIs" dxfId="17835" priority="21069" stopIfTrue="1" operator="equal">
      <formula>"Napkin Hs"</formula>
    </cfRule>
    <cfRule type="cellIs" dxfId="17834" priority="21070" stopIfTrue="1" operator="equal">
      <formula>"Towel"</formula>
    </cfRule>
    <cfRule type="cellIs" dxfId="17833" priority="21071" stopIfTrue="1" operator="equal">
      <formula>"Napkin Hs"</formula>
    </cfRule>
    <cfRule type="cellIs" dxfId="17832" priority="21074" stopIfTrue="1" operator="equal">
      <formula>"Towel"</formula>
    </cfRule>
    <cfRule type="cellIs" dxfId="17831" priority="21075" stopIfTrue="1" operator="equal">
      <formula>"Napkin Hs"</formula>
    </cfRule>
    <cfRule type="cellIs" dxfId="17830" priority="21076" stopIfTrue="1" operator="equal">
      <formula>"Towel"</formula>
    </cfRule>
    <cfRule type="cellIs" dxfId="17829" priority="21077" stopIfTrue="1" operator="equal">
      <formula>"Napkin Hs"</formula>
    </cfRule>
    <cfRule type="cellIs" dxfId="17828" priority="21078" stopIfTrue="1" operator="equal">
      <formula>"Towel"</formula>
    </cfRule>
    <cfRule type="cellIs" dxfId="17827" priority="21079" stopIfTrue="1" operator="equal">
      <formula>"Napkin Hs"</formula>
    </cfRule>
    <cfRule type="cellIs" dxfId="17826" priority="21080" stopIfTrue="1" operator="equal">
      <formula>"Towel"</formula>
    </cfRule>
    <cfRule type="cellIs" dxfId="17825" priority="21081" stopIfTrue="1" operator="equal">
      <formula>"Napkin Hs"</formula>
    </cfRule>
    <cfRule type="cellIs" dxfId="17824" priority="21084" stopIfTrue="1" operator="equal">
      <formula>"Towel"</formula>
    </cfRule>
    <cfRule type="cellIs" dxfId="17823" priority="21085" stopIfTrue="1" operator="equal">
      <formula>"Napkin Hs"</formula>
    </cfRule>
    <cfRule type="cellIs" dxfId="17822" priority="21087" stopIfTrue="1" operator="equal">
      <formula>"Napkin Hs"</formula>
    </cfRule>
  </conditionalFormatting>
  <conditionalFormatting sqref="C36">
    <cfRule type="cellIs" dxfId="17821" priority="21086" stopIfTrue="1" operator="equal">
      <formula>"Towel"</formula>
    </cfRule>
  </conditionalFormatting>
  <conditionalFormatting sqref="C36">
    <cfRule type="cellIs" dxfId="17820" priority="21064" stopIfTrue="1" operator="equal">
      <formula>"Towel"</formula>
    </cfRule>
    <cfRule type="cellIs" dxfId="17819" priority="21065" stopIfTrue="1" operator="equal">
      <formula>"Napkin Hs"</formula>
    </cfRule>
  </conditionalFormatting>
  <conditionalFormatting sqref="C36">
    <cfRule type="cellIs" dxfId="17818" priority="21063" stopIfTrue="1" operator="equal">
      <formula>"Napkin Hs"</formula>
    </cfRule>
  </conditionalFormatting>
  <conditionalFormatting sqref="C36">
    <cfRule type="cellIs" dxfId="17817" priority="21062" stopIfTrue="1" operator="equal">
      <formula>"Towel"</formula>
    </cfRule>
  </conditionalFormatting>
  <conditionalFormatting sqref="C36">
    <cfRule type="cellIs" dxfId="17816" priority="21060" stopIfTrue="1" operator="equal">
      <formula>"Towel"</formula>
    </cfRule>
  </conditionalFormatting>
  <conditionalFormatting sqref="C36">
    <cfRule type="cellIs" dxfId="17815" priority="21061" stopIfTrue="1" operator="equal">
      <formula>"Napkin Hs"</formula>
    </cfRule>
  </conditionalFormatting>
  <conditionalFormatting sqref="C36">
    <cfRule type="cellIs" dxfId="17814" priority="20964" stopIfTrue="1" operator="equal">
      <formula>"Towel"</formula>
    </cfRule>
  </conditionalFormatting>
  <conditionalFormatting sqref="C36">
    <cfRule type="cellIs" dxfId="17813" priority="20974" stopIfTrue="1" operator="equal">
      <formula>"Towel"</formula>
    </cfRule>
    <cfRule type="cellIs" dxfId="17812" priority="20975" stopIfTrue="1" operator="equal">
      <formula>"Napkin Hs"</formula>
    </cfRule>
    <cfRule type="cellIs" dxfId="17811" priority="20980" stopIfTrue="1" operator="equal">
      <formula>"Towel"</formula>
    </cfRule>
    <cfRule type="cellIs" dxfId="17810" priority="20981" stopIfTrue="1" operator="equal">
      <formula>"Napkin Hs"</formula>
    </cfRule>
    <cfRule type="cellIs" dxfId="17809" priority="20986" stopIfTrue="1" operator="equal">
      <formula>"Towel"</formula>
    </cfRule>
    <cfRule type="cellIs" dxfId="17808" priority="20987" stopIfTrue="1" operator="equal">
      <formula>"Napkin Hs"</formula>
    </cfRule>
    <cfRule type="cellIs" dxfId="17807" priority="20988" stopIfTrue="1" operator="equal">
      <formula>"Towel"</formula>
    </cfRule>
    <cfRule type="cellIs" dxfId="17806" priority="20989" stopIfTrue="1" operator="equal">
      <formula>"Napkin Hs"</formula>
    </cfRule>
    <cfRule type="cellIs" dxfId="17805" priority="20994" stopIfTrue="1" operator="equal">
      <formula>"Towel"</formula>
    </cfRule>
    <cfRule type="cellIs" dxfId="17804" priority="20995" stopIfTrue="1" operator="equal">
      <formula>"Napkin Hs"</formula>
    </cfRule>
    <cfRule type="cellIs" dxfId="17803" priority="21004" stopIfTrue="1" operator="equal">
      <formula>"Towel"</formula>
    </cfRule>
    <cfRule type="cellIs" dxfId="17802" priority="21005" stopIfTrue="1" operator="equal">
      <formula>"Napkin Hs"</formula>
    </cfRule>
    <cfRule type="cellIs" dxfId="17801" priority="21010" stopIfTrue="1" operator="equal">
      <formula>"Towel"</formula>
    </cfRule>
    <cfRule type="cellIs" dxfId="17800" priority="21011" stopIfTrue="1" operator="equal">
      <formula>"Napkin Hs"</formula>
    </cfRule>
    <cfRule type="cellIs" dxfId="17799" priority="21012" stopIfTrue="1" operator="equal">
      <formula>"Towel"</formula>
    </cfRule>
    <cfRule type="cellIs" dxfId="17798" priority="21013" stopIfTrue="1" operator="equal">
      <formula>"Napkin Hs"</formula>
    </cfRule>
    <cfRule type="cellIs" dxfId="17797" priority="21018" stopIfTrue="1" operator="equal">
      <formula>"Towel"</formula>
    </cfRule>
    <cfRule type="cellIs" dxfId="17796" priority="21019" stopIfTrue="1" operator="equal">
      <formula>"Napkin Hs"</formula>
    </cfRule>
    <cfRule type="cellIs" dxfId="17795" priority="21028" stopIfTrue="1" operator="equal">
      <formula>"Towel"</formula>
    </cfRule>
    <cfRule type="cellIs" dxfId="17794" priority="21029" stopIfTrue="1" operator="equal">
      <formula>"Napkin Hs"</formula>
    </cfRule>
    <cfRule type="cellIs" dxfId="17793" priority="21030" stopIfTrue="1" operator="equal">
      <formula>"Towel"</formula>
    </cfRule>
    <cfRule type="cellIs" dxfId="17792" priority="21031" stopIfTrue="1" operator="equal">
      <formula>"Napkin Hs"</formula>
    </cfRule>
    <cfRule type="cellIs" dxfId="17791" priority="21036" stopIfTrue="1" operator="equal">
      <formula>"Towel"</formula>
    </cfRule>
    <cfRule type="cellIs" dxfId="17790" priority="21037" stopIfTrue="1" operator="equal">
      <formula>"Napkin Hs"</formula>
    </cfRule>
    <cfRule type="cellIs" dxfId="17789" priority="21046" stopIfTrue="1" operator="equal">
      <formula>"Towel"</formula>
    </cfRule>
    <cfRule type="cellIs" dxfId="17788" priority="21047" stopIfTrue="1" operator="equal">
      <formula>"Napkin Hs"</formula>
    </cfRule>
    <cfRule type="cellIs" dxfId="17787" priority="21048" stopIfTrue="1" operator="equal">
      <formula>"Towel"</formula>
    </cfRule>
    <cfRule type="cellIs" dxfId="17786" priority="21049" stopIfTrue="1" operator="equal">
      <formula>"Napkin Hs"</formula>
    </cfRule>
    <cfRule type="cellIs" dxfId="17785" priority="21055" stopIfTrue="1" operator="equal">
      <formula>"Napkin Hs"</formula>
    </cfRule>
  </conditionalFormatting>
  <conditionalFormatting sqref="C36">
    <cfRule type="cellIs" dxfId="17784" priority="21054" stopIfTrue="1" operator="equal">
      <formula>"Towel"</formula>
    </cfRule>
  </conditionalFormatting>
  <conditionalFormatting sqref="C36">
    <cfRule type="cellIs" dxfId="17783" priority="20965" stopIfTrue="1" operator="equal">
      <formula>"Napkin Hs"</formula>
    </cfRule>
    <cfRule type="cellIs" dxfId="17782" priority="20966" stopIfTrue="1" operator="equal">
      <formula>"Towel"</formula>
    </cfRule>
    <cfRule type="cellIs" dxfId="17781" priority="20967" stopIfTrue="1" operator="equal">
      <formula>"Napkin Hs"</formula>
    </cfRule>
    <cfRule type="cellIs" dxfId="17780" priority="20968" stopIfTrue="1" operator="equal">
      <formula>"Towel"</formula>
    </cfRule>
    <cfRule type="cellIs" dxfId="17779" priority="20969" stopIfTrue="1" operator="equal">
      <formula>"Napkin Hs"</formula>
    </cfRule>
    <cfRule type="cellIs" dxfId="17778" priority="20970" stopIfTrue="1" operator="equal">
      <formula>"Towel"</formula>
    </cfRule>
    <cfRule type="cellIs" dxfId="17777" priority="20971" stopIfTrue="1" operator="equal">
      <formula>"Napkin Hs"</formula>
    </cfRule>
    <cfRule type="cellIs" dxfId="17776" priority="20972" stopIfTrue="1" operator="equal">
      <formula>"Towel"</formula>
    </cfRule>
    <cfRule type="cellIs" dxfId="17775" priority="20973" stopIfTrue="1" operator="equal">
      <formula>"Napkin Hs"</formula>
    </cfRule>
    <cfRule type="cellIs" dxfId="17774" priority="20976" stopIfTrue="1" operator="equal">
      <formula>"Towel"</formula>
    </cfRule>
    <cfRule type="cellIs" dxfId="17773" priority="20977" stopIfTrue="1" operator="equal">
      <formula>"Napkin Hs"</formula>
    </cfRule>
    <cfRule type="cellIs" dxfId="17772" priority="20978" stopIfTrue="1" operator="equal">
      <formula>"Towel"</formula>
    </cfRule>
    <cfRule type="cellIs" dxfId="17771" priority="20979" stopIfTrue="1" operator="equal">
      <formula>"Napkin Hs"</formula>
    </cfRule>
    <cfRule type="cellIs" dxfId="17770" priority="20982" stopIfTrue="1" operator="equal">
      <formula>"Towel"</formula>
    </cfRule>
    <cfRule type="cellIs" dxfId="17769" priority="20983" stopIfTrue="1" operator="equal">
      <formula>"Napkin Hs"</formula>
    </cfRule>
    <cfRule type="cellIs" dxfId="17768" priority="20984" stopIfTrue="1" operator="equal">
      <formula>"Towel"</formula>
    </cfRule>
    <cfRule type="cellIs" dxfId="17767" priority="20985" stopIfTrue="1" operator="equal">
      <formula>"Napkin Hs"</formula>
    </cfRule>
    <cfRule type="cellIs" dxfId="17766" priority="20990" stopIfTrue="1" operator="equal">
      <formula>"Towel"</formula>
    </cfRule>
    <cfRule type="cellIs" dxfId="17765" priority="20991" stopIfTrue="1" operator="equal">
      <formula>"Napkin Hs"</formula>
    </cfRule>
    <cfRule type="cellIs" dxfId="17764" priority="20992" stopIfTrue="1" operator="equal">
      <formula>"Towel"</formula>
    </cfRule>
    <cfRule type="cellIs" dxfId="17763" priority="20993" stopIfTrue="1" operator="equal">
      <formula>"Napkin Hs"</formula>
    </cfRule>
    <cfRule type="cellIs" dxfId="17762" priority="20996" stopIfTrue="1" operator="equal">
      <formula>"Towel"</formula>
    </cfRule>
    <cfRule type="cellIs" dxfId="17761" priority="20997" stopIfTrue="1" operator="equal">
      <formula>"Napkin Hs"</formula>
    </cfRule>
    <cfRule type="cellIs" dxfId="17760" priority="20998" stopIfTrue="1" operator="equal">
      <formula>"Towel"</formula>
    </cfRule>
    <cfRule type="cellIs" dxfId="17759" priority="20999" stopIfTrue="1" operator="equal">
      <formula>"Napkin Hs"</formula>
    </cfRule>
    <cfRule type="cellIs" dxfId="17758" priority="21000" stopIfTrue="1" operator="equal">
      <formula>"Towel"</formula>
    </cfRule>
    <cfRule type="cellIs" dxfId="17757" priority="21001" stopIfTrue="1" operator="equal">
      <formula>"Napkin Hs"</formula>
    </cfRule>
    <cfRule type="cellIs" dxfId="17756" priority="21002" stopIfTrue="1" operator="equal">
      <formula>"Towel"</formula>
    </cfRule>
    <cfRule type="cellIs" dxfId="17755" priority="21003" stopIfTrue="1" operator="equal">
      <formula>"Napkin Hs"</formula>
    </cfRule>
    <cfRule type="cellIs" dxfId="17754" priority="21006" stopIfTrue="1" operator="equal">
      <formula>"Towel"</formula>
    </cfRule>
    <cfRule type="cellIs" dxfId="17753" priority="21007" stopIfTrue="1" operator="equal">
      <formula>"Napkin Hs"</formula>
    </cfRule>
    <cfRule type="cellIs" dxfId="17752" priority="21008" stopIfTrue="1" operator="equal">
      <formula>"Towel"</formula>
    </cfRule>
    <cfRule type="cellIs" dxfId="17751" priority="21009" stopIfTrue="1" operator="equal">
      <formula>"Napkin Hs"</formula>
    </cfRule>
    <cfRule type="cellIs" dxfId="17750" priority="21014" stopIfTrue="1" operator="equal">
      <formula>"Towel"</formula>
    </cfRule>
    <cfRule type="cellIs" dxfId="17749" priority="21015" stopIfTrue="1" operator="equal">
      <formula>"Napkin Hs"</formula>
    </cfRule>
    <cfRule type="cellIs" dxfId="17748" priority="21016" stopIfTrue="1" operator="equal">
      <formula>"Towel"</formula>
    </cfRule>
    <cfRule type="cellIs" dxfId="17747" priority="21017" stopIfTrue="1" operator="equal">
      <formula>"Napkin Hs"</formula>
    </cfRule>
    <cfRule type="cellIs" dxfId="17746" priority="21020" stopIfTrue="1" operator="equal">
      <formula>"Towel"</formula>
    </cfRule>
    <cfRule type="cellIs" dxfId="17745" priority="21021" stopIfTrue="1" operator="equal">
      <formula>"Napkin Hs"</formula>
    </cfRule>
    <cfRule type="cellIs" dxfId="17744" priority="21022" stopIfTrue="1" operator="equal">
      <formula>"Towel"</formula>
    </cfRule>
    <cfRule type="cellIs" dxfId="17743" priority="21023" stopIfTrue="1" operator="equal">
      <formula>"Napkin Hs"</formula>
    </cfRule>
    <cfRule type="cellIs" dxfId="17742" priority="21024" stopIfTrue="1" operator="equal">
      <formula>"Towel"</formula>
    </cfRule>
    <cfRule type="cellIs" dxfId="17741" priority="21025" stopIfTrue="1" operator="equal">
      <formula>"Napkin Hs"</formula>
    </cfRule>
    <cfRule type="cellIs" dxfId="17740" priority="21026" stopIfTrue="1" operator="equal">
      <formula>"Towel"</formula>
    </cfRule>
    <cfRule type="cellIs" dxfId="17739" priority="21027" stopIfTrue="1" operator="equal">
      <formula>"Napkin Hs"</formula>
    </cfRule>
    <cfRule type="cellIs" dxfId="17738" priority="21032" stopIfTrue="1" operator="equal">
      <formula>"Towel"</formula>
    </cfRule>
    <cfRule type="cellIs" dxfId="17737" priority="21033" stopIfTrue="1" operator="equal">
      <formula>"Napkin Hs"</formula>
    </cfRule>
    <cfRule type="cellIs" dxfId="17736" priority="21034" stopIfTrue="1" operator="equal">
      <formula>"Towel"</formula>
    </cfRule>
    <cfRule type="cellIs" dxfId="17735" priority="21035" stopIfTrue="1" operator="equal">
      <formula>"Napkin Hs"</formula>
    </cfRule>
    <cfRule type="cellIs" dxfId="17734" priority="21038" stopIfTrue="1" operator="equal">
      <formula>"Towel"</formula>
    </cfRule>
    <cfRule type="cellIs" dxfId="17733" priority="21039" stopIfTrue="1" operator="equal">
      <formula>"Napkin Hs"</formula>
    </cfRule>
    <cfRule type="cellIs" dxfId="17732" priority="21040" stopIfTrue="1" operator="equal">
      <formula>"Towel"</formula>
    </cfRule>
    <cfRule type="cellIs" dxfId="17731" priority="21041" stopIfTrue="1" operator="equal">
      <formula>"Napkin Hs"</formula>
    </cfRule>
    <cfRule type="cellIs" dxfId="17730" priority="21042" stopIfTrue="1" operator="equal">
      <formula>"Towel"</formula>
    </cfRule>
    <cfRule type="cellIs" dxfId="17729" priority="21043" stopIfTrue="1" operator="equal">
      <formula>"Napkin Hs"</formula>
    </cfRule>
    <cfRule type="cellIs" dxfId="17728" priority="21044" stopIfTrue="1" operator="equal">
      <formula>"Towel"</formula>
    </cfRule>
    <cfRule type="cellIs" dxfId="17727" priority="21045" stopIfTrue="1" operator="equal">
      <formula>"Napkin Hs"</formula>
    </cfRule>
    <cfRule type="cellIs" dxfId="17726" priority="21050" stopIfTrue="1" operator="equal">
      <formula>"Towel"</formula>
    </cfRule>
    <cfRule type="cellIs" dxfId="17725" priority="21051" stopIfTrue="1" operator="equal">
      <formula>"Napkin Hs"</formula>
    </cfRule>
    <cfRule type="cellIs" dxfId="17724" priority="21052" stopIfTrue="1" operator="equal">
      <formula>"Towel"</formula>
    </cfRule>
    <cfRule type="cellIs" dxfId="17723" priority="21053" stopIfTrue="1" operator="equal">
      <formula>"Napkin Hs"</formula>
    </cfRule>
    <cfRule type="cellIs" dxfId="17722" priority="21056" stopIfTrue="1" operator="equal">
      <formula>"Towel"</formula>
    </cfRule>
    <cfRule type="cellIs" dxfId="17721" priority="21057" stopIfTrue="1" operator="equal">
      <formula>"Napkin Hs"</formula>
    </cfRule>
    <cfRule type="cellIs" dxfId="17720" priority="21058" stopIfTrue="1" operator="equal">
      <formula>"Towel"</formula>
    </cfRule>
    <cfRule type="cellIs" dxfId="17719" priority="21059" stopIfTrue="1" operator="equal">
      <formula>"Napkin Hs"</formula>
    </cfRule>
  </conditionalFormatting>
  <conditionalFormatting sqref="C36">
    <cfRule type="cellIs" dxfId="17718" priority="20963" stopIfTrue="1" operator="equal">
      <formula>"Napkin Hs"</formula>
    </cfRule>
  </conditionalFormatting>
  <conditionalFormatting sqref="C36">
    <cfRule type="cellIs" dxfId="17717" priority="20962" stopIfTrue="1" operator="equal">
      <formula>"Napkin Hs"</formula>
    </cfRule>
  </conditionalFormatting>
  <conditionalFormatting sqref="C36">
    <cfRule type="cellIs" dxfId="17716" priority="20961" stopIfTrue="1" operator="equal">
      <formula>"Napkin Hs"</formula>
    </cfRule>
  </conditionalFormatting>
  <conditionalFormatting sqref="C36">
    <cfRule type="cellIs" dxfId="17715" priority="20960" stopIfTrue="1" operator="equal">
      <formula>"Napkin Hs"</formula>
    </cfRule>
  </conditionalFormatting>
  <conditionalFormatting sqref="C36">
    <cfRule type="cellIs" dxfId="17714" priority="20959" stopIfTrue="1" operator="equal">
      <formula>"Napkin Hs"</formula>
    </cfRule>
  </conditionalFormatting>
  <conditionalFormatting sqref="C36">
    <cfRule type="cellIs" dxfId="17713" priority="20958" stopIfTrue="1" operator="equal">
      <formula>"Napkin Hs"</formula>
    </cfRule>
  </conditionalFormatting>
  <conditionalFormatting sqref="C36">
    <cfRule type="cellIs" dxfId="17712" priority="20956" stopIfTrue="1" operator="equal">
      <formula>"Towel"</formula>
    </cfRule>
    <cfRule type="cellIs" dxfId="17711" priority="20957" stopIfTrue="1" operator="equal">
      <formula>"Napkin Hs"</formula>
    </cfRule>
  </conditionalFormatting>
  <conditionalFormatting sqref="B37:C37 B38">
    <cfRule type="cellIs" dxfId="17710" priority="20948" stopIfTrue="1" operator="equal">
      <formula>"Towel"</formula>
    </cfRule>
    <cfRule type="cellIs" dxfId="17709" priority="20949" stopIfTrue="1" operator="equal">
      <formula>"Napkin Hs"</formula>
    </cfRule>
  </conditionalFormatting>
  <conditionalFormatting sqref="C37">
    <cfRule type="cellIs" dxfId="17708" priority="20944" stopIfTrue="1" operator="equal">
      <formula>"Towel"</formula>
    </cfRule>
    <cfRule type="cellIs" dxfId="17707" priority="20945" stopIfTrue="1" operator="equal">
      <formula>"Napkin Hs"</formula>
    </cfRule>
  </conditionalFormatting>
  <conditionalFormatting sqref="C37">
    <cfRule type="cellIs" dxfId="17706" priority="20946" stopIfTrue="1" operator="equal">
      <formula>"Towel"</formula>
    </cfRule>
    <cfRule type="cellIs" dxfId="17705" priority="20947" stopIfTrue="1" operator="equal">
      <formula>"Napkin Hs"</formula>
    </cfRule>
  </conditionalFormatting>
  <conditionalFormatting sqref="C37">
    <cfRule type="cellIs" dxfId="17704" priority="20940" stopIfTrue="1" operator="equal">
      <formula>"Towel"</formula>
    </cfRule>
    <cfRule type="cellIs" dxfId="17703" priority="20941" stopIfTrue="1" operator="equal">
      <formula>"Napkin Hs"</formula>
    </cfRule>
  </conditionalFormatting>
  <conditionalFormatting sqref="C37">
    <cfRule type="cellIs" dxfId="17702" priority="20942" stopIfTrue="1" operator="equal">
      <formula>"Towel"</formula>
    </cfRule>
    <cfRule type="cellIs" dxfId="17701" priority="20943" stopIfTrue="1" operator="equal">
      <formula>"Napkin Hs"</formula>
    </cfRule>
  </conditionalFormatting>
  <conditionalFormatting sqref="C37">
    <cfRule type="cellIs" dxfId="17700" priority="20938" stopIfTrue="1" operator="equal">
      <formula>"Towel"</formula>
    </cfRule>
    <cfRule type="cellIs" dxfId="17699" priority="20939" stopIfTrue="1" operator="equal">
      <formula>"Napkin Hs"</formula>
    </cfRule>
  </conditionalFormatting>
  <conditionalFormatting sqref="B37:B38">
    <cfRule type="cellIs" dxfId="17698" priority="20936" stopIfTrue="1" operator="equal">
      <formula>"Towel"</formula>
    </cfRule>
    <cfRule type="cellIs" dxfId="17697" priority="20937" stopIfTrue="1" operator="equal">
      <formula>"Napkin Hs"</formula>
    </cfRule>
  </conditionalFormatting>
  <conditionalFormatting sqref="B37:C37 B38">
    <cfRule type="cellIs" dxfId="17696" priority="20934" stopIfTrue="1" operator="equal">
      <formula>"Towel"</formula>
    </cfRule>
    <cfRule type="cellIs" dxfId="17695" priority="20935" stopIfTrue="1" operator="equal">
      <formula>"Napkin Hs"</formula>
    </cfRule>
  </conditionalFormatting>
  <conditionalFormatting sqref="C37">
    <cfRule type="cellIs" dxfId="17694" priority="20930" stopIfTrue="1" operator="equal">
      <formula>"Towel"</formula>
    </cfRule>
    <cfRule type="cellIs" dxfId="17693" priority="20931" stopIfTrue="1" operator="equal">
      <formula>"Napkin Hs"</formula>
    </cfRule>
  </conditionalFormatting>
  <conditionalFormatting sqref="C37">
    <cfRule type="cellIs" dxfId="17692" priority="20933" stopIfTrue="1" operator="equal">
      <formula>"Napkin Hs"</formula>
    </cfRule>
  </conditionalFormatting>
  <conditionalFormatting sqref="C37">
    <cfRule type="cellIs" dxfId="17691" priority="20932" stopIfTrue="1" operator="equal">
      <formula>"Towel"</formula>
    </cfRule>
  </conditionalFormatting>
  <conditionalFormatting sqref="B37:C37 B38">
    <cfRule type="cellIs" dxfId="17690" priority="20928" stopIfTrue="1" operator="equal">
      <formula>"Towel"</formula>
    </cfRule>
    <cfRule type="cellIs" dxfId="17689" priority="20929" stopIfTrue="1" operator="equal">
      <formula>"Napkin Hs"</formula>
    </cfRule>
  </conditionalFormatting>
  <conditionalFormatting sqref="C37">
    <cfRule type="cellIs" dxfId="17688" priority="20924" stopIfTrue="1" operator="equal">
      <formula>"Towel"</formula>
    </cfRule>
    <cfRule type="cellIs" dxfId="17687" priority="20925" stopIfTrue="1" operator="equal">
      <formula>"Napkin Hs"</formula>
    </cfRule>
  </conditionalFormatting>
  <conditionalFormatting sqref="C37">
    <cfRule type="cellIs" dxfId="17686" priority="20927" stopIfTrue="1" operator="equal">
      <formula>"Napkin Hs"</formula>
    </cfRule>
  </conditionalFormatting>
  <conditionalFormatting sqref="C37">
    <cfRule type="cellIs" dxfId="17685" priority="20926" stopIfTrue="1" operator="equal">
      <formula>"Towel"</formula>
    </cfRule>
  </conditionalFormatting>
  <conditionalFormatting sqref="B37:B38">
    <cfRule type="cellIs" dxfId="17684" priority="20922" stopIfTrue="1" operator="equal">
      <formula>"Towel"</formula>
    </cfRule>
    <cfRule type="cellIs" dxfId="17683" priority="20923" stopIfTrue="1" operator="equal">
      <formula>"Napkin Hs"</formula>
    </cfRule>
  </conditionalFormatting>
  <conditionalFormatting sqref="B37:B38">
    <cfRule type="cellIs" dxfId="17682" priority="20920" stopIfTrue="1" operator="equal">
      <formula>"Towel"</formula>
    </cfRule>
    <cfRule type="cellIs" dxfId="17681" priority="20921" stopIfTrue="1" operator="equal">
      <formula>"Napkin Hs"</formula>
    </cfRule>
  </conditionalFormatting>
  <conditionalFormatting sqref="B37:B38">
    <cfRule type="cellIs" dxfId="17680" priority="20918" stopIfTrue="1" operator="equal">
      <formula>"Towel"</formula>
    </cfRule>
    <cfRule type="cellIs" dxfId="17679" priority="20919" stopIfTrue="1" operator="equal">
      <formula>"Napkin Hs"</formula>
    </cfRule>
  </conditionalFormatting>
  <conditionalFormatting sqref="B37:B38">
    <cfRule type="cellIs" dxfId="17678" priority="20916" stopIfTrue="1" operator="equal">
      <formula>"Towel"</formula>
    </cfRule>
    <cfRule type="cellIs" dxfId="17677" priority="20917" stopIfTrue="1" operator="equal">
      <formula>"Napkin Hs"</formula>
    </cfRule>
  </conditionalFormatting>
  <conditionalFormatting sqref="B37:B38">
    <cfRule type="cellIs" dxfId="17676" priority="20914" stopIfTrue="1" operator="equal">
      <formula>"Towel"</formula>
    </cfRule>
    <cfRule type="cellIs" dxfId="17675" priority="20915" stopIfTrue="1" operator="equal">
      <formula>"Napkin Hs"</formula>
    </cfRule>
  </conditionalFormatting>
  <conditionalFormatting sqref="B37:B38">
    <cfRule type="cellIs" dxfId="17674" priority="20912" stopIfTrue="1" operator="equal">
      <formula>"Towel"</formula>
    </cfRule>
    <cfRule type="cellIs" dxfId="17673" priority="20913" stopIfTrue="1" operator="equal">
      <formula>"Napkin Hs"</formula>
    </cfRule>
  </conditionalFormatting>
  <conditionalFormatting sqref="B37:B38">
    <cfRule type="cellIs" dxfId="17672" priority="20910" stopIfTrue="1" operator="equal">
      <formula>"Towel"</formula>
    </cfRule>
    <cfRule type="cellIs" dxfId="17671" priority="20911" stopIfTrue="1" operator="equal">
      <formula>"Napkin Hs"</formula>
    </cfRule>
  </conditionalFormatting>
  <conditionalFormatting sqref="B37:B38">
    <cfRule type="cellIs" dxfId="17670" priority="20908" stopIfTrue="1" operator="equal">
      <formula>"Towel"</formula>
    </cfRule>
    <cfRule type="cellIs" dxfId="17669" priority="20909" stopIfTrue="1" operator="equal">
      <formula>"Napkin Hs"</formula>
    </cfRule>
  </conditionalFormatting>
  <conditionalFormatting sqref="B37:B38">
    <cfRule type="cellIs" dxfId="17668" priority="20907" stopIfTrue="1" operator="equal">
      <formula>"Napkin Hs"</formula>
    </cfRule>
  </conditionalFormatting>
  <conditionalFormatting sqref="B37:B38">
    <cfRule type="cellIs" dxfId="17667" priority="20906" stopIfTrue="1" operator="equal">
      <formula>"Napkin Hs"</formula>
    </cfRule>
  </conditionalFormatting>
  <conditionalFormatting sqref="B37:B38">
    <cfRule type="cellIs" dxfId="17666" priority="20905" stopIfTrue="1" operator="equal">
      <formula>"Napkin Hs"</formula>
    </cfRule>
  </conditionalFormatting>
  <conditionalFormatting sqref="C37">
    <cfRule type="cellIs" dxfId="17665" priority="20903" stopIfTrue="1" operator="equal">
      <formula>"Towel"</formula>
    </cfRule>
    <cfRule type="cellIs" dxfId="17664" priority="20904" stopIfTrue="1" operator="equal">
      <formula>"Napkin Hs"</formula>
    </cfRule>
  </conditionalFormatting>
  <conditionalFormatting sqref="C37">
    <cfRule type="cellIs" dxfId="17663" priority="20899" stopIfTrue="1" operator="equal">
      <formula>"Towel"</formula>
    </cfRule>
    <cfRule type="cellIs" dxfId="17662" priority="20900" stopIfTrue="1" operator="equal">
      <formula>"Napkin Hs"</formula>
    </cfRule>
  </conditionalFormatting>
  <conditionalFormatting sqref="C37">
    <cfRule type="cellIs" dxfId="17661" priority="20901" stopIfTrue="1" operator="equal">
      <formula>"Towel"</formula>
    </cfRule>
    <cfRule type="cellIs" dxfId="17660" priority="20902" stopIfTrue="1" operator="equal">
      <formula>"Napkin Hs"</formula>
    </cfRule>
  </conditionalFormatting>
  <conditionalFormatting sqref="C37">
    <cfRule type="cellIs" dxfId="17659" priority="20897" stopIfTrue="1" operator="equal">
      <formula>"Towel"</formula>
    </cfRule>
    <cfRule type="cellIs" dxfId="17658" priority="20898" stopIfTrue="1" operator="equal">
      <formula>"Napkin Hs"</formula>
    </cfRule>
  </conditionalFormatting>
  <conditionalFormatting sqref="C37">
    <cfRule type="cellIs" dxfId="17657" priority="20895" stopIfTrue="1" operator="equal">
      <formula>"Towel"</formula>
    </cfRule>
    <cfRule type="cellIs" dxfId="17656" priority="20896" stopIfTrue="1" operator="equal">
      <formula>"Napkin Hs"</formula>
    </cfRule>
  </conditionalFormatting>
  <conditionalFormatting sqref="C37">
    <cfRule type="cellIs" dxfId="17655" priority="20893" stopIfTrue="1" operator="equal">
      <formula>"Towel"</formula>
    </cfRule>
    <cfRule type="cellIs" dxfId="17654" priority="20894" stopIfTrue="1" operator="equal">
      <formula>"Napkin Hs"</formula>
    </cfRule>
  </conditionalFormatting>
  <conditionalFormatting sqref="C37">
    <cfRule type="cellIs" dxfId="17653" priority="20885" stopIfTrue="1" operator="equal">
      <formula>"Towel"</formula>
    </cfRule>
    <cfRule type="cellIs" dxfId="17652" priority="20886" stopIfTrue="1" operator="equal">
      <formula>"Napkin Hs"</formula>
    </cfRule>
  </conditionalFormatting>
  <conditionalFormatting sqref="C37">
    <cfRule type="cellIs" dxfId="17651" priority="20887" stopIfTrue="1" operator="equal">
      <formula>"Towel"</formula>
    </cfRule>
    <cfRule type="cellIs" dxfId="17650" priority="20888" stopIfTrue="1" operator="equal">
      <formula>"Napkin Hs"</formula>
    </cfRule>
  </conditionalFormatting>
  <conditionalFormatting sqref="C37">
    <cfRule type="cellIs" dxfId="17649" priority="20883" stopIfTrue="1" operator="equal">
      <formula>"Towel"</formula>
    </cfRule>
    <cfRule type="cellIs" dxfId="17648" priority="20884" stopIfTrue="1" operator="equal">
      <formula>"Napkin Hs"</formula>
    </cfRule>
  </conditionalFormatting>
  <conditionalFormatting sqref="C37">
    <cfRule type="cellIs" dxfId="17647" priority="20881" stopIfTrue="1" operator="equal">
      <formula>"Towel"</formula>
    </cfRule>
    <cfRule type="cellIs" dxfId="17646" priority="20882" stopIfTrue="1" operator="equal">
      <formula>"Napkin Hs"</formula>
    </cfRule>
  </conditionalFormatting>
  <conditionalFormatting sqref="C37">
    <cfRule type="cellIs" dxfId="17645" priority="20889" stopIfTrue="1" operator="equal">
      <formula>"Towel"</formula>
    </cfRule>
    <cfRule type="cellIs" dxfId="17644" priority="20890" stopIfTrue="1" operator="equal">
      <formula>"Napkin Hs"</formula>
    </cfRule>
  </conditionalFormatting>
  <conditionalFormatting sqref="C37">
    <cfRule type="cellIs" dxfId="17643" priority="20891" stopIfTrue="1" operator="equal">
      <formula>"Towel"</formula>
    </cfRule>
    <cfRule type="cellIs" dxfId="17642" priority="20892" stopIfTrue="1" operator="equal">
      <formula>"Napkin Hs"</formula>
    </cfRule>
  </conditionalFormatting>
  <conditionalFormatting sqref="C37">
    <cfRule type="cellIs" dxfId="17641" priority="20879" stopIfTrue="1" operator="equal">
      <formula>"Towel"</formula>
    </cfRule>
    <cfRule type="cellIs" dxfId="17640" priority="20880" stopIfTrue="1" operator="equal">
      <formula>"Napkin Hs"</formula>
    </cfRule>
  </conditionalFormatting>
  <conditionalFormatting sqref="C37">
    <cfRule type="cellIs" dxfId="17639" priority="20875" stopIfTrue="1" operator="equal">
      <formula>"Towel"</formula>
    </cfRule>
    <cfRule type="cellIs" dxfId="17638" priority="20876" stopIfTrue="1" operator="equal">
      <formula>"Napkin Hs"</formula>
    </cfRule>
  </conditionalFormatting>
  <conditionalFormatting sqref="C37">
    <cfRule type="cellIs" dxfId="17637" priority="20877" stopIfTrue="1" operator="equal">
      <formula>"Towel"</formula>
    </cfRule>
    <cfRule type="cellIs" dxfId="17636" priority="20878" stopIfTrue="1" operator="equal">
      <formula>"Napkin Hs"</formula>
    </cfRule>
  </conditionalFormatting>
  <conditionalFormatting sqref="C37">
    <cfRule type="cellIs" dxfId="17635" priority="20873" stopIfTrue="1" operator="equal">
      <formula>"Towel"</formula>
    </cfRule>
    <cfRule type="cellIs" dxfId="17634" priority="20874" stopIfTrue="1" operator="equal">
      <formula>"Napkin Hs"</formula>
    </cfRule>
  </conditionalFormatting>
  <conditionalFormatting sqref="C37">
    <cfRule type="cellIs" dxfId="17633" priority="20871" stopIfTrue="1" operator="equal">
      <formula>"Towel"</formula>
    </cfRule>
    <cfRule type="cellIs" dxfId="17632" priority="20872" stopIfTrue="1" operator="equal">
      <formula>"Napkin Hs"</formula>
    </cfRule>
  </conditionalFormatting>
  <conditionalFormatting sqref="C37">
    <cfRule type="cellIs" dxfId="17631" priority="20869" stopIfTrue="1" operator="equal">
      <formula>"Towel"</formula>
    </cfRule>
    <cfRule type="cellIs" dxfId="17630" priority="20870" stopIfTrue="1" operator="equal">
      <formula>"Napkin Hs"</formula>
    </cfRule>
  </conditionalFormatting>
  <conditionalFormatting sqref="C37">
    <cfRule type="cellIs" dxfId="17629" priority="20861" stopIfTrue="1" operator="equal">
      <formula>"Towel"</formula>
    </cfRule>
    <cfRule type="cellIs" dxfId="17628" priority="20862" stopIfTrue="1" operator="equal">
      <formula>"Napkin Hs"</formula>
    </cfRule>
  </conditionalFormatting>
  <conditionalFormatting sqref="C37">
    <cfRule type="cellIs" dxfId="17627" priority="20863" stopIfTrue="1" operator="equal">
      <formula>"Towel"</formula>
    </cfRule>
    <cfRule type="cellIs" dxfId="17626" priority="20864" stopIfTrue="1" operator="equal">
      <formula>"Napkin Hs"</formula>
    </cfRule>
  </conditionalFormatting>
  <conditionalFormatting sqref="C37">
    <cfRule type="cellIs" dxfId="17625" priority="20859" stopIfTrue="1" operator="equal">
      <formula>"Towel"</formula>
    </cfRule>
    <cfRule type="cellIs" dxfId="17624" priority="20860" stopIfTrue="1" operator="equal">
      <formula>"Napkin Hs"</formula>
    </cfRule>
  </conditionalFormatting>
  <conditionalFormatting sqref="C37">
    <cfRule type="cellIs" dxfId="17623" priority="20857" stopIfTrue="1" operator="equal">
      <formula>"Towel"</formula>
    </cfRule>
    <cfRule type="cellIs" dxfId="17622" priority="20858" stopIfTrue="1" operator="equal">
      <formula>"Napkin Hs"</formula>
    </cfRule>
  </conditionalFormatting>
  <conditionalFormatting sqref="C37">
    <cfRule type="cellIs" dxfId="17621" priority="20865" stopIfTrue="1" operator="equal">
      <formula>"Towel"</formula>
    </cfRule>
    <cfRule type="cellIs" dxfId="17620" priority="20866" stopIfTrue="1" operator="equal">
      <formula>"Napkin Hs"</formula>
    </cfRule>
  </conditionalFormatting>
  <conditionalFormatting sqref="C37">
    <cfRule type="cellIs" dxfId="17619" priority="20867" stopIfTrue="1" operator="equal">
      <formula>"Towel"</formula>
    </cfRule>
    <cfRule type="cellIs" dxfId="17618" priority="20868" stopIfTrue="1" operator="equal">
      <formula>"Napkin Hs"</formula>
    </cfRule>
  </conditionalFormatting>
  <conditionalFormatting sqref="C37">
    <cfRule type="cellIs" dxfId="17617" priority="20855" stopIfTrue="1" operator="equal">
      <formula>"Towel"</formula>
    </cfRule>
    <cfRule type="cellIs" dxfId="17616" priority="20856" stopIfTrue="1" operator="equal">
      <formula>"Napkin Hs"</formula>
    </cfRule>
  </conditionalFormatting>
  <conditionalFormatting sqref="C37">
    <cfRule type="cellIs" dxfId="17615" priority="20851" stopIfTrue="1" operator="equal">
      <formula>"Towel"</formula>
    </cfRule>
    <cfRule type="cellIs" dxfId="17614" priority="20852" stopIfTrue="1" operator="equal">
      <formula>"Napkin Hs"</formula>
    </cfRule>
  </conditionalFormatting>
  <conditionalFormatting sqref="C37">
    <cfRule type="cellIs" dxfId="17613" priority="20853" stopIfTrue="1" operator="equal">
      <formula>"Towel"</formula>
    </cfRule>
    <cfRule type="cellIs" dxfId="17612" priority="20854" stopIfTrue="1" operator="equal">
      <formula>"Napkin Hs"</formula>
    </cfRule>
  </conditionalFormatting>
  <conditionalFormatting sqref="C37">
    <cfRule type="cellIs" dxfId="17611" priority="20847" stopIfTrue="1" operator="equal">
      <formula>"Towel"</formula>
    </cfRule>
    <cfRule type="cellIs" dxfId="17610" priority="20848" stopIfTrue="1" operator="equal">
      <formula>"Napkin Hs"</formula>
    </cfRule>
  </conditionalFormatting>
  <conditionalFormatting sqref="C37">
    <cfRule type="cellIs" dxfId="17609" priority="20849" stopIfTrue="1" operator="equal">
      <formula>"Towel"</formula>
    </cfRule>
    <cfRule type="cellIs" dxfId="17608" priority="20850" stopIfTrue="1" operator="equal">
      <formula>"Napkin Hs"</formula>
    </cfRule>
  </conditionalFormatting>
  <conditionalFormatting sqref="C37">
    <cfRule type="cellIs" dxfId="17607" priority="20845" stopIfTrue="1" operator="equal">
      <formula>"Towel"</formula>
    </cfRule>
    <cfRule type="cellIs" dxfId="17606" priority="20846" stopIfTrue="1" operator="equal">
      <formula>"Napkin Hs"</formula>
    </cfRule>
  </conditionalFormatting>
  <conditionalFormatting sqref="C37">
    <cfRule type="cellIs" dxfId="17605" priority="20839" stopIfTrue="1" operator="equal">
      <formula>"Towel"</formula>
    </cfRule>
    <cfRule type="cellIs" dxfId="17604" priority="20840" stopIfTrue="1" operator="equal">
      <formula>"Napkin Hs"</formula>
    </cfRule>
  </conditionalFormatting>
  <conditionalFormatting sqref="C37">
    <cfRule type="cellIs" dxfId="17603" priority="20843" stopIfTrue="1" operator="equal">
      <formula>"Towel"</formula>
    </cfRule>
    <cfRule type="cellIs" dxfId="17602" priority="20844" stopIfTrue="1" operator="equal">
      <formula>"Napkin Hs"</formula>
    </cfRule>
  </conditionalFormatting>
  <conditionalFormatting sqref="C37">
    <cfRule type="cellIs" dxfId="17601" priority="20841" stopIfTrue="1" operator="equal">
      <formula>"Towel"</formula>
    </cfRule>
    <cfRule type="cellIs" dxfId="17600" priority="20842" stopIfTrue="1" operator="equal">
      <formula>"Napkin Hs"</formula>
    </cfRule>
  </conditionalFormatting>
  <conditionalFormatting sqref="C37">
    <cfRule type="cellIs" dxfId="17599" priority="20833" stopIfTrue="1" operator="equal">
      <formula>"Towel"</formula>
    </cfRule>
    <cfRule type="cellIs" dxfId="17598" priority="20834" stopIfTrue="1" operator="equal">
      <formula>"Napkin Hs"</formula>
    </cfRule>
  </conditionalFormatting>
  <conditionalFormatting sqref="C37">
    <cfRule type="cellIs" dxfId="17597" priority="20835" stopIfTrue="1" operator="equal">
      <formula>"Towel"</formula>
    </cfRule>
    <cfRule type="cellIs" dxfId="17596" priority="20836" stopIfTrue="1" operator="equal">
      <formula>"Napkin Hs"</formula>
    </cfRule>
  </conditionalFormatting>
  <conditionalFormatting sqref="C37">
    <cfRule type="cellIs" dxfId="17595" priority="20837" stopIfTrue="1" operator="equal">
      <formula>"Towel"</formula>
    </cfRule>
    <cfRule type="cellIs" dxfId="17594" priority="20838" stopIfTrue="1" operator="equal">
      <formula>"Napkin Hs"</formula>
    </cfRule>
  </conditionalFormatting>
  <conditionalFormatting sqref="C37">
    <cfRule type="cellIs" dxfId="17593" priority="20831" stopIfTrue="1" operator="equal">
      <formula>"Towel"</formula>
    </cfRule>
    <cfRule type="cellIs" dxfId="17592" priority="20832" stopIfTrue="1" operator="equal">
      <formula>"Napkin Hs"</formula>
    </cfRule>
  </conditionalFormatting>
  <conditionalFormatting sqref="C37">
    <cfRule type="cellIs" dxfId="17591" priority="20829" stopIfTrue="1" operator="equal">
      <formula>"Towel"</formula>
    </cfRule>
    <cfRule type="cellIs" dxfId="17590" priority="20830" stopIfTrue="1" operator="equal">
      <formula>"Napkin Hs"</formula>
    </cfRule>
  </conditionalFormatting>
  <conditionalFormatting sqref="C37">
    <cfRule type="cellIs" dxfId="17589" priority="20805" stopIfTrue="1" operator="equal">
      <formula>"Towel"</formula>
    </cfRule>
  </conditionalFormatting>
  <conditionalFormatting sqref="C37">
    <cfRule type="cellIs" dxfId="17588" priority="20806" stopIfTrue="1" operator="equal">
      <formula>"Napkin Hs"</formula>
    </cfRule>
    <cfRule type="cellIs" dxfId="17587" priority="20811" stopIfTrue="1" operator="equal">
      <formula>"Towel"</formula>
    </cfRule>
    <cfRule type="cellIs" dxfId="17586" priority="20812" stopIfTrue="1" operator="equal">
      <formula>"Napkin Hs"</formula>
    </cfRule>
    <cfRule type="cellIs" dxfId="17585" priority="20821" stopIfTrue="1" operator="equal">
      <formula>"Towel"</formula>
    </cfRule>
    <cfRule type="cellIs" dxfId="17584" priority="20822" stopIfTrue="1" operator="equal">
      <formula>"Napkin Hs"</formula>
    </cfRule>
    <cfRule type="cellIs" dxfId="17583" priority="20827" stopIfTrue="1" operator="equal">
      <formula>"Towel"</formula>
    </cfRule>
    <cfRule type="cellIs" dxfId="17582" priority="20828" stopIfTrue="1" operator="equal">
      <formula>"Napkin Hs"</formula>
    </cfRule>
  </conditionalFormatting>
  <conditionalFormatting sqref="C37">
    <cfRule type="cellIs" dxfId="17581" priority="20807" stopIfTrue="1" operator="equal">
      <formula>"Towel"</formula>
    </cfRule>
    <cfRule type="cellIs" dxfId="17580" priority="20808" stopIfTrue="1" operator="equal">
      <formula>"Napkin Hs"</formula>
    </cfRule>
    <cfRule type="cellIs" dxfId="17579" priority="20809" stopIfTrue="1" operator="equal">
      <formula>"Towel"</formula>
    </cfRule>
    <cfRule type="cellIs" dxfId="17578" priority="20810" stopIfTrue="1" operator="equal">
      <formula>"Napkin Hs"</formula>
    </cfRule>
    <cfRule type="cellIs" dxfId="17577" priority="20813" stopIfTrue="1" operator="equal">
      <formula>"Towel"</formula>
    </cfRule>
    <cfRule type="cellIs" dxfId="17576" priority="20814" stopIfTrue="1" operator="equal">
      <formula>"Napkin Hs"</formula>
    </cfRule>
    <cfRule type="cellIs" dxfId="17575" priority="20815" stopIfTrue="1" operator="equal">
      <formula>"Towel"</formula>
    </cfRule>
    <cfRule type="cellIs" dxfId="17574" priority="20816" stopIfTrue="1" operator="equal">
      <formula>"Napkin Hs"</formula>
    </cfRule>
    <cfRule type="cellIs" dxfId="17573" priority="20817" stopIfTrue="1" operator="equal">
      <formula>"Towel"</formula>
    </cfRule>
    <cfRule type="cellIs" dxfId="17572" priority="20818" stopIfTrue="1" operator="equal">
      <formula>"Napkin Hs"</formula>
    </cfRule>
    <cfRule type="cellIs" dxfId="17571" priority="20819" stopIfTrue="1" operator="equal">
      <formula>"Towel"</formula>
    </cfRule>
    <cfRule type="cellIs" dxfId="17570" priority="20820" stopIfTrue="1" operator="equal">
      <formula>"Napkin Hs"</formula>
    </cfRule>
    <cfRule type="cellIs" dxfId="17569" priority="20823" stopIfTrue="1" operator="equal">
      <formula>"Towel"</formula>
    </cfRule>
    <cfRule type="cellIs" dxfId="17568" priority="20824" stopIfTrue="1" operator="equal">
      <formula>"Napkin Hs"</formula>
    </cfRule>
    <cfRule type="cellIs" dxfId="17567" priority="20826" stopIfTrue="1" operator="equal">
      <formula>"Napkin Hs"</formula>
    </cfRule>
  </conditionalFormatting>
  <conditionalFormatting sqref="C37">
    <cfRule type="cellIs" dxfId="17566" priority="20825" stopIfTrue="1" operator="equal">
      <formula>"Towel"</formula>
    </cfRule>
  </conditionalFormatting>
  <conditionalFormatting sqref="C37">
    <cfRule type="cellIs" dxfId="17565" priority="20803" stopIfTrue="1" operator="equal">
      <formula>"Towel"</formula>
    </cfRule>
    <cfRule type="cellIs" dxfId="17564" priority="20804" stopIfTrue="1" operator="equal">
      <formula>"Napkin Hs"</formula>
    </cfRule>
  </conditionalFormatting>
  <conditionalFormatting sqref="C37">
    <cfRule type="cellIs" dxfId="17563" priority="20802" stopIfTrue="1" operator="equal">
      <formula>"Napkin Hs"</formula>
    </cfRule>
  </conditionalFormatting>
  <conditionalFormatting sqref="C37">
    <cfRule type="cellIs" dxfId="17562" priority="20801" stopIfTrue="1" operator="equal">
      <formula>"Towel"</formula>
    </cfRule>
  </conditionalFormatting>
  <conditionalFormatting sqref="C37">
    <cfRule type="cellIs" dxfId="17561" priority="20799" stopIfTrue="1" operator="equal">
      <formula>"Towel"</formula>
    </cfRule>
  </conditionalFormatting>
  <conditionalFormatting sqref="C37">
    <cfRule type="cellIs" dxfId="17560" priority="20800" stopIfTrue="1" operator="equal">
      <formula>"Napkin Hs"</formula>
    </cfRule>
  </conditionalFormatting>
  <conditionalFormatting sqref="C37">
    <cfRule type="cellIs" dxfId="17559" priority="20703" stopIfTrue="1" operator="equal">
      <formula>"Towel"</formula>
    </cfRule>
  </conditionalFormatting>
  <conditionalFormatting sqref="C37">
    <cfRule type="cellIs" dxfId="17558" priority="20713" stopIfTrue="1" operator="equal">
      <formula>"Towel"</formula>
    </cfRule>
    <cfRule type="cellIs" dxfId="17557" priority="20714" stopIfTrue="1" operator="equal">
      <formula>"Napkin Hs"</formula>
    </cfRule>
    <cfRule type="cellIs" dxfId="17556" priority="20719" stopIfTrue="1" operator="equal">
      <formula>"Towel"</formula>
    </cfRule>
    <cfRule type="cellIs" dxfId="17555" priority="20720" stopIfTrue="1" operator="equal">
      <formula>"Napkin Hs"</formula>
    </cfRule>
    <cfRule type="cellIs" dxfId="17554" priority="20725" stopIfTrue="1" operator="equal">
      <formula>"Towel"</formula>
    </cfRule>
    <cfRule type="cellIs" dxfId="17553" priority="20726" stopIfTrue="1" operator="equal">
      <formula>"Napkin Hs"</formula>
    </cfRule>
    <cfRule type="cellIs" dxfId="17552" priority="20727" stopIfTrue="1" operator="equal">
      <formula>"Towel"</formula>
    </cfRule>
    <cfRule type="cellIs" dxfId="17551" priority="20728" stopIfTrue="1" operator="equal">
      <formula>"Napkin Hs"</formula>
    </cfRule>
    <cfRule type="cellIs" dxfId="17550" priority="20733" stopIfTrue="1" operator="equal">
      <formula>"Towel"</formula>
    </cfRule>
    <cfRule type="cellIs" dxfId="17549" priority="20734" stopIfTrue="1" operator="equal">
      <formula>"Napkin Hs"</formula>
    </cfRule>
    <cfRule type="cellIs" dxfId="17548" priority="20743" stopIfTrue="1" operator="equal">
      <formula>"Towel"</formula>
    </cfRule>
    <cfRule type="cellIs" dxfId="17547" priority="20744" stopIfTrue="1" operator="equal">
      <formula>"Napkin Hs"</formula>
    </cfRule>
    <cfRule type="cellIs" dxfId="17546" priority="20749" stopIfTrue="1" operator="equal">
      <formula>"Towel"</formula>
    </cfRule>
    <cfRule type="cellIs" dxfId="17545" priority="20750" stopIfTrue="1" operator="equal">
      <formula>"Napkin Hs"</formula>
    </cfRule>
    <cfRule type="cellIs" dxfId="17544" priority="20751" stopIfTrue="1" operator="equal">
      <formula>"Towel"</formula>
    </cfRule>
    <cfRule type="cellIs" dxfId="17543" priority="20752" stopIfTrue="1" operator="equal">
      <formula>"Napkin Hs"</formula>
    </cfRule>
    <cfRule type="cellIs" dxfId="17542" priority="20757" stopIfTrue="1" operator="equal">
      <formula>"Towel"</formula>
    </cfRule>
    <cfRule type="cellIs" dxfId="17541" priority="20758" stopIfTrue="1" operator="equal">
      <formula>"Napkin Hs"</formula>
    </cfRule>
    <cfRule type="cellIs" dxfId="17540" priority="20767" stopIfTrue="1" operator="equal">
      <formula>"Towel"</formula>
    </cfRule>
    <cfRule type="cellIs" dxfId="17539" priority="20768" stopIfTrue="1" operator="equal">
      <formula>"Napkin Hs"</formula>
    </cfRule>
    <cfRule type="cellIs" dxfId="17538" priority="20769" stopIfTrue="1" operator="equal">
      <formula>"Towel"</formula>
    </cfRule>
    <cfRule type="cellIs" dxfId="17537" priority="20770" stopIfTrue="1" operator="equal">
      <formula>"Napkin Hs"</formula>
    </cfRule>
    <cfRule type="cellIs" dxfId="17536" priority="20775" stopIfTrue="1" operator="equal">
      <formula>"Towel"</formula>
    </cfRule>
    <cfRule type="cellIs" dxfId="17535" priority="20776" stopIfTrue="1" operator="equal">
      <formula>"Napkin Hs"</formula>
    </cfRule>
    <cfRule type="cellIs" dxfId="17534" priority="20785" stopIfTrue="1" operator="equal">
      <formula>"Towel"</formula>
    </cfRule>
    <cfRule type="cellIs" dxfId="17533" priority="20786" stopIfTrue="1" operator="equal">
      <formula>"Napkin Hs"</formula>
    </cfRule>
    <cfRule type="cellIs" dxfId="17532" priority="20787" stopIfTrue="1" operator="equal">
      <formula>"Towel"</formula>
    </cfRule>
    <cfRule type="cellIs" dxfId="17531" priority="20788" stopIfTrue="1" operator="equal">
      <formula>"Napkin Hs"</formula>
    </cfRule>
    <cfRule type="cellIs" dxfId="17530" priority="20794" stopIfTrue="1" operator="equal">
      <formula>"Napkin Hs"</formula>
    </cfRule>
  </conditionalFormatting>
  <conditionalFormatting sqref="C37">
    <cfRule type="cellIs" dxfId="17529" priority="20793" stopIfTrue="1" operator="equal">
      <formula>"Towel"</formula>
    </cfRule>
  </conditionalFormatting>
  <conditionalFormatting sqref="C37">
    <cfRule type="cellIs" dxfId="17528" priority="20704" stopIfTrue="1" operator="equal">
      <formula>"Napkin Hs"</formula>
    </cfRule>
    <cfRule type="cellIs" dxfId="17527" priority="20705" stopIfTrue="1" operator="equal">
      <formula>"Towel"</formula>
    </cfRule>
    <cfRule type="cellIs" dxfId="17526" priority="20706" stopIfTrue="1" operator="equal">
      <formula>"Napkin Hs"</formula>
    </cfRule>
    <cfRule type="cellIs" dxfId="17525" priority="20707" stopIfTrue="1" operator="equal">
      <formula>"Towel"</formula>
    </cfRule>
    <cfRule type="cellIs" dxfId="17524" priority="20708" stopIfTrue="1" operator="equal">
      <formula>"Napkin Hs"</formula>
    </cfRule>
    <cfRule type="cellIs" dxfId="17523" priority="20709" stopIfTrue="1" operator="equal">
      <formula>"Towel"</formula>
    </cfRule>
    <cfRule type="cellIs" dxfId="17522" priority="20710" stopIfTrue="1" operator="equal">
      <formula>"Napkin Hs"</formula>
    </cfRule>
    <cfRule type="cellIs" dxfId="17521" priority="20711" stopIfTrue="1" operator="equal">
      <formula>"Towel"</formula>
    </cfRule>
    <cfRule type="cellIs" dxfId="17520" priority="20712" stopIfTrue="1" operator="equal">
      <formula>"Napkin Hs"</formula>
    </cfRule>
    <cfRule type="cellIs" dxfId="17519" priority="20715" stopIfTrue="1" operator="equal">
      <formula>"Towel"</formula>
    </cfRule>
    <cfRule type="cellIs" dxfId="17518" priority="20716" stopIfTrue="1" operator="equal">
      <formula>"Napkin Hs"</formula>
    </cfRule>
    <cfRule type="cellIs" dxfId="17517" priority="20717" stopIfTrue="1" operator="equal">
      <formula>"Towel"</formula>
    </cfRule>
    <cfRule type="cellIs" dxfId="17516" priority="20718" stopIfTrue="1" operator="equal">
      <formula>"Napkin Hs"</formula>
    </cfRule>
    <cfRule type="cellIs" dxfId="17515" priority="20721" stopIfTrue="1" operator="equal">
      <formula>"Towel"</formula>
    </cfRule>
    <cfRule type="cellIs" dxfId="17514" priority="20722" stopIfTrue="1" operator="equal">
      <formula>"Napkin Hs"</formula>
    </cfRule>
    <cfRule type="cellIs" dxfId="17513" priority="20723" stopIfTrue="1" operator="equal">
      <formula>"Towel"</formula>
    </cfRule>
    <cfRule type="cellIs" dxfId="17512" priority="20724" stopIfTrue="1" operator="equal">
      <formula>"Napkin Hs"</formula>
    </cfRule>
    <cfRule type="cellIs" dxfId="17511" priority="20729" stopIfTrue="1" operator="equal">
      <formula>"Towel"</formula>
    </cfRule>
    <cfRule type="cellIs" dxfId="17510" priority="20730" stopIfTrue="1" operator="equal">
      <formula>"Napkin Hs"</formula>
    </cfRule>
    <cfRule type="cellIs" dxfId="17509" priority="20731" stopIfTrue="1" operator="equal">
      <formula>"Towel"</formula>
    </cfRule>
    <cfRule type="cellIs" dxfId="17508" priority="20732" stopIfTrue="1" operator="equal">
      <formula>"Napkin Hs"</formula>
    </cfRule>
    <cfRule type="cellIs" dxfId="17507" priority="20735" stopIfTrue="1" operator="equal">
      <formula>"Towel"</formula>
    </cfRule>
    <cfRule type="cellIs" dxfId="17506" priority="20736" stopIfTrue="1" operator="equal">
      <formula>"Napkin Hs"</formula>
    </cfRule>
    <cfRule type="cellIs" dxfId="17505" priority="20737" stopIfTrue="1" operator="equal">
      <formula>"Towel"</formula>
    </cfRule>
    <cfRule type="cellIs" dxfId="17504" priority="20738" stopIfTrue="1" operator="equal">
      <formula>"Napkin Hs"</formula>
    </cfRule>
    <cfRule type="cellIs" dxfId="17503" priority="20739" stopIfTrue="1" operator="equal">
      <formula>"Towel"</formula>
    </cfRule>
    <cfRule type="cellIs" dxfId="17502" priority="20740" stopIfTrue="1" operator="equal">
      <formula>"Napkin Hs"</formula>
    </cfRule>
    <cfRule type="cellIs" dxfId="17501" priority="20741" stopIfTrue="1" operator="equal">
      <formula>"Towel"</formula>
    </cfRule>
    <cfRule type="cellIs" dxfId="17500" priority="20742" stopIfTrue="1" operator="equal">
      <formula>"Napkin Hs"</formula>
    </cfRule>
    <cfRule type="cellIs" dxfId="17499" priority="20745" stopIfTrue="1" operator="equal">
      <formula>"Towel"</formula>
    </cfRule>
    <cfRule type="cellIs" dxfId="17498" priority="20746" stopIfTrue="1" operator="equal">
      <formula>"Napkin Hs"</formula>
    </cfRule>
    <cfRule type="cellIs" dxfId="17497" priority="20747" stopIfTrue="1" operator="equal">
      <formula>"Towel"</formula>
    </cfRule>
    <cfRule type="cellIs" dxfId="17496" priority="20748" stopIfTrue="1" operator="equal">
      <formula>"Napkin Hs"</formula>
    </cfRule>
    <cfRule type="cellIs" dxfId="17495" priority="20753" stopIfTrue="1" operator="equal">
      <formula>"Towel"</formula>
    </cfRule>
    <cfRule type="cellIs" dxfId="17494" priority="20754" stopIfTrue="1" operator="equal">
      <formula>"Napkin Hs"</formula>
    </cfRule>
    <cfRule type="cellIs" dxfId="17493" priority="20755" stopIfTrue="1" operator="equal">
      <formula>"Towel"</formula>
    </cfRule>
    <cfRule type="cellIs" dxfId="17492" priority="20756" stopIfTrue="1" operator="equal">
      <formula>"Napkin Hs"</formula>
    </cfRule>
    <cfRule type="cellIs" dxfId="17491" priority="20759" stopIfTrue="1" operator="equal">
      <formula>"Towel"</formula>
    </cfRule>
    <cfRule type="cellIs" dxfId="17490" priority="20760" stopIfTrue="1" operator="equal">
      <formula>"Napkin Hs"</formula>
    </cfRule>
    <cfRule type="cellIs" dxfId="17489" priority="20761" stopIfTrue="1" operator="equal">
      <formula>"Towel"</formula>
    </cfRule>
    <cfRule type="cellIs" dxfId="17488" priority="20762" stopIfTrue="1" operator="equal">
      <formula>"Napkin Hs"</formula>
    </cfRule>
    <cfRule type="cellIs" dxfId="17487" priority="20763" stopIfTrue="1" operator="equal">
      <formula>"Towel"</formula>
    </cfRule>
    <cfRule type="cellIs" dxfId="17486" priority="20764" stopIfTrue="1" operator="equal">
      <formula>"Napkin Hs"</formula>
    </cfRule>
    <cfRule type="cellIs" dxfId="17485" priority="20765" stopIfTrue="1" operator="equal">
      <formula>"Towel"</formula>
    </cfRule>
    <cfRule type="cellIs" dxfId="17484" priority="20766" stopIfTrue="1" operator="equal">
      <formula>"Napkin Hs"</formula>
    </cfRule>
    <cfRule type="cellIs" dxfId="17483" priority="20771" stopIfTrue="1" operator="equal">
      <formula>"Towel"</formula>
    </cfRule>
    <cfRule type="cellIs" dxfId="17482" priority="20772" stopIfTrue="1" operator="equal">
      <formula>"Napkin Hs"</formula>
    </cfRule>
    <cfRule type="cellIs" dxfId="17481" priority="20773" stopIfTrue="1" operator="equal">
      <formula>"Towel"</formula>
    </cfRule>
    <cfRule type="cellIs" dxfId="17480" priority="20774" stopIfTrue="1" operator="equal">
      <formula>"Napkin Hs"</formula>
    </cfRule>
    <cfRule type="cellIs" dxfId="17479" priority="20777" stopIfTrue="1" operator="equal">
      <formula>"Towel"</formula>
    </cfRule>
    <cfRule type="cellIs" dxfId="17478" priority="20778" stopIfTrue="1" operator="equal">
      <formula>"Napkin Hs"</formula>
    </cfRule>
    <cfRule type="cellIs" dxfId="17477" priority="20779" stopIfTrue="1" operator="equal">
      <formula>"Towel"</formula>
    </cfRule>
    <cfRule type="cellIs" dxfId="17476" priority="20780" stopIfTrue="1" operator="equal">
      <formula>"Napkin Hs"</formula>
    </cfRule>
    <cfRule type="cellIs" dxfId="17475" priority="20781" stopIfTrue="1" operator="equal">
      <formula>"Towel"</formula>
    </cfRule>
    <cfRule type="cellIs" dxfId="17474" priority="20782" stopIfTrue="1" operator="equal">
      <formula>"Napkin Hs"</formula>
    </cfRule>
    <cfRule type="cellIs" dxfId="17473" priority="20783" stopIfTrue="1" operator="equal">
      <formula>"Towel"</formula>
    </cfRule>
    <cfRule type="cellIs" dxfId="17472" priority="20784" stopIfTrue="1" operator="equal">
      <formula>"Napkin Hs"</formula>
    </cfRule>
    <cfRule type="cellIs" dxfId="17471" priority="20789" stopIfTrue="1" operator="equal">
      <formula>"Towel"</formula>
    </cfRule>
    <cfRule type="cellIs" dxfId="17470" priority="20790" stopIfTrue="1" operator="equal">
      <formula>"Napkin Hs"</formula>
    </cfRule>
    <cfRule type="cellIs" dxfId="17469" priority="20791" stopIfTrue="1" operator="equal">
      <formula>"Towel"</formula>
    </cfRule>
    <cfRule type="cellIs" dxfId="17468" priority="20792" stopIfTrue="1" operator="equal">
      <formula>"Napkin Hs"</formula>
    </cfRule>
    <cfRule type="cellIs" dxfId="17467" priority="20795" stopIfTrue="1" operator="equal">
      <formula>"Towel"</formula>
    </cfRule>
    <cfRule type="cellIs" dxfId="17466" priority="20796" stopIfTrue="1" operator="equal">
      <formula>"Napkin Hs"</formula>
    </cfRule>
    <cfRule type="cellIs" dxfId="17465" priority="20797" stopIfTrue="1" operator="equal">
      <formula>"Towel"</formula>
    </cfRule>
    <cfRule type="cellIs" dxfId="17464" priority="20798" stopIfTrue="1" operator="equal">
      <formula>"Napkin Hs"</formula>
    </cfRule>
  </conditionalFormatting>
  <conditionalFormatting sqref="C37">
    <cfRule type="cellIs" dxfId="17463" priority="20702" stopIfTrue="1" operator="equal">
      <formula>"Napkin Hs"</formula>
    </cfRule>
  </conditionalFormatting>
  <conditionalFormatting sqref="C37">
    <cfRule type="cellIs" dxfId="17462" priority="20701" stopIfTrue="1" operator="equal">
      <formula>"Napkin Hs"</formula>
    </cfRule>
  </conditionalFormatting>
  <conditionalFormatting sqref="C37">
    <cfRule type="cellIs" dxfId="17461" priority="20700" stopIfTrue="1" operator="equal">
      <formula>"Napkin Hs"</formula>
    </cfRule>
  </conditionalFormatting>
  <conditionalFormatting sqref="C37">
    <cfRule type="cellIs" dxfId="17460" priority="20699" stopIfTrue="1" operator="equal">
      <formula>"Napkin Hs"</formula>
    </cfRule>
  </conditionalFormatting>
  <conditionalFormatting sqref="C37">
    <cfRule type="cellIs" dxfId="17459" priority="20698" stopIfTrue="1" operator="equal">
      <formula>"Napkin Hs"</formula>
    </cfRule>
  </conditionalFormatting>
  <conditionalFormatting sqref="C37">
    <cfRule type="cellIs" dxfId="17458" priority="20697" stopIfTrue="1" operator="equal">
      <formula>"Napkin Hs"</formula>
    </cfRule>
  </conditionalFormatting>
  <conditionalFormatting sqref="C37">
    <cfRule type="cellIs" dxfId="17457" priority="20693" stopIfTrue="1" operator="equal">
      <formula>"Towel"</formula>
    </cfRule>
    <cfRule type="cellIs" dxfId="17456" priority="20694" stopIfTrue="1" operator="equal">
      <formula>"Napkin Hs"</formula>
    </cfRule>
  </conditionalFormatting>
  <conditionalFormatting sqref="C37">
    <cfRule type="cellIs" dxfId="17455" priority="20695" stopIfTrue="1" operator="equal">
      <formula>"Towel"</formula>
    </cfRule>
    <cfRule type="cellIs" dxfId="17454" priority="20696" stopIfTrue="1" operator="equal">
      <formula>"Napkin Hs"</formula>
    </cfRule>
  </conditionalFormatting>
  <conditionalFormatting sqref="C37">
    <cfRule type="cellIs" dxfId="17453" priority="20689" stopIfTrue="1" operator="equal">
      <formula>"Towel"</formula>
    </cfRule>
    <cfRule type="cellIs" dxfId="17452" priority="20690" stopIfTrue="1" operator="equal">
      <formula>"Napkin Hs"</formula>
    </cfRule>
  </conditionalFormatting>
  <conditionalFormatting sqref="C37">
    <cfRule type="cellIs" dxfId="17451" priority="20691" stopIfTrue="1" operator="equal">
      <formula>"Towel"</formula>
    </cfRule>
    <cfRule type="cellIs" dxfId="17450" priority="20692" stopIfTrue="1" operator="equal">
      <formula>"Napkin Hs"</formula>
    </cfRule>
  </conditionalFormatting>
  <conditionalFormatting sqref="C37">
    <cfRule type="cellIs" dxfId="17449" priority="20687" stopIfTrue="1" operator="equal">
      <formula>"Towel"</formula>
    </cfRule>
    <cfRule type="cellIs" dxfId="17448" priority="20688" stopIfTrue="1" operator="equal">
      <formula>"Napkin Hs"</formula>
    </cfRule>
  </conditionalFormatting>
  <conditionalFormatting sqref="C37">
    <cfRule type="cellIs" dxfId="17447" priority="20683" stopIfTrue="1" operator="equal">
      <formula>"Towel"</formula>
    </cfRule>
    <cfRule type="cellIs" dxfId="17446" priority="20684" stopIfTrue="1" operator="equal">
      <formula>"Napkin Hs"</formula>
    </cfRule>
  </conditionalFormatting>
  <conditionalFormatting sqref="C37">
    <cfRule type="cellIs" dxfId="17445" priority="20685" stopIfTrue="1" operator="equal">
      <formula>"Towel"</formula>
    </cfRule>
    <cfRule type="cellIs" dxfId="17444" priority="20686" stopIfTrue="1" operator="equal">
      <formula>"Napkin Hs"</formula>
    </cfRule>
  </conditionalFormatting>
  <conditionalFormatting sqref="C37">
    <cfRule type="cellIs" dxfId="17443" priority="20679" stopIfTrue="1" operator="equal">
      <formula>"Towel"</formula>
    </cfRule>
    <cfRule type="cellIs" dxfId="17442" priority="20680" stopIfTrue="1" operator="equal">
      <formula>"Napkin Hs"</formula>
    </cfRule>
  </conditionalFormatting>
  <conditionalFormatting sqref="C37">
    <cfRule type="cellIs" dxfId="17441" priority="20681" stopIfTrue="1" operator="equal">
      <formula>"Towel"</formula>
    </cfRule>
    <cfRule type="cellIs" dxfId="17440" priority="20682" stopIfTrue="1" operator="equal">
      <formula>"Napkin Hs"</formula>
    </cfRule>
  </conditionalFormatting>
  <conditionalFormatting sqref="C37">
    <cfRule type="cellIs" dxfId="17439" priority="20677" stopIfTrue="1" operator="equal">
      <formula>"Towel"</formula>
    </cfRule>
    <cfRule type="cellIs" dxfId="17438" priority="20678" stopIfTrue="1" operator="equal">
      <formula>"Napkin Hs"</formula>
    </cfRule>
  </conditionalFormatting>
  <conditionalFormatting sqref="C37">
    <cfRule type="cellIs" dxfId="17437" priority="20671" stopIfTrue="1" operator="equal">
      <formula>"Towel"</formula>
    </cfRule>
    <cfRule type="cellIs" dxfId="17436" priority="20672" stopIfTrue="1" operator="equal">
      <formula>"Napkin Hs"</formula>
    </cfRule>
  </conditionalFormatting>
  <conditionalFormatting sqref="C37">
    <cfRule type="cellIs" dxfId="17435" priority="20675" stopIfTrue="1" operator="equal">
      <formula>"Towel"</formula>
    </cfRule>
    <cfRule type="cellIs" dxfId="17434" priority="20676" stopIfTrue="1" operator="equal">
      <formula>"Napkin Hs"</formula>
    </cfRule>
  </conditionalFormatting>
  <conditionalFormatting sqref="C37">
    <cfRule type="cellIs" dxfId="17433" priority="20673" stopIfTrue="1" operator="equal">
      <formula>"Towel"</formula>
    </cfRule>
    <cfRule type="cellIs" dxfId="17432" priority="20674" stopIfTrue="1" operator="equal">
      <formula>"Napkin Hs"</formula>
    </cfRule>
  </conditionalFormatting>
  <conditionalFormatting sqref="C37">
    <cfRule type="cellIs" dxfId="17431" priority="20665" stopIfTrue="1" operator="equal">
      <formula>"Towel"</formula>
    </cfRule>
    <cfRule type="cellIs" dxfId="17430" priority="20666" stopIfTrue="1" operator="equal">
      <formula>"Napkin Hs"</formula>
    </cfRule>
  </conditionalFormatting>
  <conditionalFormatting sqref="C37">
    <cfRule type="cellIs" dxfId="17429" priority="20667" stopIfTrue="1" operator="equal">
      <formula>"Towel"</formula>
    </cfRule>
    <cfRule type="cellIs" dxfId="17428" priority="20668" stopIfTrue="1" operator="equal">
      <formula>"Napkin Hs"</formula>
    </cfRule>
  </conditionalFormatting>
  <conditionalFormatting sqref="C37">
    <cfRule type="cellIs" dxfId="17427" priority="20669" stopIfTrue="1" operator="equal">
      <formula>"Towel"</formula>
    </cfRule>
    <cfRule type="cellIs" dxfId="17426" priority="20670" stopIfTrue="1" operator="equal">
      <formula>"Napkin Hs"</formula>
    </cfRule>
  </conditionalFormatting>
  <conditionalFormatting sqref="C37">
    <cfRule type="cellIs" dxfId="17425" priority="20663" stopIfTrue="1" operator="equal">
      <formula>"Towel"</formula>
    </cfRule>
    <cfRule type="cellIs" dxfId="17424" priority="20664" stopIfTrue="1" operator="equal">
      <formula>"Napkin Hs"</formula>
    </cfRule>
  </conditionalFormatting>
  <conditionalFormatting sqref="C37">
    <cfRule type="cellIs" dxfId="17423" priority="20661" stopIfTrue="1" operator="equal">
      <formula>"Towel"</formula>
    </cfRule>
    <cfRule type="cellIs" dxfId="17422" priority="20662" stopIfTrue="1" operator="equal">
      <formula>"Napkin Hs"</formula>
    </cfRule>
  </conditionalFormatting>
  <conditionalFormatting sqref="C37">
    <cfRule type="cellIs" dxfId="17421" priority="20637" stopIfTrue="1" operator="equal">
      <formula>"Towel"</formula>
    </cfRule>
  </conditionalFormatting>
  <conditionalFormatting sqref="C37">
    <cfRule type="cellIs" dxfId="17420" priority="20638" stopIfTrue="1" operator="equal">
      <formula>"Napkin Hs"</formula>
    </cfRule>
    <cfRule type="cellIs" dxfId="17419" priority="20643" stopIfTrue="1" operator="equal">
      <formula>"Towel"</formula>
    </cfRule>
    <cfRule type="cellIs" dxfId="17418" priority="20644" stopIfTrue="1" operator="equal">
      <formula>"Napkin Hs"</formula>
    </cfRule>
    <cfRule type="cellIs" dxfId="17417" priority="20653" stopIfTrue="1" operator="equal">
      <formula>"Towel"</formula>
    </cfRule>
    <cfRule type="cellIs" dxfId="17416" priority="20654" stopIfTrue="1" operator="equal">
      <formula>"Napkin Hs"</formula>
    </cfRule>
    <cfRule type="cellIs" dxfId="17415" priority="20659" stopIfTrue="1" operator="equal">
      <formula>"Towel"</formula>
    </cfRule>
    <cfRule type="cellIs" dxfId="17414" priority="20660" stopIfTrue="1" operator="equal">
      <formula>"Napkin Hs"</formula>
    </cfRule>
  </conditionalFormatting>
  <conditionalFormatting sqref="C37">
    <cfRule type="cellIs" dxfId="17413" priority="20639" stopIfTrue="1" operator="equal">
      <formula>"Towel"</formula>
    </cfRule>
    <cfRule type="cellIs" dxfId="17412" priority="20640" stopIfTrue="1" operator="equal">
      <formula>"Napkin Hs"</formula>
    </cfRule>
    <cfRule type="cellIs" dxfId="17411" priority="20641" stopIfTrue="1" operator="equal">
      <formula>"Towel"</formula>
    </cfRule>
    <cfRule type="cellIs" dxfId="17410" priority="20642" stopIfTrue="1" operator="equal">
      <formula>"Napkin Hs"</formula>
    </cfRule>
    <cfRule type="cellIs" dxfId="17409" priority="20645" stopIfTrue="1" operator="equal">
      <formula>"Towel"</formula>
    </cfRule>
    <cfRule type="cellIs" dxfId="17408" priority="20646" stopIfTrue="1" operator="equal">
      <formula>"Napkin Hs"</formula>
    </cfRule>
    <cfRule type="cellIs" dxfId="17407" priority="20647" stopIfTrue="1" operator="equal">
      <formula>"Towel"</formula>
    </cfRule>
    <cfRule type="cellIs" dxfId="17406" priority="20648" stopIfTrue="1" operator="equal">
      <formula>"Napkin Hs"</formula>
    </cfRule>
    <cfRule type="cellIs" dxfId="17405" priority="20649" stopIfTrue="1" operator="equal">
      <formula>"Towel"</formula>
    </cfRule>
    <cfRule type="cellIs" dxfId="17404" priority="20650" stopIfTrue="1" operator="equal">
      <formula>"Napkin Hs"</formula>
    </cfRule>
    <cfRule type="cellIs" dxfId="17403" priority="20651" stopIfTrue="1" operator="equal">
      <formula>"Towel"</formula>
    </cfRule>
    <cfRule type="cellIs" dxfId="17402" priority="20652" stopIfTrue="1" operator="equal">
      <formula>"Napkin Hs"</formula>
    </cfRule>
    <cfRule type="cellIs" dxfId="17401" priority="20655" stopIfTrue="1" operator="equal">
      <formula>"Towel"</formula>
    </cfRule>
    <cfRule type="cellIs" dxfId="17400" priority="20656" stopIfTrue="1" operator="equal">
      <formula>"Napkin Hs"</formula>
    </cfRule>
    <cfRule type="cellIs" dxfId="17399" priority="20658" stopIfTrue="1" operator="equal">
      <formula>"Napkin Hs"</formula>
    </cfRule>
  </conditionalFormatting>
  <conditionalFormatting sqref="C37">
    <cfRule type="cellIs" dxfId="17398" priority="20657" stopIfTrue="1" operator="equal">
      <formula>"Towel"</formula>
    </cfRule>
  </conditionalFormatting>
  <conditionalFormatting sqref="C37">
    <cfRule type="cellIs" dxfId="17397" priority="20635" stopIfTrue="1" operator="equal">
      <formula>"Towel"</formula>
    </cfRule>
    <cfRule type="cellIs" dxfId="17396" priority="20636" stopIfTrue="1" operator="equal">
      <formula>"Napkin Hs"</formula>
    </cfRule>
  </conditionalFormatting>
  <conditionalFormatting sqref="C37">
    <cfRule type="cellIs" dxfId="17395" priority="20634" stopIfTrue="1" operator="equal">
      <formula>"Napkin Hs"</formula>
    </cfRule>
  </conditionalFormatting>
  <conditionalFormatting sqref="C37">
    <cfRule type="cellIs" dxfId="17394" priority="20633" stopIfTrue="1" operator="equal">
      <formula>"Towel"</formula>
    </cfRule>
  </conditionalFormatting>
  <conditionalFormatting sqref="C37">
    <cfRule type="cellIs" dxfId="17393" priority="20631" stopIfTrue="1" operator="equal">
      <formula>"Towel"</formula>
    </cfRule>
  </conditionalFormatting>
  <conditionalFormatting sqref="C37">
    <cfRule type="cellIs" dxfId="17392" priority="20632" stopIfTrue="1" operator="equal">
      <formula>"Napkin Hs"</formula>
    </cfRule>
  </conditionalFormatting>
  <conditionalFormatting sqref="C37">
    <cfRule type="cellIs" dxfId="17391" priority="20535" stopIfTrue="1" operator="equal">
      <formula>"Towel"</formula>
    </cfRule>
  </conditionalFormatting>
  <conditionalFormatting sqref="C37">
    <cfRule type="cellIs" dxfId="17390" priority="20545" stopIfTrue="1" operator="equal">
      <formula>"Towel"</formula>
    </cfRule>
    <cfRule type="cellIs" dxfId="17389" priority="20546" stopIfTrue="1" operator="equal">
      <formula>"Napkin Hs"</formula>
    </cfRule>
    <cfRule type="cellIs" dxfId="17388" priority="20551" stopIfTrue="1" operator="equal">
      <formula>"Towel"</formula>
    </cfRule>
    <cfRule type="cellIs" dxfId="17387" priority="20552" stopIfTrue="1" operator="equal">
      <formula>"Napkin Hs"</formula>
    </cfRule>
    <cfRule type="cellIs" dxfId="17386" priority="20557" stopIfTrue="1" operator="equal">
      <formula>"Towel"</formula>
    </cfRule>
    <cfRule type="cellIs" dxfId="17385" priority="20558" stopIfTrue="1" operator="equal">
      <formula>"Napkin Hs"</formula>
    </cfRule>
    <cfRule type="cellIs" dxfId="17384" priority="20559" stopIfTrue="1" operator="equal">
      <formula>"Towel"</formula>
    </cfRule>
    <cfRule type="cellIs" dxfId="17383" priority="20560" stopIfTrue="1" operator="equal">
      <formula>"Napkin Hs"</formula>
    </cfRule>
    <cfRule type="cellIs" dxfId="17382" priority="20565" stopIfTrue="1" operator="equal">
      <formula>"Towel"</formula>
    </cfRule>
    <cfRule type="cellIs" dxfId="17381" priority="20566" stopIfTrue="1" operator="equal">
      <formula>"Napkin Hs"</formula>
    </cfRule>
    <cfRule type="cellIs" dxfId="17380" priority="20575" stopIfTrue="1" operator="equal">
      <formula>"Towel"</formula>
    </cfRule>
    <cfRule type="cellIs" dxfId="17379" priority="20576" stopIfTrue="1" operator="equal">
      <formula>"Napkin Hs"</formula>
    </cfRule>
    <cfRule type="cellIs" dxfId="17378" priority="20581" stopIfTrue="1" operator="equal">
      <formula>"Towel"</formula>
    </cfRule>
    <cfRule type="cellIs" dxfId="17377" priority="20582" stopIfTrue="1" operator="equal">
      <formula>"Napkin Hs"</formula>
    </cfRule>
    <cfRule type="cellIs" dxfId="17376" priority="20583" stopIfTrue="1" operator="equal">
      <formula>"Towel"</formula>
    </cfRule>
    <cfRule type="cellIs" dxfId="17375" priority="20584" stopIfTrue="1" operator="equal">
      <formula>"Napkin Hs"</formula>
    </cfRule>
    <cfRule type="cellIs" dxfId="17374" priority="20589" stopIfTrue="1" operator="equal">
      <formula>"Towel"</formula>
    </cfRule>
    <cfRule type="cellIs" dxfId="17373" priority="20590" stopIfTrue="1" operator="equal">
      <formula>"Napkin Hs"</formula>
    </cfRule>
    <cfRule type="cellIs" dxfId="17372" priority="20599" stopIfTrue="1" operator="equal">
      <formula>"Towel"</formula>
    </cfRule>
    <cfRule type="cellIs" dxfId="17371" priority="20600" stopIfTrue="1" operator="equal">
      <formula>"Napkin Hs"</formula>
    </cfRule>
    <cfRule type="cellIs" dxfId="17370" priority="20601" stopIfTrue="1" operator="equal">
      <formula>"Towel"</formula>
    </cfRule>
    <cfRule type="cellIs" dxfId="17369" priority="20602" stopIfTrue="1" operator="equal">
      <formula>"Napkin Hs"</formula>
    </cfRule>
    <cfRule type="cellIs" dxfId="17368" priority="20607" stopIfTrue="1" operator="equal">
      <formula>"Towel"</formula>
    </cfRule>
    <cfRule type="cellIs" dxfId="17367" priority="20608" stopIfTrue="1" operator="equal">
      <formula>"Napkin Hs"</formula>
    </cfRule>
    <cfRule type="cellIs" dxfId="17366" priority="20617" stopIfTrue="1" operator="equal">
      <formula>"Towel"</formula>
    </cfRule>
    <cfRule type="cellIs" dxfId="17365" priority="20618" stopIfTrue="1" operator="equal">
      <formula>"Napkin Hs"</formula>
    </cfRule>
    <cfRule type="cellIs" dxfId="17364" priority="20619" stopIfTrue="1" operator="equal">
      <formula>"Towel"</formula>
    </cfRule>
    <cfRule type="cellIs" dxfId="17363" priority="20620" stopIfTrue="1" operator="equal">
      <formula>"Napkin Hs"</formula>
    </cfRule>
    <cfRule type="cellIs" dxfId="17362" priority="20626" stopIfTrue="1" operator="equal">
      <formula>"Napkin Hs"</formula>
    </cfRule>
  </conditionalFormatting>
  <conditionalFormatting sqref="C37">
    <cfRule type="cellIs" dxfId="17361" priority="20625" stopIfTrue="1" operator="equal">
      <formula>"Towel"</formula>
    </cfRule>
  </conditionalFormatting>
  <conditionalFormatting sqref="C37">
    <cfRule type="cellIs" dxfId="17360" priority="20536" stopIfTrue="1" operator="equal">
      <formula>"Napkin Hs"</formula>
    </cfRule>
    <cfRule type="cellIs" dxfId="17359" priority="20537" stopIfTrue="1" operator="equal">
      <formula>"Towel"</formula>
    </cfRule>
    <cfRule type="cellIs" dxfId="17358" priority="20538" stopIfTrue="1" operator="equal">
      <formula>"Napkin Hs"</formula>
    </cfRule>
    <cfRule type="cellIs" dxfId="17357" priority="20539" stopIfTrue="1" operator="equal">
      <formula>"Towel"</formula>
    </cfRule>
    <cfRule type="cellIs" dxfId="17356" priority="20540" stopIfTrue="1" operator="equal">
      <formula>"Napkin Hs"</formula>
    </cfRule>
    <cfRule type="cellIs" dxfId="17355" priority="20541" stopIfTrue="1" operator="equal">
      <formula>"Towel"</formula>
    </cfRule>
    <cfRule type="cellIs" dxfId="17354" priority="20542" stopIfTrue="1" operator="equal">
      <formula>"Napkin Hs"</formula>
    </cfRule>
    <cfRule type="cellIs" dxfId="17353" priority="20543" stopIfTrue="1" operator="equal">
      <formula>"Towel"</formula>
    </cfRule>
    <cfRule type="cellIs" dxfId="17352" priority="20544" stopIfTrue="1" operator="equal">
      <formula>"Napkin Hs"</formula>
    </cfRule>
    <cfRule type="cellIs" dxfId="17351" priority="20547" stopIfTrue="1" operator="equal">
      <formula>"Towel"</formula>
    </cfRule>
    <cfRule type="cellIs" dxfId="17350" priority="20548" stopIfTrue="1" operator="equal">
      <formula>"Napkin Hs"</formula>
    </cfRule>
    <cfRule type="cellIs" dxfId="17349" priority="20549" stopIfTrue="1" operator="equal">
      <formula>"Towel"</formula>
    </cfRule>
    <cfRule type="cellIs" dxfId="17348" priority="20550" stopIfTrue="1" operator="equal">
      <formula>"Napkin Hs"</formula>
    </cfRule>
    <cfRule type="cellIs" dxfId="17347" priority="20553" stopIfTrue="1" operator="equal">
      <formula>"Towel"</formula>
    </cfRule>
    <cfRule type="cellIs" dxfId="17346" priority="20554" stopIfTrue="1" operator="equal">
      <formula>"Napkin Hs"</formula>
    </cfRule>
    <cfRule type="cellIs" dxfId="17345" priority="20555" stopIfTrue="1" operator="equal">
      <formula>"Towel"</formula>
    </cfRule>
    <cfRule type="cellIs" dxfId="17344" priority="20556" stopIfTrue="1" operator="equal">
      <formula>"Napkin Hs"</formula>
    </cfRule>
    <cfRule type="cellIs" dxfId="17343" priority="20561" stopIfTrue="1" operator="equal">
      <formula>"Towel"</formula>
    </cfRule>
    <cfRule type="cellIs" dxfId="17342" priority="20562" stopIfTrue="1" operator="equal">
      <formula>"Napkin Hs"</formula>
    </cfRule>
    <cfRule type="cellIs" dxfId="17341" priority="20563" stopIfTrue="1" operator="equal">
      <formula>"Towel"</formula>
    </cfRule>
    <cfRule type="cellIs" dxfId="17340" priority="20564" stopIfTrue="1" operator="equal">
      <formula>"Napkin Hs"</formula>
    </cfRule>
    <cfRule type="cellIs" dxfId="17339" priority="20567" stopIfTrue="1" operator="equal">
      <formula>"Towel"</formula>
    </cfRule>
    <cfRule type="cellIs" dxfId="17338" priority="20568" stopIfTrue="1" operator="equal">
      <formula>"Napkin Hs"</formula>
    </cfRule>
    <cfRule type="cellIs" dxfId="17337" priority="20569" stopIfTrue="1" operator="equal">
      <formula>"Towel"</formula>
    </cfRule>
    <cfRule type="cellIs" dxfId="17336" priority="20570" stopIfTrue="1" operator="equal">
      <formula>"Napkin Hs"</formula>
    </cfRule>
    <cfRule type="cellIs" dxfId="17335" priority="20571" stopIfTrue="1" operator="equal">
      <formula>"Towel"</formula>
    </cfRule>
    <cfRule type="cellIs" dxfId="17334" priority="20572" stopIfTrue="1" operator="equal">
      <formula>"Napkin Hs"</formula>
    </cfRule>
    <cfRule type="cellIs" dxfId="17333" priority="20573" stopIfTrue="1" operator="equal">
      <formula>"Towel"</formula>
    </cfRule>
    <cfRule type="cellIs" dxfId="17332" priority="20574" stopIfTrue="1" operator="equal">
      <formula>"Napkin Hs"</formula>
    </cfRule>
    <cfRule type="cellIs" dxfId="17331" priority="20577" stopIfTrue="1" operator="equal">
      <formula>"Towel"</formula>
    </cfRule>
    <cfRule type="cellIs" dxfId="17330" priority="20578" stopIfTrue="1" operator="equal">
      <formula>"Napkin Hs"</formula>
    </cfRule>
    <cfRule type="cellIs" dxfId="17329" priority="20579" stopIfTrue="1" operator="equal">
      <formula>"Towel"</formula>
    </cfRule>
    <cfRule type="cellIs" dxfId="17328" priority="20580" stopIfTrue="1" operator="equal">
      <formula>"Napkin Hs"</formula>
    </cfRule>
    <cfRule type="cellIs" dxfId="17327" priority="20585" stopIfTrue="1" operator="equal">
      <formula>"Towel"</formula>
    </cfRule>
    <cfRule type="cellIs" dxfId="17326" priority="20586" stopIfTrue="1" operator="equal">
      <formula>"Napkin Hs"</formula>
    </cfRule>
    <cfRule type="cellIs" dxfId="17325" priority="20587" stopIfTrue="1" operator="equal">
      <formula>"Towel"</formula>
    </cfRule>
    <cfRule type="cellIs" dxfId="17324" priority="20588" stopIfTrue="1" operator="equal">
      <formula>"Napkin Hs"</formula>
    </cfRule>
    <cfRule type="cellIs" dxfId="17323" priority="20591" stopIfTrue="1" operator="equal">
      <formula>"Towel"</formula>
    </cfRule>
    <cfRule type="cellIs" dxfId="17322" priority="20592" stopIfTrue="1" operator="equal">
      <formula>"Napkin Hs"</formula>
    </cfRule>
    <cfRule type="cellIs" dxfId="17321" priority="20593" stopIfTrue="1" operator="equal">
      <formula>"Towel"</formula>
    </cfRule>
    <cfRule type="cellIs" dxfId="17320" priority="20594" stopIfTrue="1" operator="equal">
      <formula>"Napkin Hs"</formula>
    </cfRule>
    <cfRule type="cellIs" dxfId="17319" priority="20595" stopIfTrue="1" operator="equal">
      <formula>"Towel"</formula>
    </cfRule>
    <cfRule type="cellIs" dxfId="17318" priority="20596" stopIfTrue="1" operator="equal">
      <formula>"Napkin Hs"</formula>
    </cfRule>
    <cfRule type="cellIs" dxfId="17317" priority="20597" stopIfTrue="1" operator="equal">
      <formula>"Towel"</formula>
    </cfRule>
    <cfRule type="cellIs" dxfId="17316" priority="20598" stopIfTrue="1" operator="equal">
      <formula>"Napkin Hs"</formula>
    </cfRule>
    <cfRule type="cellIs" dxfId="17315" priority="20603" stopIfTrue="1" operator="equal">
      <formula>"Towel"</formula>
    </cfRule>
    <cfRule type="cellIs" dxfId="17314" priority="20604" stopIfTrue="1" operator="equal">
      <formula>"Napkin Hs"</formula>
    </cfRule>
    <cfRule type="cellIs" dxfId="17313" priority="20605" stopIfTrue="1" operator="equal">
      <formula>"Towel"</formula>
    </cfRule>
    <cfRule type="cellIs" dxfId="17312" priority="20606" stopIfTrue="1" operator="equal">
      <formula>"Napkin Hs"</formula>
    </cfRule>
    <cfRule type="cellIs" dxfId="17311" priority="20609" stopIfTrue="1" operator="equal">
      <formula>"Towel"</formula>
    </cfRule>
    <cfRule type="cellIs" dxfId="17310" priority="20610" stopIfTrue="1" operator="equal">
      <formula>"Napkin Hs"</formula>
    </cfRule>
    <cfRule type="cellIs" dxfId="17309" priority="20611" stopIfTrue="1" operator="equal">
      <formula>"Towel"</formula>
    </cfRule>
    <cfRule type="cellIs" dxfId="17308" priority="20612" stopIfTrue="1" operator="equal">
      <formula>"Napkin Hs"</formula>
    </cfRule>
    <cfRule type="cellIs" dxfId="17307" priority="20613" stopIfTrue="1" operator="equal">
      <formula>"Towel"</formula>
    </cfRule>
    <cfRule type="cellIs" dxfId="17306" priority="20614" stopIfTrue="1" operator="equal">
      <formula>"Napkin Hs"</formula>
    </cfRule>
    <cfRule type="cellIs" dxfId="17305" priority="20615" stopIfTrue="1" operator="equal">
      <formula>"Towel"</formula>
    </cfRule>
    <cfRule type="cellIs" dxfId="17304" priority="20616" stopIfTrue="1" operator="equal">
      <formula>"Napkin Hs"</formula>
    </cfRule>
    <cfRule type="cellIs" dxfId="17303" priority="20621" stopIfTrue="1" operator="equal">
      <formula>"Towel"</formula>
    </cfRule>
    <cfRule type="cellIs" dxfId="17302" priority="20622" stopIfTrue="1" operator="equal">
      <formula>"Napkin Hs"</formula>
    </cfRule>
    <cfRule type="cellIs" dxfId="17301" priority="20623" stopIfTrue="1" operator="equal">
      <formula>"Towel"</formula>
    </cfRule>
    <cfRule type="cellIs" dxfId="17300" priority="20624" stopIfTrue="1" operator="equal">
      <formula>"Napkin Hs"</formula>
    </cfRule>
    <cfRule type="cellIs" dxfId="17299" priority="20627" stopIfTrue="1" operator="equal">
      <formula>"Towel"</formula>
    </cfRule>
    <cfRule type="cellIs" dxfId="17298" priority="20628" stopIfTrue="1" operator="equal">
      <formula>"Napkin Hs"</formula>
    </cfRule>
    <cfRule type="cellIs" dxfId="17297" priority="20629" stopIfTrue="1" operator="equal">
      <formula>"Towel"</formula>
    </cfRule>
    <cfRule type="cellIs" dxfId="17296" priority="20630" stopIfTrue="1" operator="equal">
      <formula>"Napkin Hs"</formula>
    </cfRule>
  </conditionalFormatting>
  <conditionalFormatting sqref="C37">
    <cfRule type="cellIs" dxfId="17295" priority="20534" stopIfTrue="1" operator="equal">
      <formula>"Napkin Hs"</formula>
    </cfRule>
  </conditionalFormatting>
  <conditionalFormatting sqref="C37">
    <cfRule type="cellIs" dxfId="17294" priority="20533" stopIfTrue="1" operator="equal">
      <formula>"Napkin Hs"</formula>
    </cfRule>
  </conditionalFormatting>
  <conditionalFormatting sqref="C37">
    <cfRule type="cellIs" dxfId="17293" priority="20532" stopIfTrue="1" operator="equal">
      <formula>"Napkin Hs"</formula>
    </cfRule>
  </conditionalFormatting>
  <conditionalFormatting sqref="C37">
    <cfRule type="cellIs" dxfId="17292" priority="20531" stopIfTrue="1" operator="equal">
      <formula>"Napkin Hs"</formula>
    </cfRule>
  </conditionalFormatting>
  <conditionalFormatting sqref="C37">
    <cfRule type="cellIs" dxfId="17291" priority="20530" stopIfTrue="1" operator="equal">
      <formula>"Napkin Hs"</formula>
    </cfRule>
  </conditionalFormatting>
  <conditionalFormatting sqref="C37">
    <cfRule type="cellIs" dxfId="17290" priority="20529" stopIfTrue="1" operator="equal">
      <formula>"Napkin Hs"</formula>
    </cfRule>
  </conditionalFormatting>
  <conditionalFormatting sqref="C37">
    <cfRule type="cellIs" dxfId="17289" priority="20525" stopIfTrue="1" operator="equal">
      <formula>"Towel"</formula>
    </cfRule>
    <cfRule type="cellIs" dxfId="17288" priority="20526" stopIfTrue="1" operator="equal">
      <formula>"Napkin Hs"</formula>
    </cfRule>
  </conditionalFormatting>
  <conditionalFormatting sqref="C37">
    <cfRule type="cellIs" dxfId="17287" priority="20527" stopIfTrue="1" operator="equal">
      <formula>"Towel"</formula>
    </cfRule>
    <cfRule type="cellIs" dxfId="17286" priority="20528" stopIfTrue="1" operator="equal">
      <formula>"Napkin Hs"</formula>
    </cfRule>
  </conditionalFormatting>
  <conditionalFormatting sqref="C37">
    <cfRule type="cellIs" dxfId="17285" priority="20521" stopIfTrue="1" operator="equal">
      <formula>"Towel"</formula>
    </cfRule>
    <cfRule type="cellIs" dxfId="17284" priority="20522" stopIfTrue="1" operator="equal">
      <formula>"Napkin Hs"</formula>
    </cfRule>
  </conditionalFormatting>
  <conditionalFormatting sqref="C37">
    <cfRule type="cellIs" dxfId="17283" priority="20523" stopIfTrue="1" operator="equal">
      <formula>"Towel"</formula>
    </cfRule>
    <cfRule type="cellIs" dxfId="17282" priority="20524" stopIfTrue="1" operator="equal">
      <formula>"Napkin Hs"</formula>
    </cfRule>
  </conditionalFormatting>
  <conditionalFormatting sqref="B43:C43 C42">
    <cfRule type="cellIs" dxfId="17281" priority="20519" stopIfTrue="1" operator="equal">
      <formula>"Towel"</formula>
    </cfRule>
    <cfRule type="cellIs" dxfId="17280" priority="20520" stopIfTrue="1" operator="equal">
      <formula>"Napkin Hs"</formula>
    </cfRule>
  </conditionalFormatting>
  <conditionalFormatting sqref="C42">
    <cfRule type="cellIs" dxfId="17279" priority="20511" stopIfTrue="1" operator="equal">
      <formula>"Towel"</formula>
    </cfRule>
    <cfRule type="cellIs" dxfId="17278" priority="20512" stopIfTrue="1" operator="equal">
      <formula>"Napkin Hs"</formula>
    </cfRule>
  </conditionalFormatting>
  <conditionalFormatting sqref="C42:C43">
    <cfRule type="cellIs" dxfId="17277" priority="20515" stopIfTrue="1" operator="equal">
      <formula>"Towel"</formula>
    </cfRule>
    <cfRule type="cellIs" dxfId="17276" priority="20516" stopIfTrue="1" operator="equal">
      <formula>"Napkin Hs"</formula>
    </cfRule>
  </conditionalFormatting>
  <conditionalFormatting sqref="C42:C43">
    <cfRule type="cellIs" dxfId="17275" priority="20518" stopIfTrue="1" operator="equal">
      <formula>"Napkin Hs"</formula>
    </cfRule>
  </conditionalFormatting>
  <conditionalFormatting sqref="C42">
    <cfRule type="cellIs" dxfId="17274" priority="20513" stopIfTrue="1" operator="equal">
      <formula>"Towel"</formula>
    </cfRule>
    <cfRule type="cellIs" dxfId="17273" priority="20514" stopIfTrue="1" operator="equal">
      <formula>"Napkin Hs"</formula>
    </cfRule>
  </conditionalFormatting>
  <conditionalFormatting sqref="C42:C43">
    <cfRule type="cellIs" dxfId="17272" priority="20517" stopIfTrue="1" operator="equal">
      <formula>"Towel"</formula>
    </cfRule>
  </conditionalFormatting>
  <conditionalFormatting sqref="C42">
    <cfRule type="cellIs" dxfId="17271" priority="20509" stopIfTrue="1" operator="equal">
      <formula>"Towel"</formula>
    </cfRule>
    <cfRule type="cellIs" dxfId="17270" priority="20510" stopIfTrue="1" operator="equal">
      <formula>"Napkin Hs"</formula>
    </cfRule>
  </conditionalFormatting>
  <conditionalFormatting sqref="C42">
    <cfRule type="cellIs" dxfId="17269" priority="20505" stopIfTrue="1" operator="equal">
      <formula>"Towel"</formula>
    </cfRule>
    <cfRule type="cellIs" dxfId="17268" priority="20506" stopIfTrue="1" operator="equal">
      <formula>"Napkin Hs"</formula>
    </cfRule>
  </conditionalFormatting>
  <conditionalFormatting sqref="C42">
    <cfRule type="cellIs" dxfId="17267" priority="20507" stopIfTrue="1" operator="equal">
      <formula>"Towel"</formula>
    </cfRule>
    <cfRule type="cellIs" dxfId="17266" priority="20508" stopIfTrue="1" operator="equal">
      <formula>"Napkin Hs"</formula>
    </cfRule>
  </conditionalFormatting>
  <conditionalFormatting sqref="C42">
    <cfRule type="cellIs" dxfId="17265" priority="20503" stopIfTrue="1" operator="equal">
      <formula>"Towel"</formula>
    </cfRule>
    <cfRule type="cellIs" dxfId="17264" priority="20504" stopIfTrue="1" operator="equal">
      <formula>"Napkin Hs"</formula>
    </cfRule>
  </conditionalFormatting>
  <conditionalFormatting sqref="B43:C43">
    <cfRule type="cellIs" dxfId="17263" priority="20497" stopIfTrue="1" operator="equal">
      <formula>"Towel"</formula>
    </cfRule>
    <cfRule type="cellIs" dxfId="17262" priority="20498" stopIfTrue="1" operator="equal">
      <formula>"Napkin Hs"</formula>
    </cfRule>
  </conditionalFormatting>
  <conditionalFormatting sqref="B43:C43">
    <cfRule type="cellIs" dxfId="17261" priority="20491" stopIfTrue="1" operator="equal">
      <formula>"Towel"</formula>
    </cfRule>
    <cfRule type="cellIs" dxfId="17260" priority="20492" stopIfTrue="1" operator="equal">
      <formula>"Napkin Hs"</formula>
    </cfRule>
  </conditionalFormatting>
  <conditionalFormatting sqref="C43">
    <cfRule type="cellIs" dxfId="17259" priority="20495" stopIfTrue="1" operator="equal">
      <formula>"Towel"</formula>
    </cfRule>
    <cfRule type="cellIs" dxfId="17258" priority="20496" stopIfTrue="1" operator="equal">
      <formula>"Napkin Hs"</formula>
    </cfRule>
  </conditionalFormatting>
  <conditionalFormatting sqref="C43">
    <cfRule type="cellIs" dxfId="17257" priority="20501" stopIfTrue="1" operator="equal">
      <formula>"Towel"</formula>
    </cfRule>
    <cfRule type="cellIs" dxfId="17256" priority="20502" stopIfTrue="1" operator="equal">
      <formula>"Napkin Hs"</formula>
    </cfRule>
  </conditionalFormatting>
  <conditionalFormatting sqref="C43">
    <cfRule type="cellIs" dxfId="17255" priority="20499" stopIfTrue="1" operator="equal">
      <formula>"Towel"</formula>
    </cfRule>
    <cfRule type="cellIs" dxfId="17254" priority="20500" stopIfTrue="1" operator="equal">
      <formula>"Napkin Hs"</formula>
    </cfRule>
  </conditionalFormatting>
  <conditionalFormatting sqref="C43">
    <cfRule type="cellIs" dxfId="17253" priority="20493" stopIfTrue="1" operator="equal">
      <formula>"Towel"</formula>
    </cfRule>
    <cfRule type="cellIs" dxfId="17252" priority="20494" stopIfTrue="1" operator="equal">
      <formula>"Napkin Hs"</formula>
    </cfRule>
  </conditionalFormatting>
  <conditionalFormatting sqref="C42">
    <cfRule type="cellIs" dxfId="17251" priority="20489" stopIfTrue="1" operator="equal">
      <formula>"Towel"</formula>
    </cfRule>
    <cfRule type="cellIs" dxfId="17250" priority="20490" stopIfTrue="1" operator="equal">
      <formula>"Napkin Hs"</formula>
    </cfRule>
  </conditionalFormatting>
  <conditionalFormatting sqref="C42">
    <cfRule type="cellIs" dxfId="17249" priority="20485" stopIfTrue="1" operator="equal">
      <formula>"Towel"</formula>
    </cfRule>
    <cfRule type="cellIs" dxfId="17248" priority="20486" stopIfTrue="1" operator="equal">
      <formula>"Napkin Hs"</formula>
    </cfRule>
  </conditionalFormatting>
  <conditionalFormatting sqref="C42">
    <cfRule type="cellIs" dxfId="17247" priority="20488" stopIfTrue="1" operator="equal">
      <formula>"Napkin Hs"</formula>
    </cfRule>
  </conditionalFormatting>
  <conditionalFormatting sqref="C42">
    <cfRule type="cellIs" dxfId="17246" priority="20487" stopIfTrue="1" operator="equal">
      <formula>"Towel"</formula>
    </cfRule>
  </conditionalFormatting>
  <conditionalFormatting sqref="B43:C43">
    <cfRule type="cellIs" dxfId="17245" priority="20483" stopIfTrue="1" operator="equal">
      <formula>"Towel"</formula>
    </cfRule>
    <cfRule type="cellIs" dxfId="17244" priority="20484" stopIfTrue="1" operator="equal">
      <formula>"Napkin Hs"</formula>
    </cfRule>
  </conditionalFormatting>
  <conditionalFormatting sqref="C43">
    <cfRule type="cellIs" dxfId="17243" priority="20479" stopIfTrue="1" operator="equal">
      <formula>"Towel"</formula>
    </cfRule>
    <cfRule type="cellIs" dxfId="17242" priority="20480" stopIfTrue="1" operator="equal">
      <formula>"Napkin Hs"</formula>
    </cfRule>
  </conditionalFormatting>
  <conditionalFormatting sqref="C43">
    <cfRule type="cellIs" dxfId="17241" priority="20482" stopIfTrue="1" operator="equal">
      <formula>"Napkin Hs"</formula>
    </cfRule>
  </conditionalFormatting>
  <conditionalFormatting sqref="C43">
    <cfRule type="cellIs" dxfId="17240" priority="20481" stopIfTrue="1" operator="equal">
      <formula>"Towel"</formula>
    </cfRule>
  </conditionalFormatting>
  <conditionalFormatting sqref="C42">
    <cfRule type="cellIs" dxfId="17239" priority="20477" stopIfTrue="1" operator="equal">
      <formula>"Towel"</formula>
    </cfRule>
    <cfRule type="cellIs" dxfId="17238" priority="20478" stopIfTrue="1" operator="equal">
      <formula>"Napkin Hs"</formula>
    </cfRule>
  </conditionalFormatting>
  <conditionalFormatting sqref="C42">
    <cfRule type="cellIs" dxfId="17237" priority="20473" stopIfTrue="1" operator="equal">
      <formula>"Towel"</formula>
    </cfRule>
    <cfRule type="cellIs" dxfId="17236" priority="20474" stopIfTrue="1" operator="equal">
      <formula>"Napkin Hs"</formula>
    </cfRule>
  </conditionalFormatting>
  <conditionalFormatting sqref="C42">
    <cfRule type="cellIs" dxfId="17235" priority="20475" stopIfTrue="1" operator="equal">
      <formula>"Towel"</formula>
    </cfRule>
    <cfRule type="cellIs" dxfId="17234" priority="20476" stopIfTrue="1" operator="equal">
      <formula>"Napkin Hs"</formula>
    </cfRule>
  </conditionalFormatting>
  <conditionalFormatting sqref="C42">
    <cfRule type="cellIs" dxfId="17233" priority="20471" stopIfTrue="1" operator="equal">
      <formula>"Towel"</formula>
    </cfRule>
    <cfRule type="cellIs" dxfId="17232" priority="20472" stopIfTrue="1" operator="equal">
      <formula>"Napkin Hs"</formula>
    </cfRule>
  </conditionalFormatting>
  <conditionalFormatting sqref="C42">
    <cfRule type="cellIs" dxfId="17231" priority="20469" stopIfTrue="1" operator="equal">
      <formula>"Towel"</formula>
    </cfRule>
    <cfRule type="cellIs" dxfId="17230" priority="20470" stopIfTrue="1" operator="equal">
      <formula>"Napkin Hs"</formula>
    </cfRule>
  </conditionalFormatting>
  <conditionalFormatting sqref="C42">
    <cfRule type="cellIs" dxfId="17229" priority="20467" stopIfTrue="1" operator="equal">
      <formula>"Towel"</formula>
    </cfRule>
    <cfRule type="cellIs" dxfId="17228" priority="20468" stopIfTrue="1" operator="equal">
      <formula>"Napkin Hs"</formula>
    </cfRule>
  </conditionalFormatting>
  <conditionalFormatting sqref="C42">
    <cfRule type="cellIs" dxfId="17227" priority="20459" stopIfTrue="1" operator="equal">
      <formula>"Towel"</formula>
    </cfRule>
    <cfRule type="cellIs" dxfId="17226" priority="20460" stopIfTrue="1" operator="equal">
      <formula>"Napkin Hs"</formula>
    </cfRule>
  </conditionalFormatting>
  <conditionalFormatting sqref="C42">
    <cfRule type="cellIs" dxfId="17225" priority="20461" stopIfTrue="1" operator="equal">
      <formula>"Towel"</formula>
    </cfRule>
    <cfRule type="cellIs" dxfId="17224" priority="20462" stopIfTrue="1" operator="equal">
      <formula>"Napkin Hs"</formula>
    </cfRule>
  </conditionalFormatting>
  <conditionalFormatting sqref="C42">
    <cfRule type="cellIs" dxfId="17223" priority="20457" stopIfTrue="1" operator="equal">
      <formula>"Towel"</formula>
    </cfRule>
    <cfRule type="cellIs" dxfId="17222" priority="20458" stopIfTrue="1" operator="equal">
      <formula>"Napkin Hs"</formula>
    </cfRule>
  </conditionalFormatting>
  <conditionalFormatting sqref="C42">
    <cfRule type="cellIs" dxfId="17221" priority="20455" stopIfTrue="1" operator="equal">
      <formula>"Towel"</formula>
    </cfRule>
    <cfRule type="cellIs" dxfId="17220" priority="20456" stopIfTrue="1" operator="equal">
      <formula>"Napkin Hs"</formula>
    </cfRule>
  </conditionalFormatting>
  <conditionalFormatting sqref="C42">
    <cfRule type="cellIs" dxfId="17219" priority="20463" stopIfTrue="1" operator="equal">
      <formula>"Towel"</formula>
    </cfRule>
    <cfRule type="cellIs" dxfId="17218" priority="20464" stopIfTrue="1" operator="equal">
      <formula>"Napkin Hs"</formula>
    </cfRule>
  </conditionalFormatting>
  <conditionalFormatting sqref="C42">
    <cfRule type="cellIs" dxfId="17217" priority="20465" stopIfTrue="1" operator="equal">
      <formula>"Towel"</formula>
    </cfRule>
    <cfRule type="cellIs" dxfId="17216" priority="20466" stopIfTrue="1" operator="equal">
      <formula>"Napkin Hs"</formula>
    </cfRule>
  </conditionalFormatting>
  <conditionalFormatting sqref="C42">
    <cfRule type="cellIs" dxfId="17215" priority="20453" stopIfTrue="1" operator="equal">
      <formula>"Towel"</formula>
    </cfRule>
    <cfRule type="cellIs" dxfId="17214" priority="20454" stopIfTrue="1" operator="equal">
      <formula>"Napkin Hs"</formula>
    </cfRule>
  </conditionalFormatting>
  <conditionalFormatting sqref="C42">
    <cfRule type="cellIs" dxfId="17213" priority="20449" stopIfTrue="1" operator="equal">
      <formula>"Towel"</formula>
    </cfRule>
    <cfRule type="cellIs" dxfId="17212" priority="20450" stopIfTrue="1" operator="equal">
      <formula>"Napkin Hs"</formula>
    </cfRule>
  </conditionalFormatting>
  <conditionalFormatting sqref="C42">
    <cfRule type="cellIs" dxfId="17211" priority="20451" stopIfTrue="1" operator="equal">
      <formula>"Towel"</formula>
    </cfRule>
    <cfRule type="cellIs" dxfId="17210" priority="20452" stopIfTrue="1" operator="equal">
      <formula>"Napkin Hs"</formula>
    </cfRule>
  </conditionalFormatting>
  <conditionalFormatting sqref="C42">
    <cfRule type="cellIs" dxfId="17209" priority="20447" stopIfTrue="1" operator="equal">
      <formula>"Towel"</formula>
    </cfRule>
    <cfRule type="cellIs" dxfId="17208" priority="20448" stopIfTrue="1" operator="equal">
      <formula>"Napkin Hs"</formula>
    </cfRule>
  </conditionalFormatting>
  <conditionalFormatting sqref="C42">
    <cfRule type="cellIs" dxfId="17207" priority="20445" stopIfTrue="1" operator="equal">
      <formula>"Towel"</formula>
    </cfRule>
    <cfRule type="cellIs" dxfId="17206" priority="20446" stopIfTrue="1" operator="equal">
      <formula>"Napkin Hs"</formula>
    </cfRule>
  </conditionalFormatting>
  <conditionalFormatting sqref="C42">
    <cfRule type="cellIs" dxfId="17205" priority="20443" stopIfTrue="1" operator="equal">
      <formula>"Towel"</formula>
    </cfRule>
    <cfRule type="cellIs" dxfId="17204" priority="20444" stopIfTrue="1" operator="equal">
      <formula>"Napkin Hs"</formula>
    </cfRule>
  </conditionalFormatting>
  <conditionalFormatting sqref="C42">
    <cfRule type="cellIs" dxfId="17203" priority="20435" stopIfTrue="1" operator="equal">
      <formula>"Towel"</formula>
    </cfRule>
    <cfRule type="cellIs" dxfId="17202" priority="20436" stopIfTrue="1" operator="equal">
      <formula>"Napkin Hs"</formula>
    </cfRule>
  </conditionalFormatting>
  <conditionalFormatting sqref="C42">
    <cfRule type="cellIs" dxfId="17201" priority="20437" stopIfTrue="1" operator="equal">
      <formula>"Towel"</formula>
    </cfRule>
    <cfRule type="cellIs" dxfId="17200" priority="20438" stopIfTrue="1" operator="equal">
      <formula>"Napkin Hs"</formula>
    </cfRule>
  </conditionalFormatting>
  <conditionalFormatting sqref="C42">
    <cfRule type="cellIs" dxfId="17199" priority="20433" stopIfTrue="1" operator="equal">
      <formula>"Towel"</formula>
    </cfRule>
    <cfRule type="cellIs" dxfId="17198" priority="20434" stopIfTrue="1" operator="equal">
      <formula>"Napkin Hs"</formula>
    </cfRule>
  </conditionalFormatting>
  <conditionalFormatting sqref="C42">
    <cfRule type="cellIs" dxfId="17197" priority="20431" stopIfTrue="1" operator="equal">
      <formula>"Towel"</formula>
    </cfRule>
    <cfRule type="cellIs" dxfId="17196" priority="20432" stopIfTrue="1" operator="equal">
      <formula>"Napkin Hs"</formula>
    </cfRule>
  </conditionalFormatting>
  <conditionalFormatting sqref="C42">
    <cfRule type="cellIs" dxfId="17195" priority="20439" stopIfTrue="1" operator="equal">
      <formula>"Towel"</formula>
    </cfRule>
    <cfRule type="cellIs" dxfId="17194" priority="20440" stopIfTrue="1" operator="equal">
      <formula>"Napkin Hs"</formula>
    </cfRule>
  </conditionalFormatting>
  <conditionalFormatting sqref="C42">
    <cfRule type="cellIs" dxfId="17193" priority="20441" stopIfTrue="1" operator="equal">
      <formula>"Towel"</formula>
    </cfRule>
    <cfRule type="cellIs" dxfId="17192" priority="20442" stopIfTrue="1" operator="equal">
      <formula>"Napkin Hs"</formula>
    </cfRule>
  </conditionalFormatting>
  <conditionalFormatting sqref="C42">
    <cfRule type="cellIs" dxfId="17191" priority="20429" stopIfTrue="1" operator="equal">
      <formula>"Towel"</formula>
    </cfRule>
    <cfRule type="cellIs" dxfId="17190" priority="20430" stopIfTrue="1" operator="equal">
      <formula>"Napkin Hs"</formula>
    </cfRule>
  </conditionalFormatting>
  <conditionalFormatting sqref="C42">
    <cfRule type="cellIs" dxfId="17189" priority="20425" stopIfTrue="1" operator="equal">
      <formula>"Towel"</formula>
    </cfRule>
    <cfRule type="cellIs" dxfId="17188" priority="20426" stopIfTrue="1" operator="equal">
      <formula>"Napkin Hs"</formula>
    </cfRule>
  </conditionalFormatting>
  <conditionalFormatting sqref="C42">
    <cfRule type="cellIs" dxfId="17187" priority="20427" stopIfTrue="1" operator="equal">
      <formula>"Towel"</formula>
    </cfRule>
    <cfRule type="cellIs" dxfId="17186" priority="20428" stopIfTrue="1" operator="equal">
      <formula>"Napkin Hs"</formula>
    </cfRule>
  </conditionalFormatting>
  <conditionalFormatting sqref="C42">
    <cfRule type="cellIs" dxfId="17185" priority="20421" stopIfTrue="1" operator="equal">
      <formula>"Towel"</formula>
    </cfRule>
    <cfRule type="cellIs" dxfId="17184" priority="20422" stopIfTrue="1" operator="equal">
      <formula>"Napkin Hs"</formula>
    </cfRule>
  </conditionalFormatting>
  <conditionalFormatting sqref="C42">
    <cfRule type="cellIs" dxfId="17183" priority="20423" stopIfTrue="1" operator="equal">
      <formula>"Towel"</formula>
    </cfRule>
    <cfRule type="cellIs" dxfId="17182" priority="20424" stopIfTrue="1" operator="equal">
      <formula>"Napkin Hs"</formula>
    </cfRule>
  </conditionalFormatting>
  <conditionalFormatting sqref="C42">
    <cfRule type="cellIs" dxfId="17181" priority="20419" stopIfTrue="1" operator="equal">
      <formula>"Towel"</formula>
    </cfRule>
    <cfRule type="cellIs" dxfId="17180" priority="20420" stopIfTrue="1" operator="equal">
      <formula>"Napkin Hs"</formula>
    </cfRule>
  </conditionalFormatting>
  <conditionalFormatting sqref="C42">
    <cfRule type="cellIs" dxfId="17179" priority="20413" stopIfTrue="1" operator="equal">
      <formula>"Towel"</formula>
    </cfRule>
    <cfRule type="cellIs" dxfId="17178" priority="20414" stopIfTrue="1" operator="equal">
      <formula>"Napkin Hs"</formula>
    </cfRule>
  </conditionalFormatting>
  <conditionalFormatting sqref="C42">
    <cfRule type="cellIs" dxfId="17177" priority="20417" stopIfTrue="1" operator="equal">
      <formula>"Towel"</formula>
    </cfRule>
    <cfRule type="cellIs" dxfId="17176" priority="20418" stopIfTrue="1" operator="equal">
      <formula>"Napkin Hs"</formula>
    </cfRule>
  </conditionalFormatting>
  <conditionalFormatting sqref="C42">
    <cfRule type="cellIs" dxfId="17175" priority="20415" stopIfTrue="1" operator="equal">
      <formula>"Towel"</formula>
    </cfRule>
    <cfRule type="cellIs" dxfId="17174" priority="20416" stopIfTrue="1" operator="equal">
      <formula>"Napkin Hs"</formula>
    </cfRule>
  </conditionalFormatting>
  <conditionalFormatting sqref="C42">
    <cfRule type="cellIs" dxfId="17173" priority="20407" stopIfTrue="1" operator="equal">
      <formula>"Towel"</formula>
    </cfRule>
    <cfRule type="cellIs" dxfId="17172" priority="20408" stopIfTrue="1" operator="equal">
      <formula>"Napkin Hs"</formula>
    </cfRule>
  </conditionalFormatting>
  <conditionalFormatting sqref="C42">
    <cfRule type="cellIs" dxfId="17171" priority="20409" stopIfTrue="1" operator="equal">
      <formula>"Towel"</formula>
    </cfRule>
    <cfRule type="cellIs" dxfId="17170" priority="20410" stopIfTrue="1" operator="equal">
      <formula>"Napkin Hs"</formula>
    </cfRule>
  </conditionalFormatting>
  <conditionalFormatting sqref="C42">
    <cfRule type="cellIs" dxfId="17169" priority="20411" stopIfTrue="1" operator="equal">
      <formula>"Towel"</formula>
    </cfRule>
    <cfRule type="cellIs" dxfId="17168" priority="20412" stopIfTrue="1" operator="equal">
      <formula>"Napkin Hs"</formula>
    </cfRule>
  </conditionalFormatting>
  <conditionalFormatting sqref="C42">
    <cfRule type="cellIs" dxfId="17167" priority="20405" stopIfTrue="1" operator="equal">
      <formula>"Towel"</formula>
    </cfRule>
    <cfRule type="cellIs" dxfId="17166" priority="20406" stopIfTrue="1" operator="equal">
      <formula>"Napkin Hs"</formula>
    </cfRule>
  </conditionalFormatting>
  <conditionalFormatting sqref="C42">
    <cfRule type="cellIs" dxfId="17165" priority="20403" stopIfTrue="1" operator="equal">
      <formula>"Towel"</formula>
    </cfRule>
    <cfRule type="cellIs" dxfId="17164" priority="20404" stopIfTrue="1" operator="equal">
      <formula>"Napkin Hs"</formula>
    </cfRule>
  </conditionalFormatting>
  <conditionalFormatting sqref="C42">
    <cfRule type="cellIs" dxfId="17163" priority="20379" stopIfTrue="1" operator="equal">
      <formula>"Towel"</formula>
    </cfRule>
  </conditionalFormatting>
  <conditionalFormatting sqref="C42">
    <cfRule type="cellIs" dxfId="17162" priority="20380" stopIfTrue="1" operator="equal">
      <formula>"Napkin Hs"</formula>
    </cfRule>
    <cfRule type="cellIs" dxfId="17161" priority="20385" stopIfTrue="1" operator="equal">
      <formula>"Towel"</formula>
    </cfRule>
    <cfRule type="cellIs" dxfId="17160" priority="20386" stopIfTrue="1" operator="equal">
      <formula>"Napkin Hs"</formula>
    </cfRule>
    <cfRule type="cellIs" dxfId="17159" priority="20395" stopIfTrue="1" operator="equal">
      <formula>"Towel"</formula>
    </cfRule>
    <cfRule type="cellIs" dxfId="17158" priority="20396" stopIfTrue="1" operator="equal">
      <formula>"Napkin Hs"</formula>
    </cfRule>
    <cfRule type="cellIs" dxfId="17157" priority="20401" stopIfTrue="1" operator="equal">
      <formula>"Towel"</formula>
    </cfRule>
    <cfRule type="cellIs" dxfId="17156" priority="20402" stopIfTrue="1" operator="equal">
      <formula>"Napkin Hs"</formula>
    </cfRule>
  </conditionalFormatting>
  <conditionalFormatting sqref="C42">
    <cfRule type="cellIs" dxfId="17155" priority="20381" stopIfTrue="1" operator="equal">
      <formula>"Towel"</formula>
    </cfRule>
    <cfRule type="cellIs" dxfId="17154" priority="20382" stopIfTrue="1" operator="equal">
      <formula>"Napkin Hs"</formula>
    </cfRule>
    <cfRule type="cellIs" dxfId="17153" priority="20383" stopIfTrue="1" operator="equal">
      <formula>"Towel"</formula>
    </cfRule>
    <cfRule type="cellIs" dxfId="17152" priority="20384" stopIfTrue="1" operator="equal">
      <formula>"Napkin Hs"</formula>
    </cfRule>
    <cfRule type="cellIs" dxfId="17151" priority="20387" stopIfTrue="1" operator="equal">
      <formula>"Towel"</formula>
    </cfRule>
    <cfRule type="cellIs" dxfId="17150" priority="20388" stopIfTrue="1" operator="equal">
      <formula>"Napkin Hs"</formula>
    </cfRule>
    <cfRule type="cellIs" dxfId="17149" priority="20389" stopIfTrue="1" operator="equal">
      <formula>"Towel"</formula>
    </cfRule>
    <cfRule type="cellIs" dxfId="17148" priority="20390" stopIfTrue="1" operator="equal">
      <formula>"Napkin Hs"</formula>
    </cfRule>
    <cfRule type="cellIs" dxfId="17147" priority="20391" stopIfTrue="1" operator="equal">
      <formula>"Towel"</formula>
    </cfRule>
    <cfRule type="cellIs" dxfId="17146" priority="20392" stopIfTrue="1" operator="equal">
      <formula>"Napkin Hs"</formula>
    </cfRule>
    <cfRule type="cellIs" dxfId="17145" priority="20393" stopIfTrue="1" operator="equal">
      <formula>"Towel"</formula>
    </cfRule>
    <cfRule type="cellIs" dxfId="17144" priority="20394" stopIfTrue="1" operator="equal">
      <formula>"Napkin Hs"</formula>
    </cfRule>
    <cfRule type="cellIs" dxfId="17143" priority="20397" stopIfTrue="1" operator="equal">
      <formula>"Towel"</formula>
    </cfRule>
    <cfRule type="cellIs" dxfId="17142" priority="20398" stopIfTrue="1" operator="equal">
      <formula>"Napkin Hs"</formula>
    </cfRule>
    <cfRule type="cellIs" dxfId="17141" priority="20400" stopIfTrue="1" operator="equal">
      <formula>"Napkin Hs"</formula>
    </cfRule>
  </conditionalFormatting>
  <conditionalFormatting sqref="C42">
    <cfRule type="cellIs" dxfId="17140" priority="20399" stopIfTrue="1" operator="equal">
      <formula>"Towel"</formula>
    </cfRule>
  </conditionalFormatting>
  <conditionalFormatting sqref="C42">
    <cfRule type="cellIs" dxfId="17139" priority="20377" stopIfTrue="1" operator="equal">
      <formula>"Towel"</formula>
    </cfRule>
    <cfRule type="cellIs" dxfId="17138" priority="20378" stopIfTrue="1" operator="equal">
      <formula>"Napkin Hs"</formula>
    </cfRule>
  </conditionalFormatting>
  <conditionalFormatting sqref="C42">
    <cfRule type="cellIs" dxfId="17137" priority="20376" stopIfTrue="1" operator="equal">
      <formula>"Napkin Hs"</formula>
    </cfRule>
  </conditionalFormatting>
  <conditionalFormatting sqref="C42">
    <cfRule type="cellIs" dxfId="17136" priority="20375" stopIfTrue="1" operator="equal">
      <formula>"Towel"</formula>
    </cfRule>
  </conditionalFormatting>
  <conditionalFormatting sqref="C42">
    <cfRule type="cellIs" dxfId="17135" priority="20373" stopIfTrue="1" operator="equal">
      <formula>"Towel"</formula>
    </cfRule>
  </conditionalFormatting>
  <conditionalFormatting sqref="C42">
    <cfRule type="cellIs" dxfId="17134" priority="20374" stopIfTrue="1" operator="equal">
      <formula>"Napkin Hs"</formula>
    </cfRule>
  </conditionalFormatting>
  <conditionalFormatting sqref="C42">
    <cfRule type="cellIs" dxfId="17133" priority="20277" stopIfTrue="1" operator="equal">
      <formula>"Towel"</formula>
    </cfRule>
  </conditionalFormatting>
  <conditionalFormatting sqref="C42">
    <cfRule type="cellIs" dxfId="17132" priority="20287" stopIfTrue="1" operator="equal">
      <formula>"Towel"</formula>
    </cfRule>
    <cfRule type="cellIs" dxfId="17131" priority="20288" stopIfTrue="1" operator="equal">
      <formula>"Napkin Hs"</formula>
    </cfRule>
    <cfRule type="cellIs" dxfId="17130" priority="20293" stopIfTrue="1" operator="equal">
      <formula>"Towel"</formula>
    </cfRule>
    <cfRule type="cellIs" dxfId="17129" priority="20294" stopIfTrue="1" operator="equal">
      <formula>"Napkin Hs"</formula>
    </cfRule>
    <cfRule type="cellIs" dxfId="17128" priority="20299" stopIfTrue="1" operator="equal">
      <formula>"Towel"</formula>
    </cfRule>
    <cfRule type="cellIs" dxfId="17127" priority="20300" stopIfTrue="1" operator="equal">
      <formula>"Napkin Hs"</formula>
    </cfRule>
    <cfRule type="cellIs" dxfId="17126" priority="20301" stopIfTrue="1" operator="equal">
      <formula>"Towel"</formula>
    </cfRule>
    <cfRule type="cellIs" dxfId="17125" priority="20302" stopIfTrue="1" operator="equal">
      <formula>"Napkin Hs"</formula>
    </cfRule>
    <cfRule type="cellIs" dxfId="17124" priority="20307" stopIfTrue="1" operator="equal">
      <formula>"Towel"</formula>
    </cfRule>
    <cfRule type="cellIs" dxfId="17123" priority="20308" stopIfTrue="1" operator="equal">
      <formula>"Napkin Hs"</formula>
    </cfRule>
    <cfRule type="cellIs" dxfId="17122" priority="20317" stopIfTrue="1" operator="equal">
      <formula>"Towel"</formula>
    </cfRule>
    <cfRule type="cellIs" dxfId="17121" priority="20318" stopIfTrue="1" operator="equal">
      <formula>"Napkin Hs"</formula>
    </cfRule>
    <cfRule type="cellIs" dxfId="17120" priority="20323" stopIfTrue="1" operator="equal">
      <formula>"Towel"</formula>
    </cfRule>
    <cfRule type="cellIs" dxfId="17119" priority="20324" stopIfTrue="1" operator="equal">
      <formula>"Napkin Hs"</formula>
    </cfRule>
    <cfRule type="cellIs" dxfId="17118" priority="20325" stopIfTrue="1" operator="equal">
      <formula>"Towel"</formula>
    </cfRule>
    <cfRule type="cellIs" dxfId="17117" priority="20326" stopIfTrue="1" operator="equal">
      <formula>"Napkin Hs"</formula>
    </cfRule>
    <cfRule type="cellIs" dxfId="17116" priority="20331" stopIfTrue="1" operator="equal">
      <formula>"Towel"</formula>
    </cfRule>
    <cfRule type="cellIs" dxfId="17115" priority="20332" stopIfTrue="1" operator="equal">
      <formula>"Napkin Hs"</formula>
    </cfRule>
    <cfRule type="cellIs" dxfId="17114" priority="20341" stopIfTrue="1" operator="equal">
      <formula>"Towel"</formula>
    </cfRule>
    <cfRule type="cellIs" dxfId="17113" priority="20342" stopIfTrue="1" operator="equal">
      <formula>"Napkin Hs"</formula>
    </cfRule>
    <cfRule type="cellIs" dxfId="17112" priority="20343" stopIfTrue="1" operator="equal">
      <formula>"Towel"</formula>
    </cfRule>
    <cfRule type="cellIs" dxfId="17111" priority="20344" stopIfTrue="1" operator="equal">
      <formula>"Napkin Hs"</formula>
    </cfRule>
    <cfRule type="cellIs" dxfId="17110" priority="20349" stopIfTrue="1" operator="equal">
      <formula>"Towel"</formula>
    </cfRule>
    <cfRule type="cellIs" dxfId="17109" priority="20350" stopIfTrue="1" operator="equal">
      <formula>"Napkin Hs"</formula>
    </cfRule>
    <cfRule type="cellIs" dxfId="17108" priority="20359" stopIfTrue="1" operator="equal">
      <formula>"Towel"</formula>
    </cfRule>
    <cfRule type="cellIs" dxfId="17107" priority="20360" stopIfTrue="1" operator="equal">
      <formula>"Napkin Hs"</formula>
    </cfRule>
    <cfRule type="cellIs" dxfId="17106" priority="20361" stopIfTrue="1" operator="equal">
      <formula>"Towel"</formula>
    </cfRule>
    <cfRule type="cellIs" dxfId="17105" priority="20362" stopIfTrue="1" operator="equal">
      <formula>"Napkin Hs"</formula>
    </cfRule>
    <cfRule type="cellIs" dxfId="17104" priority="20368" stopIfTrue="1" operator="equal">
      <formula>"Napkin Hs"</formula>
    </cfRule>
  </conditionalFormatting>
  <conditionalFormatting sqref="C42">
    <cfRule type="cellIs" dxfId="17103" priority="20367" stopIfTrue="1" operator="equal">
      <formula>"Towel"</formula>
    </cfRule>
  </conditionalFormatting>
  <conditionalFormatting sqref="C42">
    <cfRule type="cellIs" dxfId="17102" priority="20278" stopIfTrue="1" operator="equal">
      <formula>"Napkin Hs"</formula>
    </cfRule>
    <cfRule type="cellIs" dxfId="17101" priority="20279" stopIfTrue="1" operator="equal">
      <formula>"Towel"</formula>
    </cfRule>
    <cfRule type="cellIs" dxfId="17100" priority="20280" stopIfTrue="1" operator="equal">
      <formula>"Napkin Hs"</formula>
    </cfRule>
    <cfRule type="cellIs" dxfId="17099" priority="20281" stopIfTrue="1" operator="equal">
      <formula>"Towel"</formula>
    </cfRule>
    <cfRule type="cellIs" dxfId="17098" priority="20282" stopIfTrue="1" operator="equal">
      <formula>"Napkin Hs"</formula>
    </cfRule>
    <cfRule type="cellIs" dxfId="17097" priority="20283" stopIfTrue="1" operator="equal">
      <formula>"Towel"</formula>
    </cfRule>
    <cfRule type="cellIs" dxfId="17096" priority="20284" stopIfTrue="1" operator="equal">
      <formula>"Napkin Hs"</formula>
    </cfRule>
    <cfRule type="cellIs" dxfId="17095" priority="20285" stopIfTrue="1" operator="equal">
      <formula>"Towel"</formula>
    </cfRule>
    <cfRule type="cellIs" dxfId="17094" priority="20286" stopIfTrue="1" operator="equal">
      <formula>"Napkin Hs"</formula>
    </cfRule>
    <cfRule type="cellIs" dxfId="17093" priority="20289" stopIfTrue="1" operator="equal">
      <formula>"Towel"</formula>
    </cfRule>
    <cfRule type="cellIs" dxfId="17092" priority="20290" stopIfTrue="1" operator="equal">
      <formula>"Napkin Hs"</formula>
    </cfRule>
    <cfRule type="cellIs" dxfId="17091" priority="20291" stopIfTrue="1" operator="equal">
      <formula>"Towel"</formula>
    </cfRule>
    <cfRule type="cellIs" dxfId="17090" priority="20292" stopIfTrue="1" operator="equal">
      <formula>"Napkin Hs"</formula>
    </cfRule>
    <cfRule type="cellIs" dxfId="17089" priority="20295" stopIfTrue="1" operator="equal">
      <formula>"Towel"</formula>
    </cfRule>
    <cfRule type="cellIs" dxfId="17088" priority="20296" stopIfTrue="1" operator="equal">
      <formula>"Napkin Hs"</formula>
    </cfRule>
    <cfRule type="cellIs" dxfId="17087" priority="20297" stopIfTrue="1" operator="equal">
      <formula>"Towel"</formula>
    </cfRule>
    <cfRule type="cellIs" dxfId="17086" priority="20298" stopIfTrue="1" operator="equal">
      <formula>"Napkin Hs"</formula>
    </cfRule>
    <cfRule type="cellIs" dxfId="17085" priority="20303" stopIfTrue="1" operator="equal">
      <formula>"Towel"</formula>
    </cfRule>
    <cfRule type="cellIs" dxfId="17084" priority="20304" stopIfTrue="1" operator="equal">
      <formula>"Napkin Hs"</formula>
    </cfRule>
    <cfRule type="cellIs" dxfId="17083" priority="20305" stopIfTrue="1" operator="equal">
      <formula>"Towel"</formula>
    </cfRule>
    <cfRule type="cellIs" dxfId="17082" priority="20306" stopIfTrue="1" operator="equal">
      <formula>"Napkin Hs"</formula>
    </cfRule>
    <cfRule type="cellIs" dxfId="17081" priority="20309" stopIfTrue="1" operator="equal">
      <formula>"Towel"</formula>
    </cfRule>
    <cfRule type="cellIs" dxfId="17080" priority="20310" stopIfTrue="1" operator="equal">
      <formula>"Napkin Hs"</formula>
    </cfRule>
    <cfRule type="cellIs" dxfId="17079" priority="20311" stopIfTrue="1" operator="equal">
      <formula>"Towel"</formula>
    </cfRule>
    <cfRule type="cellIs" dxfId="17078" priority="20312" stopIfTrue="1" operator="equal">
      <formula>"Napkin Hs"</formula>
    </cfRule>
    <cfRule type="cellIs" dxfId="17077" priority="20313" stopIfTrue="1" operator="equal">
      <formula>"Towel"</formula>
    </cfRule>
    <cfRule type="cellIs" dxfId="17076" priority="20314" stopIfTrue="1" operator="equal">
      <formula>"Napkin Hs"</formula>
    </cfRule>
    <cfRule type="cellIs" dxfId="17075" priority="20315" stopIfTrue="1" operator="equal">
      <formula>"Towel"</formula>
    </cfRule>
    <cfRule type="cellIs" dxfId="17074" priority="20316" stopIfTrue="1" operator="equal">
      <formula>"Napkin Hs"</formula>
    </cfRule>
    <cfRule type="cellIs" dxfId="17073" priority="20319" stopIfTrue="1" operator="equal">
      <formula>"Towel"</formula>
    </cfRule>
    <cfRule type="cellIs" dxfId="17072" priority="20320" stopIfTrue="1" operator="equal">
      <formula>"Napkin Hs"</formula>
    </cfRule>
    <cfRule type="cellIs" dxfId="17071" priority="20321" stopIfTrue="1" operator="equal">
      <formula>"Towel"</formula>
    </cfRule>
    <cfRule type="cellIs" dxfId="17070" priority="20322" stopIfTrue="1" operator="equal">
      <formula>"Napkin Hs"</formula>
    </cfRule>
    <cfRule type="cellIs" dxfId="17069" priority="20327" stopIfTrue="1" operator="equal">
      <formula>"Towel"</formula>
    </cfRule>
    <cfRule type="cellIs" dxfId="17068" priority="20328" stopIfTrue="1" operator="equal">
      <formula>"Napkin Hs"</formula>
    </cfRule>
    <cfRule type="cellIs" dxfId="17067" priority="20329" stopIfTrue="1" operator="equal">
      <formula>"Towel"</formula>
    </cfRule>
    <cfRule type="cellIs" dxfId="17066" priority="20330" stopIfTrue="1" operator="equal">
      <formula>"Napkin Hs"</formula>
    </cfRule>
    <cfRule type="cellIs" dxfId="17065" priority="20333" stopIfTrue="1" operator="equal">
      <formula>"Towel"</formula>
    </cfRule>
    <cfRule type="cellIs" dxfId="17064" priority="20334" stopIfTrue="1" operator="equal">
      <formula>"Napkin Hs"</formula>
    </cfRule>
    <cfRule type="cellIs" dxfId="17063" priority="20335" stopIfTrue="1" operator="equal">
      <formula>"Towel"</formula>
    </cfRule>
    <cfRule type="cellIs" dxfId="17062" priority="20336" stopIfTrue="1" operator="equal">
      <formula>"Napkin Hs"</formula>
    </cfRule>
    <cfRule type="cellIs" dxfId="17061" priority="20337" stopIfTrue="1" operator="equal">
      <formula>"Towel"</formula>
    </cfRule>
    <cfRule type="cellIs" dxfId="17060" priority="20338" stopIfTrue="1" operator="equal">
      <formula>"Napkin Hs"</formula>
    </cfRule>
    <cfRule type="cellIs" dxfId="17059" priority="20339" stopIfTrue="1" operator="equal">
      <formula>"Towel"</formula>
    </cfRule>
    <cfRule type="cellIs" dxfId="17058" priority="20340" stopIfTrue="1" operator="equal">
      <formula>"Napkin Hs"</formula>
    </cfRule>
    <cfRule type="cellIs" dxfId="17057" priority="20345" stopIfTrue="1" operator="equal">
      <formula>"Towel"</formula>
    </cfRule>
    <cfRule type="cellIs" dxfId="17056" priority="20346" stopIfTrue="1" operator="equal">
      <formula>"Napkin Hs"</formula>
    </cfRule>
    <cfRule type="cellIs" dxfId="17055" priority="20347" stopIfTrue="1" operator="equal">
      <formula>"Towel"</formula>
    </cfRule>
    <cfRule type="cellIs" dxfId="17054" priority="20348" stopIfTrue="1" operator="equal">
      <formula>"Napkin Hs"</formula>
    </cfRule>
    <cfRule type="cellIs" dxfId="17053" priority="20351" stopIfTrue="1" operator="equal">
      <formula>"Towel"</formula>
    </cfRule>
    <cfRule type="cellIs" dxfId="17052" priority="20352" stopIfTrue="1" operator="equal">
      <formula>"Napkin Hs"</formula>
    </cfRule>
    <cfRule type="cellIs" dxfId="17051" priority="20353" stopIfTrue="1" operator="equal">
      <formula>"Towel"</formula>
    </cfRule>
    <cfRule type="cellIs" dxfId="17050" priority="20354" stopIfTrue="1" operator="equal">
      <formula>"Napkin Hs"</formula>
    </cfRule>
    <cfRule type="cellIs" dxfId="17049" priority="20355" stopIfTrue="1" operator="equal">
      <formula>"Towel"</formula>
    </cfRule>
    <cfRule type="cellIs" dxfId="17048" priority="20356" stopIfTrue="1" operator="equal">
      <formula>"Napkin Hs"</formula>
    </cfRule>
    <cfRule type="cellIs" dxfId="17047" priority="20357" stopIfTrue="1" operator="equal">
      <formula>"Towel"</formula>
    </cfRule>
    <cfRule type="cellIs" dxfId="17046" priority="20358" stopIfTrue="1" operator="equal">
      <formula>"Napkin Hs"</formula>
    </cfRule>
    <cfRule type="cellIs" dxfId="17045" priority="20363" stopIfTrue="1" operator="equal">
      <formula>"Towel"</formula>
    </cfRule>
    <cfRule type="cellIs" dxfId="17044" priority="20364" stopIfTrue="1" operator="equal">
      <formula>"Napkin Hs"</formula>
    </cfRule>
    <cfRule type="cellIs" dxfId="17043" priority="20365" stopIfTrue="1" operator="equal">
      <formula>"Towel"</formula>
    </cfRule>
    <cfRule type="cellIs" dxfId="17042" priority="20366" stopIfTrue="1" operator="equal">
      <formula>"Napkin Hs"</formula>
    </cfRule>
    <cfRule type="cellIs" dxfId="17041" priority="20369" stopIfTrue="1" operator="equal">
      <formula>"Towel"</formula>
    </cfRule>
    <cfRule type="cellIs" dxfId="17040" priority="20370" stopIfTrue="1" operator="equal">
      <formula>"Napkin Hs"</formula>
    </cfRule>
    <cfRule type="cellIs" dxfId="17039" priority="20371" stopIfTrue="1" operator="equal">
      <formula>"Towel"</formula>
    </cfRule>
    <cfRule type="cellIs" dxfId="17038" priority="20372" stopIfTrue="1" operator="equal">
      <formula>"Napkin Hs"</formula>
    </cfRule>
  </conditionalFormatting>
  <conditionalFormatting sqref="C42">
    <cfRule type="cellIs" dxfId="17037" priority="20276" stopIfTrue="1" operator="equal">
      <formula>"Napkin Hs"</formula>
    </cfRule>
  </conditionalFormatting>
  <conditionalFormatting sqref="C42">
    <cfRule type="cellIs" dxfId="17036" priority="20275" stopIfTrue="1" operator="equal">
      <formula>"Napkin Hs"</formula>
    </cfRule>
  </conditionalFormatting>
  <conditionalFormatting sqref="C42">
    <cfRule type="cellIs" dxfId="17035" priority="20274" stopIfTrue="1" operator="equal">
      <formula>"Napkin Hs"</formula>
    </cfRule>
  </conditionalFormatting>
  <conditionalFormatting sqref="C42">
    <cfRule type="cellIs" dxfId="17034" priority="20273" stopIfTrue="1" operator="equal">
      <formula>"Napkin Hs"</formula>
    </cfRule>
  </conditionalFormatting>
  <conditionalFormatting sqref="C42">
    <cfRule type="cellIs" dxfId="17033" priority="20272" stopIfTrue="1" operator="equal">
      <formula>"Napkin Hs"</formula>
    </cfRule>
  </conditionalFormatting>
  <conditionalFormatting sqref="C42">
    <cfRule type="cellIs" dxfId="17032" priority="20271" stopIfTrue="1" operator="equal">
      <formula>"Napkin Hs"</formula>
    </cfRule>
  </conditionalFormatting>
  <conditionalFormatting sqref="C42">
    <cfRule type="cellIs" dxfId="17031" priority="20267" stopIfTrue="1" operator="equal">
      <formula>"Towel"</formula>
    </cfRule>
    <cfRule type="cellIs" dxfId="17030" priority="20268" stopIfTrue="1" operator="equal">
      <formula>"Napkin Hs"</formula>
    </cfRule>
  </conditionalFormatting>
  <conditionalFormatting sqref="C42">
    <cfRule type="cellIs" dxfId="17029" priority="20269" stopIfTrue="1" operator="equal">
      <formula>"Towel"</formula>
    </cfRule>
    <cfRule type="cellIs" dxfId="17028" priority="20270" stopIfTrue="1" operator="equal">
      <formula>"Napkin Hs"</formula>
    </cfRule>
  </conditionalFormatting>
  <conditionalFormatting sqref="C42">
    <cfRule type="cellIs" dxfId="17027" priority="20263" stopIfTrue="1" operator="equal">
      <formula>"Towel"</formula>
    </cfRule>
    <cfRule type="cellIs" dxfId="17026" priority="20264" stopIfTrue="1" operator="equal">
      <formula>"Napkin Hs"</formula>
    </cfRule>
  </conditionalFormatting>
  <conditionalFormatting sqref="C42">
    <cfRule type="cellIs" dxfId="17025" priority="20265" stopIfTrue="1" operator="equal">
      <formula>"Towel"</formula>
    </cfRule>
    <cfRule type="cellIs" dxfId="17024" priority="20266" stopIfTrue="1" operator="equal">
      <formula>"Napkin Hs"</formula>
    </cfRule>
  </conditionalFormatting>
  <conditionalFormatting sqref="C42">
    <cfRule type="cellIs" dxfId="17023" priority="20261" stopIfTrue="1" operator="equal">
      <formula>"Towel"</formula>
    </cfRule>
    <cfRule type="cellIs" dxfId="17022" priority="20262" stopIfTrue="1" operator="equal">
      <formula>"Napkin Hs"</formula>
    </cfRule>
  </conditionalFormatting>
  <conditionalFormatting sqref="C42">
    <cfRule type="cellIs" dxfId="17021" priority="20257" stopIfTrue="1" operator="equal">
      <formula>"Towel"</formula>
    </cfRule>
    <cfRule type="cellIs" dxfId="17020" priority="20258" stopIfTrue="1" operator="equal">
      <formula>"Napkin Hs"</formula>
    </cfRule>
  </conditionalFormatting>
  <conditionalFormatting sqref="C42">
    <cfRule type="cellIs" dxfId="17019" priority="20259" stopIfTrue="1" operator="equal">
      <formula>"Towel"</formula>
    </cfRule>
    <cfRule type="cellIs" dxfId="17018" priority="20260" stopIfTrue="1" operator="equal">
      <formula>"Napkin Hs"</formula>
    </cfRule>
  </conditionalFormatting>
  <conditionalFormatting sqref="C42">
    <cfRule type="cellIs" dxfId="17017" priority="20253" stopIfTrue="1" operator="equal">
      <formula>"Towel"</formula>
    </cfRule>
    <cfRule type="cellIs" dxfId="17016" priority="20254" stopIfTrue="1" operator="equal">
      <formula>"Napkin Hs"</formula>
    </cfRule>
  </conditionalFormatting>
  <conditionalFormatting sqref="C42">
    <cfRule type="cellIs" dxfId="17015" priority="20255" stopIfTrue="1" operator="equal">
      <formula>"Towel"</formula>
    </cfRule>
    <cfRule type="cellIs" dxfId="17014" priority="20256" stopIfTrue="1" operator="equal">
      <formula>"Napkin Hs"</formula>
    </cfRule>
  </conditionalFormatting>
  <conditionalFormatting sqref="C42">
    <cfRule type="cellIs" dxfId="17013" priority="20251" stopIfTrue="1" operator="equal">
      <formula>"Towel"</formula>
    </cfRule>
    <cfRule type="cellIs" dxfId="17012" priority="20252" stopIfTrue="1" operator="equal">
      <formula>"Napkin Hs"</formula>
    </cfRule>
  </conditionalFormatting>
  <conditionalFormatting sqref="C42">
    <cfRule type="cellIs" dxfId="17011" priority="20245" stopIfTrue="1" operator="equal">
      <formula>"Towel"</formula>
    </cfRule>
    <cfRule type="cellIs" dxfId="17010" priority="20246" stopIfTrue="1" operator="equal">
      <formula>"Napkin Hs"</formula>
    </cfRule>
  </conditionalFormatting>
  <conditionalFormatting sqref="C42">
    <cfRule type="cellIs" dxfId="17009" priority="20249" stopIfTrue="1" operator="equal">
      <formula>"Towel"</formula>
    </cfRule>
    <cfRule type="cellIs" dxfId="17008" priority="20250" stopIfTrue="1" operator="equal">
      <formula>"Napkin Hs"</formula>
    </cfRule>
  </conditionalFormatting>
  <conditionalFormatting sqref="C42">
    <cfRule type="cellIs" dxfId="17007" priority="20247" stopIfTrue="1" operator="equal">
      <formula>"Towel"</formula>
    </cfRule>
    <cfRule type="cellIs" dxfId="17006" priority="20248" stopIfTrue="1" operator="equal">
      <formula>"Napkin Hs"</formula>
    </cfRule>
  </conditionalFormatting>
  <conditionalFormatting sqref="C42">
    <cfRule type="cellIs" dxfId="17005" priority="20239" stopIfTrue="1" operator="equal">
      <formula>"Towel"</formula>
    </cfRule>
    <cfRule type="cellIs" dxfId="17004" priority="20240" stopIfTrue="1" operator="equal">
      <formula>"Napkin Hs"</formula>
    </cfRule>
  </conditionalFormatting>
  <conditionalFormatting sqref="C42">
    <cfRule type="cellIs" dxfId="17003" priority="20241" stopIfTrue="1" operator="equal">
      <formula>"Towel"</formula>
    </cfRule>
    <cfRule type="cellIs" dxfId="17002" priority="20242" stopIfTrue="1" operator="equal">
      <formula>"Napkin Hs"</formula>
    </cfRule>
  </conditionalFormatting>
  <conditionalFormatting sqref="C42">
    <cfRule type="cellIs" dxfId="17001" priority="20243" stopIfTrue="1" operator="equal">
      <formula>"Towel"</formula>
    </cfRule>
    <cfRule type="cellIs" dxfId="17000" priority="20244" stopIfTrue="1" operator="equal">
      <formula>"Napkin Hs"</formula>
    </cfRule>
  </conditionalFormatting>
  <conditionalFormatting sqref="C42">
    <cfRule type="cellIs" dxfId="16999" priority="20237" stopIfTrue="1" operator="equal">
      <formula>"Towel"</formula>
    </cfRule>
    <cfRule type="cellIs" dxfId="16998" priority="20238" stopIfTrue="1" operator="equal">
      <formula>"Napkin Hs"</formula>
    </cfRule>
  </conditionalFormatting>
  <conditionalFormatting sqref="C42">
    <cfRule type="cellIs" dxfId="16997" priority="20235" stopIfTrue="1" operator="equal">
      <formula>"Towel"</formula>
    </cfRule>
    <cfRule type="cellIs" dxfId="16996" priority="20236" stopIfTrue="1" operator="equal">
      <formula>"Napkin Hs"</formula>
    </cfRule>
  </conditionalFormatting>
  <conditionalFormatting sqref="C42">
    <cfRule type="cellIs" dxfId="16995" priority="20211" stopIfTrue="1" operator="equal">
      <formula>"Towel"</formula>
    </cfRule>
  </conditionalFormatting>
  <conditionalFormatting sqref="C42">
    <cfRule type="cellIs" dxfId="16994" priority="20212" stopIfTrue="1" operator="equal">
      <formula>"Napkin Hs"</formula>
    </cfRule>
    <cfRule type="cellIs" dxfId="16993" priority="20217" stopIfTrue="1" operator="equal">
      <formula>"Towel"</formula>
    </cfRule>
    <cfRule type="cellIs" dxfId="16992" priority="20218" stopIfTrue="1" operator="equal">
      <formula>"Napkin Hs"</formula>
    </cfRule>
    <cfRule type="cellIs" dxfId="16991" priority="20227" stopIfTrue="1" operator="equal">
      <formula>"Towel"</formula>
    </cfRule>
    <cfRule type="cellIs" dxfId="16990" priority="20228" stopIfTrue="1" operator="equal">
      <formula>"Napkin Hs"</formula>
    </cfRule>
    <cfRule type="cellIs" dxfId="16989" priority="20233" stopIfTrue="1" operator="equal">
      <formula>"Towel"</formula>
    </cfRule>
    <cfRule type="cellIs" dxfId="16988" priority="20234" stopIfTrue="1" operator="equal">
      <formula>"Napkin Hs"</formula>
    </cfRule>
  </conditionalFormatting>
  <conditionalFormatting sqref="C42">
    <cfRule type="cellIs" dxfId="16987" priority="20213" stopIfTrue="1" operator="equal">
      <formula>"Towel"</formula>
    </cfRule>
    <cfRule type="cellIs" dxfId="16986" priority="20214" stopIfTrue="1" operator="equal">
      <formula>"Napkin Hs"</formula>
    </cfRule>
    <cfRule type="cellIs" dxfId="16985" priority="20215" stopIfTrue="1" operator="equal">
      <formula>"Towel"</formula>
    </cfRule>
    <cfRule type="cellIs" dxfId="16984" priority="20216" stopIfTrue="1" operator="equal">
      <formula>"Napkin Hs"</formula>
    </cfRule>
    <cfRule type="cellIs" dxfId="16983" priority="20219" stopIfTrue="1" operator="equal">
      <formula>"Towel"</formula>
    </cfRule>
    <cfRule type="cellIs" dxfId="16982" priority="20220" stopIfTrue="1" operator="equal">
      <formula>"Napkin Hs"</formula>
    </cfRule>
    <cfRule type="cellIs" dxfId="16981" priority="20221" stopIfTrue="1" operator="equal">
      <formula>"Towel"</formula>
    </cfRule>
    <cfRule type="cellIs" dxfId="16980" priority="20222" stopIfTrue="1" operator="equal">
      <formula>"Napkin Hs"</formula>
    </cfRule>
    <cfRule type="cellIs" dxfId="16979" priority="20223" stopIfTrue="1" operator="equal">
      <formula>"Towel"</formula>
    </cfRule>
    <cfRule type="cellIs" dxfId="16978" priority="20224" stopIfTrue="1" operator="equal">
      <formula>"Napkin Hs"</formula>
    </cfRule>
    <cfRule type="cellIs" dxfId="16977" priority="20225" stopIfTrue="1" operator="equal">
      <formula>"Towel"</formula>
    </cfRule>
    <cfRule type="cellIs" dxfId="16976" priority="20226" stopIfTrue="1" operator="equal">
      <formula>"Napkin Hs"</formula>
    </cfRule>
    <cfRule type="cellIs" dxfId="16975" priority="20229" stopIfTrue="1" operator="equal">
      <formula>"Towel"</formula>
    </cfRule>
    <cfRule type="cellIs" dxfId="16974" priority="20230" stopIfTrue="1" operator="equal">
      <formula>"Napkin Hs"</formula>
    </cfRule>
    <cfRule type="cellIs" dxfId="16973" priority="20232" stopIfTrue="1" operator="equal">
      <formula>"Napkin Hs"</formula>
    </cfRule>
  </conditionalFormatting>
  <conditionalFormatting sqref="C42">
    <cfRule type="cellIs" dxfId="16972" priority="20231" stopIfTrue="1" operator="equal">
      <formula>"Towel"</formula>
    </cfRule>
  </conditionalFormatting>
  <conditionalFormatting sqref="C42">
    <cfRule type="cellIs" dxfId="16971" priority="20209" stopIfTrue="1" operator="equal">
      <formula>"Towel"</formula>
    </cfRule>
    <cfRule type="cellIs" dxfId="16970" priority="20210" stopIfTrue="1" operator="equal">
      <formula>"Napkin Hs"</formula>
    </cfRule>
  </conditionalFormatting>
  <conditionalFormatting sqref="C42">
    <cfRule type="cellIs" dxfId="16969" priority="20208" stopIfTrue="1" operator="equal">
      <formula>"Napkin Hs"</formula>
    </cfRule>
  </conditionalFormatting>
  <conditionalFormatting sqref="C42">
    <cfRule type="cellIs" dxfId="16968" priority="20207" stopIfTrue="1" operator="equal">
      <formula>"Towel"</formula>
    </cfRule>
  </conditionalFormatting>
  <conditionalFormatting sqref="C42">
    <cfRule type="cellIs" dxfId="16967" priority="20205" stopIfTrue="1" operator="equal">
      <formula>"Towel"</formula>
    </cfRule>
  </conditionalFormatting>
  <conditionalFormatting sqref="C42">
    <cfRule type="cellIs" dxfId="16966" priority="20206" stopIfTrue="1" operator="equal">
      <formula>"Napkin Hs"</formula>
    </cfRule>
  </conditionalFormatting>
  <conditionalFormatting sqref="C42">
    <cfRule type="cellIs" dxfId="16965" priority="20109" stopIfTrue="1" operator="equal">
      <formula>"Towel"</formula>
    </cfRule>
  </conditionalFormatting>
  <conditionalFormatting sqref="C42">
    <cfRule type="cellIs" dxfId="16964" priority="20119" stopIfTrue="1" operator="equal">
      <formula>"Towel"</formula>
    </cfRule>
    <cfRule type="cellIs" dxfId="16963" priority="20120" stopIfTrue="1" operator="equal">
      <formula>"Napkin Hs"</formula>
    </cfRule>
    <cfRule type="cellIs" dxfId="16962" priority="20125" stopIfTrue="1" operator="equal">
      <formula>"Towel"</formula>
    </cfRule>
    <cfRule type="cellIs" dxfId="16961" priority="20126" stopIfTrue="1" operator="equal">
      <formula>"Napkin Hs"</formula>
    </cfRule>
    <cfRule type="cellIs" dxfId="16960" priority="20131" stopIfTrue="1" operator="equal">
      <formula>"Towel"</formula>
    </cfRule>
    <cfRule type="cellIs" dxfId="16959" priority="20132" stopIfTrue="1" operator="equal">
      <formula>"Napkin Hs"</formula>
    </cfRule>
    <cfRule type="cellIs" dxfId="16958" priority="20133" stopIfTrue="1" operator="equal">
      <formula>"Towel"</formula>
    </cfRule>
    <cfRule type="cellIs" dxfId="16957" priority="20134" stopIfTrue="1" operator="equal">
      <formula>"Napkin Hs"</formula>
    </cfRule>
    <cfRule type="cellIs" dxfId="16956" priority="20139" stopIfTrue="1" operator="equal">
      <formula>"Towel"</formula>
    </cfRule>
    <cfRule type="cellIs" dxfId="16955" priority="20140" stopIfTrue="1" operator="equal">
      <formula>"Napkin Hs"</formula>
    </cfRule>
    <cfRule type="cellIs" dxfId="16954" priority="20149" stopIfTrue="1" operator="equal">
      <formula>"Towel"</formula>
    </cfRule>
    <cfRule type="cellIs" dxfId="16953" priority="20150" stopIfTrue="1" operator="equal">
      <formula>"Napkin Hs"</formula>
    </cfRule>
    <cfRule type="cellIs" dxfId="16952" priority="20155" stopIfTrue="1" operator="equal">
      <formula>"Towel"</formula>
    </cfRule>
    <cfRule type="cellIs" dxfId="16951" priority="20156" stopIfTrue="1" operator="equal">
      <formula>"Napkin Hs"</formula>
    </cfRule>
    <cfRule type="cellIs" dxfId="16950" priority="20157" stopIfTrue="1" operator="equal">
      <formula>"Towel"</formula>
    </cfRule>
    <cfRule type="cellIs" dxfId="16949" priority="20158" stopIfTrue="1" operator="equal">
      <formula>"Napkin Hs"</formula>
    </cfRule>
    <cfRule type="cellIs" dxfId="16948" priority="20163" stopIfTrue="1" operator="equal">
      <formula>"Towel"</formula>
    </cfRule>
    <cfRule type="cellIs" dxfId="16947" priority="20164" stopIfTrue="1" operator="equal">
      <formula>"Napkin Hs"</formula>
    </cfRule>
    <cfRule type="cellIs" dxfId="16946" priority="20173" stopIfTrue="1" operator="equal">
      <formula>"Towel"</formula>
    </cfRule>
    <cfRule type="cellIs" dxfId="16945" priority="20174" stopIfTrue="1" operator="equal">
      <formula>"Napkin Hs"</formula>
    </cfRule>
    <cfRule type="cellIs" dxfId="16944" priority="20175" stopIfTrue="1" operator="equal">
      <formula>"Towel"</formula>
    </cfRule>
    <cfRule type="cellIs" dxfId="16943" priority="20176" stopIfTrue="1" operator="equal">
      <formula>"Napkin Hs"</formula>
    </cfRule>
    <cfRule type="cellIs" dxfId="16942" priority="20181" stopIfTrue="1" operator="equal">
      <formula>"Towel"</formula>
    </cfRule>
    <cfRule type="cellIs" dxfId="16941" priority="20182" stopIfTrue="1" operator="equal">
      <formula>"Napkin Hs"</formula>
    </cfRule>
    <cfRule type="cellIs" dxfId="16940" priority="20191" stopIfTrue="1" operator="equal">
      <formula>"Towel"</formula>
    </cfRule>
    <cfRule type="cellIs" dxfId="16939" priority="20192" stopIfTrue="1" operator="equal">
      <formula>"Napkin Hs"</formula>
    </cfRule>
    <cfRule type="cellIs" dxfId="16938" priority="20193" stopIfTrue="1" operator="equal">
      <formula>"Towel"</formula>
    </cfRule>
    <cfRule type="cellIs" dxfId="16937" priority="20194" stopIfTrue="1" operator="equal">
      <formula>"Napkin Hs"</formula>
    </cfRule>
    <cfRule type="cellIs" dxfId="16936" priority="20200" stopIfTrue="1" operator="equal">
      <formula>"Napkin Hs"</formula>
    </cfRule>
  </conditionalFormatting>
  <conditionalFormatting sqref="C42">
    <cfRule type="cellIs" dxfId="16935" priority="20199" stopIfTrue="1" operator="equal">
      <formula>"Towel"</formula>
    </cfRule>
  </conditionalFormatting>
  <conditionalFormatting sqref="C42">
    <cfRule type="cellIs" dxfId="16934" priority="20110" stopIfTrue="1" operator="equal">
      <formula>"Napkin Hs"</formula>
    </cfRule>
    <cfRule type="cellIs" dxfId="16933" priority="20111" stopIfTrue="1" operator="equal">
      <formula>"Towel"</formula>
    </cfRule>
    <cfRule type="cellIs" dxfId="16932" priority="20112" stopIfTrue="1" operator="equal">
      <formula>"Napkin Hs"</formula>
    </cfRule>
    <cfRule type="cellIs" dxfId="16931" priority="20113" stopIfTrue="1" operator="equal">
      <formula>"Towel"</formula>
    </cfRule>
    <cfRule type="cellIs" dxfId="16930" priority="20114" stopIfTrue="1" operator="equal">
      <formula>"Napkin Hs"</formula>
    </cfRule>
    <cfRule type="cellIs" dxfId="16929" priority="20115" stopIfTrue="1" operator="equal">
      <formula>"Towel"</formula>
    </cfRule>
    <cfRule type="cellIs" dxfId="16928" priority="20116" stopIfTrue="1" operator="equal">
      <formula>"Napkin Hs"</formula>
    </cfRule>
    <cfRule type="cellIs" dxfId="16927" priority="20117" stopIfTrue="1" operator="equal">
      <formula>"Towel"</formula>
    </cfRule>
    <cfRule type="cellIs" dxfId="16926" priority="20118" stopIfTrue="1" operator="equal">
      <formula>"Napkin Hs"</formula>
    </cfRule>
    <cfRule type="cellIs" dxfId="16925" priority="20121" stopIfTrue="1" operator="equal">
      <formula>"Towel"</formula>
    </cfRule>
    <cfRule type="cellIs" dxfId="16924" priority="20122" stopIfTrue="1" operator="equal">
      <formula>"Napkin Hs"</formula>
    </cfRule>
    <cfRule type="cellIs" dxfId="16923" priority="20123" stopIfTrue="1" operator="equal">
      <formula>"Towel"</formula>
    </cfRule>
    <cfRule type="cellIs" dxfId="16922" priority="20124" stopIfTrue="1" operator="equal">
      <formula>"Napkin Hs"</formula>
    </cfRule>
    <cfRule type="cellIs" dxfId="16921" priority="20127" stopIfTrue="1" operator="equal">
      <formula>"Towel"</formula>
    </cfRule>
    <cfRule type="cellIs" dxfId="16920" priority="20128" stopIfTrue="1" operator="equal">
      <formula>"Napkin Hs"</formula>
    </cfRule>
    <cfRule type="cellIs" dxfId="16919" priority="20129" stopIfTrue="1" operator="equal">
      <formula>"Towel"</formula>
    </cfRule>
    <cfRule type="cellIs" dxfId="16918" priority="20130" stopIfTrue="1" operator="equal">
      <formula>"Napkin Hs"</formula>
    </cfRule>
    <cfRule type="cellIs" dxfId="16917" priority="20135" stopIfTrue="1" operator="equal">
      <formula>"Towel"</formula>
    </cfRule>
    <cfRule type="cellIs" dxfId="16916" priority="20136" stopIfTrue="1" operator="equal">
      <formula>"Napkin Hs"</formula>
    </cfRule>
    <cfRule type="cellIs" dxfId="16915" priority="20137" stopIfTrue="1" operator="equal">
      <formula>"Towel"</formula>
    </cfRule>
    <cfRule type="cellIs" dxfId="16914" priority="20138" stopIfTrue="1" operator="equal">
      <formula>"Napkin Hs"</formula>
    </cfRule>
    <cfRule type="cellIs" dxfId="16913" priority="20141" stopIfTrue="1" operator="equal">
      <formula>"Towel"</formula>
    </cfRule>
    <cfRule type="cellIs" dxfId="16912" priority="20142" stopIfTrue="1" operator="equal">
      <formula>"Napkin Hs"</formula>
    </cfRule>
    <cfRule type="cellIs" dxfId="16911" priority="20143" stopIfTrue="1" operator="equal">
      <formula>"Towel"</formula>
    </cfRule>
    <cfRule type="cellIs" dxfId="16910" priority="20144" stopIfTrue="1" operator="equal">
      <formula>"Napkin Hs"</formula>
    </cfRule>
    <cfRule type="cellIs" dxfId="16909" priority="20145" stopIfTrue="1" operator="equal">
      <formula>"Towel"</formula>
    </cfRule>
    <cfRule type="cellIs" dxfId="16908" priority="20146" stopIfTrue="1" operator="equal">
      <formula>"Napkin Hs"</formula>
    </cfRule>
    <cfRule type="cellIs" dxfId="16907" priority="20147" stopIfTrue="1" operator="equal">
      <formula>"Towel"</formula>
    </cfRule>
    <cfRule type="cellIs" dxfId="16906" priority="20148" stopIfTrue="1" operator="equal">
      <formula>"Napkin Hs"</formula>
    </cfRule>
    <cfRule type="cellIs" dxfId="16905" priority="20151" stopIfTrue="1" operator="equal">
      <formula>"Towel"</formula>
    </cfRule>
    <cfRule type="cellIs" dxfId="16904" priority="20152" stopIfTrue="1" operator="equal">
      <formula>"Napkin Hs"</formula>
    </cfRule>
    <cfRule type="cellIs" dxfId="16903" priority="20153" stopIfTrue="1" operator="equal">
      <formula>"Towel"</formula>
    </cfRule>
    <cfRule type="cellIs" dxfId="16902" priority="20154" stopIfTrue="1" operator="equal">
      <formula>"Napkin Hs"</formula>
    </cfRule>
    <cfRule type="cellIs" dxfId="16901" priority="20159" stopIfTrue="1" operator="equal">
      <formula>"Towel"</formula>
    </cfRule>
    <cfRule type="cellIs" dxfId="16900" priority="20160" stopIfTrue="1" operator="equal">
      <formula>"Napkin Hs"</formula>
    </cfRule>
    <cfRule type="cellIs" dxfId="16899" priority="20161" stopIfTrue="1" operator="equal">
      <formula>"Towel"</formula>
    </cfRule>
    <cfRule type="cellIs" dxfId="16898" priority="20162" stopIfTrue="1" operator="equal">
      <formula>"Napkin Hs"</formula>
    </cfRule>
    <cfRule type="cellIs" dxfId="16897" priority="20165" stopIfTrue="1" operator="equal">
      <formula>"Towel"</formula>
    </cfRule>
    <cfRule type="cellIs" dxfId="16896" priority="20166" stopIfTrue="1" operator="equal">
      <formula>"Napkin Hs"</formula>
    </cfRule>
    <cfRule type="cellIs" dxfId="16895" priority="20167" stopIfTrue="1" operator="equal">
      <formula>"Towel"</formula>
    </cfRule>
    <cfRule type="cellIs" dxfId="16894" priority="20168" stopIfTrue="1" operator="equal">
      <formula>"Napkin Hs"</formula>
    </cfRule>
    <cfRule type="cellIs" dxfId="16893" priority="20169" stopIfTrue="1" operator="equal">
      <formula>"Towel"</formula>
    </cfRule>
    <cfRule type="cellIs" dxfId="16892" priority="20170" stopIfTrue="1" operator="equal">
      <formula>"Napkin Hs"</formula>
    </cfRule>
    <cfRule type="cellIs" dxfId="16891" priority="20171" stopIfTrue="1" operator="equal">
      <formula>"Towel"</formula>
    </cfRule>
    <cfRule type="cellIs" dxfId="16890" priority="20172" stopIfTrue="1" operator="equal">
      <formula>"Napkin Hs"</formula>
    </cfRule>
    <cfRule type="cellIs" dxfId="16889" priority="20177" stopIfTrue="1" operator="equal">
      <formula>"Towel"</formula>
    </cfRule>
    <cfRule type="cellIs" dxfId="16888" priority="20178" stopIfTrue="1" operator="equal">
      <formula>"Napkin Hs"</formula>
    </cfRule>
    <cfRule type="cellIs" dxfId="16887" priority="20179" stopIfTrue="1" operator="equal">
      <formula>"Towel"</formula>
    </cfRule>
    <cfRule type="cellIs" dxfId="16886" priority="20180" stopIfTrue="1" operator="equal">
      <formula>"Napkin Hs"</formula>
    </cfRule>
    <cfRule type="cellIs" dxfId="16885" priority="20183" stopIfTrue="1" operator="equal">
      <formula>"Towel"</formula>
    </cfRule>
    <cfRule type="cellIs" dxfId="16884" priority="20184" stopIfTrue="1" operator="equal">
      <formula>"Napkin Hs"</formula>
    </cfRule>
    <cfRule type="cellIs" dxfId="16883" priority="20185" stopIfTrue="1" operator="equal">
      <formula>"Towel"</formula>
    </cfRule>
    <cfRule type="cellIs" dxfId="16882" priority="20186" stopIfTrue="1" operator="equal">
      <formula>"Napkin Hs"</formula>
    </cfRule>
    <cfRule type="cellIs" dxfId="16881" priority="20187" stopIfTrue="1" operator="equal">
      <formula>"Towel"</formula>
    </cfRule>
    <cfRule type="cellIs" dxfId="16880" priority="20188" stopIfTrue="1" operator="equal">
      <formula>"Napkin Hs"</formula>
    </cfRule>
    <cfRule type="cellIs" dxfId="16879" priority="20189" stopIfTrue="1" operator="equal">
      <formula>"Towel"</formula>
    </cfRule>
    <cfRule type="cellIs" dxfId="16878" priority="20190" stopIfTrue="1" operator="equal">
      <formula>"Napkin Hs"</formula>
    </cfRule>
    <cfRule type="cellIs" dxfId="16877" priority="20195" stopIfTrue="1" operator="equal">
      <formula>"Towel"</formula>
    </cfRule>
    <cfRule type="cellIs" dxfId="16876" priority="20196" stopIfTrue="1" operator="equal">
      <formula>"Napkin Hs"</formula>
    </cfRule>
    <cfRule type="cellIs" dxfId="16875" priority="20197" stopIfTrue="1" operator="equal">
      <formula>"Towel"</formula>
    </cfRule>
    <cfRule type="cellIs" dxfId="16874" priority="20198" stopIfTrue="1" operator="equal">
      <formula>"Napkin Hs"</formula>
    </cfRule>
    <cfRule type="cellIs" dxfId="16873" priority="20201" stopIfTrue="1" operator="equal">
      <formula>"Towel"</formula>
    </cfRule>
    <cfRule type="cellIs" dxfId="16872" priority="20202" stopIfTrue="1" operator="equal">
      <formula>"Napkin Hs"</formula>
    </cfRule>
    <cfRule type="cellIs" dxfId="16871" priority="20203" stopIfTrue="1" operator="equal">
      <formula>"Towel"</formula>
    </cfRule>
    <cfRule type="cellIs" dxfId="16870" priority="20204" stopIfTrue="1" operator="equal">
      <formula>"Napkin Hs"</formula>
    </cfRule>
  </conditionalFormatting>
  <conditionalFormatting sqref="C42">
    <cfRule type="cellIs" dxfId="16869" priority="20108" stopIfTrue="1" operator="equal">
      <formula>"Napkin Hs"</formula>
    </cfRule>
  </conditionalFormatting>
  <conditionalFormatting sqref="C42">
    <cfRule type="cellIs" dxfId="16868" priority="20107" stopIfTrue="1" operator="equal">
      <formula>"Napkin Hs"</formula>
    </cfRule>
  </conditionalFormatting>
  <conditionalFormatting sqref="C42">
    <cfRule type="cellIs" dxfId="16867" priority="20106" stopIfTrue="1" operator="equal">
      <formula>"Napkin Hs"</formula>
    </cfRule>
  </conditionalFormatting>
  <conditionalFormatting sqref="C42">
    <cfRule type="cellIs" dxfId="16866" priority="20105" stopIfTrue="1" operator="equal">
      <formula>"Napkin Hs"</formula>
    </cfRule>
  </conditionalFormatting>
  <conditionalFormatting sqref="C42">
    <cfRule type="cellIs" dxfId="16865" priority="20104" stopIfTrue="1" operator="equal">
      <formula>"Napkin Hs"</formula>
    </cfRule>
  </conditionalFormatting>
  <conditionalFormatting sqref="C42">
    <cfRule type="cellIs" dxfId="16864" priority="20103" stopIfTrue="1" operator="equal">
      <formula>"Napkin Hs"</formula>
    </cfRule>
  </conditionalFormatting>
  <conditionalFormatting sqref="C42">
    <cfRule type="cellIs" dxfId="16863" priority="20099" stopIfTrue="1" operator="equal">
      <formula>"Towel"</formula>
    </cfRule>
    <cfRule type="cellIs" dxfId="16862" priority="20100" stopIfTrue="1" operator="equal">
      <formula>"Napkin Hs"</formula>
    </cfRule>
  </conditionalFormatting>
  <conditionalFormatting sqref="C42">
    <cfRule type="cellIs" dxfId="16861" priority="20101" stopIfTrue="1" operator="equal">
      <formula>"Towel"</formula>
    </cfRule>
    <cfRule type="cellIs" dxfId="16860" priority="20102" stopIfTrue="1" operator="equal">
      <formula>"Napkin Hs"</formula>
    </cfRule>
  </conditionalFormatting>
  <conditionalFormatting sqref="C42">
    <cfRule type="cellIs" dxfId="16859" priority="20095" stopIfTrue="1" operator="equal">
      <formula>"Towel"</formula>
    </cfRule>
    <cfRule type="cellIs" dxfId="16858" priority="20096" stopIfTrue="1" operator="equal">
      <formula>"Napkin Hs"</formula>
    </cfRule>
  </conditionalFormatting>
  <conditionalFormatting sqref="C42">
    <cfRule type="cellIs" dxfId="16857" priority="20097" stopIfTrue="1" operator="equal">
      <formula>"Towel"</formula>
    </cfRule>
    <cfRule type="cellIs" dxfId="16856" priority="20098" stopIfTrue="1" operator="equal">
      <formula>"Napkin Hs"</formula>
    </cfRule>
  </conditionalFormatting>
  <conditionalFormatting sqref="B40:C41 B42">
    <cfRule type="cellIs" dxfId="16855" priority="20073" stopIfTrue="1" operator="equal">
      <formula>"Towel"</formula>
    </cfRule>
    <cfRule type="cellIs" dxfId="16854" priority="20074" stopIfTrue="1" operator="equal">
      <formula>"Napkin Hs"</formula>
    </cfRule>
  </conditionalFormatting>
  <conditionalFormatting sqref="C40:C41">
    <cfRule type="cellIs" dxfId="16853" priority="20069" stopIfTrue="1" operator="equal">
      <formula>"Towel"</formula>
    </cfRule>
    <cfRule type="cellIs" dxfId="16852" priority="20070" stopIfTrue="1" operator="equal">
      <formula>"Napkin Hs"</formula>
    </cfRule>
  </conditionalFormatting>
  <conditionalFormatting sqref="C40:C41">
    <cfRule type="cellIs" dxfId="16851" priority="20072" stopIfTrue="1" operator="equal">
      <formula>"Napkin Hs"</formula>
    </cfRule>
  </conditionalFormatting>
  <conditionalFormatting sqref="C40:C41">
    <cfRule type="cellIs" dxfId="16850" priority="20071" stopIfTrue="1" operator="equal">
      <formula>"Towel"</formula>
    </cfRule>
  </conditionalFormatting>
  <conditionalFormatting sqref="B40:B42">
    <cfRule type="cellIs" dxfId="16849" priority="20067" stopIfTrue="1" operator="equal">
      <formula>"Towel"</formula>
    </cfRule>
    <cfRule type="cellIs" dxfId="16848" priority="20068" stopIfTrue="1" operator="equal">
      <formula>"Napkin Hs"</formula>
    </cfRule>
  </conditionalFormatting>
  <conditionalFormatting sqref="B40:B42">
    <cfRule type="cellIs" dxfId="16847" priority="20065" stopIfTrue="1" operator="equal">
      <formula>"Towel"</formula>
    </cfRule>
    <cfRule type="cellIs" dxfId="16846" priority="20066" stopIfTrue="1" operator="equal">
      <formula>"Napkin Hs"</formula>
    </cfRule>
  </conditionalFormatting>
  <conditionalFormatting sqref="B40:B42">
    <cfRule type="cellIs" dxfId="16845" priority="20063" stopIfTrue="1" operator="equal">
      <formula>"Towel"</formula>
    </cfRule>
    <cfRule type="cellIs" dxfId="16844" priority="20064" stopIfTrue="1" operator="equal">
      <formula>"Napkin Hs"</formula>
    </cfRule>
  </conditionalFormatting>
  <conditionalFormatting sqref="B40:B42">
    <cfRule type="cellIs" dxfId="16843" priority="20061" stopIfTrue="1" operator="equal">
      <formula>"Towel"</formula>
    </cfRule>
    <cfRule type="cellIs" dxfId="16842" priority="20062" stopIfTrue="1" operator="equal">
      <formula>"Napkin Hs"</formula>
    </cfRule>
  </conditionalFormatting>
  <conditionalFormatting sqref="B40:B42">
    <cfRule type="cellIs" dxfId="16841" priority="20059" stopIfTrue="1" operator="equal">
      <formula>"Towel"</formula>
    </cfRule>
    <cfRule type="cellIs" dxfId="16840" priority="20060" stopIfTrue="1" operator="equal">
      <formula>"Napkin Hs"</formula>
    </cfRule>
  </conditionalFormatting>
  <conditionalFormatting sqref="B40:B42">
    <cfRule type="cellIs" dxfId="16839" priority="20057" stopIfTrue="1" operator="equal">
      <formula>"Towel"</formula>
    </cfRule>
    <cfRule type="cellIs" dxfId="16838" priority="20058" stopIfTrue="1" operator="equal">
      <formula>"Napkin Hs"</formula>
    </cfRule>
  </conditionalFormatting>
  <conditionalFormatting sqref="B40:B42">
    <cfRule type="cellIs" dxfId="16837" priority="20055" stopIfTrue="1" operator="equal">
      <formula>"Towel"</formula>
    </cfRule>
    <cfRule type="cellIs" dxfId="16836" priority="20056" stopIfTrue="1" operator="equal">
      <formula>"Napkin Hs"</formula>
    </cfRule>
  </conditionalFormatting>
  <conditionalFormatting sqref="B40:B42">
    <cfRule type="cellIs" dxfId="16835" priority="20053" stopIfTrue="1" operator="equal">
      <formula>"Towel"</formula>
    </cfRule>
    <cfRule type="cellIs" dxfId="16834" priority="20054" stopIfTrue="1" operator="equal">
      <formula>"Napkin Hs"</formula>
    </cfRule>
  </conditionalFormatting>
  <conditionalFormatting sqref="B40:B42">
    <cfRule type="cellIs" dxfId="16833" priority="20052" stopIfTrue="1" operator="equal">
      <formula>"Napkin Hs"</formula>
    </cfRule>
  </conditionalFormatting>
  <conditionalFormatting sqref="B40:B42">
    <cfRule type="cellIs" dxfId="16832" priority="20051" stopIfTrue="1" operator="equal">
      <formula>"Napkin Hs"</formula>
    </cfRule>
  </conditionalFormatting>
  <conditionalFormatting sqref="B40:B42">
    <cfRule type="cellIs" dxfId="16831" priority="20050" stopIfTrue="1" operator="equal">
      <formula>"Napkin Hs"</formula>
    </cfRule>
  </conditionalFormatting>
  <conditionalFormatting sqref="C40:C41">
    <cfRule type="cellIs" dxfId="16830" priority="20048" stopIfTrue="1" operator="equal">
      <formula>"Towel"</formula>
    </cfRule>
    <cfRule type="cellIs" dxfId="16829" priority="20049" stopIfTrue="1" operator="equal">
      <formula>"Napkin Hs"</formula>
    </cfRule>
  </conditionalFormatting>
  <conditionalFormatting sqref="C40:C41">
    <cfRule type="cellIs" dxfId="16828" priority="20044" stopIfTrue="1" operator="equal">
      <formula>"Towel"</formula>
    </cfRule>
    <cfRule type="cellIs" dxfId="16827" priority="20045" stopIfTrue="1" operator="equal">
      <formula>"Napkin Hs"</formula>
    </cfRule>
  </conditionalFormatting>
  <conditionalFormatting sqref="C40:C41">
    <cfRule type="cellIs" dxfId="16826" priority="20046" stopIfTrue="1" operator="equal">
      <formula>"Towel"</formula>
    </cfRule>
    <cfRule type="cellIs" dxfId="16825" priority="20047" stopIfTrue="1" operator="equal">
      <formula>"Napkin Hs"</formula>
    </cfRule>
  </conditionalFormatting>
  <conditionalFormatting sqref="C40:C41">
    <cfRule type="cellIs" dxfId="16824" priority="20042" stopIfTrue="1" operator="equal">
      <formula>"Towel"</formula>
    </cfRule>
    <cfRule type="cellIs" dxfId="16823" priority="20043" stopIfTrue="1" operator="equal">
      <formula>"Napkin Hs"</formula>
    </cfRule>
  </conditionalFormatting>
  <conditionalFormatting sqref="C40:C41">
    <cfRule type="cellIs" dxfId="16822" priority="20040" stopIfTrue="1" operator="equal">
      <formula>"Towel"</formula>
    </cfRule>
    <cfRule type="cellIs" dxfId="16821" priority="20041" stopIfTrue="1" operator="equal">
      <formula>"Napkin Hs"</formula>
    </cfRule>
  </conditionalFormatting>
  <conditionalFormatting sqref="C40:C41">
    <cfRule type="cellIs" dxfId="16820" priority="20038" stopIfTrue="1" operator="equal">
      <formula>"Towel"</formula>
    </cfRule>
    <cfRule type="cellIs" dxfId="16819" priority="20039" stopIfTrue="1" operator="equal">
      <formula>"Napkin Hs"</formula>
    </cfRule>
  </conditionalFormatting>
  <conditionalFormatting sqref="C40:C41">
    <cfRule type="cellIs" dxfId="16818" priority="20030" stopIfTrue="1" operator="equal">
      <formula>"Towel"</formula>
    </cfRule>
    <cfRule type="cellIs" dxfId="16817" priority="20031" stopIfTrue="1" operator="equal">
      <formula>"Napkin Hs"</formula>
    </cfRule>
  </conditionalFormatting>
  <conditionalFormatting sqref="C40:C41">
    <cfRule type="cellIs" dxfId="16816" priority="20032" stopIfTrue="1" operator="equal">
      <formula>"Towel"</formula>
    </cfRule>
    <cfRule type="cellIs" dxfId="16815" priority="20033" stopIfTrue="1" operator="equal">
      <formula>"Napkin Hs"</formula>
    </cfRule>
  </conditionalFormatting>
  <conditionalFormatting sqref="C40:C41">
    <cfRule type="cellIs" dxfId="16814" priority="20028" stopIfTrue="1" operator="equal">
      <formula>"Towel"</formula>
    </cfRule>
    <cfRule type="cellIs" dxfId="16813" priority="20029" stopIfTrue="1" operator="equal">
      <formula>"Napkin Hs"</formula>
    </cfRule>
  </conditionalFormatting>
  <conditionalFormatting sqref="C40:C41">
    <cfRule type="cellIs" dxfId="16812" priority="20026" stopIfTrue="1" operator="equal">
      <formula>"Towel"</formula>
    </cfRule>
    <cfRule type="cellIs" dxfId="16811" priority="20027" stopIfTrue="1" operator="equal">
      <formula>"Napkin Hs"</formula>
    </cfRule>
  </conditionalFormatting>
  <conditionalFormatting sqref="C40:C41">
    <cfRule type="cellIs" dxfId="16810" priority="20034" stopIfTrue="1" operator="equal">
      <formula>"Towel"</formula>
    </cfRule>
    <cfRule type="cellIs" dxfId="16809" priority="20035" stopIfTrue="1" operator="equal">
      <formula>"Napkin Hs"</formula>
    </cfRule>
  </conditionalFormatting>
  <conditionalFormatting sqref="C40:C41">
    <cfRule type="cellIs" dxfId="16808" priority="20036" stopIfTrue="1" operator="equal">
      <formula>"Towel"</formula>
    </cfRule>
    <cfRule type="cellIs" dxfId="16807" priority="20037" stopIfTrue="1" operator="equal">
      <formula>"Napkin Hs"</formula>
    </cfRule>
  </conditionalFormatting>
  <conditionalFormatting sqref="C40:C41">
    <cfRule type="cellIs" dxfId="16806" priority="20024" stopIfTrue="1" operator="equal">
      <formula>"Towel"</formula>
    </cfRule>
    <cfRule type="cellIs" dxfId="16805" priority="20025" stopIfTrue="1" operator="equal">
      <formula>"Napkin Hs"</formula>
    </cfRule>
  </conditionalFormatting>
  <conditionalFormatting sqref="C40:C41">
    <cfRule type="cellIs" dxfId="16804" priority="20020" stopIfTrue="1" operator="equal">
      <formula>"Towel"</formula>
    </cfRule>
    <cfRule type="cellIs" dxfId="16803" priority="20021" stopIfTrue="1" operator="equal">
      <formula>"Napkin Hs"</formula>
    </cfRule>
  </conditionalFormatting>
  <conditionalFormatting sqref="C40:C41">
    <cfRule type="cellIs" dxfId="16802" priority="20022" stopIfTrue="1" operator="equal">
      <formula>"Towel"</formula>
    </cfRule>
    <cfRule type="cellIs" dxfId="16801" priority="20023" stopIfTrue="1" operator="equal">
      <formula>"Napkin Hs"</formula>
    </cfRule>
  </conditionalFormatting>
  <conditionalFormatting sqref="C40:C41">
    <cfRule type="cellIs" dxfId="16800" priority="20018" stopIfTrue="1" operator="equal">
      <formula>"Towel"</formula>
    </cfRule>
    <cfRule type="cellIs" dxfId="16799" priority="20019" stopIfTrue="1" operator="equal">
      <formula>"Napkin Hs"</formula>
    </cfRule>
  </conditionalFormatting>
  <conditionalFormatting sqref="C40:C41">
    <cfRule type="cellIs" dxfId="16798" priority="20016" stopIfTrue="1" operator="equal">
      <formula>"Towel"</formula>
    </cfRule>
    <cfRule type="cellIs" dxfId="16797" priority="20017" stopIfTrue="1" operator="equal">
      <formula>"Napkin Hs"</formula>
    </cfRule>
  </conditionalFormatting>
  <conditionalFormatting sqref="C40:C41">
    <cfRule type="cellIs" dxfId="16796" priority="20014" stopIfTrue="1" operator="equal">
      <formula>"Towel"</formula>
    </cfRule>
    <cfRule type="cellIs" dxfId="16795" priority="20015" stopIfTrue="1" operator="equal">
      <formula>"Napkin Hs"</formula>
    </cfRule>
  </conditionalFormatting>
  <conditionalFormatting sqref="C40:C41">
    <cfRule type="cellIs" dxfId="16794" priority="20006" stopIfTrue="1" operator="equal">
      <formula>"Towel"</formula>
    </cfRule>
    <cfRule type="cellIs" dxfId="16793" priority="20007" stopIfTrue="1" operator="equal">
      <formula>"Napkin Hs"</formula>
    </cfRule>
  </conditionalFormatting>
  <conditionalFormatting sqref="C40:C41">
    <cfRule type="cellIs" dxfId="16792" priority="20008" stopIfTrue="1" operator="equal">
      <formula>"Towel"</formula>
    </cfRule>
    <cfRule type="cellIs" dxfId="16791" priority="20009" stopIfTrue="1" operator="equal">
      <formula>"Napkin Hs"</formula>
    </cfRule>
  </conditionalFormatting>
  <conditionalFormatting sqref="C40:C41">
    <cfRule type="cellIs" dxfId="16790" priority="20004" stopIfTrue="1" operator="equal">
      <formula>"Towel"</formula>
    </cfRule>
    <cfRule type="cellIs" dxfId="16789" priority="20005" stopIfTrue="1" operator="equal">
      <formula>"Napkin Hs"</formula>
    </cfRule>
  </conditionalFormatting>
  <conditionalFormatting sqref="C40:C41">
    <cfRule type="cellIs" dxfId="16788" priority="20002" stopIfTrue="1" operator="equal">
      <formula>"Towel"</formula>
    </cfRule>
    <cfRule type="cellIs" dxfId="16787" priority="20003" stopIfTrue="1" operator="equal">
      <formula>"Napkin Hs"</formula>
    </cfRule>
  </conditionalFormatting>
  <conditionalFormatting sqref="C40:C41">
    <cfRule type="cellIs" dxfId="16786" priority="20010" stopIfTrue="1" operator="equal">
      <formula>"Towel"</formula>
    </cfRule>
    <cfRule type="cellIs" dxfId="16785" priority="20011" stopIfTrue="1" operator="equal">
      <formula>"Napkin Hs"</formula>
    </cfRule>
  </conditionalFormatting>
  <conditionalFormatting sqref="C40:C41">
    <cfRule type="cellIs" dxfId="16784" priority="20012" stopIfTrue="1" operator="equal">
      <formula>"Towel"</formula>
    </cfRule>
    <cfRule type="cellIs" dxfId="16783" priority="20013" stopIfTrue="1" operator="equal">
      <formula>"Napkin Hs"</formula>
    </cfRule>
  </conditionalFormatting>
  <conditionalFormatting sqref="C40:C41">
    <cfRule type="cellIs" dxfId="16782" priority="20000" stopIfTrue="1" operator="equal">
      <formula>"Towel"</formula>
    </cfRule>
    <cfRule type="cellIs" dxfId="16781" priority="20001" stopIfTrue="1" operator="equal">
      <formula>"Napkin Hs"</formula>
    </cfRule>
  </conditionalFormatting>
  <conditionalFormatting sqref="C40:C41">
    <cfRule type="cellIs" dxfId="16780" priority="19996" stopIfTrue="1" operator="equal">
      <formula>"Towel"</formula>
    </cfRule>
    <cfRule type="cellIs" dxfId="16779" priority="19997" stopIfTrue="1" operator="equal">
      <formula>"Napkin Hs"</formula>
    </cfRule>
  </conditionalFormatting>
  <conditionalFormatting sqref="C40:C41">
    <cfRule type="cellIs" dxfId="16778" priority="19998" stopIfTrue="1" operator="equal">
      <formula>"Towel"</formula>
    </cfRule>
    <cfRule type="cellIs" dxfId="16777" priority="19999" stopIfTrue="1" operator="equal">
      <formula>"Napkin Hs"</formula>
    </cfRule>
  </conditionalFormatting>
  <conditionalFormatting sqref="C40:C41">
    <cfRule type="cellIs" dxfId="16776" priority="19992" stopIfTrue="1" operator="equal">
      <formula>"Towel"</formula>
    </cfRule>
    <cfRule type="cellIs" dxfId="16775" priority="19993" stopIfTrue="1" operator="equal">
      <formula>"Napkin Hs"</formula>
    </cfRule>
  </conditionalFormatting>
  <conditionalFormatting sqref="C40:C41">
    <cfRule type="cellIs" dxfId="16774" priority="19994" stopIfTrue="1" operator="equal">
      <formula>"Towel"</formula>
    </cfRule>
    <cfRule type="cellIs" dxfId="16773" priority="19995" stopIfTrue="1" operator="equal">
      <formula>"Napkin Hs"</formula>
    </cfRule>
  </conditionalFormatting>
  <conditionalFormatting sqref="C40:C41">
    <cfRule type="cellIs" dxfId="16772" priority="19990" stopIfTrue="1" operator="equal">
      <formula>"Towel"</formula>
    </cfRule>
    <cfRule type="cellIs" dxfId="16771" priority="19991" stopIfTrue="1" operator="equal">
      <formula>"Napkin Hs"</formula>
    </cfRule>
  </conditionalFormatting>
  <conditionalFormatting sqref="C40:C41">
    <cfRule type="cellIs" dxfId="16770" priority="19984" stopIfTrue="1" operator="equal">
      <formula>"Towel"</formula>
    </cfRule>
    <cfRule type="cellIs" dxfId="16769" priority="19985" stopIfTrue="1" operator="equal">
      <formula>"Napkin Hs"</formula>
    </cfRule>
  </conditionalFormatting>
  <conditionalFormatting sqref="C40:C41">
    <cfRule type="cellIs" dxfId="16768" priority="19988" stopIfTrue="1" operator="equal">
      <formula>"Towel"</formula>
    </cfRule>
    <cfRule type="cellIs" dxfId="16767" priority="19989" stopIfTrue="1" operator="equal">
      <formula>"Napkin Hs"</formula>
    </cfRule>
  </conditionalFormatting>
  <conditionalFormatting sqref="C40:C41">
    <cfRule type="cellIs" dxfId="16766" priority="19986" stopIfTrue="1" operator="equal">
      <formula>"Towel"</formula>
    </cfRule>
    <cfRule type="cellIs" dxfId="16765" priority="19987" stopIfTrue="1" operator="equal">
      <formula>"Napkin Hs"</formula>
    </cfRule>
  </conditionalFormatting>
  <conditionalFormatting sqref="C40:C41">
    <cfRule type="cellIs" dxfId="16764" priority="19978" stopIfTrue="1" operator="equal">
      <formula>"Towel"</formula>
    </cfRule>
    <cfRule type="cellIs" dxfId="16763" priority="19979" stopIfTrue="1" operator="equal">
      <formula>"Napkin Hs"</formula>
    </cfRule>
  </conditionalFormatting>
  <conditionalFormatting sqref="C40:C41">
    <cfRule type="cellIs" dxfId="16762" priority="19980" stopIfTrue="1" operator="equal">
      <formula>"Towel"</formula>
    </cfRule>
    <cfRule type="cellIs" dxfId="16761" priority="19981" stopIfTrue="1" operator="equal">
      <formula>"Napkin Hs"</formula>
    </cfRule>
  </conditionalFormatting>
  <conditionalFormatting sqref="C40:C41">
    <cfRule type="cellIs" dxfId="16760" priority="19982" stopIfTrue="1" operator="equal">
      <formula>"Towel"</formula>
    </cfRule>
    <cfRule type="cellIs" dxfId="16759" priority="19983" stopIfTrue="1" operator="equal">
      <formula>"Napkin Hs"</formula>
    </cfRule>
  </conditionalFormatting>
  <conditionalFormatting sqref="C40:C41">
    <cfRule type="cellIs" dxfId="16758" priority="19976" stopIfTrue="1" operator="equal">
      <formula>"Towel"</formula>
    </cfRule>
    <cfRule type="cellIs" dxfId="16757" priority="19977" stopIfTrue="1" operator="equal">
      <formula>"Napkin Hs"</formula>
    </cfRule>
  </conditionalFormatting>
  <conditionalFormatting sqref="C40:C41">
    <cfRule type="cellIs" dxfId="16756" priority="19974" stopIfTrue="1" operator="equal">
      <formula>"Towel"</formula>
    </cfRule>
    <cfRule type="cellIs" dxfId="16755" priority="19975" stopIfTrue="1" operator="equal">
      <formula>"Napkin Hs"</formula>
    </cfRule>
  </conditionalFormatting>
  <conditionalFormatting sqref="C40:C41">
    <cfRule type="cellIs" dxfId="16754" priority="19950" stopIfTrue="1" operator="equal">
      <formula>"Towel"</formula>
    </cfRule>
  </conditionalFormatting>
  <conditionalFormatting sqref="C40:C41">
    <cfRule type="cellIs" dxfId="16753" priority="19951" stopIfTrue="1" operator="equal">
      <formula>"Napkin Hs"</formula>
    </cfRule>
    <cfRule type="cellIs" dxfId="16752" priority="19956" stopIfTrue="1" operator="equal">
      <formula>"Towel"</formula>
    </cfRule>
    <cfRule type="cellIs" dxfId="16751" priority="19957" stopIfTrue="1" operator="equal">
      <formula>"Napkin Hs"</formula>
    </cfRule>
    <cfRule type="cellIs" dxfId="16750" priority="19966" stopIfTrue="1" operator="equal">
      <formula>"Towel"</formula>
    </cfRule>
    <cfRule type="cellIs" dxfId="16749" priority="19967" stopIfTrue="1" operator="equal">
      <formula>"Napkin Hs"</formula>
    </cfRule>
    <cfRule type="cellIs" dxfId="16748" priority="19972" stopIfTrue="1" operator="equal">
      <formula>"Towel"</formula>
    </cfRule>
    <cfRule type="cellIs" dxfId="16747" priority="19973" stopIfTrue="1" operator="equal">
      <formula>"Napkin Hs"</formula>
    </cfRule>
  </conditionalFormatting>
  <conditionalFormatting sqref="C40:C41">
    <cfRule type="cellIs" dxfId="16746" priority="19952" stopIfTrue="1" operator="equal">
      <formula>"Towel"</formula>
    </cfRule>
    <cfRule type="cellIs" dxfId="16745" priority="19953" stopIfTrue="1" operator="equal">
      <formula>"Napkin Hs"</formula>
    </cfRule>
    <cfRule type="cellIs" dxfId="16744" priority="19954" stopIfTrue="1" operator="equal">
      <formula>"Towel"</formula>
    </cfRule>
    <cfRule type="cellIs" dxfId="16743" priority="19955" stopIfTrue="1" operator="equal">
      <formula>"Napkin Hs"</formula>
    </cfRule>
    <cfRule type="cellIs" dxfId="16742" priority="19958" stopIfTrue="1" operator="equal">
      <formula>"Towel"</formula>
    </cfRule>
    <cfRule type="cellIs" dxfId="16741" priority="19959" stopIfTrue="1" operator="equal">
      <formula>"Napkin Hs"</formula>
    </cfRule>
    <cfRule type="cellIs" dxfId="16740" priority="19960" stopIfTrue="1" operator="equal">
      <formula>"Towel"</formula>
    </cfRule>
    <cfRule type="cellIs" dxfId="16739" priority="19961" stopIfTrue="1" operator="equal">
      <formula>"Napkin Hs"</formula>
    </cfRule>
    <cfRule type="cellIs" dxfId="16738" priority="19962" stopIfTrue="1" operator="equal">
      <formula>"Towel"</formula>
    </cfRule>
    <cfRule type="cellIs" dxfId="16737" priority="19963" stopIfTrue="1" operator="equal">
      <formula>"Napkin Hs"</formula>
    </cfRule>
    <cfRule type="cellIs" dxfId="16736" priority="19964" stopIfTrue="1" operator="equal">
      <formula>"Towel"</formula>
    </cfRule>
    <cfRule type="cellIs" dxfId="16735" priority="19965" stopIfTrue="1" operator="equal">
      <formula>"Napkin Hs"</formula>
    </cfRule>
    <cfRule type="cellIs" dxfId="16734" priority="19968" stopIfTrue="1" operator="equal">
      <formula>"Towel"</formula>
    </cfRule>
    <cfRule type="cellIs" dxfId="16733" priority="19969" stopIfTrue="1" operator="equal">
      <formula>"Napkin Hs"</formula>
    </cfRule>
    <cfRule type="cellIs" dxfId="16732" priority="19971" stopIfTrue="1" operator="equal">
      <formula>"Napkin Hs"</formula>
    </cfRule>
  </conditionalFormatting>
  <conditionalFormatting sqref="C40:C41">
    <cfRule type="cellIs" dxfId="16731" priority="19970" stopIfTrue="1" operator="equal">
      <formula>"Towel"</formula>
    </cfRule>
  </conditionalFormatting>
  <conditionalFormatting sqref="C40:C41">
    <cfRule type="cellIs" dxfId="16730" priority="19948" stopIfTrue="1" operator="equal">
      <formula>"Towel"</formula>
    </cfRule>
    <cfRule type="cellIs" dxfId="16729" priority="19949" stopIfTrue="1" operator="equal">
      <formula>"Napkin Hs"</formula>
    </cfRule>
  </conditionalFormatting>
  <conditionalFormatting sqref="C40:C41">
    <cfRule type="cellIs" dxfId="16728" priority="19947" stopIfTrue="1" operator="equal">
      <formula>"Napkin Hs"</formula>
    </cfRule>
  </conditionalFormatting>
  <conditionalFormatting sqref="C40:C41">
    <cfRule type="cellIs" dxfId="16727" priority="19946" stopIfTrue="1" operator="equal">
      <formula>"Towel"</formula>
    </cfRule>
  </conditionalFormatting>
  <conditionalFormatting sqref="C40:C41">
    <cfRule type="cellIs" dxfId="16726" priority="19944" stopIfTrue="1" operator="equal">
      <formula>"Towel"</formula>
    </cfRule>
  </conditionalFormatting>
  <conditionalFormatting sqref="C40:C41">
    <cfRule type="cellIs" dxfId="16725" priority="19945" stopIfTrue="1" operator="equal">
      <formula>"Napkin Hs"</formula>
    </cfRule>
  </conditionalFormatting>
  <conditionalFormatting sqref="C40:C41">
    <cfRule type="cellIs" dxfId="16724" priority="19848" stopIfTrue="1" operator="equal">
      <formula>"Towel"</formula>
    </cfRule>
  </conditionalFormatting>
  <conditionalFormatting sqref="C40:C41">
    <cfRule type="cellIs" dxfId="16723" priority="19858" stopIfTrue="1" operator="equal">
      <formula>"Towel"</formula>
    </cfRule>
    <cfRule type="cellIs" dxfId="16722" priority="19859" stopIfTrue="1" operator="equal">
      <formula>"Napkin Hs"</formula>
    </cfRule>
    <cfRule type="cellIs" dxfId="16721" priority="19864" stopIfTrue="1" operator="equal">
      <formula>"Towel"</formula>
    </cfRule>
    <cfRule type="cellIs" dxfId="16720" priority="19865" stopIfTrue="1" operator="equal">
      <formula>"Napkin Hs"</formula>
    </cfRule>
    <cfRule type="cellIs" dxfId="16719" priority="19870" stopIfTrue="1" operator="equal">
      <formula>"Towel"</formula>
    </cfRule>
    <cfRule type="cellIs" dxfId="16718" priority="19871" stopIfTrue="1" operator="equal">
      <formula>"Napkin Hs"</formula>
    </cfRule>
    <cfRule type="cellIs" dxfId="16717" priority="19872" stopIfTrue="1" operator="equal">
      <formula>"Towel"</formula>
    </cfRule>
    <cfRule type="cellIs" dxfId="16716" priority="19873" stopIfTrue="1" operator="equal">
      <formula>"Napkin Hs"</formula>
    </cfRule>
    <cfRule type="cellIs" dxfId="16715" priority="19878" stopIfTrue="1" operator="equal">
      <formula>"Towel"</formula>
    </cfRule>
    <cfRule type="cellIs" dxfId="16714" priority="19879" stopIfTrue="1" operator="equal">
      <formula>"Napkin Hs"</formula>
    </cfRule>
    <cfRule type="cellIs" dxfId="16713" priority="19888" stopIfTrue="1" operator="equal">
      <formula>"Towel"</formula>
    </cfRule>
    <cfRule type="cellIs" dxfId="16712" priority="19889" stopIfTrue="1" operator="equal">
      <formula>"Napkin Hs"</formula>
    </cfRule>
    <cfRule type="cellIs" dxfId="16711" priority="19894" stopIfTrue="1" operator="equal">
      <formula>"Towel"</formula>
    </cfRule>
    <cfRule type="cellIs" dxfId="16710" priority="19895" stopIfTrue="1" operator="equal">
      <formula>"Napkin Hs"</formula>
    </cfRule>
    <cfRule type="cellIs" dxfId="16709" priority="19896" stopIfTrue="1" operator="equal">
      <formula>"Towel"</formula>
    </cfRule>
    <cfRule type="cellIs" dxfId="16708" priority="19897" stopIfTrue="1" operator="equal">
      <formula>"Napkin Hs"</formula>
    </cfRule>
    <cfRule type="cellIs" dxfId="16707" priority="19902" stopIfTrue="1" operator="equal">
      <formula>"Towel"</formula>
    </cfRule>
    <cfRule type="cellIs" dxfId="16706" priority="19903" stopIfTrue="1" operator="equal">
      <formula>"Napkin Hs"</formula>
    </cfRule>
    <cfRule type="cellIs" dxfId="16705" priority="19912" stopIfTrue="1" operator="equal">
      <formula>"Towel"</formula>
    </cfRule>
    <cfRule type="cellIs" dxfId="16704" priority="19913" stopIfTrue="1" operator="equal">
      <formula>"Napkin Hs"</formula>
    </cfRule>
    <cfRule type="cellIs" dxfId="16703" priority="19914" stopIfTrue="1" operator="equal">
      <formula>"Towel"</formula>
    </cfRule>
    <cfRule type="cellIs" dxfId="16702" priority="19915" stopIfTrue="1" operator="equal">
      <formula>"Napkin Hs"</formula>
    </cfRule>
    <cfRule type="cellIs" dxfId="16701" priority="19920" stopIfTrue="1" operator="equal">
      <formula>"Towel"</formula>
    </cfRule>
    <cfRule type="cellIs" dxfId="16700" priority="19921" stopIfTrue="1" operator="equal">
      <formula>"Napkin Hs"</formula>
    </cfRule>
    <cfRule type="cellIs" dxfId="16699" priority="19930" stopIfTrue="1" operator="equal">
      <formula>"Towel"</formula>
    </cfRule>
    <cfRule type="cellIs" dxfId="16698" priority="19931" stopIfTrue="1" operator="equal">
      <formula>"Napkin Hs"</formula>
    </cfRule>
    <cfRule type="cellIs" dxfId="16697" priority="19932" stopIfTrue="1" operator="equal">
      <formula>"Towel"</formula>
    </cfRule>
    <cfRule type="cellIs" dxfId="16696" priority="19933" stopIfTrue="1" operator="equal">
      <formula>"Napkin Hs"</formula>
    </cfRule>
    <cfRule type="cellIs" dxfId="16695" priority="19939" stopIfTrue="1" operator="equal">
      <formula>"Napkin Hs"</formula>
    </cfRule>
  </conditionalFormatting>
  <conditionalFormatting sqref="C40:C41">
    <cfRule type="cellIs" dxfId="16694" priority="19938" stopIfTrue="1" operator="equal">
      <formula>"Towel"</formula>
    </cfRule>
  </conditionalFormatting>
  <conditionalFormatting sqref="C40:C41">
    <cfRule type="cellIs" dxfId="16693" priority="19849" stopIfTrue="1" operator="equal">
      <formula>"Napkin Hs"</formula>
    </cfRule>
    <cfRule type="cellIs" dxfId="16692" priority="19850" stopIfTrue="1" operator="equal">
      <formula>"Towel"</formula>
    </cfRule>
    <cfRule type="cellIs" dxfId="16691" priority="19851" stopIfTrue="1" operator="equal">
      <formula>"Napkin Hs"</formula>
    </cfRule>
    <cfRule type="cellIs" dxfId="16690" priority="19852" stopIfTrue="1" operator="equal">
      <formula>"Towel"</formula>
    </cfRule>
    <cfRule type="cellIs" dxfId="16689" priority="19853" stopIfTrue="1" operator="equal">
      <formula>"Napkin Hs"</formula>
    </cfRule>
    <cfRule type="cellIs" dxfId="16688" priority="19854" stopIfTrue="1" operator="equal">
      <formula>"Towel"</formula>
    </cfRule>
    <cfRule type="cellIs" dxfId="16687" priority="19855" stopIfTrue="1" operator="equal">
      <formula>"Napkin Hs"</formula>
    </cfRule>
    <cfRule type="cellIs" dxfId="16686" priority="19856" stopIfTrue="1" operator="equal">
      <formula>"Towel"</formula>
    </cfRule>
    <cfRule type="cellIs" dxfId="16685" priority="19857" stopIfTrue="1" operator="equal">
      <formula>"Napkin Hs"</formula>
    </cfRule>
    <cfRule type="cellIs" dxfId="16684" priority="19860" stopIfTrue="1" operator="equal">
      <formula>"Towel"</formula>
    </cfRule>
    <cfRule type="cellIs" dxfId="16683" priority="19861" stopIfTrue="1" operator="equal">
      <formula>"Napkin Hs"</formula>
    </cfRule>
    <cfRule type="cellIs" dxfId="16682" priority="19862" stopIfTrue="1" operator="equal">
      <formula>"Towel"</formula>
    </cfRule>
    <cfRule type="cellIs" dxfId="16681" priority="19863" stopIfTrue="1" operator="equal">
      <formula>"Napkin Hs"</formula>
    </cfRule>
    <cfRule type="cellIs" dxfId="16680" priority="19866" stopIfTrue="1" operator="equal">
      <formula>"Towel"</formula>
    </cfRule>
    <cfRule type="cellIs" dxfId="16679" priority="19867" stopIfTrue="1" operator="equal">
      <formula>"Napkin Hs"</formula>
    </cfRule>
    <cfRule type="cellIs" dxfId="16678" priority="19868" stopIfTrue="1" operator="equal">
      <formula>"Towel"</formula>
    </cfRule>
    <cfRule type="cellIs" dxfId="16677" priority="19869" stopIfTrue="1" operator="equal">
      <formula>"Napkin Hs"</formula>
    </cfRule>
    <cfRule type="cellIs" dxfId="16676" priority="19874" stopIfTrue="1" operator="equal">
      <formula>"Towel"</formula>
    </cfRule>
    <cfRule type="cellIs" dxfId="16675" priority="19875" stopIfTrue="1" operator="equal">
      <formula>"Napkin Hs"</formula>
    </cfRule>
    <cfRule type="cellIs" dxfId="16674" priority="19876" stopIfTrue="1" operator="equal">
      <formula>"Towel"</formula>
    </cfRule>
    <cfRule type="cellIs" dxfId="16673" priority="19877" stopIfTrue="1" operator="equal">
      <formula>"Napkin Hs"</formula>
    </cfRule>
    <cfRule type="cellIs" dxfId="16672" priority="19880" stopIfTrue="1" operator="equal">
      <formula>"Towel"</formula>
    </cfRule>
    <cfRule type="cellIs" dxfId="16671" priority="19881" stopIfTrue="1" operator="equal">
      <formula>"Napkin Hs"</formula>
    </cfRule>
    <cfRule type="cellIs" dxfId="16670" priority="19882" stopIfTrue="1" operator="equal">
      <formula>"Towel"</formula>
    </cfRule>
    <cfRule type="cellIs" dxfId="16669" priority="19883" stopIfTrue="1" operator="equal">
      <formula>"Napkin Hs"</formula>
    </cfRule>
    <cfRule type="cellIs" dxfId="16668" priority="19884" stopIfTrue="1" operator="equal">
      <formula>"Towel"</formula>
    </cfRule>
    <cfRule type="cellIs" dxfId="16667" priority="19885" stopIfTrue="1" operator="equal">
      <formula>"Napkin Hs"</formula>
    </cfRule>
    <cfRule type="cellIs" dxfId="16666" priority="19886" stopIfTrue="1" operator="equal">
      <formula>"Towel"</formula>
    </cfRule>
    <cfRule type="cellIs" dxfId="16665" priority="19887" stopIfTrue="1" operator="equal">
      <formula>"Napkin Hs"</formula>
    </cfRule>
    <cfRule type="cellIs" dxfId="16664" priority="19890" stopIfTrue="1" operator="equal">
      <formula>"Towel"</formula>
    </cfRule>
    <cfRule type="cellIs" dxfId="16663" priority="19891" stopIfTrue="1" operator="equal">
      <formula>"Napkin Hs"</formula>
    </cfRule>
    <cfRule type="cellIs" dxfId="16662" priority="19892" stopIfTrue="1" operator="equal">
      <formula>"Towel"</formula>
    </cfRule>
    <cfRule type="cellIs" dxfId="16661" priority="19893" stopIfTrue="1" operator="equal">
      <formula>"Napkin Hs"</formula>
    </cfRule>
    <cfRule type="cellIs" dxfId="16660" priority="19898" stopIfTrue="1" operator="equal">
      <formula>"Towel"</formula>
    </cfRule>
    <cfRule type="cellIs" dxfId="16659" priority="19899" stopIfTrue="1" operator="equal">
      <formula>"Napkin Hs"</formula>
    </cfRule>
    <cfRule type="cellIs" dxfId="16658" priority="19900" stopIfTrue="1" operator="equal">
      <formula>"Towel"</formula>
    </cfRule>
    <cfRule type="cellIs" dxfId="16657" priority="19901" stopIfTrue="1" operator="equal">
      <formula>"Napkin Hs"</formula>
    </cfRule>
    <cfRule type="cellIs" dxfId="16656" priority="19904" stopIfTrue="1" operator="equal">
      <formula>"Towel"</formula>
    </cfRule>
    <cfRule type="cellIs" dxfId="16655" priority="19905" stopIfTrue="1" operator="equal">
      <formula>"Napkin Hs"</formula>
    </cfRule>
    <cfRule type="cellIs" dxfId="16654" priority="19906" stopIfTrue="1" operator="equal">
      <formula>"Towel"</formula>
    </cfRule>
    <cfRule type="cellIs" dxfId="16653" priority="19907" stopIfTrue="1" operator="equal">
      <formula>"Napkin Hs"</formula>
    </cfRule>
    <cfRule type="cellIs" dxfId="16652" priority="19908" stopIfTrue="1" operator="equal">
      <formula>"Towel"</formula>
    </cfRule>
    <cfRule type="cellIs" dxfId="16651" priority="19909" stopIfTrue="1" operator="equal">
      <formula>"Napkin Hs"</formula>
    </cfRule>
    <cfRule type="cellIs" dxfId="16650" priority="19910" stopIfTrue="1" operator="equal">
      <formula>"Towel"</formula>
    </cfRule>
    <cfRule type="cellIs" dxfId="16649" priority="19911" stopIfTrue="1" operator="equal">
      <formula>"Napkin Hs"</formula>
    </cfRule>
    <cfRule type="cellIs" dxfId="16648" priority="19916" stopIfTrue="1" operator="equal">
      <formula>"Towel"</formula>
    </cfRule>
    <cfRule type="cellIs" dxfId="16647" priority="19917" stopIfTrue="1" operator="equal">
      <formula>"Napkin Hs"</formula>
    </cfRule>
    <cfRule type="cellIs" dxfId="16646" priority="19918" stopIfTrue="1" operator="equal">
      <formula>"Towel"</formula>
    </cfRule>
    <cfRule type="cellIs" dxfId="16645" priority="19919" stopIfTrue="1" operator="equal">
      <formula>"Napkin Hs"</formula>
    </cfRule>
    <cfRule type="cellIs" dxfId="16644" priority="19922" stopIfTrue="1" operator="equal">
      <formula>"Towel"</formula>
    </cfRule>
    <cfRule type="cellIs" dxfId="16643" priority="19923" stopIfTrue="1" operator="equal">
      <formula>"Napkin Hs"</formula>
    </cfRule>
    <cfRule type="cellIs" dxfId="16642" priority="19924" stopIfTrue="1" operator="equal">
      <formula>"Towel"</formula>
    </cfRule>
    <cfRule type="cellIs" dxfId="16641" priority="19925" stopIfTrue="1" operator="equal">
      <formula>"Napkin Hs"</formula>
    </cfRule>
    <cfRule type="cellIs" dxfId="16640" priority="19926" stopIfTrue="1" operator="equal">
      <formula>"Towel"</formula>
    </cfRule>
    <cfRule type="cellIs" dxfId="16639" priority="19927" stopIfTrue="1" operator="equal">
      <formula>"Napkin Hs"</formula>
    </cfRule>
    <cfRule type="cellIs" dxfId="16638" priority="19928" stopIfTrue="1" operator="equal">
      <formula>"Towel"</formula>
    </cfRule>
    <cfRule type="cellIs" dxfId="16637" priority="19929" stopIfTrue="1" operator="equal">
      <formula>"Napkin Hs"</formula>
    </cfRule>
    <cfRule type="cellIs" dxfId="16636" priority="19934" stopIfTrue="1" operator="equal">
      <formula>"Towel"</formula>
    </cfRule>
    <cfRule type="cellIs" dxfId="16635" priority="19935" stopIfTrue="1" operator="equal">
      <formula>"Napkin Hs"</formula>
    </cfRule>
    <cfRule type="cellIs" dxfId="16634" priority="19936" stopIfTrue="1" operator="equal">
      <formula>"Towel"</formula>
    </cfRule>
    <cfRule type="cellIs" dxfId="16633" priority="19937" stopIfTrue="1" operator="equal">
      <formula>"Napkin Hs"</formula>
    </cfRule>
    <cfRule type="cellIs" dxfId="16632" priority="19940" stopIfTrue="1" operator="equal">
      <formula>"Towel"</formula>
    </cfRule>
    <cfRule type="cellIs" dxfId="16631" priority="19941" stopIfTrue="1" operator="equal">
      <formula>"Napkin Hs"</formula>
    </cfRule>
    <cfRule type="cellIs" dxfId="16630" priority="19942" stopIfTrue="1" operator="equal">
      <formula>"Towel"</formula>
    </cfRule>
    <cfRule type="cellIs" dxfId="16629" priority="19943" stopIfTrue="1" operator="equal">
      <formula>"Napkin Hs"</formula>
    </cfRule>
  </conditionalFormatting>
  <conditionalFormatting sqref="C40:C41">
    <cfRule type="cellIs" dxfId="16628" priority="19847" stopIfTrue="1" operator="equal">
      <formula>"Napkin Hs"</formula>
    </cfRule>
  </conditionalFormatting>
  <conditionalFormatting sqref="C40:C41">
    <cfRule type="cellIs" dxfId="16627" priority="19846" stopIfTrue="1" operator="equal">
      <formula>"Napkin Hs"</formula>
    </cfRule>
  </conditionalFormatting>
  <conditionalFormatting sqref="C40:C41">
    <cfRule type="cellIs" dxfId="16626" priority="19845" stopIfTrue="1" operator="equal">
      <formula>"Napkin Hs"</formula>
    </cfRule>
  </conditionalFormatting>
  <conditionalFormatting sqref="C40:C41">
    <cfRule type="cellIs" dxfId="16625" priority="19844" stopIfTrue="1" operator="equal">
      <formula>"Napkin Hs"</formula>
    </cfRule>
  </conditionalFormatting>
  <conditionalFormatting sqref="C40:C41">
    <cfRule type="cellIs" dxfId="16624" priority="19843" stopIfTrue="1" operator="equal">
      <formula>"Napkin Hs"</formula>
    </cfRule>
  </conditionalFormatting>
  <conditionalFormatting sqref="C40:C41">
    <cfRule type="cellIs" dxfId="16623" priority="19842" stopIfTrue="1" operator="equal">
      <formula>"Napkin Hs"</formula>
    </cfRule>
  </conditionalFormatting>
  <conditionalFormatting sqref="C40:C41">
    <cfRule type="cellIs" dxfId="16622" priority="19838" stopIfTrue="1" operator="equal">
      <formula>"Towel"</formula>
    </cfRule>
    <cfRule type="cellIs" dxfId="16621" priority="19839" stopIfTrue="1" operator="equal">
      <formula>"Napkin Hs"</formula>
    </cfRule>
  </conditionalFormatting>
  <conditionalFormatting sqref="C40:C41">
    <cfRule type="cellIs" dxfId="16620" priority="19840" stopIfTrue="1" operator="equal">
      <formula>"Towel"</formula>
    </cfRule>
    <cfRule type="cellIs" dxfId="16619" priority="19841" stopIfTrue="1" operator="equal">
      <formula>"Napkin Hs"</formula>
    </cfRule>
  </conditionalFormatting>
  <conditionalFormatting sqref="C40:C41">
    <cfRule type="cellIs" dxfId="16618" priority="19834" stopIfTrue="1" operator="equal">
      <formula>"Towel"</formula>
    </cfRule>
    <cfRule type="cellIs" dxfId="16617" priority="19835" stopIfTrue="1" operator="equal">
      <formula>"Napkin Hs"</formula>
    </cfRule>
  </conditionalFormatting>
  <conditionalFormatting sqref="C40:C41">
    <cfRule type="cellIs" dxfId="16616" priority="19836" stopIfTrue="1" operator="equal">
      <formula>"Towel"</formula>
    </cfRule>
    <cfRule type="cellIs" dxfId="16615" priority="19837" stopIfTrue="1" operator="equal">
      <formula>"Napkin Hs"</formula>
    </cfRule>
  </conditionalFormatting>
  <conditionalFormatting sqref="C40:C41">
    <cfRule type="cellIs" dxfId="16614" priority="19832" stopIfTrue="1" operator="equal">
      <formula>"Towel"</formula>
    </cfRule>
    <cfRule type="cellIs" dxfId="16613" priority="19833" stopIfTrue="1" operator="equal">
      <formula>"Napkin Hs"</formula>
    </cfRule>
  </conditionalFormatting>
  <conditionalFormatting sqref="C40:C41">
    <cfRule type="cellIs" dxfId="16612" priority="19828" stopIfTrue="1" operator="equal">
      <formula>"Towel"</formula>
    </cfRule>
    <cfRule type="cellIs" dxfId="16611" priority="19829" stopIfTrue="1" operator="equal">
      <formula>"Napkin Hs"</formula>
    </cfRule>
  </conditionalFormatting>
  <conditionalFormatting sqref="C40:C41">
    <cfRule type="cellIs" dxfId="16610" priority="19830" stopIfTrue="1" operator="equal">
      <formula>"Towel"</formula>
    </cfRule>
    <cfRule type="cellIs" dxfId="16609" priority="19831" stopIfTrue="1" operator="equal">
      <formula>"Napkin Hs"</formula>
    </cfRule>
  </conditionalFormatting>
  <conditionalFormatting sqref="C40:C41">
    <cfRule type="cellIs" dxfId="16608" priority="19824" stopIfTrue="1" operator="equal">
      <formula>"Towel"</formula>
    </cfRule>
    <cfRule type="cellIs" dxfId="16607" priority="19825" stopIfTrue="1" operator="equal">
      <formula>"Napkin Hs"</formula>
    </cfRule>
  </conditionalFormatting>
  <conditionalFormatting sqref="C40:C41">
    <cfRule type="cellIs" dxfId="16606" priority="19826" stopIfTrue="1" operator="equal">
      <formula>"Towel"</formula>
    </cfRule>
    <cfRule type="cellIs" dxfId="16605" priority="19827" stopIfTrue="1" operator="equal">
      <formula>"Napkin Hs"</formula>
    </cfRule>
  </conditionalFormatting>
  <conditionalFormatting sqref="C40:C41">
    <cfRule type="cellIs" dxfId="16604" priority="19822" stopIfTrue="1" operator="equal">
      <formula>"Towel"</formula>
    </cfRule>
    <cfRule type="cellIs" dxfId="16603" priority="19823" stopIfTrue="1" operator="equal">
      <formula>"Napkin Hs"</formula>
    </cfRule>
  </conditionalFormatting>
  <conditionalFormatting sqref="C40:C41">
    <cfRule type="cellIs" dxfId="16602" priority="19816" stopIfTrue="1" operator="equal">
      <formula>"Towel"</formula>
    </cfRule>
    <cfRule type="cellIs" dxfId="16601" priority="19817" stopIfTrue="1" operator="equal">
      <formula>"Napkin Hs"</formula>
    </cfRule>
  </conditionalFormatting>
  <conditionalFormatting sqref="C40:C41">
    <cfRule type="cellIs" dxfId="16600" priority="19820" stopIfTrue="1" operator="equal">
      <formula>"Towel"</formula>
    </cfRule>
    <cfRule type="cellIs" dxfId="16599" priority="19821" stopIfTrue="1" operator="equal">
      <formula>"Napkin Hs"</formula>
    </cfRule>
  </conditionalFormatting>
  <conditionalFormatting sqref="C40:C41">
    <cfRule type="cellIs" dxfId="16598" priority="19818" stopIfTrue="1" operator="equal">
      <formula>"Towel"</formula>
    </cfRule>
    <cfRule type="cellIs" dxfId="16597" priority="19819" stopIfTrue="1" operator="equal">
      <formula>"Napkin Hs"</formula>
    </cfRule>
  </conditionalFormatting>
  <conditionalFormatting sqref="C40:C41">
    <cfRule type="cellIs" dxfId="16596" priority="19810" stopIfTrue="1" operator="equal">
      <formula>"Towel"</formula>
    </cfRule>
    <cfRule type="cellIs" dxfId="16595" priority="19811" stopIfTrue="1" operator="equal">
      <formula>"Napkin Hs"</formula>
    </cfRule>
  </conditionalFormatting>
  <conditionalFormatting sqref="C40:C41">
    <cfRule type="cellIs" dxfId="16594" priority="19812" stopIfTrue="1" operator="equal">
      <formula>"Towel"</formula>
    </cfRule>
    <cfRule type="cellIs" dxfId="16593" priority="19813" stopIfTrue="1" operator="equal">
      <formula>"Napkin Hs"</formula>
    </cfRule>
  </conditionalFormatting>
  <conditionalFormatting sqref="C40:C41">
    <cfRule type="cellIs" dxfId="16592" priority="19814" stopIfTrue="1" operator="equal">
      <formula>"Towel"</formula>
    </cfRule>
    <cfRule type="cellIs" dxfId="16591" priority="19815" stopIfTrue="1" operator="equal">
      <formula>"Napkin Hs"</formula>
    </cfRule>
  </conditionalFormatting>
  <conditionalFormatting sqref="C40:C41">
    <cfRule type="cellIs" dxfId="16590" priority="19808" stopIfTrue="1" operator="equal">
      <formula>"Towel"</formula>
    </cfRule>
    <cfRule type="cellIs" dxfId="16589" priority="19809" stopIfTrue="1" operator="equal">
      <formula>"Napkin Hs"</formula>
    </cfRule>
  </conditionalFormatting>
  <conditionalFormatting sqref="C40:C41">
    <cfRule type="cellIs" dxfId="16588" priority="19806" stopIfTrue="1" operator="equal">
      <formula>"Towel"</formula>
    </cfRule>
    <cfRule type="cellIs" dxfId="16587" priority="19807" stopIfTrue="1" operator="equal">
      <formula>"Napkin Hs"</formula>
    </cfRule>
  </conditionalFormatting>
  <conditionalFormatting sqref="C40:C41">
    <cfRule type="cellIs" dxfId="16586" priority="19782" stopIfTrue="1" operator="equal">
      <formula>"Towel"</formula>
    </cfRule>
  </conditionalFormatting>
  <conditionalFormatting sqref="C40:C41">
    <cfRule type="cellIs" dxfId="16585" priority="19783" stopIfTrue="1" operator="equal">
      <formula>"Napkin Hs"</formula>
    </cfRule>
    <cfRule type="cellIs" dxfId="16584" priority="19788" stopIfTrue="1" operator="equal">
      <formula>"Towel"</formula>
    </cfRule>
    <cfRule type="cellIs" dxfId="16583" priority="19789" stopIfTrue="1" operator="equal">
      <formula>"Napkin Hs"</formula>
    </cfRule>
    <cfRule type="cellIs" dxfId="16582" priority="19798" stopIfTrue="1" operator="equal">
      <formula>"Towel"</formula>
    </cfRule>
    <cfRule type="cellIs" dxfId="16581" priority="19799" stopIfTrue="1" operator="equal">
      <formula>"Napkin Hs"</formula>
    </cfRule>
    <cfRule type="cellIs" dxfId="16580" priority="19804" stopIfTrue="1" operator="equal">
      <formula>"Towel"</formula>
    </cfRule>
    <cfRule type="cellIs" dxfId="16579" priority="19805" stopIfTrue="1" operator="equal">
      <formula>"Napkin Hs"</formula>
    </cfRule>
  </conditionalFormatting>
  <conditionalFormatting sqref="C40:C41">
    <cfRule type="cellIs" dxfId="16578" priority="19784" stopIfTrue="1" operator="equal">
      <formula>"Towel"</formula>
    </cfRule>
    <cfRule type="cellIs" dxfId="16577" priority="19785" stopIfTrue="1" operator="equal">
      <formula>"Napkin Hs"</formula>
    </cfRule>
    <cfRule type="cellIs" dxfId="16576" priority="19786" stopIfTrue="1" operator="equal">
      <formula>"Towel"</formula>
    </cfRule>
    <cfRule type="cellIs" dxfId="16575" priority="19787" stopIfTrue="1" operator="equal">
      <formula>"Napkin Hs"</formula>
    </cfRule>
    <cfRule type="cellIs" dxfId="16574" priority="19790" stopIfTrue="1" operator="equal">
      <formula>"Towel"</formula>
    </cfRule>
    <cfRule type="cellIs" dxfId="16573" priority="19791" stopIfTrue="1" operator="equal">
      <formula>"Napkin Hs"</formula>
    </cfRule>
    <cfRule type="cellIs" dxfId="16572" priority="19792" stopIfTrue="1" operator="equal">
      <formula>"Towel"</formula>
    </cfRule>
    <cfRule type="cellIs" dxfId="16571" priority="19793" stopIfTrue="1" operator="equal">
      <formula>"Napkin Hs"</formula>
    </cfRule>
    <cfRule type="cellIs" dxfId="16570" priority="19794" stopIfTrue="1" operator="equal">
      <formula>"Towel"</formula>
    </cfRule>
    <cfRule type="cellIs" dxfId="16569" priority="19795" stopIfTrue="1" operator="equal">
      <formula>"Napkin Hs"</formula>
    </cfRule>
    <cfRule type="cellIs" dxfId="16568" priority="19796" stopIfTrue="1" operator="equal">
      <formula>"Towel"</formula>
    </cfRule>
    <cfRule type="cellIs" dxfId="16567" priority="19797" stopIfTrue="1" operator="equal">
      <formula>"Napkin Hs"</formula>
    </cfRule>
    <cfRule type="cellIs" dxfId="16566" priority="19800" stopIfTrue="1" operator="equal">
      <formula>"Towel"</formula>
    </cfRule>
    <cfRule type="cellIs" dxfId="16565" priority="19801" stopIfTrue="1" operator="equal">
      <formula>"Napkin Hs"</formula>
    </cfRule>
    <cfRule type="cellIs" dxfId="16564" priority="19803" stopIfTrue="1" operator="equal">
      <formula>"Napkin Hs"</formula>
    </cfRule>
  </conditionalFormatting>
  <conditionalFormatting sqref="C40:C41">
    <cfRule type="cellIs" dxfId="16563" priority="19802" stopIfTrue="1" operator="equal">
      <formula>"Towel"</formula>
    </cfRule>
  </conditionalFormatting>
  <conditionalFormatting sqref="C40:C41">
    <cfRule type="cellIs" dxfId="16562" priority="19780" stopIfTrue="1" operator="equal">
      <formula>"Towel"</formula>
    </cfRule>
    <cfRule type="cellIs" dxfId="16561" priority="19781" stopIfTrue="1" operator="equal">
      <formula>"Napkin Hs"</formula>
    </cfRule>
  </conditionalFormatting>
  <conditionalFormatting sqref="C40:C41">
    <cfRule type="cellIs" dxfId="16560" priority="19779" stopIfTrue="1" operator="equal">
      <formula>"Napkin Hs"</formula>
    </cfRule>
  </conditionalFormatting>
  <conditionalFormatting sqref="C40:C41">
    <cfRule type="cellIs" dxfId="16559" priority="19778" stopIfTrue="1" operator="equal">
      <formula>"Towel"</formula>
    </cfRule>
  </conditionalFormatting>
  <conditionalFormatting sqref="C40:C41">
    <cfRule type="cellIs" dxfId="16558" priority="19776" stopIfTrue="1" operator="equal">
      <formula>"Towel"</formula>
    </cfRule>
  </conditionalFormatting>
  <conditionalFormatting sqref="C40:C41">
    <cfRule type="cellIs" dxfId="16557" priority="19777" stopIfTrue="1" operator="equal">
      <formula>"Napkin Hs"</formula>
    </cfRule>
  </conditionalFormatting>
  <conditionalFormatting sqref="C40:C41">
    <cfRule type="cellIs" dxfId="16556" priority="19680" stopIfTrue="1" operator="equal">
      <formula>"Towel"</formula>
    </cfRule>
  </conditionalFormatting>
  <conditionalFormatting sqref="C40:C41">
    <cfRule type="cellIs" dxfId="16555" priority="19690" stopIfTrue="1" operator="equal">
      <formula>"Towel"</formula>
    </cfRule>
    <cfRule type="cellIs" dxfId="16554" priority="19691" stopIfTrue="1" operator="equal">
      <formula>"Napkin Hs"</formula>
    </cfRule>
    <cfRule type="cellIs" dxfId="16553" priority="19696" stopIfTrue="1" operator="equal">
      <formula>"Towel"</formula>
    </cfRule>
    <cfRule type="cellIs" dxfId="16552" priority="19697" stopIfTrue="1" operator="equal">
      <formula>"Napkin Hs"</formula>
    </cfRule>
    <cfRule type="cellIs" dxfId="16551" priority="19702" stopIfTrue="1" operator="equal">
      <formula>"Towel"</formula>
    </cfRule>
    <cfRule type="cellIs" dxfId="16550" priority="19703" stopIfTrue="1" operator="equal">
      <formula>"Napkin Hs"</formula>
    </cfRule>
    <cfRule type="cellIs" dxfId="16549" priority="19704" stopIfTrue="1" operator="equal">
      <formula>"Towel"</formula>
    </cfRule>
    <cfRule type="cellIs" dxfId="16548" priority="19705" stopIfTrue="1" operator="equal">
      <formula>"Napkin Hs"</formula>
    </cfRule>
    <cfRule type="cellIs" dxfId="16547" priority="19710" stopIfTrue="1" operator="equal">
      <formula>"Towel"</formula>
    </cfRule>
    <cfRule type="cellIs" dxfId="16546" priority="19711" stopIfTrue="1" operator="equal">
      <formula>"Napkin Hs"</formula>
    </cfRule>
    <cfRule type="cellIs" dxfId="16545" priority="19720" stopIfTrue="1" operator="equal">
      <formula>"Towel"</formula>
    </cfRule>
    <cfRule type="cellIs" dxfId="16544" priority="19721" stopIfTrue="1" operator="equal">
      <formula>"Napkin Hs"</formula>
    </cfRule>
    <cfRule type="cellIs" dxfId="16543" priority="19726" stopIfTrue="1" operator="equal">
      <formula>"Towel"</formula>
    </cfRule>
    <cfRule type="cellIs" dxfId="16542" priority="19727" stopIfTrue="1" operator="equal">
      <formula>"Napkin Hs"</formula>
    </cfRule>
    <cfRule type="cellIs" dxfId="16541" priority="19728" stopIfTrue="1" operator="equal">
      <formula>"Towel"</formula>
    </cfRule>
    <cfRule type="cellIs" dxfId="16540" priority="19729" stopIfTrue="1" operator="equal">
      <formula>"Napkin Hs"</formula>
    </cfRule>
    <cfRule type="cellIs" dxfId="16539" priority="19734" stopIfTrue="1" operator="equal">
      <formula>"Towel"</formula>
    </cfRule>
    <cfRule type="cellIs" dxfId="16538" priority="19735" stopIfTrue="1" operator="equal">
      <formula>"Napkin Hs"</formula>
    </cfRule>
    <cfRule type="cellIs" dxfId="16537" priority="19744" stopIfTrue="1" operator="equal">
      <formula>"Towel"</formula>
    </cfRule>
    <cfRule type="cellIs" dxfId="16536" priority="19745" stopIfTrue="1" operator="equal">
      <formula>"Napkin Hs"</formula>
    </cfRule>
    <cfRule type="cellIs" dxfId="16535" priority="19746" stopIfTrue="1" operator="equal">
      <formula>"Towel"</formula>
    </cfRule>
    <cfRule type="cellIs" dxfId="16534" priority="19747" stopIfTrue="1" operator="equal">
      <formula>"Napkin Hs"</formula>
    </cfRule>
    <cfRule type="cellIs" dxfId="16533" priority="19752" stopIfTrue="1" operator="equal">
      <formula>"Towel"</formula>
    </cfRule>
    <cfRule type="cellIs" dxfId="16532" priority="19753" stopIfTrue="1" operator="equal">
      <formula>"Napkin Hs"</formula>
    </cfRule>
    <cfRule type="cellIs" dxfId="16531" priority="19762" stopIfTrue="1" operator="equal">
      <formula>"Towel"</formula>
    </cfRule>
    <cfRule type="cellIs" dxfId="16530" priority="19763" stopIfTrue="1" operator="equal">
      <formula>"Napkin Hs"</formula>
    </cfRule>
    <cfRule type="cellIs" dxfId="16529" priority="19764" stopIfTrue="1" operator="equal">
      <formula>"Towel"</formula>
    </cfRule>
    <cfRule type="cellIs" dxfId="16528" priority="19765" stopIfTrue="1" operator="equal">
      <formula>"Napkin Hs"</formula>
    </cfRule>
    <cfRule type="cellIs" dxfId="16527" priority="19771" stopIfTrue="1" operator="equal">
      <formula>"Napkin Hs"</formula>
    </cfRule>
  </conditionalFormatting>
  <conditionalFormatting sqref="C40:C41">
    <cfRule type="cellIs" dxfId="16526" priority="19770" stopIfTrue="1" operator="equal">
      <formula>"Towel"</formula>
    </cfRule>
  </conditionalFormatting>
  <conditionalFormatting sqref="C40:C41">
    <cfRule type="cellIs" dxfId="16525" priority="19681" stopIfTrue="1" operator="equal">
      <formula>"Napkin Hs"</formula>
    </cfRule>
    <cfRule type="cellIs" dxfId="16524" priority="19682" stopIfTrue="1" operator="equal">
      <formula>"Towel"</formula>
    </cfRule>
    <cfRule type="cellIs" dxfId="16523" priority="19683" stopIfTrue="1" operator="equal">
      <formula>"Napkin Hs"</formula>
    </cfRule>
    <cfRule type="cellIs" dxfId="16522" priority="19684" stopIfTrue="1" operator="equal">
      <formula>"Towel"</formula>
    </cfRule>
    <cfRule type="cellIs" dxfId="16521" priority="19685" stopIfTrue="1" operator="equal">
      <formula>"Napkin Hs"</formula>
    </cfRule>
    <cfRule type="cellIs" dxfId="16520" priority="19686" stopIfTrue="1" operator="equal">
      <formula>"Towel"</formula>
    </cfRule>
    <cfRule type="cellIs" dxfId="16519" priority="19687" stopIfTrue="1" operator="equal">
      <formula>"Napkin Hs"</formula>
    </cfRule>
    <cfRule type="cellIs" dxfId="16518" priority="19688" stopIfTrue="1" operator="equal">
      <formula>"Towel"</formula>
    </cfRule>
    <cfRule type="cellIs" dxfId="16517" priority="19689" stopIfTrue="1" operator="equal">
      <formula>"Napkin Hs"</formula>
    </cfRule>
    <cfRule type="cellIs" dxfId="16516" priority="19692" stopIfTrue="1" operator="equal">
      <formula>"Towel"</formula>
    </cfRule>
    <cfRule type="cellIs" dxfId="16515" priority="19693" stopIfTrue="1" operator="equal">
      <formula>"Napkin Hs"</formula>
    </cfRule>
    <cfRule type="cellIs" dxfId="16514" priority="19694" stopIfTrue="1" operator="equal">
      <formula>"Towel"</formula>
    </cfRule>
    <cfRule type="cellIs" dxfId="16513" priority="19695" stopIfTrue="1" operator="equal">
      <formula>"Napkin Hs"</formula>
    </cfRule>
    <cfRule type="cellIs" dxfId="16512" priority="19698" stopIfTrue="1" operator="equal">
      <formula>"Towel"</formula>
    </cfRule>
    <cfRule type="cellIs" dxfId="16511" priority="19699" stopIfTrue="1" operator="equal">
      <formula>"Napkin Hs"</formula>
    </cfRule>
    <cfRule type="cellIs" dxfId="16510" priority="19700" stopIfTrue="1" operator="equal">
      <formula>"Towel"</formula>
    </cfRule>
    <cfRule type="cellIs" dxfId="16509" priority="19701" stopIfTrue="1" operator="equal">
      <formula>"Napkin Hs"</formula>
    </cfRule>
    <cfRule type="cellIs" dxfId="16508" priority="19706" stopIfTrue="1" operator="equal">
      <formula>"Towel"</formula>
    </cfRule>
    <cfRule type="cellIs" dxfId="16507" priority="19707" stopIfTrue="1" operator="equal">
      <formula>"Napkin Hs"</formula>
    </cfRule>
    <cfRule type="cellIs" dxfId="16506" priority="19708" stopIfTrue="1" operator="equal">
      <formula>"Towel"</formula>
    </cfRule>
    <cfRule type="cellIs" dxfId="16505" priority="19709" stopIfTrue="1" operator="equal">
      <formula>"Napkin Hs"</formula>
    </cfRule>
    <cfRule type="cellIs" dxfId="16504" priority="19712" stopIfTrue="1" operator="equal">
      <formula>"Towel"</formula>
    </cfRule>
    <cfRule type="cellIs" dxfId="16503" priority="19713" stopIfTrue="1" operator="equal">
      <formula>"Napkin Hs"</formula>
    </cfRule>
    <cfRule type="cellIs" dxfId="16502" priority="19714" stopIfTrue="1" operator="equal">
      <formula>"Towel"</formula>
    </cfRule>
    <cfRule type="cellIs" dxfId="16501" priority="19715" stopIfTrue="1" operator="equal">
      <formula>"Napkin Hs"</formula>
    </cfRule>
    <cfRule type="cellIs" dxfId="16500" priority="19716" stopIfTrue="1" operator="equal">
      <formula>"Towel"</formula>
    </cfRule>
    <cfRule type="cellIs" dxfId="16499" priority="19717" stopIfTrue="1" operator="equal">
      <formula>"Napkin Hs"</formula>
    </cfRule>
    <cfRule type="cellIs" dxfId="16498" priority="19718" stopIfTrue="1" operator="equal">
      <formula>"Towel"</formula>
    </cfRule>
    <cfRule type="cellIs" dxfId="16497" priority="19719" stopIfTrue="1" operator="equal">
      <formula>"Napkin Hs"</formula>
    </cfRule>
    <cfRule type="cellIs" dxfId="16496" priority="19722" stopIfTrue="1" operator="equal">
      <formula>"Towel"</formula>
    </cfRule>
    <cfRule type="cellIs" dxfId="16495" priority="19723" stopIfTrue="1" operator="equal">
      <formula>"Napkin Hs"</formula>
    </cfRule>
    <cfRule type="cellIs" dxfId="16494" priority="19724" stopIfTrue="1" operator="equal">
      <formula>"Towel"</formula>
    </cfRule>
    <cfRule type="cellIs" dxfId="16493" priority="19725" stopIfTrue="1" operator="equal">
      <formula>"Napkin Hs"</formula>
    </cfRule>
    <cfRule type="cellIs" dxfId="16492" priority="19730" stopIfTrue="1" operator="equal">
      <formula>"Towel"</formula>
    </cfRule>
    <cfRule type="cellIs" dxfId="16491" priority="19731" stopIfTrue="1" operator="equal">
      <formula>"Napkin Hs"</formula>
    </cfRule>
    <cfRule type="cellIs" dxfId="16490" priority="19732" stopIfTrue="1" operator="equal">
      <formula>"Towel"</formula>
    </cfRule>
    <cfRule type="cellIs" dxfId="16489" priority="19733" stopIfTrue="1" operator="equal">
      <formula>"Napkin Hs"</formula>
    </cfRule>
    <cfRule type="cellIs" dxfId="16488" priority="19736" stopIfTrue="1" operator="equal">
      <formula>"Towel"</formula>
    </cfRule>
    <cfRule type="cellIs" dxfId="16487" priority="19737" stopIfTrue="1" operator="equal">
      <formula>"Napkin Hs"</formula>
    </cfRule>
    <cfRule type="cellIs" dxfId="16486" priority="19738" stopIfTrue="1" operator="equal">
      <formula>"Towel"</formula>
    </cfRule>
    <cfRule type="cellIs" dxfId="16485" priority="19739" stopIfTrue="1" operator="equal">
      <formula>"Napkin Hs"</formula>
    </cfRule>
    <cfRule type="cellIs" dxfId="16484" priority="19740" stopIfTrue="1" operator="equal">
      <formula>"Towel"</formula>
    </cfRule>
    <cfRule type="cellIs" dxfId="16483" priority="19741" stopIfTrue="1" operator="equal">
      <formula>"Napkin Hs"</formula>
    </cfRule>
    <cfRule type="cellIs" dxfId="16482" priority="19742" stopIfTrue="1" operator="equal">
      <formula>"Towel"</formula>
    </cfRule>
    <cfRule type="cellIs" dxfId="16481" priority="19743" stopIfTrue="1" operator="equal">
      <formula>"Napkin Hs"</formula>
    </cfRule>
    <cfRule type="cellIs" dxfId="16480" priority="19748" stopIfTrue="1" operator="equal">
      <formula>"Towel"</formula>
    </cfRule>
    <cfRule type="cellIs" dxfId="16479" priority="19749" stopIfTrue="1" operator="equal">
      <formula>"Napkin Hs"</formula>
    </cfRule>
    <cfRule type="cellIs" dxfId="16478" priority="19750" stopIfTrue="1" operator="equal">
      <formula>"Towel"</formula>
    </cfRule>
    <cfRule type="cellIs" dxfId="16477" priority="19751" stopIfTrue="1" operator="equal">
      <formula>"Napkin Hs"</formula>
    </cfRule>
    <cfRule type="cellIs" dxfId="16476" priority="19754" stopIfTrue="1" operator="equal">
      <formula>"Towel"</formula>
    </cfRule>
    <cfRule type="cellIs" dxfId="16475" priority="19755" stopIfTrue="1" operator="equal">
      <formula>"Napkin Hs"</formula>
    </cfRule>
    <cfRule type="cellIs" dxfId="16474" priority="19756" stopIfTrue="1" operator="equal">
      <formula>"Towel"</formula>
    </cfRule>
    <cfRule type="cellIs" dxfId="16473" priority="19757" stopIfTrue="1" operator="equal">
      <formula>"Napkin Hs"</formula>
    </cfRule>
    <cfRule type="cellIs" dxfId="16472" priority="19758" stopIfTrue="1" operator="equal">
      <formula>"Towel"</formula>
    </cfRule>
    <cfRule type="cellIs" dxfId="16471" priority="19759" stopIfTrue="1" operator="equal">
      <formula>"Napkin Hs"</formula>
    </cfRule>
    <cfRule type="cellIs" dxfId="16470" priority="19760" stopIfTrue="1" operator="equal">
      <formula>"Towel"</formula>
    </cfRule>
    <cfRule type="cellIs" dxfId="16469" priority="19761" stopIfTrue="1" operator="equal">
      <formula>"Napkin Hs"</formula>
    </cfRule>
    <cfRule type="cellIs" dxfId="16468" priority="19766" stopIfTrue="1" operator="equal">
      <formula>"Towel"</formula>
    </cfRule>
    <cfRule type="cellIs" dxfId="16467" priority="19767" stopIfTrue="1" operator="equal">
      <formula>"Napkin Hs"</formula>
    </cfRule>
    <cfRule type="cellIs" dxfId="16466" priority="19768" stopIfTrue="1" operator="equal">
      <formula>"Towel"</formula>
    </cfRule>
    <cfRule type="cellIs" dxfId="16465" priority="19769" stopIfTrue="1" operator="equal">
      <formula>"Napkin Hs"</formula>
    </cfRule>
    <cfRule type="cellIs" dxfId="16464" priority="19772" stopIfTrue="1" operator="equal">
      <formula>"Towel"</formula>
    </cfRule>
    <cfRule type="cellIs" dxfId="16463" priority="19773" stopIfTrue="1" operator="equal">
      <formula>"Napkin Hs"</formula>
    </cfRule>
    <cfRule type="cellIs" dxfId="16462" priority="19774" stopIfTrue="1" operator="equal">
      <formula>"Towel"</formula>
    </cfRule>
    <cfRule type="cellIs" dxfId="16461" priority="19775" stopIfTrue="1" operator="equal">
      <formula>"Napkin Hs"</formula>
    </cfRule>
  </conditionalFormatting>
  <conditionalFormatting sqref="C40:C41">
    <cfRule type="cellIs" dxfId="16460" priority="19679" stopIfTrue="1" operator="equal">
      <formula>"Napkin Hs"</formula>
    </cfRule>
  </conditionalFormatting>
  <conditionalFormatting sqref="C40:C41">
    <cfRule type="cellIs" dxfId="16459" priority="19678" stopIfTrue="1" operator="equal">
      <formula>"Napkin Hs"</formula>
    </cfRule>
  </conditionalFormatting>
  <conditionalFormatting sqref="C40:C41">
    <cfRule type="cellIs" dxfId="16458" priority="19677" stopIfTrue="1" operator="equal">
      <formula>"Napkin Hs"</formula>
    </cfRule>
  </conditionalFormatting>
  <conditionalFormatting sqref="C40:C41">
    <cfRule type="cellIs" dxfId="16457" priority="19676" stopIfTrue="1" operator="equal">
      <formula>"Napkin Hs"</formula>
    </cfRule>
  </conditionalFormatting>
  <conditionalFormatting sqref="C40:C41">
    <cfRule type="cellIs" dxfId="16456" priority="19675" stopIfTrue="1" operator="equal">
      <formula>"Napkin Hs"</formula>
    </cfRule>
  </conditionalFormatting>
  <conditionalFormatting sqref="C40:C41">
    <cfRule type="cellIs" dxfId="16455" priority="19674" stopIfTrue="1" operator="equal">
      <formula>"Napkin Hs"</formula>
    </cfRule>
  </conditionalFormatting>
  <conditionalFormatting sqref="C40:C41">
    <cfRule type="cellIs" dxfId="16454" priority="19670" stopIfTrue="1" operator="equal">
      <formula>"Towel"</formula>
    </cfRule>
    <cfRule type="cellIs" dxfId="16453" priority="19671" stopIfTrue="1" operator="equal">
      <formula>"Napkin Hs"</formula>
    </cfRule>
  </conditionalFormatting>
  <conditionalFormatting sqref="C40:C41">
    <cfRule type="cellIs" dxfId="16452" priority="19672" stopIfTrue="1" operator="equal">
      <formula>"Towel"</formula>
    </cfRule>
    <cfRule type="cellIs" dxfId="16451" priority="19673" stopIfTrue="1" operator="equal">
      <formula>"Napkin Hs"</formula>
    </cfRule>
  </conditionalFormatting>
  <conditionalFormatting sqref="C40:C41">
    <cfRule type="cellIs" dxfId="16450" priority="19666" stopIfTrue="1" operator="equal">
      <formula>"Towel"</formula>
    </cfRule>
    <cfRule type="cellIs" dxfId="16449" priority="19667" stopIfTrue="1" operator="equal">
      <formula>"Napkin Hs"</formula>
    </cfRule>
  </conditionalFormatting>
  <conditionalFormatting sqref="C40:C41">
    <cfRule type="cellIs" dxfId="16448" priority="19668" stopIfTrue="1" operator="equal">
      <formula>"Towel"</formula>
    </cfRule>
    <cfRule type="cellIs" dxfId="16447" priority="19669" stopIfTrue="1" operator="equal">
      <formula>"Napkin Hs"</formula>
    </cfRule>
  </conditionalFormatting>
  <conditionalFormatting sqref="B40:C41 B42">
    <cfRule type="cellIs" dxfId="16446" priority="20093" stopIfTrue="1" operator="equal">
      <formula>"Towel"</formula>
    </cfRule>
    <cfRule type="cellIs" dxfId="16445" priority="20094" stopIfTrue="1" operator="equal">
      <formula>"Napkin Hs"</formula>
    </cfRule>
  </conditionalFormatting>
  <conditionalFormatting sqref="C40:C41">
    <cfRule type="cellIs" dxfId="16444" priority="20089" stopIfTrue="1" operator="equal">
      <formula>"Towel"</formula>
    </cfRule>
    <cfRule type="cellIs" dxfId="16443" priority="20090" stopIfTrue="1" operator="equal">
      <formula>"Napkin Hs"</formula>
    </cfRule>
  </conditionalFormatting>
  <conditionalFormatting sqref="C40:C41">
    <cfRule type="cellIs" dxfId="16442" priority="20091" stopIfTrue="1" operator="equal">
      <formula>"Towel"</formula>
    </cfRule>
    <cfRule type="cellIs" dxfId="16441" priority="20092" stopIfTrue="1" operator="equal">
      <formula>"Napkin Hs"</formula>
    </cfRule>
  </conditionalFormatting>
  <conditionalFormatting sqref="C40:C41">
    <cfRule type="cellIs" dxfId="16440" priority="20085" stopIfTrue="1" operator="equal">
      <formula>"Towel"</formula>
    </cfRule>
    <cfRule type="cellIs" dxfId="16439" priority="20086" stopIfTrue="1" operator="equal">
      <formula>"Napkin Hs"</formula>
    </cfRule>
  </conditionalFormatting>
  <conditionalFormatting sqref="C40:C41">
    <cfRule type="cellIs" dxfId="16438" priority="20087" stopIfTrue="1" operator="equal">
      <formula>"Towel"</formula>
    </cfRule>
    <cfRule type="cellIs" dxfId="16437" priority="20088" stopIfTrue="1" operator="equal">
      <formula>"Napkin Hs"</formula>
    </cfRule>
  </conditionalFormatting>
  <conditionalFormatting sqref="C40:C41">
    <cfRule type="cellIs" dxfId="16436" priority="20083" stopIfTrue="1" operator="equal">
      <formula>"Towel"</formula>
    </cfRule>
    <cfRule type="cellIs" dxfId="16435" priority="20084" stopIfTrue="1" operator="equal">
      <formula>"Napkin Hs"</formula>
    </cfRule>
  </conditionalFormatting>
  <conditionalFormatting sqref="B40:B42">
    <cfRule type="cellIs" dxfId="16434" priority="20081" stopIfTrue="1" operator="equal">
      <formula>"Towel"</formula>
    </cfRule>
    <cfRule type="cellIs" dxfId="16433" priority="20082" stopIfTrue="1" operator="equal">
      <formula>"Napkin Hs"</formula>
    </cfRule>
  </conditionalFormatting>
  <conditionalFormatting sqref="B40:C41 B42">
    <cfRule type="cellIs" dxfId="16432" priority="20079" stopIfTrue="1" operator="equal">
      <formula>"Towel"</formula>
    </cfRule>
    <cfRule type="cellIs" dxfId="16431" priority="20080" stopIfTrue="1" operator="equal">
      <formula>"Napkin Hs"</formula>
    </cfRule>
  </conditionalFormatting>
  <conditionalFormatting sqref="C40:C41">
    <cfRule type="cellIs" dxfId="16430" priority="20075" stopIfTrue="1" operator="equal">
      <formula>"Towel"</formula>
    </cfRule>
    <cfRule type="cellIs" dxfId="16429" priority="20076" stopIfTrue="1" operator="equal">
      <formula>"Napkin Hs"</formula>
    </cfRule>
  </conditionalFormatting>
  <conditionalFormatting sqref="C40:C41">
    <cfRule type="cellIs" dxfId="16428" priority="20078" stopIfTrue="1" operator="equal">
      <formula>"Napkin Hs"</formula>
    </cfRule>
  </conditionalFormatting>
  <conditionalFormatting sqref="C40:C41">
    <cfRule type="cellIs" dxfId="16427" priority="20077" stopIfTrue="1" operator="equal">
      <formula>"Towel"</formula>
    </cfRule>
  </conditionalFormatting>
  <conditionalFormatting sqref="B49:C49">
    <cfRule type="cellIs" dxfId="16426" priority="19664" stopIfTrue="1" operator="equal">
      <formula>"Towel"</formula>
    </cfRule>
    <cfRule type="cellIs" dxfId="16425" priority="19665" stopIfTrue="1" operator="equal">
      <formula>"Napkin Hs"</formula>
    </cfRule>
  </conditionalFormatting>
  <conditionalFormatting sqref="C49">
    <cfRule type="cellIs" dxfId="16424" priority="19660" stopIfTrue="1" operator="equal">
      <formula>"Towel"</formula>
    </cfRule>
    <cfRule type="cellIs" dxfId="16423" priority="19661" stopIfTrue="1" operator="equal">
      <formula>"Napkin Hs"</formula>
    </cfRule>
  </conditionalFormatting>
  <conditionalFormatting sqref="C49">
    <cfRule type="cellIs" dxfId="16422" priority="19662" stopIfTrue="1" operator="equal">
      <formula>"Towel"</formula>
    </cfRule>
    <cfRule type="cellIs" dxfId="16421" priority="19663" stopIfTrue="1" operator="equal">
      <formula>"Napkin Hs"</formula>
    </cfRule>
  </conditionalFormatting>
  <conditionalFormatting sqref="B48:C48 C47">
    <cfRule type="cellIs" dxfId="16420" priority="19658" stopIfTrue="1" operator="equal">
      <formula>"Towel"</formula>
    </cfRule>
    <cfRule type="cellIs" dxfId="16419" priority="19659" stopIfTrue="1" operator="equal">
      <formula>"Napkin Hs"</formula>
    </cfRule>
  </conditionalFormatting>
  <conditionalFormatting sqref="C47">
    <cfRule type="cellIs" dxfId="16418" priority="19650" stopIfTrue="1" operator="equal">
      <formula>"Towel"</formula>
    </cfRule>
    <cfRule type="cellIs" dxfId="16417" priority="19651" stopIfTrue="1" operator="equal">
      <formula>"Napkin Hs"</formula>
    </cfRule>
  </conditionalFormatting>
  <conditionalFormatting sqref="C47:C48">
    <cfRule type="cellIs" dxfId="16416" priority="19654" stopIfTrue="1" operator="equal">
      <formula>"Towel"</formula>
    </cfRule>
    <cfRule type="cellIs" dxfId="16415" priority="19655" stopIfTrue="1" operator="equal">
      <formula>"Napkin Hs"</formula>
    </cfRule>
  </conditionalFormatting>
  <conditionalFormatting sqref="C47:C48">
    <cfRule type="cellIs" dxfId="16414" priority="19657" stopIfTrue="1" operator="equal">
      <formula>"Napkin Hs"</formula>
    </cfRule>
  </conditionalFormatting>
  <conditionalFormatting sqref="C47">
    <cfRule type="cellIs" dxfId="16413" priority="19652" stopIfTrue="1" operator="equal">
      <formula>"Towel"</formula>
    </cfRule>
    <cfRule type="cellIs" dxfId="16412" priority="19653" stopIfTrue="1" operator="equal">
      <formula>"Napkin Hs"</formula>
    </cfRule>
  </conditionalFormatting>
  <conditionalFormatting sqref="C47:C48">
    <cfRule type="cellIs" dxfId="16411" priority="19656" stopIfTrue="1" operator="equal">
      <formula>"Towel"</formula>
    </cfRule>
  </conditionalFormatting>
  <conditionalFormatting sqref="C47">
    <cfRule type="cellIs" dxfId="16410" priority="19648" stopIfTrue="1" operator="equal">
      <formula>"Towel"</formula>
    </cfRule>
    <cfRule type="cellIs" dxfId="16409" priority="19649" stopIfTrue="1" operator="equal">
      <formula>"Napkin Hs"</formula>
    </cfRule>
  </conditionalFormatting>
  <conditionalFormatting sqref="C47">
    <cfRule type="cellIs" dxfId="16408" priority="19644" stopIfTrue="1" operator="equal">
      <formula>"Towel"</formula>
    </cfRule>
    <cfRule type="cellIs" dxfId="16407" priority="19645" stopIfTrue="1" operator="equal">
      <formula>"Napkin Hs"</formula>
    </cfRule>
  </conditionalFormatting>
  <conditionalFormatting sqref="C47">
    <cfRule type="cellIs" dxfId="16406" priority="19646" stopIfTrue="1" operator="equal">
      <formula>"Towel"</formula>
    </cfRule>
    <cfRule type="cellIs" dxfId="16405" priority="19647" stopIfTrue="1" operator="equal">
      <formula>"Napkin Hs"</formula>
    </cfRule>
  </conditionalFormatting>
  <conditionalFormatting sqref="C47">
    <cfRule type="cellIs" dxfId="16404" priority="19642" stopIfTrue="1" operator="equal">
      <formula>"Towel"</formula>
    </cfRule>
    <cfRule type="cellIs" dxfId="16403" priority="19643" stopIfTrue="1" operator="equal">
      <formula>"Napkin Hs"</formula>
    </cfRule>
  </conditionalFormatting>
  <conditionalFormatting sqref="B48:C48">
    <cfRule type="cellIs" dxfId="16402" priority="19636" stopIfTrue="1" operator="equal">
      <formula>"Towel"</formula>
    </cfRule>
    <cfRule type="cellIs" dxfId="16401" priority="19637" stopIfTrue="1" operator="equal">
      <formula>"Napkin Hs"</formula>
    </cfRule>
  </conditionalFormatting>
  <conditionalFormatting sqref="B48:C48">
    <cfRule type="cellIs" dxfId="16400" priority="19630" stopIfTrue="1" operator="equal">
      <formula>"Towel"</formula>
    </cfRule>
    <cfRule type="cellIs" dxfId="16399" priority="19631" stopIfTrue="1" operator="equal">
      <formula>"Napkin Hs"</formula>
    </cfRule>
  </conditionalFormatting>
  <conditionalFormatting sqref="C48">
    <cfRule type="cellIs" dxfId="16398" priority="19634" stopIfTrue="1" operator="equal">
      <formula>"Towel"</formula>
    </cfRule>
    <cfRule type="cellIs" dxfId="16397" priority="19635" stopIfTrue="1" operator="equal">
      <formula>"Napkin Hs"</formula>
    </cfRule>
  </conditionalFormatting>
  <conditionalFormatting sqref="C48">
    <cfRule type="cellIs" dxfId="16396" priority="19640" stopIfTrue="1" operator="equal">
      <formula>"Towel"</formula>
    </cfRule>
    <cfRule type="cellIs" dxfId="16395" priority="19641" stopIfTrue="1" operator="equal">
      <formula>"Napkin Hs"</formula>
    </cfRule>
  </conditionalFormatting>
  <conditionalFormatting sqref="C48">
    <cfRule type="cellIs" dxfId="16394" priority="19638" stopIfTrue="1" operator="equal">
      <formula>"Towel"</formula>
    </cfRule>
    <cfRule type="cellIs" dxfId="16393" priority="19639" stopIfTrue="1" operator="equal">
      <formula>"Napkin Hs"</formula>
    </cfRule>
  </conditionalFormatting>
  <conditionalFormatting sqref="C48">
    <cfRule type="cellIs" dxfId="16392" priority="19632" stopIfTrue="1" operator="equal">
      <formula>"Towel"</formula>
    </cfRule>
    <cfRule type="cellIs" dxfId="16391" priority="19633" stopIfTrue="1" operator="equal">
      <formula>"Napkin Hs"</formula>
    </cfRule>
  </conditionalFormatting>
  <conditionalFormatting sqref="C47">
    <cfRule type="cellIs" dxfId="16390" priority="19628" stopIfTrue="1" operator="equal">
      <formula>"Towel"</formula>
    </cfRule>
    <cfRule type="cellIs" dxfId="16389" priority="19629" stopIfTrue="1" operator="equal">
      <formula>"Napkin Hs"</formula>
    </cfRule>
  </conditionalFormatting>
  <conditionalFormatting sqref="C47">
    <cfRule type="cellIs" dxfId="16388" priority="19624" stopIfTrue="1" operator="equal">
      <formula>"Towel"</formula>
    </cfRule>
    <cfRule type="cellIs" dxfId="16387" priority="19625" stopIfTrue="1" operator="equal">
      <formula>"Napkin Hs"</formula>
    </cfRule>
  </conditionalFormatting>
  <conditionalFormatting sqref="C47">
    <cfRule type="cellIs" dxfId="16386" priority="19627" stopIfTrue="1" operator="equal">
      <formula>"Napkin Hs"</formula>
    </cfRule>
  </conditionalFormatting>
  <conditionalFormatting sqref="C47">
    <cfRule type="cellIs" dxfId="16385" priority="19626" stopIfTrue="1" operator="equal">
      <formula>"Towel"</formula>
    </cfRule>
  </conditionalFormatting>
  <conditionalFormatting sqref="B48:C48">
    <cfRule type="cellIs" dxfId="16384" priority="19622" stopIfTrue="1" operator="equal">
      <formula>"Towel"</formula>
    </cfRule>
    <cfRule type="cellIs" dxfId="16383" priority="19623" stopIfTrue="1" operator="equal">
      <formula>"Napkin Hs"</formula>
    </cfRule>
  </conditionalFormatting>
  <conditionalFormatting sqref="C48">
    <cfRule type="cellIs" dxfId="16382" priority="19618" stopIfTrue="1" operator="equal">
      <formula>"Towel"</formula>
    </cfRule>
    <cfRule type="cellIs" dxfId="16381" priority="19619" stopIfTrue="1" operator="equal">
      <formula>"Napkin Hs"</formula>
    </cfRule>
  </conditionalFormatting>
  <conditionalFormatting sqref="C48">
    <cfRule type="cellIs" dxfId="16380" priority="19621" stopIfTrue="1" operator="equal">
      <formula>"Napkin Hs"</formula>
    </cfRule>
  </conditionalFormatting>
  <conditionalFormatting sqref="C48">
    <cfRule type="cellIs" dxfId="16379" priority="19620" stopIfTrue="1" operator="equal">
      <formula>"Towel"</formula>
    </cfRule>
  </conditionalFormatting>
  <conditionalFormatting sqref="C47">
    <cfRule type="cellIs" dxfId="16378" priority="19616" stopIfTrue="1" operator="equal">
      <formula>"Towel"</formula>
    </cfRule>
    <cfRule type="cellIs" dxfId="16377" priority="19617" stopIfTrue="1" operator="equal">
      <formula>"Napkin Hs"</formula>
    </cfRule>
  </conditionalFormatting>
  <conditionalFormatting sqref="C47">
    <cfRule type="cellIs" dxfId="16376" priority="19612" stopIfTrue="1" operator="equal">
      <formula>"Towel"</formula>
    </cfRule>
    <cfRule type="cellIs" dxfId="16375" priority="19613" stopIfTrue="1" operator="equal">
      <formula>"Napkin Hs"</formula>
    </cfRule>
  </conditionalFormatting>
  <conditionalFormatting sqref="C47">
    <cfRule type="cellIs" dxfId="16374" priority="19614" stopIfTrue="1" operator="equal">
      <formula>"Towel"</formula>
    </cfRule>
    <cfRule type="cellIs" dxfId="16373" priority="19615" stopIfTrue="1" operator="equal">
      <formula>"Napkin Hs"</formula>
    </cfRule>
  </conditionalFormatting>
  <conditionalFormatting sqref="C47">
    <cfRule type="cellIs" dxfId="16372" priority="19610" stopIfTrue="1" operator="equal">
      <formula>"Towel"</formula>
    </cfRule>
    <cfRule type="cellIs" dxfId="16371" priority="19611" stopIfTrue="1" operator="equal">
      <formula>"Napkin Hs"</formula>
    </cfRule>
  </conditionalFormatting>
  <conditionalFormatting sqref="C47">
    <cfRule type="cellIs" dxfId="16370" priority="19608" stopIfTrue="1" operator="equal">
      <formula>"Towel"</formula>
    </cfRule>
    <cfRule type="cellIs" dxfId="16369" priority="19609" stopIfTrue="1" operator="equal">
      <formula>"Napkin Hs"</formula>
    </cfRule>
  </conditionalFormatting>
  <conditionalFormatting sqref="C47">
    <cfRule type="cellIs" dxfId="16368" priority="19606" stopIfTrue="1" operator="equal">
      <formula>"Towel"</formula>
    </cfRule>
    <cfRule type="cellIs" dxfId="16367" priority="19607" stopIfTrue="1" operator="equal">
      <formula>"Napkin Hs"</formula>
    </cfRule>
  </conditionalFormatting>
  <conditionalFormatting sqref="C47">
    <cfRule type="cellIs" dxfId="16366" priority="19598" stopIfTrue="1" operator="equal">
      <formula>"Towel"</formula>
    </cfRule>
    <cfRule type="cellIs" dxfId="16365" priority="19599" stopIfTrue="1" operator="equal">
      <formula>"Napkin Hs"</formula>
    </cfRule>
  </conditionalFormatting>
  <conditionalFormatting sqref="C47">
    <cfRule type="cellIs" dxfId="16364" priority="19600" stopIfTrue="1" operator="equal">
      <formula>"Towel"</formula>
    </cfRule>
    <cfRule type="cellIs" dxfId="16363" priority="19601" stopIfTrue="1" operator="equal">
      <formula>"Napkin Hs"</formula>
    </cfRule>
  </conditionalFormatting>
  <conditionalFormatting sqref="C47">
    <cfRule type="cellIs" dxfId="16362" priority="19596" stopIfTrue="1" operator="equal">
      <formula>"Towel"</formula>
    </cfRule>
    <cfRule type="cellIs" dxfId="16361" priority="19597" stopIfTrue="1" operator="equal">
      <formula>"Napkin Hs"</formula>
    </cfRule>
  </conditionalFormatting>
  <conditionalFormatting sqref="C47">
    <cfRule type="cellIs" dxfId="16360" priority="19594" stopIfTrue="1" operator="equal">
      <formula>"Towel"</formula>
    </cfRule>
    <cfRule type="cellIs" dxfId="16359" priority="19595" stopIfTrue="1" operator="equal">
      <formula>"Napkin Hs"</formula>
    </cfRule>
  </conditionalFormatting>
  <conditionalFormatting sqref="C47">
    <cfRule type="cellIs" dxfId="16358" priority="19602" stopIfTrue="1" operator="equal">
      <formula>"Towel"</formula>
    </cfRule>
    <cfRule type="cellIs" dxfId="16357" priority="19603" stopIfTrue="1" operator="equal">
      <formula>"Napkin Hs"</formula>
    </cfRule>
  </conditionalFormatting>
  <conditionalFormatting sqref="C47">
    <cfRule type="cellIs" dxfId="16356" priority="19604" stopIfTrue="1" operator="equal">
      <formula>"Towel"</formula>
    </cfRule>
    <cfRule type="cellIs" dxfId="16355" priority="19605" stopIfTrue="1" operator="equal">
      <formula>"Napkin Hs"</formula>
    </cfRule>
  </conditionalFormatting>
  <conditionalFormatting sqref="C47">
    <cfRule type="cellIs" dxfId="16354" priority="19592" stopIfTrue="1" operator="equal">
      <formula>"Towel"</formula>
    </cfRule>
    <cfRule type="cellIs" dxfId="16353" priority="19593" stopIfTrue="1" operator="equal">
      <formula>"Napkin Hs"</formula>
    </cfRule>
  </conditionalFormatting>
  <conditionalFormatting sqref="C47">
    <cfRule type="cellIs" dxfId="16352" priority="19588" stopIfTrue="1" operator="equal">
      <formula>"Towel"</formula>
    </cfRule>
    <cfRule type="cellIs" dxfId="16351" priority="19589" stopIfTrue="1" operator="equal">
      <formula>"Napkin Hs"</formula>
    </cfRule>
  </conditionalFormatting>
  <conditionalFormatting sqref="C47">
    <cfRule type="cellIs" dxfId="16350" priority="19590" stopIfTrue="1" operator="equal">
      <formula>"Towel"</formula>
    </cfRule>
    <cfRule type="cellIs" dxfId="16349" priority="19591" stopIfTrue="1" operator="equal">
      <formula>"Napkin Hs"</formula>
    </cfRule>
  </conditionalFormatting>
  <conditionalFormatting sqref="C47">
    <cfRule type="cellIs" dxfId="16348" priority="19586" stopIfTrue="1" operator="equal">
      <formula>"Towel"</formula>
    </cfRule>
    <cfRule type="cellIs" dxfId="16347" priority="19587" stopIfTrue="1" operator="equal">
      <formula>"Napkin Hs"</formula>
    </cfRule>
  </conditionalFormatting>
  <conditionalFormatting sqref="C47">
    <cfRule type="cellIs" dxfId="16346" priority="19584" stopIfTrue="1" operator="equal">
      <formula>"Towel"</formula>
    </cfRule>
    <cfRule type="cellIs" dxfId="16345" priority="19585" stopIfTrue="1" operator="equal">
      <formula>"Napkin Hs"</formula>
    </cfRule>
  </conditionalFormatting>
  <conditionalFormatting sqref="C47">
    <cfRule type="cellIs" dxfId="16344" priority="19582" stopIfTrue="1" operator="equal">
      <formula>"Towel"</formula>
    </cfRule>
    <cfRule type="cellIs" dxfId="16343" priority="19583" stopIfTrue="1" operator="equal">
      <formula>"Napkin Hs"</formula>
    </cfRule>
  </conditionalFormatting>
  <conditionalFormatting sqref="C47">
    <cfRule type="cellIs" dxfId="16342" priority="19574" stopIfTrue="1" operator="equal">
      <formula>"Towel"</formula>
    </cfRule>
    <cfRule type="cellIs" dxfId="16341" priority="19575" stopIfTrue="1" operator="equal">
      <formula>"Napkin Hs"</formula>
    </cfRule>
  </conditionalFormatting>
  <conditionalFormatting sqref="C47">
    <cfRule type="cellIs" dxfId="16340" priority="19576" stopIfTrue="1" operator="equal">
      <formula>"Towel"</formula>
    </cfRule>
    <cfRule type="cellIs" dxfId="16339" priority="19577" stopIfTrue="1" operator="equal">
      <formula>"Napkin Hs"</formula>
    </cfRule>
  </conditionalFormatting>
  <conditionalFormatting sqref="C47">
    <cfRule type="cellIs" dxfId="16338" priority="19572" stopIfTrue="1" operator="equal">
      <formula>"Towel"</formula>
    </cfRule>
    <cfRule type="cellIs" dxfId="16337" priority="19573" stopIfTrue="1" operator="equal">
      <formula>"Napkin Hs"</formula>
    </cfRule>
  </conditionalFormatting>
  <conditionalFormatting sqref="C47">
    <cfRule type="cellIs" dxfId="16336" priority="19570" stopIfTrue="1" operator="equal">
      <formula>"Towel"</formula>
    </cfRule>
    <cfRule type="cellIs" dxfId="16335" priority="19571" stopIfTrue="1" operator="equal">
      <formula>"Napkin Hs"</formula>
    </cfRule>
  </conditionalFormatting>
  <conditionalFormatting sqref="C47">
    <cfRule type="cellIs" dxfId="16334" priority="19578" stopIfTrue="1" operator="equal">
      <formula>"Towel"</formula>
    </cfRule>
    <cfRule type="cellIs" dxfId="16333" priority="19579" stopIfTrue="1" operator="equal">
      <formula>"Napkin Hs"</formula>
    </cfRule>
  </conditionalFormatting>
  <conditionalFormatting sqref="C47">
    <cfRule type="cellIs" dxfId="16332" priority="19580" stopIfTrue="1" operator="equal">
      <formula>"Towel"</formula>
    </cfRule>
    <cfRule type="cellIs" dxfId="16331" priority="19581" stopIfTrue="1" operator="equal">
      <formula>"Napkin Hs"</formula>
    </cfRule>
  </conditionalFormatting>
  <conditionalFormatting sqref="C47">
    <cfRule type="cellIs" dxfId="16330" priority="19568" stopIfTrue="1" operator="equal">
      <formula>"Towel"</formula>
    </cfRule>
    <cfRule type="cellIs" dxfId="16329" priority="19569" stopIfTrue="1" operator="equal">
      <formula>"Napkin Hs"</formula>
    </cfRule>
  </conditionalFormatting>
  <conditionalFormatting sqref="C47">
    <cfRule type="cellIs" dxfId="16328" priority="19564" stopIfTrue="1" operator="equal">
      <formula>"Towel"</formula>
    </cfRule>
    <cfRule type="cellIs" dxfId="16327" priority="19565" stopIfTrue="1" operator="equal">
      <formula>"Napkin Hs"</formula>
    </cfRule>
  </conditionalFormatting>
  <conditionalFormatting sqref="C47">
    <cfRule type="cellIs" dxfId="16326" priority="19566" stopIfTrue="1" operator="equal">
      <formula>"Towel"</formula>
    </cfRule>
    <cfRule type="cellIs" dxfId="16325" priority="19567" stopIfTrue="1" operator="equal">
      <formula>"Napkin Hs"</formula>
    </cfRule>
  </conditionalFormatting>
  <conditionalFormatting sqref="C47">
    <cfRule type="cellIs" dxfId="16324" priority="19560" stopIfTrue="1" operator="equal">
      <formula>"Towel"</formula>
    </cfRule>
    <cfRule type="cellIs" dxfId="16323" priority="19561" stopIfTrue="1" operator="equal">
      <formula>"Napkin Hs"</formula>
    </cfRule>
  </conditionalFormatting>
  <conditionalFormatting sqref="C47">
    <cfRule type="cellIs" dxfId="16322" priority="19562" stopIfTrue="1" operator="equal">
      <formula>"Towel"</formula>
    </cfRule>
    <cfRule type="cellIs" dxfId="16321" priority="19563" stopIfTrue="1" operator="equal">
      <formula>"Napkin Hs"</formula>
    </cfRule>
  </conditionalFormatting>
  <conditionalFormatting sqref="C47">
    <cfRule type="cellIs" dxfId="16320" priority="19558" stopIfTrue="1" operator="equal">
      <formula>"Towel"</formula>
    </cfRule>
    <cfRule type="cellIs" dxfId="16319" priority="19559" stopIfTrue="1" operator="equal">
      <formula>"Napkin Hs"</formula>
    </cfRule>
  </conditionalFormatting>
  <conditionalFormatting sqref="C47">
    <cfRule type="cellIs" dxfId="16318" priority="19552" stopIfTrue="1" operator="equal">
      <formula>"Towel"</formula>
    </cfRule>
    <cfRule type="cellIs" dxfId="16317" priority="19553" stopIfTrue="1" operator="equal">
      <formula>"Napkin Hs"</formula>
    </cfRule>
  </conditionalFormatting>
  <conditionalFormatting sqref="C47">
    <cfRule type="cellIs" dxfId="16316" priority="19556" stopIfTrue="1" operator="equal">
      <formula>"Towel"</formula>
    </cfRule>
    <cfRule type="cellIs" dxfId="16315" priority="19557" stopIfTrue="1" operator="equal">
      <formula>"Napkin Hs"</formula>
    </cfRule>
  </conditionalFormatting>
  <conditionalFormatting sqref="C47">
    <cfRule type="cellIs" dxfId="16314" priority="19554" stopIfTrue="1" operator="equal">
      <formula>"Towel"</formula>
    </cfRule>
    <cfRule type="cellIs" dxfId="16313" priority="19555" stopIfTrue="1" operator="equal">
      <formula>"Napkin Hs"</formula>
    </cfRule>
  </conditionalFormatting>
  <conditionalFormatting sqref="C47">
    <cfRule type="cellIs" dxfId="16312" priority="19546" stopIfTrue="1" operator="equal">
      <formula>"Towel"</formula>
    </cfRule>
    <cfRule type="cellIs" dxfId="16311" priority="19547" stopIfTrue="1" operator="equal">
      <formula>"Napkin Hs"</formula>
    </cfRule>
  </conditionalFormatting>
  <conditionalFormatting sqref="C47">
    <cfRule type="cellIs" dxfId="16310" priority="19548" stopIfTrue="1" operator="equal">
      <formula>"Towel"</formula>
    </cfRule>
    <cfRule type="cellIs" dxfId="16309" priority="19549" stopIfTrue="1" operator="equal">
      <formula>"Napkin Hs"</formula>
    </cfRule>
  </conditionalFormatting>
  <conditionalFormatting sqref="C47">
    <cfRule type="cellIs" dxfId="16308" priority="19550" stopIfTrue="1" operator="equal">
      <formula>"Towel"</formula>
    </cfRule>
    <cfRule type="cellIs" dxfId="16307" priority="19551" stopIfTrue="1" operator="equal">
      <formula>"Napkin Hs"</formula>
    </cfRule>
  </conditionalFormatting>
  <conditionalFormatting sqref="C47">
    <cfRule type="cellIs" dxfId="16306" priority="19544" stopIfTrue="1" operator="equal">
      <formula>"Towel"</formula>
    </cfRule>
    <cfRule type="cellIs" dxfId="16305" priority="19545" stopIfTrue="1" operator="equal">
      <formula>"Napkin Hs"</formula>
    </cfRule>
  </conditionalFormatting>
  <conditionalFormatting sqref="C47">
    <cfRule type="cellIs" dxfId="16304" priority="19542" stopIfTrue="1" operator="equal">
      <formula>"Towel"</formula>
    </cfRule>
    <cfRule type="cellIs" dxfId="16303" priority="19543" stopIfTrue="1" operator="equal">
      <formula>"Napkin Hs"</formula>
    </cfRule>
  </conditionalFormatting>
  <conditionalFormatting sqref="C47">
    <cfRule type="cellIs" dxfId="16302" priority="19518" stopIfTrue="1" operator="equal">
      <formula>"Towel"</formula>
    </cfRule>
  </conditionalFormatting>
  <conditionalFormatting sqref="C47">
    <cfRule type="cellIs" dxfId="16301" priority="19519" stopIfTrue="1" operator="equal">
      <formula>"Napkin Hs"</formula>
    </cfRule>
    <cfRule type="cellIs" dxfId="16300" priority="19524" stopIfTrue="1" operator="equal">
      <formula>"Towel"</formula>
    </cfRule>
    <cfRule type="cellIs" dxfId="16299" priority="19525" stopIfTrue="1" operator="equal">
      <formula>"Napkin Hs"</formula>
    </cfRule>
    <cfRule type="cellIs" dxfId="16298" priority="19534" stopIfTrue="1" operator="equal">
      <formula>"Towel"</formula>
    </cfRule>
    <cfRule type="cellIs" dxfId="16297" priority="19535" stopIfTrue="1" operator="equal">
      <formula>"Napkin Hs"</formula>
    </cfRule>
    <cfRule type="cellIs" dxfId="16296" priority="19540" stopIfTrue="1" operator="equal">
      <formula>"Towel"</formula>
    </cfRule>
    <cfRule type="cellIs" dxfId="16295" priority="19541" stopIfTrue="1" operator="equal">
      <formula>"Napkin Hs"</formula>
    </cfRule>
  </conditionalFormatting>
  <conditionalFormatting sqref="C47">
    <cfRule type="cellIs" dxfId="16294" priority="19520" stopIfTrue="1" operator="equal">
      <formula>"Towel"</formula>
    </cfRule>
    <cfRule type="cellIs" dxfId="16293" priority="19521" stopIfTrue="1" operator="equal">
      <formula>"Napkin Hs"</formula>
    </cfRule>
    <cfRule type="cellIs" dxfId="16292" priority="19522" stopIfTrue="1" operator="equal">
      <formula>"Towel"</formula>
    </cfRule>
    <cfRule type="cellIs" dxfId="16291" priority="19523" stopIfTrue="1" operator="equal">
      <formula>"Napkin Hs"</formula>
    </cfRule>
    <cfRule type="cellIs" dxfId="16290" priority="19526" stopIfTrue="1" operator="equal">
      <formula>"Towel"</formula>
    </cfRule>
    <cfRule type="cellIs" dxfId="16289" priority="19527" stopIfTrue="1" operator="equal">
      <formula>"Napkin Hs"</formula>
    </cfRule>
    <cfRule type="cellIs" dxfId="16288" priority="19528" stopIfTrue="1" operator="equal">
      <formula>"Towel"</formula>
    </cfRule>
    <cfRule type="cellIs" dxfId="16287" priority="19529" stopIfTrue="1" operator="equal">
      <formula>"Napkin Hs"</formula>
    </cfRule>
    <cfRule type="cellIs" dxfId="16286" priority="19530" stopIfTrue="1" operator="equal">
      <formula>"Towel"</formula>
    </cfRule>
    <cfRule type="cellIs" dxfId="16285" priority="19531" stopIfTrue="1" operator="equal">
      <formula>"Napkin Hs"</formula>
    </cfRule>
    <cfRule type="cellIs" dxfId="16284" priority="19532" stopIfTrue="1" operator="equal">
      <formula>"Towel"</formula>
    </cfRule>
    <cfRule type="cellIs" dxfId="16283" priority="19533" stopIfTrue="1" operator="equal">
      <formula>"Napkin Hs"</formula>
    </cfRule>
    <cfRule type="cellIs" dxfId="16282" priority="19536" stopIfTrue="1" operator="equal">
      <formula>"Towel"</formula>
    </cfRule>
    <cfRule type="cellIs" dxfId="16281" priority="19537" stopIfTrue="1" operator="equal">
      <formula>"Napkin Hs"</formula>
    </cfRule>
    <cfRule type="cellIs" dxfId="16280" priority="19539" stopIfTrue="1" operator="equal">
      <formula>"Napkin Hs"</formula>
    </cfRule>
  </conditionalFormatting>
  <conditionalFormatting sqref="C47">
    <cfRule type="cellIs" dxfId="16279" priority="19538" stopIfTrue="1" operator="equal">
      <formula>"Towel"</formula>
    </cfRule>
  </conditionalFormatting>
  <conditionalFormatting sqref="C47">
    <cfRule type="cellIs" dxfId="16278" priority="19516" stopIfTrue="1" operator="equal">
      <formula>"Towel"</formula>
    </cfRule>
    <cfRule type="cellIs" dxfId="16277" priority="19517" stopIfTrue="1" operator="equal">
      <formula>"Napkin Hs"</formula>
    </cfRule>
  </conditionalFormatting>
  <conditionalFormatting sqref="C47">
    <cfRule type="cellIs" dxfId="16276" priority="19515" stopIfTrue="1" operator="equal">
      <formula>"Napkin Hs"</formula>
    </cfRule>
  </conditionalFormatting>
  <conditionalFormatting sqref="C47">
    <cfRule type="cellIs" dxfId="16275" priority="19514" stopIfTrue="1" operator="equal">
      <formula>"Towel"</formula>
    </cfRule>
  </conditionalFormatting>
  <conditionalFormatting sqref="C47">
    <cfRule type="cellIs" dxfId="16274" priority="19512" stopIfTrue="1" operator="equal">
      <formula>"Towel"</formula>
    </cfRule>
  </conditionalFormatting>
  <conditionalFormatting sqref="C47">
    <cfRule type="cellIs" dxfId="16273" priority="19513" stopIfTrue="1" operator="equal">
      <formula>"Napkin Hs"</formula>
    </cfRule>
  </conditionalFormatting>
  <conditionalFormatting sqref="C47">
    <cfRule type="cellIs" dxfId="16272" priority="19416" stopIfTrue="1" operator="equal">
      <formula>"Towel"</formula>
    </cfRule>
  </conditionalFormatting>
  <conditionalFormatting sqref="C47">
    <cfRule type="cellIs" dxfId="16271" priority="19426" stopIfTrue="1" operator="equal">
      <formula>"Towel"</formula>
    </cfRule>
    <cfRule type="cellIs" dxfId="16270" priority="19427" stopIfTrue="1" operator="equal">
      <formula>"Napkin Hs"</formula>
    </cfRule>
    <cfRule type="cellIs" dxfId="16269" priority="19432" stopIfTrue="1" operator="equal">
      <formula>"Towel"</formula>
    </cfRule>
    <cfRule type="cellIs" dxfId="16268" priority="19433" stopIfTrue="1" operator="equal">
      <formula>"Napkin Hs"</formula>
    </cfRule>
    <cfRule type="cellIs" dxfId="16267" priority="19438" stopIfTrue="1" operator="equal">
      <formula>"Towel"</formula>
    </cfRule>
    <cfRule type="cellIs" dxfId="16266" priority="19439" stopIfTrue="1" operator="equal">
      <formula>"Napkin Hs"</formula>
    </cfRule>
    <cfRule type="cellIs" dxfId="16265" priority="19440" stopIfTrue="1" operator="equal">
      <formula>"Towel"</formula>
    </cfRule>
    <cfRule type="cellIs" dxfId="16264" priority="19441" stopIfTrue="1" operator="equal">
      <formula>"Napkin Hs"</formula>
    </cfRule>
    <cfRule type="cellIs" dxfId="16263" priority="19446" stopIfTrue="1" operator="equal">
      <formula>"Towel"</formula>
    </cfRule>
    <cfRule type="cellIs" dxfId="16262" priority="19447" stopIfTrue="1" operator="equal">
      <formula>"Napkin Hs"</formula>
    </cfRule>
    <cfRule type="cellIs" dxfId="16261" priority="19456" stopIfTrue="1" operator="equal">
      <formula>"Towel"</formula>
    </cfRule>
    <cfRule type="cellIs" dxfId="16260" priority="19457" stopIfTrue="1" operator="equal">
      <formula>"Napkin Hs"</formula>
    </cfRule>
    <cfRule type="cellIs" dxfId="16259" priority="19462" stopIfTrue="1" operator="equal">
      <formula>"Towel"</formula>
    </cfRule>
    <cfRule type="cellIs" dxfId="16258" priority="19463" stopIfTrue="1" operator="equal">
      <formula>"Napkin Hs"</formula>
    </cfRule>
    <cfRule type="cellIs" dxfId="16257" priority="19464" stopIfTrue="1" operator="equal">
      <formula>"Towel"</formula>
    </cfRule>
    <cfRule type="cellIs" dxfId="16256" priority="19465" stopIfTrue="1" operator="equal">
      <formula>"Napkin Hs"</formula>
    </cfRule>
    <cfRule type="cellIs" dxfId="16255" priority="19470" stopIfTrue="1" operator="equal">
      <formula>"Towel"</formula>
    </cfRule>
    <cfRule type="cellIs" dxfId="16254" priority="19471" stopIfTrue="1" operator="equal">
      <formula>"Napkin Hs"</formula>
    </cfRule>
    <cfRule type="cellIs" dxfId="16253" priority="19480" stopIfTrue="1" operator="equal">
      <formula>"Towel"</formula>
    </cfRule>
    <cfRule type="cellIs" dxfId="16252" priority="19481" stopIfTrue="1" operator="equal">
      <formula>"Napkin Hs"</formula>
    </cfRule>
    <cfRule type="cellIs" dxfId="16251" priority="19482" stopIfTrue="1" operator="equal">
      <formula>"Towel"</formula>
    </cfRule>
    <cfRule type="cellIs" dxfId="16250" priority="19483" stopIfTrue="1" operator="equal">
      <formula>"Napkin Hs"</formula>
    </cfRule>
    <cfRule type="cellIs" dxfId="16249" priority="19488" stopIfTrue="1" operator="equal">
      <formula>"Towel"</formula>
    </cfRule>
    <cfRule type="cellIs" dxfId="16248" priority="19489" stopIfTrue="1" operator="equal">
      <formula>"Napkin Hs"</formula>
    </cfRule>
    <cfRule type="cellIs" dxfId="16247" priority="19498" stopIfTrue="1" operator="equal">
      <formula>"Towel"</formula>
    </cfRule>
    <cfRule type="cellIs" dxfId="16246" priority="19499" stopIfTrue="1" operator="equal">
      <formula>"Napkin Hs"</formula>
    </cfRule>
    <cfRule type="cellIs" dxfId="16245" priority="19500" stopIfTrue="1" operator="equal">
      <formula>"Towel"</formula>
    </cfRule>
    <cfRule type="cellIs" dxfId="16244" priority="19501" stopIfTrue="1" operator="equal">
      <formula>"Napkin Hs"</formula>
    </cfRule>
    <cfRule type="cellIs" dxfId="16243" priority="19507" stopIfTrue="1" operator="equal">
      <formula>"Napkin Hs"</formula>
    </cfRule>
  </conditionalFormatting>
  <conditionalFormatting sqref="C47">
    <cfRule type="cellIs" dxfId="16242" priority="19506" stopIfTrue="1" operator="equal">
      <formula>"Towel"</formula>
    </cfRule>
  </conditionalFormatting>
  <conditionalFormatting sqref="C47">
    <cfRule type="cellIs" dxfId="16241" priority="19417" stopIfTrue="1" operator="equal">
      <formula>"Napkin Hs"</formula>
    </cfRule>
    <cfRule type="cellIs" dxfId="16240" priority="19418" stopIfTrue="1" operator="equal">
      <formula>"Towel"</formula>
    </cfRule>
    <cfRule type="cellIs" dxfId="16239" priority="19419" stopIfTrue="1" operator="equal">
      <formula>"Napkin Hs"</formula>
    </cfRule>
    <cfRule type="cellIs" dxfId="16238" priority="19420" stopIfTrue="1" operator="equal">
      <formula>"Towel"</formula>
    </cfRule>
    <cfRule type="cellIs" dxfId="16237" priority="19421" stopIfTrue="1" operator="equal">
      <formula>"Napkin Hs"</formula>
    </cfRule>
    <cfRule type="cellIs" dxfId="16236" priority="19422" stopIfTrue="1" operator="equal">
      <formula>"Towel"</formula>
    </cfRule>
    <cfRule type="cellIs" dxfId="16235" priority="19423" stopIfTrue="1" operator="equal">
      <formula>"Napkin Hs"</formula>
    </cfRule>
    <cfRule type="cellIs" dxfId="16234" priority="19424" stopIfTrue="1" operator="equal">
      <formula>"Towel"</formula>
    </cfRule>
    <cfRule type="cellIs" dxfId="16233" priority="19425" stopIfTrue="1" operator="equal">
      <formula>"Napkin Hs"</formula>
    </cfRule>
    <cfRule type="cellIs" dxfId="16232" priority="19428" stopIfTrue="1" operator="equal">
      <formula>"Towel"</formula>
    </cfRule>
    <cfRule type="cellIs" dxfId="16231" priority="19429" stopIfTrue="1" operator="equal">
      <formula>"Napkin Hs"</formula>
    </cfRule>
    <cfRule type="cellIs" dxfId="16230" priority="19430" stopIfTrue="1" operator="equal">
      <formula>"Towel"</formula>
    </cfRule>
    <cfRule type="cellIs" dxfId="16229" priority="19431" stopIfTrue="1" operator="equal">
      <formula>"Napkin Hs"</formula>
    </cfRule>
    <cfRule type="cellIs" dxfId="16228" priority="19434" stopIfTrue="1" operator="equal">
      <formula>"Towel"</formula>
    </cfRule>
    <cfRule type="cellIs" dxfId="16227" priority="19435" stopIfTrue="1" operator="equal">
      <formula>"Napkin Hs"</formula>
    </cfRule>
    <cfRule type="cellIs" dxfId="16226" priority="19436" stopIfTrue="1" operator="equal">
      <formula>"Towel"</formula>
    </cfRule>
    <cfRule type="cellIs" dxfId="16225" priority="19437" stopIfTrue="1" operator="equal">
      <formula>"Napkin Hs"</formula>
    </cfRule>
    <cfRule type="cellIs" dxfId="16224" priority="19442" stopIfTrue="1" operator="equal">
      <formula>"Towel"</formula>
    </cfRule>
    <cfRule type="cellIs" dxfId="16223" priority="19443" stopIfTrue="1" operator="equal">
      <formula>"Napkin Hs"</formula>
    </cfRule>
    <cfRule type="cellIs" dxfId="16222" priority="19444" stopIfTrue="1" operator="equal">
      <formula>"Towel"</formula>
    </cfRule>
    <cfRule type="cellIs" dxfId="16221" priority="19445" stopIfTrue="1" operator="equal">
      <formula>"Napkin Hs"</formula>
    </cfRule>
    <cfRule type="cellIs" dxfId="16220" priority="19448" stopIfTrue="1" operator="equal">
      <formula>"Towel"</formula>
    </cfRule>
    <cfRule type="cellIs" dxfId="16219" priority="19449" stopIfTrue="1" operator="equal">
      <formula>"Napkin Hs"</formula>
    </cfRule>
    <cfRule type="cellIs" dxfId="16218" priority="19450" stopIfTrue="1" operator="equal">
      <formula>"Towel"</formula>
    </cfRule>
    <cfRule type="cellIs" dxfId="16217" priority="19451" stopIfTrue="1" operator="equal">
      <formula>"Napkin Hs"</formula>
    </cfRule>
    <cfRule type="cellIs" dxfId="16216" priority="19452" stopIfTrue="1" operator="equal">
      <formula>"Towel"</formula>
    </cfRule>
    <cfRule type="cellIs" dxfId="16215" priority="19453" stopIfTrue="1" operator="equal">
      <formula>"Napkin Hs"</formula>
    </cfRule>
    <cfRule type="cellIs" dxfId="16214" priority="19454" stopIfTrue="1" operator="equal">
      <formula>"Towel"</formula>
    </cfRule>
    <cfRule type="cellIs" dxfId="16213" priority="19455" stopIfTrue="1" operator="equal">
      <formula>"Napkin Hs"</formula>
    </cfRule>
    <cfRule type="cellIs" dxfId="16212" priority="19458" stopIfTrue="1" operator="equal">
      <formula>"Towel"</formula>
    </cfRule>
    <cfRule type="cellIs" dxfId="16211" priority="19459" stopIfTrue="1" operator="equal">
      <formula>"Napkin Hs"</formula>
    </cfRule>
    <cfRule type="cellIs" dxfId="16210" priority="19460" stopIfTrue="1" operator="equal">
      <formula>"Towel"</formula>
    </cfRule>
    <cfRule type="cellIs" dxfId="16209" priority="19461" stopIfTrue="1" operator="equal">
      <formula>"Napkin Hs"</formula>
    </cfRule>
    <cfRule type="cellIs" dxfId="16208" priority="19466" stopIfTrue="1" operator="equal">
      <formula>"Towel"</formula>
    </cfRule>
    <cfRule type="cellIs" dxfId="16207" priority="19467" stopIfTrue="1" operator="equal">
      <formula>"Napkin Hs"</formula>
    </cfRule>
    <cfRule type="cellIs" dxfId="16206" priority="19468" stopIfTrue="1" operator="equal">
      <formula>"Towel"</formula>
    </cfRule>
    <cfRule type="cellIs" dxfId="16205" priority="19469" stopIfTrue="1" operator="equal">
      <formula>"Napkin Hs"</formula>
    </cfRule>
    <cfRule type="cellIs" dxfId="16204" priority="19472" stopIfTrue="1" operator="equal">
      <formula>"Towel"</formula>
    </cfRule>
    <cfRule type="cellIs" dxfId="16203" priority="19473" stopIfTrue="1" operator="equal">
      <formula>"Napkin Hs"</formula>
    </cfRule>
    <cfRule type="cellIs" dxfId="16202" priority="19474" stopIfTrue="1" operator="equal">
      <formula>"Towel"</formula>
    </cfRule>
    <cfRule type="cellIs" dxfId="16201" priority="19475" stopIfTrue="1" operator="equal">
      <formula>"Napkin Hs"</formula>
    </cfRule>
    <cfRule type="cellIs" dxfId="16200" priority="19476" stopIfTrue="1" operator="equal">
      <formula>"Towel"</formula>
    </cfRule>
    <cfRule type="cellIs" dxfId="16199" priority="19477" stopIfTrue="1" operator="equal">
      <formula>"Napkin Hs"</formula>
    </cfRule>
    <cfRule type="cellIs" dxfId="16198" priority="19478" stopIfTrue="1" operator="equal">
      <formula>"Towel"</formula>
    </cfRule>
    <cfRule type="cellIs" dxfId="16197" priority="19479" stopIfTrue="1" operator="equal">
      <formula>"Napkin Hs"</formula>
    </cfRule>
    <cfRule type="cellIs" dxfId="16196" priority="19484" stopIfTrue="1" operator="equal">
      <formula>"Towel"</formula>
    </cfRule>
    <cfRule type="cellIs" dxfId="16195" priority="19485" stopIfTrue="1" operator="equal">
      <formula>"Napkin Hs"</formula>
    </cfRule>
    <cfRule type="cellIs" dxfId="16194" priority="19486" stopIfTrue="1" operator="equal">
      <formula>"Towel"</formula>
    </cfRule>
    <cfRule type="cellIs" dxfId="16193" priority="19487" stopIfTrue="1" operator="equal">
      <formula>"Napkin Hs"</formula>
    </cfRule>
    <cfRule type="cellIs" dxfId="16192" priority="19490" stopIfTrue="1" operator="equal">
      <formula>"Towel"</formula>
    </cfRule>
    <cfRule type="cellIs" dxfId="16191" priority="19491" stopIfTrue="1" operator="equal">
      <formula>"Napkin Hs"</formula>
    </cfRule>
    <cfRule type="cellIs" dxfId="16190" priority="19492" stopIfTrue="1" operator="equal">
      <formula>"Towel"</formula>
    </cfRule>
    <cfRule type="cellIs" dxfId="16189" priority="19493" stopIfTrue="1" operator="equal">
      <formula>"Napkin Hs"</formula>
    </cfRule>
    <cfRule type="cellIs" dxfId="16188" priority="19494" stopIfTrue="1" operator="equal">
      <formula>"Towel"</formula>
    </cfRule>
    <cfRule type="cellIs" dxfId="16187" priority="19495" stopIfTrue="1" operator="equal">
      <formula>"Napkin Hs"</formula>
    </cfRule>
    <cfRule type="cellIs" dxfId="16186" priority="19496" stopIfTrue="1" operator="equal">
      <formula>"Towel"</formula>
    </cfRule>
    <cfRule type="cellIs" dxfId="16185" priority="19497" stopIfTrue="1" operator="equal">
      <formula>"Napkin Hs"</formula>
    </cfRule>
    <cfRule type="cellIs" dxfId="16184" priority="19502" stopIfTrue="1" operator="equal">
      <formula>"Towel"</formula>
    </cfRule>
    <cfRule type="cellIs" dxfId="16183" priority="19503" stopIfTrue="1" operator="equal">
      <formula>"Napkin Hs"</formula>
    </cfRule>
    <cfRule type="cellIs" dxfId="16182" priority="19504" stopIfTrue="1" operator="equal">
      <formula>"Towel"</formula>
    </cfRule>
    <cfRule type="cellIs" dxfId="16181" priority="19505" stopIfTrue="1" operator="equal">
      <formula>"Napkin Hs"</formula>
    </cfRule>
    <cfRule type="cellIs" dxfId="16180" priority="19508" stopIfTrue="1" operator="equal">
      <formula>"Towel"</formula>
    </cfRule>
    <cfRule type="cellIs" dxfId="16179" priority="19509" stopIfTrue="1" operator="equal">
      <formula>"Napkin Hs"</formula>
    </cfRule>
    <cfRule type="cellIs" dxfId="16178" priority="19510" stopIfTrue="1" operator="equal">
      <formula>"Towel"</formula>
    </cfRule>
    <cfRule type="cellIs" dxfId="16177" priority="19511" stopIfTrue="1" operator="equal">
      <formula>"Napkin Hs"</formula>
    </cfRule>
  </conditionalFormatting>
  <conditionalFormatting sqref="C47">
    <cfRule type="cellIs" dxfId="16176" priority="19415" stopIfTrue="1" operator="equal">
      <formula>"Napkin Hs"</formula>
    </cfRule>
  </conditionalFormatting>
  <conditionalFormatting sqref="C47">
    <cfRule type="cellIs" dxfId="16175" priority="19414" stopIfTrue="1" operator="equal">
      <formula>"Napkin Hs"</formula>
    </cfRule>
  </conditionalFormatting>
  <conditionalFormatting sqref="C47">
    <cfRule type="cellIs" dxfId="16174" priority="19413" stopIfTrue="1" operator="equal">
      <formula>"Napkin Hs"</formula>
    </cfRule>
  </conditionalFormatting>
  <conditionalFormatting sqref="C47">
    <cfRule type="cellIs" dxfId="16173" priority="19412" stopIfTrue="1" operator="equal">
      <formula>"Napkin Hs"</formula>
    </cfRule>
  </conditionalFormatting>
  <conditionalFormatting sqref="C47">
    <cfRule type="cellIs" dxfId="16172" priority="19411" stopIfTrue="1" operator="equal">
      <formula>"Napkin Hs"</formula>
    </cfRule>
  </conditionalFormatting>
  <conditionalFormatting sqref="C47">
    <cfRule type="cellIs" dxfId="16171" priority="19410" stopIfTrue="1" operator="equal">
      <formula>"Napkin Hs"</formula>
    </cfRule>
  </conditionalFormatting>
  <conditionalFormatting sqref="C47">
    <cfRule type="cellIs" dxfId="16170" priority="19406" stopIfTrue="1" operator="equal">
      <formula>"Towel"</formula>
    </cfRule>
    <cfRule type="cellIs" dxfId="16169" priority="19407" stopIfTrue="1" operator="equal">
      <formula>"Napkin Hs"</formula>
    </cfRule>
  </conditionalFormatting>
  <conditionalFormatting sqref="C47">
    <cfRule type="cellIs" dxfId="16168" priority="19408" stopIfTrue="1" operator="equal">
      <formula>"Towel"</formula>
    </cfRule>
    <cfRule type="cellIs" dxfId="16167" priority="19409" stopIfTrue="1" operator="equal">
      <formula>"Napkin Hs"</formula>
    </cfRule>
  </conditionalFormatting>
  <conditionalFormatting sqref="C47">
    <cfRule type="cellIs" dxfId="16166" priority="19402" stopIfTrue="1" operator="equal">
      <formula>"Towel"</formula>
    </cfRule>
    <cfRule type="cellIs" dxfId="16165" priority="19403" stopIfTrue="1" operator="equal">
      <formula>"Napkin Hs"</formula>
    </cfRule>
  </conditionalFormatting>
  <conditionalFormatting sqref="C47">
    <cfRule type="cellIs" dxfId="16164" priority="19404" stopIfTrue="1" operator="equal">
      <formula>"Towel"</formula>
    </cfRule>
    <cfRule type="cellIs" dxfId="16163" priority="19405" stopIfTrue="1" operator="equal">
      <formula>"Napkin Hs"</formula>
    </cfRule>
  </conditionalFormatting>
  <conditionalFormatting sqref="C47">
    <cfRule type="cellIs" dxfId="16162" priority="19400" stopIfTrue="1" operator="equal">
      <formula>"Towel"</formula>
    </cfRule>
    <cfRule type="cellIs" dxfId="16161" priority="19401" stopIfTrue="1" operator="equal">
      <formula>"Napkin Hs"</formula>
    </cfRule>
  </conditionalFormatting>
  <conditionalFormatting sqref="C47">
    <cfRule type="cellIs" dxfId="16160" priority="19396" stopIfTrue="1" operator="equal">
      <formula>"Towel"</formula>
    </cfRule>
    <cfRule type="cellIs" dxfId="16159" priority="19397" stopIfTrue="1" operator="equal">
      <formula>"Napkin Hs"</formula>
    </cfRule>
  </conditionalFormatting>
  <conditionalFormatting sqref="C47">
    <cfRule type="cellIs" dxfId="16158" priority="19398" stopIfTrue="1" operator="equal">
      <formula>"Towel"</formula>
    </cfRule>
    <cfRule type="cellIs" dxfId="16157" priority="19399" stopIfTrue="1" operator="equal">
      <formula>"Napkin Hs"</formula>
    </cfRule>
  </conditionalFormatting>
  <conditionalFormatting sqref="C47">
    <cfRule type="cellIs" dxfId="16156" priority="19392" stopIfTrue="1" operator="equal">
      <formula>"Towel"</formula>
    </cfRule>
    <cfRule type="cellIs" dxfId="16155" priority="19393" stopIfTrue="1" operator="equal">
      <formula>"Napkin Hs"</formula>
    </cfRule>
  </conditionalFormatting>
  <conditionalFormatting sqref="C47">
    <cfRule type="cellIs" dxfId="16154" priority="19394" stopIfTrue="1" operator="equal">
      <formula>"Towel"</formula>
    </cfRule>
    <cfRule type="cellIs" dxfId="16153" priority="19395" stopIfTrue="1" operator="equal">
      <formula>"Napkin Hs"</formula>
    </cfRule>
  </conditionalFormatting>
  <conditionalFormatting sqref="C47">
    <cfRule type="cellIs" dxfId="16152" priority="19390" stopIfTrue="1" operator="equal">
      <formula>"Towel"</formula>
    </cfRule>
    <cfRule type="cellIs" dxfId="16151" priority="19391" stopIfTrue="1" operator="equal">
      <formula>"Napkin Hs"</formula>
    </cfRule>
  </conditionalFormatting>
  <conditionalFormatting sqref="C47">
    <cfRule type="cellIs" dxfId="16150" priority="19384" stopIfTrue="1" operator="equal">
      <formula>"Towel"</formula>
    </cfRule>
    <cfRule type="cellIs" dxfId="16149" priority="19385" stopIfTrue="1" operator="equal">
      <formula>"Napkin Hs"</formula>
    </cfRule>
  </conditionalFormatting>
  <conditionalFormatting sqref="C47">
    <cfRule type="cellIs" dxfId="16148" priority="19388" stopIfTrue="1" operator="equal">
      <formula>"Towel"</formula>
    </cfRule>
    <cfRule type="cellIs" dxfId="16147" priority="19389" stopIfTrue="1" operator="equal">
      <formula>"Napkin Hs"</formula>
    </cfRule>
  </conditionalFormatting>
  <conditionalFormatting sqref="C47">
    <cfRule type="cellIs" dxfId="16146" priority="19386" stopIfTrue="1" operator="equal">
      <formula>"Towel"</formula>
    </cfRule>
    <cfRule type="cellIs" dxfId="16145" priority="19387" stopIfTrue="1" operator="equal">
      <formula>"Napkin Hs"</formula>
    </cfRule>
  </conditionalFormatting>
  <conditionalFormatting sqref="C47">
    <cfRule type="cellIs" dxfId="16144" priority="19378" stopIfTrue="1" operator="equal">
      <formula>"Towel"</formula>
    </cfRule>
    <cfRule type="cellIs" dxfId="16143" priority="19379" stopIfTrue="1" operator="equal">
      <formula>"Napkin Hs"</formula>
    </cfRule>
  </conditionalFormatting>
  <conditionalFormatting sqref="C47">
    <cfRule type="cellIs" dxfId="16142" priority="19380" stopIfTrue="1" operator="equal">
      <formula>"Towel"</formula>
    </cfRule>
    <cfRule type="cellIs" dxfId="16141" priority="19381" stopIfTrue="1" operator="equal">
      <formula>"Napkin Hs"</formula>
    </cfRule>
  </conditionalFormatting>
  <conditionalFormatting sqref="C47">
    <cfRule type="cellIs" dxfId="16140" priority="19382" stopIfTrue="1" operator="equal">
      <formula>"Towel"</formula>
    </cfRule>
    <cfRule type="cellIs" dxfId="16139" priority="19383" stopIfTrue="1" operator="equal">
      <formula>"Napkin Hs"</formula>
    </cfRule>
  </conditionalFormatting>
  <conditionalFormatting sqref="C47">
    <cfRule type="cellIs" dxfId="16138" priority="19376" stopIfTrue="1" operator="equal">
      <formula>"Towel"</formula>
    </cfRule>
    <cfRule type="cellIs" dxfId="16137" priority="19377" stopIfTrue="1" operator="equal">
      <formula>"Napkin Hs"</formula>
    </cfRule>
  </conditionalFormatting>
  <conditionalFormatting sqref="C47">
    <cfRule type="cellIs" dxfId="16136" priority="19374" stopIfTrue="1" operator="equal">
      <formula>"Towel"</formula>
    </cfRule>
    <cfRule type="cellIs" dxfId="16135" priority="19375" stopIfTrue="1" operator="equal">
      <formula>"Napkin Hs"</formula>
    </cfRule>
  </conditionalFormatting>
  <conditionalFormatting sqref="C47">
    <cfRule type="cellIs" dxfId="16134" priority="19350" stopIfTrue="1" operator="equal">
      <formula>"Towel"</formula>
    </cfRule>
  </conditionalFormatting>
  <conditionalFormatting sqref="C47">
    <cfRule type="cellIs" dxfId="16133" priority="19351" stopIfTrue="1" operator="equal">
      <formula>"Napkin Hs"</formula>
    </cfRule>
    <cfRule type="cellIs" dxfId="16132" priority="19356" stopIfTrue="1" operator="equal">
      <formula>"Towel"</formula>
    </cfRule>
    <cfRule type="cellIs" dxfId="16131" priority="19357" stopIfTrue="1" operator="equal">
      <formula>"Napkin Hs"</formula>
    </cfRule>
    <cfRule type="cellIs" dxfId="16130" priority="19366" stopIfTrue="1" operator="equal">
      <formula>"Towel"</formula>
    </cfRule>
    <cfRule type="cellIs" dxfId="16129" priority="19367" stopIfTrue="1" operator="equal">
      <formula>"Napkin Hs"</formula>
    </cfRule>
    <cfRule type="cellIs" dxfId="16128" priority="19372" stopIfTrue="1" operator="equal">
      <formula>"Towel"</formula>
    </cfRule>
    <cfRule type="cellIs" dxfId="16127" priority="19373" stopIfTrue="1" operator="equal">
      <formula>"Napkin Hs"</formula>
    </cfRule>
  </conditionalFormatting>
  <conditionalFormatting sqref="C47">
    <cfRule type="cellIs" dxfId="16126" priority="19352" stopIfTrue="1" operator="equal">
      <formula>"Towel"</formula>
    </cfRule>
    <cfRule type="cellIs" dxfId="16125" priority="19353" stopIfTrue="1" operator="equal">
      <formula>"Napkin Hs"</formula>
    </cfRule>
    <cfRule type="cellIs" dxfId="16124" priority="19354" stopIfTrue="1" operator="equal">
      <formula>"Towel"</formula>
    </cfRule>
    <cfRule type="cellIs" dxfId="16123" priority="19355" stopIfTrue="1" operator="equal">
      <formula>"Napkin Hs"</formula>
    </cfRule>
    <cfRule type="cellIs" dxfId="16122" priority="19358" stopIfTrue="1" operator="equal">
      <formula>"Towel"</formula>
    </cfRule>
    <cfRule type="cellIs" dxfId="16121" priority="19359" stopIfTrue="1" operator="equal">
      <formula>"Napkin Hs"</formula>
    </cfRule>
    <cfRule type="cellIs" dxfId="16120" priority="19360" stopIfTrue="1" operator="equal">
      <formula>"Towel"</formula>
    </cfRule>
    <cfRule type="cellIs" dxfId="16119" priority="19361" stopIfTrue="1" operator="equal">
      <formula>"Napkin Hs"</formula>
    </cfRule>
    <cfRule type="cellIs" dxfId="16118" priority="19362" stopIfTrue="1" operator="equal">
      <formula>"Towel"</formula>
    </cfRule>
    <cfRule type="cellIs" dxfId="16117" priority="19363" stopIfTrue="1" operator="equal">
      <formula>"Napkin Hs"</formula>
    </cfRule>
    <cfRule type="cellIs" dxfId="16116" priority="19364" stopIfTrue="1" operator="equal">
      <formula>"Towel"</formula>
    </cfRule>
    <cfRule type="cellIs" dxfId="16115" priority="19365" stopIfTrue="1" operator="equal">
      <formula>"Napkin Hs"</formula>
    </cfRule>
    <cfRule type="cellIs" dxfId="16114" priority="19368" stopIfTrue="1" operator="equal">
      <formula>"Towel"</formula>
    </cfRule>
    <cfRule type="cellIs" dxfId="16113" priority="19369" stopIfTrue="1" operator="equal">
      <formula>"Napkin Hs"</formula>
    </cfRule>
    <cfRule type="cellIs" dxfId="16112" priority="19371" stopIfTrue="1" operator="equal">
      <formula>"Napkin Hs"</formula>
    </cfRule>
  </conditionalFormatting>
  <conditionalFormatting sqref="C47">
    <cfRule type="cellIs" dxfId="16111" priority="19370" stopIfTrue="1" operator="equal">
      <formula>"Towel"</formula>
    </cfRule>
  </conditionalFormatting>
  <conditionalFormatting sqref="C47">
    <cfRule type="cellIs" dxfId="16110" priority="19348" stopIfTrue="1" operator="equal">
      <formula>"Towel"</formula>
    </cfRule>
    <cfRule type="cellIs" dxfId="16109" priority="19349" stopIfTrue="1" operator="equal">
      <formula>"Napkin Hs"</formula>
    </cfRule>
  </conditionalFormatting>
  <conditionalFormatting sqref="C47">
    <cfRule type="cellIs" dxfId="16108" priority="19347" stopIfTrue="1" operator="equal">
      <formula>"Napkin Hs"</formula>
    </cfRule>
  </conditionalFormatting>
  <conditionalFormatting sqref="C47">
    <cfRule type="cellIs" dxfId="16107" priority="19346" stopIfTrue="1" operator="equal">
      <formula>"Towel"</formula>
    </cfRule>
  </conditionalFormatting>
  <conditionalFormatting sqref="C47">
    <cfRule type="cellIs" dxfId="16106" priority="19344" stopIfTrue="1" operator="equal">
      <formula>"Towel"</formula>
    </cfRule>
  </conditionalFormatting>
  <conditionalFormatting sqref="C47">
    <cfRule type="cellIs" dxfId="16105" priority="19345" stopIfTrue="1" operator="equal">
      <formula>"Napkin Hs"</formula>
    </cfRule>
  </conditionalFormatting>
  <conditionalFormatting sqref="C47">
    <cfRule type="cellIs" dxfId="16104" priority="19248" stopIfTrue="1" operator="equal">
      <formula>"Towel"</formula>
    </cfRule>
  </conditionalFormatting>
  <conditionalFormatting sqref="C47">
    <cfRule type="cellIs" dxfId="16103" priority="19258" stopIfTrue="1" operator="equal">
      <formula>"Towel"</formula>
    </cfRule>
    <cfRule type="cellIs" dxfId="16102" priority="19259" stopIfTrue="1" operator="equal">
      <formula>"Napkin Hs"</formula>
    </cfRule>
    <cfRule type="cellIs" dxfId="16101" priority="19264" stopIfTrue="1" operator="equal">
      <formula>"Towel"</formula>
    </cfRule>
    <cfRule type="cellIs" dxfId="16100" priority="19265" stopIfTrue="1" operator="equal">
      <formula>"Napkin Hs"</formula>
    </cfRule>
    <cfRule type="cellIs" dxfId="16099" priority="19270" stopIfTrue="1" operator="equal">
      <formula>"Towel"</formula>
    </cfRule>
    <cfRule type="cellIs" dxfId="16098" priority="19271" stopIfTrue="1" operator="equal">
      <formula>"Napkin Hs"</formula>
    </cfRule>
    <cfRule type="cellIs" dxfId="16097" priority="19272" stopIfTrue="1" operator="equal">
      <formula>"Towel"</formula>
    </cfRule>
    <cfRule type="cellIs" dxfId="16096" priority="19273" stopIfTrue="1" operator="equal">
      <formula>"Napkin Hs"</formula>
    </cfRule>
    <cfRule type="cellIs" dxfId="16095" priority="19278" stopIfTrue="1" operator="equal">
      <formula>"Towel"</formula>
    </cfRule>
    <cfRule type="cellIs" dxfId="16094" priority="19279" stopIfTrue="1" operator="equal">
      <formula>"Napkin Hs"</formula>
    </cfRule>
    <cfRule type="cellIs" dxfId="16093" priority="19288" stopIfTrue="1" operator="equal">
      <formula>"Towel"</formula>
    </cfRule>
    <cfRule type="cellIs" dxfId="16092" priority="19289" stopIfTrue="1" operator="equal">
      <formula>"Napkin Hs"</formula>
    </cfRule>
    <cfRule type="cellIs" dxfId="16091" priority="19294" stopIfTrue="1" operator="equal">
      <formula>"Towel"</formula>
    </cfRule>
    <cfRule type="cellIs" dxfId="16090" priority="19295" stopIfTrue="1" operator="equal">
      <formula>"Napkin Hs"</formula>
    </cfRule>
    <cfRule type="cellIs" dxfId="16089" priority="19296" stopIfTrue="1" operator="equal">
      <formula>"Towel"</formula>
    </cfRule>
    <cfRule type="cellIs" dxfId="16088" priority="19297" stopIfTrue="1" operator="equal">
      <formula>"Napkin Hs"</formula>
    </cfRule>
    <cfRule type="cellIs" dxfId="16087" priority="19302" stopIfTrue="1" operator="equal">
      <formula>"Towel"</formula>
    </cfRule>
    <cfRule type="cellIs" dxfId="16086" priority="19303" stopIfTrue="1" operator="equal">
      <formula>"Napkin Hs"</formula>
    </cfRule>
    <cfRule type="cellIs" dxfId="16085" priority="19312" stopIfTrue="1" operator="equal">
      <formula>"Towel"</formula>
    </cfRule>
    <cfRule type="cellIs" dxfId="16084" priority="19313" stopIfTrue="1" operator="equal">
      <formula>"Napkin Hs"</formula>
    </cfRule>
    <cfRule type="cellIs" dxfId="16083" priority="19314" stopIfTrue="1" operator="equal">
      <formula>"Towel"</formula>
    </cfRule>
    <cfRule type="cellIs" dxfId="16082" priority="19315" stopIfTrue="1" operator="equal">
      <formula>"Napkin Hs"</formula>
    </cfRule>
    <cfRule type="cellIs" dxfId="16081" priority="19320" stopIfTrue="1" operator="equal">
      <formula>"Towel"</formula>
    </cfRule>
    <cfRule type="cellIs" dxfId="16080" priority="19321" stopIfTrue="1" operator="equal">
      <formula>"Napkin Hs"</formula>
    </cfRule>
    <cfRule type="cellIs" dxfId="16079" priority="19330" stopIfTrue="1" operator="equal">
      <formula>"Towel"</formula>
    </cfRule>
    <cfRule type="cellIs" dxfId="16078" priority="19331" stopIfTrue="1" operator="equal">
      <formula>"Napkin Hs"</formula>
    </cfRule>
    <cfRule type="cellIs" dxfId="16077" priority="19332" stopIfTrue="1" operator="equal">
      <formula>"Towel"</formula>
    </cfRule>
    <cfRule type="cellIs" dxfId="16076" priority="19333" stopIfTrue="1" operator="equal">
      <formula>"Napkin Hs"</formula>
    </cfRule>
    <cfRule type="cellIs" dxfId="16075" priority="19339" stopIfTrue="1" operator="equal">
      <formula>"Napkin Hs"</formula>
    </cfRule>
  </conditionalFormatting>
  <conditionalFormatting sqref="C47">
    <cfRule type="cellIs" dxfId="16074" priority="19338" stopIfTrue="1" operator="equal">
      <formula>"Towel"</formula>
    </cfRule>
  </conditionalFormatting>
  <conditionalFormatting sqref="C47">
    <cfRule type="cellIs" dxfId="16073" priority="19249" stopIfTrue="1" operator="equal">
      <formula>"Napkin Hs"</formula>
    </cfRule>
    <cfRule type="cellIs" dxfId="16072" priority="19250" stopIfTrue="1" operator="equal">
      <formula>"Towel"</formula>
    </cfRule>
    <cfRule type="cellIs" dxfId="16071" priority="19251" stopIfTrue="1" operator="equal">
      <formula>"Napkin Hs"</formula>
    </cfRule>
    <cfRule type="cellIs" dxfId="16070" priority="19252" stopIfTrue="1" operator="equal">
      <formula>"Towel"</formula>
    </cfRule>
    <cfRule type="cellIs" dxfId="16069" priority="19253" stopIfTrue="1" operator="equal">
      <formula>"Napkin Hs"</formula>
    </cfRule>
    <cfRule type="cellIs" dxfId="16068" priority="19254" stopIfTrue="1" operator="equal">
      <formula>"Towel"</formula>
    </cfRule>
    <cfRule type="cellIs" dxfId="16067" priority="19255" stopIfTrue="1" operator="equal">
      <formula>"Napkin Hs"</formula>
    </cfRule>
    <cfRule type="cellIs" dxfId="16066" priority="19256" stopIfTrue="1" operator="equal">
      <formula>"Towel"</formula>
    </cfRule>
    <cfRule type="cellIs" dxfId="16065" priority="19257" stopIfTrue="1" operator="equal">
      <formula>"Napkin Hs"</formula>
    </cfRule>
    <cfRule type="cellIs" dxfId="16064" priority="19260" stopIfTrue="1" operator="equal">
      <formula>"Towel"</formula>
    </cfRule>
    <cfRule type="cellIs" dxfId="16063" priority="19261" stopIfTrue="1" operator="equal">
      <formula>"Napkin Hs"</formula>
    </cfRule>
    <cfRule type="cellIs" dxfId="16062" priority="19262" stopIfTrue="1" operator="equal">
      <formula>"Towel"</formula>
    </cfRule>
    <cfRule type="cellIs" dxfId="16061" priority="19263" stopIfTrue="1" operator="equal">
      <formula>"Napkin Hs"</formula>
    </cfRule>
    <cfRule type="cellIs" dxfId="16060" priority="19266" stopIfTrue="1" operator="equal">
      <formula>"Towel"</formula>
    </cfRule>
    <cfRule type="cellIs" dxfId="16059" priority="19267" stopIfTrue="1" operator="equal">
      <formula>"Napkin Hs"</formula>
    </cfRule>
    <cfRule type="cellIs" dxfId="16058" priority="19268" stopIfTrue="1" operator="equal">
      <formula>"Towel"</formula>
    </cfRule>
    <cfRule type="cellIs" dxfId="16057" priority="19269" stopIfTrue="1" operator="equal">
      <formula>"Napkin Hs"</formula>
    </cfRule>
    <cfRule type="cellIs" dxfId="16056" priority="19274" stopIfTrue="1" operator="equal">
      <formula>"Towel"</formula>
    </cfRule>
    <cfRule type="cellIs" dxfId="16055" priority="19275" stopIfTrue="1" operator="equal">
      <formula>"Napkin Hs"</formula>
    </cfRule>
    <cfRule type="cellIs" dxfId="16054" priority="19276" stopIfTrue="1" operator="equal">
      <formula>"Towel"</formula>
    </cfRule>
    <cfRule type="cellIs" dxfId="16053" priority="19277" stopIfTrue="1" operator="equal">
      <formula>"Napkin Hs"</formula>
    </cfRule>
    <cfRule type="cellIs" dxfId="16052" priority="19280" stopIfTrue="1" operator="equal">
      <formula>"Towel"</formula>
    </cfRule>
    <cfRule type="cellIs" dxfId="16051" priority="19281" stopIfTrue="1" operator="equal">
      <formula>"Napkin Hs"</formula>
    </cfRule>
    <cfRule type="cellIs" dxfId="16050" priority="19282" stopIfTrue="1" operator="equal">
      <formula>"Towel"</formula>
    </cfRule>
    <cfRule type="cellIs" dxfId="16049" priority="19283" stopIfTrue="1" operator="equal">
      <formula>"Napkin Hs"</formula>
    </cfRule>
    <cfRule type="cellIs" dxfId="16048" priority="19284" stopIfTrue="1" operator="equal">
      <formula>"Towel"</formula>
    </cfRule>
    <cfRule type="cellIs" dxfId="16047" priority="19285" stopIfTrue="1" operator="equal">
      <formula>"Napkin Hs"</formula>
    </cfRule>
    <cfRule type="cellIs" dxfId="16046" priority="19286" stopIfTrue="1" operator="equal">
      <formula>"Towel"</formula>
    </cfRule>
    <cfRule type="cellIs" dxfId="16045" priority="19287" stopIfTrue="1" operator="equal">
      <formula>"Napkin Hs"</formula>
    </cfRule>
    <cfRule type="cellIs" dxfId="16044" priority="19290" stopIfTrue="1" operator="equal">
      <formula>"Towel"</formula>
    </cfRule>
    <cfRule type="cellIs" dxfId="16043" priority="19291" stopIfTrue="1" operator="equal">
      <formula>"Napkin Hs"</formula>
    </cfRule>
    <cfRule type="cellIs" dxfId="16042" priority="19292" stopIfTrue="1" operator="equal">
      <formula>"Towel"</formula>
    </cfRule>
    <cfRule type="cellIs" dxfId="16041" priority="19293" stopIfTrue="1" operator="equal">
      <formula>"Napkin Hs"</formula>
    </cfRule>
    <cfRule type="cellIs" dxfId="16040" priority="19298" stopIfTrue="1" operator="equal">
      <formula>"Towel"</formula>
    </cfRule>
    <cfRule type="cellIs" dxfId="16039" priority="19299" stopIfTrue="1" operator="equal">
      <formula>"Napkin Hs"</formula>
    </cfRule>
    <cfRule type="cellIs" dxfId="16038" priority="19300" stopIfTrue="1" operator="equal">
      <formula>"Towel"</formula>
    </cfRule>
    <cfRule type="cellIs" dxfId="16037" priority="19301" stopIfTrue="1" operator="equal">
      <formula>"Napkin Hs"</formula>
    </cfRule>
    <cfRule type="cellIs" dxfId="16036" priority="19304" stopIfTrue="1" operator="equal">
      <formula>"Towel"</formula>
    </cfRule>
    <cfRule type="cellIs" dxfId="16035" priority="19305" stopIfTrue="1" operator="equal">
      <formula>"Napkin Hs"</formula>
    </cfRule>
    <cfRule type="cellIs" dxfId="16034" priority="19306" stopIfTrue="1" operator="equal">
      <formula>"Towel"</formula>
    </cfRule>
    <cfRule type="cellIs" dxfId="16033" priority="19307" stopIfTrue="1" operator="equal">
      <formula>"Napkin Hs"</formula>
    </cfRule>
    <cfRule type="cellIs" dxfId="16032" priority="19308" stopIfTrue="1" operator="equal">
      <formula>"Towel"</formula>
    </cfRule>
    <cfRule type="cellIs" dxfId="16031" priority="19309" stopIfTrue="1" operator="equal">
      <formula>"Napkin Hs"</formula>
    </cfRule>
    <cfRule type="cellIs" dxfId="16030" priority="19310" stopIfTrue="1" operator="equal">
      <formula>"Towel"</formula>
    </cfRule>
    <cfRule type="cellIs" dxfId="16029" priority="19311" stopIfTrue="1" operator="equal">
      <formula>"Napkin Hs"</formula>
    </cfRule>
    <cfRule type="cellIs" dxfId="16028" priority="19316" stopIfTrue="1" operator="equal">
      <formula>"Towel"</formula>
    </cfRule>
    <cfRule type="cellIs" dxfId="16027" priority="19317" stopIfTrue="1" operator="equal">
      <formula>"Napkin Hs"</formula>
    </cfRule>
    <cfRule type="cellIs" dxfId="16026" priority="19318" stopIfTrue="1" operator="equal">
      <formula>"Towel"</formula>
    </cfRule>
    <cfRule type="cellIs" dxfId="16025" priority="19319" stopIfTrue="1" operator="equal">
      <formula>"Napkin Hs"</formula>
    </cfRule>
    <cfRule type="cellIs" dxfId="16024" priority="19322" stopIfTrue="1" operator="equal">
      <formula>"Towel"</formula>
    </cfRule>
    <cfRule type="cellIs" dxfId="16023" priority="19323" stopIfTrue="1" operator="equal">
      <formula>"Napkin Hs"</formula>
    </cfRule>
    <cfRule type="cellIs" dxfId="16022" priority="19324" stopIfTrue="1" operator="equal">
      <formula>"Towel"</formula>
    </cfRule>
    <cfRule type="cellIs" dxfId="16021" priority="19325" stopIfTrue="1" operator="equal">
      <formula>"Napkin Hs"</formula>
    </cfRule>
    <cfRule type="cellIs" dxfId="16020" priority="19326" stopIfTrue="1" operator="equal">
      <formula>"Towel"</formula>
    </cfRule>
    <cfRule type="cellIs" dxfId="16019" priority="19327" stopIfTrue="1" operator="equal">
      <formula>"Napkin Hs"</formula>
    </cfRule>
    <cfRule type="cellIs" dxfId="16018" priority="19328" stopIfTrue="1" operator="equal">
      <formula>"Towel"</formula>
    </cfRule>
    <cfRule type="cellIs" dxfId="16017" priority="19329" stopIfTrue="1" operator="equal">
      <formula>"Napkin Hs"</formula>
    </cfRule>
    <cfRule type="cellIs" dxfId="16016" priority="19334" stopIfTrue="1" operator="equal">
      <formula>"Towel"</formula>
    </cfRule>
    <cfRule type="cellIs" dxfId="16015" priority="19335" stopIfTrue="1" operator="equal">
      <formula>"Napkin Hs"</formula>
    </cfRule>
    <cfRule type="cellIs" dxfId="16014" priority="19336" stopIfTrue="1" operator="equal">
      <formula>"Towel"</formula>
    </cfRule>
    <cfRule type="cellIs" dxfId="16013" priority="19337" stopIfTrue="1" operator="equal">
      <formula>"Napkin Hs"</formula>
    </cfRule>
    <cfRule type="cellIs" dxfId="16012" priority="19340" stopIfTrue="1" operator="equal">
      <formula>"Towel"</formula>
    </cfRule>
    <cfRule type="cellIs" dxfId="16011" priority="19341" stopIfTrue="1" operator="equal">
      <formula>"Napkin Hs"</formula>
    </cfRule>
    <cfRule type="cellIs" dxfId="16010" priority="19342" stopIfTrue="1" operator="equal">
      <formula>"Towel"</formula>
    </cfRule>
    <cfRule type="cellIs" dxfId="16009" priority="19343" stopIfTrue="1" operator="equal">
      <formula>"Napkin Hs"</formula>
    </cfRule>
  </conditionalFormatting>
  <conditionalFormatting sqref="C47">
    <cfRule type="cellIs" dxfId="16008" priority="19247" stopIfTrue="1" operator="equal">
      <formula>"Napkin Hs"</formula>
    </cfRule>
  </conditionalFormatting>
  <conditionalFormatting sqref="C47">
    <cfRule type="cellIs" dxfId="16007" priority="19246" stopIfTrue="1" operator="equal">
      <formula>"Napkin Hs"</formula>
    </cfRule>
  </conditionalFormatting>
  <conditionalFormatting sqref="C47">
    <cfRule type="cellIs" dxfId="16006" priority="19245" stopIfTrue="1" operator="equal">
      <formula>"Napkin Hs"</formula>
    </cfRule>
  </conditionalFormatting>
  <conditionalFormatting sqref="C47">
    <cfRule type="cellIs" dxfId="16005" priority="19244" stopIfTrue="1" operator="equal">
      <formula>"Napkin Hs"</formula>
    </cfRule>
  </conditionalFormatting>
  <conditionalFormatting sqref="C47">
    <cfRule type="cellIs" dxfId="16004" priority="19243" stopIfTrue="1" operator="equal">
      <formula>"Napkin Hs"</formula>
    </cfRule>
  </conditionalFormatting>
  <conditionalFormatting sqref="C47">
    <cfRule type="cellIs" dxfId="16003" priority="19242" stopIfTrue="1" operator="equal">
      <formula>"Napkin Hs"</formula>
    </cfRule>
  </conditionalFormatting>
  <conditionalFormatting sqref="C47">
    <cfRule type="cellIs" dxfId="16002" priority="19238" stopIfTrue="1" operator="equal">
      <formula>"Towel"</formula>
    </cfRule>
    <cfRule type="cellIs" dxfId="16001" priority="19239" stopIfTrue="1" operator="equal">
      <formula>"Napkin Hs"</formula>
    </cfRule>
  </conditionalFormatting>
  <conditionalFormatting sqref="C47">
    <cfRule type="cellIs" dxfId="16000" priority="19240" stopIfTrue="1" operator="equal">
      <formula>"Towel"</formula>
    </cfRule>
    <cfRule type="cellIs" dxfId="15999" priority="19241" stopIfTrue="1" operator="equal">
      <formula>"Napkin Hs"</formula>
    </cfRule>
  </conditionalFormatting>
  <conditionalFormatting sqref="C47">
    <cfRule type="cellIs" dxfId="15998" priority="19234" stopIfTrue="1" operator="equal">
      <formula>"Towel"</formula>
    </cfRule>
    <cfRule type="cellIs" dxfId="15997" priority="19235" stopIfTrue="1" operator="equal">
      <formula>"Napkin Hs"</formula>
    </cfRule>
  </conditionalFormatting>
  <conditionalFormatting sqref="C47">
    <cfRule type="cellIs" dxfId="15996" priority="19236" stopIfTrue="1" operator="equal">
      <formula>"Towel"</formula>
    </cfRule>
    <cfRule type="cellIs" dxfId="15995" priority="19237" stopIfTrue="1" operator="equal">
      <formula>"Napkin Hs"</formula>
    </cfRule>
  </conditionalFormatting>
  <conditionalFormatting sqref="B46:C46 B47">
    <cfRule type="cellIs" dxfId="15994" priority="19212" stopIfTrue="1" operator="equal">
      <formula>"Towel"</formula>
    </cfRule>
    <cfRule type="cellIs" dxfId="15993" priority="19213" stopIfTrue="1" operator="equal">
      <formula>"Napkin Hs"</formula>
    </cfRule>
  </conditionalFormatting>
  <conditionalFormatting sqref="C46">
    <cfRule type="cellIs" dxfId="15992" priority="19208" stopIfTrue="1" operator="equal">
      <formula>"Towel"</formula>
    </cfRule>
    <cfRule type="cellIs" dxfId="15991" priority="19209" stopIfTrue="1" operator="equal">
      <formula>"Napkin Hs"</formula>
    </cfRule>
  </conditionalFormatting>
  <conditionalFormatting sqref="C46">
    <cfRule type="cellIs" dxfId="15990" priority="19211" stopIfTrue="1" operator="equal">
      <formula>"Napkin Hs"</formula>
    </cfRule>
  </conditionalFormatting>
  <conditionalFormatting sqref="C46">
    <cfRule type="cellIs" dxfId="15989" priority="19210" stopIfTrue="1" operator="equal">
      <formula>"Towel"</formula>
    </cfRule>
  </conditionalFormatting>
  <conditionalFormatting sqref="B46:B47">
    <cfRule type="cellIs" dxfId="15988" priority="19206" stopIfTrue="1" operator="equal">
      <formula>"Towel"</formula>
    </cfRule>
    <cfRule type="cellIs" dxfId="15987" priority="19207" stopIfTrue="1" operator="equal">
      <formula>"Napkin Hs"</formula>
    </cfRule>
  </conditionalFormatting>
  <conditionalFormatting sqref="B46:B47">
    <cfRule type="cellIs" dxfId="15986" priority="19204" stopIfTrue="1" operator="equal">
      <formula>"Towel"</formula>
    </cfRule>
    <cfRule type="cellIs" dxfId="15985" priority="19205" stopIfTrue="1" operator="equal">
      <formula>"Napkin Hs"</formula>
    </cfRule>
  </conditionalFormatting>
  <conditionalFormatting sqref="B46:B47">
    <cfRule type="cellIs" dxfId="15984" priority="19202" stopIfTrue="1" operator="equal">
      <formula>"Towel"</formula>
    </cfRule>
    <cfRule type="cellIs" dxfId="15983" priority="19203" stopIfTrue="1" operator="equal">
      <formula>"Napkin Hs"</formula>
    </cfRule>
  </conditionalFormatting>
  <conditionalFormatting sqref="B46:B47">
    <cfRule type="cellIs" dxfId="15982" priority="19200" stopIfTrue="1" operator="equal">
      <formula>"Towel"</formula>
    </cfRule>
    <cfRule type="cellIs" dxfId="15981" priority="19201" stopIfTrue="1" operator="equal">
      <formula>"Napkin Hs"</formula>
    </cfRule>
  </conditionalFormatting>
  <conditionalFormatting sqref="B46:B47">
    <cfRule type="cellIs" dxfId="15980" priority="19198" stopIfTrue="1" operator="equal">
      <formula>"Towel"</formula>
    </cfRule>
    <cfRule type="cellIs" dxfId="15979" priority="19199" stopIfTrue="1" operator="equal">
      <formula>"Napkin Hs"</formula>
    </cfRule>
  </conditionalFormatting>
  <conditionalFormatting sqref="B46:B47">
    <cfRule type="cellIs" dxfId="15978" priority="19196" stopIfTrue="1" operator="equal">
      <formula>"Towel"</formula>
    </cfRule>
    <cfRule type="cellIs" dxfId="15977" priority="19197" stopIfTrue="1" operator="equal">
      <formula>"Napkin Hs"</formula>
    </cfRule>
  </conditionalFormatting>
  <conditionalFormatting sqref="B46:B47">
    <cfRule type="cellIs" dxfId="15976" priority="19194" stopIfTrue="1" operator="equal">
      <formula>"Towel"</formula>
    </cfRule>
    <cfRule type="cellIs" dxfId="15975" priority="19195" stopIfTrue="1" operator="equal">
      <formula>"Napkin Hs"</formula>
    </cfRule>
  </conditionalFormatting>
  <conditionalFormatting sqref="B46:B47">
    <cfRule type="cellIs" dxfId="15974" priority="19192" stopIfTrue="1" operator="equal">
      <formula>"Towel"</formula>
    </cfRule>
    <cfRule type="cellIs" dxfId="15973" priority="19193" stopIfTrue="1" operator="equal">
      <formula>"Napkin Hs"</formula>
    </cfRule>
  </conditionalFormatting>
  <conditionalFormatting sqref="B46:B47">
    <cfRule type="cellIs" dxfId="15972" priority="19191" stopIfTrue="1" operator="equal">
      <formula>"Napkin Hs"</formula>
    </cfRule>
  </conditionalFormatting>
  <conditionalFormatting sqref="B46:B47">
    <cfRule type="cellIs" dxfId="15971" priority="19190" stopIfTrue="1" operator="equal">
      <formula>"Napkin Hs"</formula>
    </cfRule>
  </conditionalFormatting>
  <conditionalFormatting sqref="B46:B47">
    <cfRule type="cellIs" dxfId="15970" priority="19189" stopIfTrue="1" operator="equal">
      <formula>"Napkin Hs"</formula>
    </cfRule>
  </conditionalFormatting>
  <conditionalFormatting sqref="C46">
    <cfRule type="cellIs" dxfId="15969" priority="19187" stopIfTrue="1" operator="equal">
      <formula>"Towel"</formula>
    </cfRule>
    <cfRule type="cellIs" dxfId="15968" priority="19188" stopIfTrue="1" operator="equal">
      <formula>"Napkin Hs"</formula>
    </cfRule>
  </conditionalFormatting>
  <conditionalFormatting sqref="C46">
    <cfRule type="cellIs" dxfId="15967" priority="19183" stopIfTrue="1" operator="equal">
      <formula>"Towel"</formula>
    </cfRule>
    <cfRule type="cellIs" dxfId="15966" priority="19184" stopIfTrue="1" operator="equal">
      <formula>"Napkin Hs"</formula>
    </cfRule>
  </conditionalFormatting>
  <conditionalFormatting sqref="C46">
    <cfRule type="cellIs" dxfId="15965" priority="19185" stopIfTrue="1" operator="equal">
      <formula>"Towel"</formula>
    </cfRule>
    <cfRule type="cellIs" dxfId="15964" priority="19186" stopIfTrue="1" operator="equal">
      <formula>"Napkin Hs"</formula>
    </cfRule>
  </conditionalFormatting>
  <conditionalFormatting sqref="C46">
    <cfRule type="cellIs" dxfId="15963" priority="19181" stopIfTrue="1" operator="equal">
      <formula>"Towel"</formula>
    </cfRule>
    <cfRule type="cellIs" dxfId="15962" priority="19182" stopIfTrue="1" operator="equal">
      <formula>"Napkin Hs"</formula>
    </cfRule>
  </conditionalFormatting>
  <conditionalFormatting sqref="C46">
    <cfRule type="cellIs" dxfId="15961" priority="19179" stopIfTrue="1" operator="equal">
      <formula>"Towel"</formula>
    </cfRule>
    <cfRule type="cellIs" dxfId="15960" priority="19180" stopIfTrue="1" operator="equal">
      <formula>"Napkin Hs"</formula>
    </cfRule>
  </conditionalFormatting>
  <conditionalFormatting sqref="C46">
    <cfRule type="cellIs" dxfId="15959" priority="19177" stopIfTrue="1" operator="equal">
      <formula>"Towel"</formula>
    </cfRule>
    <cfRule type="cellIs" dxfId="15958" priority="19178" stopIfTrue="1" operator="equal">
      <formula>"Napkin Hs"</formula>
    </cfRule>
  </conditionalFormatting>
  <conditionalFormatting sqref="C46">
    <cfRule type="cellIs" dxfId="15957" priority="19169" stopIfTrue="1" operator="equal">
      <formula>"Towel"</formula>
    </cfRule>
    <cfRule type="cellIs" dxfId="15956" priority="19170" stopIfTrue="1" operator="equal">
      <formula>"Napkin Hs"</formula>
    </cfRule>
  </conditionalFormatting>
  <conditionalFormatting sqref="C46">
    <cfRule type="cellIs" dxfId="15955" priority="19171" stopIfTrue="1" operator="equal">
      <formula>"Towel"</formula>
    </cfRule>
    <cfRule type="cellIs" dxfId="15954" priority="19172" stopIfTrue="1" operator="equal">
      <formula>"Napkin Hs"</formula>
    </cfRule>
  </conditionalFormatting>
  <conditionalFormatting sqref="C46">
    <cfRule type="cellIs" dxfId="15953" priority="19167" stopIfTrue="1" operator="equal">
      <formula>"Towel"</formula>
    </cfRule>
    <cfRule type="cellIs" dxfId="15952" priority="19168" stopIfTrue="1" operator="equal">
      <formula>"Napkin Hs"</formula>
    </cfRule>
  </conditionalFormatting>
  <conditionalFormatting sqref="C46">
    <cfRule type="cellIs" dxfId="15951" priority="19165" stopIfTrue="1" operator="equal">
      <formula>"Towel"</formula>
    </cfRule>
    <cfRule type="cellIs" dxfId="15950" priority="19166" stopIfTrue="1" operator="equal">
      <formula>"Napkin Hs"</formula>
    </cfRule>
  </conditionalFormatting>
  <conditionalFormatting sqref="C46">
    <cfRule type="cellIs" dxfId="15949" priority="19173" stopIfTrue="1" operator="equal">
      <formula>"Towel"</formula>
    </cfRule>
    <cfRule type="cellIs" dxfId="15948" priority="19174" stopIfTrue="1" operator="equal">
      <formula>"Napkin Hs"</formula>
    </cfRule>
  </conditionalFormatting>
  <conditionalFormatting sqref="C46">
    <cfRule type="cellIs" dxfId="15947" priority="19175" stopIfTrue="1" operator="equal">
      <formula>"Towel"</formula>
    </cfRule>
    <cfRule type="cellIs" dxfId="15946" priority="19176" stopIfTrue="1" operator="equal">
      <formula>"Napkin Hs"</formula>
    </cfRule>
  </conditionalFormatting>
  <conditionalFormatting sqref="C46">
    <cfRule type="cellIs" dxfId="15945" priority="19163" stopIfTrue="1" operator="equal">
      <formula>"Towel"</formula>
    </cfRule>
    <cfRule type="cellIs" dxfId="15944" priority="19164" stopIfTrue="1" operator="equal">
      <formula>"Napkin Hs"</formula>
    </cfRule>
  </conditionalFormatting>
  <conditionalFormatting sqref="C46">
    <cfRule type="cellIs" dxfId="15943" priority="19159" stopIfTrue="1" operator="equal">
      <formula>"Towel"</formula>
    </cfRule>
    <cfRule type="cellIs" dxfId="15942" priority="19160" stopIfTrue="1" operator="equal">
      <formula>"Napkin Hs"</formula>
    </cfRule>
  </conditionalFormatting>
  <conditionalFormatting sqref="C46">
    <cfRule type="cellIs" dxfId="15941" priority="19161" stopIfTrue="1" operator="equal">
      <formula>"Towel"</formula>
    </cfRule>
    <cfRule type="cellIs" dxfId="15940" priority="19162" stopIfTrue="1" operator="equal">
      <formula>"Napkin Hs"</formula>
    </cfRule>
  </conditionalFormatting>
  <conditionalFormatting sqref="C46">
    <cfRule type="cellIs" dxfId="15939" priority="19157" stopIfTrue="1" operator="equal">
      <formula>"Towel"</formula>
    </cfRule>
    <cfRule type="cellIs" dxfId="15938" priority="19158" stopIfTrue="1" operator="equal">
      <formula>"Napkin Hs"</formula>
    </cfRule>
  </conditionalFormatting>
  <conditionalFormatting sqref="C46">
    <cfRule type="cellIs" dxfId="15937" priority="19155" stopIfTrue="1" operator="equal">
      <formula>"Towel"</formula>
    </cfRule>
    <cfRule type="cellIs" dxfId="15936" priority="19156" stopIfTrue="1" operator="equal">
      <formula>"Napkin Hs"</formula>
    </cfRule>
  </conditionalFormatting>
  <conditionalFormatting sqref="C46">
    <cfRule type="cellIs" dxfId="15935" priority="19153" stopIfTrue="1" operator="equal">
      <formula>"Towel"</formula>
    </cfRule>
    <cfRule type="cellIs" dxfId="15934" priority="19154" stopIfTrue="1" operator="equal">
      <formula>"Napkin Hs"</formula>
    </cfRule>
  </conditionalFormatting>
  <conditionalFormatting sqref="C46">
    <cfRule type="cellIs" dxfId="15933" priority="19145" stopIfTrue="1" operator="equal">
      <formula>"Towel"</formula>
    </cfRule>
    <cfRule type="cellIs" dxfId="15932" priority="19146" stopIfTrue="1" operator="equal">
      <formula>"Napkin Hs"</formula>
    </cfRule>
  </conditionalFormatting>
  <conditionalFormatting sqref="C46">
    <cfRule type="cellIs" dxfId="15931" priority="19147" stopIfTrue="1" operator="equal">
      <formula>"Towel"</formula>
    </cfRule>
    <cfRule type="cellIs" dxfId="15930" priority="19148" stopIfTrue="1" operator="equal">
      <formula>"Napkin Hs"</formula>
    </cfRule>
  </conditionalFormatting>
  <conditionalFormatting sqref="C46">
    <cfRule type="cellIs" dxfId="15929" priority="19143" stopIfTrue="1" operator="equal">
      <formula>"Towel"</formula>
    </cfRule>
    <cfRule type="cellIs" dxfId="15928" priority="19144" stopIfTrue="1" operator="equal">
      <formula>"Napkin Hs"</formula>
    </cfRule>
  </conditionalFormatting>
  <conditionalFormatting sqref="C46">
    <cfRule type="cellIs" dxfId="15927" priority="19141" stopIfTrue="1" operator="equal">
      <formula>"Towel"</formula>
    </cfRule>
    <cfRule type="cellIs" dxfId="15926" priority="19142" stopIfTrue="1" operator="equal">
      <formula>"Napkin Hs"</formula>
    </cfRule>
  </conditionalFormatting>
  <conditionalFormatting sqref="C46">
    <cfRule type="cellIs" dxfId="15925" priority="19149" stopIfTrue="1" operator="equal">
      <formula>"Towel"</formula>
    </cfRule>
    <cfRule type="cellIs" dxfId="15924" priority="19150" stopIfTrue="1" operator="equal">
      <formula>"Napkin Hs"</formula>
    </cfRule>
  </conditionalFormatting>
  <conditionalFormatting sqref="C46">
    <cfRule type="cellIs" dxfId="15923" priority="19151" stopIfTrue="1" operator="equal">
      <formula>"Towel"</formula>
    </cfRule>
    <cfRule type="cellIs" dxfId="15922" priority="19152" stopIfTrue="1" operator="equal">
      <formula>"Napkin Hs"</formula>
    </cfRule>
  </conditionalFormatting>
  <conditionalFormatting sqref="C46">
    <cfRule type="cellIs" dxfId="15921" priority="19139" stopIfTrue="1" operator="equal">
      <formula>"Towel"</formula>
    </cfRule>
    <cfRule type="cellIs" dxfId="15920" priority="19140" stopIfTrue="1" operator="equal">
      <formula>"Napkin Hs"</formula>
    </cfRule>
  </conditionalFormatting>
  <conditionalFormatting sqref="C46">
    <cfRule type="cellIs" dxfId="15919" priority="19135" stopIfTrue="1" operator="equal">
      <formula>"Towel"</formula>
    </cfRule>
    <cfRule type="cellIs" dxfId="15918" priority="19136" stopIfTrue="1" operator="equal">
      <formula>"Napkin Hs"</formula>
    </cfRule>
  </conditionalFormatting>
  <conditionalFormatting sqref="C46">
    <cfRule type="cellIs" dxfId="15917" priority="19137" stopIfTrue="1" operator="equal">
      <formula>"Towel"</formula>
    </cfRule>
    <cfRule type="cellIs" dxfId="15916" priority="19138" stopIfTrue="1" operator="equal">
      <formula>"Napkin Hs"</formula>
    </cfRule>
  </conditionalFormatting>
  <conditionalFormatting sqref="C46">
    <cfRule type="cellIs" dxfId="15915" priority="19131" stopIfTrue="1" operator="equal">
      <formula>"Towel"</formula>
    </cfRule>
    <cfRule type="cellIs" dxfId="15914" priority="19132" stopIfTrue="1" operator="equal">
      <formula>"Napkin Hs"</formula>
    </cfRule>
  </conditionalFormatting>
  <conditionalFormatting sqref="C46">
    <cfRule type="cellIs" dxfId="15913" priority="19133" stopIfTrue="1" operator="equal">
      <formula>"Towel"</formula>
    </cfRule>
    <cfRule type="cellIs" dxfId="15912" priority="19134" stopIfTrue="1" operator="equal">
      <formula>"Napkin Hs"</formula>
    </cfRule>
  </conditionalFormatting>
  <conditionalFormatting sqref="C46">
    <cfRule type="cellIs" dxfId="15911" priority="19129" stopIfTrue="1" operator="equal">
      <formula>"Towel"</formula>
    </cfRule>
    <cfRule type="cellIs" dxfId="15910" priority="19130" stopIfTrue="1" operator="equal">
      <formula>"Napkin Hs"</formula>
    </cfRule>
  </conditionalFormatting>
  <conditionalFormatting sqref="C46">
    <cfRule type="cellIs" dxfId="15909" priority="19123" stopIfTrue="1" operator="equal">
      <formula>"Towel"</formula>
    </cfRule>
    <cfRule type="cellIs" dxfId="15908" priority="19124" stopIfTrue="1" operator="equal">
      <formula>"Napkin Hs"</formula>
    </cfRule>
  </conditionalFormatting>
  <conditionalFormatting sqref="C46">
    <cfRule type="cellIs" dxfId="15907" priority="19127" stopIfTrue="1" operator="equal">
      <formula>"Towel"</formula>
    </cfRule>
    <cfRule type="cellIs" dxfId="15906" priority="19128" stopIfTrue="1" operator="equal">
      <formula>"Napkin Hs"</formula>
    </cfRule>
  </conditionalFormatting>
  <conditionalFormatting sqref="C46">
    <cfRule type="cellIs" dxfId="15905" priority="19125" stopIfTrue="1" operator="equal">
      <formula>"Towel"</formula>
    </cfRule>
    <cfRule type="cellIs" dxfId="15904" priority="19126" stopIfTrue="1" operator="equal">
      <formula>"Napkin Hs"</formula>
    </cfRule>
  </conditionalFormatting>
  <conditionalFormatting sqref="C46">
    <cfRule type="cellIs" dxfId="15903" priority="19117" stopIfTrue="1" operator="equal">
      <formula>"Towel"</formula>
    </cfRule>
    <cfRule type="cellIs" dxfId="15902" priority="19118" stopIfTrue="1" operator="equal">
      <formula>"Napkin Hs"</formula>
    </cfRule>
  </conditionalFormatting>
  <conditionalFormatting sqref="C46">
    <cfRule type="cellIs" dxfId="15901" priority="19119" stopIfTrue="1" operator="equal">
      <formula>"Towel"</formula>
    </cfRule>
    <cfRule type="cellIs" dxfId="15900" priority="19120" stopIfTrue="1" operator="equal">
      <formula>"Napkin Hs"</formula>
    </cfRule>
  </conditionalFormatting>
  <conditionalFormatting sqref="C46">
    <cfRule type="cellIs" dxfId="15899" priority="19121" stopIfTrue="1" operator="equal">
      <formula>"Towel"</formula>
    </cfRule>
    <cfRule type="cellIs" dxfId="15898" priority="19122" stopIfTrue="1" operator="equal">
      <formula>"Napkin Hs"</formula>
    </cfRule>
  </conditionalFormatting>
  <conditionalFormatting sqref="C46">
    <cfRule type="cellIs" dxfId="15897" priority="19115" stopIfTrue="1" operator="equal">
      <formula>"Towel"</formula>
    </cfRule>
    <cfRule type="cellIs" dxfId="15896" priority="19116" stopIfTrue="1" operator="equal">
      <formula>"Napkin Hs"</formula>
    </cfRule>
  </conditionalFormatting>
  <conditionalFormatting sqref="C46">
    <cfRule type="cellIs" dxfId="15895" priority="19113" stopIfTrue="1" operator="equal">
      <formula>"Towel"</formula>
    </cfRule>
    <cfRule type="cellIs" dxfId="15894" priority="19114" stopIfTrue="1" operator="equal">
      <formula>"Napkin Hs"</formula>
    </cfRule>
  </conditionalFormatting>
  <conditionalFormatting sqref="C46">
    <cfRule type="cellIs" dxfId="15893" priority="19089" stopIfTrue="1" operator="equal">
      <formula>"Towel"</formula>
    </cfRule>
  </conditionalFormatting>
  <conditionalFormatting sqref="C46">
    <cfRule type="cellIs" dxfId="15892" priority="19090" stopIfTrue="1" operator="equal">
      <formula>"Napkin Hs"</formula>
    </cfRule>
    <cfRule type="cellIs" dxfId="15891" priority="19095" stopIfTrue="1" operator="equal">
      <formula>"Towel"</formula>
    </cfRule>
    <cfRule type="cellIs" dxfId="15890" priority="19096" stopIfTrue="1" operator="equal">
      <formula>"Napkin Hs"</formula>
    </cfRule>
    <cfRule type="cellIs" dxfId="15889" priority="19105" stopIfTrue="1" operator="equal">
      <formula>"Towel"</formula>
    </cfRule>
    <cfRule type="cellIs" dxfId="15888" priority="19106" stopIfTrue="1" operator="equal">
      <formula>"Napkin Hs"</formula>
    </cfRule>
    <cfRule type="cellIs" dxfId="15887" priority="19111" stopIfTrue="1" operator="equal">
      <formula>"Towel"</formula>
    </cfRule>
    <cfRule type="cellIs" dxfId="15886" priority="19112" stopIfTrue="1" operator="equal">
      <formula>"Napkin Hs"</formula>
    </cfRule>
  </conditionalFormatting>
  <conditionalFormatting sqref="C46">
    <cfRule type="cellIs" dxfId="15885" priority="19091" stopIfTrue="1" operator="equal">
      <formula>"Towel"</formula>
    </cfRule>
    <cfRule type="cellIs" dxfId="15884" priority="19092" stopIfTrue="1" operator="equal">
      <formula>"Napkin Hs"</formula>
    </cfRule>
    <cfRule type="cellIs" dxfId="15883" priority="19093" stopIfTrue="1" operator="equal">
      <formula>"Towel"</formula>
    </cfRule>
    <cfRule type="cellIs" dxfId="15882" priority="19094" stopIfTrue="1" operator="equal">
      <formula>"Napkin Hs"</formula>
    </cfRule>
    <cfRule type="cellIs" dxfId="15881" priority="19097" stopIfTrue="1" operator="equal">
      <formula>"Towel"</formula>
    </cfRule>
    <cfRule type="cellIs" dxfId="15880" priority="19098" stopIfTrue="1" operator="equal">
      <formula>"Napkin Hs"</formula>
    </cfRule>
    <cfRule type="cellIs" dxfId="15879" priority="19099" stopIfTrue="1" operator="equal">
      <formula>"Towel"</formula>
    </cfRule>
    <cfRule type="cellIs" dxfId="15878" priority="19100" stopIfTrue="1" operator="equal">
      <formula>"Napkin Hs"</formula>
    </cfRule>
    <cfRule type="cellIs" dxfId="15877" priority="19101" stopIfTrue="1" operator="equal">
      <formula>"Towel"</formula>
    </cfRule>
    <cfRule type="cellIs" dxfId="15876" priority="19102" stopIfTrue="1" operator="equal">
      <formula>"Napkin Hs"</formula>
    </cfRule>
    <cfRule type="cellIs" dxfId="15875" priority="19103" stopIfTrue="1" operator="equal">
      <formula>"Towel"</formula>
    </cfRule>
    <cfRule type="cellIs" dxfId="15874" priority="19104" stopIfTrue="1" operator="equal">
      <formula>"Napkin Hs"</formula>
    </cfRule>
    <cfRule type="cellIs" dxfId="15873" priority="19107" stopIfTrue="1" operator="equal">
      <formula>"Towel"</formula>
    </cfRule>
    <cfRule type="cellIs" dxfId="15872" priority="19108" stopIfTrue="1" operator="equal">
      <formula>"Napkin Hs"</formula>
    </cfRule>
    <cfRule type="cellIs" dxfId="15871" priority="19110" stopIfTrue="1" operator="equal">
      <formula>"Napkin Hs"</formula>
    </cfRule>
  </conditionalFormatting>
  <conditionalFormatting sqref="C46">
    <cfRule type="cellIs" dxfId="15870" priority="19109" stopIfTrue="1" operator="equal">
      <formula>"Towel"</formula>
    </cfRule>
  </conditionalFormatting>
  <conditionalFormatting sqref="C46">
    <cfRule type="cellIs" dxfId="15869" priority="19087" stopIfTrue="1" operator="equal">
      <formula>"Towel"</formula>
    </cfRule>
    <cfRule type="cellIs" dxfId="15868" priority="19088" stopIfTrue="1" operator="equal">
      <formula>"Napkin Hs"</formula>
    </cfRule>
  </conditionalFormatting>
  <conditionalFormatting sqref="C46">
    <cfRule type="cellIs" dxfId="15867" priority="19086" stopIfTrue="1" operator="equal">
      <formula>"Napkin Hs"</formula>
    </cfRule>
  </conditionalFormatting>
  <conditionalFormatting sqref="C46">
    <cfRule type="cellIs" dxfId="15866" priority="19085" stopIfTrue="1" operator="equal">
      <formula>"Towel"</formula>
    </cfRule>
  </conditionalFormatting>
  <conditionalFormatting sqref="C46">
    <cfRule type="cellIs" dxfId="15865" priority="19083" stopIfTrue="1" operator="equal">
      <formula>"Towel"</formula>
    </cfRule>
  </conditionalFormatting>
  <conditionalFormatting sqref="C46">
    <cfRule type="cellIs" dxfId="15864" priority="19084" stopIfTrue="1" operator="equal">
      <formula>"Napkin Hs"</formula>
    </cfRule>
  </conditionalFormatting>
  <conditionalFormatting sqref="C46">
    <cfRule type="cellIs" dxfId="15863" priority="18987" stopIfTrue="1" operator="equal">
      <formula>"Towel"</formula>
    </cfRule>
  </conditionalFormatting>
  <conditionalFormatting sqref="C46">
    <cfRule type="cellIs" dxfId="15862" priority="18997" stopIfTrue="1" operator="equal">
      <formula>"Towel"</formula>
    </cfRule>
    <cfRule type="cellIs" dxfId="15861" priority="18998" stopIfTrue="1" operator="equal">
      <formula>"Napkin Hs"</formula>
    </cfRule>
    <cfRule type="cellIs" dxfId="15860" priority="19003" stopIfTrue="1" operator="equal">
      <formula>"Towel"</formula>
    </cfRule>
    <cfRule type="cellIs" dxfId="15859" priority="19004" stopIfTrue="1" operator="equal">
      <formula>"Napkin Hs"</formula>
    </cfRule>
    <cfRule type="cellIs" dxfId="15858" priority="19009" stopIfTrue="1" operator="equal">
      <formula>"Towel"</formula>
    </cfRule>
    <cfRule type="cellIs" dxfId="15857" priority="19010" stopIfTrue="1" operator="equal">
      <formula>"Napkin Hs"</formula>
    </cfRule>
    <cfRule type="cellIs" dxfId="15856" priority="19011" stopIfTrue="1" operator="equal">
      <formula>"Towel"</formula>
    </cfRule>
    <cfRule type="cellIs" dxfId="15855" priority="19012" stopIfTrue="1" operator="equal">
      <formula>"Napkin Hs"</formula>
    </cfRule>
    <cfRule type="cellIs" dxfId="15854" priority="19017" stopIfTrue="1" operator="equal">
      <formula>"Towel"</formula>
    </cfRule>
    <cfRule type="cellIs" dxfId="15853" priority="19018" stopIfTrue="1" operator="equal">
      <formula>"Napkin Hs"</formula>
    </cfRule>
    <cfRule type="cellIs" dxfId="15852" priority="19027" stopIfTrue="1" operator="equal">
      <formula>"Towel"</formula>
    </cfRule>
    <cfRule type="cellIs" dxfId="15851" priority="19028" stopIfTrue="1" operator="equal">
      <formula>"Napkin Hs"</formula>
    </cfRule>
    <cfRule type="cellIs" dxfId="15850" priority="19033" stopIfTrue="1" operator="equal">
      <formula>"Towel"</formula>
    </cfRule>
    <cfRule type="cellIs" dxfId="15849" priority="19034" stopIfTrue="1" operator="equal">
      <formula>"Napkin Hs"</formula>
    </cfRule>
    <cfRule type="cellIs" dxfId="15848" priority="19035" stopIfTrue="1" operator="equal">
      <formula>"Towel"</formula>
    </cfRule>
    <cfRule type="cellIs" dxfId="15847" priority="19036" stopIfTrue="1" operator="equal">
      <formula>"Napkin Hs"</formula>
    </cfRule>
    <cfRule type="cellIs" dxfId="15846" priority="19041" stopIfTrue="1" operator="equal">
      <formula>"Towel"</formula>
    </cfRule>
    <cfRule type="cellIs" dxfId="15845" priority="19042" stopIfTrue="1" operator="equal">
      <formula>"Napkin Hs"</formula>
    </cfRule>
    <cfRule type="cellIs" dxfId="15844" priority="19051" stopIfTrue="1" operator="equal">
      <formula>"Towel"</formula>
    </cfRule>
    <cfRule type="cellIs" dxfId="15843" priority="19052" stopIfTrue="1" operator="equal">
      <formula>"Napkin Hs"</formula>
    </cfRule>
    <cfRule type="cellIs" dxfId="15842" priority="19053" stopIfTrue="1" operator="equal">
      <formula>"Towel"</formula>
    </cfRule>
    <cfRule type="cellIs" dxfId="15841" priority="19054" stopIfTrue="1" operator="equal">
      <formula>"Napkin Hs"</formula>
    </cfRule>
    <cfRule type="cellIs" dxfId="15840" priority="19059" stopIfTrue="1" operator="equal">
      <formula>"Towel"</formula>
    </cfRule>
    <cfRule type="cellIs" dxfId="15839" priority="19060" stopIfTrue="1" operator="equal">
      <formula>"Napkin Hs"</formula>
    </cfRule>
    <cfRule type="cellIs" dxfId="15838" priority="19069" stopIfTrue="1" operator="equal">
      <formula>"Towel"</formula>
    </cfRule>
    <cfRule type="cellIs" dxfId="15837" priority="19070" stopIfTrue="1" operator="equal">
      <formula>"Napkin Hs"</formula>
    </cfRule>
    <cfRule type="cellIs" dxfId="15836" priority="19071" stopIfTrue="1" operator="equal">
      <formula>"Towel"</formula>
    </cfRule>
    <cfRule type="cellIs" dxfId="15835" priority="19072" stopIfTrue="1" operator="equal">
      <formula>"Napkin Hs"</formula>
    </cfRule>
    <cfRule type="cellIs" dxfId="15834" priority="19078" stopIfTrue="1" operator="equal">
      <formula>"Napkin Hs"</formula>
    </cfRule>
  </conditionalFormatting>
  <conditionalFormatting sqref="C46">
    <cfRule type="cellIs" dxfId="15833" priority="19077" stopIfTrue="1" operator="equal">
      <formula>"Towel"</formula>
    </cfRule>
  </conditionalFormatting>
  <conditionalFormatting sqref="C46">
    <cfRule type="cellIs" dxfId="15832" priority="18988" stopIfTrue="1" operator="equal">
      <formula>"Napkin Hs"</formula>
    </cfRule>
    <cfRule type="cellIs" dxfId="15831" priority="18989" stopIfTrue="1" operator="equal">
      <formula>"Towel"</formula>
    </cfRule>
    <cfRule type="cellIs" dxfId="15830" priority="18990" stopIfTrue="1" operator="equal">
      <formula>"Napkin Hs"</formula>
    </cfRule>
    <cfRule type="cellIs" dxfId="15829" priority="18991" stopIfTrue="1" operator="equal">
      <formula>"Towel"</formula>
    </cfRule>
    <cfRule type="cellIs" dxfId="15828" priority="18992" stopIfTrue="1" operator="equal">
      <formula>"Napkin Hs"</formula>
    </cfRule>
    <cfRule type="cellIs" dxfId="15827" priority="18993" stopIfTrue="1" operator="equal">
      <formula>"Towel"</formula>
    </cfRule>
    <cfRule type="cellIs" dxfId="15826" priority="18994" stopIfTrue="1" operator="equal">
      <formula>"Napkin Hs"</formula>
    </cfRule>
    <cfRule type="cellIs" dxfId="15825" priority="18995" stopIfTrue="1" operator="equal">
      <formula>"Towel"</formula>
    </cfRule>
    <cfRule type="cellIs" dxfId="15824" priority="18996" stopIfTrue="1" operator="equal">
      <formula>"Napkin Hs"</formula>
    </cfRule>
    <cfRule type="cellIs" dxfId="15823" priority="18999" stopIfTrue="1" operator="equal">
      <formula>"Towel"</formula>
    </cfRule>
    <cfRule type="cellIs" dxfId="15822" priority="19000" stopIfTrue="1" operator="equal">
      <formula>"Napkin Hs"</formula>
    </cfRule>
    <cfRule type="cellIs" dxfId="15821" priority="19001" stopIfTrue="1" operator="equal">
      <formula>"Towel"</formula>
    </cfRule>
    <cfRule type="cellIs" dxfId="15820" priority="19002" stopIfTrue="1" operator="equal">
      <formula>"Napkin Hs"</formula>
    </cfRule>
    <cfRule type="cellIs" dxfId="15819" priority="19005" stopIfTrue="1" operator="equal">
      <formula>"Towel"</formula>
    </cfRule>
    <cfRule type="cellIs" dxfId="15818" priority="19006" stopIfTrue="1" operator="equal">
      <formula>"Napkin Hs"</formula>
    </cfRule>
    <cfRule type="cellIs" dxfId="15817" priority="19007" stopIfTrue="1" operator="equal">
      <formula>"Towel"</formula>
    </cfRule>
    <cfRule type="cellIs" dxfId="15816" priority="19008" stopIfTrue="1" operator="equal">
      <formula>"Napkin Hs"</formula>
    </cfRule>
    <cfRule type="cellIs" dxfId="15815" priority="19013" stopIfTrue="1" operator="equal">
      <formula>"Towel"</formula>
    </cfRule>
    <cfRule type="cellIs" dxfId="15814" priority="19014" stopIfTrue="1" operator="equal">
      <formula>"Napkin Hs"</formula>
    </cfRule>
    <cfRule type="cellIs" dxfId="15813" priority="19015" stopIfTrue="1" operator="equal">
      <formula>"Towel"</formula>
    </cfRule>
    <cfRule type="cellIs" dxfId="15812" priority="19016" stopIfTrue="1" operator="equal">
      <formula>"Napkin Hs"</formula>
    </cfRule>
    <cfRule type="cellIs" dxfId="15811" priority="19019" stopIfTrue="1" operator="equal">
      <formula>"Towel"</formula>
    </cfRule>
    <cfRule type="cellIs" dxfId="15810" priority="19020" stopIfTrue="1" operator="equal">
      <formula>"Napkin Hs"</formula>
    </cfRule>
    <cfRule type="cellIs" dxfId="15809" priority="19021" stopIfTrue="1" operator="equal">
      <formula>"Towel"</formula>
    </cfRule>
    <cfRule type="cellIs" dxfId="15808" priority="19022" stopIfTrue="1" operator="equal">
      <formula>"Napkin Hs"</formula>
    </cfRule>
    <cfRule type="cellIs" dxfId="15807" priority="19023" stopIfTrue="1" operator="equal">
      <formula>"Towel"</formula>
    </cfRule>
    <cfRule type="cellIs" dxfId="15806" priority="19024" stopIfTrue="1" operator="equal">
      <formula>"Napkin Hs"</formula>
    </cfRule>
    <cfRule type="cellIs" dxfId="15805" priority="19025" stopIfTrue="1" operator="equal">
      <formula>"Towel"</formula>
    </cfRule>
    <cfRule type="cellIs" dxfId="15804" priority="19026" stopIfTrue="1" operator="equal">
      <formula>"Napkin Hs"</formula>
    </cfRule>
    <cfRule type="cellIs" dxfId="15803" priority="19029" stopIfTrue="1" operator="equal">
      <formula>"Towel"</formula>
    </cfRule>
    <cfRule type="cellIs" dxfId="15802" priority="19030" stopIfTrue="1" operator="equal">
      <formula>"Napkin Hs"</formula>
    </cfRule>
    <cfRule type="cellIs" dxfId="15801" priority="19031" stopIfTrue="1" operator="equal">
      <formula>"Towel"</formula>
    </cfRule>
    <cfRule type="cellIs" dxfId="15800" priority="19032" stopIfTrue="1" operator="equal">
      <formula>"Napkin Hs"</formula>
    </cfRule>
    <cfRule type="cellIs" dxfId="15799" priority="19037" stopIfTrue="1" operator="equal">
      <formula>"Towel"</formula>
    </cfRule>
    <cfRule type="cellIs" dxfId="15798" priority="19038" stopIfTrue="1" operator="equal">
      <formula>"Napkin Hs"</formula>
    </cfRule>
    <cfRule type="cellIs" dxfId="15797" priority="19039" stopIfTrue="1" operator="equal">
      <formula>"Towel"</formula>
    </cfRule>
    <cfRule type="cellIs" dxfId="15796" priority="19040" stopIfTrue="1" operator="equal">
      <formula>"Napkin Hs"</formula>
    </cfRule>
    <cfRule type="cellIs" dxfId="15795" priority="19043" stopIfTrue="1" operator="equal">
      <formula>"Towel"</formula>
    </cfRule>
    <cfRule type="cellIs" dxfId="15794" priority="19044" stopIfTrue="1" operator="equal">
      <formula>"Napkin Hs"</formula>
    </cfRule>
    <cfRule type="cellIs" dxfId="15793" priority="19045" stopIfTrue="1" operator="equal">
      <formula>"Towel"</formula>
    </cfRule>
    <cfRule type="cellIs" dxfId="15792" priority="19046" stopIfTrue="1" operator="equal">
      <formula>"Napkin Hs"</formula>
    </cfRule>
    <cfRule type="cellIs" dxfId="15791" priority="19047" stopIfTrue="1" operator="equal">
      <formula>"Towel"</formula>
    </cfRule>
    <cfRule type="cellIs" dxfId="15790" priority="19048" stopIfTrue="1" operator="equal">
      <formula>"Napkin Hs"</formula>
    </cfRule>
    <cfRule type="cellIs" dxfId="15789" priority="19049" stopIfTrue="1" operator="equal">
      <formula>"Towel"</formula>
    </cfRule>
    <cfRule type="cellIs" dxfId="15788" priority="19050" stopIfTrue="1" operator="equal">
      <formula>"Napkin Hs"</formula>
    </cfRule>
    <cfRule type="cellIs" dxfId="15787" priority="19055" stopIfTrue="1" operator="equal">
      <formula>"Towel"</formula>
    </cfRule>
    <cfRule type="cellIs" dxfId="15786" priority="19056" stopIfTrue="1" operator="equal">
      <formula>"Napkin Hs"</formula>
    </cfRule>
    <cfRule type="cellIs" dxfId="15785" priority="19057" stopIfTrue="1" operator="equal">
      <formula>"Towel"</formula>
    </cfRule>
    <cfRule type="cellIs" dxfId="15784" priority="19058" stopIfTrue="1" operator="equal">
      <formula>"Napkin Hs"</formula>
    </cfRule>
    <cfRule type="cellIs" dxfId="15783" priority="19061" stopIfTrue="1" operator="equal">
      <formula>"Towel"</formula>
    </cfRule>
    <cfRule type="cellIs" dxfId="15782" priority="19062" stopIfTrue="1" operator="equal">
      <formula>"Napkin Hs"</formula>
    </cfRule>
    <cfRule type="cellIs" dxfId="15781" priority="19063" stopIfTrue="1" operator="equal">
      <formula>"Towel"</formula>
    </cfRule>
    <cfRule type="cellIs" dxfId="15780" priority="19064" stopIfTrue="1" operator="equal">
      <formula>"Napkin Hs"</formula>
    </cfRule>
    <cfRule type="cellIs" dxfId="15779" priority="19065" stopIfTrue="1" operator="equal">
      <formula>"Towel"</formula>
    </cfRule>
    <cfRule type="cellIs" dxfId="15778" priority="19066" stopIfTrue="1" operator="equal">
      <formula>"Napkin Hs"</formula>
    </cfRule>
    <cfRule type="cellIs" dxfId="15777" priority="19067" stopIfTrue="1" operator="equal">
      <formula>"Towel"</formula>
    </cfRule>
    <cfRule type="cellIs" dxfId="15776" priority="19068" stopIfTrue="1" operator="equal">
      <formula>"Napkin Hs"</formula>
    </cfRule>
    <cfRule type="cellIs" dxfId="15775" priority="19073" stopIfTrue="1" operator="equal">
      <formula>"Towel"</formula>
    </cfRule>
    <cfRule type="cellIs" dxfId="15774" priority="19074" stopIfTrue="1" operator="equal">
      <formula>"Napkin Hs"</formula>
    </cfRule>
    <cfRule type="cellIs" dxfId="15773" priority="19075" stopIfTrue="1" operator="equal">
      <formula>"Towel"</formula>
    </cfRule>
    <cfRule type="cellIs" dxfId="15772" priority="19076" stopIfTrue="1" operator="equal">
      <formula>"Napkin Hs"</formula>
    </cfRule>
    <cfRule type="cellIs" dxfId="15771" priority="19079" stopIfTrue="1" operator="equal">
      <formula>"Towel"</formula>
    </cfRule>
    <cfRule type="cellIs" dxfId="15770" priority="19080" stopIfTrue="1" operator="equal">
      <formula>"Napkin Hs"</formula>
    </cfRule>
    <cfRule type="cellIs" dxfId="15769" priority="19081" stopIfTrue="1" operator="equal">
      <formula>"Towel"</formula>
    </cfRule>
    <cfRule type="cellIs" dxfId="15768" priority="19082" stopIfTrue="1" operator="equal">
      <formula>"Napkin Hs"</formula>
    </cfRule>
  </conditionalFormatting>
  <conditionalFormatting sqref="C46">
    <cfRule type="cellIs" dxfId="15767" priority="18986" stopIfTrue="1" operator="equal">
      <formula>"Napkin Hs"</formula>
    </cfRule>
  </conditionalFormatting>
  <conditionalFormatting sqref="C46">
    <cfRule type="cellIs" dxfId="15766" priority="18985" stopIfTrue="1" operator="equal">
      <formula>"Napkin Hs"</formula>
    </cfRule>
  </conditionalFormatting>
  <conditionalFormatting sqref="C46">
    <cfRule type="cellIs" dxfId="15765" priority="18984" stopIfTrue="1" operator="equal">
      <formula>"Napkin Hs"</formula>
    </cfRule>
  </conditionalFormatting>
  <conditionalFormatting sqref="C46">
    <cfRule type="cellIs" dxfId="15764" priority="18983" stopIfTrue="1" operator="equal">
      <formula>"Napkin Hs"</formula>
    </cfRule>
  </conditionalFormatting>
  <conditionalFormatting sqref="C46">
    <cfRule type="cellIs" dxfId="15763" priority="18982" stopIfTrue="1" operator="equal">
      <formula>"Napkin Hs"</formula>
    </cfRule>
  </conditionalFormatting>
  <conditionalFormatting sqref="C46">
    <cfRule type="cellIs" dxfId="15762" priority="18981" stopIfTrue="1" operator="equal">
      <formula>"Napkin Hs"</formula>
    </cfRule>
  </conditionalFormatting>
  <conditionalFormatting sqref="C46">
    <cfRule type="cellIs" dxfId="15761" priority="18977" stopIfTrue="1" operator="equal">
      <formula>"Towel"</formula>
    </cfRule>
    <cfRule type="cellIs" dxfId="15760" priority="18978" stopIfTrue="1" operator="equal">
      <formula>"Napkin Hs"</formula>
    </cfRule>
  </conditionalFormatting>
  <conditionalFormatting sqref="C46">
    <cfRule type="cellIs" dxfId="15759" priority="18979" stopIfTrue="1" operator="equal">
      <formula>"Towel"</formula>
    </cfRule>
    <cfRule type="cellIs" dxfId="15758" priority="18980" stopIfTrue="1" operator="equal">
      <formula>"Napkin Hs"</formula>
    </cfRule>
  </conditionalFormatting>
  <conditionalFormatting sqref="C46">
    <cfRule type="cellIs" dxfId="15757" priority="18973" stopIfTrue="1" operator="equal">
      <formula>"Towel"</formula>
    </cfRule>
    <cfRule type="cellIs" dxfId="15756" priority="18974" stopIfTrue="1" operator="equal">
      <formula>"Napkin Hs"</formula>
    </cfRule>
  </conditionalFormatting>
  <conditionalFormatting sqref="C46">
    <cfRule type="cellIs" dxfId="15755" priority="18975" stopIfTrue="1" operator="equal">
      <formula>"Towel"</formula>
    </cfRule>
    <cfRule type="cellIs" dxfId="15754" priority="18976" stopIfTrue="1" operator="equal">
      <formula>"Napkin Hs"</formula>
    </cfRule>
  </conditionalFormatting>
  <conditionalFormatting sqref="C46">
    <cfRule type="cellIs" dxfId="15753" priority="18971" stopIfTrue="1" operator="equal">
      <formula>"Towel"</formula>
    </cfRule>
    <cfRule type="cellIs" dxfId="15752" priority="18972" stopIfTrue="1" operator="equal">
      <formula>"Napkin Hs"</formula>
    </cfRule>
  </conditionalFormatting>
  <conditionalFormatting sqref="C46">
    <cfRule type="cellIs" dxfId="15751" priority="18967" stopIfTrue="1" operator="equal">
      <formula>"Towel"</formula>
    </cfRule>
    <cfRule type="cellIs" dxfId="15750" priority="18968" stopIfTrue="1" operator="equal">
      <formula>"Napkin Hs"</formula>
    </cfRule>
  </conditionalFormatting>
  <conditionalFormatting sqref="C46">
    <cfRule type="cellIs" dxfId="15749" priority="18969" stopIfTrue="1" operator="equal">
      <formula>"Towel"</formula>
    </cfRule>
    <cfRule type="cellIs" dxfId="15748" priority="18970" stopIfTrue="1" operator="equal">
      <formula>"Napkin Hs"</formula>
    </cfRule>
  </conditionalFormatting>
  <conditionalFormatting sqref="C46">
    <cfRule type="cellIs" dxfId="15747" priority="18963" stopIfTrue="1" operator="equal">
      <formula>"Towel"</formula>
    </cfRule>
    <cfRule type="cellIs" dxfId="15746" priority="18964" stopIfTrue="1" operator="equal">
      <formula>"Napkin Hs"</formula>
    </cfRule>
  </conditionalFormatting>
  <conditionalFormatting sqref="C46">
    <cfRule type="cellIs" dxfId="15745" priority="18965" stopIfTrue="1" operator="equal">
      <formula>"Towel"</formula>
    </cfRule>
    <cfRule type="cellIs" dxfId="15744" priority="18966" stopIfTrue="1" operator="equal">
      <formula>"Napkin Hs"</formula>
    </cfRule>
  </conditionalFormatting>
  <conditionalFormatting sqref="C46">
    <cfRule type="cellIs" dxfId="15743" priority="18961" stopIfTrue="1" operator="equal">
      <formula>"Towel"</formula>
    </cfRule>
    <cfRule type="cellIs" dxfId="15742" priority="18962" stopIfTrue="1" operator="equal">
      <formula>"Napkin Hs"</formula>
    </cfRule>
  </conditionalFormatting>
  <conditionalFormatting sqref="C46">
    <cfRule type="cellIs" dxfId="15741" priority="18955" stopIfTrue="1" operator="equal">
      <formula>"Towel"</formula>
    </cfRule>
    <cfRule type="cellIs" dxfId="15740" priority="18956" stopIfTrue="1" operator="equal">
      <formula>"Napkin Hs"</formula>
    </cfRule>
  </conditionalFormatting>
  <conditionalFormatting sqref="C46">
    <cfRule type="cellIs" dxfId="15739" priority="18959" stopIfTrue="1" operator="equal">
      <formula>"Towel"</formula>
    </cfRule>
    <cfRule type="cellIs" dxfId="15738" priority="18960" stopIfTrue="1" operator="equal">
      <formula>"Napkin Hs"</formula>
    </cfRule>
  </conditionalFormatting>
  <conditionalFormatting sqref="C46">
    <cfRule type="cellIs" dxfId="15737" priority="18957" stopIfTrue="1" operator="equal">
      <formula>"Towel"</formula>
    </cfRule>
    <cfRule type="cellIs" dxfId="15736" priority="18958" stopIfTrue="1" operator="equal">
      <formula>"Napkin Hs"</formula>
    </cfRule>
  </conditionalFormatting>
  <conditionalFormatting sqref="C46">
    <cfRule type="cellIs" dxfId="15735" priority="18949" stopIfTrue="1" operator="equal">
      <formula>"Towel"</formula>
    </cfRule>
    <cfRule type="cellIs" dxfId="15734" priority="18950" stopIfTrue="1" operator="equal">
      <formula>"Napkin Hs"</formula>
    </cfRule>
  </conditionalFormatting>
  <conditionalFormatting sqref="C46">
    <cfRule type="cellIs" dxfId="15733" priority="18951" stopIfTrue="1" operator="equal">
      <formula>"Towel"</formula>
    </cfRule>
    <cfRule type="cellIs" dxfId="15732" priority="18952" stopIfTrue="1" operator="equal">
      <formula>"Napkin Hs"</formula>
    </cfRule>
  </conditionalFormatting>
  <conditionalFormatting sqref="C46">
    <cfRule type="cellIs" dxfId="15731" priority="18953" stopIfTrue="1" operator="equal">
      <formula>"Towel"</formula>
    </cfRule>
    <cfRule type="cellIs" dxfId="15730" priority="18954" stopIfTrue="1" operator="equal">
      <formula>"Napkin Hs"</formula>
    </cfRule>
  </conditionalFormatting>
  <conditionalFormatting sqref="C46">
    <cfRule type="cellIs" dxfId="15729" priority="18947" stopIfTrue="1" operator="equal">
      <formula>"Towel"</formula>
    </cfRule>
    <cfRule type="cellIs" dxfId="15728" priority="18948" stopIfTrue="1" operator="equal">
      <formula>"Napkin Hs"</formula>
    </cfRule>
  </conditionalFormatting>
  <conditionalFormatting sqref="C46">
    <cfRule type="cellIs" dxfId="15727" priority="18945" stopIfTrue="1" operator="equal">
      <formula>"Towel"</formula>
    </cfRule>
    <cfRule type="cellIs" dxfId="15726" priority="18946" stopIfTrue="1" operator="equal">
      <formula>"Napkin Hs"</formula>
    </cfRule>
  </conditionalFormatting>
  <conditionalFormatting sqref="C46">
    <cfRule type="cellIs" dxfId="15725" priority="18921" stopIfTrue="1" operator="equal">
      <formula>"Towel"</formula>
    </cfRule>
  </conditionalFormatting>
  <conditionalFormatting sqref="C46">
    <cfRule type="cellIs" dxfId="15724" priority="18922" stopIfTrue="1" operator="equal">
      <formula>"Napkin Hs"</formula>
    </cfRule>
    <cfRule type="cellIs" dxfId="15723" priority="18927" stopIfTrue="1" operator="equal">
      <formula>"Towel"</formula>
    </cfRule>
    <cfRule type="cellIs" dxfId="15722" priority="18928" stopIfTrue="1" operator="equal">
      <formula>"Napkin Hs"</formula>
    </cfRule>
    <cfRule type="cellIs" dxfId="15721" priority="18937" stopIfTrue="1" operator="equal">
      <formula>"Towel"</formula>
    </cfRule>
    <cfRule type="cellIs" dxfId="15720" priority="18938" stopIfTrue="1" operator="equal">
      <formula>"Napkin Hs"</formula>
    </cfRule>
    <cfRule type="cellIs" dxfId="15719" priority="18943" stopIfTrue="1" operator="equal">
      <formula>"Towel"</formula>
    </cfRule>
    <cfRule type="cellIs" dxfId="15718" priority="18944" stopIfTrue="1" operator="equal">
      <formula>"Napkin Hs"</formula>
    </cfRule>
  </conditionalFormatting>
  <conditionalFormatting sqref="C46">
    <cfRule type="cellIs" dxfId="15717" priority="18923" stopIfTrue="1" operator="equal">
      <formula>"Towel"</formula>
    </cfRule>
    <cfRule type="cellIs" dxfId="15716" priority="18924" stopIfTrue="1" operator="equal">
      <formula>"Napkin Hs"</formula>
    </cfRule>
    <cfRule type="cellIs" dxfId="15715" priority="18925" stopIfTrue="1" operator="equal">
      <formula>"Towel"</formula>
    </cfRule>
    <cfRule type="cellIs" dxfId="15714" priority="18926" stopIfTrue="1" operator="equal">
      <formula>"Napkin Hs"</formula>
    </cfRule>
    <cfRule type="cellIs" dxfId="15713" priority="18929" stopIfTrue="1" operator="equal">
      <formula>"Towel"</formula>
    </cfRule>
    <cfRule type="cellIs" dxfId="15712" priority="18930" stopIfTrue="1" operator="equal">
      <formula>"Napkin Hs"</formula>
    </cfRule>
    <cfRule type="cellIs" dxfId="15711" priority="18931" stopIfTrue="1" operator="equal">
      <formula>"Towel"</formula>
    </cfRule>
    <cfRule type="cellIs" dxfId="15710" priority="18932" stopIfTrue="1" operator="equal">
      <formula>"Napkin Hs"</formula>
    </cfRule>
    <cfRule type="cellIs" dxfId="15709" priority="18933" stopIfTrue="1" operator="equal">
      <formula>"Towel"</formula>
    </cfRule>
    <cfRule type="cellIs" dxfId="15708" priority="18934" stopIfTrue="1" operator="equal">
      <formula>"Napkin Hs"</formula>
    </cfRule>
    <cfRule type="cellIs" dxfId="15707" priority="18935" stopIfTrue="1" operator="equal">
      <formula>"Towel"</formula>
    </cfRule>
    <cfRule type="cellIs" dxfId="15706" priority="18936" stopIfTrue="1" operator="equal">
      <formula>"Napkin Hs"</formula>
    </cfRule>
    <cfRule type="cellIs" dxfId="15705" priority="18939" stopIfTrue="1" operator="equal">
      <formula>"Towel"</formula>
    </cfRule>
    <cfRule type="cellIs" dxfId="15704" priority="18940" stopIfTrue="1" operator="equal">
      <formula>"Napkin Hs"</formula>
    </cfRule>
    <cfRule type="cellIs" dxfId="15703" priority="18942" stopIfTrue="1" operator="equal">
      <formula>"Napkin Hs"</formula>
    </cfRule>
  </conditionalFormatting>
  <conditionalFormatting sqref="C46">
    <cfRule type="cellIs" dxfId="15702" priority="18941" stopIfTrue="1" operator="equal">
      <formula>"Towel"</formula>
    </cfRule>
  </conditionalFormatting>
  <conditionalFormatting sqref="C46">
    <cfRule type="cellIs" dxfId="15701" priority="18919" stopIfTrue="1" operator="equal">
      <formula>"Towel"</formula>
    </cfRule>
    <cfRule type="cellIs" dxfId="15700" priority="18920" stopIfTrue="1" operator="equal">
      <formula>"Napkin Hs"</formula>
    </cfRule>
  </conditionalFormatting>
  <conditionalFormatting sqref="C46">
    <cfRule type="cellIs" dxfId="15699" priority="18918" stopIfTrue="1" operator="equal">
      <formula>"Napkin Hs"</formula>
    </cfRule>
  </conditionalFormatting>
  <conditionalFormatting sqref="C46">
    <cfRule type="cellIs" dxfId="15698" priority="18917" stopIfTrue="1" operator="equal">
      <formula>"Towel"</formula>
    </cfRule>
  </conditionalFormatting>
  <conditionalFormatting sqref="C46">
    <cfRule type="cellIs" dxfId="15697" priority="18915" stopIfTrue="1" operator="equal">
      <formula>"Towel"</formula>
    </cfRule>
  </conditionalFormatting>
  <conditionalFormatting sqref="C46">
    <cfRule type="cellIs" dxfId="15696" priority="18916" stopIfTrue="1" operator="equal">
      <formula>"Napkin Hs"</formula>
    </cfRule>
  </conditionalFormatting>
  <conditionalFormatting sqref="C46">
    <cfRule type="cellIs" dxfId="15695" priority="18819" stopIfTrue="1" operator="equal">
      <formula>"Towel"</formula>
    </cfRule>
  </conditionalFormatting>
  <conditionalFormatting sqref="C46">
    <cfRule type="cellIs" dxfId="15694" priority="18829" stopIfTrue="1" operator="equal">
      <formula>"Towel"</formula>
    </cfRule>
    <cfRule type="cellIs" dxfId="15693" priority="18830" stopIfTrue="1" operator="equal">
      <formula>"Napkin Hs"</formula>
    </cfRule>
    <cfRule type="cellIs" dxfId="15692" priority="18835" stopIfTrue="1" operator="equal">
      <formula>"Towel"</formula>
    </cfRule>
    <cfRule type="cellIs" dxfId="15691" priority="18836" stopIfTrue="1" operator="equal">
      <formula>"Napkin Hs"</formula>
    </cfRule>
    <cfRule type="cellIs" dxfId="15690" priority="18841" stopIfTrue="1" operator="equal">
      <formula>"Towel"</formula>
    </cfRule>
    <cfRule type="cellIs" dxfId="15689" priority="18842" stopIfTrue="1" operator="equal">
      <formula>"Napkin Hs"</formula>
    </cfRule>
    <cfRule type="cellIs" dxfId="15688" priority="18843" stopIfTrue="1" operator="equal">
      <formula>"Towel"</formula>
    </cfRule>
    <cfRule type="cellIs" dxfId="15687" priority="18844" stopIfTrue="1" operator="equal">
      <formula>"Napkin Hs"</formula>
    </cfRule>
    <cfRule type="cellIs" dxfId="15686" priority="18849" stopIfTrue="1" operator="equal">
      <formula>"Towel"</formula>
    </cfRule>
    <cfRule type="cellIs" dxfId="15685" priority="18850" stopIfTrue="1" operator="equal">
      <formula>"Napkin Hs"</formula>
    </cfRule>
    <cfRule type="cellIs" dxfId="15684" priority="18859" stopIfTrue="1" operator="equal">
      <formula>"Towel"</formula>
    </cfRule>
    <cfRule type="cellIs" dxfId="15683" priority="18860" stopIfTrue="1" operator="equal">
      <formula>"Napkin Hs"</formula>
    </cfRule>
    <cfRule type="cellIs" dxfId="15682" priority="18865" stopIfTrue="1" operator="equal">
      <formula>"Towel"</formula>
    </cfRule>
    <cfRule type="cellIs" dxfId="15681" priority="18866" stopIfTrue="1" operator="equal">
      <formula>"Napkin Hs"</formula>
    </cfRule>
    <cfRule type="cellIs" dxfId="15680" priority="18867" stopIfTrue="1" operator="equal">
      <formula>"Towel"</formula>
    </cfRule>
    <cfRule type="cellIs" dxfId="15679" priority="18868" stopIfTrue="1" operator="equal">
      <formula>"Napkin Hs"</formula>
    </cfRule>
    <cfRule type="cellIs" dxfId="15678" priority="18873" stopIfTrue="1" operator="equal">
      <formula>"Towel"</formula>
    </cfRule>
    <cfRule type="cellIs" dxfId="15677" priority="18874" stopIfTrue="1" operator="equal">
      <formula>"Napkin Hs"</formula>
    </cfRule>
    <cfRule type="cellIs" dxfId="15676" priority="18883" stopIfTrue="1" operator="equal">
      <formula>"Towel"</formula>
    </cfRule>
    <cfRule type="cellIs" dxfId="15675" priority="18884" stopIfTrue="1" operator="equal">
      <formula>"Napkin Hs"</formula>
    </cfRule>
    <cfRule type="cellIs" dxfId="15674" priority="18885" stopIfTrue="1" operator="equal">
      <formula>"Towel"</formula>
    </cfRule>
    <cfRule type="cellIs" dxfId="15673" priority="18886" stopIfTrue="1" operator="equal">
      <formula>"Napkin Hs"</formula>
    </cfRule>
    <cfRule type="cellIs" dxfId="15672" priority="18891" stopIfTrue="1" operator="equal">
      <formula>"Towel"</formula>
    </cfRule>
    <cfRule type="cellIs" dxfId="15671" priority="18892" stopIfTrue="1" operator="equal">
      <formula>"Napkin Hs"</formula>
    </cfRule>
    <cfRule type="cellIs" dxfId="15670" priority="18901" stopIfTrue="1" operator="equal">
      <formula>"Towel"</formula>
    </cfRule>
    <cfRule type="cellIs" dxfId="15669" priority="18902" stopIfTrue="1" operator="equal">
      <formula>"Napkin Hs"</formula>
    </cfRule>
    <cfRule type="cellIs" dxfId="15668" priority="18903" stopIfTrue="1" operator="equal">
      <formula>"Towel"</formula>
    </cfRule>
    <cfRule type="cellIs" dxfId="15667" priority="18904" stopIfTrue="1" operator="equal">
      <formula>"Napkin Hs"</formula>
    </cfRule>
    <cfRule type="cellIs" dxfId="15666" priority="18910" stopIfTrue="1" operator="equal">
      <formula>"Napkin Hs"</formula>
    </cfRule>
  </conditionalFormatting>
  <conditionalFormatting sqref="C46">
    <cfRule type="cellIs" dxfId="15665" priority="18909" stopIfTrue="1" operator="equal">
      <formula>"Towel"</formula>
    </cfRule>
  </conditionalFormatting>
  <conditionalFormatting sqref="C46">
    <cfRule type="cellIs" dxfId="15664" priority="18820" stopIfTrue="1" operator="equal">
      <formula>"Napkin Hs"</formula>
    </cfRule>
    <cfRule type="cellIs" dxfId="15663" priority="18821" stopIfTrue="1" operator="equal">
      <formula>"Towel"</formula>
    </cfRule>
    <cfRule type="cellIs" dxfId="15662" priority="18822" stopIfTrue="1" operator="equal">
      <formula>"Napkin Hs"</formula>
    </cfRule>
    <cfRule type="cellIs" dxfId="15661" priority="18823" stopIfTrue="1" operator="equal">
      <formula>"Towel"</formula>
    </cfRule>
    <cfRule type="cellIs" dxfId="15660" priority="18824" stopIfTrue="1" operator="equal">
      <formula>"Napkin Hs"</formula>
    </cfRule>
    <cfRule type="cellIs" dxfId="15659" priority="18825" stopIfTrue="1" operator="equal">
      <formula>"Towel"</formula>
    </cfRule>
    <cfRule type="cellIs" dxfId="15658" priority="18826" stopIfTrue="1" operator="equal">
      <formula>"Napkin Hs"</formula>
    </cfRule>
    <cfRule type="cellIs" dxfId="15657" priority="18827" stopIfTrue="1" operator="equal">
      <formula>"Towel"</formula>
    </cfRule>
    <cfRule type="cellIs" dxfId="15656" priority="18828" stopIfTrue="1" operator="equal">
      <formula>"Napkin Hs"</formula>
    </cfRule>
    <cfRule type="cellIs" dxfId="15655" priority="18831" stopIfTrue="1" operator="equal">
      <formula>"Towel"</formula>
    </cfRule>
    <cfRule type="cellIs" dxfId="15654" priority="18832" stopIfTrue="1" operator="equal">
      <formula>"Napkin Hs"</formula>
    </cfRule>
    <cfRule type="cellIs" dxfId="15653" priority="18833" stopIfTrue="1" operator="equal">
      <formula>"Towel"</formula>
    </cfRule>
    <cfRule type="cellIs" dxfId="15652" priority="18834" stopIfTrue="1" operator="equal">
      <formula>"Napkin Hs"</formula>
    </cfRule>
    <cfRule type="cellIs" dxfId="15651" priority="18837" stopIfTrue="1" operator="equal">
      <formula>"Towel"</formula>
    </cfRule>
    <cfRule type="cellIs" dxfId="15650" priority="18838" stopIfTrue="1" operator="equal">
      <formula>"Napkin Hs"</formula>
    </cfRule>
    <cfRule type="cellIs" dxfId="15649" priority="18839" stopIfTrue="1" operator="equal">
      <formula>"Towel"</formula>
    </cfRule>
    <cfRule type="cellIs" dxfId="15648" priority="18840" stopIfTrue="1" operator="equal">
      <formula>"Napkin Hs"</formula>
    </cfRule>
    <cfRule type="cellIs" dxfId="15647" priority="18845" stopIfTrue="1" operator="equal">
      <formula>"Towel"</formula>
    </cfRule>
    <cfRule type="cellIs" dxfId="15646" priority="18846" stopIfTrue="1" operator="equal">
      <formula>"Napkin Hs"</formula>
    </cfRule>
    <cfRule type="cellIs" dxfId="15645" priority="18847" stopIfTrue="1" operator="equal">
      <formula>"Towel"</formula>
    </cfRule>
    <cfRule type="cellIs" dxfId="15644" priority="18848" stopIfTrue="1" operator="equal">
      <formula>"Napkin Hs"</formula>
    </cfRule>
    <cfRule type="cellIs" dxfId="15643" priority="18851" stopIfTrue="1" operator="equal">
      <formula>"Towel"</formula>
    </cfRule>
    <cfRule type="cellIs" dxfId="15642" priority="18852" stopIfTrue="1" operator="equal">
      <formula>"Napkin Hs"</formula>
    </cfRule>
    <cfRule type="cellIs" dxfId="15641" priority="18853" stopIfTrue="1" operator="equal">
      <formula>"Towel"</formula>
    </cfRule>
    <cfRule type="cellIs" dxfId="15640" priority="18854" stopIfTrue="1" operator="equal">
      <formula>"Napkin Hs"</formula>
    </cfRule>
    <cfRule type="cellIs" dxfId="15639" priority="18855" stopIfTrue="1" operator="equal">
      <formula>"Towel"</formula>
    </cfRule>
    <cfRule type="cellIs" dxfId="15638" priority="18856" stopIfTrue="1" operator="equal">
      <formula>"Napkin Hs"</formula>
    </cfRule>
    <cfRule type="cellIs" dxfId="15637" priority="18857" stopIfTrue="1" operator="equal">
      <formula>"Towel"</formula>
    </cfRule>
    <cfRule type="cellIs" dxfId="15636" priority="18858" stopIfTrue="1" operator="equal">
      <formula>"Napkin Hs"</formula>
    </cfRule>
    <cfRule type="cellIs" dxfId="15635" priority="18861" stopIfTrue="1" operator="equal">
      <formula>"Towel"</formula>
    </cfRule>
    <cfRule type="cellIs" dxfId="15634" priority="18862" stopIfTrue="1" operator="equal">
      <formula>"Napkin Hs"</formula>
    </cfRule>
    <cfRule type="cellIs" dxfId="15633" priority="18863" stopIfTrue="1" operator="equal">
      <formula>"Towel"</formula>
    </cfRule>
    <cfRule type="cellIs" dxfId="15632" priority="18864" stopIfTrue="1" operator="equal">
      <formula>"Napkin Hs"</formula>
    </cfRule>
    <cfRule type="cellIs" dxfId="15631" priority="18869" stopIfTrue="1" operator="equal">
      <formula>"Towel"</formula>
    </cfRule>
    <cfRule type="cellIs" dxfId="15630" priority="18870" stopIfTrue="1" operator="equal">
      <formula>"Napkin Hs"</formula>
    </cfRule>
    <cfRule type="cellIs" dxfId="15629" priority="18871" stopIfTrue="1" operator="equal">
      <formula>"Towel"</formula>
    </cfRule>
    <cfRule type="cellIs" dxfId="15628" priority="18872" stopIfTrue="1" operator="equal">
      <formula>"Napkin Hs"</formula>
    </cfRule>
    <cfRule type="cellIs" dxfId="15627" priority="18875" stopIfTrue="1" operator="equal">
      <formula>"Towel"</formula>
    </cfRule>
    <cfRule type="cellIs" dxfId="15626" priority="18876" stopIfTrue="1" operator="equal">
      <formula>"Napkin Hs"</formula>
    </cfRule>
    <cfRule type="cellIs" dxfId="15625" priority="18877" stopIfTrue="1" operator="equal">
      <formula>"Towel"</formula>
    </cfRule>
    <cfRule type="cellIs" dxfId="15624" priority="18878" stopIfTrue="1" operator="equal">
      <formula>"Napkin Hs"</formula>
    </cfRule>
    <cfRule type="cellIs" dxfId="15623" priority="18879" stopIfTrue="1" operator="equal">
      <formula>"Towel"</formula>
    </cfRule>
    <cfRule type="cellIs" dxfId="15622" priority="18880" stopIfTrue="1" operator="equal">
      <formula>"Napkin Hs"</formula>
    </cfRule>
    <cfRule type="cellIs" dxfId="15621" priority="18881" stopIfTrue="1" operator="equal">
      <formula>"Towel"</formula>
    </cfRule>
    <cfRule type="cellIs" dxfId="15620" priority="18882" stopIfTrue="1" operator="equal">
      <formula>"Napkin Hs"</formula>
    </cfRule>
    <cfRule type="cellIs" dxfId="15619" priority="18887" stopIfTrue="1" operator="equal">
      <formula>"Towel"</formula>
    </cfRule>
    <cfRule type="cellIs" dxfId="15618" priority="18888" stopIfTrue="1" operator="equal">
      <formula>"Napkin Hs"</formula>
    </cfRule>
    <cfRule type="cellIs" dxfId="15617" priority="18889" stopIfTrue="1" operator="equal">
      <formula>"Towel"</formula>
    </cfRule>
    <cfRule type="cellIs" dxfId="15616" priority="18890" stopIfTrue="1" operator="equal">
      <formula>"Napkin Hs"</formula>
    </cfRule>
    <cfRule type="cellIs" dxfId="15615" priority="18893" stopIfTrue="1" operator="equal">
      <formula>"Towel"</formula>
    </cfRule>
    <cfRule type="cellIs" dxfId="15614" priority="18894" stopIfTrue="1" operator="equal">
      <formula>"Napkin Hs"</formula>
    </cfRule>
    <cfRule type="cellIs" dxfId="15613" priority="18895" stopIfTrue="1" operator="equal">
      <formula>"Towel"</formula>
    </cfRule>
    <cfRule type="cellIs" dxfId="15612" priority="18896" stopIfTrue="1" operator="equal">
      <formula>"Napkin Hs"</formula>
    </cfRule>
    <cfRule type="cellIs" dxfId="15611" priority="18897" stopIfTrue="1" operator="equal">
      <formula>"Towel"</formula>
    </cfRule>
    <cfRule type="cellIs" dxfId="15610" priority="18898" stopIfTrue="1" operator="equal">
      <formula>"Napkin Hs"</formula>
    </cfRule>
    <cfRule type="cellIs" dxfId="15609" priority="18899" stopIfTrue="1" operator="equal">
      <formula>"Towel"</formula>
    </cfRule>
    <cfRule type="cellIs" dxfId="15608" priority="18900" stopIfTrue="1" operator="equal">
      <formula>"Napkin Hs"</formula>
    </cfRule>
    <cfRule type="cellIs" dxfId="15607" priority="18905" stopIfTrue="1" operator="equal">
      <formula>"Towel"</formula>
    </cfRule>
    <cfRule type="cellIs" dxfId="15606" priority="18906" stopIfTrue="1" operator="equal">
      <formula>"Napkin Hs"</formula>
    </cfRule>
    <cfRule type="cellIs" dxfId="15605" priority="18907" stopIfTrue="1" operator="equal">
      <formula>"Towel"</formula>
    </cfRule>
    <cfRule type="cellIs" dxfId="15604" priority="18908" stopIfTrue="1" operator="equal">
      <formula>"Napkin Hs"</formula>
    </cfRule>
    <cfRule type="cellIs" dxfId="15603" priority="18911" stopIfTrue="1" operator="equal">
      <formula>"Towel"</formula>
    </cfRule>
    <cfRule type="cellIs" dxfId="15602" priority="18912" stopIfTrue="1" operator="equal">
      <formula>"Napkin Hs"</formula>
    </cfRule>
    <cfRule type="cellIs" dxfId="15601" priority="18913" stopIfTrue="1" operator="equal">
      <formula>"Towel"</formula>
    </cfRule>
    <cfRule type="cellIs" dxfId="15600" priority="18914" stopIfTrue="1" operator="equal">
      <formula>"Napkin Hs"</formula>
    </cfRule>
  </conditionalFormatting>
  <conditionalFormatting sqref="C46">
    <cfRule type="cellIs" dxfId="15599" priority="18818" stopIfTrue="1" operator="equal">
      <formula>"Napkin Hs"</formula>
    </cfRule>
  </conditionalFormatting>
  <conditionalFormatting sqref="C46">
    <cfRule type="cellIs" dxfId="15598" priority="18817" stopIfTrue="1" operator="equal">
      <formula>"Napkin Hs"</formula>
    </cfRule>
  </conditionalFormatting>
  <conditionalFormatting sqref="C46">
    <cfRule type="cellIs" dxfId="15597" priority="18816" stopIfTrue="1" operator="equal">
      <formula>"Napkin Hs"</formula>
    </cfRule>
  </conditionalFormatting>
  <conditionalFormatting sqref="C46">
    <cfRule type="cellIs" dxfId="15596" priority="18815" stopIfTrue="1" operator="equal">
      <formula>"Napkin Hs"</formula>
    </cfRule>
  </conditionalFormatting>
  <conditionalFormatting sqref="C46">
    <cfRule type="cellIs" dxfId="15595" priority="18814" stopIfTrue="1" operator="equal">
      <formula>"Napkin Hs"</formula>
    </cfRule>
  </conditionalFormatting>
  <conditionalFormatting sqref="C46">
    <cfRule type="cellIs" dxfId="15594" priority="18813" stopIfTrue="1" operator="equal">
      <formula>"Napkin Hs"</formula>
    </cfRule>
  </conditionalFormatting>
  <conditionalFormatting sqref="C46">
    <cfRule type="cellIs" dxfId="15593" priority="18809" stopIfTrue="1" operator="equal">
      <formula>"Towel"</formula>
    </cfRule>
    <cfRule type="cellIs" dxfId="15592" priority="18810" stopIfTrue="1" operator="equal">
      <formula>"Napkin Hs"</formula>
    </cfRule>
  </conditionalFormatting>
  <conditionalFormatting sqref="C46">
    <cfRule type="cellIs" dxfId="15591" priority="18811" stopIfTrue="1" operator="equal">
      <formula>"Towel"</formula>
    </cfRule>
    <cfRule type="cellIs" dxfId="15590" priority="18812" stopIfTrue="1" operator="equal">
      <formula>"Napkin Hs"</formula>
    </cfRule>
  </conditionalFormatting>
  <conditionalFormatting sqref="C46">
    <cfRule type="cellIs" dxfId="15589" priority="18805" stopIfTrue="1" operator="equal">
      <formula>"Towel"</formula>
    </cfRule>
    <cfRule type="cellIs" dxfId="15588" priority="18806" stopIfTrue="1" operator="equal">
      <formula>"Napkin Hs"</formula>
    </cfRule>
  </conditionalFormatting>
  <conditionalFormatting sqref="C46">
    <cfRule type="cellIs" dxfId="15587" priority="18807" stopIfTrue="1" operator="equal">
      <formula>"Towel"</formula>
    </cfRule>
    <cfRule type="cellIs" dxfId="15586" priority="18808" stopIfTrue="1" operator="equal">
      <formula>"Napkin Hs"</formula>
    </cfRule>
  </conditionalFormatting>
  <conditionalFormatting sqref="B46:C46 B47">
    <cfRule type="cellIs" dxfId="15585" priority="19232" stopIfTrue="1" operator="equal">
      <formula>"Towel"</formula>
    </cfRule>
    <cfRule type="cellIs" dxfId="15584" priority="19233" stopIfTrue="1" operator="equal">
      <formula>"Napkin Hs"</formula>
    </cfRule>
  </conditionalFormatting>
  <conditionalFormatting sqref="C46">
    <cfRule type="cellIs" dxfId="15583" priority="19228" stopIfTrue="1" operator="equal">
      <formula>"Towel"</formula>
    </cfRule>
    <cfRule type="cellIs" dxfId="15582" priority="19229" stopIfTrue="1" operator="equal">
      <formula>"Napkin Hs"</formula>
    </cfRule>
  </conditionalFormatting>
  <conditionalFormatting sqref="C46">
    <cfRule type="cellIs" dxfId="15581" priority="19230" stopIfTrue="1" operator="equal">
      <formula>"Towel"</formula>
    </cfRule>
    <cfRule type="cellIs" dxfId="15580" priority="19231" stopIfTrue="1" operator="equal">
      <formula>"Napkin Hs"</formula>
    </cfRule>
  </conditionalFormatting>
  <conditionalFormatting sqref="C46">
    <cfRule type="cellIs" dxfId="15579" priority="19224" stopIfTrue="1" operator="equal">
      <formula>"Towel"</formula>
    </cfRule>
    <cfRule type="cellIs" dxfId="15578" priority="19225" stopIfTrue="1" operator="equal">
      <formula>"Napkin Hs"</formula>
    </cfRule>
  </conditionalFormatting>
  <conditionalFormatting sqref="C46">
    <cfRule type="cellIs" dxfId="15577" priority="19226" stopIfTrue="1" operator="equal">
      <formula>"Towel"</formula>
    </cfRule>
    <cfRule type="cellIs" dxfId="15576" priority="19227" stopIfTrue="1" operator="equal">
      <formula>"Napkin Hs"</formula>
    </cfRule>
  </conditionalFormatting>
  <conditionalFormatting sqref="C46">
    <cfRule type="cellIs" dxfId="15575" priority="19222" stopIfTrue="1" operator="equal">
      <formula>"Towel"</formula>
    </cfRule>
    <cfRule type="cellIs" dxfId="15574" priority="19223" stopIfTrue="1" operator="equal">
      <formula>"Napkin Hs"</formula>
    </cfRule>
  </conditionalFormatting>
  <conditionalFormatting sqref="B46:B47">
    <cfRule type="cellIs" dxfId="15573" priority="19220" stopIfTrue="1" operator="equal">
      <formula>"Towel"</formula>
    </cfRule>
    <cfRule type="cellIs" dxfId="15572" priority="19221" stopIfTrue="1" operator="equal">
      <formula>"Napkin Hs"</formula>
    </cfRule>
  </conditionalFormatting>
  <conditionalFormatting sqref="B46:C46 B47">
    <cfRule type="cellIs" dxfId="15571" priority="19218" stopIfTrue="1" operator="equal">
      <formula>"Towel"</formula>
    </cfRule>
    <cfRule type="cellIs" dxfId="15570" priority="19219" stopIfTrue="1" operator="equal">
      <formula>"Napkin Hs"</formula>
    </cfRule>
  </conditionalFormatting>
  <conditionalFormatting sqref="C46">
    <cfRule type="cellIs" dxfId="15569" priority="19214" stopIfTrue="1" operator="equal">
      <formula>"Towel"</formula>
    </cfRule>
    <cfRule type="cellIs" dxfId="15568" priority="19215" stopIfTrue="1" operator="equal">
      <formula>"Napkin Hs"</formula>
    </cfRule>
  </conditionalFormatting>
  <conditionalFormatting sqref="C46">
    <cfRule type="cellIs" dxfId="15567" priority="19217" stopIfTrue="1" operator="equal">
      <formula>"Napkin Hs"</formula>
    </cfRule>
  </conditionalFormatting>
  <conditionalFormatting sqref="C46">
    <cfRule type="cellIs" dxfId="15566" priority="19216" stopIfTrue="1" operator="equal">
      <formula>"Towel"</formula>
    </cfRule>
  </conditionalFormatting>
  <conditionalFormatting sqref="B45:C45">
    <cfRule type="cellIs" dxfId="15565" priority="18783" stopIfTrue="1" operator="equal">
      <formula>"Towel"</formula>
    </cfRule>
    <cfRule type="cellIs" dxfId="15564" priority="18784" stopIfTrue="1" operator="equal">
      <formula>"Napkin Hs"</formula>
    </cfRule>
  </conditionalFormatting>
  <conditionalFormatting sqref="C45">
    <cfRule type="cellIs" dxfId="15563" priority="18779" stopIfTrue="1" operator="equal">
      <formula>"Towel"</formula>
    </cfRule>
    <cfRule type="cellIs" dxfId="15562" priority="18780" stopIfTrue="1" operator="equal">
      <formula>"Napkin Hs"</formula>
    </cfRule>
  </conditionalFormatting>
  <conditionalFormatting sqref="C45">
    <cfRule type="cellIs" dxfId="15561" priority="18782" stopIfTrue="1" operator="equal">
      <formula>"Napkin Hs"</formula>
    </cfRule>
  </conditionalFormatting>
  <conditionalFormatting sqref="C45">
    <cfRule type="cellIs" dxfId="15560" priority="18781" stopIfTrue="1" operator="equal">
      <formula>"Towel"</formula>
    </cfRule>
  </conditionalFormatting>
  <conditionalFormatting sqref="B45">
    <cfRule type="cellIs" dxfId="15559" priority="18777" stopIfTrue="1" operator="equal">
      <formula>"Towel"</formula>
    </cfRule>
    <cfRule type="cellIs" dxfId="15558" priority="18778" stopIfTrue="1" operator="equal">
      <formula>"Napkin Hs"</formula>
    </cfRule>
  </conditionalFormatting>
  <conditionalFormatting sqref="B45">
    <cfRule type="cellIs" dxfId="15557" priority="18775" stopIfTrue="1" operator="equal">
      <formula>"Towel"</formula>
    </cfRule>
    <cfRule type="cellIs" dxfId="15556" priority="18776" stopIfTrue="1" operator="equal">
      <formula>"Napkin Hs"</formula>
    </cfRule>
  </conditionalFormatting>
  <conditionalFormatting sqref="B45">
    <cfRule type="cellIs" dxfId="15555" priority="18773" stopIfTrue="1" operator="equal">
      <formula>"Towel"</formula>
    </cfRule>
    <cfRule type="cellIs" dxfId="15554" priority="18774" stopIfTrue="1" operator="equal">
      <formula>"Napkin Hs"</formula>
    </cfRule>
  </conditionalFormatting>
  <conditionalFormatting sqref="B45">
    <cfRule type="cellIs" dxfId="15553" priority="18771" stopIfTrue="1" operator="equal">
      <formula>"Towel"</formula>
    </cfRule>
    <cfRule type="cellIs" dxfId="15552" priority="18772" stopIfTrue="1" operator="equal">
      <formula>"Napkin Hs"</formula>
    </cfRule>
  </conditionalFormatting>
  <conditionalFormatting sqref="B45">
    <cfRule type="cellIs" dxfId="15551" priority="18769" stopIfTrue="1" operator="equal">
      <formula>"Towel"</formula>
    </cfRule>
    <cfRule type="cellIs" dxfId="15550" priority="18770" stopIfTrue="1" operator="equal">
      <formula>"Napkin Hs"</formula>
    </cfRule>
  </conditionalFormatting>
  <conditionalFormatting sqref="B45">
    <cfRule type="cellIs" dxfId="15549" priority="18767" stopIfTrue="1" operator="equal">
      <formula>"Towel"</formula>
    </cfRule>
    <cfRule type="cellIs" dxfId="15548" priority="18768" stopIfTrue="1" operator="equal">
      <formula>"Napkin Hs"</formula>
    </cfRule>
  </conditionalFormatting>
  <conditionalFormatting sqref="B45">
    <cfRule type="cellIs" dxfId="15547" priority="18765" stopIfTrue="1" operator="equal">
      <formula>"Towel"</formula>
    </cfRule>
    <cfRule type="cellIs" dxfId="15546" priority="18766" stopIfTrue="1" operator="equal">
      <formula>"Napkin Hs"</formula>
    </cfRule>
  </conditionalFormatting>
  <conditionalFormatting sqref="B45">
    <cfRule type="cellIs" dxfId="15545" priority="18763" stopIfTrue="1" operator="equal">
      <formula>"Towel"</formula>
    </cfRule>
    <cfRule type="cellIs" dxfId="15544" priority="18764" stopIfTrue="1" operator="equal">
      <formula>"Napkin Hs"</formula>
    </cfRule>
  </conditionalFormatting>
  <conditionalFormatting sqref="B45">
    <cfRule type="cellIs" dxfId="15543" priority="18762" stopIfTrue="1" operator="equal">
      <formula>"Napkin Hs"</formula>
    </cfRule>
  </conditionalFormatting>
  <conditionalFormatting sqref="B45">
    <cfRule type="cellIs" dxfId="15542" priority="18761" stopIfTrue="1" operator="equal">
      <formula>"Napkin Hs"</formula>
    </cfRule>
  </conditionalFormatting>
  <conditionalFormatting sqref="B45">
    <cfRule type="cellIs" dxfId="15541" priority="18760" stopIfTrue="1" operator="equal">
      <formula>"Napkin Hs"</formula>
    </cfRule>
  </conditionalFormatting>
  <conditionalFormatting sqref="C45">
    <cfRule type="cellIs" dxfId="15540" priority="18758" stopIfTrue="1" operator="equal">
      <formula>"Towel"</formula>
    </cfRule>
    <cfRule type="cellIs" dxfId="15539" priority="18759" stopIfTrue="1" operator="equal">
      <formula>"Napkin Hs"</formula>
    </cfRule>
  </conditionalFormatting>
  <conditionalFormatting sqref="C45">
    <cfRule type="cellIs" dxfId="15538" priority="18754" stopIfTrue="1" operator="equal">
      <formula>"Towel"</formula>
    </cfRule>
    <cfRule type="cellIs" dxfId="15537" priority="18755" stopIfTrue="1" operator="equal">
      <formula>"Napkin Hs"</formula>
    </cfRule>
  </conditionalFormatting>
  <conditionalFormatting sqref="C45">
    <cfRule type="cellIs" dxfId="15536" priority="18756" stopIfTrue="1" operator="equal">
      <formula>"Towel"</formula>
    </cfRule>
    <cfRule type="cellIs" dxfId="15535" priority="18757" stopIfTrue="1" operator="equal">
      <formula>"Napkin Hs"</formula>
    </cfRule>
  </conditionalFormatting>
  <conditionalFormatting sqref="C45">
    <cfRule type="cellIs" dxfId="15534" priority="18752" stopIfTrue="1" operator="equal">
      <formula>"Towel"</formula>
    </cfRule>
    <cfRule type="cellIs" dxfId="15533" priority="18753" stopIfTrue="1" operator="equal">
      <formula>"Napkin Hs"</formula>
    </cfRule>
  </conditionalFormatting>
  <conditionalFormatting sqref="C45">
    <cfRule type="cellIs" dxfId="15532" priority="18750" stopIfTrue="1" operator="equal">
      <formula>"Towel"</formula>
    </cfRule>
    <cfRule type="cellIs" dxfId="15531" priority="18751" stopIfTrue="1" operator="equal">
      <formula>"Napkin Hs"</formula>
    </cfRule>
  </conditionalFormatting>
  <conditionalFormatting sqref="C45">
    <cfRule type="cellIs" dxfId="15530" priority="18748" stopIfTrue="1" operator="equal">
      <formula>"Towel"</formula>
    </cfRule>
    <cfRule type="cellIs" dxfId="15529" priority="18749" stopIfTrue="1" operator="equal">
      <formula>"Napkin Hs"</formula>
    </cfRule>
  </conditionalFormatting>
  <conditionalFormatting sqref="C45">
    <cfRule type="cellIs" dxfId="15528" priority="18740" stopIfTrue="1" operator="equal">
      <formula>"Towel"</formula>
    </cfRule>
    <cfRule type="cellIs" dxfId="15527" priority="18741" stopIfTrue="1" operator="equal">
      <formula>"Napkin Hs"</formula>
    </cfRule>
  </conditionalFormatting>
  <conditionalFormatting sqref="C45">
    <cfRule type="cellIs" dxfId="15526" priority="18742" stopIfTrue="1" operator="equal">
      <formula>"Towel"</formula>
    </cfRule>
    <cfRule type="cellIs" dxfId="15525" priority="18743" stopIfTrue="1" operator="equal">
      <formula>"Napkin Hs"</formula>
    </cfRule>
  </conditionalFormatting>
  <conditionalFormatting sqref="C45">
    <cfRule type="cellIs" dxfId="15524" priority="18738" stopIfTrue="1" operator="equal">
      <formula>"Towel"</formula>
    </cfRule>
    <cfRule type="cellIs" dxfId="15523" priority="18739" stopIfTrue="1" operator="equal">
      <formula>"Napkin Hs"</formula>
    </cfRule>
  </conditionalFormatting>
  <conditionalFormatting sqref="C45">
    <cfRule type="cellIs" dxfId="15522" priority="18736" stopIfTrue="1" operator="equal">
      <formula>"Towel"</formula>
    </cfRule>
    <cfRule type="cellIs" dxfId="15521" priority="18737" stopIfTrue="1" operator="equal">
      <formula>"Napkin Hs"</formula>
    </cfRule>
  </conditionalFormatting>
  <conditionalFormatting sqref="C45">
    <cfRule type="cellIs" dxfId="15520" priority="18744" stopIfTrue="1" operator="equal">
      <formula>"Towel"</formula>
    </cfRule>
    <cfRule type="cellIs" dxfId="15519" priority="18745" stopIfTrue="1" operator="equal">
      <formula>"Napkin Hs"</formula>
    </cfRule>
  </conditionalFormatting>
  <conditionalFormatting sqref="C45">
    <cfRule type="cellIs" dxfId="15518" priority="18746" stopIfTrue="1" operator="equal">
      <formula>"Towel"</formula>
    </cfRule>
    <cfRule type="cellIs" dxfId="15517" priority="18747" stopIfTrue="1" operator="equal">
      <formula>"Napkin Hs"</formula>
    </cfRule>
  </conditionalFormatting>
  <conditionalFormatting sqref="C45">
    <cfRule type="cellIs" dxfId="15516" priority="18734" stopIfTrue="1" operator="equal">
      <formula>"Towel"</formula>
    </cfRule>
    <cfRule type="cellIs" dxfId="15515" priority="18735" stopIfTrue="1" operator="equal">
      <formula>"Napkin Hs"</formula>
    </cfRule>
  </conditionalFormatting>
  <conditionalFormatting sqref="C45">
    <cfRule type="cellIs" dxfId="15514" priority="18730" stopIfTrue="1" operator="equal">
      <formula>"Towel"</formula>
    </cfRule>
    <cfRule type="cellIs" dxfId="15513" priority="18731" stopIfTrue="1" operator="equal">
      <formula>"Napkin Hs"</formula>
    </cfRule>
  </conditionalFormatting>
  <conditionalFormatting sqref="C45">
    <cfRule type="cellIs" dxfId="15512" priority="18732" stopIfTrue="1" operator="equal">
      <formula>"Towel"</formula>
    </cfRule>
    <cfRule type="cellIs" dxfId="15511" priority="18733" stopIfTrue="1" operator="equal">
      <formula>"Napkin Hs"</formula>
    </cfRule>
  </conditionalFormatting>
  <conditionalFormatting sqref="C45">
    <cfRule type="cellIs" dxfId="15510" priority="18728" stopIfTrue="1" operator="equal">
      <formula>"Towel"</formula>
    </cfRule>
    <cfRule type="cellIs" dxfId="15509" priority="18729" stopIfTrue="1" operator="equal">
      <formula>"Napkin Hs"</formula>
    </cfRule>
  </conditionalFormatting>
  <conditionalFormatting sqref="C45">
    <cfRule type="cellIs" dxfId="15508" priority="18726" stopIfTrue="1" operator="equal">
      <formula>"Towel"</formula>
    </cfRule>
    <cfRule type="cellIs" dxfId="15507" priority="18727" stopIfTrue="1" operator="equal">
      <formula>"Napkin Hs"</formula>
    </cfRule>
  </conditionalFormatting>
  <conditionalFormatting sqref="C45">
    <cfRule type="cellIs" dxfId="15506" priority="18724" stopIfTrue="1" operator="equal">
      <formula>"Towel"</formula>
    </cfRule>
    <cfRule type="cellIs" dxfId="15505" priority="18725" stopIfTrue="1" operator="equal">
      <formula>"Napkin Hs"</formula>
    </cfRule>
  </conditionalFormatting>
  <conditionalFormatting sqref="C45">
    <cfRule type="cellIs" dxfId="15504" priority="18716" stopIfTrue="1" operator="equal">
      <formula>"Towel"</formula>
    </cfRule>
    <cfRule type="cellIs" dxfId="15503" priority="18717" stopIfTrue="1" operator="equal">
      <formula>"Napkin Hs"</formula>
    </cfRule>
  </conditionalFormatting>
  <conditionalFormatting sqref="C45">
    <cfRule type="cellIs" dxfId="15502" priority="18718" stopIfTrue="1" operator="equal">
      <formula>"Towel"</formula>
    </cfRule>
    <cfRule type="cellIs" dxfId="15501" priority="18719" stopIfTrue="1" operator="equal">
      <formula>"Napkin Hs"</formula>
    </cfRule>
  </conditionalFormatting>
  <conditionalFormatting sqref="C45">
    <cfRule type="cellIs" dxfId="15500" priority="18714" stopIfTrue="1" operator="equal">
      <formula>"Towel"</formula>
    </cfRule>
    <cfRule type="cellIs" dxfId="15499" priority="18715" stopIfTrue="1" operator="equal">
      <formula>"Napkin Hs"</formula>
    </cfRule>
  </conditionalFormatting>
  <conditionalFormatting sqref="C45">
    <cfRule type="cellIs" dxfId="15498" priority="18712" stopIfTrue="1" operator="equal">
      <formula>"Towel"</formula>
    </cfRule>
    <cfRule type="cellIs" dxfId="15497" priority="18713" stopIfTrue="1" operator="equal">
      <formula>"Napkin Hs"</formula>
    </cfRule>
  </conditionalFormatting>
  <conditionalFormatting sqref="C45">
    <cfRule type="cellIs" dxfId="15496" priority="18720" stopIfTrue="1" operator="equal">
      <formula>"Towel"</formula>
    </cfRule>
    <cfRule type="cellIs" dxfId="15495" priority="18721" stopIfTrue="1" operator="equal">
      <formula>"Napkin Hs"</formula>
    </cfRule>
  </conditionalFormatting>
  <conditionalFormatting sqref="C45">
    <cfRule type="cellIs" dxfId="15494" priority="18722" stopIfTrue="1" operator="equal">
      <formula>"Towel"</formula>
    </cfRule>
    <cfRule type="cellIs" dxfId="15493" priority="18723" stopIfTrue="1" operator="equal">
      <formula>"Napkin Hs"</formula>
    </cfRule>
  </conditionalFormatting>
  <conditionalFormatting sqref="C45">
    <cfRule type="cellIs" dxfId="15492" priority="18710" stopIfTrue="1" operator="equal">
      <formula>"Towel"</formula>
    </cfRule>
    <cfRule type="cellIs" dxfId="15491" priority="18711" stopIfTrue="1" operator="equal">
      <formula>"Napkin Hs"</formula>
    </cfRule>
  </conditionalFormatting>
  <conditionalFormatting sqref="C45">
    <cfRule type="cellIs" dxfId="15490" priority="18706" stopIfTrue="1" operator="equal">
      <formula>"Towel"</formula>
    </cfRule>
    <cfRule type="cellIs" dxfId="15489" priority="18707" stopIfTrue="1" operator="equal">
      <formula>"Napkin Hs"</formula>
    </cfRule>
  </conditionalFormatting>
  <conditionalFormatting sqref="C45">
    <cfRule type="cellIs" dxfId="15488" priority="18708" stopIfTrue="1" operator="equal">
      <formula>"Towel"</formula>
    </cfRule>
    <cfRule type="cellIs" dxfId="15487" priority="18709" stopIfTrue="1" operator="equal">
      <formula>"Napkin Hs"</formula>
    </cfRule>
  </conditionalFormatting>
  <conditionalFormatting sqref="C45">
    <cfRule type="cellIs" dxfId="15486" priority="18702" stopIfTrue="1" operator="equal">
      <formula>"Towel"</formula>
    </cfRule>
    <cfRule type="cellIs" dxfId="15485" priority="18703" stopIfTrue="1" operator="equal">
      <formula>"Napkin Hs"</formula>
    </cfRule>
  </conditionalFormatting>
  <conditionalFormatting sqref="C45">
    <cfRule type="cellIs" dxfId="15484" priority="18704" stopIfTrue="1" operator="equal">
      <formula>"Towel"</formula>
    </cfRule>
    <cfRule type="cellIs" dxfId="15483" priority="18705" stopIfTrue="1" operator="equal">
      <formula>"Napkin Hs"</formula>
    </cfRule>
  </conditionalFormatting>
  <conditionalFormatting sqref="C45">
    <cfRule type="cellIs" dxfId="15482" priority="18700" stopIfTrue="1" operator="equal">
      <formula>"Towel"</formula>
    </cfRule>
    <cfRule type="cellIs" dxfId="15481" priority="18701" stopIfTrue="1" operator="equal">
      <formula>"Napkin Hs"</formula>
    </cfRule>
  </conditionalFormatting>
  <conditionalFormatting sqref="C45">
    <cfRule type="cellIs" dxfId="15480" priority="18694" stopIfTrue="1" operator="equal">
      <formula>"Towel"</formula>
    </cfRule>
    <cfRule type="cellIs" dxfId="15479" priority="18695" stopIfTrue="1" operator="equal">
      <formula>"Napkin Hs"</formula>
    </cfRule>
  </conditionalFormatting>
  <conditionalFormatting sqref="C45">
    <cfRule type="cellIs" dxfId="15478" priority="18698" stopIfTrue="1" operator="equal">
      <formula>"Towel"</formula>
    </cfRule>
    <cfRule type="cellIs" dxfId="15477" priority="18699" stopIfTrue="1" operator="equal">
      <formula>"Napkin Hs"</formula>
    </cfRule>
  </conditionalFormatting>
  <conditionalFormatting sqref="C45">
    <cfRule type="cellIs" dxfId="15476" priority="18696" stopIfTrue="1" operator="equal">
      <formula>"Towel"</formula>
    </cfRule>
    <cfRule type="cellIs" dxfId="15475" priority="18697" stopIfTrue="1" operator="equal">
      <formula>"Napkin Hs"</formula>
    </cfRule>
  </conditionalFormatting>
  <conditionalFormatting sqref="C45">
    <cfRule type="cellIs" dxfId="15474" priority="18688" stopIfTrue="1" operator="equal">
      <formula>"Towel"</formula>
    </cfRule>
    <cfRule type="cellIs" dxfId="15473" priority="18689" stopIfTrue="1" operator="equal">
      <formula>"Napkin Hs"</formula>
    </cfRule>
  </conditionalFormatting>
  <conditionalFormatting sqref="C45">
    <cfRule type="cellIs" dxfId="15472" priority="18690" stopIfTrue="1" operator="equal">
      <formula>"Towel"</formula>
    </cfRule>
    <cfRule type="cellIs" dxfId="15471" priority="18691" stopIfTrue="1" operator="equal">
      <formula>"Napkin Hs"</formula>
    </cfRule>
  </conditionalFormatting>
  <conditionalFormatting sqref="C45">
    <cfRule type="cellIs" dxfId="15470" priority="18692" stopIfTrue="1" operator="equal">
      <formula>"Towel"</formula>
    </cfRule>
    <cfRule type="cellIs" dxfId="15469" priority="18693" stopIfTrue="1" operator="equal">
      <formula>"Napkin Hs"</formula>
    </cfRule>
  </conditionalFormatting>
  <conditionalFormatting sqref="C45">
    <cfRule type="cellIs" dxfId="15468" priority="18686" stopIfTrue="1" operator="equal">
      <formula>"Towel"</formula>
    </cfRule>
    <cfRule type="cellIs" dxfId="15467" priority="18687" stopIfTrue="1" operator="equal">
      <formula>"Napkin Hs"</formula>
    </cfRule>
  </conditionalFormatting>
  <conditionalFormatting sqref="C45">
    <cfRule type="cellIs" dxfId="15466" priority="18684" stopIfTrue="1" operator="equal">
      <formula>"Towel"</formula>
    </cfRule>
    <cfRule type="cellIs" dxfId="15465" priority="18685" stopIfTrue="1" operator="equal">
      <formula>"Napkin Hs"</formula>
    </cfRule>
  </conditionalFormatting>
  <conditionalFormatting sqref="C45">
    <cfRule type="cellIs" dxfId="15464" priority="18660" stopIfTrue="1" operator="equal">
      <formula>"Towel"</formula>
    </cfRule>
  </conditionalFormatting>
  <conditionalFormatting sqref="C45">
    <cfRule type="cellIs" dxfId="15463" priority="18661" stopIfTrue="1" operator="equal">
      <formula>"Napkin Hs"</formula>
    </cfRule>
    <cfRule type="cellIs" dxfId="15462" priority="18666" stopIfTrue="1" operator="equal">
      <formula>"Towel"</formula>
    </cfRule>
    <cfRule type="cellIs" dxfId="15461" priority="18667" stopIfTrue="1" operator="equal">
      <formula>"Napkin Hs"</formula>
    </cfRule>
    <cfRule type="cellIs" dxfId="15460" priority="18676" stopIfTrue="1" operator="equal">
      <formula>"Towel"</formula>
    </cfRule>
    <cfRule type="cellIs" dxfId="15459" priority="18677" stopIfTrue="1" operator="equal">
      <formula>"Napkin Hs"</formula>
    </cfRule>
    <cfRule type="cellIs" dxfId="15458" priority="18682" stopIfTrue="1" operator="equal">
      <formula>"Towel"</formula>
    </cfRule>
    <cfRule type="cellIs" dxfId="15457" priority="18683" stopIfTrue="1" operator="equal">
      <formula>"Napkin Hs"</formula>
    </cfRule>
  </conditionalFormatting>
  <conditionalFormatting sqref="C45">
    <cfRule type="cellIs" dxfId="15456" priority="18662" stopIfTrue="1" operator="equal">
      <formula>"Towel"</formula>
    </cfRule>
    <cfRule type="cellIs" dxfId="15455" priority="18663" stopIfTrue="1" operator="equal">
      <formula>"Napkin Hs"</formula>
    </cfRule>
    <cfRule type="cellIs" dxfId="15454" priority="18664" stopIfTrue="1" operator="equal">
      <formula>"Towel"</formula>
    </cfRule>
    <cfRule type="cellIs" dxfId="15453" priority="18665" stopIfTrue="1" operator="equal">
      <formula>"Napkin Hs"</formula>
    </cfRule>
    <cfRule type="cellIs" dxfId="15452" priority="18668" stopIfTrue="1" operator="equal">
      <formula>"Towel"</formula>
    </cfRule>
    <cfRule type="cellIs" dxfId="15451" priority="18669" stopIfTrue="1" operator="equal">
      <formula>"Napkin Hs"</formula>
    </cfRule>
    <cfRule type="cellIs" dxfId="15450" priority="18670" stopIfTrue="1" operator="equal">
      <formula>"Towel"</formula>
    </cfRule>
    <cfRule type="cellIs" dxfId="15449" priority="18671" stopIfTrue="1" operator="equal">
      <formula>"Napkin Hs"</formula>
    </cfRule>
    <cfRule type="cellIs" dxfId="15448" priority="18672" stopIfTrue="1" operator="equal">
      <formula>"Towel"</formula>
    </cfRule>
    <cfRule type="cellIs" dxfId="15447" priority="18673" stopIfTrue="1" operator="equal">
      <formula>"Napkin Hs"</formula>
    </cfRule>
    <cfRule type="cellIs" dxfId="15446" priority="18674" stopIfTrue="1" operator="equal">
      <formula>"Towel"</formula>
    </cfRule>
    <cfRule type="cellIs" dxfId="15445" priority="18675" stopIfTrue="1" operator="equal">
      <formula>"Napkin Hs"</formula>
    </cfRule>
    <cfRule type="cellIs" dxfId="15444" priority="18678" stopIfTrue="1" operator="equal">
      <formula>"Towel"</formula>
    </cfRule>
    <cfRule type="cellIs" dxfId="15443" priority="18679" stopIfTrue="1" operator="equal">
      <formula>"Napkin Hs"</formula>
    </cfRule>
    <cfRule type="cellIs" dxfId="15442" priority="18681" stopIfTrue="1" operator="equal">
      <formula>"Napkin Hs"</formula>
    </cfRule>
  </conditionalFormatting>
  <conditionalFormatting sqref="C45">
    <cfRule type="cellIs" dxfId="15441" priority="18680" stopIfTrue="1" operator="equal">
      <formula>"Towel"</formula>
    </cfRule>
  </conditionalFormatting>
  <conditionalFormatting sqref="C45">
    <cfRule type="cellIs" dxfId="15440" priority="18658" stopIfTrue="1" operator="equal">
      <formula>"Towel"</formula>
    </cfRule>
    <cfRule type="cellIs" dxfId="15439" priority="18659" stopIfTrue="1" operator="equal">
      <formula>"Napkin Hs"</formula>
    </cfRule>
  </conditionalFormatting>
  <conditionalFormatting sqref="C45">
    <cfRule type="cellIs" dxfId="15438" priority="18657" stopIfTrue="1" operator="equal">
      <formula>"Napkin Hs"</formula>
    </cfRule>
  </conditionalFormatting>
  <conditionalFormatting sqref="C45">
    <cfRule type="cellIs" dxfId="15437" priority="18656" stopIfTrue="1" operator="equal">
      <formula>"Towel"</formula>
    </cfRule>
  </conditionalFormatting>
  <conditionalFormatting sqref="C45">
    <cfRule type="cellIs" dxfId="15436" priority="18654" stopIfTrue="1" operator="equal">
      <formula>"Towel"</formula>
    </cfRule>
  </conditionalFormatting>
  <conditionalFormatting sqref="C45">
    <cfRule type="cellIs" dxfId="15435" priority="18655" stopIfTrue="1" operator="equal">
      <formula>"Napkin Hs"</formula>
    </cfRule>
  </conditionalFormatting>
  <conditionalFormatting sqref="C45">
    <cfRule type="cellIs" dxfId="15434" priority="18558" stopIfTrue="1" operator="equal">
      <formula>"Towel"</formula>
    </cfRule>
  </conditionalFormatting>
  <conditionalFormatting sqref="C45">
    <cfRule type="cellIs" dxfId="15433" priority="18568" stopIfTrue="1" operator="equal">
      <formula>"Towel"</formula>
    </cfRule>
    <cfRule type="cellIs" dxfId="15432" priority="18569" stopIfTrue="1" operator="equal">
      <formula>"Napkin Hs"</formula>
    </cfRule>
    <cfRule type="cellIs" dxfId="15431" priority="18574" stopIfTrue="1" operator="equal">
      <formula>"Towel"</formula>
    </cfRule>
    <cfRule type="cellIs" dxfId="15430" priority="18575" stopIfTrue="1" operator="equal">
      <formula>"Napkin Hs"</formula>
    </cfRule>
    <cfRule type="cellIs" dxfId="15429" priority="18580" stopIfTrue="1" operator="equal">
      <formula>"Towel"</formula>
    </cfRule>
    <cfRule type="cellIs" dxfId="15428" priority="18581" stopIfTrue="1" operator="equal">
      <formula>"Napkin Hs"</formula>
    </cfRule>
    <cfRule type="cellIs" dxfId="15427" priority="18582" stopIfTrue="1" operator="equal">
      <formula>"Towel"</formula>
    </cfRule>
    <cfRule type="cellIs" dxfId="15426" priority="18583" stopIfTrue="1" operator="equal">
      <formula>"Napkin Hs"</formula>
    </cfRule>
    <cfRule type="cellIs" dxfId="15425" priority="18588" stopIfTrue="1" operator="equal">
      <formula>"Towel"</formula>
    </cfRule>
    <cfRule type="cellIs" dxfId="15424" priority="18589" stopIfTrue="1" operator="equal">
      <formula>"Napkin Hs"</formula>
    </cfRule>
    <cfRule type="cellIs" dxfId="15423" priority="18598" stopIfTrue="1" operator="equal">
      <formula>"Towel"</formula>
    </cfRule>
    <cfRule type="cellIs" dxfId="15422" priority="18599" stopIfTrue="1" operator="equal">
      <formula>"Napkin Hs"</formula>
    </cfRule>
    <cfRule type="cellIs" dxfId="15421" priority="18604" stopIfTrue="1" operator="equal">
      <formula>"Towel"</formula>
    </cfRule>
    <cfRule type="cellIs" dxfId="15420" priority="18605" stopIfTrue="1" operator="equal">
      <formula>"Napkin Hs"</formula>
    </cfRule>
    <cfRule type="cellIs" dxfId="15419" priority="18606" stopIfTrue="1" operator="equal">
      <formula>"Towel"</formula>
    </cfRule>
    <cfRule type="cellIs" dxfId="15418" priority="18607" stopIfTrue="1" operator="equal">
      <formula>"Napkin Hs"</formula>
    </cfRule>
    <cfRule type="cellIs" dxfId="15417" priority="18612" stopIfTrue="1" operator="equal">
      <formula>"Towel"</formula>
    </cfRule>
    <cfRule type="cellIs" dxfId="15416" priority="18613" stopIfTrue="1" operator="equal">
      <formula>"Napkin Hs"</formula>
    </cfRule>
    <cfRule type="cellIs" dxfId="15415" priority="18622" stopIfTrue="1" operator="equal">
      <formula>"Towel"</formula>
    </cfRule>
    <cfRule type="cellIs" dxfId="15414" priority="18623" stopIfTrue="1" operator="equal">
      <formula>"Napkin Hs"</formula>
    </cfRule>
    <cfRule type="cellIs" dxfId="15413" priority="18624" stopIfTrue="1" operator="equal">
      <formula>"Towel"</formula>
    </cfRule>
    <cfRule type="cellIs" dxfId="15412" priority="18625" stopIfTrue="1" operator="equal">
      <formula>"Napkin Hs"</formula>
    </cfRule>
    <cfRule type="cellIs" dxfId="15411" priority="18630" stopIfTrue="1" operator="equal">
      <formula>"Towel"</formula>
    </cfRule>
    <cfRule type="cellIs" dxfId="15410" priority="18631" stopIfTrue="1" operator="equal">
      <formula>"Napkin Hs"</formula>
    </cfRule>
    <cfRule type="cellIs" dxfId="15409" priority="18640" stopIfTrue="1" operator="equal">
      <formula>"Towel"</formula>
    </cfRule>
    <cfRule type="cellIs" dxfId="15408" priority="18641" stopIfTrue="1" operator="equal">
      <formula>"Napkin Hs"</formula>
    </cfRule>
    <cfRule type="cellIs" dxfId="15407" priority="18642" stopIfTrue="1" operator="equal">
      <formula>"Towel"</formula>
    </cfRule>
    <cfRule type="cellIs" dxfId="15406" priority="18643" stopIfTrue="1" operator="equal">
      <formula>"Napkin Hs"</formula>
    </cfRule>
    <cfRule type="cellIs" dxfId="15405" priority="18649" stopIfTrue="1" operator="equal">
      <formula>"Napkin Hs"</formula>
    </cfRule>
  </conditionalFormatting>
  <conditionalFormatting sqref="C45">
    <cfRule type="cellIs" dxfId="15404" priority="18648" stopIfTrue="1" operator="equal">
      <formula>"Towel"</formula>
    </cfRule>
  </conditionalFormatting>
  <conditionalFormatting sqref="C45">
    <cfRule type="cellIs" dxfId="15403" priority="18559" stopIfTrue="1" operator="equal">
      <formula>"Napkin Hs"</formula>
    </cfRule>
    <cfRule type="cellIs" dxfId="15402" priority="18560" stopIfTrue="1" operator="equal">
      <formula>"Towel"</formula>
    </cfRule>
    <cfRule type="cellIs" dxfId="15401" priority="18561" stopIfTrue="1" operator="equal">
      <formula>"Napkin Hs"</formula>
    </cfRule>
    <cfRule type="cellIs" dxfId="15400" priority="18562" stopIfTrue="1" operator="equal">
      <formula>"Towel"</formula>
    </cfRule>
    <cfRule type="cellIs" dxfId="15399" priority="18563" stopIfTrue="1" operator="equal">
      <formula>"Napkin Hs"</formula>
    </cfRule>
    <cfRule type="cellIs" dxfId="15398" priority="18564" stopIfTrue="1" operator="equal">
      <formula>"Towel"</formula>
    </cfRule>
    <cfRule type="cellIs" dxfId="15397" priority="18565" stopIfTrue="1" operator="equal">
      <formula>"Napkin Hs"</formula>
    </cfRule>
    <cfRule type="cellIs" dxfId="15396" priority="18566" stopIfTrue="1" operator="equal">
      <formula>"Towel"</formula>
    </cfRule>
    <cfRule type="cellIs" dxfId="15395" priority="18567" stopIfTrue="1" operator="equal">
      <formula>"Napkin Hs"</formula>
    </cfRule>
    <cfRule type="cellIs" dxfId="15394" priority="18570" stopIfTrue="1" operator="equal">
      <formula>"Towel"</formula>
    </cfRule>
    <cfRule type="cellIs" dxfId="15393" priority="18571" stopIfTrue="1" operator="equal">
      <formula>"Napkin Hs"</formula>
    </cfRule>
    <cfRule type="cellIs" dxfId="15392" priority="18572" stopIfTrue="1" operator="equal">
      <formula>"Towel"</formula>
    </cfRule>
    <cfRule type="cellIs" dxfId="15391" priority="18573" stopIfTrue="1" operator="equal">
      <formula>"Napkin Hs"</formula>
    </cfRule>
    <cfRule type="cellIs" dxfId="15390" priority="18576" stopIfTrue="1" operator="equal">
      <formula>"Towel"</formula>
    </cfRule>
    <cfRule type="cellIs" dxfId="15389" priority="18577" stopIfTrue="1" operator="equal">
      <formula>"Napkin Hs"</formula>
    </cfRule>
    <cfRule type="cellIs" dxfId="15388" priority="18578" stopIfTrue="1" operator="equal">
      <formula>"Towel"</formula>
    </cfRule>
    <cfRule type="cellIs" dxfId="15387" priority="18579" stopIfTrue="1" operator="equal">
      <formula>"Napkin Hs"</formula>
    </cfRule>
    <cfRule type="cellIs" dxfId="15386" priority="18584" stopIfTrue="1" operator="equal">
      <formula>"Towel"</formula>
    </cfRule>
    <cfRule type="cellIs" dxfId="15385" priority="18585" stopIfTrue="1" operator="equal">
      <formula>"Napkin Hs"</formula>
    </cfRule>
    <cfRule type="cellIs" dxfId="15384" priority="18586" stopIfTrue="1" operator="equal">
      <formula>"Towel"</formula>
    </cfRule>
    <cfRule type="cellIs" dxfId="15383" priority="18587" stopIfTrue="1" operator="equal">
      <formula>"Napkin Hs"</formula>
    </cfRule>
    <cfRule type="cellIs" dxfId="15382" priority="18590" stopIfTrue="1" operator="equal">
      <formula>"Towel"</formula>
    </cfRule>
    <cfRule type="cellIs" dxfId="15381" priority="18591" stopIfTrue="1" operator="equal">
      <formula>"Napkin Hs"</formula>
    </cfRule>
    <cfRule type="cellIs" dxfId="15380" priority="18592" stopIfTrue="1" operator="equal">
      <formula>"Towel"</formula>
    </cfRule>
    <cfRule type="cellIs" dxfId="15379" priority="18593" stopIfTrue="1" operator="equal">
      <formula>"Napkin Hs"</formula>
    </cfRule>
    <cfRule type="cellIs" dxfId="15378" priority="18594" stopIfTrue="1" operator="equal">
      <formula>"Towel"</formula>
    </cfRule>
    <cfRule type="cellIs" dxfId="15377" priority="18595" stopIfTrue="1" operator="equal">
      <formula>"Napkin Hs"</formula>
    </cfRule>
    <cfRule type="cellIs" dxfId="15376" priority="18596" stopIfTrue="1" operator="equal">
      <formula>"Towel"</formula>
    </cfRule>
    <cfRule type="cellIs" dxfId="15375" priority="18597" stopIfTrue="1" operator="equal">
      <formula>"Napkin Hs"</formula>
    </cfRule>
    <cfRule type="cellIs" dxfId="15374" priority="18600" stopIfTrue="1" operator="equal">
      <formula>"Towel"</formula>
    </cfRule>
    <cfRule type="cellIs" dxfId="15373" priority="18601" stopIfTrue="1" operator="equal">
      <formula>"Napkin Hs"</formula>
    </cfRule>
    <cfRule type="cellIs" dxfId="15372" priority="18602" stopIfTrue="1" operator="equal">
      <formula>"Towel"</formula>
    </cfRule>
    <cfRule type="cellIs" dxfId="15371" priority="18603" stopIfTrue="1" operator="equal">
      <formula>"Napkin Hs"</formula>
    </cfRule>
    <cfRule type="cellIs" dxfId="15370" priority="18608" stopIfTrue="1" operator="equal">
      <formula>"Towel"</formula>
    </cfRule>
    <cfRule type="cellIs" dxfId="15369" priority="18609" stopIfTrue="1" operator="equal">
      <formula>"Napkin Hs"</formula>
    </cfRule>
    <cfRule type="cellIs" dxfId="15368" priority="18610" stopIfTrue="1" operator="equal">
      <formula>"Towel"</formula>
    </cfRule>
    <cfRule type="cellIs" dxfId="15367" priority="18611" stopIfTrue="1" operator="equal">
      <formula>"Napkin Hs"</formula>
    </cfRule>
    <cfRule type="cellIs" dxfId="15366" priority="18614" stopIfTrue="1" operator="equal">
      <formula>"Towel"</formula>
    </cfRule>
    <cfRule type="cellIs" dxfId="15365" priority="18615" stopIfTrue="1" operator="equal">
      <formula>"Napkin Hs"</formula>
    </cfRule>
    <cfRule type="cellIs" dxfId="15364" priority="18616" stopIfTrue="1" operator="equal">
      <formula>"Towel"</formula>
    </cfRule>
    <cfRule type="cellIs" dxfId="15363" priority="18617" stopIfTrue="1" operator="equal">
      <formula>"Napkin Hs"</formula>
    </cfRule>
    <cfRule type="cellIs" dxfId="15362" priority="18618" stopIfTrue="1" operator="equal">
      <formula>"Towel"</formula>
    </cfRule>
    <cfRule type="cellIs" dxfId="15361" priority="18619" stopIfTrue="1" operator="equal">
      <formula>"Napkin Hs"</formula>
    </cfRule>
    <cfRule type="cellIs" dxfId="15360" priority="18620" stopIfTrue="1" operator="equal">
      <formula>"Towel"</formula>
    </cfRule>
    <cfRule type="cellIs" dxfId="15359" priority="18621" stopIfTrue="1" operator="equal">
      <formula>"Napkin Hs"</formula>
    </cfRule>
    <cfRule type="cellIs" dxfId="15358" priority="18626" stopIfTrue="1" operator="equal">
      <formula>"Towel"</formula>
    </cfRule>
    <cfRule type="cellIs" dxfId="15357" priority="18627" stopIfTrue="1" operator="equal">
      <formula>"Napkin Hs"</formula>
    </cfRule>
    <cfRule type="cellIs" dxfId="15356" priority="18628" stopIfTrue="1" operator="equal">
      <formula>"Towel"</formula>
    </cfRule>
    <cfRule type="cellIs" dxfId="15355" priority="18629" stopIfTrue="1" operator="equal">
      <formula>"Napkin Hs"</formula>
    </cfRule>
    <cfRule type="cellIs" dxfId="15354" priority="18632" stopIfTrue="1" operator="equal">
      <formula>"Towel"</formula>
    </cfRule>
    <cfRule type="cellIs" dxfId="15353" priority="18633" stopIfTrue="1" operator="equal">
      <formula>"Napkin Hs"</formula>
    </cfRule>
    <cfRule type="cellIs" dxfId="15352" priority="18634" stopIfTrue="1" operator="equal">
      <formula>"Towel"</formula>
    </cfRule>
    <cfRule type="cellIs" dxfId="15351" priority="18635" stopIfTrue="1" operator="equal">
      <formula>"Napkin Hs"</formula>
    </cfRule>
    <cfRule type="cellIs" dxfId="15350" priority="18636" stopIfTrue="1" operator="equal">
      <formula>"Towel"</formula>
    </cfRule>
    <cfRule type="cellIs" dxfId="15349" priority="18637" stopIfTrue="1" operator="equal">
      <formula>"Napkin Hs"</formula>
    </cfRule>
    <cfRule type="cellIs" dxfId="15348" priority="18638" stopIfTrue="1" operator="equal">
      <formula>"Towel"</formula>
    </cfRule>
    <cfRule type="cellIs" dxfId="15347" priority="18639" stopIfTrue="1" operator="equal">
      <formula>"Napkin Hs"</formula>
    </cfRule>
    <cfRule type="cellIs" dxfId="15346" priority="18644" stopIfTrue="1" operator="equal">
      <formula>"Towel"</formula>
    </cfRule>
    <cfRule type="cellIs" dxfId="15345" priority="18645" stopIfTrue="1" operator="equal">
      <formula>"Napkin Hs"</formula>
    </cfRule>
    <cfRule type="cellIs" dxfId="15344" priority="18646" stopIfTrue="1" operator="equal">
      <formula>"Towel"</formula>
    </cfRule>
    <cfRule type="cellIs" dxfId="15343" priority="18647" stopIfTrue="1" operator="equal">
      <formula>"Napkin Hs"</formula>
    </cfRule>
    <cfRule type="cellIs" dxfId="15342" priority="18650" stopIfTrue="1" operator="equal">
      <formula>"Towel"</formula>
    </cfRule>
    <cfRule type="cellIs" dxfId="15341" priority="18651" stopIfTrue="1" operator="equal">
      <formula>"Napkin Hs"</formula>
    </cfRule>
    <cfRule type="cellIs" dxfId="15340" priority="18652" stopIfTrue="1" operator="equal">
      <formula>"Towel"</formula>
    </cfRule>
    <cfRule type="cellIs" dxfId="15339" priority="18653" stopIfTrue="1" operator="equal">
      <formula>"Napkin Hs"</formula>
    </cfRule>
  </conditionalFormatting>
  <conditionalFormatting sqref="C45">
    <cfRule type="cellIs" dxfId="15338" priority="18557" stopIfTrue="1" operator="equal">
      <formula>"Napkin Hs"</formula>
    </cfRule>
  </conditionalFormatting>
  <conditionalFormatting sqref="C45">
    <cfRule type="cellIs" dxfId="15337" priority="18556" stopIfTrue="1" operator="equal">
      <formula>"Napkin Hs"</formula>
    </cfRule>
  </conditionalFormatting>
  <conditionalFormatting sqref="C45">
    <cfRule type="cellIs" dxfId="15336" priority="18555" stopIfTrue="1" operator="equal">
      <formula>"Napkin Hs"</formula>
    </cfRule>
  </conditionalFormatting>
  <conditionalFormatting sqref="C45">
    <cfRule type="cellIs" dxfId="15335" priority="18554" stopIfTrue="1" operator="equal">
      <formula>"Napkin Hs"</formula>
    </cfRule>
  </conditionalFormatting>
  <conditionalFormatting sqref="C45">
    <cfRule type="cellIs" dxfId="15334" priority="18553" stopIfTrue="1" operator="equal">
      <formula>"Napkin Hs"</formula>
    </cfRule>
  </conditionalFormatting>
  <conditionalFormatting sqref="C45">
    <cfRule type="cellIs" dxfId="15333" priority="18552" stopIfTrue="1" operator="equal">
      <formula>"Napkin Hs"</formula>
    </cfRule>
  </conditionalFormatting>
  <conditionalFormatting sqref="C45">
    <cfRule type="cellIs" dxfId="15332" priority="18548" stopIfTrue="1" operator="equal">
      <formula>"Towel"</formula>
    </cfRule>
    <cfRule type="cellIs" dxfId="15331" priority="18549" stopIfTrue="1" operator="equal">
      <formula>"Napkin Hs"</formula>
    </cfRule>
  </conditionalFormatting>
  <conditionalFormatting sqref="C45">
    <cfRule type="cellIs" dxfId="15330" priority="18550" stopIfTrue="1" operator="equal">
      <formula>"Towel"</formula>
    </cfRule>
    <cfRule type="cellIs" dxfId="15329" priority="18551" stopIfTrue="1" operator="equal">
      <formula>"Napkin Hs"</formula>
    </cfRule>
  </conditionalFormatting>
  <conditionalFormatting sqref="C45">
    <cfRule type="cellIs" dxfId="15328" priority="18544" stopIfTrue="1" operator="equal">
      <formula>"Towel"</formula>
    </cfRule>
    <cfRule type="cellIs" dxfId="15327" priority="18545" stopIfTrue="1" operator="equal">
      <formula>"Napkin Hs"</formula>
    </cfRule>
  </conditionalFormatting>
  <conditionalFormatting sqref="C45">
    <cfRule type="cellIs" dxfId="15326" priority="18546" stopIfTrue="1" operator="equal">
      <formula>"Towel"</formula>
    </cfRule>
    <cfRule type="cellIs" dxfId="15325" priority="18547" stopIfTrue="1" operator="equal">
      <formula>"Napkin Hs"</formula>
    </cfRule>
  </conditionalFormatting>
  <conditionalFormatting sqref="C45">
    <cfRule type="cellIs" dxfId="15324" priority="18542" stopIfTrue="1" operator="equal">
      <formula>"Towel"</formula>
    </cfRule>
    <cfRule type="cellIs" dxfId="15323" priority="18543" stopIfTrue="1" operator="equal">
      <formula>"Napkin Hs"</formula>
    </cfRule>
  </conditionalFormatting>
  <conditionalFormatting sqref="C45">
    <cfRule type="cellIs" dxfId="15322" priority="18538" stopIfTrue="1" operator="equal">
      <formula>"Towel"</formula>
    </cfRule>
    <cfRule type="cellIs" dxfId="15321" priority="18539" stopIfTrue="1" operator="equal">
      <formula>"Napkin Hs"</formula>
    </cfRule>
  </conditionalFormatting>
  <conditionalFormatting sqref="C45">
    <cfRule type="cellIs" dxfId="15320" priority="18540" stopIfTrue="1" operator="equal">
      <formula>"Towel"</formula>
    </cfRule>
    <cfRule type="cellIs" dxfId="15319" priority="18541" stopIfTrue="1" operator="equal">
      <formula>"Napkin Hs"</formula>
    </cfRule>
  </conditionalFormatting>
  <conditionalFormatting sqref="C45">
    <cfRule type="cellIs" dxfId="15318" priority="18534" stopIfTrue="1" operator="equal">
      <formula>"Towel"</formula>
    </cfRule>
    <cfRule type="cellIs" dxfId="15317" priority="18535" stopIfTrue="1" operator="equal">
      <formula>"Napkin Hs"</formula>
    </cfRule>
  </conditionalFormatting>
  <conditionalFormatting sqref="C45">
    <cfRule type="cellIs" dxfId="15316" priority="18536" stopIfTrue="1" operator="equal">
      <formula>"Towel"</formula>
    </cfRule>
    <cfRule type="cellIs" dxfId="15315" priority="18537" stopIfTrue="1" operator="equal">
      <formula>"Napkin Hs"</formula>
    </cfRule>
  </conditionalFormatting>
  <conditionalFormatting sqref="C45">
    <cfRule type="cellIs" dxfId="15314" priority="18532" stopIfTrue="1" operator="equal">
      <formula>"Towel"</formula>
    </cfRule>
    <cfRule type="cellIs" dxfId="15313" priority="18533" stopIfTrue="1" operator="equal">
      <formula>"Napkin Hs"</formula>
    </cfRule>
  </conditionalFormatting>
  <conditionalFormatting sqref="C45">
    <cfRule type="cellIs" dxfId="15312" priority="18526" stopIfTrue="1" operator="equal">
      <formula>"Towel"</formula>
    </cfRule>
    <cfRule type="cellIs" dxfId="15311" priority="18527" stopIfTrue="1" operator="equal">
      <formula>"Napkin Hs"</formula>
    </cfRule>
  </conditionalFormatting>
  <conditionalFormatting sqref="C45">
    <cfRule type="cellIs" dxfId="15310" priority="18530" stopIfTrue="1" operator="equal">
      <formula>"Towel"</formula>
    </cfRule>
    <cfRule type="cellIs" dxfId="15309" priority="18531" stopIfTrue="1" operator="equal">
      <formula>"Napkin Hs"</formula>
    </cfRule>
  </conditionalFormatting>
  <conditionalFormatting sqref="C45">
    <cfRule type="cellIs" dxfId="15308" priority="18528" stopIfTrue="1" operator="equal">
      <formula>"Towel"</formula>
    </cfRule>
    <cfRule type="cellIs" dxfId="15307" priority="18529" stopIfTrue="1" operator="equal">
      <formula>"Napkin Hs"</formula>
    </cfRule>
  </conditionalFormatting>
  <conditionalFormatting sqref="C45">
    <cfRule type="cellIs" dxfId="15306" priority="18520" stopIfTrue="1" operator="equal">
      <formula>"Towel"</formula>
    </cfRule>
    <cfRule type="cellIs" dxfId="15305" priority="18521" stopIfTrue="1" operator="equal">
      <formula>"Napkin Hs"</formula>
    </cfRule>
  </conditionalFormatting>
  <conditionalFormatting sqref="C45">
    <cfRule type="cellIs" dxfId="15304" priority="18522" stopIfTrue="1" operator="equal">
      <formula>"Towel"</formula>
    </cfRule>
    <cfRule type="cellIs" dxfId="15303" priority="18523" stopIfTrue="1" operator="equal">
      <formula>"Napkin Hs"</formula>
    </cfRule>
  </conditionalFormatting>
  <conditionalFormatting sqref="C45">
    <cfRule type="cellIs" dxfId="15302" priority="18524" stopIfTrue="1" operator="equal">
      <formula>"Towel"</formula>
    </cfRule>
    <cfRule type="cellIs" dxfId="15301" priority="18525" stopIfTrue="1" operator="equal">
      <formula>"Napkin Hs"</formula>
    </cfRule>
  </conditionalFormatting>
  <conditionalFormatting sqref="C45">
    <cfRule type="cellIs" dxfId="15300" priority="18518" stopIfTrue="1" operator="equal">
      <formula>"Towel"</formula>
    </cfRule>
    <cfRule type="cellIs" dxfId="15299" priority="18519" stopIfTrue="1" operator="equal">
      <formula>"Napkin Hs"</formula>
    </cfRule>
  </conditionalFormatting>
  <conditionalFormatting sqref="C45">
    <cfRule type="cellIs" dxfId="15298" priority="18516" stopIfTrue="1" operator="equal">
      <formula>"Towel"</formula>
    </cfRule>
    <cfRule type="cellIs" dxfId="15297" priority="18517" stopIfTrue="1" operator="equal">
      <formula>"Napkin Hs"</formula>
    </cfRule>
  </conditionalFormatting>
  <conditionalFormatting sqref="C45">
    <cfRule type="cellIs" dxfId="15296" priority="18492" stopIfTrue="1" operator="equal">
      <formula>"Towel"</formula>
    </cfRule>
  </conditionalFormatting>
  <conditionalFormatting sqref="C45">
    <cfRule type="cellIs" dxfId="15295" priority="18493" stopIfTrue="1" operator="equal">
      <formula>"Napkin Hs"</formula>
    </cfRule>
    <cfRule type="cellIs" dxfId="15294" priority="18498" stopIfTrue="1" operator="equal">
      <formula>"Towel"</formula>
    </cfRule>
    <cfRule type="cellIs" dxfId="15293" priority="18499" stopIfTrue="1" operator="equal">
      <formula>"Napkin Hs"</formula>
    </cfRule>
    <cfRule type="cellIs" dxfId="15292" priority="18508" stopIfTrue="1" operator="equal">
      <formula>"Towel"</formula>
    </cfRule>
    <cfRule type="cellIs" dxfId="15291" priority="18509" stopIfTrue="1" operator="equal">
      <formula>"Napkin Hs"</formula>
    </cfRule>
    <cfRule type="cellIs" dxfId="15290" priority="18514" stopIfTrue="1" operator="equal">
      <formula>"Towel"</formula>
    </cfRule>
    <cfRule type="cellIs" dxfId="15289" priority="18515" stopIfTrue="1" operator="equal">
      <formula>"Napkin Hs"</formula>
    </cfRule>
  </conditionalFormatting>
  <conditionalFormatting sqref="C45">
    <cfRule type="cellIs" dxfId="15288" priority="18494" stopIfTrue="1" operator="equal">
      <formula>"Towel"</formula>
    </cfRule>
    <cfRule type="cellIs" dxfId="15287" priority="18495" stopIfTrue="1" operator="equal">
      <formula>"Napkin Hs"</formula>
    </cfRule>
    <cfRule type="cellIs" dxfId="15286" priority="18496" stopIfTrue="1" operator="equal">
      <formula>"Towel"</formula>
    </cfRule>
    <cfRule type="cellIs" dxfId="15285" priority="18497" stopIfTrue="1" operator="equal">
      <formula>"Napkin Hs"</formula>
    </cfRule>
    <cfRule type="cellIs" dxfId="15284" priority="18500" stopIfTrue="1" operator="equal">
      <formula>"Towel"</formula>
    </cfRule>
    <cfRule type="cellIs" dxfId="15283" priority="18501" stopIfTrue="1" operator="equal">
      <formula>"Napkin Hs"</formula>
    </cfRule>
    <cfRule type="cellIs" dxfId="15282" priority="18502" stopIfTrue="1" operator="equal">
      <formula>"Towel"</formula>
    </cfRule>
    <cfRule type="cellIs" dxfId="15281" priority="18503" stopIfTrue="1" operator="equal">
      <formula>"Napkin Hs"</formula>
    </cfRule>
    <cfRule type="cellIs" dxfId="15280" priority="18504" stopIfTrue="1" operator="equal">
      <formula>"Towel"</formula>
    </cfRule>
    <cfRule type="cellIs" dxfId="15279" priority="18505" stopIfTrue="1" operator="equal">
      <formula>"Napkin Hs"</formula>
    </cfRule>
    <cfRule type="cellIs" dxfId="15278" priority="18506" stopIfTrue="1" operator="equal">
      <formula>"Towel"</formula>
    </cfRule>
    <cfRule type="cellIs" dxfId="15277" priority="18507" stopIfTrue="1" operator="equal">
      <formula>"Napkin Hs"</formula>
    </cfRule>
    <cfRule type="cellIs" dxfId="15276" priority="18510" stopIfTrue="1" operator="equal">
      <formula>"Towel"</formula>
    </cfRule>
    <cfRule type="cellIs" dxfId="15275" priority="18511" stopIfTrue="1" operator="equal">
      <formula>"Napkin Hs"</formula>
    </cfRule>
    <cfRule type="cellIs" dxfId="15274" priority="18513" stopIfTrue="1" operator="equal">
      <formula>"Napkin Hs"</formula>
    </cfRule>
  </conditionalFormatting>
  <conditionalFormatting sqref="C45">
    <cfRule type="cellIs" dxfId="15273" priority="18512" stopIfTrue="1" operator="equal">
      <formula>"Towel"</formula>
    </cfRule>
  </conditionalFormatting>
  <conditionalFormatting sqref="C45">
    <cfRule type="cellIs" dxfId="15272" priority="18490" stopIfTrue="1" operator="equal">
      <formula>"Towel"</formula>
    </cfRule>
    <cfRule type="cellIs" dxfId="15271" priority="18491" stopIfTrue="1" operator="equal">
      <formula>"Napkin Hs"</formula>
    </cfRule>
  </conditionalFormatting>
  <conditionalFormatting sqref="C45">
    <cfRule type="cellIs" dxfId="15270" priority="18489" stopIfTrue="1" operator="equal">
      <formula>"Napkin Hs"</formula>
    </cfRule>
  </conditionalFormatting>
  <conditionalFormatting sqref="C45">
    <cfRule type="cellIs" dxfId="15269" priority="18488" stopIfTrue="1" operator="equal">
      <formula>"Towel"</formula>
    </cfRule>
  </conditionalFormatting>
  <conditionalFormatting sqref="C45">
    <cfRule type="cellIs" dxfId="15268" priority="18486" stopIfTrue="1" operator="equal">
      <formula>"Towel"</formula>
    </cfRule>
  </conditionalFormatting>
  <conditionalFormatting sqref="C45">
    <cfRule type="cellIs" dxfId="15267" priority="18487" stopIfTrue="1" operator="equal">
      <formula>"Napkin Hs"</formula>
    </cfRule>
  </conditionalFormatting>
  <conditionalFormatting sqref="C45">
    <cfRule type="cellIs" dxfId="15266" priority="18390" stopIfTrue="1" operator="equal">
      <formula>"Towel"</formula>
    </cfRule>
  </conditionalFormatting>
  <conditionalFormatting sqref="C45">
    <cfRule type="cellIs" dxfId="15265" priority="18400" stopIfTrue="1" operator="equal">
      <formula>"Towel"</formula>
    </cfRule>
    <cfRule type="cellIs" dxfId="15264" priority="18401" stopIfTrue="1" operator="equal">
      <formula>"Napkin Hs"</formula>
    </cfRule>
    <cfRule type="cellIs" dxfId="15263" priority="18406" stopIfTrue="1" operator="equal">
      <formula>"Towel"</formula>
    </cfRule>
    <cfRule type="cellIs" dxfId="15262" priority="18407" stopIfTrue="1" operator="equal">
      <formula>"Napkin Hs"</formula>
    </cfRule>
    <cfRule type="cellIs" dxfId="15261" priority="18412" stopIfTrue="1" operator="equal">
      <formula>"Towel"</formula>
    </cfRule>
    <cfRule type="cellIs" dxfId="15260" priority="18413" stopIfTrue="1" operator="equal">
      <formula>"Napkin Hs"</formula>
    </cfRule>
    <cfRule type="cellIs" dxfId="15259" priority="18414" stopIfTrue="1" operator="equal">
      <formula>"Towel"</formula>
    </cfRule>
    <cfRule type="cellIs" dxfId="15258" priority="18415" stopIfTrue="1" operator="equal">
      <formula>"Napkin Hs"</formula>
    </cfRule>
    <cfRule type="cellIs" dxfId="15257" priority="18420" stopIfTrue="1" operator="equal">
      <formula>"Towel"</formula>
    </cfRule>
    <cfRule type="cellIs" dxfId="15256" priority="18421" stopIfTrue="1" operator="equal">
      <formula>"Napkin Hs"</formula>
    </cfRule>
    <cfRule type="cellIs" dxfId="15255" priority="18430" stopIfTrue="1" operator="equal">
      <formula>"Towel"</formula>
    </cfRule>
    <cfRule type="cellIs" dxfId="15254" priority="18431" stopIfTrue="1" operator="equal">
      <formula>"Napkin Hs"</formula>
    </cfRule>
    <cfRule type="cellIs" dxfId="15253" priority="18436" stopIfTrue="1" operator="equal">
      <formula>"Towel"</formula>
    </cfRule>
    <cfRule type="cellIs" dxfId="15252" priority="18437" stopIfTrue="1" operator="equal">
      <formula>"Napkin Hs"</formula>
    </cfRule>
    <cfRule type="cellIs" dxfId="15251" priority="18438" stopIfTrue="1" operator="equal">
      <formula>"Towel"</formula>
    </cfRule>
    <cfRule type="cellIs" dxfId="15250" priority="18439" stopIfTrue="1" operator="equal">
      <formula>"Napkin Hs"</formula>
    </cfRule>
    <cfRule type="cellIs" dxfId="15249" priority="18444" stopIfTrue="1" operator="equal">
      <formula>"Towel"</formula>
    </cfRule>
    <cfRule type="cellIs" dxfId="15248" priority="18445" stopIfTrue="1" operator="equal">
      <formula>"Napkin Hs"</formula>
    </cfRule>
    <cfRule type="cellIs" dxfId="15247" priority="18454" stopIfTrue="1" operator="equal">
      <formula>"Towel"</formula>
    </cfRule>
    <cfRule type="cellIs" dxfId="15246" priority="18455" stopIfTrue="1" operator="equal">
      <formula>"Napkin Hs"</formula>
    </cfRule>
    <cfRule type="cellIs" dxfId="15245" priority="18456" stopIfTrue="1" operator="equal">
      <formula>"Towel"</formula>
    </cfRule>
    <cfRule type="cellIs" dxfId="15244" priority="18457" stopIfTrue="1" operator="equal">
      <formula>"Napkin Hs"</formula>
    </cfRule>
    <cfRule type="cellIs" dxfId="15243" priority="18462" stopIfTrue="1" operator="equal">
      <formula>"Towel"</formula>
    </cfRule>
    <cfRule type="cellIs" dxfId="15242" priority="18463" stopIfTrue="1" operator="equal">
      <formula>"Napkin Hs"</formula>
    </cfRule>
    <cfRule type="cellIs" dxfId="15241" priority="18472" stopIfTrue="1" operator="equal">
      <formula>"Towel"</formula>
    </cfRule>
    <cfRule type="cellIs" dxfId="15240" priority="18473" stopIfTrue="1" operator="equal">
      <formula>"Napkin Hs"</formula>
    </cfRule>
    <cfRule type="cellIs" dxfId="15239" priority="18474" stopIfTrue="1" operator="equal">
      <formula>"Towel"</formula>
    </cfRule>
    <cfRule type="cellIs" dxfId="15238" priority="18475" stopIfTrue="1" operator="equal">
      <formula>"Napkin Hs"</formula>
    </cfRule>
    <cfRule type="cellIs" dxfId="15237" priority="18481" stopIfTrue="1" operator="equal">
      <formula>"Napkin Hs"</formula>
    </cfRule>
  </conditionalFormatting>
  <conditionalFormatting sqref="C45">
    <cfRule type="cellIs" dxfId="15236" priority="18480" stopIfTrue="1" operator="equal">
      <formula>"Towel"</formula>
    </cfRule>
  </conditionalFormatting>
  <conditionalFormatting sqref="C45">
    <cfRule type="cellIs" dxfId="15235" priority="18391" stopIfTrue="1" operator="equal">
      <formula>"Napkin Hs"</formula>
    </cfRule>
    <cfRule type="cellIs" dxfId="15234" priority="18392" stopIfTrue="1" operator="equal">
      <formula>"Towel"</formula>
    </cfRule>
    <cfRule type="cellIs" dxfId="15233" priority="18393" stopIfTrue="1" operator="equal">
      <formula>"Napkin Hs"</formula>
    </cfRule>
    <cfRule type="cellIs" dxfId="15232" priority="18394" stopIfTrue="1" operator="equal">
      <formula>"Towel"</formula>
    </cfRule>
    <cfRule type="cellIs" dxfId="15231" priority="18395" stopIfTrue="1" operator="equal">
      <formula>"Napkin Hs"</formula>
    </cfRule>
    <cfRule type="cellIs" dxfId="15230" priority="18396" stopIfTrue="1" operator="equal">
      <formula>"Towel"</formula>
    </cfRule>
    <cfRule type="cellIs" dxfId="15229" priority="18397" stopIfTrue="1" operator="equal">
      <formula>"Napkin Hs"</formula>
    </cfRule>
    <cfRule type="cellIs" dxfId="15228" priority="18398" stopIfTrue="1" operator="equal">
      <formula>"Towel"</formula>
    </cfRule>
    <cfRule type="cellIs" dxfId="15227" priority="18399" stopIfTrue="1" operator="equal">
      <formula>"Napkin Hs"</formula>
    </cfRule>
    <cfRule type="cellIs" dxfId="15226" priority="18402" stopIfTrue="1" operator="equal">
      <formula>"Towel"</formula>
    </cfRule>
    <cfRule type="cellIs" dxfId="15225" priority="18403" stopIfTrue="1" operator="equal">
      <formula>"Napkin Hs"</formula>
    </cfRule>
    <cfRule type="cellIs" dxfId="15224" priority="18404" stopIfTrue="1" operator="equal">
      <formula>"Towel"</formula>
    </cfRule>
    <cfRule type="cellIs" dxfId="15223" priority="18405" stopIfTrue="1" operator="equal">
      <formula>"Napkin Hs"</formula>
    </cfRule>
    <cfRule type="cellIs" dxfId="15222" priority="18408" stopIfTrue="1" operator="equal">
      <formula>"Towel"</formula>
    </cfRule>
    <cfRule type="cellIs" dxfId="15221" priority="18409" stopIfTrue="1" operator="equal">
      <formula>"Napkin Hs"</formula>
    </cfRule>
    <cfRule type="cellIs" dxfId="15220" priority="18410" stopIfTrue="1" operator="equal">
      <formula>"Towel"</formula>
    </cfRule>
    <cfRule type="cellIs" dxfId="15219" priority="18411" stopIfTrue="1" operator="equal">
      <formula>"Napkin Hs"</formula>
    </cfRule>
    <cfRule type="cellIs" dxfId="15218" priority="18416" stopIfTrue="1" operator="equal">
      <formula>"Towel"</formula>
    </cfRule>
    <cfRule type="cellIs" dxfId="15217" priority="18417" stopIfTrue="1" operator="equal">
      <formula>"Napkin Hs"</formula>
    </cfRule>
    <cfRule type="cellIs" dxfId="15216" priority="18418" stopIfTrue="1" operator="equal">
      <formula>"Towel"</formula>
    </cfRule>
    <cfRule type="cellIs" dxfId="15215" priority="18419" stopIfTrue="1" operator="equal">
      <formula>"Napkin Hs"</formula>
    </cfRule>
    <cfRule type="cellIs" dxfId="15214" priority="18422" stopIfTrue="1" operator="equal">
      <formula>"Towel"</formula>
    </cfRule>
    <cfRule type="cellIs" dxfId="15213" priority="18423" stopIfTrue="1" operator="equal">
      <formula>"Napkin Hs"</formula>
    </cfRule>
    <cfRule type="cellIs" dxfId="15212" priority="18424" stopIfTrue="1" operator="equal">
      <formula>"Towel"</formula>
    </cfRule>
    <cfRule type="cellIs" dxfId="15211" priority="18425" stopIfTrue="1" operator="equal">
      <formula>"Napkin Hs"</formula>
    </cfRule>
    <cfRule type="cellIs" dxfId="15210" priority="18426" stopIfTrue="1" operator="equal">
      <formula>"Towel"</formula>
    </cfRule>
    <cfRule type="cellIs" dxfId="15209" priority="18427" stopIfTrue="1" operator="equal">
      <formula>"Napkin Hs"</formula>
    </cfRule>
    <cfRule type="cellIs" dxfId="15208" priority="18428" stopIfTrue="1" operator="equal">
      <formula>"Towel"</formula>
    </cfRule>
    <cfRule type="cellIs" dxfId="15207" priority="18429" stopIfTrue="1" operator="equal">
      <formula>"Napkin Hs"</formula>
    </cfRule>
    <cfRule type="cellIs" dxfId="15206" priority="18432" stopIfTrue="1" operator="equal">
      <formula>"Towel"</formula>
    </cfRule>
    <cfRule type="cellIs" dxfId="15205" priority="18433" stopIfTrue="1" operator="equal">
      <formula>"Napkin Hs"</formula>
    </cfRule>
    <cfRule type="cellIs" dxfId="15204" priority="18434" stopIfTrue="1" operator="equal">
      <formula>"Towel"</formula>
    </cfRule>
    <cfRule type="cellIs" dxfId="15203" priority="18435" stopIfTrue="1" operator="equal">
      <formula>"Napkin Hs"</formula>
    </cfRule>
    <cfRule type="cellIs" dxfId="15202" priority="18440" stopIfTrue="1" operator="equal">
      <formula>"Towel"</formula>
    </cfRule>
    <cfRule type="cellIs" dxfId="15201" priority="18441" stopIfTrue="1" operator="equal">
      <formula>"Napkin Hs"</formula>
    </cfRule>
    <cfRule type="cellIs" dxfId="15200" priority="18442" stopIfTrue="1" operator="equal">
      <formula>"Towel"</formula>
    </cfRule>
    <cfRule type="cellIs" dxfId="15199" priority="18443" stopIfTrue="1" operator="equal">
      <formula>"Napkin Hs"</formula>
    </cfRule>
    <cfRule type="cellIs" dxfId="15198" priority="18446" stopIfTrue="1" operator="equal">
      <formula>"Towel"</formula>
    </cfRule>
    <cfRule type="cellIs" dxfId="15197" priority="18447" stopIfTrue="1" operator="equal">
      <formula>"Napkin Hs"</formula>
    </cfRule>
    <cfRule type="cellIs" dxfId="15196" priority="18448" stopIfTrue="1" operator="equal">
      <formula>"Towel"</formula>
    </cfRule>
    <cfRule type="cellIs" dxfId="15195" priority="18449" stopIfTrue="1" operator="equal">
      <formula>"Napkin Hs"</formula>
    </cfRule>
    <cfRule type="cellIs" dxfId="15194" priority="18450" stopIfTrue="1" operator="equal">
      <formula>"Towel"</formula>
    </cfRule>
    <cfRule type="cellIs" dxfId="15193" priority="18451" stopIfTrue="1" operator="equal">
      <formula>"Napkin Hs"</formula>
    </cfRule>
    <cfRule type="cellIs" dxfId="15192" priority="18452" stopIfTrue="1" operator="equal">
      <formula>"Towel"</formula>
    </cfRule>
    <cfRule type="cellIs" dxfId="15191" priority="18453" stopIfTrue="1" operator="equal">
      <formula>"Napkin Hs"</formula>
    </cfRule>
    <cfRule type="cellIs" dxfId="15190" priority="18458" stopIfTrue="1" operator="equal">
      <formula>"Towel"</formula>
    </cfRule>
    <cfRule type="cellIs" dxfId="15189" priority="18459" stopIfTrue="1" operator="equal">
      <formula>"Napkin Hs"</formula>
    </cfRule>
    <cfRule type="cellIs" dxfId="15188" priority="18460" stopIfTrue="1" operator="equal">
      <formula>"Towel"</formula>
    </cfRule>
    <cfRule type="cellIs" dxfId="15187" priority="18461" stopIfTrue="1" operator="equal">
      <formula>"Napkin Hs"</formula>
    </cfRule>
    <cfRule type="cellIs" dxfId="15186" priority="18464" stopIfTrue="1" operator="equal">
      <formula>"Towel"</formula>
    </cfRule>
    <cfRule type="cellIs" dxfId="15185" priority="18465" stopIfTrue="1" operator="equal">
      <formula>"Napkin Hs"</formula>
    </cfRule>
    <cfRule type="cellIs" dxfId="15184" priority="18466" stopIfTrue="1" operator="equal">
      <formula>"Towel"</formula>
    </cfRule>
    <cfRule type="cellIs" dxfId="15183" priority="18467" stopIfTrue="1" operator="equal">
      <formula>"Napkin Hs"</formula>
    </cfRule>
    <cfRule type="cellIs" dxfId="15182" priority="18468" stopIfTrue="1" operator="equal">
      <formula>"Towel"</formula>
    </cfRule>
    <cfRule type="cellIs" dxfId="15181" priority="18469" stopIfTrue="1" operator="equal">
      <formula>"Napkin Hs"</formula>
    </cfRule>
    <cfRule type="cellIs" dxfId="15180" priority="18470" stopIfTrue="1" operator="equal">
      <formula>"Towel"</formula>
    </cfRule>
    <cfRule type="cellIs" dxfId="15179" priority="18471" stopIfTrue="1" operator="equal">
      <formula>"Napkin Hs"</formula>
    </cfRule>
    <cfRule type="cellIs" dxfId="15178" priority="18476" stopIfTrue="1" operator="equal">
      <formula>"Towel"</formula>
    </cfRule>
    <cfRule type="cellIs" dxfId="15177" priority="18477" stopIfTrue="1" operator="equal">
      <formula>"Napkin Hs"</formula>
    </cfRule>
    <cfRule type="cellIs" dxfId="15176" priority="18478" stopIfTrue="1" operator="equal">
      <formula>"Towel"</formula>
    </cfRule>
    <cfRule type="cellIs" dxfId="15175" priority="18479" stopIfTrue="1" operator="equal">
      <formula>"Napkin Hs"</formula>
    </cfRule>
    <cfRule type="cellIs" dxfId="15174" priority="18482" stopIfTrue="1" operator="equal">
      <formula>"Towel"</formula>
    </cfRule>
    <cfRule type="cellIs" dxfId="15173" priority="18483" stopIfTrue="1" operator="equal">
      <formula>"Napkin Hs"</formula>
    </cfRule>
    <cfRule type="cellIs" dxfId="15172" priority="18484" stopIfTrue="1" operator="equal">
      <formula>"Towel"</formula>
    </cfRule>
    <cfRule type="cellIs" dxfId="15171" priority="18485" stopIfTrue="1" operator="equal">
      <formula>"Napkin Hs"</formula>
    </cfRule>
  </conditionalFormatting>
  <conditionalFormatting sqref="C45">
    <cfRule type="cellIs" dxfId="15170" priority="18389" stopIfTrue="1" operator="equal">
      <formula>"Napkin Hs"</formula>
    </cfRule>
  </conditionalFormatting>
  <conditionalFormatting sqref="C45">
    <cfRule type="cellIs" dxfId="15169" priority="18388" stopIfTrue="1" operator="equal">
      <formula>"Napkin Hs"</formula>
    </cfRule>
  </conditionalFormatting>
  <conditionalFormatting sqref="C45">
    <cfRule type="cellIs" dxfId="15168" priority="18387" stopIfTrue="1" operator="equal">
      <formula>"Napkin Hs"</formula>
    </cfRule>
  </conditionalFormatting>
  <conditionalFormatting sqref="C45">
    <cfRule type="cellIs" dxfId="15167" priority="18386" stopIfTrue="1" operator="equal">
      <formula>"Napkin Hs"</formula>
    </cfRule>
  </conditionalFormatting>
  <conditionalFormatting sqref="C45">
    <cfRule type="cellIs" dxfId="15166" priority="18385" stopIfTrue="1" operator="equal">
      <formula>"Napkin Hs"</formula>
    </cfRule>
  </conditionalFormatting>
  <conditionalFormatting sqref="C45">
    <cfRule type="cellIs" dxfId="15165" priority="18384" stopIfTrue="1" operator="equal">
      <formula>"Napkin Hs"</formula>
    </cfRule>
  </conditionalFormatting>
  <conditionalFormatting sqref="C45">
    <cfRule type="cellIs" dxfId="15164" priority="18380" stopIfTrue="1" operator="equal">
      <formula>"Towel"</formula>
    </cfRule>
    <cfRule type="cellIs" dxfId="15163" priority="18381" stopIfTrue="1" operator="equal">
      <formula>"Napkin Hs"</formula>
    </cfRule>
  </conditionalFormatting>
  <conditionalFormatting sqref="C45">
    <cfRule type="cellIs" dxfId="15162" priority="18382" stopIfTrue="1" operator="equal">
      <formula>"Towel"</formula>
    </cfRule>
    <cfRule type="cellIs" dxfId="15161" priority="18383" stopIfTrue="1" operator="equal">
      <formula>"Napkin Hs"</formula>
    </cfRule>
  </conditionalFormatting>
  <conditionalFormatting sqref="C45">
    <cfRule type="cellIs" dxfId="15160" priority="18376" stopIfTrue="1" operator="equal">
      <formula>"Towel"</formula>
    </cfRule>
    <cfRule type="cellIs" dxfId="15159" priority="18377" stopIfTrue="1" operator="equal">
      <formula>"Napkin Hs"</formula>
    </cfRule>
  </conditionalFormatting>
  <conditionalFormatting sqref="C45">
    <cfRule type="cellIs" dxfId="15158" priority="18378" stopIfTrue="1" operator="equal">
      <formula>"Towel"</formula>
    </cfRule>
    <cfRule type="cellIs" dxfId="15157" priority="18379" stopIfTrue="1" operator="equal">
      <formula>"Napkin Hs"</formula>
    </cfRule>
  </conditionalFormatting>
  <conditionalFormatting sqref="B45:C45">
    <cfRule type="cellIs" dxfId="15156" priority="18803" stopIfTrue="1" operator="equal">
      <formula>"Towel"</formula>
    </cfRule>
    <cfRule type="cellIs" dxfId="15155" priority="18804" stopIfTrue="1" operator="equal">
      <formula>"Napkin Hs"</formula>
    </cfRule>
  </conditionalFormatting>
  <conditionalFormatting sqref="C45">
    <cfRule type="cellIs" dxfId="15154" priority="18799" stopIfTrue="1" operator="equal">
      <formula>"Towel"</formula>
    </cfRule>
    <cfRule type="cellIs" dxfId="15153" priority="18800" stopIfTrue="1" operator="equal">
      <formula>"Napkin Hs"</formula>
    </cfRule>
  </conditionalFormatting>
  <conditionalFormatting sqref="C45">
    <cfRule type="cellIs" dxfId="15152" priority="18801" stopIfTrue="1" operator="equal">
      <formula>"Towel"</formula>
    </cfRule>
    <cfRule type="cellIs" dxfId="15151" priority="18802" stopIfTrue="1" operator="equal">
      <formula>"Napkin Hs"</formula>
    </cfRule>
  </conditionalFormatting>
  <conditionalFormatting sqref="C45">
    <cfRule type="cellIs" dxfId="15150" priority="18795" stopIfTrue="1" operator="equal">
      <formula>"Towel"</formula>
    </cfRule>
    <cfRule type="cellIs" dxfId="15149" priority="18796" stopIfTrue="1" operator="equal">
      <formula>"Napkin Hs"</formula>
    </cfRule>
  </conditionalFormatting>
  <conditionalFormatting sqref="C45">
    <cfRule type="cellIs" dxfId="15148" priority="18797" stopIfTrue="1" operator="equal">
      <formula>"Towel"</formula>
    </cfRule>
    <cfRule type="cellIs" dxfId="15147" priority="18798" stopIfTrue="1" operator="equal">
      <formula>"Napkin Hs"</formula>
    </cfRule>
  </conditionalFormatting>
  <conditionalFormatting sqref="C45">
    <cfRule type="cellIs" dxfId="15146" priority="18793" stopIfTrue="1" operator="equal">
      <formula>"Towel"</formula>
    </cfRule>
    <cfRule type="cellIs" dxfId="15145" priority="18794" stopIfTrue="1" operator="equal">
      <formula>"Napkin Hs"</formula>
    </cfRule>
  </conditionalFormatting>
  <conditionalFormatting sqref="B45">
    <cfRule type="cellIs" dxfId="15144" priority="18791" stopIfTrue="1" operator="equal">
      <formula>"Towel"</formula>
    </cfRule>
    <cfRule type="cellIs" dxfId="15143" priority="18792" stopIfTrue="1" operator="equal">
      <formula>"Napkin Hs"</formula>
    </cfRule>
  </conditionalFormatting>
  <conditionalFormatting sqref="B45:C45">
    <cfRule type="cellIs" dxfId="15142" priority="18789" stopIfTrue="1" operator="equal">
      <formula>"Towel"</formula>
    </cfRule>
    <cfRule type="cellIs" dxfId="15141" priority="18790" stopIfTrue="1" operator="equal">
      <formula>"Napkin Hs"</formula>
    </cfRule>
  </conditionalFormatting>
  <conditionalFormatting sqref="C45">
    <cfRule type="cellIs" dxfId="15140" priority="18785" stopIfTrue="1" operator="equal">
      <formula>"Towel"</formula>
    </cfRule>
    <cfRule type="cellIs" dxfId="15139" priority="18786" stopIfTrue="1" operator="equal">
      <formula>"Napkin Hs"</formula>
    </cfRule>
  </conditionalFormatting>
  <conditionalFormatting sqref="C45">
    <cfRule type="cellIs" dxfId="15138" priority="18788" stopIfTrue="1" operator="equal">
      <formula>"Napkin Hs"</formula>
    </cfRule>
  </conditionalFormatting>
  <conditionalFormatting sqref="C45">
    <cfRule type="cellIs" dxfId="15137" priority="18787" stopIfTrue="1" operator="equal">
      <formula>"Towel"</formula>
    </cfRule>
  </conditionalFormatting>
  <conditionalFormatting sqref="C55">
    <cfRule type="cellIs" dxfId="15136" priority="18362" stopIfTrue="1" operator="equal">
      <formula>"Towel"</formula>
    </cfRule>
    <cfRule type="cellIs" dxfId="15135" priority="18363" stopIfTrue="1" operator="equal">
      <formula>"Napkin Hs"</formula>
    </cfRule>
  </conditionalFormatting>
  <conditionalFormatting sqref="C55">
    <cfRule type="cellIs" dxfId="15134" priority="18360" stopIfTrue="1" operator="equal">
      <formula>"Towel"</formula>
    </cfRule>
    <cfRule type="cellIs" dxfId="15133" priority="18361" stopIfTrue="1" operator="equal">
      <formula>"Napkin Hs"</formula>
    </cfRule>
  </conditionalFormatting>
  <conditionalFormatting sqref="C55">
    <cfRule type="cellIs" dxfId="15132" priority="18368" stopIfTrue="1" operator="equal">
      <formula>"Towel"</formula>
    </cfRule>
    <cfRule type="cellIs" dxfId="15131" priority="18369" stopIfTrue="1" operator="equal">
      <formula>"Napkin Hs"</formula>
    </cfRule>
  </conditionalFormatting>
  <conditionalFormatting sqref="B55:C55">
    <cfRule type="cellIs" dxfId="15130" priority="18370" stopIfTrue="1" operator="equal">
      <formula>"Towel"</formula>
    </cfRule>
    <cfRule type="cellIs" dxfId="15129" priority="18371" stopIfTrue="1" operator="equal">
      <formula>"Napkin Hs"</formula>
    </cfRule>
  </conditionalFormatting>
  <conditionalFormatting sqref="C55">
    <cfRule type="cellIs" dxfId="15128" priority="18366" stopIfTrue="1" operator="equal">
      <formula>"Towel"</formula>
    </cfRule>
    <cfRule type="cellIs" dxfId="15127" priority="18367" stopIfTrue="1" operator="equal">
      <formula>"Napkin Hs"</formula>
    </cfRule>
  </conditionalFormatting>
  <conditionalFormatting sqref="B55:C55">
    <cfRule type="cellIs" dxfId="15126" priority="18364" stopIfTrue="1" operator="equal">
      <formula>"Towel"</formula>
    </cfRule>
    <cfRule type="cellIs" dxfId="15125" priority="18365" stopIfTrue="1" operator="equal">
      <formula>"Napkin Hs"</formula>
    </cfRule>
  </conditionalFormatting>
  <conditionalFormatting sqref="C55">
    <cfRule type="cellIs" dxfId="15124" priority="18372" stopIfTrue="1" operator="equal">
      <formula>"Towel"</formula>
    </cfRule>
    <cfRule type="cellIs" dxfId="15123" priority="18373" stopIfTrue="1" operator="equal">
      <formula>"Napkin Hs"</formula>
    </cfRule>
  </conditionalFormatting>
  <conditionalFormatting sqref="C55">
    <cfRule type="cellIs" dxfId="15122" priority="18374" stopIfTrue="1" operator="equal">
      <formula>"Towel"</formula>
    </cfRule>
    <cfRule type="cellIs" dxfId="15121" priority="18375" stopIfTrue="1" operator="equal">
      <formula>"Napkin Hs"</formula>
    </cfRule>
  </conditionalFormatting>
  <conditionalFormatting sqref="C55">
    <cfRule type="cellIs" dxfId="15120" priority="18356" stopIfTrue="1" operator="equal">
      <formula>"Towel"</formula>
    </cfRule>
    <cfRule type="cellIs" dxfId="15119" priority="18357" stopIfTrue="1" operator="equal">
      <formula>"Napkin Hs"</formula>
    </cfRule>
  </conditionalFormatting>
  <conditionalFormatting sqref="B55:C55">
    <cfRule type="cellIs" dxfId="15118" priority="18358" stopIfTrue="1" operator="equal">
      <formula>"Towel"</formula>
    </cfRule>
    <cfRule type="cellIs" dxfId="15117" priority="18359" stopIfTrue="1" operator="equal">
      <formula>"Napkin Hs"</formula>
    </cfRule>
  </conditionalFormatting>
  <conditionalFormatting sqref="C55">
    <cfRule type="cellIs" dxfId="15116" priority="18354" stopIfTrue="1" operator="equal">
      <formula>"Towel"</formula>
    </cfRule>
    <cfRule type="cellIs" dxfId="15115" priority="18355" stopIfTrue="1" operator="equal">
      <formula>"Napkin Hs"</formula>
    </cfRule>
  </conditionalFormatting>
  <conditionalFormatting sqref="B55:C55">
    <cfRule type="cellIs" dxfId="15114" priority="18352" stopIfTrue="1" operator="equal">
      <formula>"Towel"</formula>
    </cfRule>
    <cfRule type="cellIs" dxfId="15113" priority="18353" stopIfTrue="1" operator="equal">
      <formula>"Napkin Hs"</formula>
    </cfRule>
  </conditionalFormatting>
  <conditionalFormatting sqref="B53:C53 C52">
    <cfRule type="cellIs" dxfId="15112" priority="18350" stopIfTrue="1" operator="equal">
      <formula>"Towel"</formula>
    </cfRule>
    <cfRule type="cellIs" dxfId="15111" priority="18351" stopIfTrue="1" operator="equal">
      <formula>"Napkin Hs"</formula>
    </cfRule>
  </conditionalFormatting>
  <conditionalFormatting sqref="C52">
    <cfRule type="cellIs" dxfId="15110" priority="18342" stopIfTrue="1" operator="equal">
      <formula>"Towel"</formula>
    </cfRule>
    <cfRule type="cellIs" dxfId="15109" priority="18343" stopIfTrue="1" operator="equal">
      <formula>"Napkin Hs"</formula>
    </cfRule>
  </conditionalFormatting>
  <conditionalFormatting sqref="C52:C53">
    <cfRule type="cellIs" dxfId="15108" priority="18346" stopIfTrue="1" operator="equal">
      <formula>"Towel"</formula>
    </cfRule>
    <cfRule type="cellIs" dxfId="15107" priority="18347" stopIfTrue="1" operator="equal">
      <formula>"Napkin Hs"</formula>
    </cfRule>
  </conditionalFormatting>
  <conditionalFormatting sqref="C52:C53">
    <cfRule type="cellIs" dxfId="15106" priority="18349" stopIfTrue="1" operator="equal">
      <formula>"Napkin Hs"</formula>
    </cfRule>
  </conditionalFormatting>
  <conditionalFormatting sqref="C52">
    <cfRule type="cellIs" dxfId="15105" priority="18344" stopIfTrue="1" operator="equal">
      <formula>"Towel"</formula>
    </cfRule>
    <cfRule type="cellIs" dxfId="15104" priority="18345" stopIfTrue="1" operator="equal">
      <formula>"Napkin Hs"</formula>
    </cfRule>
  </conditionalFormatting>
  <conditionalFormatting sqref="C52:C53">
    <cfRule type="cellIs" dxfId="15103" priority="18348" stopIfTrue="1" operator="equal">
      <formula>"Towel"</formula>
    </cfRule>
  </conditionalFormatting>
  <conditionalFormatting sqref="C52">
    <cfRule type="cellIs" dxfId="15102" priority="18340" stopIfTrue="1" operator="equal">
      <formula>"Towel"</formula>
    </cfRule>
    <cfRule type="cellIs" dxfId="15101" priority="18341" stopIfTrue="1" operator="equal">
      <formula>"Napkin Hs"</formula>
    </cfRule>
  </conditionalFormatting>
  <conditionalFormatting sqref="C52">
    <cfRule type="cellIs" dxfId="15100" priority="18336" stopIfTrue="1" operator="equal">
      <formula>"Towel"</formula>
    </cfRule>
    <cfRule type="cellIs" dxfId="15099" priority="18337" stopIfTrue="1" operator="equal">
      <formula>"Napkin Hs"</formula>
    </cfRule>
  </conditionalFormatting>
  <conditionalFormatting sqref="C52">
    <cfRule type="cellIs" dxfId="15098" priority="18338" stopIfTrue="1" operator="equal">
      <formula>"Towel"</formula>
    </cfRule>
    <cfRule type="cellIs" dxfId="15097" priority="18339" stopIfTrue="1" operator="equal">
      <formula>"Napkin Hs"</formula>
    </cfRule>
  </conditionalFormatting>
  <conditionalFormatting sqref="C52">
    <cfRule type="cellIs" dxfId="15096" priority="18334" stopIfTrue="1" operator="equal">
      <formula>"Towel"</formula>
    </cfRule>
    <cfRule type="cellIs" dxfId="15095" priority="18335" stopIfTrue="1" operator="equal">
      <formula>"Napkin Hs"</formula>
    </cfRule>
  </conditionalFormatting>
  <conditionalFormatting sqref="B53:C53">
    <cfRule type="cellIs" dxfId="15094" priority="18328" stopIfTrue="1" operator="equal">
      <formula>"Towel"</formula>
    </cfRule>
    <cfRule type="cellIs" dxfId="15093" priority="18329" stopIfTrue="1" operator="equal">
      <formula>"Napkin Hs"</formula>
    </cfRule>
  </conditionalFormatting>
  <conditionalFormatting sqref="B53:C53">
    <cfRule type="cellIs" dxfId="15092" priority="18322" stopIfTrue="1" operator="equal">
      <formula>"Towel"</formula>
    </cfRule>
    <cfRule type="cellIs" dxfId="15091" priority="18323" stopIfTrue="1" operator="equal">
      <formula>"Napkin Hs"</formula>
    </cfRule>
  </conditionalFormatting>
  <conditionalFormatting sqref="C53">
    <cfRule type="cellIs" dxfId="15090" priority="18326" stopIfTrue="1" operator="equal">
      <formula>"Towel"</formula>
    </cfRule>
    <cfRule type="cellIs" dxfId="15089" priority="18327" stopIfTrue="1" operator="equal">
      <formula>"Napkin Hs"</formula>
    </cfRule>
  </conditionalFormatting>
  <conditionalFormatting sqref="C53">
    <cfRule type="cellIs" dxfId="15088" priority="18332" stopIfTrue="1" operator="equal">
      <formula>"Towel"</formula>
    </cfRule>
    <cfRule type="cellIs" dxfId="15087" priority="18333" stopIfTrue="1" operator="equal">
      <formula>"Napkin Hs"</formula>
    </cfRule>
  </conditionalFormatting>
  <conditionalFormatting sqref="C53">
    <cfRule type="cellIs" dxfId="15086" priority="18330" stopIfTrue="1" operator="equal">
      <formula>"Towel"</formula>
    </cfRule>
    <cfRule type="cellIs" dxfId="15085" priority="18331" stopIfTrue="1" operator="equal">
      <formula>"Napkin Hs"</formula>
    </cfRule>
  </conditionalFormatting>
  <conditionalFormatting sqref="C53">
    <cfRule type="cellIs" dxfId="15084" priority="18324" stopIfTrue="1" operator="equal">
      <formula>"Towel"</formula>
    </cfRule>
    <cfRule type="cellIs" dxfId="15083" priority="18325" stopIfTrue="1" operator="equal">
      <formula>"Napkin Hs"</formula>
    </cfRule>
  </conditionalFormatting>
  <conditionalFormatting sqref="C52">
    <cfRule type="cellIs" dxfId="15082" priority="18320" stopIfTrue="1" operator="equal">
      <formula>"Towel"</formula>
    </cfRule>
    <cfRule type="cellIs" dxfId="15081" priority="18321" stopIfTrue="1" operator="equal">
      <formula>"Napkin Hs"</formula>
    </cfRule>
  </conditionalFormatting>
  <conditionalFormatting sqref="C52">
    <cfRule type="cellIs" dxfId="15080" priority="18316" stopIfTrue="1" operator="equal">
      <formula>"Towel"</formula>
    </cfRule>
    <cfRule type="cellIs" dxfId="15079" priority="18317" stopIfTrue="1" operator="equal">
      <formula>"Napkin Hs"</formula>
    </cfRule>
  </conditionalFormatting>
  <conditionalFormatting sqref="C52">
    <cfRule type="cellIs" dxfId="15078" priority="18319" stopIfTrue="1" operator="equal">
      <formula>"Napkin Hs"</formula>
    </cfRule>
  </conditionalFormatting>
  <conditionalFormatting sqref="C52">
    <cfRule type="cellIs" dxfId="15077" priority="18318" stopIfTrue="1" operator="equal">
      <formula>"Towel"</formula>
    </cfRule>
  </conditionalFormatting>
  <conditionalFormatting sqref="B53:C53">
    <cfRule type="cellIs" dxfId="15076" priority="18314" stopIfTrue="1" operator="equal">
      <formula>"Towel"</formula>
    </cfRule>
    <cfRule type="cellIs" dxfId="15075" priority="18315" stopIfTrue="1" operator="equal">
      <formula>"Napkin Hs"</formula>
    </cfRule>
  </conditionalFormatting>
  <conditionalFormatting sqref="C53">
    <cfRule type="cellIs" dxfId="15074" priority="18310" stopIfTrue="1" operator="equal">
      <formula>"Towel"</formula>
    </cfRule>
    <cfRule type="cellIs" dxfId="15073" priority="18311" stopIfTrue="1" operator="equal">
      <formula>"Napkin Hs"</formula>
    </cfRule>
  </conditionalFormatting>
  <conditionalFormatting sqref="C53">
    <cfRule type="cellIs" dxfId="15072" priority="18313" stopIfTrue="1" operator="equal">
      <formula>"Napkin Hs"</formula>
    </cfRule>
  </conditionalFormatting>
  <conditionalFormatting sqref="C53">
    <cfRule type="cellIs" dxfId="15071" priority="18312" stopIfTrue="1" operator="equal">
      <formula>"Towel"</formula>
    </cfRule>
  </conditionalFormatting>
  <conditionalFormatting sqref="C52">
    <cfRule type="cellIs" dxfId="15070" priority="18308" stopIfTrue="1" operator="equal">
      <formula>"Towel"</formula>
    </cfRule>
    <cfRule type="cellIs" dxfId="15069" priority="18309" stopIfTrue="1" operator="equal">
      <formula>"Napkin Hs"</formula>
    </cfRule>
  </conditionalFormatting>
  <conditionalFormatting sqref="C52">
    <cfRule type="cellIs" dxfId="15068" priority="18304" stopIfTrue="1" operator="equal">
      <formula>"Towel"</formula>
    </cfRule>
    <cfRule type="cellIs" dxfId="15067" priority="18305" stopIfTrue="1" operator="equal">
      <formula>"Napkin Hs"</formula>
    </cfRule>
  </conditionalFormatting>
  <conditionalFormatting sqref="C52">
    <cfRule type="cellIs" dxfId="15066" priority="18306" stopIfTrue="1" operator="equal">
      <formula>"Towel"</formula>
    </cfRule>
    <cfRule type="cellIs" dxfId="15065" priority="18307" stopIfTrue="1" operator="equal">
      <formula>"Napkin Hs"</formula>
    </cfRule>
  </conditionalFormatting>
  <conditionalFormatting sqref="C52">
    <cfRule type="cellIs" dxfId="15064" priority="18302" stopIfTrue="1" operator="equal">
      <formula>"Towel"</formula>
    </cfRule>
    <cfRule type="cellIs" dxfId="15063" priority="18303" stopIfTrue="1" operator="equal">
      <formula>"Napkin Hs"</formula>
    </cfRule>
  </conditionalFormatting>
  <conditionalFormatting sqref="C52">
    <cfRule type="cellIs" dxfId="15062" priority="18300" stopIfTrue="1" operator="equal">
      <formula>"Towel"</formula>
    </cfRule>
    <cfRule type="cellIs" dxfId="15061" priority="18301" stopIfTrue="1" operator="equal">
      <formula>"Napkin Hs"</formula>
    </cfRule>
  </conditionalFormatting>
  <conditionalFormatting sqref="C52">
    <cfRule type="cellIs" dxfId="15060" priority="18298" stopIfTrue="1" operator="equal">
      <formula>"Towel"</formula>
    </cfRule>
    <cfRule type="cellIs" dxfId="15059" priority="18299" stopIfTrue="1" operator="equal">
      <formula>"Napkin Hs"</formula>
    </cfRule>
  </conditionalFormatting>
  <conditionalFormatting sqref="C52">
    <cfRule type="cellIs" dxfId="15058" priority="18290" stopIfTrue="1" operator="equal">
      <formula>"Towel"</formula>
    </cfRule>
    <cfRule type="cellIs" dxfId="15057" priority="18291" stopIfTrue="1" operator="equal">
      <formula>"Napkin Hs"</formula>
    </cfRule>
  </conditionalFormatting>
  <conditionalFormatting sqref="C52">
    <cfRule type="cellIs" dxfId="15056" priority="18292" stopIfTrue="1" operator="equal">
      <formula>"Towel"</formula>
    </cfRule>
    <cfRule type="cellIs" dxfId="15055" priority="18293" stopIfTrue="1" operator="equal">
      <formula>"Napkin Hs"</formula>
    </cfRule>
  </conditionalFormatting>
  <conditionalFormatting sqref="C52">
    <cfRule type="cellIs" dxfId="15054" priority="18288" stopIfTrue="1" operator="equal">
      <formula>"Towel"</formula>
    </cfRule>
    <cfRule type="cellIs" dxfId="15053" priority="18289" stopIfTrue="1" operator="equal">
      <formula>"Napkin Hs"</formula>
    </cfRule>
  </conditionalFormatting>
  <conditionalFormatting sqref="C52">
    <cfRule type="cellIs" dxfId="15052" priority="18286" stopIfTrue="1" operator="equal">
      <formula>"Towel"</formula>
    </cfRule>
    <cfRule type="cellIs" dxfId="15051" priority="18287" stopIfTrue="1" operator="equal">
      <formula>"Napkin Hs"</formula>
    </cfRule>
  </conditionalFormatting>
  <conditionalFormatting sqref="C52">
    <cfRule type="cellIs" dxfId="15050" priority="18294" stopIfTrue="1" operator="equal">
      <formula>"Towel"</formula>
    </cfRule>
    <cfRule type="cellIs" dxfId="15049" priority="18295" stopIfTrue="1" operator="equal">
      <formula>"Napkin Hs"</formula>
    </cfRule>
  </conditionalFormatting>
  <conditionalFormatting sqref="C52">
    <cfRule type="cellIs" dxfId="15048" priority="18296" stopIfTrue="1" operator="equal">
      <formula>"Towel"</formula>
    </cfRule>
    <cfRule type="cellIs" dxfId="15047" priority="18297" stopIfTrue="1" operator="equal">
      <formula>"Napkin Hs"</formula>
    </cfRule>
  </conditionalFormatting>
  <conditionalFormatting sqref="C52">
    <cfRule type="cellIs" dxfId="15046" priority="18284" stopIfTrue="1" operator="equal">
      <formula>"Towel"</formula>
    </cfRule>
    <cfRule type="cellIs" dxfId="15045" priority="18285" stopIfTrue="1" operator="equal">
      <formula>"Napkin Hs"</formula>
    </cfRule>
  </conditionalFormatting>
  <conditionalFormatting sqref="C52">
    <cfRule type="cellIs" dxfId="15044" priority="18280" stopIfTrue="1" operator="equal">
      <formula>"Towel"</formula>
    </cfRule>
    <cfRule type="cellIs" dxfId="15043" priority="18281" stopIfTrue="1" operator="equal">
      <formula>"Napkin Hs"</formula>
    </cfRule>
  </conditionalFormatting>
  <conditionalFormatting sqref="C52">
    <cfRule type="cellIs" dxfId="15042" priority="18282" stopIfTrue="1" operator="equal">
      <formula>"Towel"</formula>
    </cfRule>
    <cfRule type="cellIs" dxfId="15041" priority="18283" stopIfTrue="1" operator="equal">
      <formula>"Napkin Hs"</formula>
    </cfRule>
  </conditionalFormatting>
  <conditionalFormatting sqref="C52">
    <cfRule type="cellIs" dxfId="15040" priority="18278" stopIfTrue="1" operator="equal">
      <formula>"Towel"</formula>
    </cfRule>
    <cfRule type="cellIs" dxfId="15039" priority="18279" stopIfTrue="1" operator="equal">
      <formula>"Napkin Hs"</formula>
    </cfRule>
  </conditionalFormatting>
  <conditionalFormatting sqref="C52">
    <cfRule type="cellIs" dxfId="15038" priority="18276" stopIfTrue="1" operator="equal">
      <formula>"Towel"</formula>
    </cfRule>
    <cfRule type="cellIs" dxfId="15037" priority="18277" stopIfTrue="1" operator="equal">
      <formula>"Napkin Hs"</formula>
    </cfRule>
  </conditionalFormatting>
  <conditionalFormatting sqref="C52">
    <cfRule type="cellIs" dxfId="15036" priority="18274" stopIfTrue="1" operator="equal">
      <formula>"Towel"</formula>
    </cfRule>
    <cfRule type="cellIs" dxfId="15035" priority="18275" stopIfTrue="1" operator="equal">
      <formula>"Napkin Hs"</formula>
    </cfRule>
  </conditionalFormatting>
  <conditionalFormatting sqref="C52">
    <cfRule type="cellIs" dxfId="15034" priority="18266" stopIfTrue="1" operator="equal">
      <formula>"Towel"</formula>
    </cfRule>
    <cfRule type="cellIs" dxfId="15033" priority="18267" stopIfTrue="1" operator="equal">
      <formula>"Napkin Hs"</formula>
    </cfRule>
  </conditionalFormatting>
  <conditionalFormatting sqref="C52">
    <cfRule type="cellIs" dxfId="15032" priority="18268" stopIfTrue="1" operator="equal">
      <formula>"Towel"</formula>
    </cfRule>
    <cfRule type="cellIs" dxfId="15031" priority="18269" stopIfTrue="1" operator="equal">
      <formula>"Napkin Hs"</formula>
    </cfRule>
  </conditionalFormatting>
  <conditionalFormatting sqref="C52">
    <cfRule type="cellIs" dxfId="15030" priority="18264" stopIfTrue="1" operator="equal">
      <formula>"Towel"</formula>
    </cfRule>
    <cfRule type="cellIs" dxfId="15029" priority="18265" stopIfTrue="1" operator="equal">
      <formula>"Napkin Hs"</formula>
    </cfRule>
  </conditionalFormatting>
  <conditionalFormatting sqref="C52">
    <cfRule type="cellIs" dxfId="15028" priority="18262" stopIfTrue="1" operator="equal">
      <formula>"Towel"</formula>
    </cfRule>
    <cfRule type="cellIs" dxfId="15027" priority="18263" stopIfTrue="1" operator="equal">
      <formula>"Napkin Hs"</formula>
    </cfRule>
  </conditionalFormatting>
  <conditionalFormatting sqref="C52">
    <cfRule type="cellIs" dxfId="15026" priority="18270" stopIfTrue="1" operator="equal">
      <formula>"Towel"</formula>
    </cfRule>
    <cfRule type="cellIs" dxfId="15025" priority="18271" stopIfTrue="1" operator="equal">
      <formula>"Napkin Hs"</formula>
    </cfRule>
  </conditionalFormatting>
  <conditionalFormatting sqref="C52">
    <cfRule type="cellIs" dxfId="15024" priority="18272" stopIfTrue="1" operator="equal">
      <formula>"Towel"</formula>
    </cfRule>
    <cfRule type="cellIs" dxfId="15023" priority="18273" stopIfTrue="1" operator="equal">
      <formula>"Napkin Hs"</formula>
    </cfRule>
  </conditionalFormatting>
  <conditionalFormatting sqref="C52">
    <cfRule type="cellIs" dxfId="15022" priority="18260" stopIfTrue="1" operator="equal">
      <formula>"Towel"</formula>
    </cfRule>
    <cfRule type="cellIs" dxfId="15021" priority="18261" stopIfTrue="1" operator="equal">
      <formula>"Napkin Hs"</formula>
    </cfRule>
  </conditionalFormatting>
  <conditionalFormatting sqref="C52">
    <cfRule type="cellIs" dxfId="15020" priority="18256" stopIfTrue="1" operator="equal">
      <formula>"Towel"</formula>
    </cfRule>
    <cfRule type="cellIs" dxfId="15019" priority="18257" stopIfTrue="1" operator="equal">
      <formula>"Napkin Hs"</formula>
    </cfRule>
  </conditionalFormatting>
  <conditionalFormatting sqref="C52">
    <cfRule type="cellIs" dxfId="15018" priority="18258" stopIfTrue="1" operator="equal">
      <formula>"Towel"</formula>
    </cfRule>
    <cfRule type="cellIs" dxfId="15017" priority="18259" stopIfTrue="1" operator="equal">
      <formula>"Napkin Hs"</formula>
    </cfRule>
  </conditionalFormatting>
  <conditionalFormatting sqref="C52">
    <cfRule type="cellIs" dxfId="15016" priority="18252" stopIfTrue="1" operator="equal">
      <formula>"Towel"</formula>
    </cfRule>
    <cfRule type="cellIs" dxfId="15015" priority="18253" stopIfTrue="1" operator="equal">
      <formula>"Napkin Hs"</formula>
    </cfRule>
  </conditionalFormatting>
  <conditionalFormatting sqref="C52">
    <cfRule type="cellIs" dxfId="15014" priority="18254" stopIfTrue="1" operator="equal">
      <formula>"Towel"</formula>
    </cfRule>
    <cfRule type="cellIs" dxfId="15013" priority="18255" stopIfTrue="1" operator="equal">
      <formula>"Napkin Hs"</formula>
    </cfRule>
  </conditionalFormatting>
  <conditionalFormatting sqref="C52">
    <cfRule type="cellIs" dxfId="15012" priority="18250" stopIfTrue="1" operator="equal">
      <formula>"Towel"</formula>
    </cfRule>
    <cfRule type="cellIs" dxfId="15011" priority="18251" stopIfTrue="1" operator="equal">
      <formula>"Napkin Hs"</formula>
    </cfRule>
  </conditionalFormatting>
  <conditionalFormatting sqref="C52">
    <cfRule type="cellIs" dxfId="15010" priority="18244" stopIfTrue="1" operator="equal">
      <formula>"Towel"</formula>
    </cfRule>
    <cfRule type="cellIs" dxfId="15009" priority="18245" stopIfTrue="1" operator="equal">
      <formula>"Napkin Hs"</formula>
    </cfRule>
  </conditionalFormatting>
  <conditionalFormatting sqref="C52">
    <cfRule type="cellIs" dxfId="15008" priority="18248" stopIfTrue="1" operator="equal">
      <formula>"Towel"</formula>
    </cfRule>
    <cfRule type="cellIs" dxfId="15007" priority="18249" stopIfTrue="1" operator="equal">
      <formula>"Napkin Hs"</formula>
    </cfRule>
  </conditionalFormatting>
  <conditionalFormatting sqref="C52">
    <cfRule type="cellIs" dxfId="15006" priority="18246" stopIfTrue="1" operator="equal">
      <formula>"Towel"</formula>
    </cfRule>
    <cfRule type="cellIs" dxfId="15005" priority="18247" stopIfTrue="1" operator="equal">
      <formula>"Napkin Hs"</formula>
    </cfRule>
  </conditionalFormatting>
  <conditionalFormatting sqref="C52">
    <cfRule type="cellIs" dxfId="15004" priority="18238" stopIfTrue="1" operator="equal">
      <formula>"Towel"</formula>
    </cfRule>
    <cfRule type="cellIs" dxfId="15003" priority="18239" stopIfTrue="1" operator="equal">
      <formula>"Napkin Hs"</formula>
    </cfRule>
  </conditionalFormatting>
  <conditionalFormatting sqref="C52">
    <cfRule type="cellIs" dxfId="15002" priority="18240" stopIfTrue="1" operator="equal">
      <formula>"Towel"</formula>
    </cfRule>
    <cfRule type="cellIs" dxfId="15001" priority="18241" stopIfTrue="1" operator="equal">
      <formula>"Napkin Hs"</formula>
    </cfRule>
  </conditionalFormatting>
  <conditionalFormatting sqref="C52">
    <cfRule type="cellIs" dxfId="15000" priority="18242" stopIfTrue="1" operator="equal">
      <formula>"Towel"</formula>
    </cfRule>
    <cfRule type="cellIs" dxfId="14999" priority="18243" stopIfTrue="1" operator="equal">
      <formula>"Napkin Hs"</formula>
    </cfRule>
  </conditionalFormatting>
  <conditionalFormatting sqref="C52">
    <cfRule type="cellIs" dxfId="14998" priority="18236" stopIfTrue="1" operator="equal">
      <formula>"Towel"</formula>
    </cfRule>
    <cfRule type="cellIs" dxfId="14997" priority="18237" stopIfTrue="1" operator="equal">
      <formula>"Napkin Hs"</formula>
    </cfRule>
  </conditionalFormatting>
  <conditionalFormatting sqref="C52">
    <cfRule type="cellIs" dxfId="14996" priority="18234" stopIfTrue="1" operator="equal">
      <formula>"Towel"</formula>
    </cfRule>
    <cfRule type="cellIs" dxfId="14995" priority="18235" stopIfTrue="1" operator="equal">
      <formula>"Napkin Hs"</formula>
    </cfRule>
  </conditionalFormatting>
  <conditionalFormatting sqref="C52">
    <cfRule type="cellIs" dxfId="14994" priority="18210" stopIfTrue="1" operator="equal">
      <formula>"Towel"</formula>
    </cfRule>
  </conditionalFormatting>
  <conditionalFormatting sqref="C52">
    <cfRule type="cellIs" dxfId="14993" priority="18211" stopIfTrue="1" operator="equal">
      <formula>"Napkin Hs"</formula>
    </cfRule>
    <cfRule type="cellIs" dxfId="14992" priority="18216" stopIfTrue="1" operator="equal">
      <formula>"Towel"</formula>
    </cfRule>
    <cfRule type="cellIs" dxfId="14991" priority="18217" stopIfTrue="1" operator="equal">
      <formula>"Napkin Hs"</formula>
    </cfRule>
    <cfRule type="cellIs" dxfId="14990" priority="18226" stopIfTrue="1" operator="equal">
      <formula>"Towel"</formula>
    </cfRule>
    <cfRule type="cellIs" dxfId="14989" priority="18227" stopIfTrue="1" operator="equal">
      <formula>"Napkin Hs"</formula>
    </cfRule>
    <cfRule type="cellIs" dxfId="14988" priority="18232" stopIfTrue="1" operator="equal">
      <formula>"Towel"</formula>
    </cfRule>
    <cfRule type="cellIs" dxfId="14987" priority="18233" stopIfTrue="1" operator="equal">
      <formula>"Napkin Hs"</formula>
    </cfRule>
  </conditionalFormatting>
  <conditionalFormatting sqref="C52">
    <cfRule type="cellIs" dxfId="14986" priority="18212" stopIfTrue="1" operator="equal">
      <formula>"Towel"</formula>
    </cfRule>
    <cfRule type="cellIs" dxfId="14985" priority="18213" stopIfTrue="1" operator="equal">
      <formula>"Napkin Hs"</formula>
    </cfRule>
    <cfRule type="cellIs" dxfId="14984" priority="18214" stopIfTrue="1" operator="equal">
      <formula>"Towel"</formula>
    </cfRule>
    <cfRule type="cellIs" dxfId="14983" priority="18215" stopIfTrue="1" operator="equal">
      <formula>"Napkin Hs"</formula>
    </cfRule>
    <cfRule type="cellIs" dxfId="14982" priority="18218" stopIfTrue="1" operator="equal">
      <formula>"Towel"</formula>
    </cfRule>
    <cfRule type="cellIs" dxfId="14981" priority="18219" stopIfTrue="1" operator="equal">
      <formula>"Napkin Hs"</formula>
    </cfRule>
    <cfRule type="cellIs" dxfId="14980" priority="18220" stopIfTrue="1" operator="equal">
      <formula>"Towel"</formula>
    </cfRule>
    <cfRule type="cellIs" dxfId="14979" priority="18221" stopIfTrue="1" operator="equal">
      <formula>"Napkin Hs"</formula>
    </cfRule>
    <cfRule type="cellIs" dxfId="14978" priority="18222" stopIfTrue="1" operator="equal">
      <formula>"Towel"</formula>
    </cfRule>
    <cfRule type="cellIs" dxfId="14977" priority="18223" stopIfTrue="1" operator="equal">
      <formula>"Napkin Hs"</formula>
    </cfRule>
    <cfRule type="cellIs" dxfId="14976" priority="18224" stopIfTrue="1" operator="equal">
      <formula>"Towel"</formula>
    </cfRule>
    <cfRule type="cellIs" dxfId="14975" priority="18225" stopIfTrue="1" operator="equal">
      <formula>"Napkin Hs"</formula>
    </cfRule>
    <cfRule type="cellIs" dxfId="14974" priority="18228" stopIfTrue="1" operator="equal">
      <formula>"Towel"</formula>
    </cfRule>
    <cfRule type="cellIs" dxfId="14973" priority="18229" stopIfTrue="1" operator="equal">
      <formula>"Napkin Hs"</formula>
    </cfRule>
    <cfRule type="cellIs" dxfId="14972" priority="18231" stopIfTrue="1" operator="equal">
      <formula>"Napkin Hs"</formula>
    </cfRule>
  </conditionalFormatting>
  <conditionalFormatting sqref="C52">
    <cfRule type="cellIs" dxfId="14971" priority="18230" stopIfTrue="1" operator="equal">
      <formula>"Towel"</formula>
    </cfRule>
  </conditionalFormatting>
  <conditionalFormatting sqref="C52">
    <cfRule type="cellIs" dxfId="14970" priority="18208" stopIfTrue="1" operator="equal">
      <formula>"Towel"</formula>
    </cfRule>
    <cfRule type="cellIs" dxfId="14969" priority="18209" stopIfTrue="1" operator="equal">
      <formula>"Napkin Hs"</formula>
    </cfRule>
  </conditionalFormatting>
  <conditionalFormatting sqref="C52">
    <cfRule type="cellIs" dxfId="14968" priority="18207" stopIfTrue="1" operator="equal">
      <formula>"Napkin Hs"</formula>
    </cfRule>
  </conditionalFormatting>
  <conditionalFormatting sqref="C52">
    <cfRule type="cellIs" dxfId="14967" priority="18206" stopIfTrue="1" operator="equal">
      <formula>"Towel"</formula>
    </cfRule>
  </conditionalFormatting>
  <conditionalFormatting sqref="C52">
    <cfRule type="cellIs" dxfId="14966" priority="18204" stopIfTrue="1" operator="equal">
      <formula>"Towel"</formula>
    </cfRule>
  </conditionalFormatting>
  <conditionalFormatting sqref="C52">
    <cfRule type="cellIs" dxfId="14965" priority="18205" stopIfTrue="1" operator="equal">
      <formula>"Napkin Hs"</formula>
    </cfRule>
  </conditionalFormatting>
  <conditionalFormatting sqref="C52">
    <cfRule type="cellIs" dxfId="14964" priority="18108" stopIfTrue="1" operator="equal">
      <formula>"Towel"</formula>
    </cfRule>
  </conditionalFormatting>
  <conditionalFormatting sqref="C52">
    <cfRule type="cellIs" dxfId="14963" priority="18118" stopIfTrue="1" operator="equal">
      <formula>"Towel"</formula>
    </cfRule>
    <cfRule type="cellIs" dxfId="14962" priority="18119" stopIfTrue="1" operator="equal">
      <formula>"Napkin Hs"</formula>
    </cfRule>
    <cfRule type="cellIs" dxfId="14961" priority="18124" stopIfTrue="1" operator="equal">
      <formula>"Towel"</formula>
    </cfRule>
    <cfRule type="cellIs" dxfId="14960" priority="18125" stopIfTrue="1" operator="equal">
      <formula>"Napkin Hs"</formula>
    </cfRule>
    <cfRule type="cellIs" dxfId="14959" priority="18130" stopIfTrue="1" operator="equal">
      <formula>"Towel"</formula>
    </cfRule>
    <cfRule type="cellIs" dxfId="14958" priority="18131" stopIfTrue="1" operator="equal">
      <formula>"Napkin Hs"</formula>
    </cfRule>
    <cfRule type="cellIs" dxfId="14957" priority="18132" stopIfTrue="1" operator="equal">
      <formula>"Towel"</formula>
    </cfRule>
    <cfRule type="cellIs" dxfId="14956" priority="18133" stopIfTrue="1" operator="equal">
      <formula>"Napkin Hs"</formula>
    </cfRule>
    <cfRule type="cellIs" dxfId="14955" priority="18138" stopIfTrue="1" operator="equal">
      <formula>"Towel"</formula>
    </cfRule>
    <cfRule type="cellIs" dxfId="14954" priority="18139" stopIfTrue="1" operator="equal">
      <formula>"Napkin Hs"</formula>
    </cfRule>
    <cfRule type="cellIs" dxfId="14953" priority="18148" stopIfTrue="1" operator="equal">
      <formula>"Towel"</formula>
    </cfRule>
    <cfRule type="cellIs" dxfId="14952" priority="18149" stopIfTrue="1" operator="equal">
      <formula>"Napkin Hs"</formula>
    </cfRule>
    <cfRule type="cellIs" dxfId="14951" priority="18154" stopIfTrue="1" operator="equal">
      <formula>"Towel"</formula>
    </cfRule>
    <cfRule type="cellIs" dxfId="14950" priority="18155" stopIfTrue="1" operator="equal">
      <formula>"Napkin Hs"</formula>
    </cfRule>
    <cfRule type="cellIs" dxfId="14949" priority="18156" stopIfTrue="1" operator="equal">
      <formula>"Towel"</formula>
    </cfRule>
    <cfRule type="cellIs" dxfId="14948" priority="18157" stopIfTrue="1" operator="equal">
      <formula>"Napkin Hs"</formula>
    </cfRule>
    <cfRule type="cellIs" dxfId="14947" priority="18162" stopIfTrue="1" operator="equal">
      <formula>"Towel"</formula>
    </cfRule>
    <cfRule type="cellIs" dxfId="14946" priority="18163" stopIfTrue="1" operator="equal">
      <formula>"Napkin Hs"</formula>
    </cfRule>
    <cfRule type="cellIs" dxfId="14945" priority="18172" stopIfTrue="1" operator="equal">
      <formula>"Towel"</formula>
    </cfRule>
    <cfRule type="cellIs" dxfId="14944" priority="18173" stopIfTrue="1" operator="equal">
      <formula>"Napkin Hs"</formula>
    </cfRule>
    <cfRule type="cellIs" dxfId="14943" priority="18174" stopIfTrue="1" operator="equal">
      <formula>"Towel"</formula>
    </cfRule>
    <cfRule type="cellIs" dxfId="14942" priority="18175" stopIfTrue="1" operator="equal">
      <formula>"Napkin Hs"</formula>
    </cfRule>
    <cfRule type="cellIs" dxfId="14941" priority="18180" stopIfTrue="1" operator="equal">
      <formula>"Towel"</formula>
    </cfRule>
    <cfRule type="cellIs" dxfId="14940" priority="18181" stopIfTrue="1" operator="equal">
      <formula>"Napkin Hs"</formula>
    </cfRule>
    <cfRule type="cellIs" dxfId="14939" priority="18190" stopIfTrue="1" operator="equal">
      <formula>"Towel"</formula>
    </cfRule>
    <cfRule type="cellIs" dxfId="14938" priority="18191" stopIfTrue="1" operator="equal">
      <formula>"Napkin Hs"</formula>
    </cfRule>
    <cfRule type="cellIs" dxfId="14937" priority="18192" stopIfTrue="1" operator="equal">
      <formula>"Towel"</formula>
    </cfRule>
    <cfRule type="cellIs" dxfId="14936" priority="18193" stopIfTrue="1" operator="equal">
      <formula>"Napkin Hs"</formula>
    </cfRule>
    <cfRule type="cellIs" dxfId="14935" priority="18199" stopIfTrue="1" operator="equal">
      <formula>"Napkin Hs"</formula>
    </cfRule>
  </conditionalFormatting>
  <conditionalFormatting sqref="C52">
    <cfRule type="cellIs" dxfId="14934" priority="18198" stopIfTrue="1" operator="equal">
      <formula>"Towel"</formula>
    </cfRule>
  </conditionalFormatting>
  <conditionalFormatting sqref="C52">
    <cfRule type="cellIs" dxfId="14933" priority="18109" stopIfTrue="1" operator="equal">
      <formula>"Napkin Hs"</formula>
    </cfRule>
    <cfRule type="cellIs" dxfId="14932" priority="18110" stopIfTrue="1" operator="equal">
      <formula>"Towel"</formula>
    </cfRule>
    <cfRule type="cellIs" dxfId="14931" priority="18111" stopIfTrue="1" operator="equal">
      <formula>"Napkin Hs"</formula>
    </cfRule>
    <cfRule type="cellIs" dxfId="14930" priority="18112" stopIfTrue="1" operator="equal">
      <formula>"Towel"</formula>
    </cfRule>
    <cfRule type="cellIs" dxfId="14929" priority="18113" stopIfTrue="1" operator="equal">
      <formula>"Napkin Hs"</formula>
    </cfRule>
    <cfRule type="cellIs" dxfId="14928" priority="18114" stopIfTrue="1" operator="equal">
      <formula>"Towel"</formula>
    </cfRule>
    <cfRule type="cellIs" dxfId="14927" priority="18115" stopIfTrue="1" operator="equal">
      <formula>"Napkin Hs"</formula>
    </cfRule>
    <cfRule type="cellIs" dxfId="14926" priority="18116" stopIfTrue="1" operator="equal">
      <formula>"Towel"</formula>
    </cfRule>
    <cfRule type="cellIs" dxfId="14925" priority="18117" stopIfTrue="1" operator="equal">
      <formula>"Napkin Hs"</formula>
    </cfRule>
    <cfRule type="cellIs" dxfId="14924" priority="18120" stopIfTrue="1" operator="equal">
      <formula>"Towel"</formula>
    </cfRule>
    <cfRule type="cellIs" dxfId="14923" priority="18121" stopIfTrue="1" operator="equal">
      <formula>"Napkin Hs"</formula>
    </cfRule>
    <cfRule type="cellIs" dxfId="14922" priority="18122" stopIfTrue="1" operator="equal">
      <formula>"Towel"</formula>
    </cfRule>
    <cfRule type="cellIs" dxfId="14921" priority="18123" stopIfTrue="1" operator="equal">
      <formula>"Napkin Hs"</formula>
    </cfRule>
    <cfRule type="cellIs" dxfId="14920" priority="18126" stopIfTrue="1" operator="equal">
      <formula>"Towel"</formula>
    </cfRule>
    <cfRule type="cellIs" dxfId="14919" priority="18127" stopIfTrue="1" operator="equal">
      <formula>"Napkin Hs"</formula>
    </cfRule>
    <cfRule type="cellIs" dxfId="14918" priority="18128" stopIfTrue="1" operator="equal">
      <formula>"Towel"</formula>
    </cfRule>
    <cfRule type="cellIs" dxfId="14917" priority="18129" stopIfTrue="1" operator="equal">
      <formula>"Napkin Hs"</formula>
    </cfRule>
    <cfRule type="cellIs" dxfId="14916" priority="18134" stopIfTrue="1" operator="equal">
      <formula>"Towel"</formula>
    </cfRule>
    <cfRule type="cellIs" dxfId="14915" priority="18135" stopIfTrue="1" operator="equal">
      <formula>"Napkin Hs"</formula>
    </cfRule>
    <cfRule type="cellIs" dxfId="14914" priority="18136" stopIfTrue="1" operator="equal">
      <formula>"Towel"</formula>
    </cfRule>
    <cfRule type="cellIs" dxfId="14913" priority="18137" stopIfTrue="1" operator="equal">
      <formula>"Napkin Hs"</formula>
    </cfRule>
    <cfRule type="cellIs" dxfId="14912" priority="18140" stopIfTrue="1" operator="equal">
      <formula>"Towel"</formula>
    </cfRule>
    <cfRule type="cellIs" dxfId="14911" priority="18141" stopIfTrue="1" operator="equal">
      <formula>"Napkin Hs"</formula>
    </cfRule>
    <cfRule type="cellIs" dxfId="14910" priority="18142" stopIfTrue="1" operator="equal">
      <formula>"Towel"</formula>
    </cfRule>
    <cfRule type="cellIs" dxfId="14909" priority="18143" stopIfTrue="1" operator="equal">
      <formula>"Napkin Hs"</formula>
    </cfRule>
    <cfRule type="cellIs" dxfId="14908" priority="18144" stopIfTrue="1" operator="equal">
      <formula>"Towel"</formula>
    </cfRule>
    <cfRule type="cellIs" dxfId="14907" priority="18145" stopIfTrue="1" operator="equal">
      <formula>"Napkin Hs"</formula>
    </cfRule>
    <cfRule type="cellIs" dxfId="14906" priority="18146" stopIfTrue="1" operator="equal">
      <formula>"Towel"</formula>
    </cfRule>
    <cfRule type="cellIs" dxfId="14905" priority="18147" stopIfTrue="1" operator="equal">
      <formula>"Napkin Hs"</formula>
    </cfRule>
    <cfRule type="cellIs" dxfId="14904" priority="18150" stopIfTrue="1" operator="equal">
      <formula>"Towel"</formula>
    </cfRule>
    <cfRule type="cellIs" dxfId="14903" priority="18151" stopIfTrue="1" operator="equal">
      <formula>"Napkin Hs"</formula>
    </cfRule>
    <cfRule type="cellIs" dxfId="14902" priority="18152" stopIfTrue="1" operator="equal">
      <formula>"Towel"</formula>
    </cfRule>
    <cfRule type="cellIs" dxfId="14901" priority="18153" stopIfTrue="1" operator="equal">
      <formula>"Napkin Hs"</formula>
    </cfRule>
    <cfRule type="cellIs" dxfId="14900" priority="18158" stopIfTrue="1" operator="equal">
      <formula>"Towel"</formula>
    </cfRule>
    <cfRule type="cellIs" dxfId="14899" priority="18159" stopIfTrue="1" operator="equal">
      <formula>"Napkin Hs"</formula>
    </cfRule>
    <cfRule type="cellIs" dxfId="14898" priority="18160" stopIfTrue="1" operator="equal">
      <formula>"Towel"</formula>
    </cfRule>
    <cfRule type="cellIs" dxfId="14897" priority="18161" stopIfTrue="1" operator="equal">
      <formula>"Napkin Hs"</formula>
    </cfRule>
    <cfRule type="cellIs" dxfId="14896" priority="18164" stopIfTrue="1" operator="equal">
      <formula>"Towel"</formula>
    </cfRule>
    <cfRule type="cellIs" dxfId="14895" priority="18165" stopIfTrue="1" operator="equal">
      <formula>"Napkin Hs"</formula>
    </cfRule>
    <cfRule type="cellIs" dxfId="14894" priority="18166" stopIfTrue="1" operator="equal">
      <formula>"Towel"</formula>
    </cfRule>
    <cfRule type="cellIs" dxfId="14893" priority="18167" stopIfTrue="1" operator="equal">
      <formula>"Napkin Hs"</formula>
    </cfRule>
    <cfRule type="cellIs" dxfId="14892" priority="18168" stopIfTrue="1" operator="equal">
      <formula>"Towel"</formula>
    </cfRule>
    <cfRule type="cellIs" dxfId="14891" priority="18169" stopIfTrue="1" operator="equal">
      <formula>"Napkin Hs"</formula>
    </cfRule>
    <cfRule type="cellIs" dxfId="14890" priority="18170" stopIfTrue="1" operator="equal">
      <formula>"Towel"</formula>
    </cfRule>
    <cfRule type="cellIs" dxfId="14889" priority="18171" stopIfTrue="1" operator="equal">
      <formula>"Napkin Hs"</formula>
    </cfRule>
    <cfRule type="cellIs" dxfId="14888" priority="18176" stopIfTrue="1" operator="equal">
      <formula>"Towel"</formula>
    </cfRule>
    <cfRule type="cellIs" dxfId="14887" priority="18177" stopIfTrue="1" operator="equal">
      <formula>"Napkin Hs"</formula>
    </cfRule>
    <cfRule type="cellIs" dxfId="14886" priority="18178" stopIfTrue="1" operator="equal">
      <formula>"Towel"</formula>
    </cfRule>
    <cfRule type="cellIs" dxfId="14885" priority="18179" stopIfTrue="1" operator="equal">
      <formula>"Napkin Hs"</formula>
    </cfRule>
    <cfRule type="cellIs" dxfId="14884" priority="18182" stopIfTrue="1" operator="equal">
      <formula>"Towel"</formula>
    </cfRule>
    <cfRule type="cellIs" dxfId="14883" priority="18183" stopIfTrue="1" operator="equal">
      <formula>"Napkin Hs"</formula>
    </cfRule>
    <cfRule type="cellIs" dxfId="14882" priority="18184" stopIfTrue="1" operator="equal">
      <formula>"Towel"</formula>
    </cfRule>
    <cfRule type="cellIs" dxfId="14881" priority="18185" stopIfTrue="1" operator="equal">
      <formula>"Napkin Hs"</formula>
    </cfRule>
    <cfRule type="cellIs" dxfId="14880" priority="18186" stopIfTrue="1" operator="equal">
      <formula>"Towel"</formula>
    </cfRule>
    <cfRule type="cellIs" dxfId="14879" priority="18187" stopIfTrue="1" operator="equal">
      <formula>"Napkin Hs"</formula>
    </cfRule>
    <cfRule type="cellIs" dxfId="14878" priority="18188" stopIfTrue="1" operator="equal">
      <formula>"Towel"</formula>
    </cfRule>
    <cfRule type="cellIs" dxfId="14877" priority="18189" stopIfTrue="1" operator="equal">
      <formula>"Napkin Hs"</formula>
    </cfRule>
    <cfRule type="cellIs" dxfId="14876" priority="18194" stopIfTrue="1" operator="equal">
      <formula>"Towel"</formula>
    </cfRule>
    <cfRule type="cellIs" dxfId="14875" priority="18195" stopIfTrue="1" operator="equal">
      <formula>"Napkin Hs"</formula>
    </cfRule>
    <cfRule type="cellIs" dxfId="14874" priority="18196" stopIfTrue="1" operator="equal">
      <formula>"Towel"</formula>
    </cfRule>
    <cfRule type="cellIs" dxfId="14873" priority="18197" stopIfTrue="1" operator="equal">
      <formula>"Napkin Hs"</formula>
    </cfRule>
    <cfRule type="cellIs" dxfId="14872" priority="18200" stopIfTrue="1" operator="equal">
      <formula>"Towel"</formula>
    </cfRule>
    <cfRule type="cellIs" dxfId="14871" priority="18201" stopIfTrue="1" operator="equal">
      <formula>"Napkin Hs"</formula>
    </cfRule>
    <cfRule type="cellIs" dxfId="14870" priority="18202" stopIfTrue="1" operator="equal">
      <formula>"Towel"</formula>
    </cfRule>
    <cfRule type="cellIs" dxfId="14869" priority="18203" stopIfTrue="1" operator="equal">
      <formula>"Napkin Hs"</formula>
    </cfRule>
  </conditionalFormatting>
  <conditionalFormatting sqref="C52">
    <cfRule type="cellIs" dxfId="14868" priority="18107" stopIfTrue="1" operator="equal">
      <formula>"Napkin Hs"</formula>
    </cfRule>
  </conditionalFormatting>
  <conditionalFormatting sqref="C52">
    <cfRule type="cellIs" dxfId="14867" priority="18106" stopIfTrue="1" operator="equal">
      <formula>"Napkin Hs"</formula>
    </cfRule>
  </conditionalFormatting>
  <conditionalFormatting sqref="C52">
    <cfRule type="cellIs" dxfId="14866" priority="18105" stopIfTrue="1" operator="equal">
      <formula>"Napkin Hs"</formula>
    </cfRule>
  </conditionalFormatting>
  <conditionalFormatting sqref="C52">
    <cfRule type="cellIs" dxfId="14865" priority="18104" stopIfTrue="1" operator="equal">
      <formula>"Napkin Hs"</formula>
    </cfRule>
  </conditionalFormatting>
  <conditionalFormatting sqref="C52">
    <cfRule type="cellIs" dxfId="14864" priority="18103" stopIfTrue="1" operator="equal">
      <formula>"Napkin Hs"</formula>
    </cfRule>
  </conditionalFormatting>
  <conditionalFormatting sqref="C52">
    <cfRule type="cellIs" dxfId="14863" priority="18102" stopIfTrue="1" operator="equal">
      <formula>"Napkin Hs"</formula>
    </cfRule>
  </conditionalFormatting>
  <conditionalFormatting sqref="C52">
    <cfRule type="cellIs" dxfId="14862" priority="18098" stopIfTrue="1" operator="equal">
      <formula>"Towel"</formula>
    </cfRule>
    <cfRule type="cellIs" dxfId="14861" priority="18099" stopIfTrue="1" operator="equal">
      <formula>"Napkin Hs"</formula>
    </cfRule>
  </conditionalFormatting>
  <conditionalFormatting sqref="C52">
    <cfRule type="cellIs" dxfId="14860" priority="18100" stopIfTrue="1" operator="equal">
      <formula>"Towel"</formula>
    </cfRule>
    <cfRule type="cellIs" dxfId="14859" priority="18101" stopIfTrue="1" operator="equal">
      <formula>"Napkin Hs"</formula>
    </cfRule>
  </conditionalFormatting>
  <conditionalFormatting sqref="C52">
    <cfRule type="cellIs" dxfId="14858" priority="18094" stopIfTrue="1" operator="equal">
      <formula>"Towel"</formula>
    </cfRule>
    <cfRule type="cellIs" dxfId="14857" priority="18095" stopIfTrue="1" operator="equal">
      <formula>"Napkin Hs"</formula>
    </cfRule>
  </conditionalFormatting>
  <conditionalFormatting sqref="C52">
    <cfRule type="cellIs" dxfId="14856" priority="18096" stopIfTrue="1" operator="equal">
      <formula>"Towel"</formula>
    </cfRule>
    <cfRule type="cellIs" dxfId="14855" priority="18097" stopIfTrue="1" operator="equal">
      <formula>"Napkin Hs"</formula>
    </cfRule>
  </conditionalFormatting>
  <conditionalFormatting sqref="C52">
    <cfRule type="cellIs" dxfId="14854" priority="18092" stopIfTrue="1" operator="equal">
      <formula>"Towel"</formula>
    </cfRule>
    <cfRule type="cellIs" dxfId="14853" priority="18093" stopIfTrue="1" operator="equal">
      <formula>"Napkin Hs"</formula>
    </cfRule>
  </conditionalFormatting>
  <conditionalFormatting sqref="C52">
    <cfRule type="cellIs" dxfId="14852" priority="18088" stopIfTrue="1" operator="equal">
      <formula>"Towel"</formula>
    </cfRule>
    <cfRule type="cellIs" dxfId="14851" priority="18089" stopIfTrue="1" operator="equal">
      <formula>"Napkin Hs"</formula>
    </cfRule>
  </conditionalFormatting>
  <conditionalFormatting sqref="C52">
    <cfRule type="cellIs" dxfId="14850" priority="18090" stopIfTrue="1" operator="equal">
      <formula>"Towel"</formula>
    </cfRule>
    <cfRule type="cellIs" dxfId="14849" priority="18091" stopIfTrue="1" operator="equal">
      <formula>"Napkin Hs"</formula>
    </cfRule>
  </conditionalFormatting>
  <conditionalFormatting sqref="C52">
    <cfRule type="cellIs" dxfId="14848" priority="18084" stopIfTrue="1" operator="equal">
      <formula>"Towel"</formula>
    </cfRule>
    <cfRule type="cellIs" dxfId="14847" priority="18085" stopIfTrue="1" operator="equal">
      <formula>"Napkin Hs"</formula>
    </cfRule>
  </conditionalFormatting>
  <conditionalFormatting sqref="C52">
    <cfRule type="cellIs" dxfId="14846" priority="18086" stopIfTrue="1" operator="equal">
      <formula>"Towel"</formula>
    </cfRule>
    <cfRule type="cellIs" dxfId="14845" priority="18087" stopIfTrue="1" operator="equal">
      <formula>"Napkin Hs"</formula>
    </cfRule>
  </conditionalFormatting>
  <conditionalFormatting sqref="C52">
    <cfRule type="cellIs" dxfId="14844" priority="18082" stopIfTrue="1" operator="equal">
      <formula>"Towel"</formula>
    </cfRule>
    <cfRule type="cellIs" dxfId="14843" priority="18083" stopIfTrue="1" operator="equal">
      <formula>"Napkin Hs"</formula>
    </cfRule>
  </conditionalFormatting>
  <conditionalFormatting sqref="C52">
    <cfRule type="cellIs" dxfId="14842" priority="18076" stopIfTrue="1" operator="equal">
      <formula>"Towel"</formula>
    </cfRule>
    <cfRule type="cellIs" dxfId="14841" priority="18077" stopIfTrue="1" operator="equal">
      <formula>"Napkin Hs"</formula>
    </cfRule>
  </conditionalFormatting>
  <conditionalFormatting sqref="C52">
    <cfRule type="cellIs" dxfId="14840" priority="18080" stopIfTrue="1" operator="equal">
      <formula>"Towel"</formula>
    </cfRule>
    <cfRule type="cellIs" dxfId="14839" priority="18081" stopIfTrue="1" operator="equal">
      <formula>"Napkin Hs"</formula>
    </cfRule>
  </conditionalFormatting>
  <conditionalFormatting sqref="C52">
    <cfRule type="cellIs" dxfId="14838" priority="18078" stopIfTrue="1" operator="equal">
      <formula>"Towel"</formula>
    </cfRule>
    <cfRule type="cellIs" dxfId="14837" priority="18079" stopIfTrue="1" operator="equal">
      <formula>"Napkin Hs"</formula>
    </cfRule>
  </conditionalFormatting>
  <conditionalFormatting sqref="C52">
    <cfRule type="cellIs" dxfId="14836" priority="18070" stopIfTrue="1" operator="equal">
      <formula>"Towel"</formula>
    </cfRule>
    <cfRule type="cellIs" dxfId="14835" priority="18071" stopIfTrue="1" operator="equal">
      <formula>"Napkin Hs"</formula>
    </cfRule>
  </conditionalFormatting>
  <conditionalFormatting sqref="C52">
    <cfRule type="cellIs" dxfId="14834" priority="18072" stopIfTrue="1" operator="equal">
      <formula>"Towel"</formula>
    </cfRule>
    <cfRule type="cellIs" dxfId="14833" priority="18073" stopIfTrue="1" operator="equal">
      <formula>"Napkin Hs"</formula>
    </cfRule>
  </conditionalFormatting>
  <conditionalFormatting sqref="C52">
    <cfRule type="cellIs" dxfId="14832" priority="18074" stopIfTrue="1" operator="equal">
      <formula>"Towel"</formula>
    </cfRule>
    <cfRule type="cellIs" dxfId="14831" priority="18075" stopIfTrue="1" operator="equal">
      <formula>"Napkin Hs"</formula>
    </cfRule>
  </conditionalFormatting>
  <conditionalFormatting sqref="C52">
    <cfRule type="cellIs" dxfId="14830" priority="18068" stopIfTrue="1" operator="equal">
      <formula>"Towel"</formula>
    </cfRule>
    <cfRule type="cellIs" dxfId="14829" priority="18069" stopIfTrue="1" operator="equal">
      <formula>"Napkin Hs"</formula>
    </cfRule>
  </conditionalFormatting>
  <conditionalFormatting sqref="C52">
    <cfRule type="cellIs" dxfId="14828" priority="18066" stopIfTrue="1" operator="equal">
      <formula>"Towel"</formula>
    </cfRule>
    <cfRule type="cellIs" dxfId="14827" priority="18067" stopIfTrue="1" operator="equal">
      <formula>"Napkin Hs"</formula>
    </cfRule>
  </conditionalFormatting>
  <conditionalFormatting sqref="C52">
    <cfRule type="cellIs" dxfId="14826" priority="18042" stopIfTrue="1" operator="equal">
      <formula>"Towel"</formula>
    </cfRule>
  </conditionalFormatting>
  <conditionalFormatting sqref="C52">
    <cfRule type="cellIs" dxfId="14825" priority="18043" stopIfTrue="1" operator="equal">
      <formula>"Napkin Hs"</formula>
    </cfRule>
    <cfRule type="cellIs" dxfId="14824" priority="18048" stopIfTrue="1" operator="equal">
      <formula>"Towel"</formula>
    </cfRule>
    <cfRule type="cellIs" dxfId="14823" priority="18049" stopIfTrue="1" operator="equal">
      <formula>"Napkin Hs"</formula>
    </cfRule>
    <cfRule type="cellIs" dxfId="14822" priority="18058" stopIfTrue="1" operator="equal">
      <formula>"Towel"</formula>
    </cfRule>
    <cfRule type="cellIs" dxfId="14821" priority="18059" stopIfTrue="1" operator="equal">
      <formula>"Napkin Hs"</formula>
    </cfRule>
    <cfRule type="cellIs" dxfId="14820" priority="18064" stopIfTrue="1" operator="equal">
      <formula>"Towel"</formula>
    </cfRule>
    <cfRule type="cellIs" dxfId="14819" priority="18065" stopIfTrue="1" operator="equal">
      <formula>"Napkin Hs"</formula>
    </cfRule>
  </conditionalFormatting>
  <conditionalFormatting sqref="C52">
    <cfRule type="cellIs" dxfId="14818" priority="18044" stopIfTrue="1" operator="equal">
      <formula>"Towel"</formula>
    </cfRule>
    <cfRule type="cellIs" dxfId="14817" priority="18045" stopIfTrue="1" operator="equal">
      <formula>"Napkin Hs"</formula>
    </cfRule>
    <cfRule type="cellIs" dxfId="14816" priority="18046" stopIfTrue="1" operator="equal">
      <formula>"Towel"</formula>
    </cfRule>
    <cfRule type="cellIs" dxfId="14815" priority="18047" stopIfTrue="1" operator="equal">
      <formula>"Napkin Hs"</formula>
    </cfRule>
    <cfRule type="cellIs" dxfId="14814" priority="18050" stopIfTrue="1" operator="equal">
      <formula>"Towel"</formula>
    </cfRule>
    <cfRule type="cellIs" dxfId="14813" priority="18051" stopIfTrue="1" operator="equal">
      <formula>"Napkin Hs"</formula>
    </cfRule>
    <cfRule type="cellIs" dxfId="14812" priority="18052" stopIfTrue="1" operator="equal">
      <formula>"Towel"</formula>
    </cfRule>
    <cfRule type="cellIs" dxfId="14811" priority="18053" stopIfTrue="1" operator="equal">
      <formula>"Napkin Hs"</formula>
    </cfRule>
    <cfRule type="cellIs" dxfId="14810" priority="18054" stopIfTrue="1" operator="equal">
      <formula>"Towel"</formula>
    </cfRule>
    <cfRule type="cellIs" dxfId="14809" priority="18055" stopIfTrue="1" operator="equal">
      <formula>"Napkin Hs"</formula>
    </cfRule>
    <cfRule type="cellIs" dxfId="14808" priority="18056" stopIfTrue="1" operator="equal">
      <formula>"Towel"</formula>
    </cfRule>
    <cfRule type="cellIs" dxfId="14807" priority="18057" stopIfTrue="1" operator="equal">
      <formula>"Napkin Hs"</formula>
    </cfRule>
    <cfRule type="cellIs" dxfId="14806" priority="18060" stopIfTrue="1" operator="equal">
      <formula>"Towel"</formula>
    </cfRule>
    <cfRule type="cellIs" dxfId="14805" priority="18061" stopIfTrue="1" operator="equal">
      <formula>"Napkin Hs"</formula>
    </cfRule>
    <cfRule type="cellIs" dxfId="14804" priority="18063" stopIfTrue="1" operator="equal">
      <formula>"Napkin Hs"</formula>
    </cfRule>
  </conditionalFormatting>
  <conditionalFormatting sqref="C52">
    <cfRule type="cellIs" dxfId="14803" priority="18062" stopIfTrue="1" operator="equal">
      <formula>"Towel"</formula>
    </cfRule>
  </conditionalFormatting>
  <conditionalFormatting sqref="C52">
    <cfRule type="cellIs" dxfId="14802" priority="18040" stopIfTrue="1" operator="equal">
      <formula>"Towel"</formula>
    </cfRule>
    <cfRule type="cellIs" dxfId="14801" priority="18041" stopIfTrue="1" operator="equal">
      <formula>"Napkin Hs"</formula>
    </cfRule>
  </conditionalFormatting>
  <conditionalFormatting sqref="C52">
    <cfRule type="cellIs" dxfId="14800" priority="18039" stopIfTrue="1" operator="equal">
      <formula>"Napkin Hs"</formula>
    </cfRule>
  </conditionalFormatting>
  <conditionalFormatting sqref="C52">
    <cfRule type="cellIs" dxfId="14799" priority="18038" stopIfTrue="1" operator="equal">
      <formula>"Towel"</formula>
    </cfRule>
  </conditionalFormatting>
  <conditionalFormatting sqref="C52">
    <cfRule type="cellIs" dxfId="14798" priority="18036" stopIfTrue="1" operator="equal">
      <formula>"Towel"</formula>
    </cfRule>
  </conditionalFormatting>
  <conditionalFormatting sqref="C52">
    <cfRule type="cellIs" dxfId="14797" priority="18037" stopIfTrue="1" operator="equal">
      <formula>"Napkin Hs"</formula>
    </cfRule>
  </conditionalFormatting>
  <conditionalFormatting sqref="C52">
    <cfRule type="cellIs" dxfId="14796" priority="17940" stopIfTrue="1" operator="equal">
      <formula>"Towel"</formula>
    </cfRule>
  </conditionalFormatting>
  <conditionalFormatting sqref="C52">
    <cfRule type="cellIs" dxfId="14795" priority="17950" stopIfTrue="1" operator="equal">
      <formula>"Towel"</formula>
    </cfRule>
    <cfRule type="cellIs" dxfId="14794" priority="17951" stopIfTrue="1" operator="equal">
      <formula>"Napkin Hs"</formula>
    </cfRule>
    <cfRule type="cellIs" dxfId="14793" priority="17956" stopIfTrue="1" operator="equal">
      <formula>"Towel"</formula>
    </cfRule>
    <cfRule type="cellIs" dxfId="14792" priority="17957" stopIfTrue="1" operator="equal">
      <formula>"Napkin Hs"</formula>
    </cfRule>
    <cfRule type="cellIs" dxfId="14791" priority="17962" stopIfTrue="1" operator="equal">
      <formula>"Towel"</formula>
    </cfRule>
    <cfRule type="cellIs" dxfId="14790" priority="17963" stopIfTrue="1" operator="equal">
      <formula>"Napkin Hs"</formula>
    </cfRule>
    <cfRule type="cellIs" dxfId="14789" priority="17964" stopIfTrue="1" operator="equal">
      <formula>"Towel"</formula>
    </cfRule>
    <cfRule type="cellIs" dxfId="14788" priority="17965" stopIfTrue="1" operator="equal">
      <formula>"Napkin Hs"</formula>
    </cfRule>
    <cfRule type="cellIs" dxfId="14787" priority="17970" stopIfTrue="1" operator="equal">
      <formula>"Towel"</formula>
    </cfRule>
    <cfRule type="cellIs" dxfId="14786" priority="17971" stopIfTrue="1" operator="equal">
      <formula>"Napkin Hs"</formula>
    </cfRule>
    <cfRule type="cellIs" dxfId="14785" priority="17980" stopIfTrue="1" operator="equal">
      <formula>"Towel"</formula>
    </cfRule>
    <cfRule type="cellIs" dxfId="14784" priority="17981" stopIfTrue="1" operator="equal">
      <formula>"Napkin Hs"</formula>
    </cfRule>
    <cfRule type="cellIs" dxfId="14783" priority="17986" stopIfTrue="1" operator="equal">
      <formula>"Towel"</formula>
    </cfRule>
    <cfRule type="cellIs" dxfId="14782" priority="17987" stopIfTrue="1" operator="equal">
      <formula>"Napkin Hs"</formula>
    </cfRule>
    <cfRule type="cellIs" dxfId="14781" priority="17988" stopIfTrue="1" operator="equal">
      <formula>"Towel"</formula>
    </cfRule>
    <cfRule type="cellIs" dxfId="14780" priority="17989" stopIfTrue="1" operator="equal">
      <formula>"Napkin Hs"</formula>
    </cfRule>
    <cfRule type="cellIs" dxfId="14779" priority="17994" stopIfTrue="1" operator="equal">
      <formula>"Towel"</formula>
    </cfRule>
    <cfRule type="cellIs" dxfId="14778" priority="17995" stopIfTrue="1" operator="equal">
      <formula>"Napkin Hs"</formula>
    </cfRule>
    <cfRule type="cellIs" dxfId="14777" priority="18004" stopIfTrue="1" operator="equal">
      <formula>"Towel"</formula>
    </cfRule>
    <cfRule type="cellIs" dxfId="14776" priority="18005" stopIfTrue="1" operator="equal">
      <formula>"Napkin Hs"</formula>
    </cfRule>
    <cfRule type="cellIs" dxfId="14775" priority="18006" stopIfTrue="1" operator="equal">
      <formula>"Towel"</formula>
    </cfRule>
    <cfRule type="cellIs" dxfId="14774" priority="18007" stopIfTrue="1" operator="equal">
      <formula>"Napkin Hs"</formula>
    </cfRule>
    <cfRule type="cellIs" dxfId="14773" priority="18012" stopIfTrue="1" operator="equal">
      <formula>"Towel"</formula>
    </cfRule>
    <cfRule type="cellIs" dxfId="14772" priority="18013" stopIfTrue="1" operator="equal">
      <formula>"Napkin Hs"</formula>
    </cfRule>
    <cfRule type="cellIs" dxfId="14771" priority="18022" stopIfTrue="1" operator="equal">
      <formula>"Towel"</formula>
    </cfRule>
    <cfRule type="cellIs" dxfId="14770" priority="18023" stopIfTrue="1" operator="equal">
      <formula>"Napkin Hs"</formula>
    </cfRule>
    <cfRule type="cellIs" dxfId="14769" priority="18024" stopIfTrue="1" operator="equal">
      <formula>"Towel"</formula>
    </cfRule>
    <cfRule type="cellIs" dxfId="14768" priority="18025" stopIfTrue="1" operator="equal">
      <formula>"Napkin Hs"</formula>
    </cfRule>
    <cfRule type="cellIs" dxfId="14767" priority="18031" stopIfTrue="1" operator="equal">
      <formula>"Napkin Hs"</formula>
    </cfRule>
  </conditionalFormatting>
  <conditionalFormatting sqref="C52">
    <cfRule type="cellIs" dxfId="14766" priority="18030" stopIfTrue="1" operator="equal">
      <formula>"Towel"</formula>
    </cfRule>
  </conditionalFormatting>
  <conditionalFormatting sqref="C52">
    <cfRule type="cellIs" dxfId="14765" priority="17941" stopIfTrue="1" operator="equal">
      <formula>"Napkin Hs"</formula>
    </cfRule>
    <cfRule type="cellIs" dxfId="14764" priority="17942" stopIfTrue="1" operator="equal">
      <formula>"Towel"</formula>
    </cfRule>
    <cfRule type="cellIs" dxfId="14763" priority="17943" stopIfTrue="1" operator="equal">
      <formula>"Napkin Hs"</formula>
    </cfRule>
    <cfRule type="cellIs" dxfId="14762" priority="17944" stopIfTrue="1" operator="equal">
      <formula>"Towel"</formula>
    </cfRule>
    <cfRule type="cellIs" dxfId="14761" priority="17945" stopIfTrue="1" operator="equal">
      <formula>"Napkin Hs"</formula>
    </cfRule>
    <cfRule type="cellIs" dxfId="14760" priority="17946" stopIfTrue="1" operator="equal">
      <formula>"Towel"</formula>
    </cfRule>
    <cfRule type="cellIs" dxfId="14759" priority="17947" stopIfTrue="1" operator="equal">
      <formula>"Napkin Hs"</formula>
    </cfRule>
    <cfRule type="cellIs" dxfId="14758" priority="17948" stopIfTrue="1" operator="equal">
      <formula>"Towel"</formula>
    </cfRule>
    <cfRule type="cellIs" dxfId="14757" priority="17949" stopIfTrue="1" operator="equal">
      <formula>"Napkin Hs"</formula>
    </cfRule>
    <cfRule type="cellIs" dxfId="14756" priority="17952" stopIfTrue="1" operator="equal">
      <formula>"Towel"</formula>
    </cfRule>
    <cfRule type="cellIs" dxfId="14755" priority="17953" stopIfTrue="1" operator="equal">
      <formula>"Napkin Hs"</formula>
    </cfRule>
    <cfRule type="cellIs" dxfId="14754" priority="17954" stopIfTrue="1" operator="equal">
      <formula>"Towel"</formula>
    </cfRule>
    <cfRule type="cellIs" dxfId="14753" priority="17955" stopIfTrue="1" operator="equal">
      <formula>"Napkin Hs"</formula>
    </cfRule>
    <cfRule type="cellIs" dxfId="14752" priority="17958" stopIfTrue="1" operator="equal">
      <formula>"Towel"</formula>
    </cfRule>
    <cfRule type="cellIs" dxfId="14751" priority="17959" stopIfTrue="1" operator="equal">
      <formula>"Napkin Hs"</formula>
    </cfRule>
    <cfRule type="cellIs" dxfId="14750" priority="17960" stopIfTrue="1" operator="equal">
      <formula>"Towel"</formula>
    </cfRule>
    <cfRule type="cellIs" dxfId="14749" priority="17961" stopIfTrue="1" operator="equal">
      <formula>"Napkin Hs"</formula>
    </cfRule>
    <cfRule type="cellIs" dxfId="14748" priority="17966" stopIfTrue="1" operator="equal">
      <formula>"Towel"</formula>
    </cfRule>
    <cfRule type="cellIs" dxfId="14747" priority="17967" stopIfTrue="1" operator="equal">
      <formula>"Napkin Hs"</formula>
    </cfRule>
    <cfRule type="cellIs" dxfId="14746" priority="17968" stopIfTrue="1" operator="equal">
      <formula>"Towel"</formula>
    </cfRule>
    <cfRule type="cellIs" dxfId="14745" priority="17969" stopIfTrue="1" operator="equal">
      <formula>"Napkin Hs"</formula>
    </cfRule>
    <cfRule type="cellIs" dxfId="14744" priority="17972" stopIfTrue="1" operator="equal">
      <formula>"Towel"</formula>
    </cfRule>
    <cfRule type="cellIs" dxfId="14743" priority="17973" stopIfTrue="1" operator="equal">
      <formula>"Napkin Hs"</formula>
    </cfRule>
    <cfRule type="cellIs" dxfId="14742" priority="17974" stopIfTrue="1" operator="equal">
      <formula>"Towel"</formula>
    </cfRule>
    <cfRule type="cellIs" dxfId="14741" priority="17975" stopIfTrue="1" operator="equal">
      <formula>"Napkin Hs"</formula>
    </cfRule>
    <cfRule type="cellIs" dxfId="14740" priority="17976" stopIfTrue="1" operator="equal">
      <formula>"Towel"</formula>
    </cfRule>
    <cfRule type="cellIs" dxfId="14739" priority="17977" stopIfTrue="1" operator="equal">
      <formula>"Napkin Hs"</formula>
    </cfRule>
    <cfRule type="cellIs" dxfId="14738" priority="17978" stopIfTrue="1" operator="equal">
      <formula>"Towel"</formula>
    </cfRule>
    <cfRule type="cellIs" dxfId="14737" priority="17979" stopIfTrue="1" operator="equal">
      <formula>"Napkin Hs"</formula>
    </cfRule>
    <cfRule type="cellIs" dxfId="14736" priority="17982" stopIfTrue="1" operator="equal">
      <formula>"Towel"</formula>
    </cfRule>
    <cfRule type="cellIs" dxfId="14735" priority="17983" stopIfTrue="1" operator="equal">
      <formula>"Napkin Hs"</formula>
    </cfRule>
    <cfRule type="cellIs" dxfId="14734" priority="17984" stopIfTrue="1" operator="equal">
      <formula>"Towel"</formula>
    </cfRule>
    <cfRule type="cellIs" dxfId="14733" priority="17985" stopIfTrue="1" operator="equal">
      <formula>"Napkin Hs"</formula>
    </cfRule>
    <cfRule type="cellIs" dxfId="14732" priority="17990" stopIfTrue="1" operator="equal">
      <formula>"Towel"</formula>
    </cfRule>
    <cfRule type="cellIs" dxfId="14731" priority="17991" stopIfTrue="1" operator="equal">
      <formula>"Napkin Hs"</formula>
    </cfRule>
    <cfRule type="cellIs" dxfId="14730" priority="17992" stopIfTrue="1" operator="equal">
      <formula>"Towel"</formula>
    </cfRule>
    <cfRule type="cellIs" dxfId="14729" priority="17993" stopIfTrue="1" operator="equal">
      <formula>"Napkin Hs"</formula>
    </cfRule>
    <cfRule type="cellIs" dxfId="14728" priority="17996" stopIfTrue="1" operator="equal">
      <formula>"Towel"</formula>
    </cfRule>
    <cfRule type="cellIs" dxfId="14727" priority="17997" stopIfTrue="1" operator="equal">
      <formula>"Napkin Hs"</formula>
    </cfRule>
    <cfRule type="cellIs" dxfId="14726" priority="17998" stopIfTrue="1" operator="equal">
      <formula>"Towel"</formula>
    </cfRule>
    <cfRule type="cellIs" dxfId="14725" priority="17999" stopIfTrue="1" operator="equal">
      <formula>"Napkin Hs"</formula>
    </cfRule>
    <cfRule type="cellIs" dxfId="14724" priority="18000" stopIfTrue="1" operator="equal">
      <formula>"Towel"</formula>
    </cfRule>
    <cfRule type="cellIs" dxfId="14723" priority="18001" stopIfTrue="1" operator="equal">
      <formula>"Napkin Hs"</formula>
    </cfRule>
    <cfRule type="cellIs" dxfId="14722" priority="18002" stopIfTrue="1" operator="equal">
      <formula>"Towel"</formula>
    </cfRule>
    <cfRule type="cellIs" dxfId="14721" priority="18003" stopIfTrue="1" operator="equal">
      <formula>"Napkin Hs"</formula>
    </cfRule>
    <cfRule type="cellIs" dxfId="14720" priority="18008" stopIfTrue="1" operator="equal">
      <formula>"Towel"</formula>
    </cfRule>
    <cfRule type="cellIs" dxfId="14719" priority="18009" stopIfTrue="1" operator="equal">
      <formula>"Napkin Hs"</formula>
    </cfRule>
    <cfRule type="cellIs" dxfId="14718" priority="18010" stopIfTrue="1" operator="equal">
      <formula>"Towel"</formula>
    </cfRule>
    <cfRule type="cellIs" dxfId="14717" priority="18011" stopIfTrue="1" operator="equal">
      <formula>"Napkin Hs"</formula>
    </cfRule>
    <cfRule type="cellIs" dxfId="14716" priority="18014" stopIfTrue="1" operator="equal">
      <formula>"Towel"</formula>
    </cfRule>
    <cfRule type="cellIs" dxfId="14715" priority="18015" stopIfTrue="1" operator="equal">
      <formula>"Napkin Hs"</formula>
    </cfRule>
    <cfRule type="cellIs" dxfId="14714" priority="18016" stopIfTrue="1" operator="equal">
      <formula>"Towel"</formula>
    </cfRule>
    <cfRule type="cellIs" dxfId="14713" priority="18017" stopIfTrue="1" operator="equal">
      <formula>"Napkin Hs"</formula>
    </cfRule>
    <cfRule type="cellIs" dxfId="14712" priority="18018" stopIfTrue="1" operator="equal">
      <formula>"Towel"</formula>
    </cfRule>
    <cfRule type="cellIs" dxfId="14711" priority="18019" stopIfTrue="1" operator="equal">
      <formula>"Napkin Hs"</formula>
    </cfRule>
    <cfRule type="cellIs" dxfId="14710" priority="18020" stopIfTrue="1" operator="equal">
      <formula>"Towel"</formula>
    </cfRule>
    <cfRule type="cellIs" dxfId="14709" priority="18021" stopIfTrue="1" operator="equal">
      <formula>"Napkin Hs"</formula>
    </cfRule>
    <cfRule type="cellIs" dxfId="14708" priority="18026" stopIfTrue="1" operator="equal">
      <formula>"Towel"</formula>
    </cfRule>
    <cfRule type="cellIs" dxfId="14707" priority="18027" stopIfTrue="1" operator="equal">
      <formula>"Napkin Hs"</formula>
    </cfRule>
    <cfRule type="cellIs" dxfId="14706" priority="18028" stopIfTrue="1" operator="equal">
      <formula>"Towel"</formula>
    </cfRule>
    <cfRule type="cellIs" dxfId="14705" priority="18029" stopIfTrue="1" operator="equal">
      <formula>"Napkin Hs"</formula>
    </cfRule>
    <cfRule type="cellIs" dxfId="14704" priority="18032" stopIfTrue="1" operator="equal">
      <formula>"Towel"</formula>
    </cfRule>
    <cfRule type="cellIs" dxfId="14703" priority="18033" stopIfTrue="1" operator="equal">
      <formula>"Napkin Hs"</formula>
    </cfRule>
    <cfRule type="cellIs" dxfId="14702" priority="18034" stopIfTrue="1" operator="equal">
      <formula>"Towel"</formula>
    </cfRule>
    <cfRule type="cellIs" dxfId="14701" priority="18035" stopIfTrue="1" operator="equal">
      <formula>"Napkin Hs"</formula>
    </cfRule>
  </conditionalFormatting>
  <conditionalFormatting sqref="C52">
    <cfRule type="cellIs" dxfId="14700" priority="17939" stopIfTrue="1" operator="equal">
      <formula>"Napkin Hs"</formula>
    </cfRule>
  </conditionalFormatting>
  <conditionalFormatting sqref="C52">
    <cfRule type="cellIs" dxfId="14699" priority="17938" stopIfTrue="1" operator="equal">
      <formula>"Napkin Hs"</formula>
    </cfRule>
  </conditionalFormatting>
  <conditionalFormatting sqref="C52">
    <cfRule type="cellIs" dxfId="14698" priority="17937" stopIfTrue="1" operator="equal">
      <formula>"Napkin Hs"</formula>
    </cfRule>
  </conditionalFormatting>
  <conditionalFormatting sqref="C52">
    <cfRule type="cellIs" dxfId="14697" priority="17936" stopIfTrue="1" operator="equal">
      <formula>"Napkin Hs"</formula>
    </cfRule>
  </conditionalFormatting>
  <conditionalFormatting sqref="C52">
    <cfRule type="cellIs" dxfId="14696" priority="17935" stopIfTrue="1" operator="equal">
      <formula>"Napkin Hs"</formula>
    </cfRule>
  </conditionalFormatting>
  <conditionalFormatting sqref="C52">
    <cfRule type="cellIs" dxfId="14695" priority="17934" stopIfTrue="1" operator="equal">
      <formula>"Napkin Hs"</formula>
    </cfRule>
  </conditionalFormatting>
  <conditionalFormatting sqref="C52">
    <cfRule type="cellIs" dxfId="14694" priority="17930" stopIfTrue="1" operator="equal">
      <formula>"Towel"</formula>
    </cfRule>
    <cfRule type="cellIs" dxfId="14693" priority="17931" stopIfTrue="1" operator="equal">
      <formula>"Napkin Hs"</formula>
    </cfRule>
  </conditionalFormatting>
  <conditionalFormatting sqref="C52">
    <cfRule type="cellIs" dxfId="14692" priority="17932" stopIfTrue="1" operator="equal">
      <formula>"Towel"</formula>
    </cfRule>
    <cfRule type="cellIs" dxfId="14691" priority="17933" stopIfTrue="1" operator="equal">
      <formula>"Napkin Hs"</formula>
    </cfRule>
  </conditionalFormatting>
  <conditionalFormatting sqref="C52">
    <cfRule type="cellIs" dxfId="14690" priority="17926" stopIfTrue="1" operator="equal">
      <formula>"Towel"</formula>
    </cfRule>
    <cfRule type="cellIs" dxfId="14689" priority="17927" stopIfTrue="1" operator="equal">
      <formula>"Napkin Hs"</formula>
    </cfRule>
  </conditionalFormatting>
  <conditionalFormatting sqref="C52">
    <cfRule type="cellIs" dxfId="14688" priority="17928" stopIfTrue="1" operator="equal">
      <formula>"Towel"</formula>
    </cfRule>
    <cfRule type="cellIs" dxfId="14687" priority="17929" stopIfTrue="1" operator="equal">
      <formula>"Napkin Hs"</formula>
    </cfRule>
  </conditionalFormatting>
  <conditionalFormatting sqref="B52">
    <cfRule type="cellIs" dxfId="14686" priority="17918" stopIfTrue="1" operator="equal">
      <formula>"Towel"</formula>
    </cfRule>
    <cfRule type="cellIs" dxfId="14685" priority="17919" stopIfTrue="1" operator="equal">
      <formula>"Napkin Hs"</formula>
    </cfRule>
  </conditionalFormatting>
  <conditionalFormatting sqref="B52">
    <cfRule type="cellIs" dxfId="14684" priority="17916" stopIfTrue="1" operator="equal">
      <formula>"Towel"</formula>
    </cfRule>
    <cfRule type="cellIs" dxfId="14683" priority="17917" stopIfTrue="1" operator="equal">
      <formula>"Napkin Hs"</formula>
    </cfRule>
  </conditionalFormatting>
  <conditionalFormatting sqref="B52">
    <cfRule type="cellIs" dxfId="14682" priority="17914" stopIfTrue="1" operator="equal">
      <formula>"Towel"</formula>
    </cfRule>
    <cfRule type="cellIs" dxfId="14681" priority="17915" stopIfTrue="1" operator="equal">
      <formula>"Napkin Hs"</formula>
    </cfRule>
  </conditionalFormatting>
  <conditionalFormatting sqref="B52">
    <cfRule type="cellIs" dxfId="14680" priority="17912" stopIfTrue="1" operator="equal">
      <formula>"Towel"</formula>
    </cfRule>
    <cfRule type="cellIs" dxfId="14679" priority="17913" stopIfTrue="1" operator="equal">
      <formula>"Napkin Hs"</formula>
    </cfRule>
  </conditionalFormatting>
  <conditionalFormatting sqref="B52">
    <cfRule type="cellIs" dxfId="14678" priority="17910" stopIfTrue="1" operator="equal">
      <formula>"Towel"</formula>
    </cfRule>
    <cfRule type="cellIs" dxfId="14677" priority="17911" stopIfTrue="1" operator="equal">
      <formula>"Napkin Hs"</formula>
    </cfRule>
  </conditionalFormatting>
  <conditionalFormatting sqref="B52">
    <cfRule type="cellIs" dxfId="14676" priority="17908" stopIfTrue="1" operator="equal">
      <formula>"Towel"</formula>
    </cfRule>
    <cfRule type="cellIs" dxfId="14675" priority="17909" stopIfTrue="1" operator="equal">
      <formula>"Napkin Hs"</formula>
    </cfRule>
  </conditionalFormatting>
  <conditionalFormatting sqref="B52">
    <cfRule type="cellIs" dxfId="14674" priority="17906" stopIfTrue="1" operator="equal">
      <formula>"Towel"</formula>
    </cfRule>
    <cfRule type="cellIs" dxfId="14673" priority="17907" stopIfTrue="1" operator="equal">
      <formula>"Napkin Hs"</formula>
    </cfRule>
  </conditionalFormatting>
  <conditionalFormatting sqref="B52">
    <cfRule type="cellIs" dxfId="14672" priority="17904" stopIfTrue="1" operator="equal">
      <formula>"Towel"</formula>
    </cfRule>
    <cfRule type="cellIs" dxfId="14671" priority="17905" stopIfTrue="1" operator="equal">
      <formula>"Napkin Hs"</formula>
    </cfRule>
  </conditionalFormatting>
  <conditionalFormatting sqref="B52">
    <cfRule type="cellIs" dxfId="14670" priority="17902" stopIfTrue="1" operator="equal">
      <formula>"Towel"</formula>
    </cfRule>
    <cfRule type="cellIs" dxfId="14669" priority="17903" stopIfTrue="1" operator="equal">
      <formula>"Napkin Hs"</formula>
    </cfRule>
  </conditionalFormatting>
  <conditionalFormatting sqref="B52">
    <cfRule type="cellIs" dxfId="14668" priority="17901" stopIfTrue="1" operator="equal">
      <formula>"Napkin Hs"</formula>
    </cfRule>
  </conditionalFormatting>
  <conditionalFormatting sqref="B52">
    <cfRule type="cellIs" dxfId="14667" priority="17900" stopIfTrue="1" operator="equal">
      <formula>"Napkin Hs"</formula>
    </cfRule>
  </conditionalFormatting>
  <conditionalFormatting sqref="B52">
    <cfRule type="cellIs" dxfId="14666" priority="17899" stopIfTrue="1" operator="equal">
      <formula>"Napkin Hs"</formula>
    </cfRule>
  </conditionalFormatting>
  <conditionalFormatting sqref="B52">
    <cfRule type="cellIs" dxfId="14665" priority="17924" stopIfTrue="1" operator="equal">
      <formula>"Towel"</formula>
    </cfRule>
    <cfRule type="cellIs" dxfId="14664" priority="17925" stopIfTrue="1" operator="equal">
      <formula>"Napkin Hs"</formula>
    </cfRule>
  </conditionalFormatting>
  <conditionalFormatting sqref="B52">
    <cfRule type="cellIs" dxfId="14663" priority="17922" stopIfTrue="1" operator="equal">
      <formula>"Towel"</formula>
    </cfRule>
    <cfRule type="cellIs" dxfId="14662" priority="17923" stopIfTrue="1" operator="equal">
      <formula>"Napkin Hs"</formula>
    </cfRule>
  </conditionalFormatting>
  <conditionalFormatting sqref="B52">
    <cfRule type="cellIs" dxfId="14661" priority="17920" stopIfTrue="1" operator="equal">
      <formula>"Towel"</formula>
    </cfRule>
    <cfRule type="cellIs" dxfId="14660" priority="17921" stopIfTrue="1" operator="equal">
      <formula>"Napkin Hs"</formula>
    </cfRule>
  </conditionalFormatting>
  <conditionalFormatting sqref="B50:C51">
    <cfRule type="cellIs" dxfId="14659" priority="17877" stopIfTrue="1" operator="equal">
      <formula>"Towel"</formula>
    </cfRule>
    <cfRule type="cellIs" dxfId="14658" priority="17878" stopIfTrue="1" operator="equal">
      <formula>"Napkin Hs"</formula>
    </cfRule>
  </conditionalFormatting>
  <conditionalFormatting sqref="C50:C51">
    <cfRule type="cellIs" dxfId="14657" priority="17873" stopIfTrue="1" operator="equal">
      <formula>"Towel"</formula>
    </cfRule>
    <cfRule type="cellIs" dxfId="14656" priority="17874" stopIfTrue="1" operator="equal">
      <formula>"Napkin Hs"</formula>
    </cfRule>
  </conditionalFormatting>
  <conditionalFormatting sqref="C50:C51">
    <cfRule type="cellIs" dxfId="14655" priority="17876" stopIfTrue="1" operator="equal">
      <formula>"Napkin Hs"</formula>
    </cfRule>
  </conditionalFormatting>
  <conditionalFormatting sqref="C50:C51">
    <cfRule type="cellIs" dxfId="14654" priority="17875" stopIfTrue="1" operator="equal">
      <formula>"Towel"</formula>
    </cfRule>
  </conditionalFormatting>
  <conditionalFormatting sqref="B50:B51">
    <cfRule type="cellIs" dxfId="14653" priority="17871" stopIfTrue="1" operator="equal">
      <formula>"Towel"</formula>
    </cfRule>
    <cfRule type="cellIs" dxfId="14652" priority="17872" stopIfTrue="1" operator="equal">
      <formula>"Napkin Hs"</formula>
    </cfRule>
  </conditionalFormatting>
  <conditionalFormatting sqref="B50:B51">
    <cfRule type="cellIs" dxfId="14651" priority="17869" stopIfTrue="1" operator="equal">
      <formula>"Towel"</formula>
    </cfRule>
    <cfRule type="cellIs" dxfId="14650" priority="17870" stopIfTrue="1" operator="equal">
      <formula>"Napkin Hs"</formula>
    </cfRule>
  </conditionalFormatting>
  <conditionalFormatting sqref="B50:B51">
    <cfRule type="cellIs" dxfId="14649" priority="17867" stopIfTrue="1" operator="equal">
      <formula>"Towel"</formula>
    </cfRule>
    <cfRule type="cellIs" dxfId="14648" priority="17868" stopIfTrue="1" operator="equal">
      <formula>"Napkin Hs"</formula>
    </cfRule>
  </conditionalFormatting>
  <conditionalFormatting sqref="B50:B51">
    <cfRule type="cellIs" dxfId="14647" priority="17865" stopIfTrue="1" operator="equal">
      <formula>"Towel"</formula>
    </cfRule>
    <cfRule type="cellIs" dxfId="14646" priority="17866" stopIfTrue="1" operator="equal">
      <formula>"Napkin Hs"</formula>
    </cfRule>
  </conditionalFormatting>
  <conditionalFormatting sqref="B50:B51">
    <cfRule type="cellIs" dxfId="14645" priority="17863" stopIfTrue="1" operator="equal">
      <formula>"Towel"</formula>
    </cfRule>
    <cfRule type="cellIs" dxfId="14644" priority="17864" stopIfTrue="1" operator="equal">
      <formula>"Napkin Hs"</formula>
    </cfRule>
  </conditionalFormatting>
  <conditionalFormatting sqref="B50:B51">
    <cfRule type="cellIs" dxfId="14643" priority="17861" stopIfTrue="1" operator="equal">
      <formula>"Towel"</formula>
    </cfRule>
    <cfRule type="cellIs" dxfId="14642" priority="17862" stopIfTrue="1" operator="equal">
      <formula>"Napkin Hs"</formula>
    </cfRule>
  </conditionalFormatting>
  <conditionalFormatting sqref="B50:B51">
    <cfRule type="cellIs" dxfId="14641" priority="17859" stopIfTrue="1" operator="equal">
      <formula>"Towel"</formula>
    </cfRule>
    <cfRule type="cellIs" dxfId="14640" priority="17860" stopIfTrue="1" operator="equal">
      <formula>"Napkin Hs"</formula>
    </cfRule>
  </conditionalFormatting>
  <conditionalFormatting sqref="B50:B51">
    <cfRule type="cellIs" dxfId="14639" priority="17857" stopIfTrue="1" operator="equal">
      <formula>"Towel"</formula>
    </cfRule>
    <cfRule type="cellIs" dxfId="14638" priority="17858" stopIfTrue="1" operator="equal">
      <formula>"Napkin Hs"</formula>
    </cfRule>
  </conditionalFormatting>
  <conditionalFormatting sqref="B50:B51">
    <cfRule type="cellIs" dxfId="14637" priority="17856" stopIfTrue="1" operator="equal">
      <formula>"Napkin Hs"</formula>
    </cfRule>
  </conditionalFormatting>
  <conditionalFormatting sqref="B50:B51">
    <cfRule type="cellIs" dxfId="14636" priority="17855" stopIfTrue="1" operator="equal">
      <formula>"Napkin Hs"</formula>
    </cfRule>
  </conditionalFormatting>
  <conditionalFormatting sqref="B50:B51">
    <cfRule type="cellIs" dxfId="14635" priority="17854" stopIfTrue="1" operator="equal">
      <formula>"Napkin Hs"</formula>
    </cfRule>
  </conditionalFormatting>
  <conditionalFormatting sqref="C50:C51">
    <cfRule type="cellIs" dxfId="14634" priority="17852" stopIfTrue="1" operator="equal">
      <formula>"Towel"</formula>
    </cfRule>
    <cfRule type="cellIs" dxfId="14633" priority="17853" stopIfTrue="1" operator="equal">
      <formula>"Napkin Hs"</formula>
    </cfRule>
  </conditionalFormatting>
  <conditionalFormatting sqref="C50:C51">
    <cfRule type="cellIs" dxfId="14632" priority="17848" stopIfTrue="1" operator="equal">
      <formula>"Towel"</formula>
    </cfRule>
    <cfRule type="cellIs" dxfId="14631" priority="17849" stopIfTrue="1" operator="equal">
      <formula>"Napkin Hs"</formula>
    </cfRule>
  </conditionalFormatting>
  <conditionalFormatting sqref="C50:C51">
    <cfRule type="cellIs" dxfId="14630" priority="17850" stopIfTrue="1" operator="equal">
      <formula>"Towel"</formula>
    </cfRule>
    <cfRule type="cellIs" dxfId="14629" priority="17851" stopIfTrue="1" operator="equal">
      <formula>"Napkin Hs"</formula>
    </cfRule>
  </conditionalFormatting>
  <conditionalFormatting sqref="C50:C51">
    <cfRule type="cellIs" dxfId="14628" priority="17846" stopIfTrue="1" operator="equal">
      <formula>"Towel"</formula>
    </cfRule>
    <cfRule type="cellIs" dxfId="14627" priority="17847" stopIfTrue="1" operator="equal">
      <formula>"Napkin Hs"</formula>
    </cfRule>
  </conditionalFormatting>
  <conditionalFormatting sqref="C50:C51">
    <cfRule type="cellIs" dxfId="14626" priority="17844" stopIfTrue="1" operator="equal">
      <formula>"Towel"</formula>
    </cfRule>
    <cfRule type="cellIs" dxfId="14625" priority="17845" stopIfTrue="1" operator="equal">
      <formula>"Napkin Hs"</formula>
    </cfRule>
  </conditionalFormatting>
  <conditionalFormatting sqref="C50:C51">
    <cfRule type="cellIs" dxfId="14624" priority="17842" stopIfTrue="1" operator="equal">
      <formula>"Towel"</formula>
    </cfRule>
    <cfRule type="cellIs" dxfId="14623" priority="17843" stopIfTrue="1" operator="equal">
      <formula>"Napkin Hs"</formula>
    </cfRule>
  </conditionalFormatting>
  <conditionalFormatting sqref="C50:C51">
    <cfRule type="cellIs" dxfId="14622" priority="17834" stopIfTrue="1" operator="equal">
      <formula>"Towel"</formula>
    </cfRule>
    <cfRule type="cellIs" dxfId="14621" priority="17835" stopIfTrue="1" operator="equal">
      <formula>"Napkin Hs"</formula>
    </cfRule>
  </conditionalFormatting>
  <conditionalFormatting sqref="C50:C51">
    <cfRule type="cellIs" dxfId="14620" priority="17836" stopIfTrue="1" operator="equal">
      <formula>"Towel"</formula>
    </cfRule>
    <cfRule type="cellIs" dxfId="14619" priority="17837" stopIfTrue="1" operator="equal">
      <formula>"Napkin Hs"</formula>
    </cfRule>
  </conditionalFormatting>
  <conditionalFormatting sqref="C50:C51">
    <cfRule type="cellIs" dxfId="14618" priority="17832" stopIfTrue="1" operator="equal">
      <formula>"Towel"</formula>
    </cfRule>
    <cfRule type="cellIs" dxfId="14617" priority="17833" stopIfTrue="1" operator="equal">
      <formula>"Napkin Hs"</formula>
    </cfRule>
  </conditionalFormatting>
  <conditionalFormatting sqref="C50:C51">
    <cfRule type="cellIs" dxfId="14616" priority="17830" stopIfTrue="1" operator="equal">
      <formula>"Towel"</formula>
    </cfRule>
    <cfRule type="cellIs" dxfId="14615" priority="17831" stopIfTrue="1" operator="equal">
      <formula>"Napkin Hs"</formula>
    </cfRule>
  </conditionalFormatting>
  <conditionalFormatting sqref="C50:C51">
    <cfRule type="cellIs" dxfId="14614" priority="17838" stopIfTrue="1" operator="equal">
      <formula>"Towel"</formula>
    </cfRule>
    <cfRule type="cellIs" dxfId="14613" priority="17839" stopIfTrue="1" operator="equal">
      <formula>"Napkin Hs"</formula>
    </cfRule>
  </conditionalFormatting>
  <conditionalFormatting sqref="C50:C51">
    <cfRule type="cellIs" dxfId="14612" priority="17840" stopIfTrue="1" operator="equal">
      <formula>"Towel"</formula>
    </cfRule>
    <cfRule type="cellIs" dxfId="14611" priority="17841" stopIfTrue="1" operator="equal">
      <formula>"Napkin Hs"</formula>
    </cfRule>
  </conditionalFormatting>
  <conditionalFormatting sqref="C50:C51">
    <cfRule type="cellIs" dxfId="14610" priority="17828" stopIfTrue="1" operator="equal">
      <formula>"Towel"</formula>
    </cfRule>
    <cfRule type="cellIs" dxfId="14609" priority="17829" stopIfTrue="1" operator="equal">
      <formula>"Napkin Hs"</formula>
    </cfRule>
  </conditionalFormatting>
  <conditionalFormatting sqref="C50:C51">
    <cfRule type="cellIs" dxfId="14608" priority="17824" stopIfTrue="1" operator="equal">
      <formula>"Towel"</formula>
    </cfRule>
    <cfRule type="cellIs" dxfId="14607" priority="17825" stopIfTrue="1" operator="equal">
      <formula>"Napkin Hs"</formula>
    </cfRule>
  </conditionalFormatting>
  <conditionalFormatting sqref="C50:C51">
    <cfRule type="cellIs" dxfId="14606" priority="17826" stopIfTrue="1" operator="equal">
      <formula>"Towel"</formula>
    </cfRule>
    <cfRule type="cellIs" dxfId="14605" priority="17827" stopIfTrue="1" operator="equal">
      <formula>"Napkin Hs"</formula>
    </cfRule>
  </conditionalFormatting>
  <conditionalFormatting sqref="C50:C51">
    <cfRule type="cellIs" dxfId="14604" priority="17822" stopIfTrue="1" operator="equal">
      <formula>"Towel"</formula>
    </cfRule>
    <cfRule type="cellIs" dxfId="14603" priority="17823" stopIfTrue="1" operator="equal">
      <formula>"Napkin Hs"</formula>
    </cfRule>
  </conditionalFormatting>
  <conditionalFormatting sqref="C50:C51">
    <cfRule type="cellIs" dxfId="14602" priority="17820" stopIfTrue="1" operator="equal">
      <formula>"Towel"</formula>
    </cfRule>
    <cfRule type="cellIs" dxfId="14601" priority="17821" stopIfTrue="1" operator="equal">
      <formula>"Napkin Hs"</formula>
    </cfRule>
  </conditionalFormatting>
  <conditionalFormatting sqref="C50:C51">
    <cfRule type="cellIs" dxfId="14600" priority="17818" stopIfTrue="1" operator="equal">
      <formula>"Towel"</formula>
    </cfRule>
    <cfRule type="cellIs" dxfId="14599" priority="17819" stopIfTrue="1" operator="equal">
      <formula>"Napkin Hs"</formula>
    </cfRule>
  </conditionalFormatting>
  <conditionalFormatting sqref="C50:C51">
    <cfRule type="cellIs" dxfId="14598" priority="17810" stopIfTrue="1" operator="equal">
      <formula>"Towel"</formula>
    </cfRule>
    <cfRule type="cellIs" dxfId="14597" priority="17811" stopIfTrue="1" operator="equal">
      <formula>"Napkin Hs"</formula>
    </cfRule>
  </conditionalFormatting>
  <conditionalFormatting sqref="C50:C51">
    <cfRule type="cellIs" dxfId="14596" priority="17812" stopIfTrue="1" operator="equal">
      <formula>"Towel"</formula>
    </cfRule>
    <cfRule type="cellIs" dxfId="14595" priority="17813" stopIfTrue="1" operator="equal">
      <formula>"Napkin Hs"</formula>
    </cfRule>
  </conditionalFormatting>
  <conditionalFormatting sqref="C50:C51">
    <cfRule type="cellIs" dxfId="14594" priority="17808" stopIfTrue="1" operator="equal">
      <formula>"Towel"</formula>
    </cfRule>
    <cfRule type="cellIs" dxfId="14593" priority="17809" stopIfTrue="1" operator="equal">
      <formula>"Napkin Hs"</formula>
    </cfRule>
  </conditionalFormatting>
  <conditionalFormatting sqref="C50:C51">
    <cfRule type="cellIs" dxfId="14592" priority="17806" stopIfTrue="1" operator="equal">
      <formula>"Towel"</formula>
    </cfRule>
    <cfRule type="cellIs" dxfId="14591" priority="17807" stopIfTrue="1" operator="equal">
      <formula>"Napkin Hs"</formula>
    </cfRule>
  </conditionalFormatting>
  <conditionalFormatting sqref="C50:C51">
    <cfRule type="cellIs" dxfId="14590" priority="17814" stopIfTrue="1" operator="equal">
      <formula>"Towel"</formula>
    </cfRule>
    <cfRule type="cellIs" dxfId="14589" priority="17815" stopIfTrue="1" operator="equal">
      <formula>"Napkin Hs"</formula>
    </cfRule>
  </conditionalFormatting>
  <conditionalFormatting sqref="C50:C51">
    <cfRule type="cellIs" dxfId="14588" priority="17816" stopIfTrue="1" operator="equal">
      <formula>"Towel"</formula>
    </cfRule>
    <cfRule type="cellIs" dxfId="14587" priority="17817" stopIfTrue="1" operator="equal">
      <formula>"Napkin Hs"</formula>
    </cfRule>
  </conditionalFormatting>
  <conditionalFormatting sqref="C50:C51">
    <cfRule type="cellIs" dxfId="14586" priority="17804" stopIfTrue="1" operator="equal">
      <formula>"Towel"</formula>
    </cfRule>
    <cfRule type="cellIs" dxfId="14585" priority="17805" stopIfTrue="1" operator="equal">
      <formula>"Napkin Hs"</formula>
    </cfRule>
  </conditionalFormatting>
  <conditionalFormatting sqref="C50:C51">
    <cfRule type="cellIs" dxfId="14584" priority="17800" stopIfTrue="1" operator="equal">
      <formula>"Towel"</formula>
    </cfRule>
    <cfRule type="cellIs" dxfId="14583" priority="17801" stopIfTrue="1" operator="equal">
      <formula>"Napkin Hs"</formula>
    </cfRule>
  </conditionalFormatting>
  <conditionalFormatting sqref="C50:C51">
    <cfRule type="cellIs" dxfId="14582" priority="17802" stopIfTrue="1" operator="equal">
      <formula>"Towel"</formula>
    </cfRule>
    <cfRule type="cellIs" dxfId="14581" priority="17803" stopIfTrue="1" operator="equal">
      <formula>"Napkin Hs"</formula>
    </cfRule>
  </conditionalFormatting>
  <conditionalFormatting sqref="C50:C51">
    <cfRule type="cellIs" dxfId="14580" priority="17796" stopIfTrue="1" operator="equal">
      <formula>"Towel"</formula>
    </cfRule>
    <cfRule type="cellIs" dxfId="14579" priority="17797" stopIfTrue="1" operator="equal">
      <formula>"Napkin Hs"</formula>
    </cfRule>
  </conditionalFormatting>
  <conditionalFormatting sqref="C50:C51">
    <cfRule type="cellIs" dxfId="14578" priority="17798" stopIfTrue="1" operator="equal">
      <formula>"Towel"</formula>
    </cfRule>
    <cfRule type="cellIs" dxfId="14577" priority="17799" stopIfTrue="1" operator="equal">
      <formula>"Napkin Hs"</formula>
    </cfRule>
  </conditionalFormatting>
  <conditionalFormatting sqref="C50:C51">
    <cfRule type="cellIs" dxfId="14576" priority="17794" stopIfTrue="1" operator="equal">
      <formula>"Towel"</formula>
    </cfRule>
    <cfRule type="cellIs" dxfId="14575" priority="17795" stopIfTrue="1" operator="equal">
      <formula>"Napkin Hs"</formula>
    </cfRule>
  </conditionalFormatting>
  <conditionalFormatting sqref="C50:C51">
    <cfRule type="cellIs" dxfId="14574" priority="17788" stopIfTrue="1" operator="equal">
      <formula>"Towel"</formula>
    </cfRule>
    <cfRule type="cellIs" dxfId="14573" priority="17789" stopIfTrue="1" operator="equal">
      <formula>"Napkin Hs"</formula>
    </cfRule>
  </conditionalFormatting>
  <conditionalFormatting sqref="C50:C51">
    <cfRule type="cellIs" dxfId="14572" priority="17792" stopIfTrue="1" operator="equal">
      <formula>"Towel"</formula>
    </cfRule>
    <cfRule type="cellIs" dxfId="14571" priority="17793" stopIfTrue="1" operator="equal">
      <formula>"Napkin Hs"</formula>
    </cfRule>
  </conditionalFormatting>
  <conditionalFormatting sqref="C50:C51">
    <cfRule type="cellIs" dxfId="14570" priority="17790" stopIfTrue="1" operator="equal">
      <formula>"Towel"</formula>
    </cfRule>
    <cfRule type="cellIs" dxfId="14569" priority="17791" stopIfTrue="1" operator="equal">
      <formula>"Napkin Hs"</formula>
    </cfRule>
  </conditionalFormatting>
  <conditionalFormatting sqref="C50:C51">
    <cfRule type="cellIs" dxfId="14568" priority="17782" stopIfTrue="1" operator="equal">
      <formula>"Towel"</formula>
    </cfRule>
    <cfRule type="cellIs" dxfId="14567" priority="17783" stopIfTrue="1" operator="equal">
      <formula>"Napkin Hs"</formula>
    </cfRule>
  </conditionalFormatting>
  <conditionalFormatting sqref="C50:C51">
    <cfRule type="cellIs" dxfId="14566" priority="17784" stopIfTrue="1" operator="equal">
      <formula>"Towel"</formula>
    </cfRule>
    <cfRule type="cellIs" dxfId="14565" priority="17785" stopIfTrue="1" operator="equal">
      <formula>"Napkin Hs"</formula>
    </cfRule>
  </conditionalFormatting>
  <conditionalFormatting sqref="C50:C51">
    <cfRule type="cellIs" dxfId="14564" priority="17786" stopIfTrue="1" operator="equal">
      <formula>"Towel"</formula>
    </cfRule>
    <cfRule type="cellIs" dxfId="14563" priority="17787" stopIfTrue="1" operator="equal">
      <formula>"Napkin Hs"</formula>
    </cfRule>
  </conditionalFormatting>
  <conditionalFormatting sqref="C50:C51">
    <cfRule type="cellIs" dxfId="14562" priority="17780" stopIfTrue="1" operator="equal">
      <formula>"Towel"</formula>
    </cfRule>
    <cfRule type="cellIs" dxfId="14561" priority="17781" stopIfTrue="1" operator="equal">
      <formula>"Napkin Hs"</formula>
    </cfRule>
  </conditionalFormatting>
  <conditionalFormatting sqref="C50:C51">
    <cfRule type="cellIs" dxfId="14560" priority="17778" stopIfTrue="1" operator="equal">
      <formula>"Towel"</formula>
    </cfRule>
    <cfRule type="cellIs" dxfId="14559" priority="17779" stopIfTrue="1" operator="equal">
      <formula>"Napkin Hs"</formula>
    </cfRule>
  </conditionalFormatting>
  <conditionalFormatting sqref="C50:C51">
    <cfRule type="cellIs" dxfId="14558" priority="17754" stopIfTrue="1" operator="equal">
      <formula>"Towel"</formula>
    </cfRule>
  </conditionalFormatting>
  <conditionalFormatting sqref="C50:C51">
    <cfRule type="cellIs" dxfId="14557" priority="17755" stopIfTrue="1" operator="equal">
      <formula>"Napkin Hs"</formula>
    </cfRule>
    <cfRule type="cellIs" dxfId="14556" priority="17760" stopIfTrue="1" operator="equal">
      <formula>"Towel"</formula>
    </cfRule>
    <cfRule type="cellIs" dxfId="14555" priority="17761" stopIfTrue="1" operator="equal">
      <formula>"Napkin Hs"</formula>
    </cfRule>
    <cfRule type="cellIs" dxfId="14554" priority="17770" stopIfTrue="1" operator="equal">
      <formula>"Towel"</formula>
    </cfRule>
    <cfRule type="cellIs" dxfId="14553" priority="17771" stopIfTrue="1" operator="equal">
      <formula>"Napkin Hs"</formula>
    </cfRule>
    <cfRule type="cellIs" dxfId="14552" priority="17776" stopIfTrue="1" operator="equal">
      <formula>"Towel"</formula>
    </cfRule>
    <cfRule type="cellIs" dxfId="14551" priority="17777" stopIfTrue="1" operator="equal">
      <formula>"Napkin Hs"</formula>
    </cfRule>
  </conditionalFormatting>
  <conditionalFormatting sqref="C50:C51">
    <cfRule type="cellIs" dxfId="14550" priority="17756" stopIfTrue="1" operator="equal">
      <formula>"Towel"</formula>
    </cfRule>
    <cfRule type="cellIs" dxfId="14549" priority="17757" stopIfTrue="1" operator="equal">
      <formula>"Napkin Hs"</formula>
    </cfRule>
    <cfRule type="cellIs" dxfId="14548" priority="17758" stopIfTrue="1" operator="equal">
      <formula>"Towel"</formula>
    </cfRule>
    <cfRule type="cellIs" dxfId="14547" priority="17759" stopIfTrue="1" operator="equal">
      <formula>"Napkin Hs"</formula>
    </cfRule>
    <cfRule type="cellIs" dxfId="14546" priority="17762" stopIfTrue="1" operator="equal">
      <formula>"Towel"</formula>
    </cfRule>
    <cfRule type="cellIs" dxfId="14545" priority="17763" stopIfTrue="1" operator="equal">
      <formula>"Napkin Hs"</formula>
    </cfRule>
    <cfRule type="cellIs" dxfId="14544" priority="17764" stopIfTrue="1" operator="equal">
      <formula>"Towel"</formula>
    </cfRule>
    <cfRule type="cellIs" dxfId="14543" priority="17765" stopIfTrue="1" operator="equal">
      <formula>"Napkin Hs"</formula>
    </cfRule>
    <cfRule type="cellIs" dxfId="14542" priority="17766" stopIfTrue="1" operator="equal">
      <formula>"Towel"</formula>
    </cfRule>
    <cfRule type="cellIs" dxfId="14541" priority="17767" stopIfTrue="1" operator="equal">
      <formula>"Napkin Hs"</formula>
    </cfRule>
    <cfRule type="cellIs" dxfId="14540" priority="17768" stopIfTrue="1" operator="equal">
      <formula>"Towel"</formula>
    </cfRule>
    <cfRule type="cellIs" dxfId="14539" priority="17769" stopIfTrue="1" operator="equal">
      <formula>"Napkin Hs"</formula>
    </cfRule>
    <cfRule type="cellIs" dxfId="14538" priority="17772" stopIfTrue="1" operator="equal">
      <formula>"Towel"</formula>
    </cfRule>
    <cfRule type="cellIs" dxfId="14537" priority="17773" stopIfTrue="1" operator="equal">
      <formula>"Napkin Hs"</formula>
    </cfRule>
    <cfRule type="cellIs" dxfId="14536" priority="17775" stopIfTrue="1" operator="equal">
      <formula>"Napkin Hs"</formula>
    </cfRule>
  </conditionalFormatting>
  <conditionalFormatting sqref="C50:C51">
    <cfRule type="cellIs" dxfId="14535" priority="17774" stopIfTrue="1" operator="equal">
      <formula>"Towel"</formula>
    </cfRule>
  </conditionalFormatting>
  <conditionalFormatting sqref="C50:C51">
    <cfRule type="cellIs" dxfId="14534" priority="17752" stopIfTrue="1" operator="equal">
      <formula>"Towel"</formula>
    </cfRule>
    <cfRule type="cellIs" dxfId="14533" priority="17753" stopIfTrue="1" operator="equal">
      <formula>"Napkin Hs"</formula>
    </cfRule>
  </conditionalFormatting>
  <conditionalFormatting sqref="C50:C51">
    <cfRule type="cellIs" dxfId="14532" priority="17751" stopIfTrue="1" operator="equal">
      <formula>"Napkin Hs"</formula>
    </cfRule>
  </conditionalFormatting>
  <conditionalFormatting sqref="C50:C51">
    <cfRule type="cellIs" dxfId="14531" priority="17750" stopIfTrue="1" operator="equal">
      <formula>"Towel"</formula>
    </cfRule>
  </conditionalFormatting>
  <conditionalFormatting sqref="C50:C51">
    <cfRule type="cellIs" dxfId="14530" priority="17748" stopIfTrue="1" operator="equal">
      <formula>"Towel"</formula>
    </cfRule>
  </conditionalFormatting>
  <conditionalFormatting sqref="C50:C51">
    <cfRule type="cellIs" dxfId="14529" priority="17749" stopIfTrue="1" operator="equal">
      <formula>"Napkin Hs"</formula>
    </cfRule>
  </conditionalFormatting>
  <conditionalFormatting sqref="C50:C51">
    <cfRule type="cellIs" dxfId="14528" priority="17652" stopIfTrue="1" operator="equal">
      <formula>"Towel"</formula>
    </cfRule>
  </conditionalFormatting>
  <conditionalFormatting sqref="C50:C51">
    <cfRule type="cellIs" dxfId="14527" priority="17662" stopIfTrue="1" operator="equal">
      <formula>"Towel"</formula>
    </cfRule>
    <cfRule type="cellIs" dxfId="14526" priority="17663" stopIfTrue="1" operator="equal">
      <formula>"Napkin Hs"</formula>
    </cfRule>
    <cfRule type="cellIs" dxfId="14525" priority="17668" stopIfTrue="1" operator="equal">
      <formula>"Towel"</formula>
    </cfRule>
    <cfRule type="cellIs" dxfId="14524" priority="17669" stopIfTrue="1" operator="equal">
      <formula>"Napkin Hs"</formula>
    </cfRule>
    <cfRule type="cellIs" dxfId="14523" priority="17674" stopIfTrue="1" operator="equal">
      <formula>"Towel"</formula>
    </cfRule>
    <cfRule type="cellIs" dxfId="14522" priority="17675" stopIfTrue="1" operator="equal">
      <formula>"Napkin Hs"</formula>
    </cfRule>
    <cfRule type="cellIs" dxfId="14521" priority="17676" stopIfTrue="1" operator="equal">
      <formula>"Towel"</formula>
    </cfRule>
    <cfRule type="cellIs" dxfId="14520" priority="17677" stopIfTrue="1" operator="equal">
      <formula>"Napkin Hs"</formula>
    </cfRule>
    <cfRule type="cellIs" dxfId="14519" priority="17682" stopIfTrue="1" operator="equal">
      <formula>"Towel"</formula>
    </cfRule>
    <cfRule type="cellIs" dxfId="14518" priority="17683" stopIfTrue="1" operator="equal">
      <formula>"Napkin Hs"</formula>
    </cfRule>
    <cfRule type="cellIs" dxfId="14517" priority="17692" stopIfTrue="1" operator="equal">
      <formula>"Towel"</formula>
    </cfRule>
    <cfRule type="cellIs" dxfId="14516" priority="17693" stopIfTrue="1" operator="equal">
      <formula>"Napkin Hs"</formula>
    </cfRule>
    <cfRule type="cellIs" dxfId="14515" priority="17698" stopIfTrue="1" operator="equal">
      <formula>"Towel"</formula>
    </cfRule>
    <cfRule type="cellIs" dxfId="14514" priority="17699" stopIfTrue="1" operator="equal">
      <formula>"Napkin Hs"</formula>
    </cfRule>
    <cfRule type="cellIs" dxfId="14513" priority="17700" stopIfTrue="1" operator="equal">
      <formula>"Towel"</formula>
    </cfRule>
    <cfRule type="cellIs" dxfId="14512" priority="17701" stopIfTrue="1" operator="equal">
      <formula>"Napkin Hs"</formula>
    </cfRule>
    <cfRule type="cellIs" dxfId="14511" priority="17706" stopIfTrue="1" operator="equal">
      <formula>"Towel"</formula>
    </cfRule>
    <cfRule type="cellIs" dxfId="14510" priority="17707" stopIfTrue="1" operator="equal">
      <formula>"Napkin Hs"</formula>
    </cfRule>
    <cfRule type="cellIs" dxfId="14509" priority="17716" stopIfTrue="1" operator="equal">
      <formula>"Towel"</formula>
    </cfRule>
    <cfRule type="cellIs" dxfId="14508" priority="17717" stopIfTrue="1" operator="equal">
      <formula>"Napkin Hs"</formula>
    </cfRule>
    <cfRule type="cellIs" dxfId="14507" priority="17718" stopIfTrue="1" operator="equal">
      <formula>"Towel"</formula>
    </cfRule>
    <cfRule type="cellIs" dxfId="14506" priority="17719" stopIfTrue="1" operator="equal">
      <formula>"Napkin Hs"</formula>
    </cfRule>
    <cfRule type="cellIs" dxfId="14505" priority="17724" stopIfTrue="1" operator="equal">
      <formula>"Towel"</formula>
    </cfRule>
    <cfRule type="cellIs" dxfId="14504" priority="17725" stopIfTrue="1" operator="equal">
      <formula>"Napkin Hs"</formula>
    </cfRule>
    <cfRule type="cellIs" dxfId="14503" priority="17734" stopIfTrue="1" operator="equal">
      <formula>"Towel"</formula>
    </cfRule>
    <cfRule type="cellIs" dxfId="14502" priority="17735" stopIfTrue="1" operator="equal">
      <formula>"Napkin Hs"</formula>
    </cfRule>
    <cfRule type="cellIs" dxfId="14501" priority="17736" stopIfTrue="1" operator="equal">
      <formula>"Towel"</formula>
    </cfRule>
    <cfRule type="cellIs" dxfId="14500" priority="17737" stopIfTrue="1" operator="equal">
      <formula>"Napkin Hs"</formula>
    </cfRule>
    <cfRule type="cellIs" dxfId="14499" priority="17743" stopIfTrue="1" operator="equal">
      <formula>"Napkin Hs"</formula>
    </cfRule>
  </conditionalFormatting>
  <conditionalFormatting sqref="C50:C51">
    <cfRule type="cellIs" dxfId="14498" priority="17742" stopIfTrue="1" operator="equal">
      <formula>"Towel"</formula>
    </cfRule>
  </conditionalFormatting>
  <conditionalFormatting sqref="C50:C51">
    <cfRule type="cellIs" dxfId="14497" priority="17653" stopIfTrue="1" operator="equal">
      <formula>"Napkin Hs"</formula>
    </cfRule>
    <cfRule type="cellIs" dxfId="14496" priority="17654" stopIfTrue="1" operator="equal">
      <formula>"Towel"</formula>
    </cfRule>
    <cfRule type="cellIs" dxfId="14495" priority="17655" stopIfTrue="1" operator="equal">
      <formula>"Napkin Hs"</formula>
    </cfRule>
    <cfRule type="cellIs" dxfId="14494" priority="17656" stopIfTrue="1" operator="equal">
      <formula>"Towel"</formula>
    </cfRule>
    <cfRule type="cellIs" dxfId="14493" priority="17657" stopIfTrue="1" operator="equal">
      <formula>"Napkin Hs"</formula>
    </cfRule>
    <cfRule type="cellIs" dxfId="14492" priority="17658" stopIfTrue="1" operator="equal">
      <formula>"Towel"</formula>
    </cfRule>
    <cfRule type="cellIs" dxfId="14491" priority="17659" stopIfTrue="1" operator="equal">
      <formula>"Napkin Hs"</formula>
    </cfRule>
    <cfRule type="cellIs" dxfId="14490" priority="17660" stopIfTrue="1" operator="equal">
      <formula>"Towel"</formula>
    </cfRule>
    <cfRule type="cellIs" dxfId="14489" priority="17661" stopIfTrue="1" operator="equal">
      <formula>"Napkin Hs"</formula>
    </cfRule>
    <cfRule type="cellIs" dxfId="14488" priority="17664" stopIfTrue="1" operator="equal">
      <formula>"Towel"</formula>
    </cfRule>
    <cfRule type="cellIs" dxfId="14487" priority="17665" stopIfTrue="1" operator="equal">
      <formula>"Napkin Hs"</formula>
    </cfRule>
    <cfRule type="cellIs" dxfId="14486" priority="17666" stopIfTrue="1" operator="equal">
      <formula>"Towel"</formula>
    </cfRule>
    <cfRule type="cellIs" dxfId="14485" priority="17667" stopIfTrue="1" operator="equal">
      <formula>"Napkin Hs"</formula>
    </cfRule>
    <cfRule type="cellIs" dxfId="14484" priority="17670" stopIfTrue="1" operator="equal">
      <formula>"Towel"</formula>
    </cfRule>
    <cfRule type="cellIs" dxfId="14483" priority="17671" stopIfTrue="1" operator="equal">
      <formula>"Napkin Hs"</formula>
    </cfRule>
    <cfRule type="cellIs" dxfId="14482" priority="17672" stopIfTrue="1" operator="equal">
      <formula>"Towel"</formula>
    </cfRule>
    <cfRule type="cellIs" dxfId="14481" priority="17673" stopIfTrue="1" operator="equal">
      <formula>"Napkin Hs"</formula>
    </cfRule>
    <cfRule type="cellIs" dxfId="14480" priority="17678" stopIfTrue="1" operator="equal">
      <formula>"Towel"</formula>
    </cfRule>
    <cfRule type="cellIs" dxfId="14479" priority="17679" stopIfTrue="1" operator="equal">
      <formula>"Napkin Hs"</formula>
    </cfRule>
    <cfRule type="cellIs" dxfId="14478" priority="17680" stopIfTrue="1" operator="equal">
      <formula>"Towel"</formula>
    </cfRule>
    <cfRule type="cellIs" dxfId="14477" priority="17681" stopIfTrue="1" operator="equal">
      <formula>"Napkin Hs"</formula>
    </cfRule>
    <cfRule type="cellIs" dxfId="14476" priority="17684" stopIfTrue="1" operator="equal">
      <formula>"Towel"</formula>
    </cfRule>
    <cfRule type="cellIs" dxfId="14475" priority="17685" stopIfTrue="1" operator="equal">
      <formula>"Napkin Hs"</formula>
    </cfRule>
    <cfRule type="cellIs" dxfId="14474" priority="17686" stopIfTrue="1" operator="equal">
      <formula>"Towel"</formula>
    </cfRule>
    <cfRule type="cellIs" dxfId="14473" priority="17687" stopIfTrue="1" operator="equal">
      <formula>"Napkin Hs"</formula>
    </cfRule>
    <cfRule type="cellIs" dxfId="14472" priority="17688" stopIfTrue="1" operator="equal">
      <formula>"Towel"</formula>
    </cfRule>
    <cfRule type="cellIs" dxfId="14471" priority="17689" stopIfTrue="1" operator="equal">
      <formula>"Napkin Hs"</formula>
    </cfRule>
    <cfRule type="cellIs" dxfId="14470" priority="17690" stopIfTrue="1" operator="equal">
      <formula>"Towel"</formula>
    </cfRule>
    <cfRule type="cellIs" dxfId="14469" priority="17691" stopIfTrue="1" operator="equal">
      <formula>"Napkin Hs"</formula>
    </cfRule>
    <cfRule type="cellIs" dxfId="14468" priority="17694" stopIfTrue="1" operator="equal">
      <formula>"Towel"</formula>
    </cfRule>
    <cfRule type="cellIs" dxfId="14467" priority="17695" stopIfTrue="1" operator="equal">
      <formula>"Napkin Hs"</formula>
    </cfRule>
    <cfRule type="cellIs" dxfId="14466" priority="17696" stopIfTrue="1" operator="equal">
      <formula>"Towel"</formula>
    </cfRule>
    <cfRule type="cellIs" dxfId="14465" priority="17697" stopIfTrue="1" operator="equal">
      <formula>"Napkin Hs"</formula>
    </cfRule>
    <cfRule type="cellIs" dxfId="14464" priority="17702" stopIfTrue="1" operator="equal">
      <formula>"Towel"</formula>
    </cfRule>
    <cfRule type="cellIs" dxfId="14463" priority="17703" stopIfTrue="1" operator="equal">
      <formula>"Napkin Hs"</formula>
    </cfRule>
    <cfRule type="cellIs" dxfId="14462" priority="17704" stopIfTrue="1" operator="equal">
      <formula>"Towel"</formula>
    </cfRule>
    <cfRule type="cellIs" dxfId="14461" priority="17705" stopIfTrue="1" operator="equal">
      <formula>"Napkin Hs"</formula>
    </cfRule>
    <cfRule type="cellIs" dxfId="14460" priority="17708" stopIfTrue="1" operator="equal">
      <formula>"Towel"</formula>
    </cfRule>
    <cfRule type="cellIs" dxfId="14459" priority="17709" stopIfTrue="1" operator="equal">
      <formula>"Napkin Hs"</formula>
    </cfRule>
    <cfRule type="cellIs" dxfId="14458" priority="17710" stopIfTrue="1" operator="equal">
      <formula>"Towel"</formula>
    </cfRule>
    <cfRule type="cellIs" dxfId="14457" priority="17711" stopIfTrue="1" operator="equal">
      <formula>"Napkin Hs"</formula>
    </cfRule>
    <cfRule type="cellIs" dxfId="14456" priority="17712" stopIfTrue="1" operator="equal">
      <formula>"Towel"</formula>
    </cfRule>
    <cfRule type="cellIs" dxfId="14455" priority="17713" stopIfTrue="1" operator="equal">
      <formula>"Napkin Hs"</formula>
    </cfRule>
    <cfRule type="cellIs" dxfId="14454" priority="17714" stopIfTrue="1" operator="equal">
      <formula>"Towel"</formula>
    </cfRule>
    <cfRule type="cellIs" dxfId="14453" priority="17715" stopIfTrue="1" operator="equal">
      <formula>"Napkin Hs"</formula>
    </cfRule>
    <cfRule type="cellIs" dxfId="14452" priority="17720" stopIfTrue="1" operator="equal">
      <formula>"Towel"</formula>
    </cfRule>
    <cfRule type="cellIs" dxfId="14451" priority="17721" stopIfTrue="1" operator="equal">
      <formula>"Napkin Hs"</formula>
    </cfRule>
    <cfRule type="cellIs" dxfId="14450" priority="17722" stopIfTrue="1" operator="equal">
      <formula>"Towel"</formula>
    </cfRule>
    <cfRule type="cellIs" dxfId="14449" priority="17723" stopIfTrue="1" operator="equal">
      <formula>"Napkin Hs"</formula>
    </cfRule>
    <cfRule type="cellIs" dxfId="14448" priority="17726" stopIfTrue="1" operator="equal">
      <formula>"Towel"</formula>
    </cfRule>
    <cfRule type="cellIs" dxfId="14447" priority="17727" stopIfTrue="1" operator="equal">
      <formula>"Napkin Hs"</formula>
    </cfRule>
    <cfRule type="cellIs" dxfId="14446" priority="17728" stopIfTrue="1" operator="equal">
      <formula>"Towel"</formula>
    </cfRule>
    <cfRule type="cellIs" dxfId="14445" priority="17729" stopIfTrue="1" operator="equal">
      <formula>"Napkin Hs"</formula>
    </cfRule>
    <cfRule type="cellIs" dxfId="14444" priority="17730" stopIfTrue="1" operator="equal">
      <formula>"Towel"</formula>
    </cfRule>
    <cfRule type="cellIs" dxfId="14443" priority="17731" stopIfTrue="1" operator="equal">
      <formula>"Napkin Hs"</formula>
    </cfRule>
    <cfRule type="cellIs" dxfId="14442" priority="17732" stopIfTrue="1" operator="equal">
      <formula>"Towel"</formula>
    </cfRule>
    <cfRule type="cellIs" dxfId="14441" priority="17733" stopIfTrue="1" operator="equal">
      <formula>"Napkin Hs"</formula>
    </cfRule>
    <cfRule type="cellIs" dxfId="14440" priority="17738" stopIfTrue="1" operator="equal">
      <formula>"Towel"</formula>
    </cfRule>
    <cfRule type="cellIs" dxfId="14439" priority="17739" stopIfTrue="1" operator="equal">
      <formula>"Napkin Hs"</formula>
    </cfRule>
    <cfRule type="cellIs" dxfId="14438" priority="17740" stopIfTrue="1" operator="equal">
      <formula>"Towel"</formula>
    </cfRule>
    <cfRule type="cellIs" dxfId="14437" priority="17741" stopIfTrue="1" operator="equal">
      <formula>"Napkin Hs"</formula>
    </cfRule>
    <cfRule type="cellIs" dxfId="14436" priority="17744" stopIfTrue="1" operator="equal">
      <formula>"Towel"</formula>
    </cfRule>
    <cfRule type="cellIs" dxfId="14435" priority="17745" stopIfTrue="1" operator="equal">
      <formula>"Napkin Hs"</formula>
    </cfRule>
    <cfRule type="cellIs" dxfId="14434" priority="17746" stopIfTrue="1" operator="equal">
      <formula>"Towel"</formula>
    </cfRule>
    <cfRule type="cellIs" dxfId="14433" priority="17747" stopIfTrue="1" operator="equal">
      <formula>"Napkin Hs"</formula>
    </cfRule>
  </conditionalFormatting>
  <conditionalFormatting sqref="C50:C51">
    <cfRule type="cellIs" dxfId="14432" priority="17651" stopIfTrue="1" operator="equal">
      <formula>"Napkin Hs"</formula>
    </cfRule>
  </conditionalFormatting>
  <conditionalFormatting sqref="C50:C51">
    <cfRule type="cellIs" dxfId="14431" priority="17650" stopIfTrue="1" operator="equal">
      <formula>"Napkin Hs"</formula>
    </cfRule>
  </conditionalFormatting>
  <conditionalFormatting sqref="C50:C51">
    <cfRule type="cellIs" dxfId="14430" priority="17649" stopIfTrue="1" operator="equal">
      <formula>"Napkin Hs"</formula>
    </cfRule>
  </conditionalFormatting>
  <conditionalFormatting sqref="C50:C51">
    <cfRule type="cellIs" dxfId="14429" priority="17648" stopIfTrue="1" operator="equal">
      <formula>"Napkin Hs"</formula>
    </cfRule>
  </conditionalFormatting>
  <conditionalFormatting sqref="C50:C51">
    <cfRule type="cellIs" dxfId="14428" priority="17647" stopIfTrue="1" operator="equal">
      <formula>"Napkin Hs"</formula>
    </cfRule>
  </conditionalFormatting>
  <conditionalFormatting sqref="C50:C51">
    <cfRule type="cellIs" dxfId="14427" priority="17646" stopIfTrue="1" operator="equal">
      <formula>"Napkin Hs"</formula>
    </cfRule>
  </conditionalFormatting>
  <conditionalFormatting sqref="C50:C51">
    <cfRule type="cellIs" dxfId="14426" priority="17642" stopIfTrue="1" operator="equal">
      <formula>"Towel"</formula>
    </cfRule>
    <cfRule type="cellIs" dxfId="14425" priority="17643" stopIfTrue="1" operator="equal">
      <formula>"Napkin Hs"</formula>
    </cfRule>
  </conditionalFormatting>
  <conditionalFormatting sqref="C50:C51">
    <cfRule type="cellIs" dxfId="14424" priority="17644" stopIfTrue="1" operator="equal">
      <formula>"Towel"</formula>
    </cfRule>
    <cfRule type="cellIs" dxfId="14423" priority="17645" stopIfTrue="1" operator="equal">
      <formula>"Napkin Hs"</formula>
    </cfRule>
  </conditionalFormatting>
  <conditionalFormatting sqref="C50:C51">
    <cfRule type="cellIs" dxfId="14422" priority="17638" stopIfTrue="1" operator="equal">
      <formula>"Towel"</formula>
    </cfRule>
    <cfRule type="cellIs" dxfId="14421" priority="17639" stopIfTrue="1" operator="equal">
      <formula>"Napkin Hs"</formula>
    </cfRule>
  </conditionalFormatting>
  <conditionalFormatting sqref="C50:C51">
    <cfRule type="cellIs" dxfId="14420" priority="17640" stopIfTrue="1" operator="equal">
      <formula>"Towel"</formula>
    </cfRule>
    <cfRule type="cellIs" dxfId="14419" priority="17641" stopIfTrue="1" operator="equal">
      <formula>"Napkin Hs"</formula>
    </cfRule>
  </conditionalFormatting>
  <conditionalFormatting sqref="C50:C51">
    <cfRule type="cellIs" dxfId="14418" priority="17636" stopIfTrue="1" operator="equal">
      <formula>"Towel"</formula>
    </cfRule>
    <cfRule type="cellIs" dxfId="14417" priority="17637" stopIfTrue="1" operator="equal">
      <formula>"Napkin Hs"</formula>
    </cfRule>
  </conditionalFormatting>
  <conditionalFormatting sqref="C50:C51">
    <cfRule type="cellIs" dxfId="14416" priority="17632" stopIfTrue="1" operator="equal">
      <formula>"Towel"</formula>
    </cfRule>
    <cfRule type="cellIs" dxfId="14415" priority="17633" stopIfTrue="1" operator="equal">
      <formula>"Napkin Hs"</formula>
    </cfRule>
  </conditionalFormatting>
  <conditionalFormatting sqref="C50:C51">
    <cfRule type="cellIs" dxfId="14414" priority="17634" stopIfTrue="1" operator="equal">
      <formula>"Towel"</formula>
    </cfRule>
    <cfRule type="cellIs" dxfId="14413" priority="17635" stopIfTrue="1" operator="equal">
      <formula>"Napkin Hs"</formula>
    </cfRule>
  </conditionalFormatting>
  <conditionalFormatting sqref="C50:C51">
    <cfRule type="cellIs" dxfId="14412" priority="17628" stopIfTrue="1" operator="equal">
      <formula>"Towel"</formula>
    </cfRule>
    <cfRule type="cellIs" dxfId="14411" priority="17629" stopIfTrue="1" operator="equal">
      <formula>"Napkin Hs"</formula>
    </cfRule>
  </conditionalFormatting>
  <conditionalFormatting sqref="C50:C51">
    <cfRule type="cellIs" dxfId="14410" priority="17630" stopIfTrue="1" operator="equal">
      <formula>"Towel"</formula>
    </cfRule>
    <cfRule type="cellIs" dxfId="14409" priority="17631" stopIfTrue="1" operator="equal">
      <formula>"Napkin Hs"</formula>
    </cfRule>
  </conditionalFormatting>
  <conditionalFormatting sqref="C50:C51">
    <cfRule type="cellIs" dxfId="14408" priority="17626" stopIfTrue="1" operator="equal">
      <formula>"Towel"</formula>
    </cfRule>
    <cfRule type="cellIs" dxfId="14407" priority="17627" stopIfTrue="1" operator="equal">
      <formula>"Napkin Hs"</formula>
    </cfRule>
  </conditionalFormatting>
  <conditionalFormatting sqref="C50:C51">
    <cfRule type="cellIs" dxfId="14406" priority="17620" stopIfTrue="1" operator="equal">
      <formula>"Towel"</formula>
    </cfRule>
    <cfRule type="cellIs" dxfId="14405" priority="17621" stopIfTrue="1" operator="equal">
      <formula>"Napkin Hs"</formula>
    </cfRule>
  </conditionalFormatting>
  <conditionalFormatting sqref="C50:C51">
    <cfRule type="cellIs" dxfId="14404" priority="17624" stopIfTrue="1" operator="equal">
      <formula>"Towel"</formula>
    </cfRule>
    <cfRule type="cellIs" dxfId="14403" priority="17625" stopIfTrue="1" operator="equal">
      <formula>"Napkin Hs"</formula>
    </cfRule>
  </conditionalFormatting>
  <conditionalFormatting sqref="C50:C51">
    <cfRule type="cellIs" dxfId="14402" priority="17622" stopIfTrue="1" operator="equal">
      <formula>"Towel"</formula>
    </cfRule>
    <cfRule type="cellIs" dxfId="14401" priority="17623" stopIfTrue="1" operator="equal">
      <formula>"Napkin Hs"</formula>
    </cfRule>
  </conditionalFormatting>
  <conditionalFormatting sqref="C50:C51">
    <cfRule type="cellIs" dxfId="14400" priority="17614" stopIfTrue="1" operator="equal">
      <formula>"Towel"</formula>
    </cfRule>
    <cfRule type="cellIs" dxfId="14399" priority="17615" stopIfTrue="1" operator="equal">
      <formula>"Napkin Hs"</formula>
    </cfRule>
  </conditionalFormatting>
  <conditionalFormatting sqref="C50:C51">
    <cfRule type="cellIs" dxfId="14398" priority="17616" stopIfTrue="1" operator="equal">
      <formula>"Towel"</formula>
    </cfRule>
    <cfRule type="cellIs" dxfId="14397" priority="17617" stopIfTrue="1" operator="equal">
      <formula>"Napkin Hs"</formula>
    </cfRule>
  </conditionalFormatting>
  <conditionalFormatting sqref="C50:C51">
    <cfRule type="cellIs" dxfId="14396" priority="17618" stopIfTrue="1" operator="equal">
      <formula>"Towel"</formula>
    </cfRule>
    <cfRule type="cellIs" dxfId="14395" priority="17619" stopIfTrue="1" operator="equal">
      <formula>"Napkin Hs"</formula>
    </cfRule>
  </conditionalFormatting>
  <conditionalFormatting sqref="C50:C51">
    <cfRule type="cellIs" dxfId="14394" priority="17612" stopIfTrue="1" operator="equal">
      <formula>"Towel"</formula>
    </cfRule>
    <cfRule type="cellIs" dxfId="14393" priority="17613" stopIfTrue="1" operator="equal">
      <formula>"Napkin Hs"</formula>
    </cfRule>
  </conditionalFormatting>
  <conditionalFormatting sqref="C50:C51">
    <cfRule type="cellIs" dxfId="14392" priority="17610" stopIfTrue="1" operator="equal">
      <formula>"Towel"</formula>
    </cfRule>
    <cfRule type="cellIs" dxfId="14391" priority="17611" stopIfTrue="1" operator="equal">
      <formula>"Napkin Hs"</formula>
    </cfRule>
  </conditionalFormatting>
  <conditionalFormatting sqref="C50:C51">
    <cfRule type="cellIs" dxfId="14390" priority="17586" stopIfTrue="1" operator="equal">
      <formula>"Towel"</formula>
    </cfRule>
  </conditionalFormatting>
  <conditionalFormatting sqref="C50:C51">
    <cfRule type="cellIs" dxfId="14389" priority="17587" stopIfTrue="1" operator="equal">
      <formula>"Napkin Hs"</formula>
    </cfRule>
    <cfRule type="cellIs" dxfId="14388" priority="17592" stopIfTrue="1" operator="equal">
      <formula>"Towel"</formula>
    </cfRule>
    <cfRule type="cellIs" dxfId="14387" priority="17593" stopIfTrue="1" operator="equal">
      <formula>"Napkin Hs"</formula>
    </cfRule>
    <cfRule type="cellIs" dxfId="14386" priority="17602" stopIfTrue="1" operator="equal">
      <formula>"Towel"</formula>
    </cfRule>
    <cfRule type="cellIs" dxfId="14385" priority="17603" stopIfTrue="1" operator="equal">
      <formula>"Napkin Hs"</formula>
    </cfRule>
    <cfRule type="cellIs" dxfId="14384" priority="17608" stopIfTrue="1" operator="equal">
      <formula>"Towel"</formula>
    </cfRule>
    <cfRule type="cellIs" dxfId="14383" priority="17609" stopIfTrue="1" operator="equal">
      <formula>"Napkin Hs"</formula>
    </cfRule>
  </conditionalFormatting>
  <conditionalFormatting sqref="C50:C51">
    <cfRule type="cellIs" dxfId="14382" priority="17588" stopIfTrue="1" operator="equal">
      <formula>"Towel"</formula>
    </cfRule>
    <cfRule type="cellIs" dxfId="14381" priority="17589" stopIfTrue="1" operator="equal">
      <formula>"Napkin Hs"</formula>
    </cfRule>
    <cfRule type="cellIs" dxfId="14380" priority="17590" stopIfTrue="1" operator="equal">
      <formula>"Towel"</formula>
    </cfRule>
    <cfRule type="cellIs" dxfId="14379" priority="17591" stopIfTrue="1" operator="equal">
      <formula>"Napkin Hs"</formula>
    </cfRule>
    <cfRule type="cellIs" dxfId="14378" priority="17594" stopIfTrue="1" operator="equal">
      <formula>"Towel"</formula>
    </cfRule>
    <cfRule type="cellIs" dxfId="14377" priority="17595" stopIfTrue="1" operator="equal">
      <formula>"Napkin Hs"</formula>
    </cfRule>
    <cfRule type="cellIs" dxfId="14376" priority="17596" stopIfTrue="1" operator="equal">
      <formula>"Towel"</formula>
    </cfRule>
    <cfRule type="cellIs" dxfId="14375" priority="17597" stopIfTrue="1" operator="equal">
      <formula>"Napkin Hs"</formula>
    </cfRule>
    <cfRule type="cellIs" dxfId="14374" priority="17598" stopIfTrue="1" operator="equal">
      <formula>"Towel"</formula>
    </cfRule>
    <cfRule type="cellIs" dxfId="14373" priority="17599" stopIfTrue="1" operator="equal">
      <formula>"Napkin Hs"</formula>
    </cfRule>
    <cfRule type="cellIs" dxfId="14372" priority="17600" stopIfTrue="1" operator="equal">
      <formula>"Towel"</formula>
    </cfRule>
    <cfRule type="cellIs" dxfId="14371" priority="17601" stopIfTrue="1" operator="equal">
      <formula>"Napkin Hs"</formula>
    </cfRule>
    <cfRule type="cellIs" dxfId="14370" priority="17604" stopIfTrue="1" operator="equal">
      <formula>"Towel"</formula>
    </cfRule>
    <cfRule type="cellIs" dxfId="14369" priority="17605" stopIfTrue="1" operator="equal">
      <formula>"Napkin Hs"</formula>
    </cfRule>
    <cfRule type="cellIs" dxfId="14368" priority="17607" stopIfTrue="1" operator="equal">
      <formula>"Napkin Hs"</formula>
    </cfRule>
  </conditionalFormatting>
  <conditionalFormatting sqref="C50:C51">
    <cfRule type="cellIs" dxfId="14367" priority="17606" stopIfTrue="1" operator="equal">
      <formula>"Towel"</formula>
    </cfRule>
  </conditionalFormatting>
  <conditionalFormatting sqref="C50:C51">
    <cfRule type="cellIs" dxfId="14366" priority="17584" stopIfTrue="1" operator="equal">
      <formula>"Towel"</formula>
    </cfRule>
    <cfRule type="cellIs" dxfId="14365" priority="17585" stopIfTrue="1" operator="equal">
      <formula>"Napkin Hs"</formula>
    </cfRule>
  </conditionalFormatting>
  <conditionalFormatting sqref="C50:C51">
    <cfRule type="cellIs" dxfId="14364" priority="17583" stopIfTrue="1" operator="equal">
      <formula>"Napkin Hs"</formula>
    </cfRule>
  </conditionalFormatting>
  <conditionalFormatting sqref="C50:C51">
    <cfRule type="cellIs" dxfId="14363" priority="17582" stopIfTrue="1" operator="equal">
      <formula>"Towel"</formula>
    </cfRule>
  </conditionalFormatting>
  <conditionalFormatting sqref="C50:C51">
    <cfRule type="cellIs" dxfId="14362" priority="17580" stopIfTrue="1" operator="equal">
      <formula>"Towel"</formula>
    </cfRule>
  </conditionalFormatting>
  <conditionalFormatting sqref="C50:C51">
    <cfRule type="cellIs" dxfId="14361" priority="17581" stopIfTrue="1" operator="equal">
      <formula>"Napkin Hs"</formula>
    </cfRule>
  </conditionalFormatting>
  <conditionalFormatting sqref="C50:C51">
    <cfRule type="cellIs" dxfId="14360" priority="17484" stopIfTrue="1" operator="equal">
      <formula>"Towel"</formula>
    </cfRule>
  </conditionalFormatting>
  <conditionalFormatting sqref="C50:C51">
    <cfRule type="cellIs" dxfId="14359" priority="17494" stopIfTrue="1" operator="equal">
      <formula>"Towel"</formula>
    </cfRule>
    <cfRule type="cellIs" dxfId="14358" priority="17495" stopIfTrue="1" operator="equal">
      <formula>"Napkin Hs"</formula>
    </cfRule>
    <cfRule type="cellIs" dxfId="14357" priority="17500" stopIfTrue="1" operator="equal">
      <formula>"Towel"</formula>
    </cfRule>
    <cfRule type="cellIs" dxfId="14356" priority="17501" stopIfTrue="1" operator="equal">
      <formula>"Napkin Hs"</formula>
    </cfRule>
    <cfRule type="cellIs" dxfId="14355" priority="17506" stopIfTrue="1" operator="equal">
      <formula>"Towel"</formula>
    </cfRule>
    <cfRule type="cellIs" dxfId="14354" priority="17507" stopIfTrue="1" operator="equal">
      <formula>"Napkin Hs"</formula>
    </cfRule>
    <cfRule type="cellIs" dxfId="14353" priority="17508" stopIfTrue="1" operator="equal">
      <formula>"Towel"</formula>
    </cfRule>
    <cfRule type="cellIs" dxfId="14352" priority="17509" stopIfTrue="1" operator="equal">
      <formula>"Napkin Hs"</formula>
    </cfRule>
    <cfRule type="cellIs" dxfId="14351" priority="17514" stopIfTrue="1" operator="equal">
      <formula>"Towel"</formula>
    </cfRule>
    <cfRule type="cellIs" dxfId="14350" priority="17515" stopIfTrue="1" operator="equal">
      <formula>"Napkin Hs"</formula>
    </cfRule>
    <cfRule type="cellIs" dxfId="14349" priority="17524" stopIfTrue="1" operator="equal">
      <formula>"Towel"</formula>
    </cfRule>
    <cfRule type="cellIs" dxfId="14348" priority="17525" stopIfTrue="1" operator="equal">
      <formula>"Napkin Hs"</formula>
    </cfRule>
    <cfRule type="cellIs" dxfId="14347" priority="17530" stopIfTrue="1" operator="equal">
      <formula>"Towel"</formula>
    </cfRule>
    <cfRule type="cellIs" dxfId="14346" priority="17531" stopIfTrue="1" operator="equal">
      <formula>"Napkin Hs"</formula>
    </cfRule>
    <cfRule type="cellIs" dxfId="14345" priority="17532" stopIfTrue="1" operator="equal">
      <formula>"Towel"</formula>
    </cfRule>
    <cfRule type="cellIs" dxfId="14344" priority="17533" stopIfTrue="1" operator="equal">
      <formula>"Napkin Hs"</formula>
    </cfRule>
    <cfRule type="cellIs" dxfId="14343" priority="17538" stopIfTrue="1" operator="equal">
      <formula>"Towel"</formula>
    </cfRule>
    <cfRule type="cellIs" dxfId="14342" priority="17539" stopIfTrue="1" operator="equal">
      <formula>"Napkin Hs"</formula>
    </cfRule>
    <cfRule type="cellIs" dxfId="14341" priority="17548" stopIfTrue="1" operator="equal">
      <formula>"Towel"</formula>
    </cfRule>
    <cfRule type="cellIs" dxfId="14340" priority="17549" stopIfTrue="1" operator="equal">
      <formula>"Napkin Hs"</formula>
    </cfRule>
    <cfRule type="cellIs" dxfId="14339" priority="17550" stopIfTrue="1" operator="equal">
      <formula>"Towel"</formula>
    </cfRule>
    <cfRule type="cellIs" dxfId="14338" priority="17551" stopIfTrue="1" operator="equal">
      <formula>"Napkin Hs"</formula>
    </cfRule>
    <cfRule type="cellIs" dxfId="14337" priority="17556" stopIfTrue="1" operator="equal">
      <formula>"Towel"</formula>
    </cfRule>
    <cfRule type="cellIs" dxfId="14336" priority="17557" stopIfTrue="1" operator="equal">
      <formula>"Napkin Hs"</formula>
    </cfRule>
    <cfRule type="cellIs" dxfId="14335" priority="17566" stopIfTrue="1" operator="equal">
      <formula>"Towel"</formula>
    </cfRule>
    <cfRule type="cellIs" dxfId="14334" priority="17567" stopIfTrue="1" operator="equal">
      <formula>"Napkin Hs"</formula>
    </cfRule>
    <cfRule type="cellIs" dxfId="14333" priority="17568" stopIfTrue="1" operator="equal">
      <formula>"Towel"</formula>
    </cfRule>
    <cfRule type="cellIs" dxfId="14332" priority="17569" stopIfTrue="1" operator="equal">
      <formula>"Napkin Hs"</formula>
    </cfRule>
    <cfRule type="cellIs" dxfId="14331" priority="17575" stopIfTrue="1" operator="equal">
      <formula>"Napkin Hs"</formula>
    </cfRule>
  </conditionalFormatting>
  <conditionalFormatting sqref="C50:C51">
    <cfRule type="cellIs" dxfId="14330" priority="17574" stopIfTrue="1" operator="equal">
      <formula>"Towel"</formula>
    </cfRule>
  </conditionalFormatting>
  <conditionalFormatting sqref="C50:C51">
    <cfRule type="cellIs" dxfId="14329" priority="17485" stopIfTrue="1" operator="equal">
      <formula>"Napkin Hs"</formula>
    </cfRule>
    <cfRule type="cellIs" dxfId="14328" priority="17486" stopIfTrue="1" operator="equal">
      <formula>"Towel"</formula>
    </cfRule>
    <cfRule type="cellIs" dxfId="14327" priority="17487" stopIfTrue="1" operator="equal">
      <formula>"Napkin Hs"</formula>
    </cfRule>
    <cfRule type="cellIs" dxfId="14326" priority="17488" stopIfTrue="1" operator="equal">
      <formula>"Towel"</formula>
    </cfRule>
    <cfRule type="cellIs" dxfId="14325" priority="17489" stopIfTrue="1" operator="equal">
      <formula>"Napkin Hs"</formula>
    </cfRule>
    <cfRule type="cellIs" dxfId="14324" priority="17490" stopIfTrue="1" operator="equal">
      <formula>"Towel"</formula>
    </cfRule>
    <cfRule type="cellIs" dxfId="14323" priority="17491" stopIfTrue="1" operator="equal">
      <formula>"Napkin Hs"</formula>
    </cfRule>
    <cfRule type="cellIs" dxfId="14322" priority="17492" stopIfTrue="1" operator="equal">
      <formula>"Towel"</formula>
    </cfRule>
    <cfRule type="cellIs" dxfId="14321" priority="17493" stopIfTrue="1" operator="equal">
      <formula>"Napkin Hs"</formula>
    </cfRule>
    <cfRule type="cellIs" dxfId="14320" priority="17496" stopIfTrue="1" operator="equal">
      <formula>"Towel"</formula>
    </cfRule>
    <cfRule type="cellIs" dxfId="14319" priority="17497" stopIfTrue="1" operator="equal">
      <formula>"Napkin Hs"</formula>
    </cfRule>
    <cfRule type="cellIs" dxfId="14318" priority="17498" stopIfTrue="1" operator="equal">
      <formula>"Towel"</formula>
    </cfRule>
    <cfRule type="cellIs" dxfId="14317" priority="17499" stopIfTrue="1" operator="equal">
      <formula>"Napkin Hs"</formula>
    </cfRule>
    <cfRule type="cellIs" dxfId="14316" priority="17502" stopIfTrue="1" operator="equal">
      <formula>"Towel"</formula>
    </cfRule>
    <cfRule type="cellIs" dxfId="14315" priority="17503" stopIfTrue="1" operator="equal">
      <formula>"Napkin Hs"</formula>
    </cfRule>
    <cfRule type="cellIs" dxfId="14314" priority="17504" stopIfTrue="1" operator="equal">
      <formula>"Towel"</formula>
    </cfRule>
    <cfRule type="cellIs" dxfId="14313" priority="17505" stopIfTrue="1" operator="equal">
      <formula>"Napkin Hs"</formula>
    </cfRule>
    <cfRule type="cellIs" dxfId="14312" priority="17510" stopIfTrue="1" operator="equal">
      <formula>"Towel"</formula>
    </cfRule>
    <cfRule type="cellIs" dxfId="14311" priority="17511" stopIfTrue="1" operator="equal">
      <formula>"Napkin Hs"</formula>
    </cfRule>
    <cfRule type="cellIs" dxfId="14310" priority="17512" stopIfTrue="1" operator="equal">
      <formula>"Towel"</formula>
    </cfRule>
    <cfRule type="cellIs" dxfId="14309" priority="17513" stopIfTrue="1" operator="equal">
      <formula>"Napkin Hs"</formula>
    </cfRule>
    <cfRule type="cellIs" dxfId="14308" priority="17516" stopIfTrue="1" operator="equal">
      <formula>"Towel"</formula>
    </cfRule>
    <cfRule type="cellIs" dxfId="14307" priority="17517" stopIfTrue="1" operator="equal">
      <formula>"Napkin Hs"</formula>
    </cfRule>
    <cfRule type="cellIs" dxfId="14306" priority="17518" stopIfTrue="1" operator="equal">
      <formula>"Towel"</formula>
    </cfRule>
    <cfRule type="cellIs" dxfId="14305" priority="17519" stopIfTrue="1" operator="equal">
      <formula>"Napkin Hs"</formula>
    </cfRule>
    <cfRule type="cellIs" dxfId="14304" priority="17520" stopIfTrue="1" operator="equal">
      <formula>"Towel"</formula>
    </cfRule>
    <cfRule type="cellIs" dxfId="14303" priority="17521" stopIfTrue="1" operator="equal">
      <formula>"Napkin Hs"</formula>
    </cfRule>
    <cfRule type="cellIs" dxfId="14302" priority="17522" stopIfTrue="1" operator="equal">
      <formula>"Towel"</formula>
    </cfRule>
    <cfRule type="cellIs" dxfId="14301" priority="17523" stopIfTrue="1" operator="equal">
      <formula>"Napkin Hs"</formula>
    </cfRule>
    <cfRule type="cellIs" dxfId="14300" priority="17526" stopIfTrue="1" operator="equal">
      <formula>"Towel"</formula>
    </cfRule>
    <cfRule type="cellIs" dxfId="14299" priority="17527" stopIfTrue="1" operator="equal">
      <formula>"Napkin Hs"</formula>
    </cfRule>
    <cfRule type="cellIs" dxfId="14298" priority="17528" stopIfTrue="1" operator="equal">
      <formula>"Towel"</formula>
    </cfRule>
    <cfRule type="cellIs" dxfId="14297" priority="17529" stopIfTrue="1" operator="equal">
      <formula>"Napkin Hs"</formula>
    </cfRule>
    <cfRule type="cellIs" dxfId="14296" priority="17534" stopIfTrue="1" operator="equal">
      <formula>"Towel"</formula>
    </cfRule>
    <cfRule type="cellIs" dxfId="14295" priority="17535" stopIfTrue="1" operator="equal">
      <formula>"Napkin Hs"</formula>
    </cfRule>
    <cfRule type="cellIs" dxfId="14294" priority="17536" stopIfTrue="1" operator="equal">
      <formula>"Towel"</formula>
    </cfRule>
    <cfRule type="cellIs" dxfId="14293" priority="17537" stopIfTrue="1" operator="equal">
      <formula>"Napkin Hs"</formula>
    </cfRule>
    <cfRule type="cellIs" dxfId="14292" priority="17540" stopIfTrue="1" operator="equal">
      <formula>"Towel"</formula>
    </cfRule>
    <cfRule type="cellIs" dxfId="14291" priority="17541" stopIfTrue="1" operator="equal">
      <formula>"Napkin Hs"</formula>
    </cfRule>
    <cfRule type="cellIs" dxfId="14290" priority="17542" stopIfTrue="1" operator="equal">
      <formula>"Towel"</formula>
    </cfRule>
    <cfRule type="cellIs" dxfId="14289" priority="17543" stopIfTrue="1" operator="equal">
      <formula>"Napkin Hs"</formula>
    </cfRule>
    <cfRule type="cellIs" dxfId="14288" priority="17544" stopIfTrue="1" operator="equal">
      <formula>"Towel"</formula>
    </cfRule>
    <cfRule type="cellIs" dxfId="14287" priority="17545" stopIfTrue="1" operator="equal">
      <formula>"Napkin Hs"</formula>
    </cfRule>
    <cfRule type="cellIs" dxfId="14286" priority="17546" stopIfTrue="1" operator="equal">
      <formula>"Towel"</formula>
    </cfRule>
    <cfRule type="cellIs" dxfId="14285" priority="17547" stopIfTrue="1" operator="equal">
      <formula>"Napkin Hs"</formula>
    </cfRule>
    <cfRule type="cellIs" dxfId="14284" priority="17552" stopIfTrue="1" operator="equal">
      <formula>"Towel"</formula>
    </cfRule>
    <cfRule type="cellIs" dxfId="14283" priority="17553" stopIfTrue="1" operator="equal">
      <formula>"Napkin Hs"</formula>
    </cfRule>
    <cfRule type="cellIs" dxfId="14282" priority="17554" stopIfTrue="1" operator="equal">
      <formula>"Towel"</formula>
    </cfRule>
    <cfRule type="cellIs" dxfId="14281" priority="17555" stopIfTrue="1" operator="equal">
      <formula>"Napkin Hs"</formula>
    </cfRule>
    <cfRule type="cellIs" dxfId="14280" priority="17558" stopIfTrue="1" operator="equal">
      <formula>"Towel"</formula>
    </cfRule>
    <cfRule type="cellIs" dxfId="14279" priority="17559" stopIfTrue="1" operator="equal">
      <formula>"Napkin Hs"</formula>
    </cfRule>
    <cfRule type="cellIs" dxfId="14278" priority="17560" stopIfTrue="1" operator="equal">
      <formula>"Towel"</formula>
    </cfRule>
    <cfRule type="cellIs" dxfId="14277" priority="17561" stopIfTrue="1" operator="equal">
      <formula>"Napkin Hs"</formula>
    </cfRule>
    <cfRule type="cellIs" dxfId="14276" priority="17562" stopIfTrue="1" operator="equal">
      <formula>"Towel"</formula>
    </cfRule>
    <cfRule type="cellIs" dxfId="14275" priority="17563" stopIfTrue="1" operator="equal">
      <formula>"Napkin Hs"</formula>
    </cfRule>
    <cfRule type="cellIs" dxfId="14274" priority="17564" stopIfTrue="1" operator="equal">
      <formula>"Towel"</formula>
    </cfRule>
    <cfRule type="cellIs" dxfId="14273" priority="17565" stopIfTrue="1" operator="equal">
      <formula>"Napkin Hs"</formula>
    </cfRule>
    <cfRule type="cellIs" dxfId="14272" priority="17570" stopIfTrue="1" operator="equal">
      <formula>"Towel"</formula>
    </cfRule>
    <cfRule type="cellIs" dxfId="14271" priority="17571" stopIfTrue="1" operator="equal">
      <formula>"Napkin Hs"</formula>
    </cfRule>
    <cfRule type="cellIs" dxfId="14270" priority="17572" stopIfTrue="1" operator="equal">
      <formula>"Towel"</formula>
    </cfRule>
    <cfRule type="cellIs" dxfId="14269" priority="17573" stopIfTrue="1" operator="equal">
      <formula>"Napkin Hs"</formula>
    </cfRule>
    <cfRule type="cellIs" dxfId="14268" priority="17576" stopIfTrue="1" operator="equal">
      <formula>"Towel"</formula>
    </cfRule>
    <cfRule type="cellIs" dxfId="14267" priority="17577" stopIfTrue="1" operator="equal">
      <formula>"Napkin Hs"</formula>
    </cfRule>
    <cfRule type="cellIs" dxfId="14266" priority="17578" stopIfTrue="1" operator="equal">
      <formula>"Towel"</formula>
    </cfRule>
    <cfRule type="cellIs" dxfId="14265" priority="17579" stopIfTrue="1" operator="equal">
      <formula>"Napkin Hs"</formula>
    </cfRule>
  </conditionalFormatting>
  <conditionalFormatting sqref="C50:C51">
    <cfRule type="cellIs" dxfId="14264" priority="17483" stopIfTrue="1" operator="equal">
      <formula>"Napkin Hs"</formula>
    </cfRule>
  </conditionalFormatting>
  <conditionalFormatting sqref="C50:C51">
    <cfRule type="cellIs" dxfId="14263" priority="17482" stopIfTrue="1" operator="equal">
      <formula>"Napkin Hs"</formula>
    </cfRule>
  </conditionalFormatting>
  <conditionalFormatting sqref="C50:C51">
    <cfRule type="cellIs" dxfId="14262" priority="17481" stopIfTrue="1" operator="equal">
      <formula>"Napkin Hs"</formula>
    </cfRule>
  </conditionalFormatting>
  <conditionalFormatting sqref="C50:C51">
    <cfRule type="cellIs" dxfId="14261" priority="17480" stopIfTrue="1" operator="equal">
      <formula>"Napkin Hs"</formula>
    </cfRule>
  </conditionalFormatting>
  <conditionalFormatting sqref="C50:C51">
    <cfRule type="cellIs" dxfId="14260" priority="17479" stopIfTrue="1" operator="equal">
      <formula>"Napkin Hs"</formula>
    </cfRule>
  </conditionalFormatting>
  <conditionalFormatting sqref="C50:C51">
    <cfRule type="cellIs" dxfId="14259" priority="17478" stopIfTrue="1" operator="equal">
      <formula>"Napkin Hs"</formula>
    </cfRule>
  </conditionalFormatting>
  <conditionalFormatting sqref="C50:C51">
    <cfRule type="cellIs" dxfId="14258" priority="17474" stopIfTrue="1" operator="equal">
      <formula>"Towel"</formula>
    </cfRule>
    <cfRule type="cellIs" dxfId="14257" priority="17475" stopIfTrue="1" operator="equal">
      <formula>"Napkin Hs"</formula>
    </cfRule>
  </conditionalFormatting>
  <conditionalFormatting sqref="C50:C51">
    <cfRule type="cellIs" dxfId="14256" priority="17476" stopIfTrue="1" operator="equal">
      <formula>"Towel"</formula>
    </cfRule>
    <cfRule type="cellIs" dxfId="14255" priority="17477" stopIfTrue="1" operator="equal">
      <formula>"Napkin Hs"</formula>
    </cfRule>
  </conditionalFormatting>
  <conditionalFormatting sqref="C50:C51">
    <cfRule type="cellIs" dxfId="14254" priority="17470" stopIfTrue="1" operator="equal">
      <formula>"Towel"</formula>
    </cfRule>
    <cfRule type="cellIs" dxfId="14253" priority="17471" stopIfTrue="1" operator="equal">
      <formula>"Napkin Hs"</formula>
    </cfRule>
  </conditionalFormatting>
  <conditionalFormatting sqref="C50:C51">
    <cfRule type="cellIs" dxfId="14252" priority="17472" stopIfTrue="1" operator="equal">
      <formula>"Towel"</formula>
    </cfRule>
    <cfRule type="cellIs" dxfId="14251" priority="17473" stopIfTrue="1" operator="equal">
      <formula>"Napkin Hs"</formula>
    </cfRule>
  </conditionalFormatting>
  <conditionalFormatting sqref="B50:C51">
    <cfRule type="cellIs" dxfId="14250" priority="17897" stopIfTrue="1" operator="equal">
      <formula>"Towel"</formula>
    </cfRule>
    <cfRule type="cellIs" dxfId="14249" priority="17898" stopIfTrue="1" operator="equal">
      <formula>"Napkin Hs"</formula>
    </cfRule>
  </conditionalFormatting>
  <conditionalFormatting sqref="C50:C51">
    <cfRule type="cellIs" dxfId="14248" priority="17893" stopIfTrue="1" operator="equal">
      <formula>"Towel"</formula>
    </cfRule>
    <cfRule type="cellIs" dxfId="14247" priority="17894" stopIfTrue="1" operator="equal">
      <formula>"Napkin Hs"</formula>
    </cfRule>
  </conditionalFormatting>
  <conditionalFormatting sqref="C50:C51">
    <cfRule type="cellIs" dxfId="14246" priority="17895" stopIfTrue="1" operator="equal">
      <formula>"Towel"</formula>
    </cfRule>
    <cfRule type="cellIs" dxfId="14245" priority="17896" stopIfTrue="1" operator="equal">
      <formula>"Napkin Hs"</formula>
    </cfRule>
  </conditionalFormatting>
  <conditionalFormatting sqref="C50:C51">
    <cfRule type="cellIs" dxfId="14244" priority="17889" stopIfTrue="1" operator="equal">
      <formula>"Towel"</formula>
    </cfRule>
    <cfRule type="cellIs" dxfId="14243" priority="17890" stopIfTrue="1" operator="equal">
      <formula>"Napkin Hs"</formula>
    </cfRule>
  </conditionalFormatting>
  <conditionalFormatting sqref="C50:C51">
    <cfRule type="cellIs" dxfId="14242" priority="17891" stopIfTrue="1" operator="equal">
      <formula>"Towel"</formula>
    </cfRule>
    <cfRule type="cellIs" dxfId="14241" priority="17892" stopIfTrue="1" operator="equal">
      <formula>"Napkin Hs"</formula>
    </cfRule>
  </conditionalFormatting>
  <conditionalFormatting sqref="C50:C51">
    <cfRule type="cellIs" dxfId="14240" priority="17887" stopIfTrue="1" operator="equal">
      <formula>"Towel"</formula>
    </cfRule>
    <cfRule type="cellIs" dxfId="14239" priority="17888" stopIfTrue="1" operator="equal">
      <formula>"Napkin Hs"</formula>
    </cfRule>
  </conditionalFormatting>
  <conditionalFormatting sqref="B50:B51">
    <cfRule type="cellIs" dxfId="14238" priority="17885" stopIfTrue="1" operator="equal">
      <formula>"Towel"</formula>
    </cfRule>
    <cfRule type="cellIs" dxfId="14237" priority="17886" stopIfTrue="1" operator="equal">
      <formula>"Napkin Hs"</formula>
    </cfRule>
  </conditionalFormatting>
  <conditionalFormatting sqref="B50:C51">
    <cfRule type="cellIs" dxfId="14236" priority="17883" stopIfTrue="1" operator="equal">
      <formula>"Towel"</formula>
    </cfRule>
    <cfRule type="cellIs" dxfId="14235" priority="17884" stopIfTrue="1" operator="equal">
      <formula>"Napkin Hs"</formula>
    </cfRule>
  </conditionalFormatting>
  <conditionalFormatting sqref="C50:C51">
    <cfRule type="cellIs" dxfId="14234" priority="17879" stopIfTrue="1" operator="equal">
      <formula>"Towel"</formula>
    </cfRule>
    <cfRule type="cellIs" dxfId="14233" priority="17880" stopIfTrue="1" operator="equal">
      <formula>"Napkin Hs"</formula>
    </cfRule>
  </conditionalFormatting>
  <conditionalFormatting sqref="C50:C51">
    <cfRule type="cellIs" dxfId="14232" priority="17882" stopIfTrue="1" operator="equal">
      <formula>"Napkin Hs"</formula>
    </cfRule>
  </conditionalFormatting>
  <conditionalFormatting sqref="C50:C51">
    <cfRule type="cellIs" dxfId="14231" priority="17881" stopIfTrue="1" operator="equal">
      <formula>"Towel"</formula>
    </cfRule>
  </conditionalFormatting>
  <conditionalFormatting sqref="C55">
    <cfRule type="cellIs" dxfId="14230" priority="17448" stopIfTrue="1" operator="equal">
      <formula>"Towel"</formula>
    </cfRule>
    <cfRule type="cellIs" dxfId="14229" priority="17449" stopIfTrue="1" operator="equal">
      <formula>"Napkin Hs"</formula>
    </cfRule>
  </conditionalFormatting>
  <conditionalFormatting sqref="B58:C58">
    <cfRule type="cellIs" dxfId="14228" priority="17466" stopIfTrue="1" operator="equal">
      <formula>"Towel"</formula>
    </cfRule>
    <cfRule type="cellIs" dxfId="14227" priority="17467" stopIfTrue="1" operator="equal">
      <formula>"Napkin Hs"</formula>
    </cfRule>
  </conditionalFormatting>
  <conditionalFormatting sqref="C55">
    <cfRule type="cellIs" dxfId="14226" priority="17446" stopIfTrue="1" operator="equal">
      <formula>"Towel"</formula>
    </cfRule>
    <cfRule type="cellIs" dxfId="14225" priority="17447" stopIfTrue="1" operator="equal">
      <formula>"Napkin Hs"</formula>
    </cfRule>
  </conditionalFormatting>
  <conditionalFormatting sqref="C57">
    <cfRule type="cellIs" dxfId="14224" priority="17468" stopIfTrue="1" operator="equal">
      <formula>"Towel"</formula>
    </cfRule>
    <cfRule type="cellIs" dxfId="14223" priority="17469" stopIfTrue="1" operator="equal">
      <formula>"Napkin Hs"</formula>
    </cfRule>
  </conditionalFormatting>
  <conditionalFormatting sqref="C58">
    <cfRule type="cellIs" dxfId="14222" priority="17464" stopIfTrue="1" operator="equal">
      <formula>"Towel"</formula>
    </cfRule>
    <cfRule type="cellIs" dxfId="14221" priority="17465" stopIfTrue="1" operator="equal">
      <formula>"Napkin Hs"</formula>
    </cfRule>
  </conditionalFormatting>
  <conditionalFormatting sqref="C58">
    <cfRule type="cellIs" dxfId="14220" priority="17462" stopIfTrue="1" operator="equal">
      <formula>"Towel"</formula>
    </cfRule>
    <cfRule type="cellIs" dxfId="14219" priority="17463" stopIfTrue="1" operator="equal">
      <formula>"Napkin Hs"</formula>
    </cfRule>
  </conditionalFormatting>
  <conditionalFormatting sqref="B56:C56">
    <cfRule type="cellIs" dxfId="14218" priority="17432" stopIfTrue="1" operator="equal">
      <formula>"Towel"</formula>
    </cfRule>
    <cfRule type="cellIs" dxfId="14217" priority="17433" stopIfTrue="1" operator="equal">
      <formula>"Napkin Hs"</formula>
    </cfRule>
  </conditionalFormatting>
  <conditionalFormatting sqref="C55">
    <cfRule type="cellIs" dxfId="14216" priority="17454" stopIfTrue="1" operator="equal">
      <formula>"Towel"</formula>
    </cfRule>
    <cfRule type="cellIs" dxfId="14215" priority="17455" stopIfTrue="1" operator="equal">
      <formula>"Napkin Hs"</formula>
    </cfRule>
  </conditionalFormatting>
  <conditionalFormatting sqref="B55:C55">
    <cfRule type="cellIs" dxfId="14214" priority="17456" stopIfTrue="1" operator="equal">
      <formula>"Towel"</formula>
    </cfRule>
    <cfRule type="cellIs" dxfId="14213" priority="17457" stopIfTrue="1" operator="equal">
      <formula>"Napkin Hs"</formula>
    </cfRule>
  </conditionalFormatting>
  <conditionalFormatting sqref="C55">
    <cfRule type="cellIs" dxfId="14212" priority="17452" stopIfTrue="1" operator="equal">
      <formula>"Towel"</formula>
    </cfRule>
    <cfRule type="cellIs" dxfId="14211" priority="17453" stopIfTrue="1" operator="equal">
      <formula>"Napkin Hs"</formula>
    </cfRule>
  </conditionalFormatting>
  <conditionalFormatting sqref="B55:C55">
    <cfRule type="cellIs" dxfId="14210" priority="17450" stopIfTrue="1" operator="equal">
      <formula>"Towel"</formula>
    </cfRule>
    <cfRule type="cellIs" dxfId="14209" priority="17451" stopIfTrue="1" operator="equal">
      <formula>"Napkin Hs"</formula>
    </cfRule>
  </conditionalFormatting>
  <conditionalFormatting sqref="C55">
    <cfRule type="cellIs" dxfId="14208" priority="17458" stopIfTrue="1" operator="equal">
      <formula>"Towel"</formula>
    </cfRule>
    <cfRule type="cellIs" dxfId="14207" priority="17459" stopIfTrue="1" operator="equal">
      <formula>"Napkin Hs"</formula>
    </cfRule>
  </conditionalFormatting>
  <conditionalFormatting sqref="C55">
    <cfRule type="cellIs" dxfId="14206" priority="17460" stopIfTrue="1" operator="equal">
      <formula>"Towel"</formula>
    </cfRule>
    <cfRule type="cellIs" dxfId="14205" priority="17461" stopIfTrue="1" operator="equal">
      <formula>"Napkin Hs"</formula>
    </cfRule>
  </conditionalFormatting>
  <conditionalFormatting sqref="C55">
    <cfRule type="cellIs" dxfId="14204" priority="17442" stopIfTrue="1" operator="equal">
      <formula>"Towel"</formula>
    </cfRule>
    <cfRule type="cellIs" dxfId="14203" priority="17443" stopIfTrue="1" operator="equal">
      <formula>"Napkin Hs"</formula>
    </cfRule>
  </conditionalFormatting>
  <conditionalFormatting sqref="B55:C55">
    <cfRule type="cellIs" dxfId="14202" priority="17444" stopIfTrue="1" operator="equal">
      <formula>"Towel"</formula>
    </cfRule>
    <cfRule type="cellIs" dxfId="14201" priority="17445" stopIfTrue="1" operator="equal">
      <formula>"Napkin Hs"</formula>
    </cfRule>
  </conditionalFormatting>
  <conditionalFormatting sqref="C55">
    <cfRule type="cellIs" dxfId="14200" priority="17440" stopIfTrue="1" operator="equal">
      <formula>"Towel"</formula>
    </cfRule>
    <cfRule type="cellIs" dxfId="14199" priority="17441" stopIfTrue="1" operator="equal">
      <formula>"Napkin Hs"</formula>
    </cfRule>
  </conditionalFormatting>
  <conditionalFormatting sqref="B55:C55">
    <cfRule type="cellIs" dxfId="14198" priority="17438" stopIfTrue="1" operator="equal">
      <formula>"Towel"</formula>
    </cfRule>
    <cfRule type="cellIs" dxfId="14197" priority="17439" stopIfTrue="1" operator="equal">
      <formula>"Napkin Hs"</formula>
    </cfRule>
  </conditionalFormatting>
  <conditionalFormatting sqref="C56">
    <cfRule type="cellIs" dxfId="14196" priority="17430" stopIfTrue="1" operator="equal">
      <formula>"Towel"</formula>
    </cfRule>
    <cfRule type="cellIs" dxfId="14195" priority="17431" stopIfTrue="1" operator="equal">
      <formula>"Napkin Hs"</formula>
    </cfRule>
  </conditionalFormatting>
  <conditionalFormatting sqref="C56">
    <cfRule type="cellIs" dxfId="14194" priority="17428" stopIfTrue="1" operator="equal">
      <formula>"Towel"</formula>
    </cfRule>
    <cfRule type="cellIs" dxfId="14193" priority="17429" stopIfTrue="1" operator="equal">
      <formula>"Napkin Hs"</formula>
    </cfRule>
  </conditionalFormatting>
  <conditionalFormatting sqref="B56:C56">
    <cfRule type="cellIs" dxfId="14192" priority="17426" stopIfTrue="1" operator="equal">
      <formula>"Towel"</formula>
    </cfRule>
    <cfRule type="cellIs" dxfId="14191" priority="17427" stopIfTrue="1" operator="equal">
      <formula>"Napkin Hs"</formula>
    </cfRule>
  </conditionalFormatting>
  <conditionalFormatting sqref="C56">
    <cfRule type="cellIs" dxfId="14190" priority="17434" stopIfTrue="1" operator="equal">
      <formula>"Towel"</formula>
    </cfRule>
    <cfRule type="cellIs" dxfId="14189" priority="17435" stopIfTrue="1" operator="equal">
      <formula>"Napkin Hs"</formula>
    </cfRule>
  </conditionalFormatting>
  <conditionalFormatting sqref="C56">
    <cfRule type="cellIs" dxfId="14188" priority="17436" stopIfTrue="1" operator="equal">
      <formula>"Towel"</formula>
    </cfRule>
    <cfRule type="cellIs" dxfId="14187" priority="17437" stopIfTrue="1" operator="equal">
      <formula>"Napkin Hs"</formula>
    </cfRule>
  </conditionalFormatting>
  <conditionalFormatting sqref="B58:C58">
    <cfRule type="cellIs" dxfId="14186" priority="17424" stopIfTrue="1" operator="equal">
      <formula>"Towel"</formula>
    </cfRule>
    <cfRule type="cellIs" dxfId="14185" priority="17425" stopIfTrue="1" operator="equal">
      <formula>"Napkin Hs"</formula>
    </cfRule>
  </conditionalFormatting>
  <conditionalFormatting sqref="C58">
    <cfRule type="cellIs" dxfId="14184" priority="17420" stopIfTrue="1" operator="equal">
      <formula>"Towel"</formula>
    </cfRule>
    <cfRule type="cellIs" dxfId="14183" priority="17421" stopIfTrue="1" operator="equal">
      <formula>"Napkin Hs"</formula>
    </cfRule>
  </conditionalFormatting>
  <conditionalFormatting sqref="C58">
    <cfRule type="cellIs" dxfId="14182" priority="17422" stopIfTrue="1" operator="equal">
      <formula>"Towel"</formula>
    </cfRule>
    <cfRule type="cellIs" dxfId="14181" priority="17423" stopIfTrue="1" operator="equal">
      <formula>"Napkin Hs"</formula>
    </cfRule>
  </conditionalFormatting>
  <conditionalFormatting sqref="B57:C57 C56">
    <cfRule type="cellIs" dxfId="14180" priority="17418" stopIfTrue="1" operator="equal">
      <formula>"Towel"</formula>
    </cfRule>
    <cfRule type="cellIs" dxfId="14179" priority="17419" stopIfTrue="1" operator="equal">
      <formula>"Napkin Hs"</formula>
    </cfRule>
  </conditionalFormatting>
  <conditionalFormatting sqref="C56">
    <cfRule type="cellIs" dxfId="14178" priority="17410" stopIfTrue="1" operator="equal">
      <formula>"Towel"</formula>
    </cfRule>
    <cfRule type="cellIs" dxfId="14177" priority="17411" stopIfTrue="1" operator="equal">
      <formula>"Napkin Hs"</formula>
    </cfRule>
  </conditionalFormatting>
  <conditionalFormatting sqref="C56:C57">
    <cfRule type="cellIs" dxfId="14176" priority="17414" stopIfTrue="1" operator="equal">
      <formula>"Towel"</formula>
    </cfRule>
    <cfRule type="cellIs" dxfId="14175" priority="17415" stopIfTrue="1" operator="equal">
      <formula>"Napkin Hs"</formula>
    </cfRule>
  </conditionalFormatting>
  <conditionalFormatting sqref="C56:C57">
    <cfRule type="cellIs" dxfId="14174" priority="17417" stopIfTrue="1" operator="equal">
      <formula>"Napkin Hs"</formula>
    </cfRule>
  </conditionalFormatting>
  <conditionalFormatting sqref="C56">
    <cfRule type="cellIs" dxfId="14173" priority="17412" stopIfTrue="1" operator="equal">
      <formula>"Towel"</formula>
    </cfRule>
    <cfRule type="cellIs" dxfId="14172" priority="17413" stopIfTrue="1" operator="equal">
      <formula>"Napkin Hs"</formula>
    </cfRule>
  </conditionalFormatting>
  <conditionalFormatting sqref="C56:C57">
    <cfRule type="cellIs" dxfId="14171" priority="17416" stopIfTrue="1" operator="equal">
      <formula>"Towel"</formula>
    </cfRule>
  </conditionalFormatting>
  <conditionalFormatting sqref="C56">
    <cfRule type="cellIs" dxfId="14170" priority="17408" stopIfTrue="1" operator="equal">
      <formula>"Towel"</formula>
    </cfRule>
    <cfRule type="cellIs" dxfId="14169" priority="17409" stopIfTrue="1" operator="equal">
      <formula>"Napkin Hs"</formula>
    </cfRule>
  </conditionalFormatting>
  <conditionalFormatting sqref="C56">
    <cfRule type="cellIs" dxfId="14168" priority="17404" stopIfTrue="1" operator="equal">
      <formula>"Towel"</formula>
    </cfRule>
    <cfRule type="cellIs" dxfId="14167" priority="17405" stopIfTrue="1" operator="equal">
      <formula>"Napkin Hs"</formula>
    </cfRule>
  </conditionalFormatting>
  <conditionalFormatting sqref="C56">
    <cfRule type="cellIs" dxfId="14166" priority="17406" stopIfTrue="1" operator="equal">
      <formula>"Towel"</formula>
    </cfRule>
    <cfRule type="cellIs" dxfId="14165" priority="17407" stopIfTrue="1" operator="equal">
      <formula>"Napkin Hs"</formula>
    </cfRule>
  </conditionalFormatting>
  <conditionalFormatting sqref="C56">
    <cfRule type="cellIs" dxfId="14164" priority="17402" stopIfTrue="1" operator="equal">
      <formula>"Towel"</formula>
    </cfRule>
    <cfRule type="cellIs" dxfId="14163" priority="17403" stopIfTrue="1" operator="equal">
      <formula>"Napkin Hs"</formula>
    </cfRule>
  </conditionalFormatting>
  <conditionalFormatting sqref="B57:C57">
    <cfRule type="cellIs" dxfId="14162" priority="17396" stopIfTrue="1" operator="equal">
      <formula>"Towel"</formula>
    </cfRule>
    <cfRule type="cellIs" dxfId="14161" priority="17397" stopIfTrue="1" operator="equal">
      <formula>"Napkin Hs"</formula>
    </cfRule>
  </conditionalFormatting>
  <conditionalFormatting sqref="B57:C57">
    <cfRule type="cellIs" dxfId="14160" priority="17390" stopIfTrue="1" operator="equal">
      <formula>"Towel"</formula>
    </cfRule>
    <cfRule type="cellIs" dxfId="14159" priority="17391" stopIfTrue="1" operator="equal">
      <formula>"Napkin Hs"</formula>
    </cfRule>
  </conditionalFormatting>
  <conditionalFormatting sqref="C57">
    <cfRule type="cellIs" dxfId="14158" priority="17394" stopIfTrue="1" operator="equal">
      <formula>"Towel"</formula>
    </cfRule>
    <cfRule type="cellIs" dxfId="14157" priority="17395" stopIfTrue="1" operator="equal">
      <formula>"Napkin Hs"</formula>
    </cfRule>
  </conditionalFormatting>
  <conditionalFormatting sqref="C57">
    <cfRule type="cellIs" dxfId="14156" priority="17400" stopIfTrue="1" operator="equal">
      <formula>"Towel"</formula>
    </cfRule>
    <cfRule type="cellIs" dxfId="14155" priority="17401" stopIfTrue="1" operator="equal">
      <formula>"Napkin Hs"</formula>
    </cfRule>
  </conditionalFormatting>
  <conditionalFormatting sqref="C57">
    <cfRule type="cellIs" dxfId="14154" priority="17398" stopIfTrue="1" operator="equal">
      <formula>"Towel"</formula>
    </cfRule>
    <cfRule type="cellIs" dxfId="14153" priority="17399" stopIfTrue="1" operator="equal">
      <formula>"Napkin Hs"</formula>
    </cfRule>
  </conditionalFormatting>
  <conditionalFormatting sqref="C57">
    <cfRule type="cellIs" dxfId="14152" priority="17392" stopIfTrue="1" operator="equal">
      <formula>"Towel"</formula>
    </cfRule>
    <cfRule type="cellIs" dxfId="14151" priority="17393" stopIfTrue="1" operator="equal">
      <formula>"Napkin Hs"</formula>
    </cfRule>
  </conditionalFormatting>
  <conditionalFormatting sqref="C56">
    <cfRule type="cellIs" dxfId="14150" priority="17388" stopIfTrue="1" operator="equal">
      <formula>"Towel"</formula>
    </cfRule>
    <cfRule type="cellIs" dxfId="14149" priority="17389" stopIfTrue="1" operator="equal">
      <formula>"Napkin Hs"</formula>
    </cfRule>
  </conditionalFormatting>
  <conditionalFormatting sqref="C56">
    <cfRule type="cellIs" dxfId="14148" priority="17384" stopIfTrue="1" operator="equal">
      <formula>"Towel"</formula>
    </cfRule>
    <cfRule type="cellIs" dxfId="14147" priority="17385" stopIfTrue="1" operator="equal">
      <formula>"Napkin Hs"</formula>
    </cfRule>
  </conditionalFormatting>
  <conditionalFormatting sqref="C56">
    <cfRule type="cellIs" dxfId="14146" priority="17387" stopIfTrue="1" operator="equal">
      <formula>"Napkin Hs"</formula>
    </cfRule>
  </conditionalFormatting>
  <conditionalFormatting sqref="C56">
    <cfRule type="cellIs" dxfId="14145" priority="17386" stopIfTrue="1" operator="equal">
      <formula>"Towel"</formula>
    </cfRule>
  </conditionalFormatting>
  <conditionalFormatting sqref="B57:C57">
    <cfRule type="cellIs" dxfId="14144" priority="17382" stopIfTrue="1" operator="equal">
      <formula>"Towel"</formula>
    </cfRule>
    <cfRule type="cellIs" dxfId="14143" priority="17383" stopIfTrue="1" operator="equal">
      <formula>"Napkin Hs"</formula>
    </cfRule>
  </conditionalFormatting>
  <conditionalFormatting sqref="C57">
    <cfRule type="cellIs" dxfId="14142" priority="17378" stopIfTrue="1" operator="equal">
      <formula>"Towel"</formula>
    </cfRule>
    <cfRule type="cellIs" dxfId="14141" priority="17379" stopIfTrue="1" operator="equal">
      <formula>"Napkin Hs"</formula>
    </cfRule>
  </conditionalFormatting>
  <conditionalFormatting sqref="C57">
    <cfRule type="cellIs" dxfId="14140" priority="17381" stopIfTrue="1" operator="equal">
      <formula>"Napkin Hs"</formula>
    </cfRule>
  </conditionalFormatting>
  <conditionalFormatting sqref="C57">
    <cfRule type="cellIs" dxfId="14139" priority="17380" stopIfTrue="1" operator="equal">
      <formula>"Towel"</formula>
    </cfRule>
  </conditionalFormatting>
  <conditionalFormatting sqref="C56">
    <cfRule type="cellIs" dxfId="14138" priority="17376" stopIfTrue="1" operator="equal">
      <formula>"Towel"</formula>
    </cfRule>
    <cfRule type="cellIs" dxfId="14137" priority="17377" stopIfTrue="1" operator="equal">
      <formula>"Napkin Hs"</formula>
    </cfRule>
  </conditionalFormatting>
  <conditionalFormatting sqref="C56">
    <cfRule type="cellIs" dxfId="14136" priority="17372" stopIfTrue="1" operator="equal">
      <formula>"Towel"</formula>
    </cfRule>
    <cfRule type="cellIs" dxfId="14135" priority="17373" stopIfTrue="1" operator="equal">
      <formula>"Napkin Hs"</formula>
    </cfRule>
  </conditionalFormatting>
  <conditionalFormatting sqref="C56">
    <cfRule type="cellIs" dxfId="14134" priority="17374" stopIfTrue="1" operator="equal">
      <formula>"Towel"</formula>
    </cfRule>
    <cfRule type="cellIs" dxfId="14133" priority="17375" stopIfTrue="1" operator="equal">
      <formula>"Napkin Hs"</formula>
    </cfRule>
  </conditionalFormatting>
  <conditionalFormatting sqref="C56">
    <cfRule type="cellIs" dxfId="14132" priority="17370" stopIfTrue="1" operator="equal">
      <formula>"Towel"</formula>
    </cfRule>
    <cfRule type="cellIs" dxfId="14131" priority="17371" stopIfTrue="1" operator="equal">
      <formula>"Napkin Hs"</formula>
    </cfRule>
  </conditionalFormatting>
  <conditionalFormatting sqref="C56">
    <cfRule type="cellIs" dxfId="14130" priority="17368" stopIfTrue="1" operator="equal">
      <formula>"Towel"</formula>
    </cfRule>
    <cfRule type="cellIs" dxfId="14129" priority="17369" stopIfTrue="1" operator="equal">
      <formula>"Napkin Hs"</formula>
    </cfRule>
  </conditionalFormatting>
  <conditionalFormatting sqref="C56">
    <cfRule type="cellIs" dxfId="14128" priority="17366" stopIfTrue="1" operator="equal">
      <formula>"Towel"</formula>
    </cfRule>
    <cfRule type="cellIs" dxfId="14127" priority="17367" stopIfTrue="1" operator="equal">
      <formula>"Napkin Hs"</formula>
    </cfRule>
  </conditionalFormatting>
  <conditionalFormatting sqref="C56">
    <cfRule type="cellIs" dxfId="14126" priority="17358" stopIfTrue="1" operator="equal">
      <formula>"Towel"</formula>
    </cfRule>
    <cfRule type="cellIs" dxfId="14125" priority="17359" stopIfTrue="1" operator="equal">
      <formula>"Napkin Hs"</formula>
    </cfRule>
  </conditionalFormatting>
  <conditionalFormatting sqref="C56">
    <cfRule type="cellIs" dxfId="14124" priority="17360" stopIfTrue="1" operator="equal">
      <formula>"Towel"</formula>
    </cfRule>
    <cfRule type="cellIs" dxfId="14123" priority="17361" stopIfTrue="1" operator="equal">
      <formula>"Napkin Hs"</formula>
    </cfRule>
  </conditionalFormatting>
  <conditionalFormatting sqref="C56">
    <cfRule type="cellIs" dxfId="14122" priority="17356" stopIfTrue="1" operator="equal">
      <formula>"Towel"</formula>
    </cfRule>
    <cfRule type="cellIs" dxfId="14121" priority="17357" stopIfTrue="1" operator="equal">
      <formula>"Napkin Hs"</formula>
    </cfRule>
  </conditionalFormatting>
  <conditionalFormatting sqref="C56">
    <cfRule type="cellIs" dxfId="14120" priority="17354" stopIfTrue="1" operator="equal">
      <formula>"Towel"</formula>
    </cfRule>
    <cfRule type="cellIs" dxfId="14119" priority="17355" stopIfTrue="1" operator="equal">
      <formula>"Napkin Hs"</formula>
    </cfRule>
  </conditionalFormatting>
  <conditionalFormatting sqref="C56">
    <cfRule type="cellIs" dxfId="14118" priority="17362" stopIfTrue="1" operator="equal">
      <formula>"Towel"</formula>
    </cfRule>
    <cfRule type="cellIs" dxfId="14117" priority="17363" stopIfTrue="1" operator="equal">
      <formula>"Napkin Hs"</formula>
    </cfRule>
  </conditionalFormatting>
  <conditionalFormatting sqref="C56">
    <cfRule type="cellIs" dxfId="14116" priority="17364" stopIfTrue="1" operator="equal">
      <formula>"Towel"</formula>
    </cfRule>
    <cfRule type="cellIs" dxfId="14115" priority="17365" stopIfTrue="1" operator="equal">
      <formula>"Napkin Hs"</formula>
    </cfRule>
  </conditionalFormatting>
  <conditionalFormatting sqref="C56">
    <cfRule type="cellIs" dxfId="14114" priority="17352" stopIfTrue="1" operator="equal">
      <formula>"Towel"</formula>
    </cfRule>
    <cfRule type="cellIs" dxfId="14113" priority="17353" stopIfTrue="1" operator="equal">
      <formula>"Napkin Hs"</formula>
    </cfRule>
  </conditionalFormatting>
  <conditionalFormatting sqref="C56">
    <cfRule type="cellIs" dxfId="14112" priority="17348" stopIfTrue="1" operator="equal">
      <formula>"Towel"</formula>
    </cfRule>
    <cfRule type="cellIs" dxfId="14111" priority="17349" stopIfTrue="1" operator="equal">
      <formula>"Napkin Hs"</formula>
    </cfRule>
  </conditionalFormatting>
  <conditionalFormatting sqref="C56">
    <cfRule type="cellIs" dxfId="14110" priority="17350" stopIfTrue="1" operator="equal">
      <formula>"Towel"</formula>
    </cfRule>
    <cfRule type="cellIs" dxfId="14109" priority="17351" stopIfTrue="1" operator="equal">
      <formula>"Napkin Hs"</formula>
    </cfRule>
  </conditionalFormatting>
  <conditionalFormatting sqref="C56">
    <cfRule type="cellIs" dxfId="14108" priority="17346" stopIfTrue="1" operator="equal">
      <formula>"Towel"</formula>
    </cfRule>
    <cfRule type="cellIs" dxfId="14107" priority="17347" stopIfTrue="1" operator="equal">
      <formula>"Napkin Hs"</formula>
    </cfRule>
  </conditionalFormatting>
  <conditionalFormatting sqref="C56">
    <cfRule type="cellIs" dxfId="14106" priority="17344" stopIfTrue="1" operator="equal">
      <formula>"Towel"</formula>
    </cfRule>
    <cfRule type="cellIs" dxfId="14105" priority="17345" stopIfTrue="1" operator="equal">
      <formula>"Napkin Hs"</formula>
    </cfRule>
  </conditionalFormatting>
  <conditionalFormatting sqref="C56">
    <cfRule type="cellIs" dxfId="14104" priority="17342" stopIfTrue="1" operator="equal">
      <formula>"Towel"</formula>
    </cfRule>
    <cfRule type="cellIs" dxfId="14103" priority="17343" stopIfTrue="1" operator="equal">
      <formula>"Napkin Hs"</formula>
    </cfRule>
  </conditionalFormatting>
  <conditionalFormatting sqref="C56">
    <cfRule type="cellIs" dxfId="14102" priority="17334" stopIfTrue="1" operator="equal">
      <formula>"Towel"</formula>
    </cfRule>
    <cfRule type="cellIs" dxfId="14101" priority="17335" stopIfTrue="1" operator="equal">
      <formula>"Napkin Hs"</formula>
    </cfRule>
  </conditionalFormatting>
  <conditionalFormatting sqref="C56">
    <cfRule type="cellIs" dxfId="14100" priority="17336" stopIfTrue="1" operator="equal">
      <formula>"Towel"</formula>
    </cfRule>
    <cfRule type="cellIs" dxfId="14099" priority="17337" stopIfTrue="1" operator="equal">
      <formula>"Napkin Hs"</formula>
    </cfRule>
  </conditionalFormatting>
  <conditionalFormatting sqref="C56">
    <cfRule type="cellIs" dxfId="14098" priority="17332" stopIfTrue="1" operator="equal">
      <formula>"Towel"</formula>
    </cfRule>
    <cfRule type="cellIs" dxfId="14097" priority="17333" stopIfTrue="1" operator="equal">
      <formula>"Napkin Hs"</formula>
    </cfRule>
  </conditionalFormatting>
  <conditionalFormatting sqref="C56">
    <cfRule type="cellIs" dxfId="14096" priority="17330" stopIfTrue="1" operator="equal">
      <formula>"Towel"</formula>
    </cfRule>
    <cfRule type="cellIs" dxfId="14095" priority="17331" stopIfTrue="1" operator="equal">
      <formula>"Napkin Hs"</formula>
    </cfRule>
  </conditionalFormatting>
  <conditionalFormatting sqref="C56">
    <cfRule type="cellIs" dxfId="14094" priority="17338" stopIfTrue="1" operator="equal">
      <formula>"Towel"</formula>
    </cfRule>
    <cfRule type="cellIs" dxfId="14093" priority="17339" stopIfTrue="1" operator="equal">
      <formula>"Napkin Hs"</formula>
    </cfRule>
  </conditionalFormatting>
  <conditionalFormatting sqref="C56">
    <cfRule type="cellIs" dxfId="14092" priority="17340" stopIfTrue="1" operator="equal">
      <formula>"Towel"</formula>
    </cfRule>
    <cfRule type="cellIs" dxfId="14091" priority="17341" stopIfTrue="1" operator="equal">
      <formula>"Napkin Hs"</formula>
    </cfRule>
  </conditionalFormatting>
  <conditionalFormatting sqref="C56">
    <cfRule type="cellIs" dxfId="14090" priority="17328" stopIfTrue="1" operator="equal">
      <formula>"Towel"</formula>
    </cfRule>
    <cfRule type="cellIs" dxfId="14089" priority="17329" stopIfTrue="1" operator="equal">
      <formula>"Napkin Hs"</formula>
    </cfRule>
  </conditionalFormatting>
  <conditionalFormatting sqref="C56">
    <cfRule type="cellIs" dxfId="14088" priority="17324" stopIfTrue="1" operator="equal">
      <formula>"Towel"</formula>
    </cfRule>
    <cfRule type="cellIs" dxfId="14087" priority="17325" stopIfTrue="1" operator="equal">
      <formula>"Napkin Hs"</formula>
    </cfRule>
  </conditionalFormatting>
  <conditionalFormatting sqref="C56">
    <cfRule type="cellIs" dxfId="14086" priority="17326" stopIfTrue="1" operator="equal">
      <formula>"Towel"</formula>
    </cfRule>
    <cfRule type="cellIs" dxfId="14085" priority="17327" stopIfTrue="1" operator="equal">
      <formula>"Napkin Hs"</formula>
    </cfRule>
  </conditionalFormatting>
  <conditionalFormatting sqref="C56">
    <cfRule type="cellIs" dxfId="14084" priority="17320" stopIfTrue="1" operator="equal">
      <formula>"Towel"</formula>
    </cfRule>
    <cfRule type="cellIs" dxfId="14083" priority="17321" stopIfTrue="1" operator="equal">
      <formula>"Napkin Hs"</formula>
    </cfRule>
  </conditionalFormatting>
  <conditionalFormatting sqref="C56">
    <cfRule type="cellIs" dxfId="14082" priority="17322" stopIfTrue="1" operator="equal">
      <formula>"Towel"</formula>
    </cfRule>
    <cfRule type="cellIs" dxfId="14081" priority="17323" stopIfTrue="1" operator="equal">
      <formula>"Napkin Hs"</formula>
    </cfRule>
  </conditionalFormatting>
  <conditionalFormatting sqref="C56">
    <cfRule type="cellIs" dxfId="14080" priority="17318" stopIfTrue="1" operator="equal">
      <formula>"Towel"</formula>
    </cfRule>
    <cfRule type="cellIs" dxfId="14079" priority="17319" stopIfTrue="1" operator="equal">
      <formula>"Napkin Hs"</formula>
    </cfRule>
  </conditionalFormatting>
  <conditionalFormatting sqref="C56">
    <cfRule type="cellIs" dxfId="14078" priority="17312" stopIfTrue="1" operator="equal">
      <formula>"Towel"</formula>
    </cfRule>
    <cfRule type="cellIs" dxfId="14077" priority="17313" stopIfTrue="1" operator="equal">
      <formula>"Napkin Hs"</formula>
    </cfRule>
  </conditionalFormatting>
  <conditionalFormatting sqref="C56">
    <cfRule type="cellIs" dxfId="14076" priority="17316" stopIfTrue="1" operator="equal">
      <formula>"Towel"</formula>
    </cfRule>
    <cfRule type="cellIs" dxfId="14075" priority="17317" stopIfTrue="1" operator="equal">
      <formula>"Napkin Hs"</formula>
    </cfRule>
  </conditionalFormatting>
  <conditionalFormatting sqref="C56">
    <cfRule type="cellIs" dxfId="14074" priority="17314" stopIfTrue="1" operator="equal">
      <formula>"Towel"</formula>
    </cfRule>
    <cfRule type="cellIs" dxfId="14073" priority="17315" stopIfTrue="1" operator="equal">
      <formula>"Napkin Hs"</formula>
    </cfRule>
  </conditionalFormatting>
  <conditionalFormatting sqref="C56">
    <cfRule type="cellIs" dxfId="14072" priority="17306" stopIfTrue="1" operator="equal">
      <formula>"Towel"</formula>
    </cfRule>
    <cfRule type="cellIs" dxfId="14071" priority="17307" stopIfTrue="1" operator="equal">
      <formula>"Napkin Hs"</formula>
    </cfRule>
  </conditionalFormatting>
  <conditionalFormatting sqref="C56">
    <cfRule type="cellIs" dxfId="14070" priority="17308" stopIfTrue="1" operator="equal">
      <formula>"Towel"</formula>
    </cfRule>
    <cfRule type="cellIs" dxfId="14069" priority="17309" stopIfTrue="1" operator="equal">
      <formula>"Napkin Hs"</formula>
    </cfRule>
  </conditionalFormatting>
  <conditionalFormatting sqref="C56">
    <cfRule type="cellIs" dxfId="14068" priority="17310" stopIfTrue="1" operator="equal">
      <formula>"Towel"</formula>
    </cfRule>
    <cfRule type="cellIs" dxfId="14067" priority="17311" stopIfTrue="1" operator="equal">
      <formula>"Napkin Hs"</formula>
    </cfRule>
  </conditionalFormatting>
  <conditionalFormatting sqref="C56">
    <cfRule type="cellIs" dxfId="14066" priority="17304" stopIfTrue="1" operator="equal">
      <formula>"Towel"</formula>
    </cfRule>
    <cfRule type="cellIs" dxfId="14065" priority="17305" stopIfTrue="1" operator="equal">
      <formula>"Napkin Hs"</formula>
    </cfRule>
  </conditionalFormatting>
  <conditionalFormatting sqref="C56">
    <cfRule type="cellIs" dxfId="14064" priority="17302" stopIfTrue="1" operator="equal">
      <formula>"Towel"</formula>
    </cfRule>
    <cfRule type="cellIs" dxfId="14063" priority="17303" stopIfTrue="1" operator="equal">
      <formula>"Napkin Hs"</formula>
    </cfRule>
  </conditionalFormatting>
  <conditionalFormatting sqref="C56">
    <cfRule type="cellIs" dxfId="14062" priority="17278" stopIfTrue="1" operator="equal">
      <formula>"Towel"</formula>
    </cfRule>
  </conditionalFormatting>
  <conditionalFormatting sqref="C56">
    <cfRule type="cellIs" dxfId="14061" priority="17279" stopIfTrue="1" operator="equal">
      <formula>"Napkin Hs"</formula>
    </cfRule>
    <cfRule type="cellIs" dxfId="14060" priority="17284" stopIfTrue="1" operator="equal">
      <formula>"Towel"</formula>
    </cfRule>
    <cfRule type="cellIs" dxfId="14059" priority="17285" stopIfTrue="1" operator="equal">
      <formula>"Napkin Hs"</formula>
    </cfRule>
    <cfRule type="cellIs" dxfId="14058" priority="17294" stopIfTrue="1" operator="equal">
      <formula>"Towel"</formula>
    </cfRule>
    <cfRule type="cellIs" dxfId="14057" priority="17295" stopIfTrue="1" operator="equal">
      <formula>"Napkin Hs"</formula>
    </cfRule>
    <cfRule type="cellIs" dxfId="14056" priority="17300" stopIfTrue="1" operator="equal">
      <formula>"Towel"</formula>
    </cfRule>
    <cfRule type="cellIs" dxfId="14055" priority="17301" stopIfTrue="1" operator="equal">
      <formula>"Napkin Hs"</formula>
    </cfRule>
  </conditionalFormatting>
  <conditionalFormatting sqref="C56">
    <cfRule type="cellIs" dxfId="14054" priority="17280" stopIfTrue="1" operator="equal">
      <formula>"Towel"</formula>
    </cfRule>
    <cfRule type="cellIs" dxfId="14053" priority="17281" stopIfTrue="1" operator="equal">
      <formula>"Napkin Hs"</formula>
    </cfRule>
    <cfRule type="cellIs" dxfId="14052" priority="17282" stopIfTrue="1" operator="equal">
      <formula>"Towel"</formula>
    </cfRule>
    <cfRule type="cellIs" dxfId="14051" priority="17283" stopIfTrue="1" operator="equal">
      <formula>"Napkin Hs"</formula>
    </cfRule>
    <cfRule type="cellIs" dxfId="14050" priority="17286" stopIfTrue="1" operator="equal">
      <formula>"Towel"</formula>
    </cfRule>
    <cfRule type="cellIs" dxfId="14049" priority="17287" stopIfTrue="1" operator="equal">
      <formula>"Napkin Hs"</formula>
    </cfRule>
    <cfRule type="cellIs" dxfId="14048" priority="17288" stopIfTrue="1" operator="equal">
      <formula>"Towel"</formula>
    </cfRule>
    <cfRule type="cellIs" dxfId="14047" priority="17289" stopIfTrue="1" operator="equal">
      <formula>"Napkin Hs"</formula>
    </cfRule>
    <cfRule type="cellIs" dxfId="14046" priority="17290" stopIfTrue="1" operator="equal">
      <formula>"Towel"</formula>
    </cfRule>
    <cfRule type="cellIs" dxfId="14045" priority="17291" stopIfTrue="1" operator="equal">
      <formula>"Napkin Hs"</formula>
    </cfRule>
    <cfRule type="cellIs" dxfId="14044" priority="17292" stopIfTrue="1" operator="equal">
      <formula>"Towel"</formula>
    </cfRule>
    <cfRule type="cellIs" dxfId="14043" priority="17293" stopIfTrue="1" operator="equal">
      <formula>"Napkin Hs"</formula>
    </cfRule>
    <cfRule type="cellIs" dxfId="14042" priority="17296" stopIfTrue="1" operator="equal">
      <formula>"Towel"</formula>
    </cfRule>
    <cfRule type="cellIs" dxfId="14041" priority="17297" stopIfTrue="1" operator="equal">
      <formula>"Napkin Hs"</formula>
    </cfRule>
    <cfRule type="cellIs" dxfId="14040" priority="17299" stopIfTrue="1" operator="equal">
      <formula>"Napkin Hs"</formula>
    </cfRule>
  </conditionalFormatting>
  <conditionalFormatting sqref="C56">
    <cfRule type="cellIs" dxfId="14039" priority="17298" stopIfTrue="1" operator="equal">
      <formula>"Towel"</formula>
    </cfRule>
  </conditionalFormatting>
  <conditionalFormatting sqref="C56">
    <cfRule type="cellIs" dxfId="14038" priority="17276" stopIfTrue="1" operator="equal">
      <formula>"Towel"</formula>
    </cfRule>
    <cfRule type="cellIs" dxfId="14037" priority="17277" stopIfTrue="1" operator="equal">
      <formula>"Napkin Hs"</formula>
    </cfRule>
  </conditionalFormatting>
  <conditionalFormatting sqref="C56">
    <cfRule type="cellIs" dxfId="14036" priority="17275" stopIfTrue="1" operator="equal">
      <formula>"Napkin Hs"</formula>
    </cfRule>
  </conditionalFormatting>
  <conditionalFormatting sqref="C56">
    <cfRule type="cellIs" dxfId="14035" priority="17274" stopIfTrue="1" operator="equal">
      <formula>"Towel"</formula>
    </cfRule>
  </conditionalFormatting>
  <conditionalFormatting sqref="C56">
    <cfRule type="cellIs" dxfId="14034" priority="17272" stopIfTrue="1" operator="equal">
      <formula>"Towel"</formula>
    </cfRule>
  </conditionalFormatting>
  <conditionalFormatting sqref="C56">
    <cfRule type="cellIs" dxfId="14033" priority="17273" stopIfTrue="1" operator="equal">
      <formula>"Napkin Hs"</formula>
    </cfRule>
  </conditionalFormatting>
  <conditionalFormatting sqref="C56">
    <cfRule type="cellIs" dxfId="14032" priority="17176" stopIfTrue="1" operator="equal">
      <formula>"Towel"</formula>
    </cfRule>
  </conditionalFormatting>
  <conditionalFormatting sqref="C56">
    <cfRule type="cellIs" dxfId="14031" priority="17186" stopIfTrue="1" operator="equal">
      <formula>"Towel"</formula>
    </cfRule>
    <cfRule type="cellIs" dxfId="14030" priority="17187" stopIfTrue="1" operator="equal">
      <formula>"Napkin Hs"</formula>
    </cfRule>
    <cfRule type="cellIs" dxfId="14029" priority="17192" stopIfTrue="1" operator="equal">
      <formula>"Towel"</formula>
    </cfRule>
    <cfRule type="cellIs" dxfId="14028" priority="17193" stopIfTrue="1" operator="equal">
      <formula>"Napkin Hs"</formula>
    </cfRule>
    <cfRule type="cellIs" dxfId="14027" priority="17198" stopIfTrue="1" operator="equal">
      <formula>"Towel"</formula>
    </cfRule>
    <cfRule type="cellIs" dxfId="14026" priority="17199" stopIfTrue="1" operator="equal">
      <formula>"Napkin Hs"</formula>
    </cfRule>
    <cfRule type="cellIs" dxfId="14025" priority="17200" stopIfTrue="1" operator="equal">
      <formula>"Towel"</formula>
    </cfRule>
    <cfRule type="cellIs" dxfId="14024" priority="17201" stopIfTrue="1" operator="equal">
      <formula>"Napkin Hs"</formula>
    </cfRule>
    <cfRule type="cellIs" dxfId="14023" priority="17206" stopIfTrue="1" operator="equal">
      <formula>"Towel"</formula>
    </cfRule>
    <cfRule type="cellIs" dxfId="14022" priority="17207" stopIfTrue="1" operator="equal">
      <formula>"Napkin Hs"</formula>
    </cfRule>
    <cfRule type="cellIs" dxfId="14021" priority="17216" stopIfTrue="1" operator="equal">
      <formula>"Towel"</formula>
    </cfRule>
    <cfRule type="cellIs" dxfId="14020" priority="17217" stopIfTrue="1" operator="equal">
      <formula>"Napkin Hs"</formula>
    </cfRule>
    <cfRule type="cellIs" dxfId="14019" priority="17222" stopIfTrue="1" operator="equal">
      <formula>"Towel"</formula>
    </cfRule>
    <cfRule type="cellIs" dxfId="14018" priority="17223" stopIfTrue="1" operator="equal">
      <formula>"Napkin Hs"</formula>
    </cfRule>
    <cfRule type="cellIs" dxfId="14017" priority="17224" stopIfTrue="1" operator="equal">
      <formula>"Towel"</formula>
    </cfRule>
    <cfRule type="cellIs" dxfId="14016" priority="17225" stopIfTrue="1" operator="equal">
      <formula>"Napkin Hs"</formula>
    </cfRule>
    <cfRule type="cellIs" dxfId="14015" priority="17230" stopIfTrue="1" operator="equal">
      <formula>"Towel"</formula>
    </cfRule>
    <cfRule type="cellIs" dxfId="14014" priority="17231" stopIfTrue="1" operator="equal">
      <formula>"Napkin Hs"</formula>
    </cfRule>
    <cfRule type="cellIs" dxfId="14013" priority="17240" stopIfTrue="1" operator="equal">
      <formula>"Towel"</formula>
    </cfRule>
    <cfRule type="cellIs" dxfId="14012" priority="17241" stopIfTrue="1" operator="equal">
      <formula>"Napkin Hs"</formula>
    </cfRule>
    <cfRule type="cellIs" dxfId="14011" priority="17242" stopIfTrue="1" operator="equal">
      <formula>"Towel"</formula>
    </cfRule>
    <cfRule type="cellIs" dxfId="14010" priority="17243" stopIfTrue="1" operator="equal">
      <formula>"Napkin Hs"</formula>
    </cfRule>
    <cfRule type="cellIs" dxfId="14009" priority="17248" stopIfTrue="1" operator="equal">
      <formula>"Towel"</formula>
    </cfRule>
    <cfRule type="cellIs" dxfId="14008" priority="17249" stopIfTrue="1" operator="equal">
      <formula>"Napkin Hs"</formula>
    </cfRule>
    <cfRule type="cellIs" dxfId="14007" priority="17258" stopIfTrue="1" operator="equal">
      <formula>"Towel"</formula>
    </cfRule>
    <cfRule type="cellIs" dxfId="14006" priority="17259" stopIfTrue="1" operator="equal">
      <formula>"Napkin Hs"</formula>
    </cfRule>
    <cfRule type="cellIs" dxfId="14005" priority="17260" stopIfTrue="1" operator="equal">
      <formula>"Towel"</formula>
    </cfRule>
    <cfRule type="cellIs" dxfId="14004" priority="17261" stopIfTrue="1" operator="equal">
      <formula>"Napkin Hs"</formula>
    </cfRule>
    <cfRule type="cellIs" dxfId="14003" priority="17267" stopIfTrue="1" operator="equal">
      <formula>"Napkin Hs"</formula>
    </cfRule>
  </conditionalFormatting>
  <conditionalFormatting sqref="C56">
    <cfRule type="cellIs" dxfId="14002" priority="17266" stopIfTrue="1" operator="equal">
      <formula>"Towel"</formula>
    </cfRule>
  </conditionalFormatting>
  <conditionalFormatting sqref="C56">
    <cfRule type="cellIs" dxfId="14001" priority="17177" stopIfTrue="1" operator="equal">
      <formula>"Napkin Hs"</formula>
    </cfRule>
    <cfRule type="cellIs" dxfId="14000" priority="17178" stopIfTrue="1" operator="equal">
      <formula>"Towel"</formula>
    </cfRule>
    <cfRule type="cellIs" dxfId="13999" priority="17179" stopIfTrue="1" operator="equal">
      <formula>"Napkin Hs"</formula>
    </cfRule>
    <cfRule type="cellIs" dxfId="13998" priority="17180" stopIfTrue="1" operator="equal">
      <formula>"Towel"</formula>
    </cfRule>
    <cfRule type="cellIs" dxfId="13997" priority="17181" stopIfTrue="1" operator="equal">
      <formula>"Napkin Hs"</formula>
    </cfRule>
    <cfRule type="cellIs" dxfId="13996" priority="17182" stopIfTrue="1" operator="equal">
      <formula>"Towel"</formula>
    </cfRule>
    <cfRule type="cellIs" dxfId="13995" priority="17183" stopIfTrue="1" operator="equal">
      <formula>"Napkin Hs"</formula>
    </cfRule>
    <cfRule type="cellIs" dxfId="13994" priority="17184" stopIfTrue="1" operator="equal">
      <formula>"Towel"</formula>
    </cfRule>
    <cfRule type="cellIs" dxfId="13993" priority="17185" stopIfTrue="1" operator="equal">
      <formula>"Napkin Hs"</formula>
    </cfRule>
    <cfRule type="cellIs" dxfId="13992" priority="17188" stopIfTrue="1" operator="equal">
      <formula>"Towel"</formula>
    </cfRule>
    <cfRule type="cellIs" dxfId="13991" priority="17189" stopIfTrue="1" operator="equal">
      <formula>"Napkin Hs"</formula>
    </cfRule>
    <cfRule type="cellIs" dxfId="13990" priority="17190" stopIfTrue="1" operator="equal">
      <formula>"Towel"</formula>
    </cfRule>
    <cfRule type="cellIs" dxfId="13989" priority="17191" stopIfTrue="1" operator="equal">
      <formula>"Napkin Hs"</formula>
    </cfRule>
    <cfRule type="cellIs" dxfId="13988" priority="17194" stopIfTrue="1" operator="equal">
      <formula>"Towel"</formula>
    </cfRule>
    <cfRule type="cellIs" dxfId="13987" priority="17195" stopIfTrue="1" operator="equal">
      <formula>"Napkin Hs"</formula>
    </cfRule>
    <cfRule type="cellIs" dxfId="13986" priority="17196" stopIfTrue="1" operator="equal">
      <formula>"Towel"</formula>
    </cfRule>
    <cfRule type="cellIs" dxfId="13985" priority="17197" stopIfTrue="1" operator="equal">
      <formula>"Napkin Hs"</formula>
    </cfRule>
    <cfRule type="cellIs" dxfId="13984" priority="17202" stopIfTrue="1" operator="equal">
      <formula>"Towel"</formula>
    </cfRule>
    <cfRule type="cellIs" dxfId="13983" priority="17203" stopIfTrue="1" operator="equal">
      <formula>"Napkin Hs"</formula>
    </cfRule>
    <cfRule type="cellIs" dxfId="13982" priority="17204" stopIfTrue="1" operator="equal">
      <formula>"Towel"</formula>
    </cfRule>
    <cfRule type="cellIs" dxfId="13981" priority="17205" stopIfTrue="1" operator="equal">
      <formula>"Napkin Hs"</formula>
    </cfRule>
    <cfRule type="cellIs" dxfId="13980" priority="17208" stopIfTrue="1" operator="equal">
      <formula>"Towel"</formula>
    </cfRule>
    <cfRule type="cellIs" dxfId="13979" priority="17209" stopIfTrue="1" operator="equal">
      <formula>"Napkin Hs"</formula>
    </cfRule>
    <cfRule type="cellIs" dxfId="13978" priority="17210" stopIfTrue="1" operator="equal">
      <formula>"Towel"</formula>
    </cfRule>
    <cfRule type="cellIs" dxfId="13977" priority="17211" stopIfTrue="1" operator="equal">
      <formula>"Napkin Hs"</formula>
    </cfRule>
    <cfRule type="cellIs" dxfId="13976" priority="17212" stopIfTrue="1" operator="equal">
      <formula>"Towel"</formula>
    </cfRule>
    <cfRule type="cellIs" dxfId="13975" priority="17213" stopIfTrue="1" operator="equal">
      <formula>"Napkin Hs"</formula>
    </cfRule>
    <cfRule type="cellIs" dxfId="13974" priority="17214" stopIfTrue="1" operator="equal">
      <formula>"Towel"</formula>
    </cfRule>
    <cfRule type="cellIs" dxfId="13973" priority="17215" stopIfTrue="1" operator="equal">
      <formula>"Napkin Hs"</formula>
    </cfRule>
    <cfRule type="cellIs" dxfId="13972" priority="17218" stopIfTrue="1" operator="equal">
      <formula>"Towel"</formula>
    </cfRule>
    <cfRule type="cellIs" dxfId="13971" priority="17219" stopIfTrue="1" operator="equal">
      <formula>"Napkin Hs"</formula>
    </cfRule>
    <cfRule type="cellIs" dxfId="13970" priority="17220" stopIfTrue="1" operator="equal">
      <formula>"Towel"</formula>
    </cfRule>
    <cfRule type="cellIs" dxfId="13969" priority="17221" stopIfTrue="1" operator="equal">
      <formula>"Napkin Hs"</formula>
    </cfRule>
    <cfRule type="cellIs" dxfId="13968" priority="17226" stopIfTrue="1" operator="equal">
      <formula>"Towel"</formula>
    </cfRule>
    <cfRule type="cellIs" dxfId="13967" priority="17227" stopIfTrue="1" operator="equal">
      <formula>"Napkin Hs"</formula>
    </cfRule>
    <cfRule type="cellIs" dxfId="13966" priority="17228" stopIfTrue="1" operator="equal">
      <formula>"Towel"</formula>
    </cfRule>
    <cfRule type="cellIs" dxfId="13965" priority="17229" stopIfTrue="1" operator="equal">
      <formula>"Napkin Hs"</formula>
    </cfRule>
    <cfRule type="cellIs" dxfId="13964" priority="17232" stopIfTrue="1" operator="equal">
      <formula>"Towel"</formula>
    </cfRule>
    <cfRule type="cellIs" dxfId="13963" priority="17233" stopIfTrue="1" operator="equal">
      <formula>"Napkin Hs"</formula>
    </cfRule>
    <cfRule type="cellIs" dxfId="13962" priority="17234" stopIfTrue="1" operator="equal">
      <formula>"Towel"</formula>
    </cfRule>
    <cfRule type="cellIs" dxfId="13961" priority="17235" stopIfTrue="1" operator="equal">
      <formula>"Napkin Hs"</formula>
    </cfRule>
    <cfRule type="cellIs" dxfId="13960" priority="17236" stopIfTrue="1" operator="equal">
      <formula>"Towel"</formula>
    </cfRule>
    <cfRule type="cellIs" dxfId="13959" priority="17237" stopIfTrue="1" operator="equal">
      <formula>"Napkin Hs"</formula>
    </cfRule>
    <cfRule type="cellIs" dxfId="13958" priority="17238" stopIfTrue="1" operator="equal">
      <formula>"Towel"</formula>
    </cfRule>
    <cfRule type="cellIs" dxfId="13957" priority="17239" stopIfTrue="1" operator="equal">
      <formula>"Napkin Hs"</formula>
    </cfRule>
    <cfRule type="cellIs" dxfId="13956" priority="17244" stopIfTrue="1" operator="equal">
      <formula>"Towel"</formula>
    </cfRule>
    <cfRule type="cellIs" dxfId="13955" priority="17245" stopIfTrue="1" operator="equal">
      <formula>"Napkin Hs"</formula>
    </cfRule>
    <cfRule type="cellIs" dxfId="13954" priority="17246" stopIfTrue="1" operator="equal">
      <formula>"Towel"</formula>
    </cfRule>
    <cfRule type="cellIs" dxfId="13953" priority="17247" stopIfTrue="1" operator="equal">
      <formula>"Napkin Hs"</formula>
    </cfRule>
    <cfRule type="cellIs" dxfId="13952" priority="17250" stopIfTrue="1" operator="equal">
      <formula>"Towel"</formula>
    </cfRule>
    <cfRule type="cellIs" dxfId="13951" priority="17251" stopIfTrue="1" operator="equal">
      <formula>"Napkin Hs"</formula>
    </cfRule>
    <cfRule type="cellIs" dxfId="13950" priority="17252" stopIfTrue="1" operator="equal">
      <formula>"Towel"</formula>
    </cfRule>
    <cfRule type="cellIs" dxfId="13949" priority="17253" stopIfTrue="1" operator="equal">
      <formula>"Napkin Hs"</formula>
    </cfRule>
    <cfRule type="cellIs" dxfId="13948" priority="17254" stopIfTrue="1" operator="equal">
      <formula>"Towel"</formula>
    </cfRule>
    <cfRule type="cellIs" dxfId="13947" priority="17255" stopIfTrue="1" operator="equal">
      <formula>"Napkin Hs"</formula>
    </cfRule>
    <cfRule type="cellIs" dxfId="13946" priority="17256" stopIfTrue="1" operator="equal">
      <formula>"Towel"</formula>
    </cfRule>
    <cfRule type="cellIs" dxfId="13945" priority="17257" stopIfTrue="1" operator="equal">
      <formula>"Napkin Hs"</formula>
    </cfRule>
    <cfRule type="cellIs" dxfId="13944" priority="17262" stopIfTrue="1" operator="equal">
      <formula>"Towel"</formula>
    </cfRule>
    <cfRule type="cellIs" dxfId="13943" priority="17263" stopIfTrue="1" operator="equal">
      <formula>"Napkin Hs"</formula>
    </cfRule>
    <cfRule type="cellIs" dxfId="13942" priority="17264" stopIfTrue="1" operator="equal">
      <formula>"Towel"</formula>
    </cfRule>
    <cfRule type="cellIs" dxfId="13941" priority="17265" stopIfTrue="1" operator="equal">
      <formula>"Napkin Hs"</formula>
    </cfRule>
    <cfRule type="cellIs" dxfId="13940" priority="17268" stopIfTrue="1" operator="equal">
      <formula>"Towel"</formula>
    </cfRule>
    <cfRule type="cellIs" dxfId="13939" priority="17269" stopIfTrue="1" operator="equal">
      <formula>"Napkin Hs"</formula>
    </cfRule>
    <cfRule type="cellIs" dxfId="13938" priority="17270" stopIfTrue="1" operator="equal">
      <formula>"Towel"</formula>
    </cfRule>
    <cfRule type="cellIs" dxfId="13937" priority="17271" stopIfTrue="1" operator="equal">
      <formula>"Napkin Hs"</formula>
    </cfRule>
  </conditionalFormatting>
  <conditionalFormatting sqref="C56">
    <cfRule type="cellIs" dxfId="13936" priority="17175" stopIfTrue="1" operator="equal">
      <formula>"Napkin Hs"</formula>
    </cfRule>
  </conditionalFormatting>
  <conditionalFormatting sqref="C56">
    <cfRule type="cellIs" dxfId="13935" priority="17174" stopIfTrue="1" operator="equal">
      <formula>"Napkin Hs"</formula>
    </cfRule>
  </conditionalFormatting>
  <conditionalFormatting sqref="C56">
    <cfRule type="cellIs" dxfId="13934" priority="17173" stopIfTrue="1" operator="equal">
      <formula>"Napkin Hs"</formula>
    </cfRule>
  </conditionalFormatting>
  <conditionalFormatting sqref="C56">
    <cfRule type="cellIs" dxfId="13933" priority="17172" stopIfTrue="1" operator="equal">
      <formula>"Napkin Hs"</formula>
    </cfRule>
  </conditionalFormatting>
  <conditionalFormatting sqref="C56">
    <cfRule type="cellIs" dxfId="13932" priority="17171" stopIfTrue="1" operator="equal">
      <formula>"Napkin Hs"</formula>
    </cfRule>
  </conditionalFormatting>
  <conditionalFormatting sqref="C56">
    <cfRule type="cellIs" dxfId="13931" priority="17170" stopIfTrue="1" operator="equal">
      <formula>"Napkin Hs"</formula>
    </cfRule>
  </conditionalFormatting>
  <conditionalFormatting sqref="C56">
    <cfRule type="cellIs" dxfId="13930" priority="17166" stopIfTrue="1" operator="equal">
      <formula>"Towel"</formula>
    </cfRule>
    <cfRule type="cellIs" dxfId="13929" priority="17167" stopIfTrue="1" operator="equal">
      <formula>"Napkin Hs"</formula>
    </cfRule>
  </conditionalFormatting>
  <conditionalFormatting sqref="C56">
    <cfRule type="cellIs" dxfId="13928" priority="17168" stopIfTrue="1" operator="equal">
      <formula>"Towel"</formula>
    </cfRule>
    <cfRule type="cellIs" dxfId="13927" priority="17169" stopIfTrue="1" operator="equal">
      <formula>"Napkin Hs"</formula>
    </cfRule>
  </conditionalFormatting>
  <conditionalFormatting sqref="C56">
    <cfRule type="cellIs" dxfId="13926" priority="17162" stopIfTrue="1" operator="equal">
      <formula>"Towel"</formula>
    </cfRule>
    <cfRule type="cellIs" dxfId="13925" priority="17163" stopIfTrue="1" operator="equal">
      <formula>"Napkin Hs"</formula>
    </cfRule>
  </conditionalFormatting>
  <conditionalFormatting sqref="C56">
    <cfRule type="cellIs" dxfId="13924" priority="17164" stopIfTrue="1" operator="equal">
      <formula>"Towel"</formula>
    </cfRule>
    <cfRule type="cellIs" dxfId="13923" priority="17165" stopIfTrue="1" operator="equal">
      <formula>"Napkin Hs"</formula>
    </cfRule>
  </conditionalFormatting>
  <conditionalFormatting sqref="C56">
    <cfRule type="cellIs" dxfId="13922" priority="17160" stopIfTrue="1" operator="equal">
      <formula>"Towel"</formula>
    </cfRule>
    <cfRule type="cellIs" dxfId="13921" priority="17161" stopIfTrue="1" operator="equal">
      <formula>"Napkin Hs"</formula>
    </cfRule>
  </conditionalFormatting>
  <conditionalFormatting sqref="C56">
    <cfRule type="cellIs" dxfId="13920" priority="17156" stopIfTrue="1" operator="equal">
      <formula>"Towel"</formula>
    </cfRule>
    <cfRule type="cellIs" dxfId="13919" priority="17157" stopIfTrue="1" operator="equal">
      <formula>"Napkin Hs"</formula>
    </cfRule>
  </conditionalFormatting>
  <conditionalFormatting sqref="C56">
    <cfRule type="cellIs" dxfId="13918" priority="17158" stopIfTrue="1" operator="equal">
      <formula>"Towel"</formula>
    </cfRule>
    <cfRule type="cellIs" dxfId="13917" priority="17159" stopIfTrue="1" operator="equal">
      <formula>"Napkin Hs"</formula>
    </cfRule>
  </conditionalFormatting>
  <conditionalFormatting sqref="C56">
    <cfRule type="cellIs" dxfId="13916" priority="17152" stopIfTrue="1" operator="equal">
      <formula>"Towel"</formula>
    </cfRule>
    <cfRule type="cellIs" dxfId="13915" priority="17153" stopIfTrue="1" operator="equal">
      <formula>"Napkin Hs"</formula>
    </cfRule>
  </conditionalFormatting>
  <conditionalFormatting sqref="C56">
    <cfRule type="cellIs" dxfId="13914" priority="17154" stopIfTrue="1" operator="equal">
      <formula>"Towel"</formula>
    </cfRule>
    <cfRule type="cellIs" dxfId="13913" priority="17155" stopIfTrue="1" operator="equal">
      <formula>"Napkin Hs"</formula>
    </cfRule>
  </conditionalFormatting>
  <conditionalFormatting sqref="C56">
    <cfRule type="cellIs" dxfId="13912" priority="17150" stopIfTrue="1" operator="equal">
      <formula>"Towel"</formula>
    </cfRule>
    <cfRule type="cellIs" dxfId="13911" priority="17151" stopIfTrue="1" operator="equal">
      <formula>"Napkin Hs"</formula>
    </cfRule>
  </conditionalFormatting>
  <conditionalFormatting sqref="C56">
    <cfRule type="cellIs" dxfId="13910" priority="17144" stopIfTrue="1" operator="equal">
      <formula>"Towel"</formula>
    </cfRule>
    <cfRule type="cellIs" dxfId="13909" priority="17145" stopIfTrue="1" operator="equal">
      <formula>"Napkin Hs"</formula>
    </cfRule>
  </conditionalFormatting>
  <conditionalFormatting sqref="C56">
    <cfRule type="cellIs" dxfId="13908" priority="17148" stopIfTrue="1" operator="equal">
      <formula>"Towel"</formula>
    </cfRule>
    <cfRule type="cellIs" dxfId="13907" priority="17149" stopIfTrue="1" operator="equal">
      <formula>"Napkin Hs"</formula>
    </cfRule>
  </conditionalFormatting>
  <conditionalFormatting sqref="C56">
    <cfRule type="cellIs" dxfId="13906" priority="17146" stopIfTrue="1" operator="equal">
      <formula>"Towel"</formula>
    </cfRule>
    <cfRule type="cellIs" dxfId="13905" priority="17147" stopIfTrue="1" operator="equal">
      <formula>"Napkin Hs"</formula>
    </cfRule>
  </conditionalFormatting>
  <conditionalFormatting sqref="C56">
    <cfRule type="cellIs" dxfId="13904" priority="17138" stopIfTrue="1" operator="equal">
      <formula>"Towel"</formula>
    </cfRule>
    <cfRule type="cellIs" dxfId="13903" priority="17139" stopIfTrue="1" operator="equal">
      <formula>"Napkin Hs"</formula>
    </cfRule>
  </conditionalFormatting>
  <conditionalFormatting sqref="C56">
    <cfRule type="cellIs" dxfId="13902" priority="17140" stopIfTrue="1" operator="equal">
      <formula>"Towel"</formula>
    </cfRule>
    <cfRule type="cellIs" dxfId="13901" priority="17141" stopIfTrue="1" operator="equal">
      <formula>"Napkin Hs"</formula>
    </cfRule>
  </conditionalFormatting>
  <conditionalFormatting sqref="C56">
    <cfRule type="cellIs" dxfId="13900" priority="17142" stopIfTrue="1" operator="equal">
      <formula>"Towel"</formula>
    </cfRule>
    <cfRule type="cellIs" dxfId="13899" priority="17143" stopIfTrue="1" operator="equal">
      <formula>"Napkin Hs"</formula>
    </cfRule>
  </conditionalFormatting>
  <conditionalFormatting sqref="C56">
    <cfRule type="cellIs" dxfId="13898" priority="17136" stopIfTrue="1" operator="equal">
      <formula>"Towel"</formula>
    </cfRule>
    <cfRule type="cellIs" dxfId="13897" priority="17137" stopIfTrue="1" operator="equal">
      <formula>"Napkin Hs"</formula>
    </cfRule>
  </conditionalFormatting>
  <conditionalFormatting sqref="C56">
    <cfRule type="cellIs" dxfId="13896" priority="17134" stopIfTrue="1" operator="equal">
      <formula>"Towel"</formula>
    </cfRule>
    <cfRule type="cellIs" dxfId="13895" priority="17135" stopIfTrue="1" operator="equal">
      <formula>"Napkin Hs"</formula>
    </cfRule>
  </conditionalFormatting>
  <conditionalFormatting sqref="C56">
    <cfRule type="cellIs" dxfId="13894" priority="17110" stopIfTrue="1" operator="equal">
      <formula>"Towel"</formula>
    </cfRule>
  </conditionalFormatting>
  <conditionalFormatting sqref="C56">
    <cfRule type="cellIs" dxfId="13893" priority="17111" stopIfTrue="1" operator="equal">
      <formula>"Napkin Hs"</formula>
    </cfRule>
    <cfRule type="cellIs" dxfId="13892" priority="17116" stopIfTrue="1" operator="equal">
      <formula>"Towel"</formula>
    </cfRule>
    <cfRule type="cellIs" dxfId="13891" priority="17117" stopIfTrue="1" operator="equal">
      <formula>"Napkin Hs"</formula>
    </cfRule>
    <cfRule type="cellIs" dxfId="13890" priority="17126" stopIfTrue="1" operator="equal">
      <formula>"Towel"</formula>
    </cfRule>
    <cfRule type="cellIs" dxfId="13889" priority="17127" stopIfTrue="1" operator="equal">
      <formula>"Napkin Hs"</formula>
    </cfRule>
    <cfRule type="cellIs" dxfId="13888" priority="17132" stopIfTrue="1" operator="equal">
      <formula>"Towel"</formula>
    </cfRule>
    <cfRule type="cellIs" dxfId="13887" priority="17133" stopIfTrue="1" operator="equal">
      <formula>"Napkin Hs"</formula>
    </cfRule>
  </conditionalFormatting>
  <conditionalFormatting sqref="C56">
    <cfRule type="cellIs" dxfId="13886" priority="17112" stopIfTrue="1" operator="equal">
      <formula>"Towel"</formula>
    </cfRule>
    <cfRule type="cellIs" dxfId="13885" priority="17113" stopIfTrue="1" operator="equal">
      <formula>"Napkin Hs"</formula>
    </cfRule>
    <cfRule type="cellIs" dxfId="13884" priority="17114" stopIfTrue="1" operator="equal">
      <formula>"Towel"</formula>
    </cfRule>
    <cfRule type="cellIs" dxfId="13883" priority="17115" stopIfTrue="1" operator="equal">
      <formula>"Napkin Hs"</formula>
    </cfRule>
    <cfRule type="cellIs" dxfId="13882" priority="17118" stopIfTrue="1" operator="equal">
      <formula>"Towel"</formula>
    </cfRule>
    <cfRule type="cellIs" dxfId="13881" priority="17119" stopIfTrue="1" operator="equal">
      <formula>"Napkin Hs"</formula>
    </cfRule>
    <cfRule type="cellIs" dxfId="13880" priority="17120" stopIfTrue="1" operator="equal">
      <formula>"Towel"</formula>
    </cfRule>
    <cfRule type="cellIs" dxfId="13879" priority="17121" stopIfTrue="1" operator="equal">
      <formula>"Napkin Hs"</formula>
    </cfRule>
    <cfRule type="cellIs" dxfId="13878" priority="17122" stopIfTrue="1" operator="equal">
      <formula>"Towel"</formula>
    </cfRule>
    <cfRule type="cellIs" dxfId="13877" priority="17123" stopIfTrue="1" operator="equal">
      <formula>"Napkin Hs"</formula>
    </cfRule>
    <cfRule type="cellIs" dxfId="13876" priority="17124" stopIfTrue="1" operator="equal">
      <formula>"Towel"</formula>
    </cfRule>
    <cfRule type="cellIs" dxfId="13875" priority="17125" stopIfTrue="1" operator="equal">
      <formula>"Napkin Hs"</formula>
    </cfRule>
    <cfRule type="cellIs" dxfId="13874" priority="17128" stopIfTrue="1" operator="equal">
      <formula>"Towel"</formula>
    </cfRule>
    <cfRule type="cellIs" dxfId="13873" priority="17129" stopIfTrue="1" operator="equal">
      <formula>"Napkin Hs"</formula>
    </cfRule>
    <cfRule type="cellIs" dxfId="13872" priority="17131" stopIfTrue="1" operator="equal">
      <formula>"Napkin Hs"</formula>
    </cfRule>
  </conditionalFormatting>
  <conditionalFormatting sqref="C56">
    <cfRule type="cellIs" dxfId="13871" priority="17130" stopIfTrue="1" operator="equal">
      <formula>"Towel"</formula>
    </cfRule>
  </conditionalFormatting>
  <conditionalFormatting sqref="C56">
    <cfRule type="cellIs" dxfId="13870" priority="17108" stopIfTrue="1" operator="equal">
      <formula>"Towel"</formula>
    </cfRule>
    <cfRule type="cellIs" dxfId="13869" priority="17109" stopIfTrue="1" operator="equal">
      <formula>"Napkin Hs"</formula>
    </cfRule>
  </conditionalFormatting>
  <conditionalFormatting sqref="C56">
    <cfRule type="cellIs" dxfId="13868" priority="17107" stopIfTrue="1" operator="equal">
      <formula>"Napkin Hs"</formula>
    </cfRule>
  </conditionalFormatting>
  <conditionalFormatting sqref="C56">
    <cfRule type="cellIs" dxfId="13867" priority="17106" stopIfTrue="1" operator="equal">
      <formula>"Towel"</formula>
    </cfRule>
  </conditionalFormatting>
  <conditionalFormatting sqref="C56">
    <cfRule type="cellIs" dxfId="13866" priority="17104" stopIfTrue="1" operator="equal">
      <formula>"Towel"</formula>
    </cfRule>
  </conditionalFormatting>
  <conditionalFormatting sqref="C56">
    <cfRule type="cellIs" dxfId="13865" priority="17105" stopIfTrue="1" operator="equal">
      <formula>"Napkin Hs"</formula>
    </cfRule>
  </conditionalFormatting>
  <conditionalFormatting sqref="C56">
    <cfRule type="cellIs" dxfId="13864" priority="17008" stopIfTrue="1" operator="equal">
      <formula>"Towel"</formula>
    </cfRule>
  </conditionalFormatting>
  <conditionalFormatting sqref="C56">
    <cfRule type="cellIs" dxfId="13863" priority="17018" stopIfTrue="1" operator="equal">
      <formula>"Towel"</formula>
    </cfRule>
    <cfRule type="cellIs" dxfId="13862" priority="17019" stopIfTrue="1" operator="equal">
      <formula>"Napkin Hs"</formula>
    </cfRule>
    <cfRule type="cellIs" dxfId="13861" priority="17024" stopIfTrue="1" operator="equal">
      <formula>"Towel"</formula>
    </cfRule>
    <cfRule type="cellIs" dxfId="13860" priority="17025" stopIfTrue="1" operator="equal">
      <formula>"Napkin Hs"</formula>
    </cfRule>
    <cfRule type="cellIs" dxfId="13859" priority="17030" stopIfTrue="1" operator="equal">
      <formula>"Towel"</formula>
    </cfRule>
    <cfRule type="cellIs" dxfId="13858" priority="17031" stopIfTrue="1" operator="equal">
      <formula>"Napkin Hs"</formula>
    </cfRule>
    <cfRule type="cellIs" dxfId="13857" priority="17032" stopIfTrue="1" operator="equal">
      <formula>"Towel"</formula>
    </cfRule>
    <cfRule type="cellIs" dxfId="13856" priority="17033" stopIfTrue="1" operator="equal">
      <formula>"Napkin Hs"</formula>
    </cfRule>
    <cfRule type="cellIs" dxfId="13855" priority="17038" stopIfTrue="1" operator="equal">
      <formula>"Towel"</formula>
    </cfRule>
    <cfRule type="cellIs" dxfId="13854" priority="17039" stopIfTrue="1" operator="equal">
      <formula>"Napkin Hs"</formula>
    </cfRule>
    <cfRule type="cellIs" dxfId="13853" priority="17048" stopIfTrue="1" operator="equal">
      <formula>"Towel"</formula>
    </cfRule>
    <cfRule type="cellIs" dxfId="13852" priority="17049" stopIfTrue="1" operator="equal">
      <formula>"Napkin Hs"</formula>
    </cfRule>
    <cfRule type="cellIs" dxfId="13851" priority="17054" stopIfTrue="1" operator="equal">
      <formula>"Towel"</formula>
    </cfRule>
    <cfRule type="cellIs" dxfId="13850" priority="17055" stopIfTrue="1" operator="equal">
      <formula>"Napkin Hs"</formula>
    </cfRule>
    <cfRule type="cellIs" dxfId="13849" priority="17056" stopIfTrue="1" operator="equal">
      <formula>"Towel"</formula>
    </cfRule>
    <cfRule type="cellIs" dxfId="13848" priority="17057" stopIfTrue="1" operator="equal">
      <formula>"Napkin Hs"</formula>
    </cfRule>
    <cfRule type="cellIs" dxfId="13847" priority="17062" stopIfTrue="1" operator="equal">
      <formula>"Towel"</formula>
    </cfRule>
    <cfRule type="cellIs" dxfId="13846" priority="17063" stopIfTrue="1" operator="equal">
      <formula>"Napkin Hs"</formula>
    </cfRule>
    <cfRule type="cellIs" dxfId="13845" priority="17072" stopIfTrue="1" operator="equal">
      <formula>"Towel"</formula>
    </cfRule>
    <cfRule type="cellIs" dxfId="13844" priority="17073" stopIfTrue="1" operator="equal">
      <formula>"Napkin Hs"</formula>
    </cfRule>
    <cfRule type="cellIs" dxfId="13843" priority="17074" stopIfTrue="1" operator="equal">
      <formula>"Towel"</formula>
    </cfRule>
    <cfRule type="cellIs" dxfId="13842" priority="17075" stopIfTrue="1" operator="equal">
      <formula>"Napkin Hs"</formula>
    </cfRule>
    <cfRule type="cellIs" dxfId="13841" priority="17080" stopIfTrue="1" operator="equal">
      <formula>"Towel"</formula>
    </cfRule>
    <cfRule type="cellIs" dxfId="13840" priority="17081" stopIfTrue="1" operator="equal">
      <formula>"Napkin Hs"</formula>
    </cfRule>
    <cfRule type="cellIs" dxfId="13839" priority="17090" stopIfTrue="1" operator="equal">
      <formula>"Towel"</formula>
    </cfRule>
    <cfRule type="cellIs" dxfId="13838" priority="17091" stopIfTrue="1" operator="equal">
      <formula>"Napkin Hs"</formula>
    </cfRule>
    <cfRule type="cellIs" dxfId="13837" priority="17092" stopIfTrue="1" operator="equal">
      <formula>"Towel"</formula>
    </cfRule>
    <cfRule type="cellIs" dxfId="13836" priority="17093" stopIfTrue="1" operator="equal">
      <formula>"Napkin Hs"</formula>
    </cfRule>
    <cfRule type="cellIs" dxfId="13835" priority="17099" stopIfTrue="1" operator="equal">
      <formula>"Napkin Hs"</formula>
    </cfRule>
  </conditionalFormatting>
  <conditionalFormatting sqref="C56">
    <cfRule type="cellIs" dxfId="13834" priority="17098" stopIfTrue="1" operator="equal">
      <formula>"Towel"</formula>
    </cfRule>
  </conditionalFormatting>
  <conditionalFormatting sqref="C56">
    <cfRule type="cellIs" dxfId="13833" priority="17009" stopIfTrue="1" operator="equal">
      <formula>"Napkin Hs"</formula>
    </cfRule>
    <cfRule type="cellIs" dxfId="13832" priority="17010" stopIfTrue="1" operator="equal">
      <formula>"Towel"</formula>
    </cfRule>
    <cfRule type="cellIs" dxfId="13831" priority="17011" stopIfTrue="1" operator="equal">
      <formula>"Napkin Hs"</formula>
    </cfRule>
    <cfRule type="cellIs" dxfId="13830" priority="17012" stopIfTrue="1" operator="equal">
      <formula>"Towel"</formula>
    </cfRule>
    <cfRule type="cellIs" dxfId="13829" priority="17013" stopIfTrue="1" operator="equal">
      <formula>"Napkin Hs"</formula>
    </cfRule>
    <cfRule type="cellIs" dxfId="13828" priority="17014" stopIfTrue="1" operator="equal">
      <formula>"Towel"</formula>
    </cfRule>
    <cfRule type="cellIs" dxfId="13827" priority="17015" stopIfTrue="1" operator="equal">
      <formula>"Napkin Hs"</formula>
    </cfRule>
    <cfRule type="cellIs" dxfId="13826" priority="17016" stopIfTrue="1" operator="equal">
      <formula>"Towel"</formula>
    </cfRule>
    <cfRule type="cellIs" dxfId="13825" priority="17017" stopIfTrue="1" operator="equal">
      <formula>"Napkin Hs"</formula>
    </cfRule>
    <cfRule type="cellIs" dxfId="13824" priority="17020" stopIfTrue="1" operator="equal">
      <formula>"Towel"</formula>
    </cfRule>
    <cfRule type="cellIs" dxfId="13823" priority="17021" stopIfTrue="1" operator="equal">
      <formula>"Napkin Hs"</formula>
    </cfRule>
    <cfRule type="cellIs" dxfId="13822" priority="17022" stopIfTrue="1" operator="equal">
      <formula>"Towel"</formula>
    </cfRule>
    <cfRule type="cellIs" dxfId="13821" priority="17023" stopIfTrue="1" operator="equal">
      <formula>"Napkin Hs"</formula>
    </cfRule>
    <cfRule type="cellIs" dxfId="13820" priority="17026" stopIfTrue="1" operator="equal">
      <formula>"Towel"</formula>
    </cfRule>
    <cfRule type="cellIs" dxfId="13819" priority="17027" stopIfTrue="1" operator="equal">
      <formula>"Napkin Hs"</formula>
    </cfRule>
    <cfRule type="cellIs" dxfId="13818" priority="17028" stopIfTrue="1" operator="equal">
      <formula>"Towel"</formula>
    </cfRule>
    <cfRule type="cellIs" dxfId="13817" priority="17029" stopIfTrue="1" operator="equal">
      <formula>"Napkin Hs"</formula>
    </cfRule>
    <cfRule type="cellIs" dxfId="13816" priority="17034" stopIfTrue="1" operator="equal">
      <formula>"Towel"</formula>
    </cfRule>
    <cfRule type="cellIs" dxfId="13815" priority="17035" stopIfTrue="1" operator="equal">
      <formula>"Napkin Hs"</formula>
    </cfRule>
    <cfRule type="cellIs" dxfId="13814" priority="17036" stopIfTrue="1" operator="equal">
      <formula>"Towel"</formula>
    </cfRule>
    <cfRule type="cellIs" dxfId="13813" priority="17037" stopIfTrue="1" operator="equal">
      <formula>"Napkin Hs"</formula>
    </cfRule>
    <cfRule type="cellIs" dxfId="13812" priority="17040" stopIfTrue="1" operator="equal">
      <formula>"Towel"</formula>
    </cfRule>
    <cfRule type="cellIs" dxfId="13811" priority="17041" stopIfTrue="1" operator="equal">
      <formula>"Napkin Hs"</formula>
    </cfRule>
    <cfRule type="cellIs" dxfId="13810" priority="17042" stopIfTrue="1" operator="equal">
      <formula>"Towel"</formula>
    </cfRule>
    <cfRule type="cellIs" dxfId="13809" priority="17043" stopIfTrue="1" operator="equal">
      <formula>"Napkin Hs"</formula>
    </cfRule>
    <cfRule type="cellIs" dxfId="13808" priority="17044" stopIfTrue="1" operator="equal">
      <formula>"Towel"</formula>
    </cfRule>
    <cfRule type="cellIs" dxfId="13807" priority="17045" stopIfTrue="1" operator="equal">
      <formula>"Napkin Hs"</formula>
    </cfRule>
    <cfRule type="cellIs" dxfId="13806" priority="17046" stopIfTrue="1" operator="equal">
      <formula>"Towel"</formula>
    </cfRule>
    <cfRule type="cellIs" dxfId="13805" priority="17047" stopIfTrue="1" operator="equal">
      <formula>"Napkin Hs"</formula>
    </cfRule>
    <cfRule type="cellIs" dxfId="13804" priority="17050" stopIfTrue="1" operator="equal">
      <formula>"Towel"</formula>
    </cfRule>
    <cfRule type="cellIs" dxfId="13803" priority="17051" stopIfTrue="1" operator="equal">
      <formula>"Napkin Hs"</formula>
    </cfRule>
    <cfRule type="cellIs" dxfId="13802" priority="17052" stopIfTrue="1" operator="equal">
      <formula>"Towel"</formula>
    </cfRule>
    <cfRule type="cellIs" dxfId="13801" priority="17053" stopIfTrue="1" operator="equal">
      <formula>"Napkin Hs"</formula>
    </cfRule>
    <cfRule type="cellIs" dxfId="13800" priority="17058" stopIfTrue="1" operator="equal">
      <formula>"Towel"</formula>
    </cfRule>
    <cfRule type="cellIs" dxfId="13799" priority="17059" stopIfTrue="1" operator="equal">
      <formula>"Napkin Hs"</formula>
    </cfRule>
    <cfRule type="cellIs" dxfId="13798" priority="17060" stopIfTrue="1" operator="equal">
      <formula>"Towel"</formula>
    </cfRule>
    <cfRule type="cellIs" dxfId="13797" priority="17061" stopIfTrue="1" operator="equal">
      <formula>"Napkin Hs"</formula>
    </cfRule>
    <cfRule type="cellIs" dxfId="13796" priority="17064" stopIfTrue="1" operator="equal">
      <formula>"Towel"</formula>
    </cfRule>
    <cfRule type="cellIs" dxfId="13795" priority="17065" stopIfTrue="1" operator="equal">
      <formula>"Napkin Hs"</formula>
    </cfRule>
    <cfRule type="cellIs" dxfId="13794" priority="17066" stopIfTrue="1" operator="equal">
      <formula>"Towel"</formula>
    </cfRule>
    <cfRule type="cellIs" dxfId="13793" priority="17067" stopIfTrue="1" operator="equal">
      <formula>"Napkin Hs"</formula>
    </cfRule>
    <cfRule type="cellIs" dxfId="13792" priority="17068" stopIfTrue="1" operator="equal">
      <formula>"Towel"</formula>
    </cfRule>
    <cfRule type="cellIs" dxfId="13791" priority="17069" stopIfTrue="1" operator="equal">
      <formula>"Napkin Hs"</formula>
    </cfRule>
    <cfRule type="cellIs" dxfId="13790" priority="17070" stopIfTrue="1" operator="equal">
      <formula>"Towel"</formula>
    </cfRule>
    <cfRule type="cellIs" dxfId="13789" priority="17071" stopIfTrue="1" operator="equal">
      <formula>"Napkin Hs"</formula>
    </cfRule>
    <cfRule type="cellIs" dxfId="13788" priority="17076" stopIfTrue="1" operator="equal">
      <formula>"Towel"</formula>
    </cfRule>
    <cfRule type="cellIs" dxfId="13787" priority="17077" stopIfTrue="1" operator="equal">
      <formula>"Napkin Hs"</formula>
    </cfRule>
    <cfRule type="cellIs" dxfId="13786" priority="17078" stopIfTrue="1" operator="equal">
      <formula>"Towel"</formula>
    </cfRule>
    <cfRule type="cellIs" dxfId="13785" priority="17079" stopIfTrue="1" operator="equal">
      <formula>"Napkin Hs"</formula>
    </cfRule>
    <cfRule type="cellIs" dxfId="13784" priority="17082" stopIfTrue="1" operator="equal">
      <formula>"Towel"</formula>
    </cfRule>
    <cfRule type="cellIs" dxfId="13783" priority="17083" stopIfTrue="1" operator="equal">
      <formula>"Napkin Hs"</formula>
    </cfRule>
    <cfRule type="cellIs" dxfId="13782" priority="17084" stopIfTrue="1" operator="equal">
      <formula>"Towel"</formula>
    </cfRule>
    <cfRule type="cellIs" dxfId="13781" priority="17085" stopIfTrue="1" operator="equal">
      <formula>"Napkin Hs"</formula>
    </cfRule>
    <cfRule type="cellIs" dxfId="13780" priority="17086" stopIfTrue="1" operator="equal">
      <formula>"Towel"</formula>
    </cfRule>
    <cfRule type="cellIs" dxfId="13779" priority="17087" stopIfTrue="1" operator="equal">
      <formula>"Napkin Hs"</formula>
    </cfRule>
    <cfRule type="cellIs" dxfId="13778" priority="17088" stopIfTrue="1" operator="equal">
      <formula>"Towel"</formula>
    </cfRule>
    <cfRule type="cellIs" dxfId="13777" priority="17089" stopIfTrue="1" operator="equal">
      <formula>"Napkin Hs"</formula>
    </cfRule>
    <cfRule type="cellIs" dxfId="13776" priority="17094" stopIfTrue="1" operator="equal">
      <formula>"Towel"</formula>
    </cfRule>
    <cfRule type="cellIs" dxfId="13775" priority="17095" stopIfTrue="1" operator="equal">
      <formula>"Napkin Hs"</formula>
    </cfRule>
    <cfRule type="cellIs" dxfId="13774" priority="17096" stopIfTrue="1" operator="equal">
      <formula>"Towel"</formula>
    </cfRule>
    <cfRule type="cellIs" dxfId="13773" priority="17097" stopIfTrue="1" operator="equal">
      <formula>"Napkin Hs"</formula>
    </cfRule>
    <cfRule type="cellIs" dxfId="13772" priority="17100" stopIfTrue="1" operator="equal">
      <formula>"Towel"</formula>
    </cfRule>
    <cfRule type="cellIs" dxfId="13771" priority="17101" stopIfTrue="1" operator="equal">
      <formula>"Napkin Hs"</formula>
    </cfRule>
    <cfRule type="cellIs" dxfId="13770" priority="17102" stopIfTrue="1" operator="equal">
      <formula>"Towel"</formula>
    </cfRule>
    <cfRule type="cellIs" dxfId="13769" priority="17103" stopIfTrue="1" operator="equal">
      <formula>"Napkin Hs"</formula>
    </cfRule>
  </conditionalFormatting>
  <conditionalFormatting sqref="C56">
    <cfRule type="cellIs" dxfId="13768" priority="17007" stopIfTrue="1" operator="equal">
      <formula>"Napkin Hs"</formula>
    </cfRule>
  </conditionalFormatting>
  <conditionalFormatting sqref="C56">
    <cfRule type="cellIs" dxfId="13767" priority="17006" stopIfTrue="1" operator="equal">
      <formula>"Napkin Hs"</formula>
    </cfRule>
  </conditionalFormatting>
  <conditionalFormatting sqref="C56">
    <cfRule type="cellIs" dxfId="13766" priority="17005" stopIfTrue="1" operator="equal">
      <formula>"Napkin Hs"</formula>
    </cfRule>
  </conditionalFormatting>
  <conditionalFormatting sqref="C56">
    <cfRule type="cellIs" dxfId="13765" priority="17004" stopIfTrue="1" operator="equal">
      <formula>"Napkin Hs"</formula>
    </cfRule>
  </conditionalFormatting>
  <conditionalFormatting sqref="C56">
    <cfRule type="cellIs" dxfId="13764" priority="17003" stopIfTrue="1" operator="equal">
      <formula>"Napkin Hs"</formula>
    </cfRule>
  </conditionalFormatting>
  <conditionalFormatting sqref="C56">
    <cfRule type="cellIs" dxfId="13763" priority="17002" stopIfTrue="1" operator="equal">
      <formula>"Napkin Hs"</formula>
    </cfRule>
  </conditionalFormatting>
  <conditionalFormatting sqref="C56">
    <cfRule type="cellIs" dxfId="13762" priority="16998" stopIfTrue="1" operator="equal">
      <formula>"Towel"</formula>
    </cfRule>
    <cfRule type="cellIs" dxfId="13761" priority="16999" stopIfTrue="1" operator="equal">
      <formula>"Napkin Hs"</formula>
    </cfRule>
  </conditionalFormatting>
  <conditionalFormatting sqref="C56">
    <cfRule type="cellIs" dxfId="13760" priority="17000" stopIfTrue="1" operator="equal">
      <formula>"Towel"</formula>
    </cfRule>
    <cfRule type="cellIs" dxfId="13759" priority="17001" stopIfTrue="1" operator="equal">
      <formula>"Napkin Hs"</formula>
    </cfRule>
  </conditionalFormatting>
  <conditionalFormatting sqref="C56">
    <cfRule type="cellIs" dxfId="13758" priority="16994" stopIfTrue="1" operator="equal">
      <formula>"Towel"</formula>
    </cfRule>
    <cfRule type="cellIs" dxfId="13757" priority="16995" stopIfTrue="1" operator="equal">
      <formula>"Napkin Hs"</formula>
    </cfRule>
  </conditionalFormatting>
  <conditionalFormatting sqref="C56">
    <cfRule type="cellIs" dxfId="13756" priority="16996" stopIfTrue="1" operator="equal">
      <formula>"Towel"</formula>
    </cfRule>
    <cfRule type="cellIs" dxfId="13755" priority="16997" stopIfTrue="1" operator="equal">
      <formula>"Napkin Hs"</formula>
    </cfRule>
  </conditionalFormatting>
  <conditionalFormatting sqref="B56">
    <cfRule type="cellIs" dxfId="13754" priority="16986" stopIfTrue="1" operator="equal">
      <formula>"Towel"</formula>
    </cfRule>
    <cfRule type="cellIs" dxfId="13753" priority="16987" stopIfTrue="1" operator="equal">
      <formula>"Napkin Hs"</formula>
    </cfRule>
  </conditionalFormatting>
  <conditionalFormatting sqref="B56">
    <cfRule type="cellIs" dxfId="13752" priority="16984" stopIfTrue="1" operator="equal">
      <formula>"Towel"</formula>
    </cfRule>
    <cfRule type="cellIs" dxfId="13751" priority="16985" stopIfTrue="1" operator="equal">
      <formula>"Napkin Hs"</formula>
    </cfRule>
  </conditionalFormatting>
  <conditionalFormatting sqref="B56">
    <cfRule type="cellIs" dxfId="13750" priority="16982" stopIfTrue="1" operator="equal">
      <formula>"Towel"</formula>
    </cfRule>
    <cfRule type="cellIs" dxfId="13749" priority="16983" stopIfTrue="1" operator="equal">
      <formula>"Napkin Hs"</formula>
    </cfRule>
  </conditionalFormatting>
  <conditionalFormatting sqref="B56">
    <cfRule type="cellIs" dxfId="13748" priority="16980" stopIfTrue="1" operator="equal">
      <formula>"Towel"</formula>
    </cfRule>
    <cfRule type="cellIs" dxfId="13747" priority="16981" stopIfTrue="1" operator="equal">
      <formula>"Napkin Hs"</formula>
    </cfRule>
  </conditionalFormatting>
  <conditionalFormatting sqref="B56">
    <cfRule type="cellIs" dxfId="13746" priority="16978" stopIfTrue="1" operator="equal">
      <formula>"Towel"</formula>
    </cfRule>
    <cfRule type="cellIs" dxfId="13745" priority="16979" stopIfTrue="1" operator="equal">
      <formula>"Napkin Hs"</formula>
    </cfRule>
  </conditionalFormatting>
  <conditionalFormatting sqref="B56">
    <cfRule type="cellIs" dxfId="13744" priority="16976" stopIfTrue="1" operator="equal">
      <formula>"Towel"</formula>
    </cfRule>
    <cfRule type="cellIs" dxfId="13743" priority="16977" stopIfTrue="1" operator="equal">
      <formula>"Napkin Hs"</formula>
    </cfRule>
  </conditionalFormatting>
  <conditionalFormatting sqref="B56">
    <cfRule type="cellIs" dxfId="13742" priority="16974" stopIfTrue="1" operator="equal">
      <formula>"Towel"</formula>
    </cfRule>
    <cfRule type="cellIs" dxfId="13741" priority="16975" stopIfTrue="1" operator="equal">
      <formula>"Napkin Hs"</formula>
    </cfRule>
  </conditionalFormatting>
  <conditionalFormatting sqref="B56">
    <cfRule type="cellIs" dxfId="13740" priority="16972" stopIfTrue="1" operator="equal">
      <formula>"Towel"</formula>
    </cfRule>
    <cfRule type="cellIs" dxfId="13739" priority="16973" stopIfTrue="1" operator="equal">
      <formula>"Napkin Hs"</formula>
    </cfRule>
  </conditionalFormatting>
  <conditionalFormatting sqref="B56">
    <cfRule type="cellIs" dxfId="13738" priority="16970" stopIfTrue="1" operator="equal">
      <formula>"Towel"</formula>
    </cfRule>
    <cfRule type="cellIs" dxfId="13737" priority="16971" stopIfTrue="1" operator="equal">
      <formula>"Napkin Hs"</formula>
    </cfRule>
  </conditionalFormatting>
  <conditionalFormatting sqref="B56">
    <cfRule type="cellIs" dxfId="13736" priority="16969" stopIfTrue="1" operator="equal">
      <formula>"Napkin Hs"</formula>
    </cfRule>
  </conditionalFormatting>
  <conditionalFormatting sqref="B56">
    <cfRule type="cellIs" dxfId="13735" priority="16968" stopIfTrue="1" operator="equal">
      <formula>"Napkin Hs"</formula>
    </cfRule>
  </conditionalFormatting>
  <conditionalFormatting sqref="B56">
    <cfRule type="cellIs" dxfId="13734" priority="16967" stopIfTrue="1" operator="equal">
      <formula>"Napkin Hs"</formula>
    </cfRule>
  </conditionalFormatting>
  <conditionalFormatting sqref="B56">
    <cfRule type="cellIs" dxfId="13733" priority="16992" stopIfTrue="1" operator="equal">
      <formula>"Towel"</formula>
    </cfRule>
    <cfRule type="cellIs" dxfId="13732" priority="16993" stopIfTrue="1" operator="equal">
      <formula>"Napkin Hs"</formula>
    </cfRule>
  </conditionalFormatting>
  <conditionalFormatting sqref="B56">
    <cfRule type="cellIs" dxfId="13731" priority="16990" stopIfTrue="1" operator="equal">
      <formula>"Towel"</formula>
    </cfRule>
    <cfRule type="cellIs" dxfId="13730" priority="16991" stopIfTrue="1" operator="equal">
      <formula>"Napkin Hs"</formula>
    </cfRule>
  </conditionalFormatting>
  <conditionalFormatting sqref="B56">
    <cfRule type="cellIs" dxfId="13729" priority="16988" stopIfTrue="1" operator="equal">
      <formula>"Towel"</formula>
    </cfRule>
    <cfRule type="cellIs" dxfId="13728" priority="16989" stopIfTrue="1" operator="equal">
      <formula>"Napkin Hs"</formula>
    </cfRule>
  </conditionalFormatting>
  <conditionalFormatting sqref="B55:C55">
    <cfRule type="cellIs" dxfId="13727" priority="16945" stopIfTrue="1" operator="equal">
      <formula>"Towel"</formula>
    </cfRule>
    <cfRule type="cellIs" dxfId="13726" priority="16946" stopIfTrue="1" operator="equal">
      <formula>"Napkin Hs"</formula>
    </cfRule>
  </conditionalFormatting>
  <conditionalFormatting sqref="C55">
    <cfRule type="cellIs" dxfId="13725" priority="16941" stopIfTrue="1" operator="equal">
      <formula>"Towel"</formula>
    </cfRule>
    <cfRule type="cellIs" dxfId="13724" priority="16942" stopIfTrue="1" operator="equal">
      <formula>"Napkin Hs"</formula>
    </cfRule>
  </conditionalFormatting>
  <conditionalFormatting sqref="C55">
    <cfRule type="cellIs" dxfId="13723" priority="16944" stopIfTrue="1" operator="equal">
      <formula>"Napkin Hs"</formula>
    </cfRule>
  </conditionalFormatting>
  <conditionalFormatting sqref="C55">
    <cfRule type="cellIs" dxfId="13722" priority="16943" stopIfTrue="1" operator="equal">
      <formula>"Towel"</formula>
    </cfRule>
  </conditionalFormatting>
  <conditionalFormatting sqref="B55">
    <cfRule type="cellIs" dxfId="13721" priority="16939" stopIfTrue="1" operator="equal">
      <formula>"Towel"</formula>
    </cfRule>
    <cfRule type="cellIs" dxfId="13720" priority="16940" stopIfTrue="1" operator="equal">
      <formula>"Napkin Hs"</formula>
    </cfRule>
  </conditionalFormatting>
  <conditionalFormatting sqref="B55">
    <cfRule type="cellIs" dxfId="13719" priority="16937" stopIfTrue="1" operator="equal">
      <formula>"Towel"</formula>
    </cfRule>
    <cfRule type="cellIs" dxfId="13718" priority="16938" stopIfTrue="1" operator="equal">
      <formula>"Napkin Hs"</formula>
    </cfRule>
  </conditionalFormatting>
  <conditionalFormatting sqref="B55">
    <cfRule type="cellIs" dxfId="13717" priority="16935" stopIfTrue="1" operator="equal">
      <formula>"Towel"</formula>
    </cfRule>
    <cfRule type="cellIs" dxfId="13716" priority="16936" stopIfTrue="1" operator="equal">
      <formula>"Napkin Hs"</formula>
    </cfRule>
  </conditionalFormatting>
  <conditionalFormatting sqref="B55">
    <cfRule type="cellIs" dxfId="13715" priority="16933" stopIfTrue="1" operator="equal">
      <formula>"Towel"</formula>
    </cfRule>
    <cfRule type="cellIs" dxfId="13714" priority="16934" stopIfTrue="1" operator="equal">
      <formula>"Napkin Hs"</formula>
    </cfRule>
  </conditionalFormatting>
  <conditionalFormatting sqref="B55">
    <cfRule type="cellIs" dxfId="13713" priority="16931" stopIfTrue="1" operator="equal">
      <formula>"Towel"</formula>
    </cfRule>
    <cfRule type="cellIs" dxfId="13712" priority="16932" stopIfTrue="1" operator="equal">
      <formula>"Napkin Hs"</formula>
    </cfRule>
  </conditionalFormatting>
  <conditionalFormatting sqref="B55">
    <cfRule type="cellIs" dxfId="13711" priority="16929" stopIfTrue="1" operator="equal">
      <formula>"Towel"</formula>
    </cfRule>
    <cfRule type="cellIs" dxfId="13710" priority="16930" stopIfTrue="1" operator="equal">
      <formula>"Napkin Hs"</formula>
    </cfRule>
  </conditionalFormatting>
  <conditionalFormatting sqref="B55">
    <cfRule type="cellIs" dxfId="13709" priority="16927" stopIfTrue="1" operator="equal">
      <formula>"Towel"</formula>
    </cfRule>
    <cfRule type="cellIs" dxfId="13708" priority="16928" stopIfTrue="1" operator="equal">
      <formula>"Napkin Hs"</formula>
    </cfRule>
  </conditionalFormatting>
  <conditionalFormatting sqref="B55">
    <cfRule type="cellIs" dxfId="13707" priority="16925" stopIfTrue="1" operator="equal">
      <formula>"Towel"</formula>
    </cfRule>
    <cfRule type="cellIs" dxfId="13706" priority="16926" stopIfTrue="1" operator="equal">
      <formula>"Napkin Hs"</formula>
    </cfRule>
  </conditionalFormatting>
  <conditionalFormatting sqref="B55">
    <cfRule type="cellIs" dxfId="13705" priority="16924" stopIfTrue="1" operator="equal">
      <formula>"Napkin Hs"</formula>
    </cfRule>
  </conditionalFormatting>
  <conditionalFormatting sqref="B55">
    <cfRule type="cellIs" dxfId="13704" priority="16923" stopIfTrue="1" operator="equal">
      <formula>"Napkin Hs"</formula>
    </cfRule>
  </conditionalFormatting>
  <conditionalFormatting sqref="B55">
    <cfRule type="cellIs" dxfId="13703" priority="16922" stopIfTrue="1" operator="equal">
      <formula>"Napkin Hs"</formula>
    </cfRule>
  </conditionalFormatting>
  <conditionalFormatting sqref="C55">
    <cfRule type="cellIs" dxfId="13702" priority="16920" stopIfTrue="1" operator="equal">
      <formula>"Towel"</formula>
    </cfRule>
    <cfRule type="cellIs" dxfId="13701" priority="16921" stopIfTrue="1" operator="equal">
      <formula>"Napkin Hs"</formula>
    </cfRule>
  </conditionalFormatting>
  <conditionalFormatting sqref="C55">
    <cfRule type="cellIs" dxfId="13700" priority="16916" stopIfTrue="1" operator="equal">
      <formula>"Towel"</formula>
    </cfRule>
    <cfRule type="cellIs" dxfId="13699" priority="16917" stopIfTrue="1" operator="equal">
      <formula>"Napkin Hs"</formula>
    </cfRule>
  </conditionalFormatting>
  <conditionalFormatting sqref="C55">
    <cfRule type="cellIs" dxfId="13698" priority="16918" stopIfTrue="1" operator="equal">
      <formula>"Towel"</formula>
    </cfRule>
    <cfRule type="cellIs" dxfId="13697" priority="16919" stopIfTrue="1" operator="equal">
      <formula>"Napkin Hs"</formula>
    </cfRule>
  </conditionalFormatting>
  <conditionalFormatting sqref="C55">
    <cfRule type="cellIs" dxfId="13696" priority="16914" stopIfTrue="1" operator="equal">
      <formula>"Towel"</formula>
    </cfRule>
    <cfRule type="cellIs" dxfId="13695" priority="16915" stopIfTrue="1" operator="equal">
      <formula>"Napkin Hs"</formula>
    </cfRule>
  </conditionalFormatting>
  <conditionalFormatting sqref="C55">
    <cfRule type="cellIs" dxfId="13694" priority="16912" stopIfTrue="1" operator="equal">
      <formula>"Towel"</formula>
    </cfRule>
    <cfRule type="cellIs" dxfId="13693" priority="16913" stopIfTrue="1" operator="equal">
      <formula>"Napkin Hs"</formula>
    </cfRule>
  </conditionalFormatting>
  <conditionalFormatting sqref="C55">
    <cfRule type="cellIs" dxfId="13692" priority="16910" stopIfTrue="1" operator="equal">
      <formula>"Towel"</formula>
    </cfRule>
    <cfRule type="cellIs" dxfId="13691" priority="16911" stopIfTrue="1" operator="equal">
      <formula>"Napkin Hs"</formula>
    </cfRule>
  </conditionalFormatting>
  <conditionalFormatting sqref="C55">
    <cfRule type="cellIs" dxfId="13690" priority="16902" stopIfTrue="1" operator="equal">
      <formula>"Towel"</formula>
    </cfRule>
    <cfRule type="cellIs" dxfId="13689" priority="16903" stopIfTrue="1" operator="equal">
      <formula>"Napkin Hs"</formula>
    </cfRule>
  </conditionalFormatting>
  <conditionalFormatting sqref="C55">
    <cfRule type="cellIs" dxfId="13688" priority="16904" stopIfTrue="1" operator="equal">
      <formula>"Towel"</formula>
    </cfRule>
    <cfRule type="cellIs" dxfId="13687" priority="16905" stopIfTrue="1" operator="equal">
      <formula>"Napkin Hs"</formula>
    </cfRule>
  </conditionalFormatting>
  <conditionalFormatting sqref="C55">
    <cfRule type="cellIs" dxfId="13686" priority="16900" stopIfTrue="1" operator="equal">
      <formula>"Towel"</formula>
    </cfRule>
    <cfRule type="cellIs" dxfId="13685" priority="16901" stopIfTrue="1" operator="equal">
      <formula>"Napkin Hs"</formula>
    </cfRule>
  </conditionalFormatting>
  <conditionalFormatting sqref="C55">
    <cfRule type="cellIs" dxfId="13684" priority="16898" stopIfTrue="1" operator="equal">
      <formula>"Towel"</formula>
    </cfRule>
    <cfRule type="cellIs" dxfId="13683" priority="16899" stopIfTrue="1" operator="equal">
      <formula>"Napkin Hs"</formula>
    </cfRule>
  </conditionalFormatting>
  <conditionalFormatting sqref="C55">
    <cfRule type="cellIs" dxfId="13682" priority="16906" stopIfTrue="1" operator="equal">
      <formula>"Towel"</formula>
    </cfRule>
    <cfRule type="cellIs" dxfId="13681" priority="16907" stopIfTrue="1" operator="equal">
      <formula>"Napkin Hs"</formula>
    </cfRule>
  </conditionalFormatting>
  <conditionalFormatting sqref="C55">
    <cfRule type="cellIs" dxfId="13680" priority="16908" stopIfTrue="1" operator="equal">
      <formula>"Towel"</formula>
    </cfRule>
    <cfRule type="cellIs" dxfId="13679" priority="16909" stopIfTrue="1" operator="equal">
      <formula>"Napkin Hs"</formula>
    </cfRule>
  </conditionalFormatting>
  <conditionalFormatting sqref="C55">
    <cfRule type="cellIs" dxfId="13678" priority="16896" stopIfTrue="1" operator="equal">
      <formula>"Towel"</formula>
    </cfRule>
    <cfRule type="cellIs" dxfId="13677" priority="16897" stopIfTrue="1" operator="equal">
      <formula>"Napkin Hs"</formula>
    </cfRule>
  </conditionalFormatting>
  <conditionalFormatting sqref="C55">
    <cfRule type="cellIs" dxfId="13676" priority="16892" stopIfTrue="1" operator="equal">
      <formula>"Towel"</formula>
    </cfRule>
    <cfRule type="cellIs" dxfId="13675" priority="16893" stopIfTrue="1" operator="equal">
      <formula>"Napkin Hs"</formula>
    </cfRule>
  </conditionalFormatting>
  <conditionalFormatting sqref="C55">
    <cfRule type="cellIs" dxfId="13674" priority="16894" stopIfTrue="1" operator="equal">
      <formula>"Towel"</formula>
    </cfRule>
    <cfRule type="cellIs" dxfId="13673" priority="16895" stopIfTrue="1" operator="equal">
      <formula>"Napkin Hs"</formula>
    </cfRule>
  </conditionalFormatting>
  <conditionalFormatting sqref="C55">
    <cfRule type="cellIs" dxfId="13672" priority="16890" stopIfTrue="1" operator="equal">
      <formula>"Towel"</formula>
    </cfRule>
    <cfRule type="cellIs" dxfId="13671" priority="16891" stopIfTrue="1" operator="equal">
      <formula>"Napkin Hs"</formula>
    </cfRule>
  </conditionalFormatting>
  <conditionalFormatting sqref="C55">
    <cfRule type="cellIs" dxfId="13670" priority="16888" stopIfTrue="1" operator="equal">
      <formula>"Towel"</formula>
    </cfRule>
    <cfRule type="cellIs" dxfId="13669" priority="16889" stopIfTrue="1" operator="equal">
      <formula>"Napkin Hs"</formula>
    </cfRule>
  </conditionalFormatting>
  <conditionalFormatting sqref="C55">
    <cfRule type="cellIs" dxfId="13668" priority="16886" stopIfTrue="1" operator="equal">
      <formula>"Towel"</formula>
    </cfRule>
    <cfRule type="cellIs" dxfId="13667" priority="16887" stopIfTrue="1" operator="equal">
      <formula>"Napkin Hs"</formula>
    </cfRule>
  </conditionalFormatting>
  <conditionalFormatting sqref="C55">
    <cfRule type="cellIs" dxfId="13666" priority="16878" stopIfTrue="1" operator="equal">
      <formula>"Towel"</formula>
    </cfRule>
    <cfRule type="cellIs" dxfId="13665" priority="16879" stopIfTrue="1" operator="equal">
      <formula>"Napkin Hs"</formula>
    </cfRule>
  </conditionalFormatting>
  <conditionalFormatting sqref="C55">
    <cfRule type="cellIs" dxfId="13664" priority="16880" stopIfTrue="1" operator="equal">
      <formula>"Towel"</formula>
    </cfRule>
    <cfRule type="cellIs" dxfId="13663" priority="16881" stopIfTrue="1" operator="equal">
      <formula>"Napkin Hs"</formula>
    </cfRule>
  </conditionalFormatting>
  <conditionalFormatting sqref="C55">
    <cfRule type="cellIs" dxfId="13662" priority="16876" stopIfTrue="1" operator="equal">
      <formula>"Towel"</formula>
    </cfRule>
    <cfRule type="cellIs" dxfId="13661" priority="16877" stopIfTrue="1" operator="equal">
      <formula>"Napkin Hs"</formula>
    </cfRule>
  </conditionalFormatting>
  <conditionalFormatting sqref="C55">
    <cfRule type="cellIs" dxfId="13660" priority="16874" stopIfTrue="1" operator="equal">
      <formula>"Towel"</formula>
    </cfRule>
    <cfRule type="cellIs" dxfId="13659" priority="16875" stopIfTrue="1" operator="equal">
      <formula>"Napkin Hs"</formula>
    </cfRule>
  </conditionalFormatting>
  <conditionalFormatting sqref="C55">
    <cfRule type="cellIs" dxfId="13658" priority="16882" stopIfTrue="1" operator="equal">
      <formula>"Towel"</formula>
    </cfRule>
    <cfRule type="cellIs" dxfId="13657" priority="16883" stopIfTrue="1" operator="equal">
      <formula>"Napkin Hs"</formula>
    </cfRule>
  </conditionalFormatting>
  <conditionalFormatting sqref="C55">
    <cfRule type="cellIs" dxfId="13656" priority="16884" stopIfTrue="1" operator="equal">
      <formula>"Towel"</formula>
    </cfRule>
    <cfRule type="cellIs" dxfId="13655" priority="16885" stopIfTrue="1" operator="equal">
      <formula>"Napkin Hs"</formula>
    </cfRule>
  </conditionalFormatting>
  <conditionalFormatting sqref="C55">
    <cfRule type="cellIs" dxfId="13654" priority="16872" stopIfTrue="1" operator="equal">
      <formula>"Towel"</formula>
    </cfRule>
    <cfRule type="cellIs" dxfId="13653" priority="16873" stopIfTrue="1" operator="equal">
      <formula>"Napkin Hs"</formula>
    </cfRule>
  </conditionalFormatting>
  <conditionalFormatting sqref="C55">
    <cfRule type="cellIs" dxfId="13652" priority="16868" stopIfTrue="1" operator="equal">
      <formula>"Towel"</formula>
    </cfRule>
    <cfRule type="cellIs" dxfId="13651" priority="16869" stopIfTrue="1" operator="equal">
      <formula>"Napkin Hs"</formula>
    </cfRule>
  </conditionalFormatting>
  <conditionalFormatting sqref="C55">
    <cfRule type="cellIs" dxfId="13650" priority="16870" stopIfTrue="1" operator="equal">
      <formula>"Towel"</formula>
    </cfRule>
    <cfRule type="cellIs" dxfId="13649" priority="16871" stopIfTrue="1" operator="equal">
      <formula>"Napkin Hs"</formula>
    </cfRule>
  </conditionalFormatting>
  <conditionalFormatting sqref="C55">
    <cfRule type="cellIs" dxfId="13648" priority="16864" stopIfTrue="1" operator="equal">
      <formula>"Towel"</formula>
    </cfRule>
    <cfRule type="cellIs" dxfId="13647" priority="16865" stopIfTrue="1" operator="equal">
      <formula>"Napkin Hs"</formula>
    </cfRule>
  </conditionalFormatting>
  <conditionalFormatting sqref="C55">
    <cfRule type="cellIs" dxfId="13646" priority="16866" stopIfTrue="1" operator="equal">
      <formula>"Towel"</formula>
    </cfRule>
    <cfRule type="cellIs" dxfId="13645" priority="16867" stopIfTrue="1" operator="equal">
      <formula>"Napkin Hs"</formula>
    </cfRule>
  </conditionalFormatting>
  <conditionalFormatting sqref="C55">
    <cfRule type="cellIs" dxfId="13644" priority="16862" stopIfTrue="1" operator="equal">
      <formula>"Towel"</formula>
    </cfRule>
    <cfRule type="cellIs" dxfId="13643" priority="16863" stopIfTrue="1" operator="equal">
      <formula>"Napkin Hs"</formula>
    </cfRule>
  </conditionalFormatting>
  <conditionalFormatting sqref="C55">
    <cfRule type="cellIs" dxfId="13642" priority="16856" stopIfTrue="1" operator="equal">
      <formula>"Towel"</formula>
    </cfRule>
    <cfRule type="cellIs" dxfId="13641" priority="16857" stopIfTrue="1" operator="equal">
      <formula>"Napkin Hs"</formula>
    </cfRule>
  </conditionalFormatting>
  <conditionalFormatting sqref="C55">
    <cfRule type="cellIs" dxfId="13640" priority="16860" stopIfTrue="1" operator="equal">
      <formula>"Towel"</formula>
    </cfRule>
    <cfRule type="cellIs" dxfId="13639" priority="16861" stopIfTrue="1" operator="equal">
      <formula>"Napkin Hs"</formula>
    </cfRule>
  </conditionalFormatting>
  <conditionalFormatting sqref="C55">
    <cfRule type="cellIs" dxfId="13638" priority="16858" stopIfTrue="1" operator="equal">
      <formula>"Towel"</formula>
    </cfRule>
    <cfRule type="cellIs" dxfId="13637" priority="16859" stopIfTrue="1" operator="equal">
      <formula>"Napkin Hs"</formula>
    </cfRule>
  </conditionalFormatting>
  <conditionalFormatting sqref="C55">
    <cfRule type="cellIs" dxfId="13636" priority="16850" stopIfTrue="1" operator="equal">
      <formula>"Towel"</formula>
    </cfRule>
    <cfRule type="cellIs" dxfId="13635" priority="16851" stopIfTrue="1" operator="equal">
      <formula>"Napkin Hs"</formula>
    </cfRule>
  </conditionalFormatting>
  <conditionalFormatting sqref="C55">
    <cfRule type="cellIs" dxfId="13634" priority="16852" stopIfTrue="1" operator="equal">
      <formula>"Towel"</formula>
    </cfRule>
    <cfRule type="cellIs" dxfId="13633" priority="16853" stopIfTrue="1" operator="equal">
      <formula>"Napkin Hs"</formula>
    </cfRule>
  </conditionalFormatting>
  <conditionalFormatting sqref="C55">
    <cfRule type="cellIs" dxfId="13632" priority="16854" stopIfTrue="1" operator="equal">
      <formula>"Towel"</formula>
    </cfRule>
    <cfRule type="cellIs" dxfId="13631" priority="16855" stopIfTrue="1" operator="equal">
      <formula>"Napkin Hs"</formula>
    </cfRule>
  </conditionalFormatting>
  <conditionalFormatting sqref="C55">
    <cfRule type="cellIs" dxfId="13630" priority="16848" stopIfTrue="1" operator="equal">
      <formula>"Towel"</formula>
    </cfRule>
    <cfRule type="cellIs" dxfId="13629" priority="16849" stopIfTrue="1" operator="equal">
      <formula>"Napkin Hs"</formula>
    </cfRule>
  </conditionalFormatting>
  <conditionalFormatting sqref="C55">
    <cfRule type="cellIs" dxfId="13628" priority="16846" stopIfTrue="1" operator="equal">
      <formula>"Towel"</formula>
    </cfRule>
    <cfRule type="cellIs" dxfId="13627" priority="16847" stopIfTrue="1" operator="equal">
      <formula>"Napkin Hs"</formula>
    </cfRule>
  </conditionalFormatting>
  <conditionalFormatting sqref="C55">
    <cfRule type="cellIs" dxfId="13626" priority="16822" stopIfTrue="1" operator="equal">
      <formula>"Towel"</formula>
    </cfRule>
  </conditionalFormatting>
  <conditionalFormatting sqref="C55">
    <cfRule type="cellIs" dxfId="13625" priority="16823" stopIfTrue="1" operator="equal">
      <formula>"Napkin Hs"</formula>
    </cfRule>
    <cfRule type="cellIs" dxfId="13624" priority="16828" stopIfTrue="1" operator="equal">
      <formula>"Towel"</formula>
    </cfRule>
    <cfRule type="cellIs" dxfId="13623" priority="16829" stopIfTrue="1" operator="equal">
      <formula>"Napkin Hs"</formula>
    </cfRule>
    <cfRule type="cellIs" dxfId="13622" priority="16838" stopIfTrue="1" operator="equal">
      <formula>"Towel"</formula>
    </cfRule>
    <cfRule type="cellIs" dxfId="13621" priority="16839" stopIfTrue="1" operator="equal">
      <formula>"Napkin Hs"</formula>
    </cfRule>
    <cfRule type="cellIs" dxfId="13620" priority="16844" stopIfTrue="1" operator="equal">
      <formula>"Towel"</formula>
    </cfRule>
    <cfRule type="cellIs" dxfId="13619" priority="16845" stopIfTrue="1" operator="equal">
      <formula>"Napkin Hs"</formula>
    </cfRule>
  </conditionalFormatting>
  <conditionalFormatting sqref="C55">
    <cfRule type="cellIs" dxfId="13618" priority="16824" stopIfTrue="1" operator="equal">
      <formula>"Towel"</formula>
    </cfRule>
    <cfRule type="cellIs" dxfId="13617" priority="16825" stopIfTrue="1" operator="equal">
      <formula>"Napkin Hs"</formula>
    </cfRule>
    <cfRule type="cellIs" dxfId="13616" priority="16826" stopIfTrue="1" operator="equal">
      <formula>"Towel"</formula>
    </cfRule>
    <cfRule type="cellIs" dxfId="13615" priority="16827" stopIfTrue="1" operator="equal">
      <formula>"Napkin Hs"</formula>
    </cfRule>
    <cfRule type="cellIs" dxfId="13614" priority="16830" stopIfTrue="1" operator="equal">
      <formula>"Towel"</formula>
    </cfRule>
    <cfRule type="cellIs" dxfId="13613" priority="16831" stopIfTrue="1" operator="equal">
      <formula>"Napkin Hs"</formula>
    </cfRule>
    <cfRule type="cellIs" dxfId="13612" priority="16832" stopIfTrue="1" operator="equal">
      <formula>"Towel"</formula>
    </cfRule>
    <cfRule type="cellIs" dxfId="13611" priority="16833" stopIfTrue="1" operator="equal">
      <formula>"Napkin Hs"</formula>
    </cfRule>
    <cfRule type="cellIs" dxfId="13610" priority="16834" stopIfTrue="1" operator="equal">
      <formula>"Towel"</formula>
    </cfRule>
    <cfRule type="cellIs" dxfId="13609" priority="16835" stopIfTrue="1" operator="equal">
      <formula>"Napkin Hs"</formula>
    </cfRule>
    <cfRule type="cellIs" dxfId="13608" priority="16836" stopIfTrue="1" operator="equal">
      <formula>"Towel"</formula>
    </cfRule>
    <cfRule type="cellIs" dxfId="13607" priority="16837" stopIfTrue="1" operator="equal">
      <formula>"Napkin Hs"</formula>
    </cfRule>
    <cfRule type="cellIs" dxfId="13606" priority="16840" stopIfTrue="1" operator="equal">
      <formula>"Towel"</formula>
    </cfRule>
    <cfRule type="cellIs" dxfId="13605" priority="16841" stopIfTrue="1" operator="equal">
      <formula>"Napkin Hs"</formula>
    </cfRule>
    <cfRule type="cellIs" dxfId="13604" priority="16843" stopIfTrue="1" operator="equal">
      <formula>"Napkin Hs"</formula>
    </cfRule>
  </conditionalFormatting>
  <conditionalFormatting sqref="C55">
    <cfRule type="cellIs" dxfId="13603" priority="16842" stopIfTrue="1" operator="equal">
      <formula>"Towel"</formula>
    </cfRule>
  </conditionalFormatting>
  <conditionalFormatting sqref="C55">
    <cfRule type="cellIs" dxfId="13602" priority="16820" stopIfTrue="1" operator="equal">
      <formula>"Towel"</formula>
    </cfRule>
    <cfRule type="cellIs" dxfId="13601" priority="16821" stopIfTrue="1" operator="equal">
      <formula>"Napkin Hs"</formula>
    </cfRule>
  </conditionalFormatting>
  <conditionalFormatting sqref="C55">
    <cfRule type="cellIs" dxfId="13600" priority="16819" stopIfTrue="1" operator="equal">
      <formula>"Napkin Hs"</formula>
    </cfRule>
  </conditionalFormatting>
  <conditionalFormatting sqref="C55">
    <cfRule type="cellIs" dxfId="13599" priority="16818" stopIfTrue="1" operator="equal">
      <formula>"Towel"</formula>
    </cfRule>
  </conditionalFormatting>
  <conditionalFormatting sqref="C55">
    <cfRule type="cellIs" dxfId="13598" priority="16816" stopIfTrue="1" operator="equal">
      <formula>"Towel"</formula>
    </cfRule>
  </conditionalFormatting>
  <conditionalFormatting sqref="C55">
    <cfRule type="cellIs" dxfId="13597" priority="16817" stopIfTrue="1" operator="equal">
      <formula>"Napkin Hs"</formula>
    </cfRule>
  </conditionalFormatting>
  <conditionalFormatting sqref="C55">
    <cfRule type="cellIs" dxfId="13596" priority="16720" stopIfTrue="1" operator="equal">
      <formula>"Towel"</formula>
    </cfRule>
  </conditionalFormatting>
  <conditionalFormatting sqref="C55">
    <cfRule type="cellIs" dxfId="13595" priority="16730" stopIfTrue="1" operator="equal">
      <formula>"Towel"</formula>
    </cfRule>
    <cfRule type="cellIs" dxfId="13594" priority="16731" stopIfTrue="1" operator="equal">
      <formula>"Napkin Hs"</formula>
    </cfRule>
    <cfRule type="cellIs" dxfId="13593" priority="16736" stopIfTrue="1" operator="equal">
      <formula>"Towel"</formula>
    </cfRule>
    <cfRule type="cellIs" dxfId="13592" priority="16737" stopIfTrue="1" operator="equal">
      <formula>"Napkin Hs"</formula>
    </cfRule>
    <cfRule type="cellIs" dxfId="13591" priority="16742" stopIfTrue="1" operator="equal">
      <formula>"Towel"</formula>
    </cfRule>
    <cfRule type="cellIs" dxfId="13590" priority="16743" stopIfTrue="1" operator="equal">
      <formula>"Napkin Hs"</formula>
    </cfRule>
    <cfRule type="cellIs" dxfId="13589" priority="16744" stopIfTrue="1" operator="equal">
      <formula>"Towel"</formula>
    </cfRule>
    <cfRule type="cellIs" dxfId="13588" priority="16745" stopIfTrue="1" operator="equal">
      <formula>"Napkin Hs"</formula>
    </cfRule>
    <cfRule type="cellIs" dxfId="13587" priority="16750" stopIfTrue="1" operator="equal">
      <formula>"Towel"</formula>
    </cfRule>
    <cfRule type="cellIs" dxfId="13586" priority="16751" stopIfTrue="1" operator="equal">
      <formula>"Napkin Hs"</formula>
    </cfRule>
    <cfRule type="cellIs" dxfId="13585" priority="16760" stopIfTrue="1" operator="equal">
      <formula>"Towel"</formula>
    </cfRule>
    <cfRule type="cellIs" dxfId="13584" priority="16761" stopIfTrue="1" operator="equal">
      <formula>"Napkin Hs"</formula>
    </cfRule>
    <cfRule type="cellIs" dxfId="13583" priority="16766" stopIfTrue="1" operator="equal">
      <formula>"Towel"</formula>
    </cfRule>
    <cfRule type="cellIs" dxfId="13582" priority="16767" stopIfTrue="1" operator="equal">
      <formula>"Napkin Hs"</formula>
    </cfRule>
    <cfRule type="cellIs" dxfId="13581" priority="16768" stopIfTrue="1" operator="equal">
      <formula>"Towel"</formula>
    </cfRule>
    <cfRule type="cellIs" dxfId="13580" priority="16769" stopIfTrue="1" operator="equal">
      <formula>"Napkin Hs"</formula>
    </cfRule>
    <cfRule type="cellIs" dxfId="13579" priority="16774" stopIfTrue="1" operator="equal">
      <formula>"Towel"</formula>
    </cfRule>
    <cfRule type="cellIs" dxfId="13578" priority="16775" stopIfTrue="1" operator="equal">
      <formula>"Napkin Hs"</formula>
    </cfRule>
    <cfRule type="cellIs" dxfId="13577" priority="16784" stopIfTrue="1" operator="equal">
      <formula>"Towel"</formula>
    </cfRule>
    <cfRule type="cellIs" dxfId="13576" priority="16785" stopIfTrue="1" operator="equal">
      <formula>"Napkin Hs"</formula>
    </cfRule>
    <cfRule type="cellIs" dxfId="13575" priority="16786" stopIfTrue="1" operator="equal">
      <formula>"Towel"</formula>
    </cfRule>
    <cfRule type="cellIs" dxfId="13574" priority="16787" stopIfTrue="1" operator="equal">
      <formula>"Napkin Hs"</formula>
    </cfRule>
    <cfRule type="cellIs" dxfId="13573" priority="16792" stopIfTrue="1" operator="equal">
      <formula>"Towel"</formula>
    </cfRule>
    <cfRule type="cellIs" dxfId="13572" priority="16793" stopIfTrue="1" operator="equal">
      <formula>"Napkin Hs"</formula>
    </cfRule>
    <cfRule type="cellIs" dxfId="13571" priority="16802" stopIfTrue="1" operator="equal">
      <formula>"Towel"</formula>
    </cfRule>
    <cfRule type="cellIs" dxfId="13570" priority="16803" stopIfTrue="1" operator="equal">
      <formula>"Napkin Hs"</formula>
    </cfRule>
    <cfRule type="cellIs" dxfId="13569" priority="16804" stopIfTrue="1" operator="equal">
      <formula>"Towel"</formula>
    </cfRule>
    <cfRule type="cellIs" dxfId="13568" priority="16805" stopIfTrue="1" operator="equal">
      <formula>"Napkin Hs"</formula>
    </cfRule>
    <cfRule type="cellIs" dxfId="13567" priority="16811" stopIfTrue="1" operator="equal">
      <formula>"Napkin Hs"</formula>
    </cfRule>
  </conditionalFormatting>
  <conditionalFormatting sqref="C55">
    <cfRule type="cellIs" dxfId="13566" priority="16810" stopIfTrue="1" operator="equal">
      <formula>"Towel"</formula>
    </cfRule>
  </conditionalFormatting>
  <conditionalFormatting sqref="C55">
    <cfRule type="cellIs" dxfId="13565" priority="16721" stopIfTrue="1" operator="equal">
      <formula>"Napkin Hs"</formula>
    </cfRule>
    <cfRule type="cellIs" dxfId="13564" priority="16722" stopIfTrue="1" operator="equal">
      <formula>"Towel"</formula>
    </cfRule>
    <cfRule type="cellIs" dxfId="13563" priority="16723" stopIfTrue="1" operator="equal">
      <formula>"Napkin Hs"</formula>
    </cfRule>
    <cfRule type="cellIs" dxfId="13562" priority="16724" stopIfTrue="1" operator="equal">
      <formula>"Towel"</formula>
    </cfRule>
    <cfRule type="cellIs" dxfId="13561" priority="16725" stopIfTrue="1" operator="equal">
      <formula>"Napkin Hs"</formula>
    </cfRule>
    <cfRule type="cellIs" dxfId="13560" priority="16726" stopIfTrue="1" operator="equal">
      <formula>"Towel"</formula>
    </cfRule>
    <cfRule type="cellIs" dxfId="13559" priority="16727" stopIfTrue="1" operator="equal">
      <formula>"Napkin Hs"</formula>
    </cfRule>
    <cfRule type="cellIs" dxfId="13558" priority="16728" stopIfTrue="1" operator="equal">
      <formula>"Towel"</formula>
    </cfRule>
    <cfRule type="cellIs" dxfId="13557" priority="16729" stopIfTrue="1" operator="equal">
      <formula>"Napkin Hs"</formula>
    </cfRule>
    <cfRule type="cellIs" dxfId="13556" priority="16732" stopIfTrue="1" operator="equal">
      <formula>"Towel"</formula>
    </cfRule>
    <cfRule type="cellIs" dxfId="13555" priority="16733" stopIfTrue="1" operator="equal">
      <formula>"Napkin Hs"</formula>
    </cfRule>
    <cfRule type="cellIs" dxfId="13554" priority="16734" stopIfTrue="1" operator="equal">
      <formula>"Towel"</formula>
    </cfRule>
    <cfRule type="cellIs" dxfId="13553" priority="16735" stopIfTrue="1" operator="equal">
      <formula>"Napkin Hs"</formula>
    </cfRule>
    <cfRule type="cellIs" dxfId="13552" priority="16738" stopIfTrue="1" operator="equal">
      <formula>"Towel"</formula>
    </cfRule>
    <cfRule type="cellIs" dxfId="13551" priority="16739" stopIfTrue="1" operator="equal">
      <formula>"Napkin Hs"</formula>
    </cfRule>
    <cfRule type="cellIs" dxfId="13550" priority="16740" stopIfTrue="1" operator="equal">
      <formula>"Towel"</formula>
    </cfRule>
    <cfRule type="cellIs" dxfId="13549" priority="16741" stopIfTrue="1" operator="equal">
      <formula>"Napkin Hs"</formula>
    </cfRule>
    <cfRule type="cellIs" dxfId="13548" priority="16746" stopIfTrue="1" operator="equal">
      <formula>"Towel"</formula>
    </cfRule>
    <cfRule type="cellIs" dxfId="13547" priority="16747" stopIfTrue="1" operator="equal">
      <formula>"Napkin Hs"</formula>
    </cfRule>
    <cfRule type="cellIs" dxfId="13546" priority="16748" stopIfTrue="1" operator="equal">
      <formula>"Towel"</formula>
    </cfRule>
    <cfRule type="cellIs" dxfId="13545" priority="16749" stopIfTrue="1" operator="equal">
      <formula>"Napkin Hs"</formula>
    </cfRule>
    <cfRule type="cellIs" dxfId="13544" priority="16752" stopIfTrue="1" operator="equal">
      <formula>"Towel"</formula>
    </cfRule>
    <cfRule type="cellIs" dxfId="13543" priority="16753" stopIfTrue="1" operator="equal">
      <formula>"Napkin Hs"</formula>
    </cfRule>
    <cfRule type="cellIs" dxfId="13542" priority="16754" stopIfTrue="1" operator="equal">
      <formula>"Towel"</formula>
    </cfRule>
    <cfRule type="cellIs" dxfId="13541" priority="16755" stopIfTrue="1" operator="equal">
      <formula>"Napkin Hs"</formula>
    </cfRule>
    <cfRule type="cellIs" dxfId="13540" priority="16756" stopIfTrue="1" operator="equal">
      <formula>"Towel"</formula>
    </cfRule>
    <cfRule type="cellIs" dxfId="13539" priority="16757" stopIfTrue="1" operator="equal">
      <formula>"Napkin Hs"</formula>
    </cfRule>
    <cfRule type="cellIs" dxfId="13538" priority="16758" stopIfTrue="1" operator="equal">
      <formula>"Towel"</formula>
    </cfRule>
    <cfRule type="cellIs" dxfId="13537" priority="16759" stopIfTrue="1" operator="equal">
      <formula>"Napkin Hs"</formula>
    </cfRule>
    <cfRule type="cellIs" dxfId="13536" priority="16762" stopIfTrue="1" operator="equal">
      <formula>"Towel"</formula>
    </cfRule>
    <cfRule type="cellIs" dxfId="13535" priority="16763" stopIfTrue="1" operator="equal">
      <formula>"Napkin Hs"</formula>
    </cfRule>
    <cfRule type="cellIs" dxfId="13534" priority="16764" stopIfTrue="1" operator="equal">
      <formula>"Towel"</formula>
    </cfRule>
    <cfRule type="cellIs" dxfId="13533" priority="16765" stopIfTrue="1" operator="equal">
      <formula>"Napkin Hs"</formula>
    </cfRule>
    <cfRule type="cellIs" dxfId="13532" priority="16770" stopIfTrue="1" operator="equal">
      <formula>"Towel"</formula>
    </cfRule>
    <cfRule type="cellIs" dxfId="13531" priority="16771" stopIfTrue="1" operator="equal">
      <formula>"Napkin Hs"</formula>
    </cfRule>
    <cfRule type="cellIs" dxfId="13530" priority="16772" stopIfTrue="1" operator="equal">
      <formula>"Towel"</formula>
    </cfRule>
    <cfRule type="cellIs" dxfId="13529" priority="16773" stopIfTrue="1" operator="equal">
      <formula>"Napkin Hs"</formula>
    </cfRule>
    <cfRule type="cellIs" dxfId="13528" priority="16776" stopIfTrue="1" operator="equal">
      <formula>"Towel"</formula>
    </cfRule>
    <cfRule type="cellIs" dxfId="13527" priority="16777" stopIfTrue="1" operator="equal">
      <formula>"Napkin Hs"</formula>
    </cfRule>
    <cfRule type="cellIs" dxfId="13526" priority="16778" stopIfTrue="1" operator="equal">
      <formula>"Towel"</formula>
    </cfRule>
    <cfRule type="cellIs" dxfId="13525" priority="16779" stopIfTrue="1" operator="equal">
      <formula>"Napkin Hs"</formula>
    </cfRule>
    <cfRule type="cellIs" dxfId="13524" priority="16780" stopIfTrue="1" operator="equal">
      <formula>"Towel"</formula>
    </cfRule>
    <cfRule type="cellIs" dxfId="13523" priority="16781" stopIfTrue="1" operator="equal">
      <formula>"Napkin Hs"</formula>
    </cfRule>
    <cfRule type="cellIs" dxfId="13522" priority="16782" stopIfTrue="1" operator="equal">
      <formula>"Towel"</formula>
    </cfRule>
    <cfRule type="cellIs" dxfId="13521" priority="16783" stopIfTrue="1" operator="equal">
      <formula>"Napkin Hs"</formula>
    </cfRule>
    <cfRule type="cellIs" dxfId="13520" priority="16788" stopIfTrue="1" operator="equal">
      <formula>"Towel"</formula>
    </cfRule>
    <cfRule type="cellIs" dxfId="13519" priority="16789" stopIfTrue="1" operator="equal">
      <formula>"Napkin Hs"</formula>
    </cfRule>
    <cfRule type="cellIs" dxfId="13518" priority="16790" stopIfTrue="1" operator="equal">
      <formula>"Towel"</formula>
    </cfRule>
    <cfRule type="cellIs" dxfId="13517" priority="16791" stopIfTrue="1" operator="equal">
      <formula>"Napkin Hs"</formula>
    </cfRule>
    <cfRule type="cellIs" dxfId="13516" priority="16794" stopIfTrue="1" operator="equal">
      <formula>"Towel"</formula>
    </cfRule>
    <cfRule type="cellIs" dxfId="13515" priority="16795" stopIfTrue="1" operator="equal">
      <formula>"Napkin Hs"</formula>
    </cfRule>
    <cfRule type="cellIs" dxfId="13514" priority="16796" stopIfTrue="1" operator="equal">
      <formula>"Towel"</formula>
    </cfRule>
    <cfRule type="cellIs" dxfId="13513" priority="16797" stopIfTrue="1" operator="equal">
      <formula>"Napkin Hs"</formula>
    </cfRule>
    <cfRule type="cellIs" dxfId="13512" priority="16798" stopIfTrue="1" operator="equal">
      <formula>"Towel"</formula>
    </cfRule>
    <cfRule type="cellIs" dxfId="13511" priority="16799" stopIfTrue="1" operator="equal">
      <formula>"Napkin Hs"</formula>
    </cfRule>
    <cfRule type="cellIs" dxfId="13510" priority="16800" stopIfTrue="1" operator="equal">
      <formula>"Towel"</formula>
    </cfRule>
    <cfRule type="cellIs" dxfId="13509" priority="16801" stopIfTrue="1" operator="equal">
      <formula>"Napkin Hs"</formula>
    </cfRule>
    <cfRule type="cellIs" dxfId="13508" priority="16806" stopIfTrue="1" operator="equal">
      <formula>"Towel"</formula>
    </cfRule>
    <cfRule type="cellIs" dxfId="13507" priority="16807" stopIfTrue="1" operator="equal">
      <formula>"Napkin Hs"</formula>
    </cfRule>
    <cfRule type="cellIs" dxfId="13506" priority="16808" stopIfTrue="1" operator="equal">
      <formula>"Towel"</formula>
    </cfRule>
    <cfRule type="cellIs" dxfId="13505" priority="16809" stopIfTrue="1" operator="equal">
      <formula>"Napkin Hs"</formula>
    </cfRule>
    <cfRule type="cellIs" dxfId="13504" priority="16812" stopIfTrue="1" operator="equal">
      <formula>"Towel"</formula>
    </cfRule>
    <cfRule type="cellIs" dxfId="13503" priority="16813" stopIfTrue="1" operator="equal">
      <formula>"Napkin Hs"</formula>
    </cfRule>
    <cfRule type="cellIs" dxfId="13502" priority="16814" stopIfTrue="1" operator="equal">
      <formula>"Towel"</formula>
    </cfRule>
    <cfRule type="cellIs" dxfId="13501" priority="16815" stopIfTrue="1" operator="equal">
      <formula>"Napkin Hs"</formula>
    </cfRule>
  </conditionalFormatting>
  <conditionalFormatting sqref="C55">
    <cfRule type="cellIs" dxfId="13500" priority="16719" stopIfTrue="1" operator="equal">
      <formula>"Napkin Hs"</formula>
    </cfRule>
  </conditionalFormatting>
  <conditionalFormatting sqref="C55">
    <cfRule type="cellIs" dxfId="13499" priority="16718" stopIfTrue="1" operator="equal">
      <formula>"Napkin Hs"</formula>
    </cfRule>
  </conditionalFormatting>
  <conditionalFormatting sqref="C55">
    <cfRule type="cellIs" dxfId="13498" priority="16717" stopIfTrue="1" operator="equal">
      <formula>"Napkin Hs"</formula>
    </cfRule>
  </conditionalFormatting>
  <conditionalFormatting sqref="C55">
    <cfRule type="cellIs" dxfId="13497" priority="16716" stopIfTrue="1" operator="equal">
      <formula>"Napkin Hs"</formula>
    </cfRule>
  </conditionalFormatting>
  <conditionalFormatting sqref="C55">
    <cfRule type="cellIs" dxfId="13496" priority="16715" stopIfTrue="1" operator="equal">
      <formula>"Napkin Hs"</formula>
    </cfRule>
  </conditionalFormatting>
  <conditionalFormatting sqref="C55">
    <cfRule type="cellIs" dxfId="13495" priority="16714" stopIfTrue="1" operator="equal">
      <formula>"Napkin Hs"</formula>
    </cfRule>
  </conditionalFormatting>
  <conditionalFormatting sqref="C55">
    <cfRule type="cellIs" dxfId="13494" priority="16710" stopIfTrue="1" operator="equal">
      <formula>"Towel"</formula>
    </cfRule>
    <cfRule type="cellIs" dxfId="13493" priority="16711" stopIfTrue="1" operator="equal">
      <formula>"Napkin Hs"</formula>
    </cfRule>
  </conditionalFormatting>
  <conditionalFormatting sqref="C55">
    <cfRule type="cellIs" dxfId="13492" priority="16712" stopIfTrue="1" operator="equal">
      <formula>"Towel"</formula>
    </cfRule>
    <cfRule type="cellIs" dxfId="13491" priority="16713" stopIfTrue="1" operator="equal">
      <formula>"Napkin Hs"</formula>
    </cfRule>
  </conditionalFormatting>
  <conditionalFormatting sqref="C55">
    <cfRule type="cellIs" dxfId="13490" priority="16706" stopIfTrue="1" operator="equal">
      <formula>"Towel"</formula>
    </cfRule>
    <cfRule type="cellIs" dxfId="13489" priority="16707" stopIfTrue="1" operator="equal">
      <formula>"Napkin Hs"</formula>
    </cfRule>
  </conditionalFormatting>
  <conditionalFormatting sqref="C55">
    <cfRule type="cellIs" dxfId="13488" priority="16708" stopIfTrue="1" operator="equal">
      <formula>"Towel"</formula>
    </cfRule>
    <cfRule type="cellIs" dxfId="13487" priority="16709" stopIfTrue="1" operator="equal">
      <formula>"Napkin Hs"</formula>
    </cfRule>
  </conditionalFormatting>
  <conditionalFormatting sqref="C55">
    <cfRule type="cellIs" dxfId="13486" priority="16704" stopIfTrue="1" operator="equal">
      <formula>"Towel"</formula>
    </cfRule>
    <cfRule type="cellIs" dxfId="13485" priority="16705" stopIfTrue="1" operator="equal">
      <formula>"Napkin Hs"</formula>
    </cfRule>
  </conditionalFormatting>
  <conditionalFormatting sqref="C55">
    <cfRule type="cellIs" dxfId="13484" priority="16700" stopIfTrue="1" operator="equal">
      <formula>"Towel"</formula>
    </cfRule>
    <cfRule type="cellIs" dxfId="13483" priority="16701" stopIfTrue="1" operator="equal">
      <formula>"Napkin Hs"</formula>
    </cfRule>
  </conditionalFormatting>
  <conditionalFormatting sqref="C55">
    <cfRule type="cellIs" dxfId="13482" priority="16702" stopIfTrue="1" operator="equal">
      <formula>"Towel"</formula>
    </cfRule>
    <cfRule type="cellIs" dxfId="13481" priority="16703" stopIfTrue="1" operator="equal">
      <formula>"Napkin Hs"</formula>
    </cfRule>
  </conditionalFormatting>
  <conditionalFormatting sqref="C55">
    <cfRule type="cellIs" dxfId="13480" priority="16696" stopIfTrue="1" operator="equal">
      <formula>"Towel"</formula>
    </cfRule>
    <cfRule type="cellIs" dxfId="13479" priority="16697" stopIfTrue="1" operator="equal">
      <formula>"Napkin Hs"</formula>
    </cfRule>
  </conditionalFormatting>
  <conditionalFormatting sqref="C55">
    <cfRule type="cellIs" dxfId="13478" priority="16698" stopIfTrue="1" operator="equal">
      <formula>"Towel"</formula>
    </cfRule>
    <cfRule type="cellIs" dxfId="13477" priority="16699" stopIfTrue="1" operator="equal">
      <formula>"Napkin Hs"</formula>
    </cfRule>
  </conditionalFormatting>
  <conditionalFormatting sqref="C55">
    <cfRule type="cellIs" dxfId="13476" priority="16694" stopIfTrue="1" operator="equal">
      <formula>"Towel"</formula>
    </cfRule>
    <cfRule type="cellIs" dxfId="13475" priority="16695" stopIfTrue="1" operator="equal">
      <formula>"Napkin Hs"</formula>
    </cfRule>
  </conditionalFormatting>
  <conditionalFormatting sqref="C55">
    <cfRule type="cellIs" dxfId="13474" priority="16688" stopIfTrue="1" operator="equal">
      <formula>"Towel"</formula>
    </cfRule>
    <cfRule type="cellIs" dxfId="13473" priority="16689" stopIfTrue="1" operator="equal">
      <formula>"Napkin Hs"</formula>
    </cfRule>
  </conditionalFormatting>
  <conditionalFormatting sqref="C55">
    <cfRule type="cellIs" dxfId="13472" priority="16692" stopIfTrue="1" operator="equal">
      <formula>"Towel"</formula>
    </cfRule>
    <cfRule type="cellIs" dxfId="13471" priority="16693" stopIfTrue="1" operator="equal">
      <formula>"Napkin Hs"</formula>
    </cfRule>
  </conditionalFormatting>
  <conditionalFormatting sqref="C55">
    <cfRule type="cellIs" dxfId="13470" priority="16690" stopIfTrue="1" operator="equal">
      <formula>"Towel"</formula>
    </cfRule>
    <cfRule type="cellIs" dxfId="13469" priority="16691" stopIfTrue="1" operator="equal">
      <formula>"Napkin Hs"</formula>
    </cfRule>
  </conditionalFormatting>
  <conditionalFormatting sqref="C55">
    <cfRule type="cellIs" dxfId="13468" priority="16682" stopIfTrue="1" operator="equal">
      <formula>"Towel"</formula>
    </cfRule>
    <cfRule type="cellIs" dxfId="13467" priority="16683" stopIfTrue="1" operator="equal">
      <formula>"Napkin Hs"</formula>
    </cfRule>
  </conditionalFormatting>
  <conditionalFormatting sqref="C55">
    <cfRule type="cellIs" dxfId="13466" priority="16684" stopIfTrue="1" operator="equal">
      <formula>"Towel"</formula>
    </cfRule>
    <cfRule type="cellIs" dxfId="13465" priority="16685" stopIfTrue="1" operator="equal">
      <formula>"Napkin Hs"</formula>
    </cfRule>
  </conditionalFormatting>
  <conditionalFormatting sqref="C55">
    <cfRule type="cellIs" dxfId="13464" priority="16686" stopIfTrue="1" operator="equal">
      <formula>"Towel"</formula>
    </cfRule>
    <cfRule type="cellIs" dxfId="13463" priority="16687" stopIfTrue="1" operator="equal">
      <formula>"Napkin Hs"</formula>
    </cfRule>
  </conditionalFormatting>
  <conditionalFormatting sqref="C55">
    <cfRule type="cellIs" dxfId="13462" priority="16680" stopIfTrue="1" operator="equal">
      <formula>"Towel"</formula>
    </cfRule>
    <cfRule type="cellIs" dxfId="13461" priority="16681" stopIfTrue="1" operator="equal">
      <formula>"Napkin Hs"</formula>
    </cfRule>
  </conditionalFormatting>
  <conditionalFormatting sqref="C55">
    <cfRule type="cellIs" dxfId="13460" priority="16678" stopIfTrue="1" operator="equal">
      <formula>"Towel"</formula>
    </cfRule>
    <cfRule type="cellIs" dxfId="13459" priority="16679" stopIfTrue="1" operator="equal">
      <formula>"Napkin Hs"</formula>
    </cfRule>
  </conditionalFormatting>
  <conditionalFormatting sqref="C55">
    <cfRule type="cellIs" dxfId="13458" priority="16654" stopIfTrue="1" operator="equal">
      <formula>"Towel"</formula>
    </cfRule>
  </conditionalFormatting>
  <conditionalFormatting sqref="C55">
    <cfRule type="cellIs" dxfId="13457" priority="16655" stopIfTrue="1" operator="equal">
      <formula>"Napkin Hs"</formula>
    </cfRule>
    <cfRule type="cellIs" dxfId="13456" priority="16660" stopIfTrue="1" operator="equal">
      <formula>"Towel"</formula>
    </cfRule>
    <cfRule type="cellIs" dxfId="13455" priority="16661" stopIfTrue="1" operator="equal">
      <formula>"Napkin Hs"</formula>
    </cfRule>
    <cfRule type="cellIs" dxfId="13454" priority="16670" stopIfTrue="1" operator="equal">
      <formula>"Towel"</formula>
    </cfRule>
    <cfRule type="cellIs" dxfId="13453" priority="16671" stopIfTrue="1" operator="equal">
      <formula>"Napkin Hs"</formula>
    </cfRule>
    <cfRule type="cellIs" dxfId="13452" priority="16676" stopIfTrue="1" operator="equal">
      <formula>"Towel"</formula>
    </cfRule>
    <cfRule type="cellIs" dxfId="13451" priority="16677" stopIfTrue="1" operator="equal">
      <formula>"Napkin Hs"</formula>
    </cfRule>
  </conditionalFormatting>
  <conditionalFormatting sqref="C55">
    <cfRule type="cellIs" dxfId="13450" priority="16656" stopIfTrue="1" operator="equal">
      <formula>"Towel"</formula>
    </cfRule>
    <cfRule type="cellIs" dxfId="13449" priority="16657" stopIfTrue="1" operator="equal">
      <formula>"Napkin Hs"</formula>
    </cfRule>
    <cfRule type="cellIs" dxfId="13448" priority="16658" stopIfTrue="1" operator="equal">
      <formula>"Towel"</formula>
    </cfRule>
    <cfRule type="cellIs" dxfId="13447" priority="16659" stopIfTrue="1" operator="equal">
      <formula>"Napkin Hs"</formula>
    </cfRule>
    <cfRule type="cellIs" dxfId="13446" priority="16662" stopIfTrue="1" operator="equal">
      <formula>"Towel"</formula>
    </cfRule>
    <cfRule type="cellIs" dxfId="13445" priority="16663" stopIfTrue="1" operator="equal">
      <formula>"Napkin Hs"</formula>
    </cfRule>
    <cfRule type="cellIs" dxfId="13444" priority="16664" stopIfTrue="1" operator="equal">
      <formula>"Towel"</formula>
    </cfRule>
    <cfRule type="cellIs" dxfId="13443" priority="16665" stopIfTrue="1" operator="equal">
      <formula>"Napkin Hs"</formula>
    </cfRule>
    <cfRule type="cellIs" dxfId="13442" priority="16666" stopIfTrue="1" operator="equal">
      <formula>"Towel"</formula>
    </cfRule>
    <cfRule type="cellIs" dxfId="13441" priority="16667" stopIfTrue="1" operator="equal">
      <formula>"Napkin Hs"</formula>
    </cfRule>
    <cfRule type="cellIs" dxfId="13440" priority="16668" stopIfTrue="1" operator="equal">
      <formula>"Towel"</formula>
    </cfRule>
    <cfRule type="cellIs" dxfId="13439" priority="16669" stopIfTrue="1" operator="equal">
      <formula>"Napkin Hs"</formula>
    </cfRule>
    <cfRule type="cellIs" dxfId="13438" priority="16672" stopIfTrue="1" operator="equal">
      <formula>"Towel"</formula>
    </cfRule>
    <cfRule type="cellIs" dxfId="13437" priority="16673" stopIfTrue="1" operator="equal">
      <formula>"Napkin Hs"</formula>
    </cfRule>
    <cfRule type="cellIs" dxfId="13436" priority="16675" stopIfTrue="1" operator="equal">
      <formula>"Napkin Hs"</formula>
    </cfRule>
  </conditionalFormatting>
  <conditionalFormatting sqref="C55">
    <cfRule type="cellIs" dxfId="13435" priority="16674" stopIfTrue="1" operator="equal">
      <formula>"Towel"</formula>
    </cfRule>
  </conditionalFormatting>
  <conditionalFormatting sqref="C55">
    <cfRule type="cellIs" dxfId="13434" priority="16652" stopIfTrue="1" operator="equal">
      <formula>"Towel"</formula>
    </cfRule>
    <cfRule type="cellIs" dxfId="13433" priority="16653" stopIfTrue="1" operator="equal">
      <formula>"Napkin Hs"</formula>
    </cfRule>
  </conditionalFormatting>
  <conditionalFormatting sqref="C55">
    <cfRule type="cellIs" dxfId="13432" priority="16651" stopIfTrue="1" operator="equal">
      <formula>"Napkin Hs"</formula>
    </cfRule>
  </conditionalFormatting>
  <conditionalFormatting sqref="C55">
    <cfRule type="cellIs" dxfId="13431" priority="16650" stopIfTrue="1" operator="equal">
      <formula>"Towel"</formula>
    </cfRule>
  </conditionalFormatting>
  <conditionalFormatting sqref="C55">
    <cfRule type="cellIs" dxfId="13430" priority="16648" stopIfTrue="1" operator="equal">
      <formula>"Towel"</formula>
    </cfRule>
  </conditionalFormatting>
  <conditionalFormatting sqref="C55">
    <cfRule type="cellIs" dxfId="13429" priority="16649" stopIfTrue="1" operator="equal">
      <formula>"Napkin Hs"</formula>
    </cfRule>
  </conditionalFormatting>
  <conditionalFormatting sqref="C55">
    <cfRule type="cellIs" dxfId="13428" priority="16552" stopIfTrue="1" operator="equal">
      <formula>"Towel"</formula>
    </cfRule>
  </conditionalFormatting>
  <conditionalFormatting sqref="C55">
    <cfRule type="cellIs" dxfId="13427" priority="16562" stopIfTrue="1" operator="equal">
      <formula>"Towel"</formula>
    </cfRule>
    <cfRule type="cellIs" dxfId="13426" priority="16563" stopIfTrue="1" operator="equal">
      <formula>"Napkin Hs"</formula>
    </cfRule>
    <cfRule type="cellIs" dxfId="13425" priority="16568" stopIfTrue="1" operator="equal">
      <formula>"Towel"</formula>
    </cfRule>
    <cfRule type="cellIs" dxfId="13424" priority="16569" stopIfTrue="1" operator="equal">
      <formula>"Napkin Hs"</formula>
    </cfRule>
    <cfRule type="cellIs" dxfId="13423" priority="16574" stopIfTrue="1" operator="equal">
      <formula>"Towel"</formula>
    </cfRule>
    <cfRule type="cellIs" dxfId="13422" priority="16575" stopIfTrue="1" operator="equal">
      <formula>"Napkin Hs"</formula>
    </cfRule>
    <cfRule type="cellIs" dxfId="13421" priority="16576" stopIfTrue="1" operator="equal">
      <formula>"Towel"</formula>
    </cfRule>
    <cfRule type="cellIs" dxfId="13420" priority="16577" stopIfTrue="1" operator="equal">
      <formula>"Napkin Hs"</formula>
    </cfRule>
    <cfRule type="cellIs" dxfId="13419" priority="16582" stopIfTrue="1" operator="equal">
      <formula>"Towel"</formula>
    </cfRule>
    <cfRule type="cellIs" dxfId="13418" priority="16583" stopIfTrue="1" operator="equal">
      <formula>"Napkin Hs"</formula>
    </cfRule>
    <cfRule type="cellIs" dxfId="13417" priority="16592" stopIfTrue="1" operator="equal">
      <formula>"Towel"</formula>
    </cfRule>
    <cfRule type="cellIs" dxfId="13416" priority="16593" stopIfTrue="1" operator="equal">
      <formula>"Napkin Hs"</formula>
    </cfRule>
    <cfRule type="cellIs" dxfId="13415" priority="16598" stopIfTrue="1" operator="equal">
      <formula>"Towel"</formula>
    </cfRule>
    <cfRule type="cellIs" dxfId="13414" priority="16599" stopIfTrue="1" operator="equal">
      <formula>"Napkin Hs"</formula>
    </cfRule>
    <cfRule type="cellIs" dxfId="13413" priority="16600" stopIfTrue="1" operator="equal">
      <formula>"Towel"</formula>
    </cfRule>
    <cfRule type="cellIs" dxfId="13412" priority="16601" stopIfTrue="1" operator="equal">
      <formula>"Napkin Hs"</formula>
    </cfRule>
    <cfRule type="cellIs" dxfId="13411" priority="16606" stopIfTrue="1" operator="equal">
      <formula>"Towel"</formula>
    </cfRule>
    <cfRule type="cellIs" dxfId="13410" priority="16607" stopIfTrue="1" operator="equal">
      <formula>"Napkin Hs"</formula>
    </cfRule>
    <cfRule type="cellIs" dxfId="13409" priority="16616" stopIfTrue="1" operator="equal">
      <formula>"Towel"</formula>
    </cfRule>
    <cfRule type="cellIs" dxfId="13408" priority="16617" stopIfTrue="1" operator="equal">
      <formula>"Napkin Hs"</formula>
    </cfRule>
    <cfRule type="cellIs" dxfId="13407" priority="16618" stopIfTrue="1" operator="equal">
      <formula>"Towel"</formula>
    </cfRule>
    <cfRule type="cellIs" dxfId="13406" priority="16619" stopIfTrue="1" operator="equal">
      <formula>"Napkin Hs"</formula>
    </cfRule>
    <cfRule type="cellIs" dxfId="13405" priority="16624" stopIfTrue="1" operator="equal">
      <formula>"Towel"</formula>
    </cfRule>
    <cfRule type="cellIs" dxfId="13404" priority="16625" stopIfTrue="1" operator="equal">
      <formula>"Napkin Hs"</formula>
    </cfRule>
    <cfRule type="cellIs" dxfId="13403" priority="16634" stopIfTrue="1" operator="equal">
      <formula>"Towel"</formula>
    </cfRule>
    <cfRule type="cellIs" dxfId="13402" priority="16635" stopIfTrue="1" operator="equal">
      <formula>"Napkin Hs"</formula>
    </cfRule>
    <cfRule type="cellIs" dxfId="13401" priority="16636" stopIfTrue="1" operator="equal">
      <formula>"Towel"</formula>
    </cfRule>
    <cfRule type="cellIs" dxfId="13400" priority="16637" stopIfTrue="1" operator="equal">
      <formula>"Napkin Hs"</formula>
    </cfRule>
    <cfRule type="cellIs" dxfId="13399" priority="16643" stopIfTrue="1" operator="equal">
      <formula>"Napkin Hs"</formula>
    </cfRule>
  </conditionalFormatting>
  <conditionalFormatting sqref="C55">
    <cfRule type="cellIs" dxfId="13398" priority="16642" stopIfTrue="1" operator="equal">
      <formula>"Towel"</formula>
    </cfRule>
  </conditionalFormatting>
  <conditionalFormatting sqref="C55">
    <cfRule type="cellIs" dxfId="13397" priority="16553" stopIfTrue="1" operator="equal">
      <formula>"Napkin Hs"</formula>
    </cfRule>
    <cfRule type="cellIs" dxfId="13396" priority="16554" stopIfTrue="1" operator="equal">
      <formula>"Towel"</formula>
    </cfRule>
    <cfRule type="cellIs" dxfId="13395" priority="16555" stopIfTrue="1" operator="equal">
      <formula>"Napkin Hs"</formula>
    </cfRule>
    <cfRule type="cellIs" dxfId="13394" priority="16556" stopIfTrue="1" operator="equal">
      <formula>"Towel"</formula>
    </cfRule>
    <cfRule type="cellIs" dxfId="13393" priority="16557" stopIfTrue="1" operator="equal">
      <formula>"Napkin Hs"</formula>
    </cfRule>
    <cfRule type="cellIs" dxfId="13392" priority="16558" stopIfTrue="1" operator="equal">
      <formula>"Towel"</formula>
    </cfRule>
    <cfRule type="cellIs" dxfId="13391" priority="16559" stopIfTrue="1" operator="equal">
      <formula>"Napkin Hs"</formula>
    </cfRule>
    <cfRule type="cellIs" dxfId="13390" priority="16560" stopIfTrue="1" operator="equal">
      <formula>"Towel"</formula>
    </cfRule>
    <cfRule type="cellIs" dxfId="13389" priority="16561" stopIfTrue="1" operator="equal">
      <formula>"Napkin Hs"</formula>
    </cfRule>
    <cfRule type="cellIs" dxfId="13388" priority="16564" stopIfTrue="1" operator="equal">
      <formula>"Towel"</formula>
    </cfRule>
    <cfRule type="cellIs" dxfId="13387" priority="16565" stopIfTrue="1" operator="equal">
      <formula>"Napkin Hs"</formula>
    </cfRule>
    <cfRule type="cellIs" dxfId="13386" priority="16566" stopIfTrue="1" operator="equal">
      <formula>"Towel"</formula>
    </cfRule>
    <cfRule type="cellIs" dxfId="13385" priority="16567" stopIfTrue="1" operator="equal">
      <formula>"Napkin Hs"</formula>
    </cfRule>
    <cfRule type="cellIs" dxfId="13384" priority="16570" stopIfTrue="1" operator="equal">
      <formula>"Towel"</formula>
    </cfRule>
    <cfRule type="cellIs" dxfId="13383" priority="16571" stopIfTrue="1" operator="equal">
      <formula>"Napkin Hs"</formula>
    </cfRule>
    <cfRule type="cellIs" dxfId="13382" priority="16572" stopIfTrue="1" operator="equal">
      <formula>"Towel"</formula>
    </cfRule>
    <cfRule type="cellIs" dxfId="13381" priority="16573" stopIfTrue="1" operator="equal">
      <formula>"Napkin Hs"</formula>
    </cfRule>
    <cfRule type="cellIs" dxfId="13380" priority="16578" stopIfTrue="1" operator="equal">
      <formula>"Towel"</formula>
    </cfRule>
    <cfRule type="cellIs" dxfId="13379" priority="16579" stopIfTrue="1" operator="equal">
      <formula>"Napkin Hs"</formula>
    </cfRule>
    <cfRule type="cellIs" dxfId="13378" priority="16580" stopIfTrue="1" operator="equal">
      <formula>"Towel"</formula>
    </cfRule>
    <cfRule type="cellIs" dxfId="13377" priority="16581" stopIfTrue="1" operator="equal">
      <formula>"Napkin Hs"</formula>
    </cfRule>
    <cfRule type="cellIs" dxfId="13376" priority="16584" stopIfTrue="1" operator="equal">
      <formula>"Towel"</formula>
    </cfRule>
    <cfRule type="cellIs" dxfId="13375" priority="16585" stopIfTrue="1" operator="equal">
      <formula>"Napkin Hs"</formula>
    </cfRule>
    <cfRule type="cellIs" dxfId="13374" priority="16586" stopIfTrue="1" operator="equal">
      <formula>"Towel"</formula>
    </cfRule>
    <cfRule type="cellIs" dxfId="13373" priority="16587" stopIfTrue="1" operator="equal">
      <formula>"Napkin Hs"</formula>
    </cfRule>
    <cfRule type="cellIs" dxfId="13372" priority="16588" stopIfTrue="1" operator="equal">
      <formula>"Towel"</formula>
    </cfRule>
    <cfRule type="cellIs" dxfId="13371" priority="16589" stopIfTrue="1" operator="equal">
      <formula>"Napkin Hs"</formula>
    </cfRule>
    <cfRule type="cellIs" dxfId="13370" priority="16590" stopIfTrue="1" operator="equal">
      <formula>"Towel"</formula>
    </cfRule>
    <cfRule type="cellIs" dxfId="13369" priority="16591" stopIfTrue="1" operator="equal">
      <formula>"Napkin Hs"</formula>
    </cfRule>
    <cfRule type="cellIs" dxfId="13368" priority="16594" stopIfTrue="1" operator="equal">
      <formula>"Towel"</formula>
    </cfRule>
    <cfRule type="cellIs" dxfId="13367" priority="16595" stopIfTrue="1" operator="equal">
      <formula>"Napkin Hs"</formula>
    </cfRule>
    <cfRule type="cellIs" dxfId="13366" priority="16596" stopIfTrue="1" operator="equal">
      <formula>"Towel"</formula>
    </cfRule>
    <cfRule type="cellIs" dxfId="13365" priority="16597" stopIfTrue="1" operator="equal">
      <formula>"Napkin Hs"</formula>
    </cfRule>
    <cfRule type="cellIs" dxfId="13364" priority="16602" stopIfTrue="1" operator="equal">
      <formula>"Towel"</formula>
    </cfRule>
    <cfRule type="cellIs" dxfId="13363" priority="16603" stopIfTrue="1" operator="equal">
      <formula>"Napkin Hs"</formula>
    </cfRule>
    <cfRule type="cellIs" dxfId="13362" priority="16604" stopIfTrue="1" operator="equal">
      <formula>"Towel"</formula>
    </cfRule>
    <cfRule type="cellIs" dxfId="13361" priority="16605" stopIfTrue="1" operator="equal">
      <formula>"Napkin Hs"</formula>
    </cfRule>
    <cfRule type="cellIs" dxfId="13360" priority="16608" stopIfTrue="1" operator="equal">
      <formula>"Towel"</formula>
    </cfRule>
    <cfRule type="cellIs" dxfId="13359" priority="16609" stopIfTrue="1" operator="equal">
      <formula>"Napkin Hs"</formula>
    </cfRule>
    <cfRule type="cellIs" dxfId="13358" priority="16610" stopIfTrue="1" operator="equal">
      <formula>"Towel"</formula>
    </cfRule>
    <cfRule type="cellIs" dxfId="13357" priority="16611" stopIfTrue="1" operator="equal">
      <formula>"Napkin Hs"</formula>
    </cfRule>
    <cfRule type="cellIs" dxfId="13356" priority="16612" stopIfTrue="1" operator="equal">
      <formula>"Towel"</formula>
    </cfRule>
    <cfRule type="cellIs" dxfId="13355" priority="16613" stopIfTrue="1" operator="equal">
      <formula>"Napkin Hs"</formula>
    </cfRule>
    <cfRule type="cellIs" dxfId="13354" priority="16614" stopIfTrue="1" operator="equal">
      <formula>"Towel"</formula>
    </cfRule>
    <cfRule type="cellIs" dxfId="13353" priority="16615" stopIfTrue="1" operator="equal">
      <formula>"Napkin Hs"</formula>
    </cfRule>
    <cfRule type="cellIs" dxfId="13352" priority="16620" stopIfTrue="1" operator="equal">
      <formula>"Towel"</formula>
    </cfRule>
    <cfRule type="cellIs" dxfId="13351" priority="16621" stopIfTrue="1" operator="equal">
      <formula>"Napkin Hs"</formula>
    </cfRule>
    <cfRule type="cellIs" dxfId="13350" priority="16622" stopIfTrue="1" operator="equal">
      <formula>"Towel"</formula>
    </cfRule>
    <cfRule type="cellIs" dxfId="13349" priority="16623" stopIfTrue="1" operator="equal">
      <formula>"Napkin Hs"</formula>
    </cfRule>
    <cfRule type="cellIs" dxfId="13348" priority="16626" stopIfTrue="1" operator="equal">
      <formula>"Towel"</formula>
    </cfRule>
    <cfRule type="cellIs" dxfId="13347" priority="16627" stopIfTrue="1" operator="equal">
      <formula>"Napkin Hs"</formula>
    </cfRule>
    <cfRule type="cellIs" dxfId="13346" priority="16628" stopIfTrue="1" operator="equal">
      <formula>"Towel"</formula>
    </cfRule>
    <cfRule type="cellIs" dxfId="13345" priority="16629" stopIfTrue="1" operator="equal">
      <formula>"Napkin Hs"</formula>
    </cfRule>
    <cfRule type="cellIs" dxfId="13344" priority="16630" stopIfTrue="1" operator="equal">
      <formula>"Towel"</formula>
    </cfRule>
    <cfRule type="cellIs" dxfId="13343" priority="16631" stopIfTrue="1" operator="equal">
      <formula>"Napkin Hs"</formula>
    </cfRule>
    <cfRule type="cellIs" dxfId="13342" priority="16632" stopIfTrue="1" operator="equal">
      <formula>"Towel"</formula>
    </cfRule>
    <cfRule type="cellIs" dxfId="13341" priority="16633" stopIfTrue="1" operator="equal">
      <formula>"Napkin Hs"</formula>
    </cfRule>
    <cfRule type="cellIs" dxfId="13340" priority="16638" stopIfTrue="1" operator="equal">
      <formula>"Towel"</formula>
    </cfRule>
    <cfRule type="cellIs" dxfId="13339" priority="16639" stopIfTrue="1" operator="equal">
      <formula>"Napkin Hs"</formula>
    </cfRule>
    <cfRule type="cellIs" dxfId="13338" priority="16640" stopIfTrue="1" operator="equal">
      <formula>"Towel"</formula>
    </cfRule>
    <cfRule type="cellIs" dxfId="13337" priority="16641" stopIfTrue="1" operator="equal">
      <formula>"Napkin Hs"</formula>
    </cfRule>
    <cfRule type="cellIs" dxfId="13336" priority="16644" stopIfTrue="1" operator="equal">
      <formula>"Towel"</formula>
    </cfRule>
    <cfRule type="cellIs" dxfId="13335" priority="16645" stopIfTrue="1" operator="equal">
      <formula>"Napkin Hs"</formula>
    </cfRule>
    <cfRule type="cellIs" dxfId="13334" priority="16646" stopIfTrue="1" operator="equal">
      <formula>"Towel"</formula>
    </cfRule>
    <cfRule type="cellIs" dxfId="13333" priority="16647" stopIfTrue="1" operator="equal">
      <formula>"Napkin Hs"</formula>
    </cfRule>
  </conditionalFormatting>
  <conditionalFormatting sqref="C55">
    <cfRule type="cellIs" dxfId="13332" priority="16551" stopIfTrue="1" operator="equal">
      <formula>"Napkin Hs"</formula>
    </cfRule>
  </conditionalFormatting>
  <conditionalFormatting sqref="C55">
    <cfRule type="cellIs" dxfId="13331" priority="16550" stopIfTrue="1" operator="equal">
      <formula>"Napkin Hs"</formula>
    </cfRule>
  </conditionalFormatting>
  <conditionalFormatting sqref="C55">
    <cfRule type="cellIs" dxfId="13330" priority="16549" stopIfTrue="1" operator="equal">
      <formula>"Napkin Hs"</formula>
    </cfRule>
  </conditionalFormatting>
  <conditionalFormatting sqref="C55">
    <cfRule type="cellIs" dxfId="13329" priority="16548" stopIfTrue="1" operator="equal">
      <formula>"Napkin Hs"</formula>
    </cfRule>
  </conditionalFormatting>
  <conditionalFormatting sqref="C55">
    <cfRule type="cellIs" dxfId="13328" priority="16547" stopIfTrue="1" operator="equal">
      <formula>"Napkin Hs"</formula>
    </cfRule>
  </conditionalFormatting>
  <conditionalFormatting sqref="C55">
    <cfRule type="cellIs" dxfId="13327" priority="16546" stopIfTrue="1" operator="equal">
      <formula>"Napkin Hs"</formula>
    </cfRule>
  </conditionalFormatting>
  <conditionalFormatting sqref="C55">
    <cfRule type="cellIs" dxfId="13326" priority="16542" stopIfTrue="1" operator="equal">
      <formula>"Towel"</formula>
    </cfRule>
    <cfRule type="cellIs" dxfId="13325" priority="16543" stopIfTrue="1" operator="equal">
      <formula>"Napkin Hs"</formula>
    </cfRule>
  </conditionalFormatting>
  <conditionalFormatting sqref="C55">
    <cfRule type="cellIs" dxfId="13324" priority="16544" stopIfTrue="1" operator="equal">
      <formula>"Towel"</formula>
    </cfRule>
    <cfRule type="cellIs" dxfId="13323" priority="16545" stopIfTrue="1" operator="equal">
      <formula>"Napkin Hs"</formula>
    </cfRule>
  </conditionalFormatting>
  <conditionalFormatting sqref="C55">
    <cfRule type="cellIs" dxfId="13322" priority="16538" stopIfTrue="1" operator="equal">
      <formula>"Towel"</formula>
    </cfRule>
    <cfRule type="cellIs" dxfId="13321" priority="16539" stopIfTrue="1" operator="equal">
      <formula>"Napkin Hs"</formula>
    </cfRule>
  </conditionalFormatting>
  <conditionalFormatting sqref="C55">
    <cfRule type="cellIs" dxfId="13320" priority="16540" stopIfTrue="1" operator="equal">
      <formula>"Towel"</formula>
    </cfRule>
    <cfRule type="cellIs" dxfId="13319" priority="16541" stopIfTrue="1" operator="equal">
      <formula>"Napkin Hs"</formula>
    </cfRule>
  </conditionalFormatting>
  <conditionalFormatting sqref="B55:C55">
    <cfRule type="cellIs" dxfId="13318" priority="16965" stopIfTrue="1" operator="equal">
      <formula>"Towel"</formula>
    </cfRule>
    <cfRule type="cellIs" dxfId="13317" priority="16966" stopIfTrue="1" operator="equal">
      <formula>"Napkin Hs"</formula>
    </cfRule>
  </conditionalFormatting>
  <conditionalFormatting sqref="C55">
    <cfRule type="cellIs" dxfId="13316" priority="16961" stopIfTrue="1" operator="equal">
      <formula>"Towel"</formula>
    </cfRule>
    <cfRule type="cellIs" dxfId="13315" priority="16962" stopIfTrue="1" operator="equal">
      <formula>"Napkin Hs"</formula>
    </cfRule>
  </conditionalFormatting>
  <conditionalFormatting sqref="C55">
    <cfRule type="cellIs" dxfId="13314" priority="16963" stopIfTrue="1" operator="equal">
      <formula>"Towel"</formula>
    </cfRule>
    <cfRule type="cellIs" dxfId="13313" priority="16964" stopIfTrue="1" operator="equal">
      <formula>"Napkin Hs"</formula>
    </cfRule>
  </conditionalFormatting>
  <conditionalFormatting sqref="C55">
    <cfRule type="cellIs" dxfId="13312" priority="16957" stopIfTrue="1" operator="equal">
      <formula>"Towel"</formula>
    </cfRule>
    <cfRule type="cellIs" dxfId="13311" priority="16958" stopIfTrue="1" operator="equal">
      <formula>"Napkin Hs"</formula>
    </cfRule>
  </conditionalFormatting>
  <conditionalFormatting sqref="C55">
    <cfRule type="cellIs" dxfId="13310" priority="16959" stopIfTrue="1" operator="equal">
      <formula>"Towel"</formula>
    </cfRule>
    <cfRule type="cellIs" dxfId="13309" priority="16960" stopIfTrue="1" operator="equal">
      <formula>"Napkin Hs"</formula>
    </cfRule>
  </conditionalFormatting>
  <conditionalFormatting sqref="C55">
    <cfRule type="cellIs" dxfId="13308" priority="16955" stopIfTrue="1" operator="equal">
      <formula>"Towel"</formula>
    </cfRule>
    <cfRule type="cellIs" dxfId="13307" priority="16956" stopIfTrue="1" operator="equal">
      <formula>"Napkin Hs"</formula>
    </cfRule>
  </conditionalFormatting>
  <conditionalFormatting sqref="B55">
    <cfRule type="cellIs" dxfId="13306" priority="16953" stopIfTrue="1" operator="equal">
      <formula>"Towel"</formula>
    </cfRule>
    <cfRule type="cellIs" dxfId="13305" priority="16954" stopIfTrue="1" operator="equal">
      <formula>"Napkin Hs"</formula>
    </cfRule>
  </conditionalFormatting>
  <conditionalFormatting sqref="B55:C55">
    <cfRule type="cellIs" dxfId="13304" priority="16951" stopIfTrue="1" operator="equal">
      <formula>"Towel"</formula>
    </cfRule>
    <cfRule type="cellIs" dxfId="13303" priority="16952" stopIfTrue="1" operator="equal">
      <formula>"Napkin Hs"</formula>
    </cfRule>
  </conditionalFormatting>
  <conditionalFormatting sqref="C55">
    <cfRule type="cellIs" dxfId="13302" priority="16947" stopIfTrue="1" operator="equal">
      <formula>"Towel"</formula>
    </cfRule>
    <cfRule type="cellIs" dxfId="13301" priority="16948" stopIfTrue="1" operator="equal">
      <formula>"Napkin Hs"</formula>
    </cfRule>
  </conditionalFormatting>
  <conditionalFormatting sqref="C55">
    <cfRule type="cellIs" dxfId="13300" priority="16950" stopIfTrue="1" operator="equal">
      <formula>"Napkin Hs"</formula>
    </cfRule>
  </conditionalFormatting>
  <conditionalFormatting sqref="C55">
    <cfRule type="cellIs" dxfId="13299" priority="16949" stopIfTrue="1" operator="equal">
      <formula>"Towel"</formula>
    </cfRule>
  </conditionalFormatting>
  <conditionalFormatting sqref="B54:C54">
    <cfRule type="cellIs" dxfId="13298" priority="16536" stopIfTrue="1" operator="equal">
      <formula>"Towel"</formula>
    </cfRule>
    <cfRule type="cellIs" dxfId="13297" priority="16537" stopIfTrue="1" operator="equal">
      <formula>"Napkin Hs"</formula>
    </cfRule>
  </conditionalFormatting>
  <conditionalFormatting sqref="C54">
    <cfRule type="cellIs" dxfId="13296" priority="16534" stopIfTrue="1" operator="equal">
      <formula>"Towel"</formula>
    </cfRule>
    <cfRule type="cellIs" dxfId="13295" priority="16535" stopIfTrue="1" operator="equal">
      <formula>"Napkin Hs"</formula>
    </cfRule>
  </conditionalFormatting>
  <conditionalFormatting sqref="C54">
    <cfRule type="cellIs" dxfId="13294" priority="16532" stopIfTrue="1" operator="equal">
      <formula>"Towel"</formula>
    </cfRule>
    <cfRule type="cellIs" dxfId="13293" priority="16533" stopIfTrue="1" operator="equal">
      <formula>"Napkin Hs"</formula>
    </cfRule>
  </conditionalFormatting>
  <conditionalFormatting sqref="C54">
    <cfRule type="cellIs" dxfId="13292" priority="16518" stopIfTrue="1" operator="equal">
      <formula>"Towel"</formula>
    </cfRule>
    <cfRule type="cellIs" dxfId="13291" priority="16519" stopIfTrue="1" operator="equal">
      <formula>"Napkin Hs"</formula>
    </cfRule>
  </conditionalFormatting>
  <conditionalFormatting sqref="C54">
    <cfRule type="cellIs" dxfId="13290" priority="16516" stopIfTrue="1" operator="equal">
      <formula>"Towel"</formula>
    </cfRule>
    <cfRule type="cellIs" dxfId="13289" priority="16517" stopIfTrue="1" operator="equal">
      <formula>"Napkin Hs"</formula>
    </cfRule>
  </conditionalFormatting>
  <conditionalFormatting sqref="C54">
    <cfRule type="cellIs" dxfId="13288" priority="16524" stopIfTrue="1" operator="equal">
      <formula>"Towel"</formula>
    </cfRule>
    <cfRule type="cellIs" dxfId="13287" priority="16525" stopIfTrue="1" operator="equal">
      <formula>"Napkin Hs"</formula>
    </cfRule>
  </conditionalFormatting>
  <conditionalFormatting sqref="B54:C54">
    <cfRule type="cellIs" dxfId="13286" priority="16526" stopIfTrue="1" operator="equal">
      <formula>"Towel"</formula>
    </cfRule>
    <cfRule type="cellIs" dxfId="13285" priority="16527" stopIfTrue="1" operator="equal">
      <formula>"Napkin Hs"</formula>
    </cfRule>
  </conditionalFormatting>
  <conditionalFormatting sqref="C54">
    <cfRule type="cellIs" dxfId="13284" priority="16522" stopIfTrue="1" operator="equal">
      <formula>"Towel"</formula>
    </cfRule>
    <cfRule type="cellIs" dxfId="13283" priority="16523" stopIfTrue="1" operator="equal">
      <formula>"Napkin Hs"</formula>
    </cfRule>
  </conditionalFormatting>
  <conditionalFormatting sqref="B54:C54">
    <cfRule type="cellIs" dxfId="13282" priority="16520" stopIfTrue="1" operator="equal">
      <formula>"Towel"</formula>
    </cfRule>
    <cfRule type="cellIs" dxfId="13281" priority="16521" stopIfTrue="1" operator="equal">
      <formula>"Napkin Hs"</formula>
    </cfRule>
  </conditionalFormatting>
  <conditionalFormatting sqref="C54">
    <cfRule type="cellIs" dxfId="13280" priority="16528" stopIfTrue="1" operator="equal">
      <formula>"Towel"</formula>
    </cfRule>
    <cfRule type="cellIs" dxfId="13279" priority="16529" stopIfTrue="1" operator="equal">
      <formula>"Napkin Hs"</formula>
    </cfRule>
  </conditionalFormatting>
  <conditionalFormatting sqref="C54">
    <cfRule type="cellIs" dxfId="13278" priority="16530" stopIfTrue="1" operator="equal">
      <formula>"Towel"</formula>
    </cfRule>
    <cfRule type="cellIs" dxfId="13277" priority="16531" stopIfTrue="1" operator="equal">
      <formula>"Napkin Hs"</formula>
    </cfRule>
  </conditionalFormatting>
  <conditionalFormatting sqref="C54">
    <cfRule type="cellIs" dxfId="13276" priority="16512" stopIfTrue="1" operator="equal">
      <formula>"Towel"</formula>
    </cfRule>
    <cfRule type="cellIs" dxfId="13275" priority="16513" stopIfTrue="1" operator="equal">
      <formula>"Napkin Hs"</formula>
    </cfRule>
  </conditionalFormatting>
  <conditionalFormatting sqref="B54:C54">
    <cfRule type="cellIs" dxfId="13274" priority="16514" stopIfTrue="1" operator="equal">
      <formula>"Towel"</formula>
    </cfRule>
    <cfRule type="cellIs" dxfId="13273" priority="16515" stopIfTrue="1" operator="equal">
      <formula>"Napkin Hs"</formula>
    </cfRule>
  </conditionalFormatting>
  <conditionalFormatting sqref="C54">
    <cfRule type="cellIs" dxfId="13272" priority="16510" stopIfTrue="1" operator="equal">
      <formula>"Towel"</formula>
    </cfRule>
    <cfRule type="cellIs" dxfId="13271" priority="16511" stopIfTrue="1" operator="equal">
      <formula>"Napkin Hs"</formula>
    </cfRule>
  </conditionalFormatting>
  <conditionalFormatting sqref="B54:C54">
    <cfRule type="cellIs" dxfId="13270" priority="16508" stopIfTrue="1" operator="equal">
      <formula>"Towel"</formula>
    </cfRule>
    <cfRule type="cellIs" dxfId="13269" priority="16509" stopIfTrue="1" operator="equal">
      <formula>"Napkin Hs"</formula>
    </cfRule>
  </conditionalFormatting>
  <conditionalFormatting sqref="C54">
    <cfRule type="cellIs" dxfId="13268" priority="16494" stopIfTrue="1" operator="equal">
      <formula>"Towel"</formula>
    </cfRule>
    <cfRule type="cellIs" dxfId="13267" priority="16495" stopIfTrue="1" operator="equal">
      <formula>"Napkin Hs"</formula>
    </cfRule>
  </conditionalFormatting>
  <conditionalFormatting sqref="C54">
    <cfRule type="cellIs" dxfId="13266" priority="16492" stopIfTrue="1" operator="equal">
      <formula>"Towel"</formula>
    </cfRule>
    <cfRule type="cellIs" dxfId="13265" priority="16493" stopIfTrue="1" operator="equal">
      <formula>"Napkin Hs"</formula>
    </cfRule>
  </conditionalFormatting>
  <conditionalFormatting sqref="C54">
    <cfRule type="cellIs" dxfId="13264" priority="16500" stopIfTrue="1" operator="equal">
      <formula>"Towel"</formula>
    </cfRule>
    <cfRule type="cellIs" dxfId="13263" priority="16501" stopIfTrue="1" operator="equal">
      <formula>"Napkin Hs"</formula>
    </cfRule>
  </conditionalFormatting>
  <conditionalFormatting sqref="B54:C54">
    <cfRule type="cellIs" dxfId="13262" priority="16502" stopIfTrue="1" operator="equal">
      <formula>"Towel"</formula>
    </cfRule>
    <cfRule type="cellIs" dxfId="13261" priority="16503" stopIfTrue="1" operator="equal">
      <formula>"Napkin Hs"</formula>
    </cfRule>
  </conditionalFormatting>
  <conditionalFormatting sqref="C54">
    <cfRule type="cellIs" dxfId="13260" priority="16498" stopIfTrue="1" operator="equal">
      <formula>"Towel"</formula>
    </cfRule>
    <cfRule type="cellIs" dxfId="13259" priority="16499" stopIfTrue="1" operator="equal">
      <formula>"Napkin Hs"</formula>
    </cfRule>
  </conditionalFormatting>
  <conditionalFormatting sqref="B54:C54">
    <cfRule type="cellIs" dxfId="13258" priority="16496" stopIfTrue="1" operator="equal">
      <formula>"Towel"</formula>
    </cfRule>
    <cfRule type="cellIs" dxfId="13257" priority="16497" stopIfTrue="1" operator="equal">
      <formula>"Napkin Hs"</formula>
    </cfRule>
  </conditionalFormatting>
  <conditionalFormatting sqref="C54">
    <cfRule type="cellIs" dxfId="13256" priority="16504" stopIfTrue="1" operator="equal">
      <formula>"Towel"</formula>
    </cfRule>
    <cfRule type="cellIs" dxfId="13255" priority="16505" stopIfTrue="1" operator="equal">
      <formula>"Napkin Hs"</formula>
    </cfRule>
  </conditionalFormatting>
  <conditionalFormatting sqref="C54">
    <cfRule type="cellIs" dxfId="13254" priority="16506" stopIfTrue="1" operator="equal">
      <formula>"Towel"</formula>
    </cfRule>
    <cfRule type="cellIs" dxfId="13253" priority="16507" stopIfTrue="1" operator="equal">
      <formula>"Napkin Hs"</formula>
    </cfRule>
  </conditionalFormatting>
  <conditionalFormatting sqref="C54">
    <cfRule type="cellIs" dxfId="13252" priority="16488" stopIfTrue="1" operator="equal">
      <formula>"Towel"</formula>
    </cfRule>
    <cfRule type="cellIs" dxfId="13251" priority="16489" stopIfTrue="1" operator="equal">
      <formula>"Napkin Hs"</formula>
    </cfRule>
  </conditionalFormatting>
  <conditionalFormatting sqref="B54:C54">
    <cfRule type="cellIs" dxfId="13250" priority="16490" stopIfTrue="1" operator="equal">
      <formula>"Towel"</formula>
    </cfRule>
    <cfRule type="cellIs" dxfId="13249" priority="16491" stopIfTrue="1" operator="equal">
      <formula>"Napkin Hs"</formula>
    </cfRule>
  </conditionalFormatting>
  <conditionalFormatting sqref="C54">
    <cfRule type="cellIs" dxfId="13248" priority="16486" stopIfTrue="1" operator="equal">
      <formula>"Towel"</formula>
    </cfRule>
    <cfRule type="cellIs" dxfId="13247" priority="16487" stopIfTrue="1" operator="equal">
      <formula>"Napkin Hs"</formula>
    </cfRule>
  </conditionalFormatting>
  <conditionalFormatting sqref="B54:C54">
    <cfRule type="cellIs" dxfId="13246" priority="16484" stopIfTrue="1" operator="equal">
      <formula>"Towel"</formula>
    </cfRule>
    <cfRule type="cellIs" dxfId="13245" priority="16485" stopIfTrue="1" operator="equal">
      <formula>"Napkin Hs"</formula>
    </cfRule>
  </conditionalFormatting>
  <conditionalFormatting sqref="B54:C54">
    <cfRule type="cellIs" dxfId="13244" priority="16462" stopIfTrue="1" operator="equal">
      <formula>"Towel"</formula>
    </cfRule>
    <cfRule type="cellIs" dxfId="13243" priority="16463" stopIfTrue="1" operator="equal">
      <formula>"Napkin Hs"</formula>
    </cfRule>
  </conditionalFormatting>
  <conditionalFormatting sqref="C54">
    <cfRule type="cellIs" dxfId="13242" priority="16458" stopIfTrue="1" operator="equal">
      <formula>"Towel"</formula>
    </cfRule>
    <cfRule type="cellIs" dxfId="13241" priority="16459" stopIfTrue="1" operator="equal">
      <formula>"Napkin Hs"</formula>
    </cfRule>
  </conditionalFormatting>
  <conditionalFormatting sqref="C54">
    <cfRule type="cellIs" dxfId="13240" priority="16461" stopIfTrue="1" operator="equal">
      <formula>"Napkin Hs"</formula>
    </cfRule>
  </conditionalFormatting>
  <conditionalFormatting sqref="C54">
    <cfRule type="cellIs" dxfId="13239" priority="16460" stopIfTrue="1" operator="equal">
      <formula>"Towel"</formula>
    </cfRule>
  </conditionalFormatting>
  <conditionalFormatting sqref="B54">
    <cfRule type="cellIs" dxfId="13238" priority="16456" stopIfTrue="1" operator="equal">
      <formula>"Towel"</formula>
    </cfRule>
    <cfRule type="cellIs" dxfId="13237" priority="16457" stopIfTrue="1" operator="equal">
      <formula>"Napkin Hs"</formula>
    </cfRule>
  </conditionalFormatting>
  <conditionalFormatting sqref="B54">
    <cfRule type="cellIs" dxfId="13236" priority="16454" stopIfTrue="1" operator="equal">
      <formula>"Towel"</formula>
    </cfRule>
    <cfRule type="cellIs" dxfId="13235" priority="16455" stopIfTrue="1" operator="equal">
      <formula>"Napkin Hs"</formula>
    </cfRule>
  </conditionalFormatting>
  <conditionalFormatting sqref="B54">
    <cfRule type="cellIs" dxfId="13234" priority="16452" stopIfTrue="1" operator="equal">
      <formula>"Towel"</formula>
    </cfRule>
    <cfRule type="cellIs" dxfId="13233" priority="16453" stopIfTrue="1" operator="equal">
      <formula>"Napkin Hs"</formula>
    </cfRule>
  </conditionalFormatting>
  <conditionalFormatting sqref="B54">
    <cfRule type="cellIs" dxfId="13232" priority="16450" stopIfTrue="1" operator="equal">
      <formula>"Towel"</formula>
    </cfRule>
    <cfRule type="cellIs" dxfId="13231" priority="16451" stopIfTrue="1" operator="equal">
      <formula>"Napkin Hs"</formula>
    </cfRule>
  </conditionalFormatting>
  <conditionalFormatting sqref="B54">
    <cfRule type="cellIs" dxfId="13230" priority="16448" stopIfTrue="1" operator="equal">
      <formula>"Towel"</formula>
    </cfRule>
    <cfRule type="cellIs" dxfId="13229" priority="16449" stopIfTrue="1" operator="equal">
      <formula>"Napkin Hs"</formula>
    </cfRule>
  </conditionalFormatting>
  <conditionalFormatting sqref="B54">
    <cfRule type="cellIs" dxfId="13228" priority="16446" stopIfTrue="1" operator="equal">
      <formula>"Towel"</formula>
    </cfRule>
    <cfRule type="cellIs" dxfId="13227" priority="16447" stopIfTrue="1" operator="equal">
      <formula>"Napkin Hs"</formula>
    </cfRule>
  </conditionalFormatting>
  <conditionalFormatting sqref="B54">
    <cfRule type="cellIs" dxfId="13226" priority="16444" stopIfTrue="1" operator="equal">
      <formula>"Towel"</formula>
    </cfRule>
    <cfRule type="cellIs" dxfId="13225" priority="16445" stopIfTrue="1" operator="equal">
      <formula>"Napkin Hs"</formula>
    </cfRule>
  </conditionalFormatting>
  <conditionalFormatting sqref="B54">
    <cfRule type="cellIs" dxfId="13224" priority="16442" stopIfTrue="1" operator="equal">
      <formula>"Towel"</formula>
    </cfRule>
    <cfRule type="cellIs" dxfId="13223" priority="16443" stopIfTrue="1" operator="equal">
      <formula>"Napkin Hs"</formula>
    </cfRule>
  </conditionalFormatting>
  <conditionalFormatting sqref="B54">
    <cfRule type="cellIs" dxfId="13222" priority="16441" stopIfTrue="1" operator="equal">
      <formula>"Napkin Hs"</formula>
    </cfRule>
  </conditionalFormatting>
  <conditionalFormatting sqref="B54">
    <cfRule type="cellIs" dxfId="13221" priority="16440" stopIfTrue="1" operator="equal">
      <formula>"Napkin Hs"</formula>
    </cfRule>
  </conditionalFormatting>
  <conditionalFormatting sqref="B54">
    <cfRule type="cellIs" dxfId="13220" priority="16439" stopIfTrue="1" operator="equal">
      <formula>"Napkin Hs"</formula>
    </cfRule>
  </conditionalFormatting>
  <conditionalFormatting sqref="C54">
    <cfRule type="cellIs" dxfId="13219" priority="16437" stopIfTrue="1" operator="equal">
      <formula>"Towel"</formula>
    </cfRule>
    <cfRule type="cellIs" dxfId="13218" priority="16438" stopIfTrue="1" operator="equal">
      <formula>"Napkin Hs"</formula>
    </cfRule>
  </conditionalFormatting>
  <conditionalFormatting sqref="C54">
    <cfRule type="cellIs" dxfId="13217" priority="16433" stopIfTrue="1" operator="equal">
      <formula>"Towel"</formula>
    </cfRule>
    <cfRule type="cellIs" dxfId="13216" priority="16434" stopIfTrue="1" operator="equal">
      <formula>"Napkin Hs"</formula>
    </cfRule>
  </conditionalFormatting>
  <conditionalFormatting sqref="C54">
    <cfRule type="cellIs" dxfId="13215" priority="16435" stopIfTrue="1" operator="equal">
      <formula>"Towel"</formula>
    </cfRule>
    <cfRule type="cellIs" dxfId="13214" priority="16436" stopIfTrue="1" operator="equal">
      <formula>"Napkin Hs"</formula>
    </cfRule>
  </conditionalFormatting>
  <conditionalFormatting sqref="C54">
    <cfRule type="cellIs" dxfId="13213" priority="16431" stopIfTrue="1" operator="equal">
      <formula>"Towel"</formula>
    </cfRule>
    <cfRule type="cellIs" dxfId="13212" priority="16432" stopIfTrue="1" operator="equal">
      <formula>"Napkin Hs"</formula>
    </cfRule>
  </conditionalFormatting>
  <conditionalFormatting sqref="C54">
    <cfRule type="cellIs" dxfId="13211" priority="16429" stopIfTrue="1" operator="equal">
      <formula>"Towel"</formula>
    </cfRule>
    <cfRule type="cellIs" dxfId="13210" priority="16430" stopIfTrue="1" operator="equal">
      <formula>"Napkin Hs"</formula>
    </cfRule>
  </conditionalFormatting>
  <conditionalFormatting sqref="C54">
    <cfRule type="cellIs" dxfId="13209" priority="16427" stopIfTrue="1" operator="equal">
      <formula>"Towel"</formula>
    </cfRule>
    <cfRule type="cellIs" dxfId="13208" priority="16428" stopIfTrue="1" operator="equal">
      <formula>"Napkin Hs"</formula>
    </cfRule>
  </conditionalFormatting>
  <conditionalFormatting sqref="C54">
    <cfRule type="cellIs" dxfId="13207" priority="16419" stopIfTrue="1" operator="equal">
      <formula>"Towel"</formula>
    </cfRule>
    <cfRule type="cellIs" dxfId="13206" priority="16420" stopIfTrue="1" operator="equal">
      <formula>"Napkin Hs"</formula>
    </cfRule>
  </conditionalFormatting>
  <conditionalFormatting sqref="C54">
    <cfRule type="cellIs" dxfId="13205" priority="16421" stopIfTrue="1" operator="equal">
      <formula>"Towel"</formula>
    </cfRule>
    <cfRule type="cellIs" dxfId="13204" priority="16422" stopIfTrue="1" operator="equal">
      <formula>"Napkin Hs"</formula>
    </cfRule>
  </conditionalFormatting>
  <conditionalFormatting sqref="C54">
    <cfRule type="cellIs" dxfId="13203" priority="16417" stopIfTrue="1" operator="equal">
      <formula>"Towel"</formula>
    </cfRule>
    <cfRule type="cellIs" dxfId="13202" priority="16418" stopIfTrue="1" operator="equal">
      <formula>"Napkin Hs"</formula>
    </cfRule>
  </conditionalFormatting>
  <conditionalFormatting sqref="C54">
    <cfRule type="cellIs" dxfId="13201" priority="16415" stopIfTrue="1" operator="equal">
      <formula>"Towel"</formula>
    </cfRule>
    <cfRule type="cellIs" dxfId="13200" priority="16416" stopIfTrue="1" operator="equal">
      <formula>"Napkin Hs"</formula>
    </cfRule>
  </conditionalFormatting>
  <conditionalFormatting sqref="C54">
    <cfRule type="cellIs" dxfId="13199" priority="16423" stopIfTrue="1" operator="equal">
      <formula>"Towel"</formula>
    </cfRule>
    <cfRule type="cellIs" dxfId="13198" priority="16424" stopIfTrue="1" operator="equal">
      <formula>"Napkin Hs"</formula>
    </cfRule>
  </conditionalFormatting>
  <conditionalFormatting sqref="C54">
    <cfRule type="cellIs" dxfId="13197" priority="16425" stopIfTrue="1" operator="equal">
      <formula>"Towel"</formula>
    </cfRule>
    <cfRule type="cellIs" dxfId="13196" priority="16426" stopIfTrue="1" operator="equal">
      <formula>"Napkin Hs"</formula>
    </cfRule>
  </conditionalFormatting>
  <conditionalFormatting sqref="C54">
    <cfRule type="cellIs" dxfId="13195" priority="16413" stopIfTrue="1" operator="equal">
      <formula>"Towel"</formula>
    </cfRule>
    <cfRule type="cellIs" dxfId="13194" priority="16414" stopIfTrue="1" operator="equal">
      <formula>"Napkin Hs"</formula>
    </cfRule>
  </conditionalFormatting>
  <conditionalFormatting sqref="C54">
    <cfRule type="cellIs" dxfId="13193" priority="16409" stopIfTrue="1" operator="equal">
      <formula>"Towel"</formula>
    </cfRule>
    <cfRule type="cellIs" dxfId="13192" priority="16410" stopIfTrue="1" operator="equal">
      <formula>"Napkin Hs"</formula>
    </cfRule>
  </conditionalFormatting>
  <conditionalFormatting sqref="C54">
    <cfRule type="cellIs" dxfId="13191" priority="16411" stopIfTrue="1" operator="equal">
      <formula>"Towel"</formula>
    </cfRule>
    <cfRule type="cellIs" dxfId="13190" priority="16412" stopIfTrue="1" operator="equal">
      <formula>"Napkin Hs"</formula>
    </cfRule>
  </conditionalFormatting>
  <conditionalFormatting sqref="C54">
    <cfRule type="cellIs" dxfId="13189" priority="16407" stopIfTrue="1" operator="equal">
      <formula>"Towel"</formula>
    </cfRule>
    <cfRule type="cellIs" dxfId="13188" priority="16408" stopIfTrue="1" operator="equal">
      <formula>"Napkin Hs"</formula>
    </cfRule>
  </conditionalFormatting>
  <conditionalFormatting sqref="C54">
    <cfRule type="cellIs" dxfId="13187" priority="16405" stopIfTrue="1" operator="equal">
      <formula>"Towel"</formula>
    </cfRule>
    <cfRule type="cellIs" dxfId="13186" priority="16406" stopIfTrue="1" operator="equal">
      <formula>"Napkin Hs"</formula>
    </cfRule>
  </conditionalFormatting>
  <conditionalFormatting sqref="C54">
    <cfRule type="cellIs" dxfId="13185" priority="16403" stopIfTrue="1" operator="equal">
      <formula>"Towel"</formula>
    </cfRule>
    <cfRule type="cellIs" dxfId="13184" priority="16404" stopIfTrue="1" operator="equal">
      <formula>"Napkin Hs"</formula>
    </cfRule>
  </conditionalFormatting>
  <conditionalFormatting sqref="C54">
    <cfRule type="cellIs" dxfId="13183" priority="16395" stopIfTrue="1" operator="equal">
      <formula>"Towel"</formula>
    </cfRule>
    <cfRule type="cellIs" dxfId="13182" priority="16396" stopIfTrue="1" operator="equal">
      <formula>"Napkin Hs"</formula>
    </cfRule>
  </conditionalFormatting>
  <conditionalFormatting sqref="C54">
    <cfRule type="cellIs" dxfId="13181" priority="16397" stopIfTrue="1" operator="equal">
      <formula>"Towel"</formula>
    </cfRule>
    <cfRule type="cellIs" dxfId="13180" priority="16398" stopIfTrue="1" operator="equal">
      <formula>"Napkin Hs"</formula>
    </cfRule>
  </conditionalFormatting>
  <conditionalFormatting sqref="C54">
    <cfRule type="cellIs" dxfId="13179" priority="16393" stopIfTrue="1" operator="equal">
      <formula>"Towel"</formula>
    </cfRule>
    <cfRule type="cellIs" dxfId="13178" priority="16394" stopIfTrue="1" operator="equal">
      <formula>"Napkin Hs"</formula>
    </cfRule>
  </conditionalFormatting>
  <conditionalFormatting sqref="C54">
    <cfRule type="cellIs" dxfId="13177" priority="16391" stopIfTrue="1" operator="equal">
      <formula>"Towel"</formula>
    </cfRule>
    <cfRule type="cellIs" dxfId="13176" priority="16392" stopIfTrue="1" operator="equal">
      <formula>"Napkin Hs"</formula>
    </cfRule>
  </conditionalFormatting>
  <conditionalFormatting sqref="C54">
    <cfRule type="cellIs" dxfId="13175" priority="16399" stopIfTrue="1" operator="equal">
      <formula>"Towel"</formula>
    </cfRule>
    <cfRule type="cellIs" dxfId="13174" priority="16400" stopIfTrue="1" operator="equal">
      <formula>"Napkin Hs"</formula>
    </cfRule>
  </conditionalFormatting>
  <conditionalFormatting sqref="C54">
    <cfRule type="cellIs" dxfId="13173" priority="16401" stopIfTrue="1" operator="equal">
      <formula>"Towel"</formula>
    </cfRule>
    <cfRule type="cellIs" dxfId="13172" priority="16402" stopIfTrue="1" operator="equal">
      <formula>"Napkin Hs"</formula>
    </cfRule>
  </conditionalFormatting>
  <conditionalFormatting sqref="C54">
    <cfRule type="cellIs" dxfId="13171" priority="16389" stopIfTrue="1" operator="equal">
      <formula>"Towel"</formula>
    </cfRule>
    <cfRule type="cellIs" dxfId="13170" priority="16390" stopIfTrue="1" operator="equal">
      <formula>"Napkin Hs"</formula>
    </cfRule>
  </conditionalFormatting>
  <conditionalFormatting sqref="C54">
    <cfRule type="cellIs" dxfId="13169" priority="16385" stopIfTrue="1" operator="equal">
      <formula>"Towel"</formula>
    </cfRule>
    <cfRule type="cellIs" dxfId="13168" priority="16386" stopIfTrue="1" operator="equal">
      <formula>"Napkin Hs"</formula>
    </cfRule>
  </conditionalFormatting>
  <conditionalFormatting sqref="C54">
    <cfRule type="cellIs" dxfId="13167" priority="16387" stopIfTrue="1" operator="equal">
      <formula>"Towel"</formula>
    </cfRule>
    <cfRule type="cellIs" dxfId="13166" priority="16388" stopIfTrue="1" operator="equal">
      <formula>"Napkin Hs"</formula>
    </cfRule>
  </conditionalFormatting>
  <conditionalFormatting sqref="C54">
    <cfRule type="cellIs" dxfId="13165" priority="16381" stopIfTrue="1" operator="equal">
      <formula>"Towel"</formula>
    </cfRule>
    <cfRule type="cellIs" dxfId="13164" priority="16382" stopIfTrue="1" operator="equal">
      <formula>"Napkin Hs"</formula>
    </cfRule>
  </conditionalFormatting>
  <conditionalFormatting sqref="C54">
    <cfRule type="cellIs" dxfId="13163" priority="16383" stopIfTrue="1" operator="equal">
      <formula>"Towel"</formula>
    </cfRule>
    <cfRule type="cellIs" dxfId="13162" priority="16384" stopIfTrue="1" operator="equal">
      <formula>"Napkin Hs"</formula>
    </cfRule>
  </conditionalFormatting>
  <conditionalFormatting sqref="C54">
    <cfRule type="cellIs" dxfId="13161" priority="16379" stopIfTrue="1" operator="equal">
      <formula>"Towel"</formula>
    </cfRule>
    <cfRule type="cellIs" dxfId="13160" priority="16380" stopIfTrue="1" operator="equal">
      <formula>"Napkin Hs"</formula>
    </cfRule>
  </conditionalFormatting>
  <conditionalFormatting sqref="C54">
    <cfRule type="cellIs" dxfId="13159" priority="16373" stopIfTrue="1" operator="equal">
      <formula>"Towel"</formula>
    </cfRule>
    <cfRule type="cellIs" dxfId="13158" priority="16374" stopIfTrue="1" operator="equal">
      <formula>"Napkin Hs"</formula>
    </cfRule>
  </conditionalFormatting>
  <conditionalFormatting sqref="C54">
    <cfRule type="cellIs" dxfId="13157" priority="16377" stopIfTrue="1" operator="equal">
      <formula>"Towel"</formula>
    </cfRule>
    <cfRule type="cellIs" dxfId="13156" priority="16378" stopIfTrue="1" operator="equal">
      <formula>"Napkin Hs"</formula>
    </cfRule>
  </conditionalFormatting>
  <conditionalFormatting sqref="C54">
    <cfRule type="cellIs" dxfId="13155" priority="16375" stopIfTrue="1" operator="equal">
      <formula>"Towel"</formula>
    </cfRule>
    <cfRule type="cellIs" dxfId="13154" priority="16376" stopIfTrue="1" operator="equal">
      <formula>"Napkin Hs"</formula>
    </cfRule>
  </conditionalFormatting>
  <conditionalFormatting sqref="C54">
    <cfRule type="cellIs" dxfId="13153" priority="16367" stopIfTrue="1" operator="equal">
      <formula>"Towel"</formula>
    </cfRule>
    <cfRule type="cellIs" dxfId="13152" priority="16368" stopIfTrue="1" operator="equal">
      <formula>"Napkin Hs"</formula>
    </cfRule>
  </conditionalFormatting>
  <conditionalFormatting sqref="C54">
    <cfRule type="cellIs" dxfId="13151" priority="16369" stopIfTrue="1" operator="equal">
      <formula>"Towel"</formula>
    </cfRule>
    <cfRule type="cellIs" dxfId="13150" priority="16370" stopIfTrue="1" operator="equal">
      <formula>"Napkin Hs"</formula>
    </cfRule>
  </conditionalFormatting>
  <conditionalFormatting sqref="C54">
    <cfRule type="cellIs" dxfId="13149" priority="16371" stopIfTrue="1" operator="equal">
      <formula>"Towel"</formula>
    </cfRule>
    <cfRule type="cellIs" dxfId="13148" priority="16372" stopIfTrue="1" operator="equal">
      <formula>"Napkin Hs"</formula>
    </cfRule>
  </conditionalFormatting>
  <conditionalFormatting sqref="C54">
    <cfRule type="cellIs" dxfId="13147" priority="16365" stopIfTrue="1" operator="equal">
      <formula>"Towel"</formula>
    </cfRule>
    <cfRule type="cellIs" dxfId="13146" priority="16366" stopIfTrue="1" operator="equal">
      <formula>"Napkin Hs"</formula>
    </cfRule>
  </conditionalFormatting>
  <conditionalFormatting sqref="C54">
    <cfRule type="cellIs" dxfId="13145" priority="16363" stopIfTrue="1" operator="equal">
      <formula>"Towel"</formula>
    </cfRule>
    <cfRule type="cellIs" dxfId="13144" priority="16364" stopIfTrue="1" operator="equal">
      <formula>"Napkin Hs"</formula>
    </cfRule>
  </conditionalFormatting>
  <conditionalFormatting sqref="C54">
    <cfRule type="cellIs" dxfId="13143" priority="16339" stopIfTrue="1" operator="equal">
      <formula>"Towel"</formula>
    </cfRule>
  </conditionalFormatting>
  <conditionalFormatting sqref="C54">
    <cfRule type="cellIs" dxfId="13142" priority="16340" stopIfTrue="1" operator="equal">
      <formula>"Napkin Hs"</formula>
    </cfRule>
    <cfRule type="cellIs" dxfId="13141" priority="16345" stopIfTrue="1" operator="equal">
      <formula>"Towel"</formula>
    </cfRule>
    <cfRule type="cellIs" dxfId="13140" priority="16346" stopIfTrue="1" operator="equal">
      <formula>"Napkin Hs"</formula>
    </cfRule>
    <cfRule type="cellIs" dxfId="13139" priority="16355" stopIfTrue="1" operator="equal">
      <formula>"Towel"</formula>
    </cfRule>
    <cfRule type="cellIs" dxfId="13138" priority="16356" stopIfTrue="1" operator="equal">
      <formula>"Napkin Hs"</formula>
    </cfRule>
    <cfRule type="cellIs" dxfId="13137" priority="16361" stopIfTrue="1" operator="equal">
      <formula>"Towel"</formula>
    </cfRule>
    <cfRule type="cellIs" dxfId="13136" priority="16362" stopIfTrue="1" operator="equal">
      <formula>"Napkin Hs"</formula>
    </cfRule>
  </conditionalFormatting>
  <conditionalFormatting sqref="C54">
    <cfRule type="cellIs" dxfId="13135" priority="16341" stopIfTrue="1" operator="equal">
      <formula>"Towel"</formula>
    </cfRule>
    <cfRule type="cellIs" dxfId="13134" priority="16342" stopIfTrue="1" operator="equal">
      <formula>"Napkin Hs"</formula>
    </cfRule>
    <cfRule type="cellIs" dxfId="13133" priority="16343" stopIfTrue="1" operator="equal">
      <formula>"Towel"</formula>
    </cfRule>
    <cfRule type="cellIs" dxfId="13132" priority="16344" stopIfTrue="1" operator="equal">
      <formula>"Napkin Hs"</formula>
    </cfRule>
    <cfRule type="cellIs" dxfId="13131" priority="16347" stopIfTrue="1" operator="equal">
      <formula>"Towel"</formula>
    </cfRule>
    <cfRule type="cellIs" dxfId="13130" priority="16348" stopIfTrue="1" operator="equal">
      <formula>"Napkin Hs"</formula>
    </cfRule>
    <cfRule type="cellIs" dxfId="13129" priority="16349" stopIfTrue="1" operator="equal">
      <formula>"Towel"</formula>
    </cfRule>
    <cfRule type="cellIs" dxfId="13128" priority="16350" stopIfTrue="1" operator="equal">
      <formula>"Napkin Hs"</formula>
    </cfRule>
    <cfRule type="cellIs" dxfId="13127" priority="16351" stopIfTrue="1" operator="equal">
      <formula>"Towel"</formula>
    </cfRule>
    <cfRule type="cellIs" dxfId="13126" priority="16352" stopIfTrue="1" operator="equal">
      <formula>"Napkin Hs"</formula>
    </cfRule>
    <cfRule type="cellIs" dxfId="13125" priority="16353" stopIfTrue="1" operator="equal">
      <formula>"Towel"</formula>
    </cfRule>
    <cfRule type="cellIs" dxfId="13124" priority="16354" stopIfTrue="1" operator="equal">
      <formula>"Napkin Hs"</formula>
    </cfRule>
    <cfRule type="cellIs" dxfId="13123" priority="16357" stopIfTrue="1" operator="equal">
      <formula>"Towel"</formula>
    </cfRule>
    <cfRule type="cellIs" dxfId="13122" priority="16358" stopIfTrue="1" operator="equal">
      <formula>"Napkin Hs"</formula>
    </cfRule>
    <cfRule type="cellIs" dxfId="13121" priority="16360" stopIfTrue="1" operator="equal">
      <formula>"Napkin Hs"</formula>
    </cfRule>
  </conditionalFormatting>
  <conditionalFormatting sqref="C54">
    <cfRule type="cellIs" dxfId="13120" priority="16359" stopIfTrue="1" operator="equal">
      <formula>"Towel"</formula>
    </cfRule>
  </conditionalFormatting>
  <conditionalFormatting sqref="C54">
    <cfRule type="cellIs" dxfId="13119" priority="16337" stopIfTrue="1" operator="equal">
      <formula>"Towel"</formula>
    </cfRule>
    <cfRule type="cellIs" dxfId="13118" priority="16338" stopIfTrue="1" operator="equal">
      <formula>"Napkin Hs"</formula>
    </cfRule>
  </conditionalFormatting>
  <conditionalFormatting sqref="C54">
    <cfRule type="cellIs" dxfId="13117" priority="16336" stopIfTrue="1" operator="equal">
      <formula>"Napkin Hs"</formula>
    </cfRule>
  </conditionalFormatting>
  <conditionalFormatting sqref="C54">
    <cfRule type="cellIs" dxfId="13116" priority="16335" stopIfTrue="1" operator="equal">
      <formula>"Towel"</formula>
    </cfRule>
  </conditionalFormatting>
  <conditionalFormatting sqref="C54">
    <cfRule type="cellIs" dxfId="13115" priority="16333" stopIfTrue="1" operator="equal">
      <formula>"Towel"</formula>
    </cfRule>
  </conditionalFormatting>
  <conditionalFormatting sqref="C54">
    <cfRule type="cellIs" dxfId="13114" priority="16334" stopIfTrue="1" operator="equal">
      <formula>"Napkin Hs"</formula>
    </cfRule>
  </conditionalFormatting>
  <conditionalFormatting sqref="C54">
    <cfRule type="cellIs" dxfId="13113" priority="16237" stopIfTrue="1" operator="equal">
      <formula>"Towel"</formula>
    </cfRule>
  </conditionalFormatting>
  <conditionalFormatting sqref="C54">
    <cfRule type="cellIs" dxfId="13112" priority="16247" stopIfTrue="1" operator="equal">
      <formula>"Towel"</formula>
    </cfRule>
    <cfRule type="cellIs" dxfId="13111" priority="16248" stopIfTrue="1" operator="equal">
      <formula>"Napkin Hs"</formula>
    </cfRule>
    <cfRule type="cellIs" dxfId="13110" priority="16253" stopIfTrue="1" operator="equal">
      <formula>"Towel"</formula>
    </cfRule>
    <cfRule type="cellIs" dxfId="13109" priority="16254" stopIfTrue="1" operator="equal">
      <formula>"Napkin Hs"</formula>
    </cfRule>
    <cfRule type="cellIs" dxfId="13108" priority="16259" stopIfTrue="1" operator="equal">
      <formula>"Towel"</formula>
    </cfRule>
    <cfRule type="cellIs" dxfId="13107" priority="16260" stopIfTrue="1" operator="equal">
      <formula>"Napkin Hs"</formula>
    </cfRule>
    <cfRule type="cellIs" dxfId="13106" priority="16261" stopIfTrue="1" operator="equal">
      <formula>"Towel"</formula>
    </cfRule>
    <cfRule type="cellIs" dxfId="13105" priority="16262" stopIfTrue="1" operator="equal">
      <formula>"Napkin Hs"</formula>
    </cfRule>
    <cfRule type="cellIs" dxfId="13104" priority="16267" stopIfTrue="1" operator="equal">
      <formula>"Towel"</formula>
    </cfRule>
    <cfRule type="cellIs" dxfId="13103" priority="16268" stopIfTrue="1" operator="equal">
      <formula>"Napkin Hs"</formula>
    </cfRule>
    <cfRule type="cellIs" dxfId="13102" priority="16277" stopIfTrue="1" operator="equal">
      <formula>"Towel"</formula>
    </cfRule>
    <cfRule type="cellIs" dxfId="13101" priority="16278" stopIfTrue="1" operator="equal">
      <formula>"Napkin Hs"</formula>
    </cfRule>
    <cfRule type="cellIs" dxfId="13100" priority="16283" stopIfTrue="1" operator="equal">
      <formula>"Towel"</formula>
    </cfRule>
    <cfRule type="cellIs" dxfId="13099" priority="16284" stopIfTrue="1" operator="equal">
      <formula>"Napkin Hs"</formula>
    </cfRule>
    <cfRule type="cellIs" dxfId="13098" priority="16285" stopIfTrue="1" operator="equal">
      <formula>"Towel"</formula>
    </cfRule>
    <cfRule type="cellIs" dxfId="13097" priority="16286" stopIfTrue="1" operator="equal">
      <formula>"Napkin Hs"</formula>
    </cfRule>
    <cfRule type="cellIs" dxfId="13096" priority="16291" stopIfTrue="1" operator="equal">
      <formula>"Towel"</formula>
    </cfRule>
    <cfRule type="cellIs" dxfId="13095" priority="16292" stopIfTrue="1" operator="equal">
      <formula>"Napkin Hs"</formula>
    </cfRule>
    <cfRule type="cellIs" dxfId="13094" priority="16301" stopIfTrue="1" operator="equal">
      <formula>"Towel"</formula>
    </cfRule>
    <cfRule type="cellIs" dxfId="13093" priority="16302" stopIfTrue="1" operator="equal">
      <formula>"Napkin Hs"</formula>
    </cfRule>
    <cfRule type="cellIs" dxfId="13092" priority="16303" stopIfTrue="1" operator="equal">
      <formula>"Towel"</formula>
    </cfRule>
    <cfRule type="cellIs" dxfId="13091" priority="16304" stopIfTrue="1" operator="equal">
      <formula>"Napkin Hs"</formula>
    </cfRule>
    <cfRule type="cellIs" dxfId="13090" priority="16309" stopIfTrue="1" operator="equal">
      <formula>"Towel"</formula>
    </cfRule>
    <cfRule type="cellIs" dxfId="13089" priority="16310" stopIfTrue="1" operator="equal">
      <formula>"Napkin Hs"</formula>
    </cfRule>
    <cfRule type="cellIs" dxfId="13088" priority="16319" stopIfTrue="1" operator="equal">
      <formula>"Towel"</formula>
    </cfRule>
    <cfRule type="cellIs" dxfId="13087" priority="16320" stopIfTrue="1" operator="equal">
      <formula>"Napkin Hs"</formula>
    </cfRule>
    <cfRule type="cellIs" dxfId="13086" priority="16321" stopIfTrue="1" operator="equal">
      <formula>"Towel"</formula>
    </cfRule>
    <cfRule type="cellIs" dxfId="13085" priority="16322" stopIfTrue="1" operator="equal">
      <formula>"Napkin Hs"</formula>
    </cfRule>
    <cfRule type="cellIs" dxfId="13084" priority="16328" stopIfTrue="1" operator="equal">
      <formula>"Napkin Hs"</formula>
    </cfRule>
  </conditionalFormatting>
  <conditionalFormatting sqref="C54">
    <cfRule type="cellIs" dxfId="13083" priority="16327" stopIfTrue="1" operator="equal">
      <formula>"Towel"</formula>
    </cfRule>
  </conditionalFormatting>
  <conditionalFormatting sqref="C54">
    <cfRule type="cellIs" dxfId="13082" priority="16238" stopIfTrue="1" operator="equal">
      <formula>"Napkin Hs"</formula>
    </cfRule>
    <cfRule type="cellIs" dxfId="13081" priority="16239" stopIfTrue="1" operator="equal">
      <formula>"Towel"</formula>
    </cfRule>
    <cfRule type="cellIs" dxfId="13080" priority="16240" stopIfTrue="1" operator="equal">
      <formula>"Napkin Hs"</formula>
    </cfRule>
    <cfRule type="cellIs" dxfId="13079" priority="16241" stopIfTrue="1" operator="equal">
      <formula>"Towel"</formula>
    </cfRule>
    <cfRule type="cellIs" dxfId="13078" priority="16242" stopIfTrue="1" operator="equal">
      <formula>"Napkin Hs"</formula>
    </cfRule>
    <cfRule type="cellIs" dxfId="13077" priority="16243" stopIfTrue="1" operator="equal">
      <formula>"Towel"</formula>
    </cfRule>
    <cfRule type="cellIs" dxfId="13076" priority="16244" stopIfTrue="1" operator="equal">
      <formula>"Napkin Hs"</formula>
    </cfRule>
    <cfRule type="cellIs" dxfId="13075" priority="16245" stopIfTrue="1" operator="equal">
      <formula>"Towel"</formula>
    </cfRule>
    <cfRule type="cellIs" dxfId="13074" priority="16246" stopIfTrue="1" operator="equal">
      <formula>"Napkin Hs"</formula>
    </cfRule>
    <cfRule type="cellIs" dxfId="13073" priority="16249" stopIfTrue="1" operator="equal">
      <formula>"Towel"</formula>
    </cfRule>
    <cfRule type="cellIs" dxfId="13072" priority="16250" stopIfTrue="1" operator="equal">
      <formula>"Napkin Hs"</formula>
    </cfRule>
    <cfRule type="cellIs" dxfId="13071" priority="16251" stopIfTrue="1" operator="equal">
      <formula>"Towel"</formula>
    </cfRule>
    <cfRule type="cellIs" dxfId="13070" priority="16252" stopIfTrue="1" operator="equal">
      <formula>"Napkin Hs"</formula>
    </cfRule>
    <cfRule type="cellIs" dxfId="13069" priority="16255" stopIfTrue="1" operator="equal">
      <formula>"Towel"</formula>
    </cfRule>
    <cfRule type="cellIs" dxfId="13068" priority="16256" stopIfTrue="1" operator="equal">
      <formula>"Napkin Hs"</formula>
    </cfRule>
    <cfRule type="cellIs" dxfId="13067" priority="16257" stopIfTrue="1" operator="equal">
      <formula>"Towel"</formula>
    </cfRule>
    <cfRule type="cellIs" dxfId="13066" priority="16258" stopIfTrue="1" operator="equal">
      <formula>"Napkin Hs"</formula>
    </cfRule>
    <cfRule type="cellIs" dxfId="13065" priority="16263" stopIfTrue="1" operator="equal">
      <formula>"Towel"</formula>
    </cfRule>
    <cfRule type="cellIs" dxfId="13064" priority="16264" stopIfTrue="1" operator="equal">
      <formula>"Napkin Hs"</formula>
    </cfRule>
    <cfRule type="cellIs" dxfId="13063" priority="16265" stopIfTrue="1" operator="equal">
      <formula>"Towel"</formula>
    </cfRule>
    <cfRule type="cellIs" dxfId="13062" priority="16266" stopIfTrue="1" operator="equal">
      <formula>"Napkin Hs"</formula>
    </cfRule>
    <cfRule type="cellIs" dxfId="13061" priority="16269" stopIfTrue="1" operator="equal">
      <formula>"Towel"</formula>
    </cfRule>
    <cfRule type="cellIs" dxfId="13060" priority="16270" stopIfTrue="1" operator="equal">
      <formula>"Napkin Hs"</formula>
    </cfRule>
    <cfRule type="cellIs" dxfId="13059" priority="16271" stopIfTrue="1" operator="equal">
      <formula>"Towel"</formula>
    </cfRule>
    <cfRule type="cellIs" dxfId="13058" priority="16272" stopIfTrue="1" operator="equal">
      <formula>"Napkin Hs"</formula>
    </cfRule>
    <cfRule type="cellIs" dxfId="13057" priority="16273" stopIfTrue="1" operator="equal">
      <formula>"Towel"</formula>
    </cfRule>
    <cfRule type="cellIs" dxfId="13056" priority="16274" stopIfTrue="1" operator="equal">
      <formula>"Napkin Hs"</formula>
    </cfRule>
    <cfRule type="cellIs" dxfId="13055" priority="16275" stopIfTrue="1" operator="equal">
      <formula>"Towel"</formula>
    </cfRule>
    <cfRule type="cellIs" dxfId="13054" priority="16276" stopIfTrue="1" operator="equal">
      <formula>"Napkin Hs"</formula>
    </cfRule>
    <cfRule type="cellIs" dxfId="13053" priority="16279" stopIfTrue="1" operator="equal">
      <formula>"Towel"</formula>
    </cfRule>
    <cfRule type="cellIs" dxfId="13052" priority="16280" stopIfTrue="1" operator="equal">
      <formula>"Napkin Hs"</formula>
    </cfRule>
    <cfRule type="cellIs" dxfId="13051" priority="16281" stopIfTrue="1" operator="equal">
      <formula>"Towel"</formula>
    </cfRule>
    <cfRule type="cellIs" dxfId="13050" priority="16282" stopIfTrue="1" operator="equal">
      <formula>"Napkin Hs"</formula>
    </cfRule>
    <cfRule type="cellIs" dxfId="13049" priority="16287" stopIfTrue="1" operator="equal">
      <formula>"Towel"</formula>
    </cfRule>
    <cfRule type="cellIs" dxfId="13048" priority="16288" stopIfTrue="1" operator="equal">
      <formula>"Napkin Hs"</formula>
    </cfRule>
    <cfRule type="cellIs" dxfId="13047" priority="16289" stopIfTrue="1" operator="equal">
      <formula>"Towel"</formula>
    </cfRule>
    <cfRule type="cellIs" dxfId="13046" priority="16290" stopIfTrue="1" operator="equal">
      <formula>"Napkin Hs"</formula>
    </cfRule>
    <cfRule type="cellIs" dxfId="13045" priority="16293" stopIfTrue="1" operator="equal">
      <formula>"Towel"</formula>
    </cfRule>
    <cfRule type="cellIs" dxfId="13044" priority="16294" stopIfTrue="1" operator="equal">
      <formula>"Napkin Hs"</formula>
    </cfRule>
    <cfRule type="cellIs" dxfId="13043" priority="16295" stopIfTrue="1" operator="equal">
      <formula>"Towel"</formula>
    </cfRule>
    <cfRule type="cellIs" dxfId="13042" priority="16296" stopIfTrue="1" operator="equal">
      <formula>"Napkin Hs"</formula>
    </cfRule>
    <cfRule type="cellIs" dxfId="13041" priority="16297" stopIfTrue="1" operator="equal">
      <formula>"Towel"</formula>
    </cfRule>
    <cfRule type="cellIs" dxfId="13040" priority="16298" stopIfTrue="1" operator="equal">
      <formula>"Napkin Hs"</formula>
    </cfRule>
    <cfRule type="cellIs" dxfId="13039" priority="16299" stopIfTrue="1" operator="equal">
      <formula>"Towel"</formula>
    </cfRule>
    <cfRule type="cellIs" dxfId="13038" priority="16300" stopIfTrue="1" operator="equal">
      <formula>"Napkin Hs"</formula>
    </cfRule>
    <cfRule type="cellIs" dxfId="13037" priority="16305" stopIfTrue="1" operator="equal">
      <formula>"Towel"</formula>
    </cfRule>
    <cfRule type="cellIs" dxfId="13036" priority="16306" stopIfTrue="1" operator="equal">
      <formula>"Napkin Hs"</formula>
    </cfRule>
    <cfRule type="cellIs" dxfId="13035" priority="16307" stopIfTrue="1" operator="equal">
      <formula>"Towel"</formula>
    </cfRule>
    <cfRule type="cellIs" dxfId="13034" priority="16308" stopIfTrue="1" operator="equal">
      <formula>"Napkin Hs"</formula>
    </cfRule>
    <cfRule type="cellIs" dxfId="13033" priority="16311" stopIfTrue="1" operator="equal">
      <formula>"Towel"</formula>
    </cfRule>
    <cfRule type="cellIs" dxfId="13032" priority="16312" stopIfTrue="1" operator="equal">
      <formula>"Napkin Hs"</formula>
    </cfRule>
    <cfRule type="cellIs" dxfId="13031" priority="16313" stopIfTrue="1" operator="equal">
      <formula>"Towel"</formula>
    </cfRule>
    <cfRule type="cellIs" dxfId="13030" priority="16314" stopIfTrue="1" operator="equal">
      <formula>"Napkin Hs"</formula>
    </cfRule>
    <cfRule type="cellIs" dxfId="13029" priority="16315" stopIfTrue="1" operator="equal">
      <formula>"Towel"</formula>
    </cfRule>
    <cfRule type="cellIs" dxfId="13028" priority="16316" stopIfTrue="1" operator="equal">
      <formula>"Napkin Hs"</formula>
    </cfRule>
    <cfRule type="cellIs" dxfId="13027" priority="16317" stopIfTrue="1" operator="equal">
      <formula>"Towel"</formula>
    </cfRule>
    <cfRule type="cellIs" dxfId="13026" priority="16318" stopIfTrue="1" operator="equal">
      <formula>"Napkin Hs"</formula>
    </cfRule>
    <cfRule type="cellIs" dxfId="13025" priority="16323" stopIfTrue="1" operator="equal">
      <formula>"Towel"</formula>
    </cfRule>
    <cfRule type="cellIs" dxfId="13024" priority="16324" stopIfTrue="1" operator="equal">
      <formula>"Napkin Hs"</formula>
    </cfRule>
    <cfRule type="cellIs" dxfId="13023" priority="16325" stopIfTrue="1" operator="equal">
      <formula>"Towel"</formula>
    </cfRule>
    <cfRule type="cellIs" dxfId="13022" priority="16326" stopIfTrue="1" operator="equal">
      <formula>"Napkin Hs"</formula>
    </cfRule>
    <cfRule type="cellIs" dxfId="13021" priority="16329" stopIfTrue="1" operator="equal">
      <formula>"Towel"</formula>
    </cfRule>
    <cfRule type="cellIs" dxfId="13020" priority="16330" stopIfTrue="1" operator="equal">
      <formula>"Napkin Hs"</formula>
    </cfRule>
    <cfRule type="cellIs" dxfId="13019" priority="16331" stopIfTrue="1" operator="equal">
      <formula>"Towel"</formula>
    </cfRule>
    <cfRule type="cellIs" dxfId="13018" priority="16332" stopIfTrue="1" operator="equal">
      <formula>"Napkin Hs"</formula>
    </cfRule>
  </conditionalFormatting>
  <conditionalFormatting sqref="C54">
    <cfRule type="cellIs" dxfId="13017" priority="16236" stopIfTrue="1" operator="equal">
      <formula>"Napkin Hs"</formula>
    </cfRule>
  </conditionalFormatting>
  <conditionalFormatting sqref="C54">
    <cfRule type="cellIs" dxfId="13016" priority="16235" stopIfTrue="1" operator="equal">
      <formula>"Napkin Hs"</formula>
    </cfRule>
  </conditionalFormatting>
  <conditionalFormatting sqref="C54">
    <cfRule type="cellIs" dxfId="13015" priority="16234" stopIfTrue="1" operator="equal">
      <formula>"Napkin Hs"</formula>
    </cfRule>
  </conditionalFormatting>
  <conditionalFormatting sqref="C54">
    <cfRule type="cellIs" dxfId="13014" priority="16233" stopIfTrue="1" operator="equal">
      <formula>"Napkin Hs"</formula>
    </cfRule>
  </conditionalFormatting>
  <conditionalFormatting sqref="C54">
    <cfRule type="cellIs" dxfId="13013" priority="16232" stopIfTrue="1" operator="equal">
      <formula>"Napkin Hs"</formula>
    </cfRule>
  </conditionalFormatting>
  <conditionalFormatting sqref="C54">
    <cfRule type="cellIs" dxfId="13012" priority="16231" stopIfTrue="1" operator="equal">
      <formula>"Napkin Hs"</formula>
    </cfRule>
  </conditionalFormatting>
  <conditionalFormatting sqref="C54">
    <cfRule type="cellIs" dxfId="13011" priority="16227" stopIfTrue="1" operator="equal">
      <formula>"Towel"</formula>
    </cfRule>
    <cfRule type="cellIs" dxfId="13010" priority="16228" stopIfTrue="1" operator="equal">
      <formula>"Napkin Hs"</formula>
    </cfRule>
  </conditionalFormatting>
  <conditionalFormatting sqref="C54">
    <cfRule type="cellIs" dxfId="13009" priority="16229" stopIfTrue="1" operator="equal">
      <formula>"Towel"</formula>
    </cfRule>
    <cfRule type="cellIs" dxfId="13008" priority="16230" stopIfTrue="1" operator="equal">
      <formula>"Napkin Hs"</formula>
    </cfRule>
  </conditionalFormatting>
  <conditionalFormatting sqref="C54">
    <cfRule type="cellIs" dxfId="13007" priority="16223" stopIfTrue="1" operator="equal">
      <formula>"Towel"</formula>
    </cfRule>
    <cfRule type="cellIs" dxfId="13006" priority="16224" stopIfTrue="1" operator="equal">
      <formula>"Napkin Hs"</formula>
    </cfRule>
  </conditionalFormatting>
  <conditionalFormatting sqref="C54">
    <cfRule type="cellIs" dxfId="13005" priority="16225" stopIfTrue="1" operator="equal">
      <formula>"Towel"</formula>
    </cfRule>
    <cfRule type="cellIs" dxfId="13004" priority="16226" stopIfTrue="1" operator="equal">
      <formula>"Napkin Hs"</formula>
    </cfRule>
  </conditionalFormatting>
  <conditionalFormatting sqref="C54">
    <cfRule type="cellIs" dxfId="13003" priority="16221" stopIfTrue="1" operator="equal">
      <formula>"Towel"</formula>
    </cfRule>
    <cfRule type="cellIs" dxfId="13002" priority="16222" stopIfTrue="1" operator="equal">
      <formula>"Napkin Hs"</formula>
    </cfRule>
  </conditionalFormatting>
  <conditionalFormatting sqref="C54">
    <cfRule type="cellIs" dxfId="13001" priority="16217" stopIfTrue="1" operator="equal">
      <formula>"Towel"</formula>
    </cfRule>
    <cfRule type="cellIs" dxfId="13000" priority="16218" stopIfTrue="1" operator="equal">
      <formula>"Napkin Hs"</formula>
    </cfRule>
  </conditionalFormatting>
  <conditionalFormatting sqref="C54">
    <cfRule type="cellIs" dxfId="12999" priority="16219" stopIfTrue="1" operator="equal">
      <formula>"Towel"</formula>
    </cfRule>
    <cfRule type="cellIs" dxfId="12998" priority="16220" stopIfTrue="1" operator="equal">
      <formula>"Napkin Hs"</formula>
    </cfRule>
  </conditionalFormatting>
  <conditionalFormatting sqref="C54">
    <cfRule type="cellIs" dxfId="12997" priority="16213" stopIfTrue="1" operator="equal">
      <formula>"Towel"</formula>
    </cfRule>
    <cfRule type="cellIs" dxfId="12996" priority="16214" stopIfTrue="1" operator="equal">
      <formula>"Napkin Hs"</formula>
    </cfRule>
  </conditionalFormatting>
  <conditionalFormatting sqref="C54">
    <cfRule type="cellIs" dxfId="12995" priority="16215" stopIfTrue="1" operator="equal">
      <formula>"Towel"</formula>
    </cfRule>
    <cfRule type="cellIs" dxfId="12994" priority="16216" stopIfTrue="1" operator="equal">
      <formula>"Napkin Hs"</formula>
    </cfRule>
  </conditionalFormatting>
  <conditionalFormatting sqref="C54">
    <cfRule type="cellIs" dxfId="12993" priority="16211" stopIfTrue="1" operator="equal">
      <formula>"Towel"</formula>
    </cfRule>
    <cfRule type="cellIs" dxfId="12992" priority="16212" stopIfTrue="1" operator="equal">
      <formula>"Napkin Hs"</formula>
    </cfRule>
  </conditionalFormatting>
  <conditionalFormatting sqref="C54">
    <cfRule type="cellIs" dxfId="12991" priority="16205" stopIfTrue="1" operator="equal">
      <formula>"Towel"</formula>
    </cfRule>
    <cfRule type="cellIs" dxfId="12990" priority="16206" stopIfTrue="1" operator="equal">
      <formula>"Napkin Hs"</formula>
    </cfRule>
  </conditionalFormatting>
  <conditionalFormatting sqref="C54">
    <cfRule type="cellIs" dxfId="12989" priority="16209" stopIfTrue="1" operator="equal">
      <formula>"Towel"</formula>
    </cfRule>
    <cfRule type="cellIs" dxfId="12988" priority="16210" stopIfTrue="1" operator="equal">
      <formula>"Napkin Hs"</formula>
    </cfRule>
  </conditionalFormatting>
  <conditionalFormatting sqref="C54">
    <cfRule type="cellIs" dxfId="12987" priority="16207" stopIfTrue="1" operator="equal">
      <formula>"Towel"</formula>
    </cfRule>
    <cfRule type="cellIs" dxfId="12986" priority="16208" stopIfTrue="1" operator="equal">
      <formula>"Napkin Hs"</formula>
    </cfRule>
  </conditionalFormatting>
  <conditionalFormatting sqref="C54">
    <cfRule type="cellIs" dxfId="12985" priority="16199" stopIfTrue="1" operator="equal">
      <formula>"Towel"</formula>
    </cfRule>
    <cfRule type="cellIs" dxfId="12984" priority="16200" stopIfTrue="1" operator="equal">
      <formula>"Napkin Hs"</formula>
    </cfRule>
  </conditionalFormatting>
  <conditionalFormatting sqref="C54">
    <cfRule type="cellIs" dxfId="12983" priority="16201" stopIfTrue="1" operator="equal">
      <formula>"Towel"</formula>
    </cfRule>
    <cfRule type="cellIs" dxfId="12982" priority="16202" stopIfTrue="1" operator="equal">
      <formula>"Napkin Hs"</formula>
    </cfRule>
  </conditionalFormatting>
  <conditionalFormatting sqref="C54">
    <cfRule type="cellIs" dxfId="12981" priority="16203" stopIfTrue="1" operator="equal">
      <formula>"Towel"</formula>
    </cfRule>
    <cfRule type="cellIs" dxfId="12980" priority="16204" stopIfTrue="1" operator="equal">
      <formula>"Napkin Hs"</formula>
    </cfRule>
  </conditionalFormatting>
  <conditionalFormatting sqref="C54">
    <cfRule type="cellIs" dxfId="12979" priority="16197" stopIfTrue="1" operator="equal">
      <formula>"Towel"</formula>
    </cfRule>
    <cfRule type="cellIs" dxfId="12978" priority="16198" stopIfTrue="1" operator="equal">
      <formula>"Napkin Hs"</formula>
    </cfRule>
  </conditionalFormatting>
  <conditionalFormatting sqref="C54">
    <cfRule type="cellIs" dxfId="12977" priority="16195" stopIfTrue="1" operator="equal">
      <formula>"Towel"</formula>
    </cfRule>
    <cfRule type="cellIs" dxfId="12976" priority="16196" stopIfTrue="1" operator="equal">
      <formula>"Napkin Hs"</formula>
    </cfRule>
  </conditionalFormatting>
  <conditionalFormatting sqref="C54">
    <cfRule type="cellIs" dxfId="12975" priority="16171" stopIfTrue="1" operator="equal">
      <formula>"Towel"</formula>
    </cfRule>
  </conditionalFormatting>
  <conditionalFormatting sqref="C54">
    <cfRule type="cellIs" dxfId="12974" priority="16172" stopIfTrue="1" operator="equal">
      <formula>"Napkin Hs"</formula>
    </cfRule>
    <cfRule type="cellIs" dxfId="12973" priority="16177" stopIfTrue="1" operator="equal">
      <formula>"Towel"</formula>
    </cfRule>
    <cfRule type="cellIs" dxfId="12972" priority="16178" stopIfTrue="1" operator="equal">
      <formula>"Napkin Hs"</formula>
    </cfRule>
    <cfRule type="cellIs" dxfId="12971" priority="16187" stopIfTrue="1" operator="equal">
      <formula>"Towel"</formula>
    </cfRule>
    <cfRule type="cellIs" dxfId="12970" priority="16188" stopIfTrue="1" operator="equal">
      <formula>"Napkin Hs"</formula>
    </cfRule>
    <cfRule type="cellIs" dxfId="12969" priority="16193" stopIfTrue="1" operator="equal">
      <formula>"Towel"</formula>
    </cfRule>
    <cfRule type="cellIs" dxfId="12968" priority="16194" stopIfTrue="1" operator="equal">
      <formula>"Napkin Hs"</formula>
    </cfRule>
  </conditionalFormatting>
  <conditionalFormatting sqref="C54">
    <cfRule type="cellIs" dxfId="12967" priority="16173" stopIfTrue="1" operator="equal">
      <formula>"Towel"</formula>
    </cfRule>
    <cfRule type="cellIs" dxfId="12966" priority="16174" stopIfTrue="1" operator="equal">
      <formula>"Napkin Hs"</formula>
    </cfRule>
    <cfRule type="cellIs" dxfId="12965" priority="16175" stopIfTrue="1" operator="equal">
      <formula>"Towel"</formula>
    </cfRule>
    <cfRule type="cellIs" dxfId="12964" priority="16176" stopIfTrue="1" operator="equal">
      <formula>"Napkin Hs"</formula>
    </cfRule>
    <cfRule type="cellIs" dxfId="12963" priority="16179" stopIfTrue="1" operator="equal">
      <formula>"Towel"</formula>
    </cfRule>
    <cfRule type="cellIs" dxfId="12962" priority="16180" stopIfTrue="1" operator="equal">
      <formula>"Napkin Hs"</formula>
    </cfRule>
    <cfRule type="cellIs" dxfId="12961" priority="16181" stopIfTrue="1" operator="equal">
      <formula>"Towel"</formula>
    </cfRule>
    <cfRule type="cellIs" dxfId="12960" priority="16182" stopIfTrue="1" operator="equal">
      <formula>"Napkin Hs"</formula>
    </cfRule>
    <cfRule type="cellIs" dxfId="12959" priority="16183" stopIfTrue="1" operator="equal">
      <formula>"Towel"</formula>
    </cfRule>
    <cfRule type="cellIs" dxfId="12958" priority="16184" stopIfTrue="1" operator="equal">
      <formula>"Napkin Hs"</formula>
    </cfRule>
    <cfRule type="cellIs" dxfId="12957" priority="16185" stopIfTrue="1" operator="equal">
      <formula>"Towel"</formula>
    </cfRule>
    <cfRule type="cellIs" dxfId="12956" priority="16186" stopIfTrue="1" operator="equal">
      <formula>"Napkin Hs"</formula>
    </cfRule>
    <cfRule type="cellIs" dxfId="12955" priority="16189" stopIfTrue="1" operator="equal">
      <formula>"Towel"</formula>
    </cfRule>
    <cfRule type="cellIs" dxfId="12954" priority="16190" stopIfTrue="1" operator="equal">
      <formula>"Napkin Hs"</formula>
    </cfRule>
    <cfRule type="cellIs" dxfId="12953" priority="16192" stopIfTrue="1" operator="equal">
      <formula>"Napkin Hs"</formula>
    </cfRule>
  </conditionalFormatting>
  <conditionalFormatting sqref="C54">
    <cfRule type="cellIs" dxfId="12952" priority="16191" stopIfTrue="1" operator="equal">
      <formula>"Towel"</formula>
    </cfRule>
  </conditionalFormatting>
  <conditionalFormatting sqref="C54">
    <cfRule type="cellIs" dxfId="12951" priority="16169" stopIfTrue="1" operator="equal">
      <formula>"Towel"</formula>
    </cfRule>
    <cfRule type="cellIs" dxfId="12950" priority="16170" stopIfTrue="1" operator="equal">
      <formula>"Napkin Hs"</formula>
    </cfRule>
  </conditionalFormatting>
  <conditionalFormatting sqref="C54">
    <cfRule type="cellIs" dxfId="12949" priority="16168" stopIfTrue="1" operator="equal">
      <formula>"Napkin Hs"</formula>
    </cfRule>
  </conditionalFormatting>
  <conditionalFormatting sqref="C54">
    <cfRule type="cellIs" dxfId="12948" priority="16167" stopIfTrue="1" operator="equal">
      <formula>"Towel"</formula>
    </cfRule>
  </conditionalFormatting>
  <conditionalFormatting sqref="C54">
    <cfRule type="cellIs" dxfId="12947" priority="16165" stopIfTrue="1" operator="equal">
      <formula>"Towel"</formula>
    </cfRule>
  </conditionalFormatting>
  <conditionalFormatting sqref="C54">
    <cfRule type="cellIs" dxfId="12946" priority="16166" stopIfTrue="1" operator="equal">
      <formula>"Napkin Hs"</formula>
    </cfRule>
  </conditionalFormatting>
  <conditionalFormatting sqref="C54">
    <cfRule type="cellIs" dxfId="12945" priority="16069" stopIfTrue="1" operator="equal">
      <formula>"Towel"</formula>
    </cfRule>
  </conditionalFormatting>
  <conditionalFormatting sqref="C54">
    <cfRule type="cellIs" dxfId="12944" priority="16079" stopIfTrue="1" operator="equal">
      <formula>"Towel"</formula>
    </cfRule>
    <cfRule type="cellIs" dxfId="12943" priority="16080" stopIfTrue="1" operator="equal">
      <formula>"Napkin Hs"</formula>
    </cfRule>
    <cfRule type="cellIs" dxfId="12942" priority="16085" stopIfTrue="1" operator="equal">
      <formula>"Towel"</formula>
    </cfRule>
    <cfRule type="cellIs" dxfId="12941" priority="16086" stopIfTrue="1" operator="equal">
      <formula>"Napkin Hs"</formula>
    </cfRule>
    <cfRule type="cellIs" dxfId="12940" priority="16091" stopIfTrue="1" operator="equal">
      <formula>"Towel"</formula>
    </cfRule>
    <cfRule type="cellIs" dxfId="12939" priority="16092" stopIfTrue="1" operator="equal">
      <formula>"Napkin Hs"</formula>
    </cfRule>
    <cfRule type="cellIs" dxfId="12938" priority="16093" stopIfTrue="1" operator="equal">
      <formula>"Towel"</formula>
    </cfRule>
    <cfRule type="cellIs" dxfId="12937" priority="16094" stopIfTrue="1" operator="equal">
      <formula>"Napkin Hs"</formula>
    </cfRule>
    <cfRule type="cellIs" dxfId="12936" priority="16099" stopIfTrue="1" operator="equal">
      <formula>"Towel"</formula>
    </cfRule>
    <cfRule type="cellIs" dxfId="12935" priority="16100" stopIfTrue="1" operator="equal">
      <formula>"Napkin Hs"</formula>
    </cfRule>
    <cfRule type="cellIs" dxfId="12934" priority="16109" stopIfTrue="1" operator="equal">
      <formula>"Towel"</formula>
    </cfRule>
    <cfRule type="cellIs" dxfId="12933" priority="16110" stopIfTrue="1" operator="equal">
      <formula>"Napkin Hs"</formula>
    </cfRule>
    <cfRule type="cellIs" dxfId="12932" priority="16115" stopIfTrue="1" operator="equal">
      <formula>"Towel"</formula>
    </cfRule>
    <cfRule type="cellIs" dxfId="12931" priority="16116" stopIfTrue="1" operator="equal">
      <formula>"Napkin Hs"</formula>
    </cfRule>
    <cfRule type="cellIs" dxfId="12930" priority="16117" stopIfTrue="1" operator="equal">
      <formula>"Towel"</formula>
    </cfRule>
    <cfRule type="cellIs" dxfId="12929" priority="16118" stopIfTrue="1" operator="equal">
      <formula>"Napkin Hs"</formula>
    </cfRule>
    <cfRule type="cellIs" dxfId="12928" priority="16123" stopIfTrue="1" operator="equal">
      <formula>"Towel"</formula>
    </cfRule>
    <cfRule type="cellIs" dxfId="12927" priority="16124" stopIfTrue="1" operator="equal">
      <formula>"Napkin Hs"</formula>
    </cfRule>
    <cfRule type="cellIs" dxfId="12926" priority="16133" stopIfTrue="1" operator="equal">
      <formula>"Towel"</formula>
    </cfRule>
    <cfRule type="cellIs" dxfId="12925" priority="16134" stopIfTrue="1" operator="equal">
      <formula>"Napkin Hs"</formula>
    </cfRule>
    <cfRule type="cellIs" dxfId="12924" priority="16135" stopIfTrue="1" operator="equal">
      <formula>"Towel"</formula>
    </cfRule>
    <cfRule type="cellIs" dxfId="12923" priority="16136" stopIfTrue="1" operator="equal">
      <formula>"Napkin Hs"</formula>
    </cfRule>
    <cfRule type="cellIs" dxfId="12922" priority="16141" stopIfTrue="1" operator="equal">
      <formula>"Towel"</formula>
    </cfRule>
    <cfRule type="cellIs" dxfId="12921" priority="16142" stopIfTrue="1" operator="equal">
      <formula>"Napkin Hs"</formula>
    </cfRule>
    <cfRule type="cellIs" dxfId="12920" priority="16151" stopIfTrue="1" operator="equal">
      <formula>"Towel"</formula>
    </cfRule>
    <cfRule type="cellIs" dxfId="12919" priority="16152" stopIfTrue="1" operator="equal">
      <formula>"Napkin Hs"</formula>
    </cfRule>
    <cfRule type="cellIs" dxfId="12918" priority="16153" stopIfTrue="1" operator="equal">
      <formula>"Towel"</formula>
    </cfRule>
    <cfRule type="cellIs" dxfId="12917" priority="16154" stopIfTrue="1" operator="equal">
      <formula>"Napkin Hs"</formula>
    </cfRule>
    <cfRule type="cellIs" dxfId="12916" priority="16160" stopIfTrue="1" operator="equal">
      <formula>"Napkin Hs"</formula>
    </cfRule>
  </conditionalFormatting>
  <conditionalFormatting sqref="C54">
    <cfRule type="cellIs" dxfId="12915" priority="16159" stopIfTrue="1" operator="equal">
      <formula>"Towel"</formula>
    </cfRule>
  </conditionalFormatting>
  <conditionalFormatting sqref="C54">
    <cfRule type="cellIs" dxfId="12914" priority="16070" stopIfTrue="1" operator="equal">
      <formula>"Napkin Hs"</formula>
    </cfRule>
    <cfRule type="cellIs" dxfId="12913" priority="16071" stopIfTrue="1" operator="equal">
      <formula>"Towel"</formula>
    </cfRule>
    <cfRule type="cellIs" dxfId="12912" priority="16072" stopIfTrue="1" operator="equal">
      <formula>"Napkin Hs"</formula>
    </cfRule>
    <cfRule type="cellIs" dxfId="12911" priority="16073" stopIfTrue="1" operator="equal">
      <formula>"Towel"</formula>
    </cfRule>
    <cfRule type="cellIs" dxfId="12910" priority="16074" stopIfTrue="1" operator="equal">
      <formula>"Napkin Hs"</formula>
    </cfRule>
    <cfRule type="cellIs" dxfId="12909" priority="16075" stopIfTrue="1" operator="equal">
      <formula>"Towel"</formula>
    </cfRule>
    <cfRule type="cellIs" dxfId="12908" priority="16076" stopIfTrue="1" operator="equal">
      <formula>"Napkin Hs"</formula>
    </cfRule>
    <cfRule type="cellIs" dxfId="12907" priority="16077" stopIfTrue="1" operator="equal">
      <formula>"Towel"</formula>
    </cfRule>
    <cfRule type="cellIs" dxfId="12906" priority="16078" stopIfTrue="1" operator="equal">
      <formula>"Napkin Hs"</formula>
    </cfRule>
    <cfRule type="cellIs" dxfId="12905" priority="16081" stopIfTrue="1" operator="equal">
      <formula>"Towel"</formula>
    </cfRule>
    <cfRule type="cellIs" dxfId="12904" priority="16082" stopIfTrue="1" operator="equal">
      <formula>"Napkin Hs"</formula>
    </cfRule>
    <cfRule type="cellIs" dxfId="12903" priority="16083" stopIfTrue="1" operator="equal">
      <formula>"Towel"</formula>
    </cfRule>
    <cfRule type="cellIs" dxfId="12902" priority="16084" stopIfTrue="1" operator="equal">
      <formula>"Napkin Hs"</formula>
    </cfRule>
    <cfRule type="cellIs" dxfId="12901" priority="16087" stopIfTrue="1" operator="equal">
      <formula>"Towel"</formula>
    </cfRule>
    <cfRule type="cellIs" dxfId="12900" priority="16088" stopIfTrue="1" operator="equal">
      <formula>"Napkin Hs"</formula>
    </cfRule>
    <cfRule type="cellIs" dxfId="12899" priority="16089" stopIfTrue="1" operator="equal">
      <formula>"Towel"</formula>
    </cfRule>
    <cfRule type="cellIs" dxfId="12898" priority="16090" stopIfTrue="1" operator="equal">
      <formula>"Napkin Hs"</formula>
    </cfRule>
    <cfRule type="cellIs" dxfId="12897" priority="16095" stopIfTrue="1" operator="equal">
      <formula>"Towel"</formula>
    </cfRule>
    <cfRule type="cellIs" dxfId="12896" priority="16096" stopIfTrue="1" operator="equal">
      <formula>"Napkin Hs"</formula>
    </cfRule>
    <cfRule type="cellIs" dxfId="12895" priority="16097" stopIfTrue="1" operator="equal">
      <formula>"Towel"</formula>
    </cfRule>
    <cfRule type="cellIs" dxfId="12894" priority="16098" stopIfTrue="1" operator="equal">
      <formula>"Napkin Hs"</formula>
    </cfRule>
    <cfRule type="cellIs" dxfId="12893" priority="16101" stopIfTrue="1" operator="equal">
      <formula>"Towel"</formula>
    </cfRule>
    <cfRule type="cellIs" dxfId="12892" priority="16102" stopIfTrue="1" operator="equal">
      <formula>"Napkin Hs"</formula>
    </cfRule>
    <cfRule type="cellIs" dxfId="12891" priority="16103" stopIfTrue="1" operator="equal">
      <formula>"Towel"</formula>
    </cfRule>
    <cfRule type="cellIs" dxfId="12890" priority="16104" stopIfTrue="1" operator="equal">
      <formula>"Napkin Hs"</formula>
    </cfRule>
    <cfRule type="cellIs" dxfId="12889" priority="16105" stopIfTrue="1" operator="equal">
      <formula>"Towel"</formula>
    </cfRule>
    <cfRule type="cellIs" dxfId="12888" priority="16106" stopIfTrue="1" operator="equal">
      <formula>"Napkin Hs"</formula>
    </cfRule>
    <cfRule type="cellIs" dxfId="12887" priority="16107" stopIfTrue="1" operator="equal">
      <formula>"Towel"</formula>
    </cfRule>
    <cfRule type="cellIs" dxfId="12886" priority="16108" stopIfTrue="1" operator="equal">
      <formula>"Napkin Hs"</formula>
    </cfRule>
    <cfRule type="cellIs" dxfId="12885" priority="16111" stopIfTrue="1" operator="equal">
      <formula>"Towel"</formula>
    </cfRule>
    <cfRule type="cellIs" dxfId="12884" priority="16112" stopIfTrue="1" operator="equal">
      <formula>"Napkin Hs"</formula>
    </cfRule>
    <cfRule type="cellIs" dxfId="12883" priority="16113" stopIfTrue="1" operator="equal">
      <formula>"Towel"</formula>
    </cfRule>
    <cfRule type="cellIs" dxfId="12882" priority="16114" stopIfTrue="1" operator="equal">
      <formula>"Napkin Hs"</formula>
    </cfRule>
    <cfRule type="cellIs" dxfId="12881" priority="16119" stopIfTrue="1" operator="equal">
      <formula>"Towel"</formula>
    </cfRule>
    <cfRule type="cellIs" dxfId="12880" priority="16120" stopIfTrue="1" operator="equal">
      <formula>"Napkin Hs"</formula>
    </cfRule>
    <cfRule type="cellIs" dxfId="12879" priority="16121" stopIfTrue="1" operator="equal">
      <formula>"Towel"</formula>
    </cfRule>
    <cfRule type="cellIs" dxfId="12878" priority="16122" stopIfTrue="1" operator="equal">
      <formula>"Napkin Hs"</formula>
    </cfRule>
    <cfRule type="cellIs" dxfId="12877" priority="16125" stopIfTrue="1" operator="equal">
      <formula>"Towel"</formula>
    </cfRule>
    <cfRule type="cellIs" dxfId="12876" priority="16126" stopIfTrue="1" operator="equal">
      <formula>"Napkin Hs"</formula>
    </cfRule>
    <cfRule type="cellIs" dxfId="12875" priority="16127" stopIfTrue="1" operator="equal">
      <formula>"Towel"</formula>
    </cfRule>
    <cfRule type="cellIs" dxfId="12874" priority="16128" stopIfTrue="1" operator="equal">
      <formula>"Napkin Hs"</formula>
    </cfRule>
    <cfRule type="cellIs" dxfId="12873" priority="16129" stopIfTrue="1" operator="equal">
      <formula>"Towel"</formula>
    </cfRule>
    <cfRule type="cellIs" dxfId="12872" priority="16130" stopIfTrue="1" operator="equal">
      <formula>"Napkin Hs"</formula>
    </cfRule>
    <cfRule type="cellIs" dxfId="12871" priority="16131" stopIfTrue="1" operator="equal">
      <formula>"Towel"</formula>
    </cfRule>
    <cfRule type="cellIs" dxfId="12870" priority="16132" stopIfTrue="1" operator="equal">
      <formula>"Napkin Hs"</formula>
    </cfRule>
    <cfRule type="cellIs" dxfId="12869" priority="16137" stopIfTrue="1" operator="equal">
      <formula>"Towel"</formula>
    </cfRule>
    <cfRule type="cellIs" dxfId="12868" priority="16138" stopIfTrue="1" operator="equal">
      <formula>"Napkin Hs"</formula>
    </cfRule>
    <cfRule type="cellIs" dxfId="12867" priority="16139" stopIfTrue="1" operator="equal">
      <formula>"Towel"</formula>
    </cfRule>
    <cfRule type="cellIs" dxfId="12866" priority="16140" stopIfTrue="1" operator="equal">
      <formula>"Napkin Hs"</formula>
    </cfRule>
    <cfRule type="cellIs" dxfId="12865" priority="16143" stopIfTrue="1" operator="equal">
      <formula>"Towel"</formula>
    </cfRule>
    <cfRule type="cellIs" dxfId="12864" priority="16144" stopIfTrue="1" operator="equal">
      <formula>"Napkin Hs"</formula>
    </cfRule>
    <cfRule type="cellIs" dxfId="12863" priority="16145" stopIfTrue="1" operator="equal">
      <formula>"Towel"</formula>
    </cfRule>
    <cfRule type="cellIs" dxfId="12862" priority="16146" stopIfTrue="1" operator="equal">
      <formula>"Napkin Hs"</formula>
    </cfRule>
    <cfRule type="cellIs" dxfId="12861" priority="16147" stopIfTrue="1" operator="equal">
      <formula>"Towel"</formula>
    </cfRule>
    <cfRule type="cellIs" dxfId="12860" priority="16148" stopIfTrue="1" operator="equal">
      <formula>"Napkin Hs"</formula>
    </cfRule>
    <cfRule type="cellIs" dxfId="12859" priority="16149" stopIfTrue="1" operator="equal">
      <formula>"Towel"</formula>
    </cfRule>
    <cfRule type="cellIs" dxfId="12858" priority="16150" stopIfTrue="1" operator="equal">
      <formula>"Napkin Hs"</formula>
    </cfRule>
    <cfRule type="cellIs" dxfId="12857" priority="16155" stopIfTrue="1" operator="equal">
      <formula>"Towel"</formula>
    </cfRule>
    <cfRule type="cellIs" dxfId="12856" priority="16156" stopIfTrue="1" operator="equal">
      <formula>"Napkin Hs"</formula>
    </cfRule>
    <cfRule type="cellIs" dxfId="12855" priority="16157" stopIfTrue="1" operator="equal">
      <formula>"Towel"</formula>
    </cfRule>
    <cfRule type="cellIs" dxfId="12854" priority="16158" stopIfTrue="1" operator="equal">
      <formula>"Napkin Hs"</formula>
    </cfRule>
    <cfRule type="cellIs" dxfId="12853" priority="16161" stopIfTrue="1" operator="equal">
      <formula>"Towel"</formula>
    </cfRule>
    <cfRule type="cellIs" dxfId="12852" priority="16162" stopIfTrue="1" operator="equal">
      <formula>"Napkin Hs"</formula>
    </cfRule>
    <cfRule type="cellIs" dxfId="12851" priority="16163" stopIfTrue="1" operator="equal">
      <formula>"Towel"</formula>
    </cfRule>
    <cfRule type="cellIs" dxfId="12850" priority="16164" stopIfTrue="1" operator="equal">
      <formula>"Napkin Hs"</formula>
    </cfRule>
  </conditionalFormatting>
  <conditionalFormatting sqref="C54">
    <cfRule type="cellIs" dxfId="12849" priority="16068" stopIfTrue="1" operator="equal">
      <formula>"Napkin Hs"</formula>
    </cfRule>
  </conditionalFormatting>
  <conditionalFormatting sqref="C54">
    <cfRule type="cellIs" dxfId="12848" priority="16067" stopIfTrue="1" operator="equal">
      <formula>"Napkin Hs"</formula>
    </cfRule>
  </conditionalFormatting>
  <conditionalFormatting sqref="C54">
    <cfRule type="cellIs" dxfId="12847" priority="16066" stopIfTrue="1" operator="equal">
      <formula>"Napkin Hs"</formula>
    </cfRule>
  </conditionalFormatting>
  <conditionalFormatting sqref="C54">
    <cfRule type="cellIs" dxfId="12846" priority="16065" stopIfTrue="1" operator="equal">
      <formula>"Napkin Hs"</formula>
    </cfRule>
  </conditionalFormatting>
  <conditionalFormatting sqref="C54">
    <cfRule type="cellIs" dxfId="12845" priority="16064" stopIfTrue="1" operator="equal">
      <formula>"Napkin Hs"</formula>
    </cfRule>
  </conditionalFormatting>
  <conditionalFormatting sqref="C54">
    <cfRule type="cellIs" dxfId="12844" priority="16063" stopIfTrue="1" operator="equal">
      <formula>"Napkin Hs"</formula>
    </cfRule>
  </conditionalFormatting>
  <conditionalFormatting sqref="C54">
    <cfRule type="cellIs" dxfId="12843" priority="16059" stopIfTrue="1" operator="equal">
      <formula>"Towel"</formula>
    </cfRule>
    <cfRule type="cellIs" dxfId="12842" priority="16060" stopIfTrue="1" operator="equal">
      <formula>"Napkin Hs"</formula>
    </cfRule>
  </conditionalFormatting>
  <conditionalFormatting sqref="C54">
    <cfRule type="cellIs" dxfId="12841" priority="16061" stopIfTrue="1" operator="equal">
      <formula>"Towel"</formula>
    </cfRule>
    <cfRule type="cellIs" dxfId="12840" priority="16062" stopIfTrue="1" operator="equal">
      <formula>"Napkin Hs"</formula>
    </cfRule>
  </conditionalFormatting>
  <conditionalFormatting sqref="C54">
    <cfRule type="cellIs" dxfId="12839" priority="16055" stopIfTrue="1" operator="equal">
      <formula>"Towel"</formula>
    </cfRule>
    <cfRule type="cellIs" dxfId="12838" priority="16056" stopIfTrue="1" operator="equal">
      <formula>"Napkin Hs"</formula>
    </cfRule>
  </conditionalFormatting>
  <conditionalFormatting sqref="C54">
    <cfRule type="cellIs" dxfId="12837" priority="16057" stopIfTrue="1" operator="equal">
      <formula>"Towel"</formula>
    </cfRule>
    <cfRule type="cellIs" dxfId="12836" priority="16058" stopIfTrue="1" operator="equal">
      <formula>"Napkin Hs"</formula>
    </cfRule>
  </conditionalFormatting>
  <conditionalFormatting sqref="B54:C54">
    <cfRule type="cellIs" dxfId="12835" priority="16482" stopIfTrue="1" operator="equal">
      <formula>"Towel"</formula>
    </cfRule>
    <cfRule type="cellIs" dxfId="12834" priority="16483" stopIfTrue="1" operator="equal">
      <formula>"Napkin Hs"</formula>
    </cfRule>
  </conditionalFormatting>
  <conditionalFormatting sqref="C54">
    <cfRule type="cellIs" dxfId="12833" priority="16478" stopIfTrue="1" operator="equal">
      <formula>"Towel"</formula>
    </cfRule>
    <cfRule type="cellIs" dxfId="12832" priority="16479" stopIfTrue="1" operator="equal">
      <formula>"Napkin Hs"</formula>
    </cfRule>
  </conditionalFormatting>
  <conditionalFormatting sqref="C54">
    <cfRule type="cellIs" dxfId="12831" priority="16480" stopIfTrue="1" operator="equal">
      <formula>"Towel"</formula>
    </cfRule>
    <cfRule type="cellIs" dxfId="12830" priority="16481" stopIfTrue="1" operator="equal">
      <formula>"Napkin Hs"</formula>
    </cfRule>
  </conditionalFormatting>
  <conditionalFormatting sqref="C54">
    <cfRule type="cellIs" dxfId="12829" priority="16474" stopIfTrue="1" operator="equal">
      <formula>"Towel"</formula>
    </cfRule>
    <cfRule type="cellIs" dxfId="12828" priority="16475" stopIfTrue="1" operator="equal">
      <formula>"Napkin Hs"</formula>
    </cfRule>
  </conditionalFormatting>
  <conditionalFormatting sqref="C54">
    <cfRule type="cellIs" dxfId="12827" priority="16476" stopIfTrue="1" operator="equal">
      <formula>"Towel"</formula>
    </cfRule>
    <cfRule type="cellIs" dxfId="12826" priority="16477" stopIfTrue="1" operator="equal">
      <formula>"Napkin Hs"</formula>
    </cfRule>
  </conditionalFormatting>
  <conditionalFormatting sqref="C54">
    <cfRule type="cellIs" dxfId="12825" priority="16472" stopIfTrue="1" operator="equal">
      <formula>"Towel"</formula>
    </cfRule>
    <cfRule type="cellIs" dxfId="12824" priority="16473" stopIfTrue="1" operator="equal">
      <formula>"Napkin Hs"</formula>
    </cfRule>
  </conditionalFormatting>
  <conditionalFormatting sqref="B54">
    <cfRule type="cellIs" dxfId="12823" priority="16470" stopIfTrue="1" operator="equal">
      <formula>"Towel"</formula>
    </cfRule>
    <cfRule type="cellIs" dxfId="12822" priority="16471" stopIfTrue="1" operator="equal">
      <formula>"Napkin Hs"</formula>
    </cfRule>
  </conditionalFormatting>
  <conditionalFormatting sqref="B54:C54">
    <cfRule type="cellIs" dxfId="12821" priority="16468" stopIfTrue="1" operator="equal">
      <formula>"Towel"</formula>
    </cfRule>
    <cfRule type="cellIs" dxfId="12820" priority="16469" stopIfTrue="1" operator="equal">
      <formula>"Napkin Hs"</formula>
    </cfRule>
  </conditionalFormatting>
  <conditionalFormatting sqref="C54">
    <cfRule type="cellIs" dxfId="12819" priority="16464" stopIfTrue="1" operator="equal">
      <formula>"Towel"</formula>
    </cfRule>
    <cfRule type="cellIs" dxfId="12818" priority="16465" stopIfTrue="1" operator="equal">
      <formula>"Napkin Hs"</formula>
    </cfRule>
  </conditionalFormatting>
  <conditionalFormatting sqref="C54">
    <cfRule type="cellIs" dxfId="12817" priority="16467" stopIfTrue="1" operator="equal">
      <formula>"Napkin Hs"</formula>
    </cfRule>
  </conditionalFormatting>
  <conditionalFormatting sqref="C54">
    <cfRule type="cellIs" dxfId="12816" priority="16466" stopIfTrue="1" operator="equal">
      <formula>"Towel"</formula>
    </cfRule>
  </conditionalFormatting>
  <conditionalFormatting sqref="B60:C60">
    <cfRule type="cellIs" dxfId="12815" priority="16053" stopIfTrue="1" operator="equal">
      <formula>"Towel"</formula>
    </cfRule>
    <cfRule type="cellIs" dxfId="12814" priority="16054" stopIfTrue="1" operator="equal">
      <formula>"Napkin Hs"</formula>
    </cfRule>
  </conditionalFormatting>
  <conditionalFormatting sqref="B61:C61">
    <cfRule type="cellIs" dxfId="12813" priority="16049" stopIfTrue="1" operator="equal">
      <formula>"Towel"</formula>
    </cfRule>
    <cfRule type="cellIs" dxfId="12812" priority="16050" stopIfTrue="1" operator="equal">
      <formula>"Napkin Hs"</formula>
    </cfRule>
  </conditionalFormatting>
  <conditionalFormatting sqref="C60">
    <cfRule type="cellIs" dxfId="12811" priority="16051" stopIfTrue="1" operator="equal">
      <formula>"Towel"</formula>
    </cfRule>
    <cfRule type="cellIs" dxfId="12810" priority="16052" stopIfTrue="1" operator="equal">
      <formula>"Napkin Hs"</formula>
    </cfRule>
  </conditionalFormatting>
  <conditionalFormatting sqref="C60:C62">
    <cfRule type="cellIs" dxfId="12809" priority="16047" stopIfTrue="1" operator="equal">
      <formula>"Towel"</formula>
    </cfRule>
    <cfRule type="cellIs" dxfId="12808" priority="16048" stopIfTrue="1" operator="equal">
      <formula>"Napkin Hs"</formula>
    </cfRule>
  </conditionalFormatting>
  <conditionalFormatting sqref="C61">
    <cfRule type="cellIs" dxfId="12807" priority="16045" stopIfTrue="1" operator="equal">
      <formula>"Towel"</formula>
    </cfRule>
    <cfRule type="cellIs" dxfId="12806" priority="16046" stopIfTrue="1" operator="equal">
      <formula>"Napkin Hs"</formula>
    </cfRule>
  </conditionalFormatting>
  <conditionalFormatting sqref="C60">
    <cfRule type="cellIs" dxfId="12805" priority="16019" stopIfTrue="1" operator="equal">
      <formula>"Towel"</formula>
    </cfRule>
    <cfRule type="cellIs" dxfId="12804" priority="16020" stopIfTrue="1" operator="equal">
      <formula>"Napkin Hs"</formula>
    </cfRule>
  </conditionalFormatting>
  <conditionalFormatting sqref="C60">
    <cfRule type="cellIs" dxfId="12803" priority="16017" stopIfTrue="1" operator="equal">
      <formula>"Towel"</formula>
    </cfRule>
    <cfRule type="cellIs" dxfId="12802" priority="16018" stopIfTrue="1" operator="equal">
      <formula>"Napkin Hs"</formula>
    </cfRule>
  </conditionalFormatting>
  <conditionalFormatting sqref="C60">
    <cfRule type="cellIs" dxfId="12801" priority="16025" stopIfTrue="1" operator="equal">
      <formula>"Towel"</formula>
    </cfRule>
    <cfRule type="cellIs" dxfId="12800" priority="16026" stopIfTrue="1" operator="equal">
      <formula>"Napkin Hs"</formula>
    </cfRule>
  </conditionalFormatting>
  <conditionalFormatting sqref="B60:C60">
    <cfRule type="cellIs" dxfId="12799" priority="16027" stopIfTrue="1" operator="equal">
      <formula>"Towel"</formula>
    </cfRule>
    <cfRule type="cellIs" dxfId="12798" priority="16028" stopIfTrue="1" operator="equal">
      <formula>"Napkin Hs"</formula>
    </cfRule>
  </conditionalFormatting>
  <conditionalFormatting sqref="C60">
    <cfRule type="cellIs" dxfId="12797" priority="16023" stopIfTrue="1" operator="equal">
      <formula>"Towel"</formula>
    </cfRule>
    <cfRule type="cellIs" dxfId="12796" priority="16024" stopIfTrue="1" operator="equal">
      <formula>"Napkin Hs"</formula>
    </cfRule>
  </conditionalFormatting>
  <conditionalFormatting sqref="B60:C60">
    <cfRule type="cellIs" dxfId="12795" priority="16021" stopIfTrue="1" operator="equal">
      <formula>"Towel"</formula>
    </cfRule>
    <cfRule type="cellIs" dxfId="12794" priority="16022" stopIfTrue="1" operator="equal">
      <formula>"Napkin Hs"</formula>
    </cfRule>
  </conditionalFormatting>
  <conditionalFormatting sqref="C60">
    <cfRule type="cellIs" dxfId="12793" priority="16029" stopIfTrue="1" operator="equal">
      <formula>"Towel"</formula>
    </cfRule>
    <cfRule type="cellIs" dxfId="12792" priority="16030" stopIfTrue="1" operator="equal">
      <formula>"Napkin Hs"</formula>
    </cfRule>
  </conditionalFormatting>
  <conditionalFormatting sqref="C60">
    <cfRule type="cellIs" dxfId="12791" priority="16031" stopIfTrue="1" operator="equal">
      <formula>"Towel"</formula>
    </cfRule>
    <cfRule type="cellIs" dxfId="12790" priority="16032" stopIfTrue="1" operator="equal">
      <formula>"Napkin Hs"</formula>
    </cfRule>
  </conditionalFormatting>
  <conditionalFormatting sqref="C60">
    <cfRule type="cellIs" dxfId="12789" priority="16013" stopIfTrue="1" operator="equal">
      <formula>"Towel"</formula>
    </cfRule>
    <cfRule type="cellIs" dxfId="12788" priority="16014" stopIfTrue="1" operator="equal">
      <formula>"Napkin Hs"</formula>
    </cfRule>
  </conditionalFormatting>
  <conditionalFormatting sqref="B60:C60">
    <cfRule type="cellIs" dxfId="12787" priority="16015" stopIfTrue="1" operator="equal">
      <formula>"Towel"</formula>
    </cfRule>
    <cfRule type="cellIs" dxfId="12786" priority="16016" stopIfTrue="1" operator="equal">
      <formula>"Napkin Hs"</formula>
    </cfRule>
  </conditionalFormatting>
  <conditionalFormatting sqref="C60">
    <cfRule type="cellIs" dxfId="12785" priority="16011" stopIfTrue="1" operator="equal">
      <formula>"Towel"</formula>
    </cfRule>
    <cfRule type="cellIs" dxfId="12784" priority="16012" stopIfTrue="1" operator="equal">
      <formula>"Napkin Hs"</formula>
    </cfRule>
  </conditionalFormatting>
  <conditionalFormatting sqref="B60:C60">
    <cfRule type="cellIs" dxfId="12783" priority="16009" stopIfTrue="1" operator="equal">
      <formula>"Towel"</formula>
    </cfRule>
    <cfRule type="cellIs" dxfId="12782" priority="16010" stopIfTrue="1" operator="equal">
      <formula>"Napkin Hs"</formula>
    </cfRule>
  </conditionalFormatting>
  <conditionalFormatting sqref="C60">
    <cfRule type="cellIs" dxfId="12781" priority="15987" stopIfTrue="1" operator="equal">
      <formula>"Towel"</formula>
    </cfRule>
    <cfRule type="cellIs" dxfId="12780" priority="15988" stopIfTrue="1" operator="equal">
      <formula>"Napkin Hs"</formula>
    </cfRule>
  </conditionalFormatting>
  <conditionalFormatting sqref="C60">
    <cfRule type="cellIs" dxfId="12779" priority="15985" stopIfTrue="1" operator="equal">
      <formula>"Towel"</formula>
    </cfRule>
    <cfRule type="cellIs" dxfId="12778" priority="15986" stopIfTrue="1" operator="equal">
      <formula>"Napkin Hs"</formula>
    </cfRule>
  </conditionalFormatting>
  <conditionalFormatting sqref="C62">
    <cfRule type="cellIs" dxfId="12777" priority="16007" stopIfTrue="1" operator="equal">
      <formula>"Towel"</formula>
    </cfRule>
    <cfRule type="cellIs" dxfId="12776" priority="16008" stopIfTrue="1" operator="equal">
      <formula>"Napkin Hs"</formula>
    </cfRule>
  </conditionalFormatting>
  <conditionalFormatting sqref="B61:C61">
    <cfRule type="cellIs" dxfId="12775" priority="15971" stopIfTrue="1" operator="equal">
      <formula>"Towel"</formula>
    </cfRule>
    <cfRule type="cellIs" dxfId="12774" priority="15972" stopIfTrue="1" operator="equal">
      <formula>"Napkin Hs"</formula>
    </cfRule>
  </conditionalFormatting>
  <conditionalFormatting sqref="C60">
    <cfRule type="cellIs" dxfId="12773" priority="15993" stopIfTrue="1" operator="equal">
      <formula>"Towel"</formula>
    </cfRule>
    <cfRule type="cellIs" dxfId="12772" priority="15994" stopIfTrue="1" operator="equal">
      <formula>"Napkin Hs"</formula>
    </cfRule>
  </conditionalFormatting>
  <conditionalFormatting sqref="B60:C60">
    <cfRule type="cellIs" dxfId="12771" priority="15995" stopIfTrue="1" operator="equal">
      <formula>"Towel"</formula>
    </cfRule>
    <cfRule type="cellIs" dxfId="12770" priority="15996" stopIfTrue="1" operator="equal">
      <formula>"Napkin Hs"</formula>
    </cfRule>
  </conditionalFormatting>
  <conditionalFormatting sqref="C60">
    <cfRule type="cellIs" dxfId="12769" priority="15991" stopIfTrue="1" operator="equal">
      <formula>"Towel"</formula>
    </cfRule>
    <cfRule type="cellIs" dxfId="12768" priority="15992" stopIfTrue="1" operator="equal">
      <formula>"Napkin Hs"</formula>
    </cfRule>
  </conditionalFormatting>
  <conditionalFormatting sqref="B60:C60">
    <cfRule type="cellIs" dxfId="12767" priority="15989" stopIfTrue="1" operator="equal">
      <formula>"Towel"</formula>
    </cfRule>
    <cfRule type="cellIs" dxfId="12766" priority="15990" stopIfTrue="1" operator="equal">
      <formula>"Napkin Hs"</formula>
    </cfRule>
  </conditionalFormatting>
  <conditionalFormatting sqref="C60">
    <cfRule type="cellIs" dxfId="12765" priority="15997" stopIfTrue="1" operator="equal">
      <formula>"Towel"</formula>
    </cfRule>
    <cfRule type="cellIs" dxfId="12764" priority="15998" stopIfTrue="1" operator="equal">
      <formula>"Napkin Hs"</formula>
    </cfRule>
  </conditionalFormatting>
  <conditionalFormatting sqref="C60">
    <cfRule type="cellIs" dxfId="12763" priority="15999" stopIfTrue="1" operator="equal">
      <formula>"Towel"</formula>
    </cfRule>
    <cfRule type="cellIs" dxfId="12762" priority="16000" stopIfTrue="1" operator="equal">
      <formula>"Napkin Hs"</formula>
    </cfRule>
  </conditionalFormatting>
  <conditionalFormatting sqref="C60">
    <cfRule type="cellIs" dxfId="12761" priority="15981" stopIfTrue="1" operator="equal">
      <formula>"Towel"</formula>
    </cfRule>
    <cfRule type="cellIs" dxfId="12760" priority="15982" stopIfTrue="1" operator="equal">
      <formula>"Napkin Hs"</formula>
    </cfRule>
  </conditionalFormatting>
  <conditionalFormatting sqref="B60:C60">
    <cfRule type="cellIs" dxfId="12759" priority="15983" stopIfTrue="1" operator="equal">
      <formula>"Towel"</formula>
    </cfRule>
    <cfRule type="cellIs" dxfId="12758" priority="15984" stopIfTrue="1" operator="equal">
      <formula>"Napkin Hs"</formula>
    </cfRule>
  </conditionalFormatting>
  <conditionalFormatting sqref="C60">
    <cfRule type="cellIs" dxfId="12757" priority="15979" stopIfTrue="1" operator="equal">
      <formula>"Towel"</formula>
    </cfRule>
    <cfRule type="cellIs" dxfId="12756" priority="15980" stopIfTrue="1" operator="equal">
      <formula>"Napkin Hs"</formula>
    </cfRule>
  </conditionalFormatting>
  <conditionalFormatting sqref="B60:C60">
    <cfRule type="cellIs" dxfId="12755" priority="15977" stopIfTrue="1" operator="equal">
      <formula>"Towel"</formula>
    </cfRule>
    <cfRule type="cellIs" dxfId="12754" priority="15978" stopIfTrue="1" operator="equal">
      <formula>"Napkin Hs"</formula>
    </cfRule>
  </conditionalFormatting>
  <conditionalFormatting sqref="C61">
    <cfRule type="cellIs" dxfId="12753" priority="15969" stopIfTrue="1" operator="equal">
      <formula>"Towel"</formula>
    </cfRule>
    <cfRule type="cellIs" dxfId="12752" priority="15970" stopIfTrue="1" operator="equal">
      <formula>"Napkin Hs"</formula>
    </cfRule>
  </conditionalFormatting>
  <conditionalFormatting sqref="C61">
    <cfRule type="cellIs" dxfId="12751" priority="15967" stopIfTrue="1" operator="equal">
      <formula>"Towel"</formula>
    </cfRule>
    <cfRule type="cellIs" dxfId="12750" priority="15968" stopIfTrue="1" operator="equal">
      <formula>"Napkin Hs"</formula>
    </cfRule>
  </conditionalFormatting>
  <conditionalFormatting sqref="B61:C61">
    <cfRule type="cellIs" dxfId="12749" priority="15965" stopIfTrue="1" operator="equal">
      <formula>"Towel"</formula>
    </cfRule>
    <cfRule type="cellIs" dxfId="12748" priority="15966" stopIfTrue="1" operator="equal">
      <formula>"Napkin Hs"</formula>
    </cfRule>
  </conditionalFormatting>
  <conditionalFormatting sqref="C61">
    <cfRule type="cellIs" dxfId="12747" priority="15973" stopIfTrue="1" operator="equal">
      <formula>"Towel"</formula>
    </cfRule>
    <cfRule type="cellIs" dxfId="12746" priority="15974" stopIfTrue="1" operator="equal">
      <formula>"Napkin Hs"</formula>
    </cfRule>
  </conditionalFormatting>
  <conditionalFormatting sqref="C61">
    <cfRule type="cellIs" dxfId="12745" priority="15975" stopIfTrue="1" operator="equal">
      <formula>"Towel"</formula>
    </cfRule>
    <cfRule type="cellIs" dxfId="12744" priority="15976" stopIfTrue="1" operator="equal">
      <formula>"Napkin Hs"</formula>
    </cfRule>
  </conditionalFormatting>
  <conditionalFormatting sqref="B62:C62 C61">
    <cfRule type="cellIs" dxfId="12743" priority="15957" stopIfTrue="1" operator="equal">
      <formula>"Towel"</formula>
    </cfRule>
    <cfRule type="cellIs" dxfId="12742" priority="15958" stopIfTrue="1" operator="equal">
      <formula>"Napkin Hs"</formula>
    </cfRule>
  </conditionalFormatting>
  <conditionalFormatting sqref="C61">
    <cfRule type="cellIs" dxfId="12741" priority="15949" stopIfTrue="1" operator="equal">
      <formula>"Towel"</formula>
    </cfRule>
    <cfRule type="cellIs" dxfId="12740" priority="15950" stopIfTrue="1" operator="equal">
      <formula>"Napkin Hs"</formula>
    </cfRule>
  </conditionalFormatting>
  <conditionalFormatting sqref="C61:C62">
    <cfRule type="cellIs" dxfId="12739" priority="15953" stopIfTrue="1" operator="equal">
      <formula>"Towel"</formula>
    </cfRule>
    <cfRule type="cellIs" dxfId="12738" priority="15954" stopIfTrue="1" operator="equal">
      <formula>"Napkin Hs"</formula>
    </cfRule>
  </conditionalFormatting>
  <conditionalFormatting sqref="C61:C62">
    <cfRule type="cellIs" dxfId="12737" priority="15956" stopIfTrue="1" operator="equal">
      <formula>"Napkin Hs"</formula>
    </cfRule>
  </conditionalFormatting>
  <conditionalFormatting sqref="C61">
    <cfRule type="cellIs" dxfId="12736" priority="15951" stopIfTrue="1" operator="equal">
      <formula>"Towel"</formula>
    </cfRule>
    <cfRule type="cellIs" dxfId="12735" priority="15952" stopIfTrue="1" operator="equal">
      <formula>"Napkin Hs"</formula>
    </cfRule>
  </conditionalFormatting>
  <conditionalFormatting sqref="C61:C62">
    <cfRule type="cellIs" dxfId="12734" priority="15955" stopIfTrue="1" operator="equal">
      <formula>"Towel"</formula>
    </cfRule>
  </conditionalFormatting>
  <conditionalFormatting sqref="C61">
    <cfRule type="cellIs" dxfId="12733" priority="15947" stopIfTrue="1" operator="equal">
      <formula>"Towel"</formula>
    </cfRule>
    <cfRule type="cellIs" dxfId="12732" priority="15948" stopIfTrue="1" operator="equal">
      <formula>"Napkin Hs"</formula>
    </cfRule>
  </conditionalFormatting>
  <conditionalFormatting sqref="C61">
    <cfRule type="cellIs" dxfId="12731" priority="15943" stopIfTrue="1" operator="equal">
      <formula>"Towel"</formula>
    </cfRule>
    <cfRule type="cellIs" dxfId="12730" priority="15944" stopIfTrue="1" operator="equal">
      <formula>"Napkin Hs"</formula>
    </cfRule>
  </conditionalFormatting>
  <conditionalFormatting sqref="C61">
    <cfRule type="cellIs" dxfId="12729" priority="15945" stopIfTrue="1" operator="equal">
      <formula>"Towel"</formula>
    </cfRule>
    <cfRule type="cellIs" dxfId="12728" priority="15946" stopIfTrue="1" operator="equal">
      <formula>"Napkin Hs"</formula>
    </cfRule>
  </conditionalFormatting>
  <conditionalFormatting sqref="C61">
    <cfRule type="cellIs" dxfId="12727" priority="15941" stopIfTrue="1" operator="equal">
      <formula>"Towel"</formula>
    </cfRule>
    <cfRule type="cellIs" dxfId="12726" priority="15942" stopIfTrue="1" operator="equal">
      <formula>"Napkin Hs"</formula>
    </cfRule>
  </conditionalFormatting>
  <conditionalFormatting sqref="B62:C62">
    <cfRule type="cellIs" dxfId="12725" priority="15935" stopIfTrue="1" operator="equal">
      <formula>"Towel"</formula>
    </cfRule>
    <cfRule type="cellIs" dxfId="12724" priority="15936" stopIfTrue="1" operator="equal">
      <formula>"Napkin Hs"</formula>
    </cfRule>
  </conditionalFormatting>
  <conditionalFormatting sqref="B62:C62">
    <cfRule type="cellIs" dxfId="12723" priority="15929" stopIfTrue="1" operator="equal">
      <formula>"Towel"</formula>
    </cfRule>
    <cfRule type="cellIs" dxfId="12722" priority="15930" stopIfTrue="1" operator="equal">
      <formula>"Napkin Hs"</formula>
    </cfRule>
  </conditionalFormatting>
  <conditionalFormatting sqref="C62">
    <cfRule type="cellIs" dxfId="12721" priority="15933" stopIfTrue="1" operator="equal">
      <formula>"Towel"</formula>
    </cfRule>
    <cfRule type="cellIs" dxfId="12720" priority="15934" stopIfTrue="1" operator="equal">
      <formula>"Napkin Hs"</formula>
    </cfRule>
  </conditionalFormatting>
  <conditionalFormatting sqref="C62">
    <cfRule type="cellIs" dxfId="12719" priority="15939" stopIfTrue="1" operator="equal">
      <formula>"Towel"</formula>
    </cfRule>
    <cfRule type="cellIs" dxfId="12718" priority="15940" stopIfTrue="1" operator="equal">
      <formula>"Napkin Hs"</formula>
    </cfRule>
  </conditionalFormatting>
  <conditionalFormatting sqref="C62">
    <cfRule type="cellIs" dxfId="12717" priority="15937" stopIfTrue="1" operator="equal">
      <formula>"Towel"</formula>
    </cfRule>
    <cfRule type="cellIs" dxfId="12716" priority="15938" stopIfTrue="1" operator="equal">
      <formula>"Napkin Hs"</formula>
    </cfRule>
  </conditionalFormatting>
  <conditionalFormatting sqref="C62">
    <cfRule type="cellIs" dxfId="12715" priority="15931" stopIfTrue="1" operator="equal">
      <formula>"Towel"</formula>
    </cfRule>
    <cfRule type="cellIs" dxfId="12714" priority="15932" stopIfTrue="1" operator="equal">
      <formula>"Napkin Hs"</formula>
    </cfRule>
  </conditionalFormatting>
  <conditionalFormatting sqref="C61">
    <cfRule type="cellIs" dxfId="12713" priority="15927" stopIfTrue="1" operator="equal">
      <formula>"Towel"</formula>
    </cfRule>
    <cfRule type="cellIs" dxfId="12712" priority="15928" stopIfTrue="1" operator="equal">
      <formula>"Napkin Hs"</formula>
    </cfRule>
  </conditionalFormatting>
  <conditionalFormatting sqref="C61">
    <cfRule type="cellIs" dxfId="12711" priority="15923" stopIfTrue="1" operator="equal">
      <formula>"Towel"</formula>
    </cfRule>
    <cfRule type="cellIs" dxfId="12710" priority="15924" stopIfTrue="1" operator="equal">
      <formula>"Napkin Hs"</formula>
    </cfRule>
  </conditionalFormatting>
  <conditionalFormatting sqref="C61">
    <cfRule type="cellIs" dxfId="12709" priority="15926" stopIfTrue="1" operator="equal">
      <formula>"Napkin Hs"</formula>
    </cfRule>
  </conditionalFormatting>
  <conditionalFormatting sqref="C61">
    <cfRule type="cellIs" dxfId="12708" priority="15925" stopIfTrue="1" operator="equal">
      <formula>"Towel"</formula>
    </cfRule>
  </conditionalFormatting>
  <conditionalFormatting sqref="B62:C62">
    <cfRule type="cellIs" dxfId="12707" priority="15921" stopIfTrue="1" operator="equal">
      <formula>"Towel"</formula>
    </cfRule>
    <cfRule type="cellIs" dxfId="12706" priority="15922" stopIfTrue="1" operator="equal">
      <formula>"Napkin Hs"</formula>
    </cfRule>
  </conditionalFormatting>
  <conditionalFormatting sqref="C62">
    <cfRule type="cellIs" dxfId="12705" priority="15917" stopIfTrue="1" operator="equal">
      <formula>"Towel"</formula>
    </cfRule>
    <cfRule type="cellIs" dxfId="12704" priority="15918" stopIfTrue="1" operator="equal">
      <formula>"Napkin Hs"</formula>
    </cfRule>
  </conditionalFormatting>
  <conditionalFormatting sqref="C62">
    <cfRule type="cellIs" dxfId="12703" priority="15920" stopIfTrue="1" operator="equal">
      <formula>"Napkin Hs"</formula>
    </cfRule>
  </conditionalFormatting>
  <conditionalFormatting sqref="C62">
    <cfRule type="cellIs" dxfId="12702" priority="15919" stopIfTrue="1" operator="equal">
      <formula>"Towel"</formula>
    </cfRule>
  </conditionalFormatting>
  <conditionalFormatting sqref="C61">
    <cfRule type="cellIs" dxfId="12701" priority="15915" stopIfTrue="1" operator="equal">
      <formula>"Towel"</formula>
    </cfRule>
    <cfRule type="cellIs" dxfId="12700" priority="15916" stopIfTrue="1" operator="equal">
      <formula>"Napkin Hs"</formula>
    </cfRule>
  </conditionalFormatting>
  <conditionalFormatting sqref="C61">
    <cfRule type="cellIs" dxfId="12699" priority="15911" stopIfTrue="1" operator="equal">
      <formula>"Towel"</formula>
    </cfRule>
    <cfRule type="cellIs" dxfId="12698" priority="15912" stopIfTrue="1" operator="equal">
      <formula>"Napkin Hs"</formula>
    </cfRule>
  </conditionalFormatting>
  <conditionalFormatting sqref="C61">
    <cfRule type="cellIs" dxfId="12697" priority="15913" stopIfTrue="1" operator="equal">
      <formula>"Towel"</formula>
    </cfRule>
    <cfRule type="cellIs" dxfId="12696" priority="15914" stopIfTrue="1" operator="equal">
      <formula>"Napkin Hs"</formula>
    </cfRule>
  </conditionalFormatting>
  <conditionalFormatting sqref="C61">
    <cfRule type="cellIs" dxfId="12695" priority="15909" stopIfTrue="1" operator="equal">
      <formula>"Towel"</formula>
    </cfRule>
    <cfRule type="cellIs" dxfId="12694" priority="15910" stopIfTrue="1" operator="equal">
      <formula>"Napkin Hs"</formula>
    </cfRule>
  </conditionalFormatting>
  <conditionalFormatting sqref="C61">
    <cfRule type="cellIs" dxfId="12693" priority="15907" stopIfTrue="1" operator="equal">
      <formula>"Towel"</formula>
    </cfRule>
    <cfRule type="cellIs" dxfId="12692" priority="15908" stopIfTrue="1" operator="equal">
      <formula>"Napkin Hs"</formula>
    </cfRule>
  </conditionalFormatting>
  <conditionalFormatting sqref="C61">
    <cfRule type="cellIs" dxfId="12691" priority="15905" stopIfTrue="1" operator="equal">
      <formula>"Towel"</formula>
    </cfRule>
    <cfRule type="cellIs" dxfId="12690" priority="15906" stopIfTrue="1" operator="equal">
      <formula>"Napkin Hs"</formula>
    </cfRule>
  </conditionalFormatting>
  <conditionalFormatting sqref="C61">
    <cfRule type="cellIs" dxfId="12689" priority="15897" stopIfTrue="1" operator="equal">
      <formula>"Towel"</formula>
    </cfRule>
    <cfRule type="cellIs" dxfId="12688" priority="15898" stopIfTrue="1" operator="equal">
      <formula>"Napkin Hs"</formula>
    </cfRule>
  </conditionalFormatting>
  <conditionalFormatting sqref="C61">
    <cfRule type="cellIs" dxfId="12687" priority="15899" stopIfTrue="1" operator="equal">
      <formula>"Towel"</formula>
    </cfRule>
    <cfRule type="cellIs" dxfId="12686" priority="15900" stopIfTrue="1" operator="equal">
      <formula>"Napkin Hs"</formula>
    </cfRule>
  </conditionalFormatting>
  <conditionalFormatting sqref="C61">
    <cfRule type="cellIs" dxfId="12685" priority="15895" stopIfTrue="1" operator="equal">
      <formula>"Towel"</formula>
    </cfRule>
    <cfRule type="cellIs" dxfId="12684" priority="15896" stopIfTrue="1" operator="equal">
      <formula>"Napkin Hs"</formula>
    </cfRule>
  </conditionalFormatting>
  <conditionalFormatting sqref="C61">
    <cfRule type="cellIs" dxfId="12683" priority="15893" stopIfTrue="1" operator="equal">
      <formula>"Towel"</formula>
    </cfRule>
    <cfRule type="cellIs" dxfId="12682" priority="15894" stopIfTrue="1" operator="equal">
      <formula>"Napkin Hs"</formula>
    </cfRule>
  </conditionalFormatting>
  <conditionalFormatting sqref="C61">
    <cfRule type="cellIs" dxfId="12681" priority="15901" stopIfTrue="1" operator="equal">
      <formula>"Towel"</formula>
    </cfRule>
    <cfRule type="cellIs" dxfId="12680" priority="15902" stopIfTrue="1" operator="equal">
      <formula>"Napkin Hs"</formula>
    </cfRule>
  </conditionalFormatting>
  <conditionalFormatting sqref="C61">
    <cfRule type="cellIs" dxfId="12679" priority="15903" stopIfTrue="1" operator="equal">
      <formula>"Towel"</formula>
    </cfRule>
    <cfRule type="cellIs" dxfId="12678" priority="15904" stopIfTrue="1" operator="equal">
      <formula>"Napkin Hs"</formula>
    </cfRule>
  </conditionalFormatting>
  <conditionalFormatting sqref="C61">
    <cfRule type="cellIs" dxfId="12677" priority="15891" stopIfTrue="1" operator="equal">
      <formula>"Towel"</formula>
    </cfRule>
    <cfRule type="cellIs" dxfId="12676" priority="15892" stopIfTrue="1" operator="equal">
      <formula>"Napkin Hs"</formula>
    </cfRule>
  </conditionalFormatting>
  <conditionalFormatting sqref="C61">
    <cfRule type="cellIs" dxfId="12675" priority="15887" stopIfTrue="1" operator="equal">
      <formula>"Towel"</formula>
    </cfRule>
    <cfRule type="cellIs" dxfId="12674" priority="15888" stopIfTrue="1" operator="equal">
      <formula>"Napkin Hs"</formula>
    </cfRule>
  </conditionalFormatting>
  <conditionalFormatting sqref="C61">
    <cfRule type="cellIs" dxfId="12673" priority="15889" stopIfTrue="1" operator="equal">
      <formula>"Towel"</formula>
    </cfRule>
    <cfRule type="cellIs" dxfId="12672" priority="15890" stopIfTrue="1" operator="equal">
      <formula>"Napkin Hs"</formula>
    </cfRule>
  </conditionalFormatting>
  <conditionalFormatting sqref="C61">
    <cfRule type="cellIs" dxfId="12671" priority="15885" stopIfTrue="1" operator="equal">
      <formula>"Towel"</formula>
    </cfRule>
    <cfRule type="cellIs" dxfId="12670" priority="15886" stopIfTrue="1" operator="equal">
      <formula>"Napkin Hs"</formula>
    </cfRule>
  </conditionalFormatting>
  <conditionalFormatting sqref="C61">
    <cfRule type="cellIs" dxfId="12669" priority="15883" stopIfTrue="1" operator="equal">
      <formula>"Towel"</formula>
    </cfRule>
    <cfRule type="cellIs" dxfId="12668" priority="15884" stopIfTrue="1" operator="equal">
      <formula>"Napkin Hs"</formula>
    </cfRule>
  </conditionalFormatting>
  <conditionalFormatting sqref="C61">
    <cfRule type="cellIs" dxfId="12667" priority="15881" stopIfTrue="1" operator="equal">
      <formula>"Towel"</formula>
    </cfRule>
    <cfRule type="cellIs" dxfId="12666" priority="15882" stopIfTrue="1" operator="equal">
      <formula>"Napkin Hs"</formula>
    </cfRule>
  </conditionalFormatting>
  <conditionalFormatting sqref="C61">
    <cfRule type="cellIs" dxfId="12665" priority="15873" stopIfTrue="1" operator="equal">
      <formula>"Towel"</formula>
    </cfRule>
    <cfRule type="cellIs" dxfId="12664" priority="15874" stopIfTrue="1" operator="equal">
      <formula>"Napkin Hs"</formula>
    </cfRule>
  </conditionalFormatting>
  <conditionalFormatting sqref="C61">
    <cfRule type="cellIs" dxfId="12663" priority="15875" stopIfTrue="1" operator="equal">
      <formula>"Towel"</formula>
    </cfRule>
    <cfRule type="cellIs" dxfId="12662" priority="15876" stopIfTrue="1" operator="equal">
      <formula>"Napkin Hs"</formula>
    </cfRule>
  </conditionalFormatting>
  <conditionalFormatting sqref="C61">
    <cfRule type="cellIs" dxfId="12661" priority="15871" stopIfTrue="1" operator="equal">
      <formula>"Towel"</formula>
    </cfRule>
    <cfRule type="cellIs" dxfId="12660" priority="15872" stopIfTrue="1" operator="equal">
      <formula>"Napkin Hs"</formula>
    </cfRule>
  </conditionalFormatting>
  <conditionalFormatting sqref="C61">
    <cfRule type="cellIs" dxfId="12659" priority="15869" stopIfTrue="1" operator="equal">
      <formula>"Towel"</formula>
    </cfRule>
    <cfRule type="cellIs" dxfId="12658" priority="15870" stopIfTrue="1" operator="equal">
      <formula>"Napkin Hs"</formula>
    </cfRule>
  </conditionalFormatting>
  <conditionalFormatting sqref="C61">
    <cfRule type="cellIs" dxfId="12657" priority="15877" stopIfTrue="1" operator="equal">
      <formula>"Towel"</formula>
    </cfRule>
    <cfRule type="cellIs" dxfId="12656" priority="15878" stopIfTrue="1" operator="equal">
      <formula>"Napkin Hs"</formula>
    </cfRule>
  </conditionalFormatting>
  <conditionalFormatting sqref="C61">
    <cfRule type="cellIs" dxfId="12655" priority="15879" stopIfTrue="1" operator="equal">
      <formula>"Towel"</formula>
    </cfRule>
    <cfRule type="cellIs" dxfId="12654" priority="15880" stopIfTrue="1" operator="equal">
      <formula>"Napkin Hs"</formula>
    </cfRule>
  </conditionalFormatting>
  <conditionalFormatting sqref="C61">
    <cfRule type="cellIs" dxfId="12653" priority="15867" stopIfTrue="1" operator="equal">
      <formula>"Towel"</formula>
    </cfRule>
    <cfRule type="cellIs" dxfId="12652" priority="15868" stopIfTrue="1" operator="equal">
      <formula>"Napkin Hs"</formula>
    </cfRule>
  </conditionalFormatting>
  <conditionalFormatting sqref="C61">
    <cfRule type="cellIs" dxfId="12651" priority="15863" stopIfTrue="1" operator="equal">
      <formula>"Towel"</formula>
    </cfRule>
    <cfRule type="cellIs" dxfId="12650" priority="15864" stopIfTrue="1" operator="equal">
      <formula>"Napkin Hs"</formula>
    </cfRule>
  </conditionalFormatting>
  <conditionalFormatting sqref="C61">
    <cfRule type="cellIs" dxfId="12649" priority="15865" stopIfTrue="1" operator="equal">
      <formula>"Towel"</formula>
    </cfRule>
    <cfRule type="cellIs" dxfId="12648" priority="15866" stopIfTrue="1" operator="equal">
      <formula>"Napkin Hs"</formula>
    </cfRule>
  </conditionalFormatting>
  <conditionalFormatting sqref="C61">
    <cfRule type="cellIs" dxfId="12647" priority="15859" stopIfTrue="1" operator="equal">
      <formula>"Towel"</formula>
    </cfRule>
    <cfRule type="cellIs" dxfId="12646" priority="15860" stopIfTrue="1" operator="equal">
      <formula>"Napkin Hs"</formula>
    </cfRule>
  </conditionalFormatting>
  <conditionalFormatting sqref="C61">
    <cfRule type="cellIs" dxfId="12645" priority="15861" stopIfTrue="1" operator="equal">
      <formula>"Towel"</formula>
    </cfRule>
    <cfRule type="cellIs" dxfId="12644" priority="15862" stopIfTrue="1" operator="equal">
      <formula>"Napkin Hs"</formula>
    </cfRule>
  </conditionalFormatting>
  <conditionalFormatting sqref="C61">
    <cfRule type="cellIs" dxfId="12643" priority="15857" stopIfTrue="1" operator="equal">
      <formula>"Towel"</formula>
    </cfRule>
    <cfRule type="cellIs" dxfId="12642" priority="15858" stopIfTrue="1" operator="equal">
      <formula>"Napkin Hs"</formula>
    </cfRule>
  </conditionalFormatting>
  <conditionalFormatting sqref="C61">
    <cfRule type="cellIs" dxfId="12641" priority="15851" stopIfTrue="1" operator="equal">
      <formula>"Towel"</formula>
    </cfRule>
    <cfRule type="cellIs" dxfId="12640" priority="15852" stopIfTrue="1" operator="equal">
      <formula>"Napkin Hs"</formula>
    </cfRule>
  </conditionalFormatting>
  <conditionalFormatting sqref="C61">
    <cfRule type="cellIs" dxfId="12639" priority="15855" stopIfTrue="1" operator="equal">
      <formula>"Towel"</formula>
    </cfRule>
    <cfRule type="cellIs" dxfId="12638" priority="15856" stopIfTrue="1" operator="equal">
      <formula>"Napkin Hs"</formula>
    </cfRule>
  </conditionalFormatting>
  <conditionalFormatting sqref="C61">
    <cfRule type="cellIs" dxfId="12637" priority="15853" stopIfTrue="1" operator="equal">
      <formula>"Towel"</formula>
    </cfRule>
    <cfRule type="cellIs" dxfId="12636" priority="15854" stopIfTrue="1" operator="equal">
      <formula>"Napkin Hs"</formula>
    </cfRule>
  </conditionalFormatting>
  <conditionalFormatting sqref="C61">
    <cfRule type="cellIs" dxfId="12635" priority="15845" stopIfTrue="1" operator="equal">
      <formula>"Towel"</formula>
    </cfRule>
    <cfRule type="cellIs" dxfId="12634" priority="15846" stopIfTrue="1" operator="equal">
      <formula>"Napkin Hs"</formula>
    </cfRule>
  </conditionalFormatting>
  <conditionalFormatting sqref="C61">
    <cfRule type="cellIs" dxfId="12633" priority="15847" stopIfTrue="1" operator="equal">
      <formula>"Towel"</formula>
    </cfRule>
    <cfRule type="cellIs" dxfId="12632" priority="15848" stopIfTrue="1" operator="equal">
      <formula>"Napkin Hs"</formula>
    </cfRule>
  </conditionalFormatting>
  <conditionalFormatting sqref="C61">
    <cfRule type="cellIs" dxfId="12631" priority="15849" stopIfTrue="1" operator="equal">
      <formula>"Towel"</formula>
    </cfRule>
    <cfRule type="cellIs" dxfId="12630" priority="15850" stopIfTrue="1" operator="equal">
      <formula>"Napkin Hs"</formula>
    </cfRule>
  </conditionalFormatting>
  <conditionalFormatting sqref="C61">
    <cfRule type="cellIs" dxfId="12629" priority="15843" stopIfTrue="1" operator="equal">
      <formula>"Towel"</formula>
    </cfRule>
    <cfRule type="cellIs" dxfId="12628" priority="15844" stopIfTrue="1" operator="equal">
      <formula>"Napkin Hs"</formula>
    </cfRule>
  </conditionalFormatting>
  <conditionalFormatting sqref="C61">
    <cfRule type="cellIs" dxfId="12627" priority="15841" stopIfTrue="1" operator="equal">
      <formula>"Towel"</formula>
    </cfRule>
    <cfRule type="cellIs" dxfId="12626" priority="15842" stopIfTrue="1" operator="equal">
      <formula>"Napkin Hs"</formula>
    </cfRule>
  </conditionalFormatting>
  <conditionalFormatting sqref="C61">
    <cfRule type="cellIs" dxfId="12625" priority="15817" stopIfTrue="1" operator="equal">
      <formula>"Towel"</formula>
    </cfRule>
  </conditionalFormatting>
  <conditionalFormatting sqref="C61">
    <cfRule type="cellIs" dxfId="12624" priority="15818" stopIfTrue="1" operator="equal">
      <formula>"Napkin Hs"</formula>
    </cfRule>
    <cfRule type="cellIs" dxfId="12623" priority="15823" stopIfTrue="1" operator="equal">
      <formula>"Towel"</formula>
    </cfRule>
    <cfRule type="cellIs" dxfId="12622" priority="15824" stopIfTrue="1" operator="equal">
      <formula>"Napkin Hs"</formula>
    </cfRule>
    <cfRule type="cellIs" dxfId="12621" priority="15833" stopIfTrue="1" operator="equal">
      <formula>"Towel"</formula>
    </cfRule>
    <cfRule type="cellIs" dxfId="12620" priority="15834" stopIfTrue="1" operator="equal">
      <formula>"Napkin Hs"</formula>
    </cfRule>
    <cfRule type="cellIs" dxfId="12619" priority="15839" stopIfTrue="1" operator="equal">
      <formula>"Towel"</formula>
    </cfRule>
    <cfRule type="cellIs" dxfId="12618" priority="15840" stopIfTrue="1" operator="equal">
      <formula>"Napkin Hs"</formula>
    </cfRule>
  </conditionalFormatting>
  <conditionalFormatting sqref="C61">
    <cfRule type="cellIs" dxfId="12617" priority="15819" stopIfTrue="1" operator="equal">
      <formula>"Towel"</formula>
    </cfRule>
    <cfRule type="cellIs" dxfId="12616" priority="15820" stopIfTrue="1" operator="equal">
      <formula>"Napkin Hs"</formula>
    </cfRule>
    <cfRule type="cellIs" dxfId="12615" priority="15821" stopIfTrue="1" operator="equal">
      <formula>"Towel"</formula>
    </cfRule>
    <cfRule type="cellIs" dxfId="12614" priority="15822" stopIfTrue="1" operator="equal">
      <formula>"Napkin Hs"</formula>
    </cfRule>
    <cfRule type="cellIs" dxfId="12613" priority="15825" stopIfTrue="1" operator="equal">
      <formula>"Towel"</formula>
    </cfRule>
    <cfRule type="cellIs" dxfId="12612" priority="15826" stopIfTrue="1" operator="equal">
      <formula>"Napkin Hs"</formula>
    </cfRule>
    <cfRule type="cellIs" dxfId="12611" priority="15827" stopIfTrue="1" operator="equal">
      <formula>"Towel"</formula>
    </cfRule>
    <cfRule type="cellIs" dxfId="12610" priority="15828" stopIfTrue="1" operator="equal">
      <formula>"Napkin Hs"</formula>
    </cfRule>
    <cfRule type="cellIs" dxfId="12609" priority="15829" stopIfTrue="1" operator="equal">
      <formula>"Towel"</formula>
    </cfRule>
    <cfRule type="cellIs" dxfId="12608" priority="15830" stopIfTrue="1" operator="equal">
      <formula>"Napkin Hs"</formula>
    </cfRule>
    <cfRule type="cellIs" dxfId="12607" priority="15831" stopIfTrue="1" operator="equal">
      <formula>"Towel"</formula>
    </cfRule>
    <cfRule type="cellIs" dxfId="12606" priority="15832" stopIfTrue="1" operator="equal">
      <formula>"Napkin Hs"</formula>
    </cfRule>
    <cfRule type="cellIs" dxfId="12605" priority="15835" stopIfTrue="1" operator="equal">
      <formula>"Towel"</formula>
    </cfRule>
    <cfRule type="cellIs" dxfId="12604" priority="15836" stopIfTrue="1" operator="equal">
      <formula>"Napkin Hs"</formula>
    </cfRule>
    <cfRule type="cellIs" dxfId="12603" priority="15838" stopIfTrue="1" operator="equal">
      <formula>"Napkin Hs"</formula>
    </cfRule>
  </conditionalFormatting>
  <conditionalFormatting sqref="C61">
    <cfRule type="cellIs" dxfId="12602" priority="15837" stopIfTrue="1" operator="equal">
      <formula>"Towel"</formula>
    </cfRule>
  </conditionalFormatting>
  <conditionalFormatting sqref="C61">
    <cfRule type="cellIs" dxfId="12601" priority="15815" stopIfTrue="1" operator="equal">
      <formula>"Towel"</formula>
    </cfRule>
    <cfRule type="cellIs" dxfId="12600" priority="15816" stopIfTrue="1" operator="equal">
      <formula>"Napkin Hs"</formula>
    </cfRule>
  </conditionalFormatting>
  <conditionalFormatting sqref="C61">
    <cfRule type="cellIs" dxfId="12599" priority="15814" stopIfTrue="1" operator="equal">
      <formula>"Napkin Hs"</formula>
    </cfRule>
  </conditionalFormatting>
  <conditionalFormatting sqref="C61">
    <cfRule type="cellIs" dxfId="12598" priority="15813" stopIfTrue="1" operator="equal">
      <formula>"Towel"</formula>
    </cfRule>
  </conditionalFormatting>
  <conditionalFormatting sqref="C61">
    <cfRule type="cellIs" dxfId="12597" priority="15811" stopIfTrue="1" operator="equal">
      <formula>"Towel"</formula>
    </cfRule>
  </conditionalFormatting>
  <conditionalFormatting sqref="C61">
    <cfRule type="cellIs" dxfId="12596" priority="15812" stopIfTrue="1" operator="equal">
      <formula>"Napkin Hs"</formula>
    </cfRule>
  </conditionalFormatting>
  <conditionalFormatting sqref="C61">
    <cfRule type="cellIs" dxfId="12595" priority="15715" stopIfTrue="1" operator="equal">
      <formula>"Towel"</formula>
    </cfRule>
  </conditionalFormatting>
  <conditionalFormatting sqref="C61">
    <cfRule type="cellIs" dxfId="12594" priority="15725" stopIfTrue="1" operator="equal">
      <formula>"Towel"</formula>
    </cfRule>
    <cfRule type="cellIs" dxfId="12593" priority="15726" stopIfTrue="1" operator="equal">
      <formula>"Napkin Hs"</formula>
    </cfRule>
    <cfRule type="cellIs" dxfId="12592" priority="15731" stopIfTrue="1" operator="equal">
      <formula>"Towel"</formula>
    </cfRule>
    <cfRule type="cellIs" dxfId="12591" priority="15732" stopIfTrue="1" operator="equal">
      <formula>"Napkin Hs"</formula>
    </cfRule>
    <cfRule type="cellIs" dxfId="12590" priority="15737" stopIfTrue="1" operator="equal">
      <formula>"Towel"</formula>
    </cfRule>
    <cfRule type="cellIs" dxfId="12589" priority="15738" stopIfTrue="1" operator="equal">
      <formula>"Napkin Hs"</formula>
    </cfRule>
    <cfRule type="cellIs" dxfId="12588" priority="15739" stopIfTrue="1" operator="equal">
      <formula>"Towel"</formula>
    </cfRule>
    <cfRule type="cellIs" dxfId="12587" priority="15740" stopIfTrue="1" operator="equal">
      <formula>"Napkin Hs"</formula>
    </cfRule>
    <cfRule type="cellIs" dxfId="12586" priority="15745" stopIfTrue="1" operator="equal">
      <formula>"Towel"</formula>
    </cfRule>
    <cfRule type="cellIs" dxfId="12585" priority="15746" stopIfTrue="1" operator="equal">
      <formula>"Napkin Hs"</formula>
    </cfRule>
    <cfRule type="cellIs" dxfId="12584" priority="15755" stopIfTrue="1" operator="equal">
      <formula>"Towel"</formula>
    </cfRule>
    <cfRule type="cellIs" dxfId="12583" priority="15756" stopIfTrue="1" operator="equal">
      <formula>"Napkin Hs"</formula>
    </cfRule>
    <cfRule type="cellIs" dxfId="12582" priority="15761" stopIfTrue="1" operator="equal">
      <formula>"Towel"</formula>
    </cfRule>
    <cfRule type="cellIs" dxfId="12581" priority="15762" stopIfTrue="1" operator="equal">
      <formula>"Napkin Hs"</formula>
    </cfRule>
    <cfRule type="cellIs" dxfId="12580" priority="15763" stopIfTrue="1" operator="equal">
      <formula>"Towel"</formula>
    </cfRule>
    <cfRule type="cellIs" dxfId="12579" priority="15764" stopIfTrue="1" operator="equal">
      <formula>"Napkin Hs"</formula>
    </cfRule>
    <cfRule type="cellIs" dxfId="12578" priority="15769" stopIfTrue="1" operator="equal">
      <formula>"Towel"</formula>
    </cfRule>
    <cfRule type="cellIs" dxfId="12577" priority="15770" stopIfTrue="1" operator="equal">
      <formula>"Napkin Hs"</formula>
    </cfRule>
    <cfRule type="cellIs" dxfId="12576" priority="15779" stopIfTrue="1" operator="equal">
      <formula>"Towel"</formula>
    </cfRule>
    <cfRule type="cellIs" dxfId="12575" priority="15780" stopIfTrue="1" operator="equal">
      <formula>"Napkin Hs"</formula>
    </cfRule>
    <cfRule type="cellIs" dxfId="12574" priority="15781" stopIfTrue="1" operator="equal">
      <formula>"Towel"</formula>
    </cfRule>
    <cfRule type="cellIs" dxfId="12573" priority="15782" stopIfTrue="1" operator="equal">
      <formula>"Napkin Hs"</formula>
    </cfRule>
    <cfRule type="cellIs" dxfId="12572" priority="15787" stopIfTrue="1" operator="equal">
      <formula>"Towel"</formula>
    </cfRule>
    <cfRule type="cellIs" dxfId="12571" priority="15788" stopIfTrue="1" operator="equal">
      <formula>"Napkin Hs"</formula>
    </cfRule>
    <cfRule type="cellIs" dxfId="12570" priority="15797" stopIfTrue="1" operator="equal">
      <formula>"Towel"</formula>
    </cfRule>
    <cfRule type="cellIs" dxfId="12569" priority="15798" stopIfTrue="1" operator="equal">
      <formula>"Napkin Hs"</formula>
    </cfRule>
    <cfRule type="cellIs" dxfId="12568" priority="15799" stopIfTrue="1" operator="equal">
      <formula>"Towel"</formula>
    </cfRule>
    <cfRule type="cellIs" dxfId="12567" priority="15800" stopIfTrue="1" operator="equal">
      <formula>"Napkin Hs"</formula>
    </cfRule>
    <cfRule type="cellIs" dxfId="12566" priority="15806" stopIfTrue="1" operator="equal">
      <formula>"Napkin Hs"</formula>
    </cfRule>
  </conditionalFormatting>
  <conditionalFormatting sqref="C61">
    <cfRule type="cellIs" dxfId="12565" priority="15805" stopIfTrue="1" operator="equal">
      <formula>"Towel"</formula>
    </cfRule>
  </conditionalFormatting>
  <conditionalFormatting sqref="C61">
    <cfRule type="cellIs" dxfId="12564" priority="15716" stopIfTrue="1" operator="equal">
      <formula>"Napkin Hs"</formula>
    </cfRule>
    <cfRule type="cellIs" dxfId="12563" priority="15717" stopIfTrue="1" operator="equal">
      <formula>"Towel"</formula>
    </cfRule>
    <cfRule type="cellIs" dxfId="12562" priority="15718" stopIfTrue="1" operator="equal">
      <formula>"Napkin Hs"</formula>
    </cfRule>
    <cfRule type="cellIs" dxfId="12561" priority="15719" stopIfTrue="1" operator="equal">
      <formula>"Towel"</formula>
    </cfRule>
    <cfRule type="cellIs" dxfId="12560" priority="15720" stopIfTrue="1" operator="equal">
      <formula>"Napkin Hs"</formula>
    </cfRule>
    <cfRule type="cellIs" dxfId="12559" priority="15721" stopIfTrue="1" operator="equal">
      <formula>"Towel"</formula>
    </cfRule>
    <cfRule type="cellIs" dxfId="12558" priority="15722" stopIfTrue="1" operator="equal">
      <formula>"Napkin Hs"</formula>
    </cfRule>
    <cfRule type="cellIs" dxfId="12557" priority="15723" stopIfTrue="1" operator="equal">
      <formula>"Towel"</formula>
    </cfRule>
    <cfRule type="cellIs" dxfId="12556" priority="15724" stopIfTrue="1" operator="equal">
      <formula>"Napkin Hs"</formula>
    </cfRule>
    <cfRule type="cellIs" dxfId="12555" priority="15727" stopIfTrue="1" operator="equal">
      <formula>"Towel"</formula>
    </cfRule>
    <cfRule type="cellIs" dxfId="12554" priority="15728" stopIfTrue="1" operator="equal">
      <formula>"Napkin Hs"</formula>
    </cfRule>
    <cfRule type="cellIs" dxfId="12553" priority="15729" stopIfTrue="1" operator="equal">
      <formula>"Towel"</formula>
    </cfRule>
    <cfRule type="cellIs" dxfId="12552" priority="15730" stopIfTrue="1" operator="equal">
      <formula>"Napkin Hs"</formula>
    </cfRule>
    <cfRule type="cellIs" dxfId="12551" priority="15733" stopIfTrue="1" operator="equal">
      <formula>"Towel"</formula>
    </cfRule>
    <cfRule type="cellIs" dxfId="12550" priority="15734" stopIfTrue="1" operator="equal">
      <formula>"Napkin Hs"</formula>
    </cfRule>
    <cfRule type="cellIs" dxfId="12549" priority="15735" stopIfTrue="1" operator="equal">
      <formula>"Towel"</formula>
    </cfRule>
    <cfRule type="cellIs" dxfId="12548" priority="15736" stopIfTrue="1" operator="equal">
      <formula>"Napkin Hs"</formula>
    </cfRule>
    <cfRule type="cellIs" dxfId="12547" priority="15741" stopIfTrue="1" operator="equal">
      <formula>"Towel"</formula>
    </cfRule>
    <cfRule type="cellIs" dxfId="12546" priority="15742" stopIfTrue="1" operator="equal">
      <formula>"Napkin Hs"</formula>
    </cfRule>
    <cfRule type="cellIs" dxfId="12545" priority="15743" stopIfTrue="1" operator="equal">
      <formula>"Towel"</formula>
    </cfRule>
    <cfRule type="cellIs" dxfId="12544" priority="15744" stopIfTrue="1" operator="equal">
      <formula>"Napkin Hs"</formula>
    </cfRule>
    <cfRule type="cellIs" dxfId="12543" priority="15747" stopIfTrue="1" operator="equal">
      <formula>"Towel"</formula>
    </cfRule>
    <cfRule type="cellIs" dxfId="12542" priority="15748" stopIfTrue="1" operator="equal">
      <formula>"Napkin Hs"</formula>
    </cfRule>
    <cfRule type="cellIs" dxfId="12541" priority="15749" stopIfTrue="1" operator="equal">
      <formula>"Towel"</formula>
    </cfRule>
    <cfRule type="cellIs" dxfId="12540" priority="15750" stopIfTrue="1" operator="equal">
      <formula>"Napkin Hs"</formula>
    </cfRule>
    <cfRule type="cellIs" dxfId="12539" priority="15751" stopIfTrue="1" operator="equal">
      <formula>"Towel"</formula>
    </cfRule>
    <cfRule type="cellIs" dxfId="12538" priority="15752" stopIfTrue="1" operator="equal">
      <formula>"Napkin Hs"</formula>
    </cfRule>
    <cfRule type="cellIs" dxfId="12537" priority="15753" stopIfTrue="1" operator="equal">
      <formula>"Towel"</formula>
    </cfRule>
    <cfRule type="cellIs" dxfId="12536" priority="15754" stopIfTrue="1" operator="equal">
      <formula>"Napkin Hs"</formula>
    </cfRule>
    <cfRule type="cellIs" dxfId="12535" priority="15757" stopIfTrue="1" operator="equal">
      <formula>"Towel"</formula>
    </cfRule>
    <cfRule type="cellIs" dxfId="12534" priority="15758" stopIfTrue="1" operator="equal">
      <formula>"Napkin Hs"</formula>
    </cfRule>
    <cfRule type="cellIs" dxfId="12533" priority="15759" stopIfTrue="1" operator="equal">
      <formula>"Towel"</formula>
    </cfRule>
    <cfRule type="cellIs" dxfId="12532" priority="15760" stopIfTrue="1" operator="equal">
      <formula>"Napkin Hs"</formula>
    </cfRule>
    <cfRule type="cellIs" dxfId="12531" priority="15765" stopIfTrue="1" operator="equal">
      <formula>"Towel"</formula>
    </cfRule>
    <cfRule type="cellIs" dxfId="12530" priority="15766" stopIfTrue="1" operator="equal">
      <formula>"Napkin Hs"</formula>
    </cfRule>
    <cfRule type="cellIs" dxfId="12529" priority="15767" stopIfTrue="1" operator="equal">
      <formula>"Towel"</formula>
    </cfRule>
    <cfRule type="cellIs" dxfId="12528" priority="15768" stopIfTrue="1" operator="equal">
      <formula>"Napkin Hs"</formula>
    </cfRule>
    <cfRule type="cellIs" dxfId="12527" priority="15771" stopIfTrue="1" operator="equal">
      <formula>"Towel"</formula>
    </cfRule>
    <cfRule type="cellIs" dxfId="12526" priority="15772" stopIfTrue="1" operator="equal">
      <formula>"Napkin Hs"</formula>
    </cfRule>
    <cfRule type="cellIs" dxfId="12525" priority="15773" stopIfTrue="1" operator="equal">
      <formula>"Towel"</formula>
    </cfRule>
    <cfRule type="cellIs" dxfId="12524" priority="15774" stopIfTrue="1" operator="equal">
      <formula>"Napkin Hs"</formula>
    </cfRule>
    <cfRule type="cellIs" dxfId="12523" priority="15775" stopIfTrue="1" operator="equal">
      <formula>"Towel"</formula>
    </cfRule>
    <cfRule type="cellIs" dxfId="12522" priority="15776" stopIfTrue="1" operator="equal">
      <formula>"Napkin Hs"</formula>
    </cfRule>
    <cfRule type="cellIs" dxfId="12521" priority="15777" stopIfTrue="1" operator="equal">
      <formula>"Towel"</formula>
    </cfRule>
    <cfRule type="cellIs" dxfId="12520" priority="15778" stopIfTrue="1" operator="equal">
      <formula>"Napkin Hs"</formula>
    </cfRule>
    <cfRule type="cellIs" dxfId="12519" priority="15783" stopIfTrue="1" operator="equal">
      <formula>"Towel"</formula>
    </cfRule>
    <cfRule type="cellIs" dxfId="12518" priority="15784" stopIfTrue="1" operator="equal">
      <formula>"Napkin Hs"</formula>
    </cfRule>
    <cfRule type="cellIs" dxfId="12517" priority="15785" stopIfTrue="1" operator="equal">
      <formula>"Towel"</formula>
    </cfRule>
    <cfRule type="cellIs" dxfId="12516" priority="15786" stopIfTrue="1" operator="equal">
      <formula>"Napkin Hs"</formula>
    </cfRule>
    <cfRule type="cellIs" dxfId="12515" priority="15789" stopIfTrue="1" operator="equal">
      <formula>"Towel"</formula>
    </cfRule>
    <cfRule type="cellIs" dxfId="12514" priority="15790" stopIfTrue="1" operator="equal">
      <formula>"Napkin Hs"</formula>
    </cfRule>
    <cfRule type="cellIs" dxfId="12513" priority="15791" stopIfTrue="1" operator="equal">
      <formula>"Towel"</formula>
    </cfRule>
    <cfRule type="cellIs" dxfId="12512" priority="15792" stopIfTrue="1" operator="equal">
      <formula>"Napkin Hs"</formula>
    </cfRule>
    <cfRule type="cellIs" dxfId="12511" priority="15793" stopIfTrue="1" operator="equal">
      <formula>"Towel"</formula>
    </cfRule>
    <cfRule type="cellIs" dxfId="12510" priority="15794" stopIfTrue="1" operator="equal">
      <formula>"Napkin Hs"</formula>
    </cfRule>
    <cfRule type="cellIs" dxfId="12509" priority="15795" stopIfTrue="1" operator="equal">
      <formula>"Towel"</formula>
    </cfRule>
    <cfRule type="cellIs" dxfId="12508" priority="15796" stopIfTrue="1" operator="equal">
      <formula>"Napkin Hs"</formula>
    </cfRule>
    <cfRule type="cellIs" dxfId="12507" priority="15801" stopIfTrue="1" operator="equal">
      <formula>"Towel"</formula>
    </cfRule>
    <cfRule type="cellIs" dxfId="12506" priority="15802" stopIfTrue="1" operator="equal">
      <formula>"Napkin Hs"</formula>
    </cfRule>
    <cfRule type="cellIs" dxfId="12505" priority="15803" stopIfTrue="1" operator="equal">
      <formula>"Towel"</formula>
    </cfRule>
    <cfRule type="cellIs" dxfId="12504" priority="15804" stopIfTrue="1" operator="equal">
      <formula>"Napkin Hs"</formula>
    </cfRule>
    <cfRule type="cellIs" dxfId="12503" priority="15807" stopIfTrue="1" operator="equal">
      <formula>"Towel"</formula>
    </cfRule>
    <cfRule type="cellIs" dxfId="12502" priority="15808" stopIfTrue="1" operator="equal">
      <formula>"Napkin Hs"</formula>
    </cfRule>
    <cfRule type="cellIs" dxfId="12501" priority="15809" stopIfTrue="1" operator="equal">
      <formula>"Towel"</formula>
    </cfRule>
    <cfRule type="cellIs" dxfId="12500" priority="15810" stopIfTrue="1" operator="equal">
      <formula>"Napkin Hs"</formula>
    </cfRule>
  </conditionalFormatting>
  <conditionalFormatting sqref="C61">
    <cfRule type="cellIs" dxfId="12499" priority="15714" stopIfTrue="1" operator="equal">
      <formula>"Napkin Hs"</formula>
    </cfRule>
  </conditionalFormatting>
  <conditionalFormatting sqref="C61">
    <cfRule type="cellIs" dxfId="12498" priority="15713" stopIfTrue="1" operator="equal">
      <formula>"Napkin Hs"</formula>
    </cfRule>
  </conditionalFormatting>
  <conditionalFormatting sqref="C61">
    <cfRule type="cellIs" dxfId="12497" priority="15712" stopIfTrue="1" operator="equal">
      <formula>"Napkin Hs"</formula>
    </cfRule>
  </conditionalFormatting>
  <conditionalFormatting sqref="C61">
    <cfRule type="cellIs" dxfId="12496" priority="15711" stopIfTrue="1" operator="equal">
      <formula>"Napkin Hs"</formula>
    </cfRule>
  </conditionalFormatting>
  <conditionalFormatting sqref="C61">
    <cfRule type="cellIs" dxfId="12495" priority="15710" stopIfTrue="1" operator="equal">
      <formula>"Napkin Hs"</formula>
    </cfRule>
  </conditionalFormatting>
  <conditionalFormatting sqref="C61">
    <cfRule type="cellIs" dxfId="12494" priority="15709" stopIfTrue="1" operator="equal">
      <formula>"Napkin Hs"</formula>
    </cfRule>
  </conditionalFormatting>
  <conditionalFormatting sqref="C61">
    <cfRule type="cellIs" dxfId="12493" priority="15705" stopIfTrue="1" operator="equal">
      <formula>"Towel"</formula>
    </cfRule>
    <cfRule type="cellIs" dxfId="12492" priority="15706" stopIfTrue="1" operator="equal">
      <formula>"Napkin Hs"</formula>
    </cfRule>
  </conditionalFormatting>
  <conditionalFormatting sqref="C61">
    <cfRule type="cellIs" dxfId="12491" priority="15707" stopIfTrue="1" operator="equal">
      <formula>"Towel"</formula>
    </cfRule>
    <cfRule type="cellIs" dxfId="12490" priority="15708" stopIfTrue="1" operator="equal">
      <formula>"Napkin Hs"</formula>
    </cfRule>
  </conditionalFormatting>
  <conditionalFormatting sqref="C61">
    <cfRule type="cellIs" dxfId="12489" priority="15701" stopIfTrue="1" operator="equal">
      <formula>"Towel"</formula>
    </cfRule>
    <cfRule type="cellIs" dxfId="12488" priority="15702" stopIfTrue="1" operator="equal">
      <formula>"Napkin Hs"</formula>
    </cfRule>
  </conditionalFormatting>
  <conditionalFormatting sqref="C61">
    <cfRule type="cellIs" dxfId="12487" priority="15703" stopIfTrue="1" operator="equal">
      <formula>"Towel"</formula>
    </cfRule>
    <cfRule type="cellIs" dxfId="12486" priority="15704" stopIfTrue="1" operator="equal">
      <formula>"Napkin Hs"</formula>
    </cfRule>
  </conditionalFormatting>
  <conditionalFormatting sqref="C61">
    <cfRule type="cellIs" dxfId="12485" priority="15699" stopIfTrue="1" operator="equal">
      <formula>"Towel"</formula>
    </cfRule>
    <cfRule type="cellIs" dxfId="12484" priority="15700" stopIfTrue="1" operator="equal">
      <formula>"Napkin Hs"</formula>
    </cfRule>
  </conditionalFormatting>
  <conditionalFormatting sqref="C61">
    <cfRule type="cellIs" dxfId="12483" priority="15695" stopIfTrue="1" operator="equal">
      <formula>"Towel"</formula>
    </cfRule>
    <cfRule type="cellIs" dxfId="12482" priority="15696" stopIfTrue="1" operator="equal">
      <formula>"Napkin Hs"</formula>
    </cfRule>
  </conditionalFormatting>
  <conditionalFormatting sqref="C61">
    <cfRule type="cellIs" dxfId="12481" priority="15697" stopIfTrue="1" operator="equal">
      <formula>"Towel"</formula>
    </cfRule>
    <cfRule type="cellIs" dxfId="12480" priority="15698" stopIfTrue="1" operator="equal">
      <formula>"Napkin Hs"</formula>
    </cfRule>
  </conditionalFormatting>
  <conditionalFormatting sqref="C61">
    <cfRule type="cellIs" dxfId="12479" priority="15691" stopIfTrue="1" operator="equal">
      <formula>"Towel"</formula>
    </cfRule>
    <cfRule type="cellIs" dxfId="12478" priority="15692" stopIfTrue="1" operator="equal">
      <formula>"Napkin Hs"</formula>
    </cfRule>
  </conditionalFormatting>
  <conditionalFormatting sqref="C61">
    <cfRule type="cellIs" dxfId="12477" priority="15693" stopIfTrue="1" operator="equal">
      <formula>"Towel"</formula>
    </cfRule>
    <cfRule type="cellIs" dxfId="12476" priority="15694" stopIfTrue="1" operator="equal">
      <formula>"Napkin Hs"</formula>
    </cfRule>
  </conditionalFormatting>
  <conditionalFormatting sqref="C61">
    <cfRule type="cellIs" dxfId="12475" priority="15689" stopIfTrue="1" operator="equal">
      <formula>"Towel"</formula>
    </cfRule>
    <cfRule type="cellIs" dxfId="12474" priority="15690" stopIfTrue="1" operator="equal">
      <formula>"Napkin Hs"</formula>
    </cfRule>
  </conditionalFormatting>
  <conditionalFormatting sqref="C61">
    <cfRule type="cellIs" dxfId="12473" priority="15683" stopIfTrue="1" operator="equal">
      <formula>"Towel"</formula>
    </cfRule>
    <cfRule type="cellIs" dxfId="12472" priority="15684" stopIfTrue="1" operator="equal">
      <formula>"Napkin Hs"</formula>
    </cfRule>
  </conditionalFormatting>
  <conditionalFormatting sqref="C61">
    <cfRule type="cellIs" dxfId="12471" priority="15687" stopIfTrue="1" operator="equal">
      <formula>"Towel"</formula>
    </cfRule>
    <cfRule type="cellIs" dxfId="12470" priority="15688" stopIfTrue="1" operator="equal">
      <formula>"Napkin Hs"</formula>
    </cfRule>
  </conditionalFormatting>
  <conditionalFormatting sqref="C61">
    <cfRule type="cellIs" dxfId="12469" priority="15685" stopIfTrue="1" operator="equal">
      <formula>"Towel"</formula>
    </cfRule>
    <cfRule type="cellIs" dxfId="12468" priority="15686" stopIfTrue="1" operator="equal">
      <formula>"Napkin Hs"</formula>
    </cfRule>
  </conditionalFormatting>
  <conditionalFormatting sqref="C61">
    <cfRule type="cellIs" dxfId="12467" priority="15677" stopIfTrue="1" operator="equal">
      <formula>"Towel"</formula>
    </cfRule>
    <cfRule type="cellIs" dxfId="12466" priority="15678" stopIfTrue="1" operator="equal">
      <formula>"Napkin Hs"</formula>
    </cfRule>
  </conditionalFormatting>
  <conditionalFormatting sqref="C61">
    <cfRule type="cellIs" dxfId="12465" priority="15679" stopIfTrue="1" operator="equal">
      <formula>"Towel"</formula>
    </cfRule>
    <cfRule type="cellIs" dxfId="12464" priority="15680" stopIfTrue="1" operator="equal">
      <formula>"Napkin Hs"</formula>
    </cfRule>
  </conditionalFormatting>
  <conditionalFormatting sqref="C61">
    <cfRule type="cellIs" dxfId="12463" priority="15681" stopIfTrue="1" operator="equal">
      <formula>"Towel"</formula>
    </cfRule>
    <cfRule type="cellIs" dxfId="12462" priority="15682" stopIfTrue="1" operator="equal">
      <formula>"Napkin Hs"</formula>
    </cfRule>
  </conditionalFormatting>
  <conditionalFormatting sqref="C61">
    <cfRule type="cellIs" dxfId="12461" priority="15675" stopIfTrue="1" operator="equal">
      <formula>"Towel"</formula>
    </cfRule>
    <cfRule type="cellIs" dxfId="12460" priority="15676" stopIfTrue="1" operator="equal">
      <formula>"Napkin Hs"</formula>
    </cfRule>
  </conditionalFormatting>
  <conditionalFormatting sqref="C61">
    <cfRule type="cellIs" dxfId="12459" priority="15673" stopIfTrue="1" operator="equal">
      <formula>"Towel"</formula>
    </cfRule>
    <cfRule type="cellIs" dxfId="12458" priority="15674" stopIfTrue="1" operator="equal">
      <formula>"Napkin Hs"</formula>
    </cfRule>
  </conditionalFormatting>
  <conditionalFormatting sqref="C61">
    <cfRule type="cellIs" dxfId="12457" priority="15649" stopIfTrue="1" operator="equal">
      <formula>"Towel"</formula>
    </cfRule>
  </conditionalFormatting>
  <conditionalFormatting sqref="C61">
    <cfRule type="cellIs" dxfId="12456" priority="15650" stopIfTrue="1" operator="equal">
      <formula>"Napkin Hs"</formula>
    </cfRule>
    <cfRule type="cellIs" dxfId="12455" priority="15655" stopIfTrue="1" operator="equal">
      <formula>"Towel"</formula>
    </cfRule>
    <cfRule type="cellIs" dxfId="12454" priority="15656" stopIfTrue="1" operator="equal">
      <formula>"Napkin Hs"</formula>
    </cfRule>
    <cfRule type="cellIs" dxfId="12453" priority="15665" stopIfTrue="1" operator="equal">
      <formula>"Towel"</formula>
    </cfRule>
    <cfRule type="cellIs" dxfId="12452" priority="15666" stopIfTrue="1" operator="equal">
      <formula>"Napkin Hs"</formula>
    </cfRule>
    <cfRule type="cellIs" dxfId="12451" priority="15671" stopIfTrue="1" operator="equal">
      <formula>"Towel"</formula>
    </cfRule>
    <cfRule type="cellIs" dxfId="12450" priority="15672" stopIfTrue="1" operator="equal">
      <formula>"Napkin Hs"</formula>
    </cfRule>
  </conditionalFormatting>
  <conditionalFormatting sqref="C61">
    <cfRule type="cellIs" dxfId="12449" priority="15651" stopIfTrue="1" operator="equal">
      <formula>"Towel"</formula>
    </cfRule>
    <cfRule type="cellIs" dxfId="12448" priority="15652" stopIfTrue="1" operator="equal">
      <formula>"Napkin Hs"</formula>
    </cfRule>
    <cfRule type="cellIs" dxfId="12447" priority="15653" stopIfTrue="1" operator="equal">
      <formula>"Towel"</formula>
    </cfRule>
    <cfRule type="cellIs" dxfId="12446" priority="15654" stopIfTrue="1" operator="equal">
      <formula>"Napkin Hs"</formula>
    </cfRule>
    <cfRule type="cellIs" dxfId="12445" priority="15657" stopIfTrue="1" operator="equal">
      <formula>"Towel"</formula>
    </cfRule>
    <cfRule type="cellIs" dxfId="12444" priority="15658" stopIfTrue="1" operator="equal">
      <formula>"Napkin Hs"</formula>
    </cfRule>
    <cfRule type="cellIs" dxfId="12443" priority="15659" stopIfTrue="1" operator="equal">
      <formula>"Towel"</formula>
    </cfRule>
    <cfRule type="cellIs" dxfId="12442" priority="15660" stopIfTrue="1" operator="equal">
      <formula>"Napkin Hs"</formula>
    </cfRule>
    <cfRule type="cellIs" dxfId="12441" priority="15661" stopIfTrue="1" operator="equal">
      <formula>"Towel"</formula>
    </cfRule>
    <cfRule type="cellIs" dxfId="12440" priority="15662" stopIfTrue="1" operator="equal">
      <formula>"Napkin Hs"</formula>
    </cfRule>
    <cfRule type="cellIs" dxfId="12439" priority="15663" stopIfTrue="1" operator="equal">
      <formula>"Towel"</formula>
    </cfRule>
    <cfRule type="cellIs" dxfId="12438" priority="15664" stopIfTrue="1" operator="equal">
      <formula>"Napkin Hs"</formula>
    </cfRule>
    <cfRule type="cellIs" dxfId="12437" priority="15667" stopIfTrue="1" operator="equal">
      <formula>"Towel"</formula>
    </cfRule>
    <cfRule type="cellIs" dxfId="12436" priority="15668" stopIfTrue="1" operator="equal">
      <formula>"Napkin Hs"</formula>
    </cfRule>
    <cfRule type="cellIs" dxfId="12435" priority="15670" stopIfTrue="1" operator="equal">
      <formula>"Napkin Hs"</formula>
    </cfRule>
  </conditionalFormatting>
  <conditionalFormatting sqref="C61">
    <cfRule type="cellIs" dxfId="12434" priority="15669" stopIfTrue="1" operator="equal">
      <formula>"Towel"</formula>
    </cfRule>
  </conditionalFormatting>
  <conditionalFormatting sqref="C61">
    <cfRule type="cellIs" dxfId="12433" priority="15647" stopIfTrue="1" operator="equal">
      <formula>"Towel"</formula>
    </cfRule>
    <cfRule type="cellIs" dxfId="12432" priority="15648" stopIfTrue="1" operator="equal">
      <formula>"Napkin Hs"</formula>
    </cfRule>
  </conditionalFormatting>
  <conditionalFormatting sqref="C61">
    <cfRule type="cellIs" dxfId="12431" priority="15646" stopIfTrue="1" operator="equal">
      <formula>"Napkin Hs"</formula>
    </cfRule>
  </conditionalFormatting>
  <conditionalFormatting sqref="C61">
    <cfRule type="cellIs" dxfId="12430" priority="15645" stopIfTrue="1" operator="equal">
      <formula>"Towel"</formula>
    </cfRule>
  </conditionalFormatting>
  <conditionalFormatting sqref="C61">
    <cfRule type="cellIs" dxfId="12429" priority="15643" stopIfTrue="1" operator="equal">
      <formula>"Towel"</formula>
    </cfRule>
  </conditionalFormatting>
  <conditionalFormatting sqref="C61">
    <cfRule type="cellIs" dxfId="12428" priority="15644" stopIfTrue="1" operator="equal">
      <formula>"Napkin Hs"</formula>
    </cfRule>
  </conditionalFormatting>
  <conditionalFormatting sqref="C61">
    <cfRule type="cellIs" dxfId="12427" priority="15547" stopIfTrue="1" operator="equal">
      <formula>"Towel"</formula>
    </cfRule>
  </conditionalFormatting>
  <conditionalFormatting sqref="C61">
    <cfRule type="cellIs" dxfId="12426" priority="15557" stopIfTrue="1" operator="equal">
      <formula>"Towel"</formula>
    </cfRule>
    <cfRule type="cellIs" dxfId="12425" priority="15558" stopIfTrue="1" operator="equal">
      <formula>"Napkin Hs"</formula>
    </cfRule>
    <cfRule type="cellIs" dxfId="12424" priority="15563" stopIfTrue="1" operator="equal">
      <formula>"Towel"</formula>
    </cfRule>
    <cfRule type="cellIs" dxfId="12423" priority="15564" stopIfTrue="1" operator="equal">
      <formula>"Napkin Hs"</formula>
    </cfRule>
    <cfRule type="cellIs" dxfId="12422" priority="15569" stopIfTrue="1" operator="equal">
      <formula>"Towel"</formula>
    </cfRule>
    <cfRule type="cellIs" dxfId="12421" priority="15570" stopIfTrue="1" operator="equal">
      <formula>"Napkin Hs"</formula>
    </cfRule>
    <cfRule type="cellIs" dxfId="12420" priority="15571" stopIfTrue="1" operator="equal">
      <formula>"Towel"</formula>
    </cfRule>
    <cfRule type="cellIs" dxfId="12419" priority="15572" stopIfTrue="1" operator="equal">
      <formula>"Napkin Hs"</formula>
    </cfRule>
    <cfRule type="cellIs" dxfId="12418" priority="15577" stopIfTrue="1" operator="equal">
      <formula>"Towel"</formula>
    </cfRule>
    <cfRule type="cellIs" dxfId="12417" priority="15578" stopIfTrue="1" operator="equal">
      <formula>"Napkin Hs"</formula>
    </cfRule>
    <cfRule type="cellIs" dxfId="12416" priority="15587" stopIfTrue="1" operator="equal">
      <formula>"Towel"</formula>
    </cfRule>
    <cfRule type="cellIs" dxfId="12415" priority="15588" stopIfTrue="1" operator="equal">
      <formula>"Napkin Hs"</formula>
    </cfRule>
    <cfRule type="cellIs" dxfId="12414" priority="15593" stopIfTrue="1" operator="equal">
      <formula>"Towel"</formula>
    </cfRule>
    <cfRule type="cellIs" dxfId="12413" priority="15594" stopIfTrue="1" operator="equal">
      <formula>"Napkin Hs"</formula>
    </cfRule>
    <cfRule type="cellIs" dxfId="12412" priority="15595" stopIfTrue="1" operator="equal">
      <formula>"Towel"</formula>
    </cfRule>
    <cfRule type="cellIs" dxfId="12411" priority="15596" stopIfTrue="1" operator="equal">
      <formula>"Napkin Hs"</formula>
    </cfRule>
    <cfRule type="cellIs" dxfId="12410" priority="15601" stopIfTrue="1" operator="equal">
      <formula>"Towel"</formula>
    </cfRule>
    <cfRule type="cellIs" dxfId="12409" priority="15602" stopIfTrue="1" operator="equal">
      <formula>"Napkin Hs"</formula>
    </cfRule>
    <cfRule type="cellIs" dxfId="12408" priority="15611" stopIfTrue="1" operator="equal">
      <formula>"Towel"</formula>
    </cfRule>
    <cfRule type="cellIs" dxfId="12407" priority="15612" stopIfTrue="1" operator="equal">
      <formula>"Napkin Hs"</formula>
    </cfRule>
    <cfRule type="cellIs" dxfId="12406" priority="15613" stopIfTrue="1" operator="equal">
      <formula>"Towel"</formula>
    </cfRule>
    <cfRule type="cellIs" dxfId="12405" priority="15614" stopIfTrue="1" operator="equal">
      <formula>"Napkin Hs"</formula>
    </cfRule>
    <cfRule type="cellIs" dxfId="12404" priority="15619" stopIfTrue="1" operator="equal">
      <formula>"Towel"</formula>
    </cfRule>
    <cfRule type="cellIs" dxfId="12403" priority="15620" stopIfTrue="1" operator="equal">
      <formula>"Napkin Hs"</formula>
    </cfRule>
    <cfRule type="cellIs" dxfId="12402" priority="15629" stopIfTrue="1" operator="equal">
      <formula>"Towel"</formula>
    </cfRule>
    <cfRule type="cellIs" dxfId="12401" priority="15630" stopIfTrue="1" operator="equal">
      <formula>"Napkin Hs"</formula>
    </cfRule>
    <cfRule type="cellIs" dxfId="12400" priority="15631" stopIfTrue="1" operator="equal">
      <formula>"Towel"</formula>
    </cfRule>
    <cfRule type="cellIs" dxfId="12399" priority="15632" stopIfTrue="1" operator="equal">
      <formula>"Napkin Hs"</formula>
    </cfRule>
    <cfRule type="cellIs" dxfId="12398" priority="15638" stopIfTrue="1" operator="equal">
      <formula>"Napkin Hs"</formula>
    </cfRule>
  </conditionalFormatting>
  <conditionalFormatting sqref="C61">
    <cfRule type="cellIs" dxfId="12397" priority="15637" stopIfTrue="1" operator="equal">
      <formula>"Towel"</formula>
    </cfRule>
  </conditionalFormatting>
  <conditionalFormatting sqref="C61">
    <cfRule type="cellIs" dxfId="12396" priority="15548" stopIfTrue="1" operator="equal">
      <formula>"Napkin Hs"</formula>
    </cfRule>
    <cfRule type="cellIs" dxfId="12395" priority="15549" stopIfTrue="1" operator="equal">
      <formula>"Towel"</formula>
    </cfRule>
    <cfRule type="cellIs" dxfId="12394" priority="15550" stopIfTrue="1" operator="equal">
      <formula>"Napkin Hs"</formula>
    </cfRule>
    <cfRule type="cellIs" dxfId="12393" priority="15551" stopIfTrue="1" operator="equal">
      <formula>"Towel"</formula>
    </cfRule>
    <cfRule type="cellIs" dxfId="12392" priority="15552" stopIfTrue="1" operator="equal">
      <formula>"Napkin Hs"</formula>
    </cfRule>
    <cfRule type="cellIs" dxfId="12391" priority="15553" stopIfTrue="1" operator="equal">
      <formula>"Towel"</formula>
    </cfRule>
    <cfRule type="cellIs" dxfId="12390" priority="15554" stopIfTrue="1" operator="equal">
      <formula>"Napkin Hs"</formula>
    </cfRule>
    <cfRule type="cellIs" dxfId="12389" priority="15555" stopIfTrue="1" operator="equal">
      <formula>"Towel"</formula>
    </cfRule>
    <cfRule type="cellIs" dxfId="12388" priority="15556" stopIfTrue="1" operator="equal">
      <formula>"Napkin Hs"</formula>
    </cfRule>
    <cfRule type="cellIs" dxfId="12387" priority="15559" stopIfTrue="1" operator="equal">
      <formula>"Towel"</formula>
    </cfRule>
    <cfRule type="cellIs" dxfId="12386" priority="15560" stopIfTrue="1" operator="equal">
      <formula>"Napkin Hs"</formula>
    </cfRule>
    <cfRule type="cellIs" dxfId="12385" priority="15561" stopIfTrue="1" operator="equal">
      <formula>"Towel"</formula>
    </cfRule>
    <cfRule type="cellIs" dxfId="12384" priority="15562" stopIfTrue="1" operator="equal">
      <formula>"Napkin Hs"</formula>
    </cfRule>
    <cfRule type="cellIs" dxfId="12383" priority="15565" stopIfTrue="1" operator="equal">
      <formula>"Towel"</formula>
    </cfRule>
    <cfRule type="cellIs" dxfId="12382" priority="15566" stopIfTrue="1" operator="equal">
      <formula>"Napkin Hs"</formula>
    </cfRule>
    <cfRule type="cellIs" dxfId="12381" priority="15567" stopIfTrue="1" operator="equal">
      <formula>"Towel"</formula>
    </cfRule>
    <cfRule type="cellIs" dxfId="12380" priority="15568" stopIfTrue="1" operator="equal">
      <formula>"Napkin Hs"</formula>
    </cfRule>
    <cfRule type="cellIs" dxfId="12379" priority="15573" stopIfTrue="1" operator="equal">
      <formula>"Towel"</formula>
    </cfRule>
    <cfRule type="cellIs" dxfId="12378" priority="15574" stopIfTrue="1" operator="equal">
      <formula>"Napkin Hs"</formula>
    </cfRule>
    <cfRule type="cellIs" dxfId="12377" priority="15575" stopIfTrue="1" operator="equal">
      <formula>"Towel"</formula>
    </cfRule>
    <cfRule type="cellIs" dxfId="12376" priority="15576" stopIfTrue="1" operator="equal">
      <formula>"Napkin Hs"</formula>
    </cfRule>
    <cfRule type="cellIs" dxfId="12375" priority="15579" stopIfTrue="1" operator="equal">
      <formula>"Towel"</formula>
    </cfRule>
    <cfRule type="cellIs" dxfId="12374" priority="15580" stopIfTrue="1" operator="equal">
      <formula>"Napkin Hs"</formula>
    </cfRule>
    <cfRule type="cellIs" dxfId="12373" priority="15581" stopIfTrue="1" operator="equal">
      <formula>"Towel"</formula>
    </cfRule>
    <cfRule type="cellIs" dxfId="12372" priority="15582" stopIfTrue="1" operator="equal">
      <formula>"Napkin Hs"</formula>
    </cfRule>
    <cfRule type="cellIs" dxfId="12371" priority="15583" stopIfTrue="1" operator="equal">
      <formula>"Towel"</formula>
    </cfRule>
    <cfRule type="cellIs" dxfId="12370" priority="15584" stopIfTrue="1" operator="equal">
      <formula>"Napkin Hs"</formula>
    </cfRule>
    <cfRule type="cellIs" dxfId="12369" priority="15585" stopIfTrue="1" operator="equal">
      <formula>"Towel"</formula>
    </cfRule>
    <cfRule type="cellIs" dxfId="12368" priority="15586" stopIfTrue="1" operator="equal">
      <formula>"Napkin Hs"</formula>
    </cfRule>
    <cfRule type="cellIs" dxfId="12367" priority="15589" stopIfTrue="1" operator="equal">
      <formula>"Towel"</formula>
    </cfRule>
    <cfRule type="cellIs" dxfId="12366" priority="15590" stopIfTrue="1" operator="equal">
      <formula>"Napkin Hs"</formula>
    </cfRule>
    <cfRule type="cellIs" dxfId="12365" priority="15591" stopIfTrue="1" operator="equal">
      <formula>"Towel"</formula>
    </cfRule>
    <cfRule type="cellIs" dxfId="12364" priority="15592" stopIfTrue="1" operator="equal">
      <formula>"Napkin Hs"</formula>
    </cfRule>
    <cfRule type="cellIs" dxfId="12363" priority="15597" stopIfTrue="1" operator="equal">
      <formula>"Towel"</formula>
    </cfRule>
    <cfRule type="cellIs" dxfId="12362" priority="15598" stopIfTrue="1" operator="equal">
      <formula>"Napkin Hs"</formula>
    </cfRule>
    <cfRule type="cellIs" dxfId="12361" priority="15599" stopIfTrue="1" operator="equal">
      <formula>"Towel"</formula>
    </cfRule>
    <cfRule type="cellIs" dxfId="12360" priority="15600" stopIfTrue="1" operator="equal">
      <formula>"Napkin Hs"</formula>
    </cfRule>
    <cfRule type="cellIs" dxfId="12359" priority="15603" stopIfTrue="1" operator="equal">
      <formula>"Towel"</formula>
    </cfRule>
    <cfRule type="cellIs" dxfId="12358" priority="15604" stopIfTrue="1" operator="equal">
      <formula>"Napkin Hs"</formula>
    </cfRule>
    <cfRule type="cellIs" dxfId="12357" priority="15605" stopIfTrue="1" operator="equal">
      <formula>"Towel"</formula>
    </cfRule>
    <cfRule type="cellIs" dxfId="12356" priority="15606" stopIfTrue="1" operator="equal">
      <formula>"Napkin Hs"</formula>
    </cfRule>
    <cfRule type="cellIs" dxfId="12355" priority="15607" stopIfTrue="1" operator="equal">
      <formula>"Towel"</formula>
    </cfRule>
    <cfRule type="cellIs" dxfId="12354" priority="15608" stopIfTrue="1" operator="equal">
      <formula>"Napkin Hs"</formula>
    </cfRule>
    <cfRule type="cellIs" dxfId="12353" priority="15609" stopIfTrue="1" operator="equal">
      <formula>"Towel"</formula>
    </cfRule>
    <cfRule type="cellIs" dxfId="12352" priority="15610" stopIfTrue="1" operator="equal">
      <formula>"Napkin Hs"</formula>
    </cfRule>
    <cfRule type="cellIs" dxfId="12351" priority="15615" stopIfTrue="1" operator="equal">
      <formula>"Towel"</formula>
    </cfRule>
    <cfRule type="cellIs" dxfId="12350" priority="15616" stopIfTrue="1" operator="equal">
      <formula>"Napkin Hs"</formula>
    </cfRule>
    <cfRule type="cellIs" dxfId="12349" priority="15617" stopIfTrue="1" operator="equal">
      <formula>"Towel"</formula>
    </cfRule>
    <cfRule type="cellIs" dxfId="12348" priority="15618" stopIfTrue="1" operator="equal">
      <formula>"Napkin Hs"</formula>
    </cfRule>
    <cfRule type="cellIs" dxfId="12347" priority="15621" stopIfTrue="1" operator="equal">
      <formula>"Towel"</formula>
    </cfRule>
    <cfRule type="cellIs" dxfId="12346" priority="15622" stopIfTrue="1" operator="equal">
      <formula>"Napkin Hs"</formula>
    </cfRule>
    <cfRule type="cellIs" dxfId="12345" priority="15623" stopIfTrue="1" operator="equal">
      <formula>"Towel"</formula>
    </cfRule>
    <cfRule type="cellIs" dxfId="12344" priority="15624" stopIfTrue="1" operator="equal">
      <formula>"Napkin Hs"</formula>
    </cfRule>
    <cfRule type="cellIs" dxfId="12343" priority="15625" stopIfTrue="1" operator="equal">
      <formula>"Towel"</formula>
    </cfRule>
    <cfRule type="cellIs" dxfId="12342" priority="15626" stopIfTrue="1" operator="equal">
      <formula>"Napkin Hs"</formula>
    </cfRule>
    <cfRule type="cellIs" dxfId="12341" priority="15627" stopIfTrue="1" operator="equal">
      <formula>"Towel"</formula>
    </cfRule>
    <cfRule type="cellIs" dxfId="12340" priority="15628" stopIfTrue="1" operator="equal">
      <formula>"Napkin Hs"</formula>
    </cfRule>
    <cfRule type="cellIs" dxfId="12339" priority="15633" stopIfTrue="1" operator="equal">
      <formula>"Towel"</formula>
    </cfRule>
    <cfRule type="cellIs" dxfId="12338" priority="15634" stopIfTrue="1" operator="equal">
      <formula>"Napkin Hs"</formula>
    </cfRule>
    <cfRule type="cellIs" dxfId="12337" priority="15635" stopIfTrue="1" operator="equal">
      <formula>"Towel"</formula>
    </cfRule>
    <cfRule type="cellIs" dxfId="12336" priority="15636" stopIfTrue="1" operator="equal">
      <formula>"Napkin Hs"</formula>
    </cfRule>
    <cfRule type="cellIs" dxfId="12335" priority="15639" stopIfTrue="1" operator="equal">
      <formula>"Towel"</formula>
    </cfRule>
    <cfRule type="cellIs" dxfId="12334" priority="15640" stopIfTrue="1" operator="equal">
      <formula>"Napkin Hs"</formula>
    </cfRule>
    <cfRule type="cellIs" dxfId="12333" priority="15641" stopIfTrue="1" operator="equal">
      <formula>"Towel"</formula>
    </cfRule>
    <cfRule type="cellIs" dxfId="12332" priority="15642" stopIfTrue="1" operator="equal">
      <formula>"Napkin Hs"</formula>
    </cfRule>
  </conditionalFormatting>
  <conditionalFormatting sqref="C61">
    <cfRule type="cellIs" dxfId="12331" priority="15546" stopIfTrue="1" operator="equal">
      <formula>"Napkin Hs"</formula>
    </cfRule>
  </conditionalFormatting>
  <conditionalFormatting sqref="C61">
    <cfRule type="cellIs" dxfId="12330" priority="15545" stopIfTrue="1" operator="equal">
      <formula>"Napkin Hs"</formula>
    </cfRule>
  </conditionalFormatting>
  <conditionalFormatting sqref="C61">
    <cfRule type="cellIs" dxfId="12329" priority="15544" stopIfTrue="1" operator="equal">
      <formula>"Napkin Hs"</formula>
    </cfRule>
  </conditionalFormatting>
  <conditionalFormatting sqref="C61">
    <cfRule type="cellIs" dxfId="12328" priority="15543" stopIfTrue="1" operator="equal">
      <formula>"Napkin Hs"</formula>
    </cfRule>
  </conditionalFormatting>
  <conditionalFormatting sqref="C61">
    <cfRule type="cellIs" dxfId="12327" priority="15542" stopIfTrue="1" operator="equal">
      <formula>"Napkin Hs"</formula>
    </cfRule>
  </conditionalFormatting>
  <conditionalFormatting sqref="C61">
    <cfRule type="cellIs" dxfId="12326" priority="15541" stopIfTrue="1" operator="equal">
      <formula>"Napkin Hs"</formula>
    </cfRule>
  </conditionalFormatting>
  <conditionalFormatting sqref="C61">
    <cfRule type="cellIs" dxfId="12325" priority="15537" stopIfTrue="1" operator="equal">
      <formula>"Towel"</formula>
    </cfRule>
    <cfRule type="cellIs" dxfId="12324" priority="15538" stopIfTrue="1" operator="equal">
      <formula>"Napkin Hs"</formula>
    </cfRule>
  </conditionalFormatting>
  <conditionalFormatting sqref="C61">
    <cfRule type="cellIs" dxfId="12323" priority="15539" stopIfTrue="1" operator="equal">
      <formula>"Towel"</formula>
    </cfRule>
    <cfRule type="cellIs" dxfId="12322" priority="15540" stopIfTrue="1" operator="equal">
      <formula>"Napkin Hs"</formula>
    </cfRule>
  </conditionalFormatting>
  <conditionalFormatting sqref="C61">
    <cfRule type="cellIs" dxfId="12321" priority="15533" stopIfTrue="1" operator="equal">
      <formula>"Towel"</formula>
    </cfRule>
    <cfRule type="cellIs" dxfId="12320" priority="15534" stopIfTrue="1" operator="equal">
      <formula>"Napkin Hs"</formula>
    </cfRule>
  </conditionalFormatting>
  <conditionalFormatting sqref="C61">
    <cfRule type="cellIs" dxfId="12319" priority="15535" stopIfTrue="1" operator="equal">
      <formula>"Towel"</formula>
    </cfRule>
    <cfRule type="cellIs" dxfId="12318" priority="15536" stopIfTrue="1" operator="equal">
      <formula>"Napkin Hs"</formula>
    </cfRule>
  </conditionalFormatting>
  <conditionalFormatting sqref="B61">
    <cfRule type="cellIs" dxfId="12317" priority="15525" stopIfTrue="1" operator="equal">
      <formula>"Towel"</formula>
    </cfRule>
    <cfRule type="cellIs" dxfId="12316" priority="15526" stopIfTrue="1" operator="equal">
      <formula>"Napkin Hs"</formula>
    </cfRule>
  </conditionalFormatting>
  <conditionalFormatting sqref="B61">
    <cfRule type="cellIs" dxfId="12315" priority="15523" stopIfTrue="1" operator="equal">
      <formula>"Towel"</formula>
    </cfRule>
    <cfRule type="cellIs" dxfId="12314" priority="15524" stopIfTrue="1" operator="equal">
      <formula>"Napkin Hs"</formula>
    </cfRule>
  </conditionalFormatting>
  <conditionalFormatting sqref="B61">
    <cfRule type="cellIs" dxfId="12313" priority="15521" stopIfTrue="1" operator="equal">
      <formula>"Towel"</formula>
    </cfRule>
    <cfRule type="cellIs" dxfId="12312" priority="15522" stopIfTrue="1" operator="equal">
      <formula>"Napkin Hs"</formula>
    </cfRule>
  </conditionalFormatting>
  <conditionalFormatting sqref="B61">
    <cfRule type="cellIs" dxfId="12311" priority="15519" stopIfTrue="1" operator="equal">
      <formula>"Towel"</formula>
    </cfRule>
    <cfRule type="cellIs" dxfId="12310" priority="15520" stopIfTrue="1" operator="equal">
      <formula>"Napkin Hs"</formula>
    </cfRule>
  </conditionalFormatting>
  <conditionalFormatting sqref="B61">
    <cfRule type="cellIs" dxfId="12309" priority="15517" stopIfTrue="1" operator="equal">
      <formula>"Towel"</formula>
    </cfRule>
    <cfRule type="cellIs" dxfId="12308" priority="15518" stopIfTrue="1" operator="equal">
      <formula>"Napkin Hs"</formula>
    </cfRule>
  </conditionalFormatting>
  <conditionalFormatting sqref="B61">
    <cfRule type="cellIs" dxfId="12307" priority="15515" stopIfTrue="1" operator="equal">
      <formula>"Towel"</formula>
    </cfRule>
    <cfRule type="cellIs" dxfId="12306" priority="15516" stopIfTrue="1" operator="equal">
      <formula>"Napkin Hs"</formula>
    </cfRule>
  </conditionalFormatting>
  <conditionalFormatting sqref="B61">
    <cfRule type="cellIs" dxfId="12305" priority="15513" stopIfTrue="1" operator="equal">
      <formula>"Towel"</formula>
    </cfRule>
    <cfRule type="cellIs" dxfId="12304" priority="15514" stopIfTrue="1" operator="equal">
      <formula>"Napkin Hs"</formula>
    </cfRule>
  </conditionalFormatting>
  <conditionalFormatting sqref="B61">
    <cfRule type="cellIs" dxfId="12303" priority="15511" stopIfTrue="1" operator="equal">
      <formula>"Towel"</formula>
    </cfRule>
    <cfRule type="cellIs" dxfId="12302" priority="15512" stopIfTrue="1" operator="equal">
      <formula>"Napkin Hs"</formula>
    </cfRule>
  </conditionalFormatting>
  <conditionalFormatting sqref="B61">
    <cfRule type="cellIs" dxfId="12301" priority="15509" stopIfTrue="1" operator="equal">
      <formula>"Towel"</formula>
    </cfRule>
    <cfRule type="cellIs" dxfId="12300" priority="15510" stopIfTrue="1" operator="equal">
      <formula>"Napkin Hs"</formula>
    </cfRule>
  </conditionalFormatting>
  <conditionalFormatting sqref="B61">
    <cfRule type="cellIs" dxfId="12299" priority="15508" stopIfTrue="1" operator="equal">
      <formula>"Napkin Hs"</formula>
    </cfRule>
  </conditionalFormatting>
  <conditionalFormatting sqref="B61">
    <cfRule type="cellIs" dxfId="12298" priority="15507" stopIfTrue="1" operator="equal">
      <formula>"Napkin Hs"</formula>
    </cfRule>
  </conditionalFormatting>
  <conditionalFormatting sqref="B61">
    <cfRule type="cellIs" dxfId="12297" priority="15506" stopIfTrue="1" operator="equal">
      <formula>"Napkin Hs"</formula>
    </cfRule>
  </conditionalFormatting>
  <conditionalFormatting sqref="B61">
    <cfRule type="cellIs" dxfId="12296" priority="15531" stopIfTrue="1" operator="equal">
      <formula>"Towel"</formula>
    </cfRule>
    <cfRule type="cellIs" dxfId="12295" priority="15532" stopIfTrue="1" operator="equal">
      <formula>"Napkin Hs"</formula>
    </cfRule>
  </conditionalFormatting>
  <conditionalFormatting sqref="B61">
    <cfRule type="cellIs" dxfId="12294" priority="15529" stopIfTrue="1" operator="equal">
      <formula>"Towel"</formula>
    </cfRule>
    <cfRule type="cellIs" dxfId="12293" priority="15530" stopIfTrue="1" operator="equal">
      <formula>"Napkin Hs"</formula>
    </cfRule>
  </conditionalFormatting>
  <conditionalFormatting sqref="B61">
    <cfRule type="cellIs" dxfId="12292" priority="15527" stopIfTrue="1" operator="equal">
      <formula>"Towel"</formula>
    </cfRule>
    <cfRule type="cellIs" dxfId="12291" priority="15528" stopIfTrue="1" operator="equal">
      <formula>"Napkin Hs"</formula>
    </cfRule>
  </conditionalFormatting>
  <conditionalFormatting sqref="B60:C60">
    <cfRule type="cellIs" dxfId="12290" priority="15484" stopIfTrue="1" operator="equal">
      <formula>"Towel"</formula>
    </cfRule>
    <cfRule type="cellIs" dxfId="12289" priority="15485" stopIfTrue="1" operator="equal">
      <formula>"Napkin Hs"</formula>
    </cfRule>
  </conditionalFormatting>
  <conditionalFormatting sqref="C60">
    <cfRule type="cellIs" dxfId="12288" priority="15480" stopIfTrue="1" operator="equal">
      <formula>"Towel"</formula>
    </cfRule>
    <cfRule type="cellIs" dxfId="12287" priority="15481" stopIfTrue="1" operator="equal">
      <formula>"Napkin Hs"</formula>
    </cfRule>
  </conditionalFormatting>
  <conditionalFormatting sqref="C60">
    <cfRule type="cellIs" dxfId="12286" priority="15483" stopIfTrue="1" operator="equal">
      <formula>"Napkin Hs"</formula>
    </cfRule>
  </conditionalFormatting>
  <conditionalFormatting sqref="C60">
    <cfRule type="cellIs" dxfId="12285" priority="15482" stopIfTrue="1" operator="equal">
      <formula>"Towel"</formula>
    </cfRule>
  </conditionalFormatting>
  <conditionalFormatting sqref="B60">
    <cfRule type="cellIs" dxfId="12284" priority="15478" stopIfTrue="1" operator="equal">
      <formula>"Towel"</formula>
    </cfRule>
    <cfRule type="cellIs" dxfId="12283" priority="15479" stopIfTrue="1" operator="equal">
      <formula>"Napkin Hs"</formula>
    </cfRule>
  </conditionalFormatting>
  <conditionalFormatting sqref="B60">
    <cfRule type="cellIs" dxfId="12282" priority="15476" stopIfTrue="1" operator="equal">
      <formula>"Towel"</formula>
    </cfRule>
    <cfRule type="cellIs" dxfId="12281" priority="15477" stopIfTrue="1" operator="equal">
      <formula>"Napkin Hs"</formula>
    </cfRule>
  </conditionalFormatting>
  <conditionalFormatting sqref="B60">
    <cfRule type="cellIs" dxfId="12280" priority="15474" stopIfTrue="1" operator="equal">
      <formula>"Towel"</formula>
    </cfRule>
    <cfRule type="cellIs" dxfId="12279" priority="15475" stopIfTrue="1" operator="equal">
      <formula>"Napkin Hs"</formula>
    </cfRule>
  </conditionalFormatting>
  <conditionalFormatting sqref="B60">
    <cfRule type="cellIs" dxfId="12278" priority="15472" stopIfTrue="1" operator="equal">
      <formula>"Towel"</formula>
    </cfRule>
    <cfRule type="cellIs" dxfId="12277" priority="15473" stopIfTrue="1" operator="equal">
      <formula>"Napkin Hs"</formula>
    </cfRule>
  </conditionalFormatting>
  <conditionalFormatting sqref="B60">
    <cfRule type="cellIs" dxfId="12276" priority="15470" stopIfTrue="1" operator="equal">
      <formula>"Towel"</formula>
    </cfRule>
    <cfRule type="cellIs" dxfId="12275" priority="15471" stopIfTrue="1" operator="equal">
      <formula>"Napkin Hs"</formula>
    </cfRule>
  </conditionalFormatting>
  <conditionalFormatting sqref="B60">
    <cfRule type="cellIs" dxfId="12274" priority="15468" stopIfTrue="1" operator="equal">
      <formula>"Towel"</formula>
    </cfRule>
    <cfRule type="cellIs" dxfId="12273" priority="15469" stopIfTrue="1" operator="equal">
      <formula>"Napkin Hs"</formula>
    </cfRule>
  </conditionalFormatting>
  <conditionalFormatting sqref="B60">
    <cfRule type="cellIs" dxfId="12272" priority="15466" stopIfTrue="1" operator="equal">
      <formula>"Towel"</formula>
    </cfRule>
    <cfRule type="cellIs" dxfId="12271" priority="15467" stopIfTrue="1" operator="equal">
      <formula>"Napkin Hs"</formula>
    </cfRule>
  </conditionalFormatting>
  <conditionalFormatting sqref="B60">
    <cfRule type="cellIs" dxfId="12270" priority="15464" stopIfTrue="1" operator="equal">
      <formula>"Towel"</formula>
    </cfRule>
    <cfRule type="cellIs" dxfId="12269" priority="15465" stopIfTrue="1" operator="equal">
      <formula>"Napkin Hs"</formula>
    </cfRule>
  </conditionalFormatting>
  <conditionalFormatting sqref="B60">
    <cfRule type="cellIs" dxfId="12268" priority="15463" stopIfTrue="1" operator="equal">
      <formula>"Napkin Hs"</formula>
    </cfRule>
  </conditionalFormatting>
  <conditionalFormatting sqref="B60">
    <cfRule type="cellIs" dxfId="12267" priority="15462" stopIfTrue="1" operator="equal">
      <formula>"Napkin Hs"</formula>
    </cfRule>
  </conditionalFormatting>
  <conditionalFormatting sqref="B60">
    <cfRule type="cellIs" dxfId="12266" priority="15461" stopIfTrue="1" operator="equal">
      <formula>"Napkin Hs"</formula>
    </cfRule>
  </conditionalFormatting>
  <conditionalFormatting sqref="C60">
    <cfRule type="cellIs" dxfId="12265" priority="15459" stopIfTrue="1" operator="equal">
      <formula>"Towel"</formula>
    </cfRule>
    <cfRule type="cellIs" dxfId="12264" priority="15460" stopIfTrue="1" operator="equal">
      <formula>"Napkin Hs"</formula>
    </cfRule>
  </conditionalFormatting>
  <conditionalFormatting sqref="C60">
    <cfRule type="cellIs" dxfId="12263" priority="15455" stopIfTrue="1" operator="equal">
      <formula>"Towel"</formula>
    </cfRule>
    <cfRule type="cellIs" dxfId="12262" priority="15456" stopIfTrue="1" operator="equal">
      <formula>"Napkin Hs"</formula>
    </cfRule>
  </conditionalFormatting>
  <conditionalFormatting sqref="C60">
    <cfRule type="cellIs" dxfId="12261" priority="15457" stopIfTrue="1" operator="equal">
      <formula>"Towel"</formula>
    </cfRule>
    <cfRule type="cellIs" dxfId="12260" priority="15458" stopIfTrue="1" operator="equal">
      <formula>"Napkin Hs"</formula>
    </cfRule>
  </conditionalFormatting>
  <conditionalFormatting sqref="C60">
    <cfRule type="cellIs" dxfId="12259" priority="15453" stopIfTrue="1" operator="equal">
      <formula>"Towel"</formula>
    </cfRule>
    <cfRule type="cellIs" dxfId="12258" priority="15454" stopIfTrue="1" operator="equal">
      <formula>"Napkin Hs"</formula>
    </cfRule>
  </conditionalFormatting>
  <conditionalFormatting sqref="C60">
    <cfRule type="cellIs" dxfId="12257" priority="15451" stopIfTrue="1" operator="equal">
      <formula>"Towel"</formula>
    </cfRule>
    <cfRule type="cellIs" dxfId="12256" priority="15452" stopIfTrue="1" operator="equal">
      <formula>"Napkin Hs"</formula>
    </cfRule>
  </conditionalFormatting>
  <conditionalFormatting sqref="C60">
    <cfRule type="cellIs" dxfId="12255" priority="15449" stopIfTrue="1" operator="equal">
      <formula>"Towel"</formula>
    </cfRule>
    <cfRule type="cellIs" dxfId="12254" priority="15450" stopIfTrue="1" operator="equal">
      <formula>"Napkin Hs"</formula>
    </cfRule>
  </conditionalFormatting>
  <conditionalFormatting sqref="C60">
    <cfRule type="cellIs" dxfId="12253" priority="15441" stopIfTrue="1" operator="equal">
      <formula>"Towel"</formula>
    </cfRule>
    <cfRule type="cellIs" dxfId="12252" priority="15442" stopIfTrue="1" operator="equal">
      <formula>"Napkin Hs"</formula>
    </cfRule>
  </conditionalFormatting>
  <conditionalFormatting sqref="C60">
    <cfRule type="cellIs" dxfId="12251" priority="15443" stopIfTrue="1" operator="equal">
      <formula>"Towel"</formula>
    </cfRule>
    <cfRule type="cellIs" dxfId="12250" priority="15444" stopIfTrue="1" operator="equal">
      <formula>"Napkin Hs"</formula>
    </cfRule>
  </conditionalFormatting>
  <conditionalFormatting sqref="C60">
    <cfRule type="cellIs" dxfId="12249" priority="15439" stopIfTrue="1" operator="equal">
      <formula>"Towel"</formula>
    </cfRule>
    <cfRule type="cellIs" dxfId="12248" priority="15440" stopIfTrue="1" operator="equal">
      <formula>"Napkin Hs"</formula>
    </cfRule>
  </conditionalFormatting>
  <conditionalFormatting sqref="C60">
    <cfRule type="cellIs" dxfId="12247" priority="15437" stopIfTrue="1" operator="equal">
      <formula>"Towel"</formula>
    </cfRule>
    <cfRule type="cellIs" dxfId="12246" priority="15438" stopIfTrue="1" operator="equal">
      <formula>"Napkin Hs"</formula>
    </cfRule>
  </conditionalFormatting>
  <conditionalFormatting sqref="C60">
    <cfRule type="cellIs" dxfId="12245" priority="15445" stopIfTrue="1" operator="equal">
      <formula>"Towel"</formula>
    </cfRule>
    <cfRule type="cellIs" dxfId="12244" priority="15446" stopIfTrue="1" operator="equal">
      <formula>"Napkin Hs"</formula>
    </cfRule>
  </conditionalFormatting>
  <conditionalFormatting sqref="C60">
    <cfRule type="cellIs" dxfId="12243" priority="15447" stopIfTrue="1" operator="equal">
      <formula>"Towel"</formula>
    </cfRule>
    <cfRule type="cellIs" dxfId="12242" priority="15448" stopIfTrue="1" operator="equal">
      <formula>"Napkin Hs"</formula>
    </cfRule>
  </conditionalFormatting>
  <conditionalFormatting sqref="C60">
    <cfRule type="cellIs" dxfId="12241" priority="15435" stopIfTrue="1" operator="equal">
      <formula>"Towel"</formula>
    </cfRule>
    <cfRule type="cellIs" dxfId="12240" priority="15436" stopIfTrue="1" operator="equal">
      <formula>"Napkin Hs"</formula>
    </cfRule>
  </conditionalFormatting>
  <conditionalFormatting sqref="C60">
    <cfRule type="cellIs" dxfId="12239" priority="15431" stopIfTrue="1" operator="equal">
      <formula>"Towel"</formula>
    </cfRule>
    <cfRule type="cellIs" dxfId="12238" priority="15432" stopIfTrue="1" operator="equal">
      <formula>"Napkin Hs"</formula>
    </cfRule>
  </conditionalFormatting>
  <conditionalFormatting sqref="C60">
    <cfRule type="cellIs" dxfId="12237" priority="15433" stopIfTrue="1" operator="equal">
      <formula>"Towel"</formula>
    </cfRule>
    <cfRule type="cellIs" dxfId="12236" priority="15434" stopIfTrue="1" operator="equal">
      <formula>"Napkin Hs"</formula>
    </cfRule>
  </conditionalFormatting>
  <conditionalFormatting sqref="C60">
    <cfRule type="cellIs" dxfId="12235" priority="15429" stopIfTrue="1" operator="equal">
      <formula>"Towel"</formula>
    </cfRule>
    <cfRule type="cellIs" dxfId="12234" priority="15430" stopIfTrue="1" operator="equal">
      <formula>"Napkin Hs"</formula>
    </cfRule>
  </conditionalFormatting>
  <conditionalFormatting sqref="C60">
    <cfRule type="cellIs" dxfId="12233" priority="15427" stopIfTrue="1" operator="equal">
      <formula>"Towel"</formula>
    </cfRule>
    <cfRule type="cellIs" dxfId="12232" priority="15428" stopIfTrue="1" operator="equal">
      <formula>"Napkin Hs"</formula>
    </cfRule>
  </conditionalFormatting>
  <conditionalFormatting sqref="C60">
    <cfRule type="cellIs" dxfId="12231" priority="15425" stopIfTrue="1" operator="equal">
      <formula>"Towel"</formula>
    </cfRule>
    <cfRule type="cellIs" dxfId="12230" priority="15426" stopIfTrue="1" operator="equal">
      <formula>"Napkin Hs"</formula>
    </cfRule>
  </conditionalFormatting>
  <conditionalFormatting sqref="C60">
    <cfRule type="cellIs" dxfId="12229" priority="15417" stopIfTrue="1" operator="equal">
      <formula>"Towel"</formula>
    </cfRule>
    <cfRule type="cellIs" dxfId="12228" priority="15418" stopIfTrue="1" operator="equal">
      <formula>"Napkin Hs"</formula>
    </cfRule>
  </conditionalFormatting>
  <conditionalFormatting sqref="C60">
    <cfRule type="cellIs" dxfId="12227" priority="15419" stopIfTrue="1" operator="equal">
      <formula>"Towel"</formula>
    </cfRule>
    <cfRule type="cellIs" dxfId="12226" priority="15420" stopIfTrue="1" operator="equal">
      <formula>"Napkin Hs"</formula>
    </cfRule>
  </conditionalFormatting>
  <conditionalFormatting sqref="C60">
    <cfRule type="cellIs" dxfId="12225" priority="15415" stopIfTrue="1" operator="equal">
      <formula>"Towel"</formula>
    </cfRule>
    <cfRule type="cellIs" dxfId="12224" priority="15416" stopIfTrue="1" operator="equal">
      <formula>"Napkin Hs"</formula>
    </cfRule>
  </conditionalFormatting>
  <conditionalFormatting sqref="C60">
    <cfRule type="cellIs" dxfId="12223" priority="15413" stopIfTrue="1" operator="equal">
      <formula>"Towel"</formula>
    </cfRule>
    <cfRule type="cellIs" dxfId="12222" priority="15414" stopIfTrue="1" operator="equal">
      <formula>"Napkin Hs"</formula>
    </cfRule>
  </conditionalFormatting>
  <conditionalFormatting sqref="C60">
    <cfRule type="cellIs" dxfId="12221" priority="15421" stopIfTrue="1" operator="equal">
      <formula>"Towel"</formula>
    </cfRule>
    <cfRule type="cellIs" dxfId="12220" priority="15422" stopIfTrue="1" operator="equal">
      <formula>"Napkin Hs"</formula>
    </cfRule>
  </conditionalFormatting>
  <conditionalFormatting sqref="C60">
    <cfRule type="cellIs" dxfId="12219" priority="15423" stopIfTrue="1" operator="equal">
      <formula>"Towel"</formula>
    </cfRule>
    <cfRule type="cellIs" dxfId="12218" priority="15424" stopIfTrue="1" operator="equal">
      <formula>"Napkin Hs"</formula>
    </cfRule>
  </conditionalFormatting>
  <conditionalFormatting sqref="C60">
    <cfRule type="cellIs" dxfId="12217" priority="15411" stopIfTrue="1" operator="equal">
      <formula>"Towel"</formula>
    </cfRule>
    <cfRule type="cellIs" dxfId="12216" priority="15412" stopIfTrue="1" operator="equal">
      <formula>"Napkin Hs"</formula>
    </cfRule>
  </conditionalFormatting>
  <conditionalFormatting sqref="C60">
    <cfRule type="cellIs" dxfId="12215" priority="15407" stopIfTrue="1" operator="equal">
      <formula>"Towel"</formula>
    </cfRule>
    <cfRule type="cellIs" dxfId="12214" priority="15408" stopIfTrue="1" operator="equal">
      <formula>"Napkin Hs"</formula>
    </cfRule>
  </conditionalFormatting>
  <conditionalFormatting sqref="C60">
    <cfRule type="cellIs" dxfId="12213" priority="15409" stopIfTrue="1" operator="equal">
      <formula>"Towel"</formula>
    </cfRule>
    <cfRule type="cellIs" dxfId="12212" priority="15410" stopIfTrue="1" operator="equal">
      <formula>"Napkin Hs"</formula>
    </cfRule>
  </conditionalFormatting>
  <conditionalFormatting sqref="C60">
    <cfRule type="cellIs" dxfId="12211" priority="15403" stopIfTrue="1" operator="equal">
      <formula>"Towel"</formula>
    </cfRule>
    <cfRule type="cellIs" dxfId="12210" priority="15404" stopIfTrue="1" operator="equal">
      <formula>"Napkin Hs"</formula>
    </cfRule>
  </conditionalFormatting>
  <conditionalFormatting sqref="C60">
    <cfRule type="cellIs" dxfId="12209" priority="15405" stopIfTrue="1" operator="equal">
      <formula>"Towel"</formula>
    </cfRule>
    <cfRule type="cellIs" dxfId="12208" priority="15406" stopIfTrue="1" operator="equal">
      <formula>"Napkin Hs"</formula>
    </cfRule>
  </conditionalFormatting>
  <conditionalFormatting sqref="C60">
    <cfRule type="cellIs" dxfId="12207" priority="15401" stopIfTrue="1" operator="equal">
      <formula>"Towel"</formula>
    </cfRule>
    <cfRule type="cellIs" dxfId="12206" priority="15402" stopIfTrue="1" operator="equal">
      <formula>"Napkin Hs"</formula>
    </cfRule>
  </conditionalFormatting>
  <conditionalFormatting sqref="C60">
    <cfRule type="cellIs" dxfId="12205" priority="15395" stopIfTrue="1" operator="equal">
      <formula>"Towel"</formula>
    </cfRule>
    <cfRule type="cellIs" dxfId="12204" priority="15396" stopIfTrue="1" operator="equal">
      <formula>"Napkin Hs"</formula>
    </cfRule>
  </conditionalFormatting>
  <conditionalFormatting sqref="C60">
    <cfRule type="cellIs" dxfId="12203" priority="15399" stopIfTrue="1" operator="equal">
      <formula>"Towel"</formula>
    </cfRule>
    <cfRule type="cellIs" dxfId="12202" priority="15400" stopIfTrue="1" operator="equal">
      <formula>"Napkin Hs"</formula>
    </cfRule>
  </conditionalFormatting>
  <conditionalFormatting sqref="C60">
    <cfRule type="cellIs" dxfId="12201" priority="15397" stopIfTrue="1" operator="equal">
      <formula>"Towel"</formula>
    </cfRule>
    <cfRule type="cellIs" dxfId="12200" priority="15398" stopIfTrue="1" operator="equal">
      <formula>"Napkin Hs"</formula>
    </cfRule>
  </conditionalFormatting>
  <conditionalFormatting sqref="C60">
    <cfRule type="cellIs" dxfId="12199" priority="15389" stopIfTrue="1" operator="equal">
      <formula>"Towel"</formula>
    </cfRule>
    <cfRule type="cellIs" dxfId="12198" priority="15390" stopIfTrue="1" operator="equal">
      <formula>"Napkin Hs"</formula>
    </cfRule>
  </conditionalFormatting>
  <conditionalFormatting sqref="C60">
    <cfRule type="cellIs" dxfId="12197" priority="15391" stopIfTrue="1" operator="equal">
      <formula>"Towel"</formula>
    </cfRule>
    <cfRule type="cellIs" dxfId="12196" priority="15392" stopIfTrue="1" operator="equal">
      <formula>"Napkin Hs"</formula>
    </cfRule>
  </conditionalFormatting>
  <conditionalFormatting sqref="C60">
    <cfRule type="cellIs" dxfId="12195" priority="15393" stopIfTrue="1" operator="equal">
      <formula>"Towel"</formula>
    </cfRule>
    <cfRule type="cellIs" dxfId="12194" priority="15394" stopIfTrue="1" operator="equal">
      <formula>"Napkin Hs"</formula>
    </cfRule>
  </conditionalFormatting>
  <conditionalFormatting sqref="C60">
    <cfRule type="cellIs" dxfId="12193" priority="15387" stopIfTrue="1" operator="equal">
      <formula>"Towel"</formula>
    </cfRule>
    <cfRule type="cellIs" dxfId="12192" priority="15388" stopIfTrue="1" operator="equal">
      <formula>"Napkin Hs"</formula>
    </cfRule>
  </conditionalFormatting>
  <conditionalFormatting sqref="C60">
    <cfRule type="cellIs" dxfId="12191" priority="15385" stopIfTrue="1" operator="equal">
      <formula>"Towel"</formula>
    </cfRule>
    <cfRule type="cellIs" dxfId="12190" priority="15386" stopIfTrue="1" operator="equal">
      <formula>"Napkin Hs"</formula>
    </cfRule>
  </conditionalFormatting>
  <conditionalFormatting sqref="C60">
    <cfRule type="cellIs" dxfId="12189" priority="15361" stopIfTrue="1" operator="equal">
      <formula>"Towel"</formula>
    </cfRule>
  </conditionalFormatting>
  <conditionalFormatting sqref="C60">
    <cfRule type="cellIs" dxfId="12188" priority="15362" stopIfTrue="1" operator="equal">
      <formula>"Napkin Hs"</formula>
    </cfRule>
    <cfRule type="cellIs" dxfId="12187" priority="15367" stopIfTrue="1" operator="equal">
      <formula>"Towel"</formula>
    </cfRule>
    <cfRule type="cellIs" dxfId="12186" priority="15368" stopIfTrue="1" operator="equal">
      <formula>"Napkin Hs"</formula>
    </cfRule>
    <cfRule type="cellIs" dxfId="12185" priority="15377" stopIfTrue="1" operator="equal">
      <formula>"Towel"</formula>
    </cfRule>
    <cfRule type="cellIs" dxfId="12184" priority="15378" stopIfTrue="1" operator="equal">
      <formula>"Napkin Hs"</formula>
    </cfRule>
    <cfRule type="cellIs" dxfId="12183" priority="15383" stopIfTrue="1" operator="equal">
      <formula>"Towel"</formula>
    </cfRule>
    <cfRule type="cellIs" dxfId="12182" priority="15384" stopIfTrue="1" operator="equal">
      <formula>"Napkin Hs"</formula>
    </cfRule>
  </conditionalFormatting>
  <conditionalFormatting sqref="C60">
    <cfRule type="cellIs" dxfId="12181" priority="15363" stopIfTrue="1" operator="equal">
      <formula>"Towel"</formula>
    </cfRule>
    <cfRule type="cellIs" dxfId="12180" priority="15364" stopIfTrue="1" operator="equal">
      <formula>"Napkin Hs"</formula>
    </cfRule>
    <cfRule type="cellIs" dxfId="12179" priority="15365" stopIfTrue="1" operator="equal">
      <formula>"Towel"</formula>
    </cfRule>
    <cfRule type="cellIs" dxfId="12178" priority="15366" stopIfTrue="1" operator="equal">
      <formula>"Napkin Hs"</formula>
    </cfRule>
    <cfRule type="cellIs" dxfId="12177" priority="15369" stopIfTrue="1" operator="equal">
      <formula>"Towel"</formula>
    </cfRule>
    <cfRule type="cellIs" dxfId="12176" priority="15370" stopIfTrue="1" operator="equal">
      <formula>"Napkin Hs"</formula>
    </cfRule>
    <cfRule type="cellIs" dxfId="12175" priority="15371" stopIfTrue="1" operator="equal">
      <formula>"Towel"</formula>
    </cfRule>
    <cfRule type="cellIs" dxfId="12174" priority="15372" stopIfTrue="1" operator="equal">
      <formula>"Napkin Hs"</formula>
    </cfRule>
    <cfRule type="cellIs" dxfId="12173" priority="15373" stopIfTrue="1" operator="equal">
      <formula>"Towel"</formula>
    </cfRule>
    <cfRule type="cellIs" dxfId="12172" priority="15374" stopIfTrue="1" operator="equal">
      <formula>"Napkin Hs"</formula>
    </cfRule>
    <cfRule type="cellIs" dxfId="12171" priority="15375" stopIfTrue="1" operator="equal">
      <formula>"Towel"</formula>
    </cfRule>
    <cfRule type="cellIs" dxfId="12170" priority="15376" stopIfTrue="1" operator="equal">
      <formula>"Napkin Hs"</formula>
    </cfRule>
    <cfRule type="cellIs" dxfId="12169" priority="15379" stopIfTrue="1" operator="equal">
      <formula>"Towel"</formula>
    </cfRule>
    <cfRule type="cellIs" dxfId="12168" priority="15380" stopIfTrue="1" operator="equal">
      <formula>"Napkin Hs"</formula>
    </cfRule>
    <cfRule type="cellIs" dxfId="12167" priority="15382" stopIfTrue="1" operator="equal">
      <formula>"Napkin Hs"</formula>
    </cfRule>
  </conditionalFormatting>
  <conditionalFormatting sqref="C60">
    <cfRule type="cellIs" dxfId="12166" priority="15381" stopIfTrue="1" operator="equal">
      <formula>"Towel"</formula>
    </cfRule>
  </conditionalFormatting>
  <conditionalFormatting sqref="C60">
    <cfRule type="cellIs" dxfId="12165" priority="15359" stopIfTrue="1" operator="equal">
      <formula>"Towel"</formula>
    </cfRule>
    <cfRule type="cellIs" dxfId="12164" priority="15360" stopIfTrue="1" operator="equal">
      <formula>"Napkin Hs"</formula>
    </cfRule>
  </conditionalFormatting>
  <conditionalFormatting sqref="C60">
    <cfRule type="cellIs" dxfId="12163" priority="15358" stopIfTrue="1" operator="equal">
      <formula>"Napkin Hs"</formula>
    </cfRule>
  </conditionalFormatting>
  <conditionalFormatting sqref="C60">
    <cfRule type="cellIs" dxfId="12162" priority="15357" stopIfTrue="1" operator="equal">
      <formula>"Towel"</formula>
    </cfRule>
  </conditionalFormatting>
  <conditionalFormatting sqref="C60">
    <cfRule type="cellIs" dxfId="12161" priority="15355" stopIfTrue="1" operator="equal">
      <formula>"Towel"</formula>
    </cfRule>
  </conditionalFormatting>
  <conditionalFormatting sqref="C60">
    <cfRule type="cellIs" dxfId="12160" priority="15356" stopIfTrue="1" operator="equal">
      <formula>"Napkin Hs"</formula>
    </cfRule>
  </conditionalFormatting>
  <conditionalFormatting sqref="C60">
    <cfRule type="cellIs" dxfId="12159" priority="15259" stopIfTrue="1" operator="equal">
      <formula>"Towel"</formula>
    </cfRule>
  </conditionalFormatting>
  <conditionalFormatting sqref="C60">
    <cfRule type="cellIs" dxfId="12158" priority="15269" stopIfTrue="1" operator="equal">
      <formula>"Towel"</formula>
    </cfRule>
    <cfRule type="cellIs" dxfId="12157" priority="15270" stopIfTrue="1" operator="equal">
      <formula>"Napkin Hs"</formula>
    </cfRule>
    <cfRule type="cellIs" dxfId="12156" priority="15275" stopIfTrue="1" operator="equal">
      <formula>"Towel"</formula>
    </cfRule>
    <cfRule type="cellIs" dxfId="12155" priority="15276" stopIfTrue="1" operator="equal">
      <formula>"Napkin Hs"</formula>
    </cfRule>
    <cfRule type="cellIs" dxfId="12154" priority="15281" stopIfTrue="1" operator="equal">
      <formula>"Towel"</formula>
    </cfRule>
    <cfRule type="cellIs" dxfId="12153" priority="15282" stopIfTrue="1" operator="equal">
      <formula>"Napkin Hs"</formula>
    </cfRule>
    <cfRule type="cellIs" dxfId="12152" priority="15283" stopIfTrue="1" operator="equal">
      <formula>"Towel"</formula>
    </cfRule>
    <cfRule type="cellIs" dxfId="12151" priority="15284" stopIfTrue="1" operator="equal">
      <formula>"Napkin Hs"</formula>
    </cfRule>
    <cfRule type="cellIs" dxfId="12150" priority="15289" stopIfTrue="1" operator="equal">
      <formula>"Towel"</formula>
    </cfRule>
    <cfRule type="cellIs" dxfId="12149" priority="15290" stopIfTrue="1" operator="equal">
      <formula>"Napkin Hs"</formula>
    </cfRule>
    <cfRule type="cellIs" dxfId="12148" priority="15299" stopIfTrue="1" operator="equal">
      <formula>"Towel"</formula>
    </cfRule>
    <cfRule type="cellIs" dxfId="12147" priority="15300" stopIfTrue="1" operator="equal">
      <formula>"Napkin Hs"</formula>
    </cfRule>
    <cfRule type="cellIs" dxfId="12146" priority="15305" stopIfTrue="1" operator="equal">
      <formula>"Towel"</formula>
    </cfRule>
    <cfRule type="cellIs" dxfId="12145" priority="15306" stopIfTrue="1" operator="equal">
      <formula>"Napkin Hs"</formula>
    </cfRule>
    <cfRule type="cellIs" dxfId="12144" priority="15307" stopIfTrue="1" operator="equal">
      <formula>"Towel"</formula>
    </cfRule>
    <cfRule type="cellIs" dxfId="12143" priority="15308" stopIfTrue="1" operator="equal">
      <formula>"Napkin Hs"</formula>
    </cfRule>
    <cfRule type="cellIs" dxfId="12142" priority="15313" stopIfTrue="1" operator="equal">
      <formula>"Towel"</formula>
    </cfRule>
    <cfRule type="cellIs" dxfId="12141" priority="15314" stopIfTrue="1" operator="equal">
      <formula>"Napkin Hs"</formula>
    </cfRule>
    <cfRule type="cellIs" dxfId="12140" priority="15323" stopIfTrue="1" operator="equal">
      <formula>"Towel"</formula>
    </cfRule>
    <cfRule type="cellIs" dxfId="12139" priority="15324" stopIfTrue="1" operator="equal">
      <formula>"Napkin Hs"</formula>
    </cfRule>
    <cfRule type="cellIs" dxfId="12138" priority="15325" stopIfTrue="1" operator="equal">
      <formula>"Towel"</formula>
    </cfRule>
    <cfRule type="cellIs" dxfId="12137" priority="15326" stopIfTrue="1" operator="equal">
      <formula>"Napkin Hs"</formula>
    </cfRule>
    <cfRule type="cellIs" dxfId="12136" priority="15331" stopIfTrue="1" operator="equal">
      <formula>"Towel"</formula>
    </cfRule>
    <cfRule type="cellIs" dxfId="12135" priority="15332" stopIfTrue="1" operator="equal">
      <formula>"Napkin Hs"</formula>
    </cfRule>
    <cfRule type="cellIs" dxfId="12134" priority="15341" stopIfTrue="1" operator="equal">
      <formula>"Towel"</formula>
    </cfRule>
    <cfRule type="cellIs" dxfId="12133" priority="15342" stopIfTrue="1" operator="equal">
      <formula>"Napkin Hs"</formula>
    </cfRule>
    <cfRule type="cellIs" dxfId="12132" priority="15343" stopIfTrue="1" operator="equal">
      <formula>"Towel"</formula>
    </cfRule>
    <cfRule type="cellIs" dxfId="12131" priority="15344" stopIfTrue="1" operator="equal">
      <formula>"Napkin Hs"</formula>
    </cfRule>
    <cfRule type="cellIs" dxfId="12130" priority="15350" stopIfTrue="1" operator="equal">
      <formula>"Napkin Hs"</formula>
    </cfRule>
  </conditionalFormatting>
  <conditionalFormatting sqref="C60">
    <cfRule type="cellIs" dxfId="12129" priority="15349" stopIfTrue="1" operator="equal">
      <formula>"Towel"</formula>
    </cfRule>
  </conditionalFormatting>
  <conditionalFormatting sqref="C60">
    <cfRule type="cellIs" dxfId="12128" priority="15260" stopIfTrue="1" operator="equal">
      <formula>"Napkin Hs"</formula>
    </cfRule>
    <cfRule type="cellIs" dxfId="12127" priority="15261" stopIfTrue="1" operator="equal">
      <formula>"Towel"</formula>
    </cfRule>
    <cfRule type="cellIs" dxfId="12126" priority="15262" stopIfTrue="1" operator="equal">
      <formula>"Napkin Hs"</formula>
    </cfRule>
    <cfRule type="cellIs" dxfId="12125" priority="15263" stopIfTrue="1" operator="equal">
      <formula>"Towel"</formula>
    </cfRule>
    <cfRule type="cellIs" dxfId="12124" priority="15264" stopIfTrue="1" operator="equal">
      <formula>"Napkin Hs"</formula>
    </cfRule>
    <cfRule type="cellIs" dxfId="12123" priority="15265" stopIfTrue="1" operator="equal">
      <formula>"Towel"</formula>
    </cfRule>
    <cfRule type="cellIs" dxfId="12122" priority="15266" stopIfTrue="1" operator="equal">
      <formula>"Napkin Hs"</formula>
    </cfRule>
    <cfRule type="cellIs" dxfId="12121" priority="15267" stopIfTrue="1" operator="equal">
      <formula>"Towel"</formula>
    </cfRule>
    <cfRule type="cellIs" dxfId="12120" priority="15268" stopIfTrue="1" operator="equal">
      <formula>"Napkin Hs"</formula>
    </cfRule>
    <cfRule type="cellIs" dxfId="12119" priority="15271" stopIfTrue="1" operator="equal">
      <formula>"Towel"</formula>
    </cfRule>
    <cfRule type="cellIs" dxfId="12118" priority="15272" stopIfTrue="1" operator="equal">
      <formula>"Napkin Hs"</formula>
    </cfRule>
    <cfRule type="cellIs" dxfId="12117" priority="15273" stopIfTrue="1" operator="equal">
      <formula>"Towel"</formula>
    </cfRule>
    <cfRule type="cellIs" dxfId="12116" priority="15274" stopIfTrue="1" operator="equal">
      <formula>"Napkin Hs"</formula>
    </cfRule>
    <cfRule type="cellIs" dxfId="12115" priority="15277" stopIfTrue="1" operator="equal">
      <formula>"Towel"</formula>
    </cfRule>
    <cfRule type="cellIs" dxfId="12114" priority="15278" stopIfTrue="1" operator="equal">
      <formula>"Napkin Hs"</formula>
    </cfRule>
    <cfRule type="cellIs" dxfId="12113" priority="15279" stopIfTrue="1" operator="equal">
      <formula>"Towel"</formula>
    </cfRule>
    <cfRule type="cellIs" dxfId="12112" priority="15280" stopIfTrue="1" operator="equal">
      <formula>"Napkin Hs"</formula>
    </cfRule>
    <cfRule type="cellIs" dxfId="12111" priority="15285" stopIfTrue="1" operator="equal">
      <formula>"Towel"</formula>
    </cfRule>
    <cfRule type="cellIs" dxfId="12110" priority="15286" stopIfTrue="1" operator="equal">
      <formula>"Napkin Hs"</formula>
    </cfRule>
    <cfRule type="cellIs" dxfId="12109" priority="15287" stopIfTrue="1" operator="equal">
      <formula>"Towel"</formula>
    </cfRule>
    <cfRule type="cellIs" dxfId="12108" priority="15288" stopIfTrue="1" operator="equal">
      <formula>"Napkin Hs"</formula>
    </cfRule>
    <cfRule type="cellIs" dxfId="12107" priority="15291" stopIfTrue="1" operator="equal">
      <formula>"Towel"</formula>
    </cfRule>
    <cfRule type="cellIs" dxfId="12106" priority="15292" stopIfTrue="1" operator="equal">
      <formula>"Napkin Hs"</formula>
    </cfRule>
    <cfRule type="cellIs" dxfId="12105" priority="15293" stopIfTrue="1" operator="equal">
      <formula>"Towel"</formula>
    </cfRule>
    <cfRule type="cellIs" dxfId="12104" priority="15294" stopIfTrue="1" operator="equal">
      <formula>"Napkin Hs"</formula>
    </cfRule>
    <cfRule type="cellIs" dxfId="12103" priority="15295" stopIfTrue="1" operator="equal">
      <formula>"Towel"</formula>
    </cfRule>
    <cfRule type="cellIs" dxfId="12102" priority="15296" stopIfTrue="1" operator="equal">
      <formula>"Napkin Hs"</formula>
    </cfRule>
    <cfRule type="cellIs" dxfId="12101" priority="15297" stopIfTrue="1" operator="equal">
      <formula>"Towel"</formula>
    </cfRule>
    <cfRule type="cellIs" dxfId="12100" priority="15298" stopIfTrue="1" operator="equal">
      <formula>"Napkin Hs"</formula>
    </cfRule>
    <cfRule type="cellIs" dxfId="12099" priority="15301" stopIfTrue="1" operator="equal">
      <formula>"Towel"</formula>
    </cfRule>
    <cfRule type="cellIs" dxfId="12098" priority="15302" stopIfTrue="1" operator="equal">
      <formula>"Napkin Hs"</formula>
    </cfRule>
    <cfRule type="cellIs" dxfId="12097" priority="15303" stopIfTrue="1" operator="equal">
      <formula>"Towel"</formula>
    </cfRule>
    <cfRule type="cellIs" dxfId="12096" priority="15304" stopIfTrue="1" operator="equal">
      <formula>"Napkin Hs"</formula>
    </cfRule>
    <cfRule type="cellIs" dxfId="12095" priority="15309" stopIfTrue="1" operator="equal">
      <formula>"Towel"</formula>
    </cfRule>
    <cfRule type="cellIs" dxfId="12094" priority="15310" stopIfTrue="1" operator="equal">
      <formula>"Napkin Hs"</formula>
    </cfRule>
    <cfRule type="cellIs" dxfId="12093" priority="15311" stopIfTrue="1" operator="equal">
      <formula>"Towel"</formula>
    </cfRule>
    <cfRule type="cellIs" dxfId="12092" priority="15312" stopIfTrue="1" operator="equal">
      <formula>"Napkin Hs"</formula>
    </cfRule>
    <cfRule type="cellIs" dxfId="12091" priority="15315" stopIfTrue="1" operator="equal">
      <formula>"Towel"</formula>
    </cfRule>
    <cfRule type="cellIs" dxfId="12090" priority="15316" stopIfTrue="1" operator="equal">
      <formula>"Napkin Hs"</formula>
    </cfRule>
    <cfRule type="cellIs" dxfId="12089" priority="15317" stopIfTrue="1" operator="equal">
      <formula>"Towel"</formula>
    </cfRule>
    <cfRule type="cellIs" dxfId="12088" priority="15318" stopIfTrue="1" operator="equal">
      <formula>"Napkin Hs"</formula>
    </cfRule>
    <cfRule type="cellIs" dxfId="12087" priority="15319" stopIfTrue="1" operator="equal">
      <formula>"Towel"</formula>
    </cfRule>
    <cfRule type="cellIs" dxfId="12086" priority="15320" stopIfTrue="1" operator="equal">
      <formula>"Napkin Hs"</formula>
    </cfRule>
    <cfRule type="cellIs" dxfId="12085" priority="15321" stopIfTrue="1" operator="equal">
      <formula>"Towel"</formula>
    </cfRule>
    <cfRule type="cellIs" dxfId="12084" priority="15322" stopIfTrue="1" operator="equal">
      <formula>"Napkin Hs"</formula>
    </cfRule>
    <cfRule type="cellIs" dxfId="12083" priority="15327" stopIfTrue="1" operator="equal">
      <formula>"Towel"</formula>
    </cfRule>
    <cfRule type="cellIs" dxfId="12082" priority="15328" stopIfTrue="1" operator="equal">
      <formula>"Napkin Hs"</formula>
    </cfRule>
    <cfRule type="cellIs" dxfId="12081" priority="15329" stopIfTrue="1" operator="equal">
      <formula>"Towel"</formula>
    </cfRule>
    <cfRule type="cellIs" dxfId="12080" priority="15330" stopIfTrue="1" operator="equal">
      <formula>"Napkin Hs"</formula>
    </cfRule>
    <cfRule type="cellIs" dxfId="12079" priority="15333" stopIfTrue="1" operator="equal">
      <formula>"Towel"</formula>
    </cfRule>
    <cfRule type="cellIs" dxfId="12078" priority="15334" stopIfTrue="1" operator="equal">
      <formula>"Napkin Hs"</formula>
    </cfRule>
    <cfRule type="cellIs" dxfId="12077" priority="15335" stopIfTrue="1" operator="equal">
      <formula>"Towel"</formula>
    </cfRule>
    <cfRule type="cellIs" dxfId="12076" priority="15336" stopIfTrue="1" operator="equal">
      <formula>"Napkin Hs"</formula>
    </cfRule>
    <cfRule type="cellIs" dxfId="12075" priority="15337" stopIfTrue="1" operator="equal">
      <formula>"Towel"</formula>
    </cfRule>
    <cfRule type="cellIs" dxfId="12074" priority="15338" stopIfTrue="1" operator="equal">
      <formula>"Napkin Hs"</formula>
    </cfRule>
    <cfRule type="cellIs" dxfId="12073" priority="15339" stopIfTrue="1" operator="equal">
      <formula>"Towel"</formula>
    </cfRule>
    <cfRule type="cellIs" dxfId="12072" priority="15340" stopIfTrue="1" operator="equal">
      <formula>"Napkin Hs"</formula>
    </cfRule>
    <cfRule type="cellIs" dxfId="12071" priority="15345" stopIfTrue="1" operator="equal">
      <formula>"Towel"</formula>
    </cfRule>
    <cfRule type="cellIs" dxfId="12070" priority="15346" stopIfTrue="1" operator="equal">
      <formula>"Napkin Hs"</formula>
    </cfRule>
    <cfRule type="cellIs" dxfId="12069" priority="15347" stopIfTrue="1" operator="equal">
      <formula>"Towel"</formula>
    </cfRule>
    <cfRule type="cellIs" dxfId="12068" priority="15348" stopIfTrue="1" operator="equal">
      <formula>"Napkin Hs"</formula>
    </cfRule>
    <cfRule type="cellIs" dxfId="12067" priority="15351" stopIfTrue="1" operator="equal">
      <formula>"Towel"</formula>
    </cfRule>
    <cfRule type="cellIs" dxfId="12066" priority="15352" stopIfTrue="1" operator="equal">
      <formula>"Napkin Hs"</formula>
    </cfRule>
    <cfRule type="cellIs" dxfId="12065" priority="15353" stopIfTrue="1" operator="equal">
      <formula>"Towel"</formula>
    </cfRule>
    <cfRule type="cellIs" dxfId="12064" priority="15354" stopIfTrue="1" operator="equal">
      <formula>"Napkin Hs"</formula>
    </cfRule>
  </conditionalFormatting>
  <conditionalFormatting sqref="C60">
    <cfRule type="cellIs" dxfId="12063" priority="15258" stopIfTrue="1" operator="equal">
      <formula>"Napkin Hs"</formula>
    </cfRule>
  </conditionalFormatting>
  <conditionalFormatting sqref="C60">
    <cfRule type="cellIs" dxfId="12062" priority="15257" stopIfTrue="1" operator="equal">
      <formula>"Napkin Hs"</formula>
    </cfRule>
  </conditionalFormatting>
  <conditionalFormatting sqref="C60">
    <cfRule type="cellIs" dxfId="12061" priority="15256" stopIfTrue="1" operator="equal">
      <formula>"Napkin Hs"</formula>
    </cfRule>
  </conditionalFormatting>
  <conditionalFormatting sqref="C60">
    <cfRule type="cellIs" dxfId="12060" priority="15255" stopIfTrue="1" operator="equal">
      <formula>"Napkin Hs"</formula>
    </cfRule>
  </conditionalFormatting>
  <conditionalFormatting sqref="C60">
    <cfRule type="cellIs" dxfId="12059" priority="15254" stopIfTrue="1" operator="equal">
      <formula>"Napkin Hs"</formula>
    </cfRule>
  </conditionalFormatting>
  <conditionalFormatting sqref="C60">
    <cfRule type="cellIs" dxfId="12058" priority="15253" stopIfTrue="1" operator="equal">
      <formula>"Napkin Hs"</formula>
    </cfRule>
  </conditionalFormatting>
  <conditionalFormatting sqref="C60">
    <cfRule type="cellIs" dxfId="12057" priority="15249" stopIfTrue="1" operator="equal">
      <formula>"Towel"</formula>
    </cfRule>
    <cfRule type="cellIs" dxfId="12056" priority="15250" stopIfTrue="1" operator="equal">
      <formula>"Napkin Hs"</formula>
    </cfRule>
  </conditionalFormatting>
  <conditionalFormatting sqref="C60">
    <cfRule type="cellIs" dxfId="12055" priority="15251" stopIfTrue="1" operator="equal">
      <formula>"Towel"</formula>
    </cfRule>
    <cfRule type="cellIs" dxfId="12054" priority="15252" stopIfTrue="1" operator="equal">
      <formula>"Napkin Hs"</formula>
    </cfRule>
  </conditionalFormatting>
  <conditionalFormatting sqref="C60">
    <cfRule type="cellIs" dxfId="12053" priority="15245" stopIfTrue="1" operator="equal">
      <formula>"Towel"</formula>
    </cfRule>
    <cfRule type="cellIs" dxfId="12052" priority="15246" stopIfTrue="1" operator="equal">
      <formula>"Napkin Hs"</formula>
    </cfRule>
  </conditionalFormatting>
  <conditionalFormatting sqref="C60">
    <cfRule type="cellIs" dxfId="12051" priority="15247" stopIfTrue="1" operator="equal">
      <formula>"Towel"</formula>
    </cfRule>
    <cfRule type="cellIs" dxfId="12050" priority="15248" stopIfTrue="1" operator="equal">
      <formula>"Napkin Hs"</formula>
    </cfRule>
  </conditionalFormatting>
  <conditionalFormatting sqref="C60">
    <cfRule type="cellIs" dxfId="12049" priority="15243" stopIfTrue="1" operator="equal">
      <formula>"Towel"</formula>
    </cfRule>
    <cfRule type="cellIs" dxfId="12048" priority="15244" stopIfTrue="1" operator="equal">
      <formula>"Napkin Hs"</formula>
    </cfRule>
  </conditionalFormatting>
  <conditionalFormatting sqref="C60">
    <cfRule type="cellIs" dxfId="12047" priority="15239" stopIfTrue="1" operator="equal">
      <formula>"Towel"</formula>
    </cfRule>
    <cfRule type="cellIs" dxfId="12046" priority="15240" stopIfTrue="1" operator="equal">
      <formula>"Napkin Hs"</formula>
    </cfRule>
  </conditionalFormatting>
  <conditionalFormatting sqref="C60">
    <cfRule type="cellIs" dxfId="12045" priority="15241" stopIfTrue="1" operator="equal">
      <formula>"Towel"</formula>
    </cfRule>
    <cfRule type="cellIs" dxfId="12044" priority="15242" stopIfTrue="1" operator="equal">
      <formula>"Napkin Hs"</formula>
    </cfRule>
  </conditionalFormatting>
  <conditionalFormatting sqref="C60">
    <cfRule type="cellIs" dxfId="12043" priority="15235" stopIfTrue="1" operator="equal">
      <formula>"Towel"</formula>
    </cfRule>
    <cfRule type="cellIs" dxfId="12042" priority="15236" stopIfTrue="1" operator="equal">
      <formula>"Napkin Hs"</formula>
    </cfRule>
  </conditionalFormatting>
  <conditionalFormatting sqref="C60">
    <cfRule type="cellIs" dxfId="12041" priority="15237" stopIfTrue="1" operator="equal">
      <formula>"Towel"</formula>
    </cfRule>
    <cfRule type="cellIs" dxfId="12040" priority="15238" stopIfTrue="1" operator="equal">
      <formula>"Napkin Hs"</formula>
    </cfRule>
  </conditionalFormatting>
  <conditionalFormatting sqref="C60">
    <cfRule type="cellIs" dxfId="12039" priority="15233" stopIfTrue="1" operator="equal">
      <formula>"Towel"</formula>
    </cfRule>
    <cfRule type="cellIs" dxfId="12038" priority="15234" stopIfTrue="1" operator="equal">
      <formula>"Napkin Hs"</formula>
    </cfRule>
  </conditionalFormatting>
  <conditionalFormatting sqref="C60">
    <cfRule type="cellIs" dxfId="12037" priority="15227" stopIfTrue="1" operator="equal">
      <formula>"Towel"</formula>
    </cfRule>
    <cfRule type="cellIs" dxfId="12036" priority="15228" stopIfTrue="1" operator="equal">
      <formula>"Napkin Hs"</formula>
    </cfRule>
  </conditionalFormatting>
  <conditionalFormatting sqref="C60">
    <cfRule type="cellIs" dxfId="12035" priority="15231" stopIfTrue="1" operator="equal">
      <formula>"Towel"</formula>
    </cfRule>
    <cfRule type="cellIs" dxfId="12034" priority="15232" stopIfTrue="1" operator="equal">
      <formula>"Napkin Hs"</formula>
    </cfRule>
  </conditionalFormatting>
  <conditionalFormatting sqref="C60">
    <cfRule type="cellIs" dxfId="12033" priority="15229" stopIfTrue="1" operator="equal">
      <formula>"Towel"</formula>
    </cfRule>
    <cfRule type="cellIs" dxfId="12032" priority="15230" stopIfTrue="1" operator="equal">
      <formula>"Napkin Hs"</formula>
    </cfRule>
  </conditionalFormatting>
  <conditionalFormatting sqref="C60">
    <cfRule type="cellIs" dxfId="12031" priority="15221" stopIfTrue="1" operator="equal">
      <formula>"Towel"</formula>
    </cfRule>
    <cfRule type="cellIs" dxfId="12030" priority="15222" stopIfTrue="1" operator="equal">
      <formula>"Napkin Hs"</formula>
    </cfRule>
  </conditionalFormatting>
  <conditionalFormatting sqref="C60">
    <cfRule type="cellIs" dxfId="12029" priority="15223" stopIfTrue="1" operator="equal">
      <formula>"Towel"</formula>
    </cfRule>
    <cfRule type="cellIs" dxfId="12028" priority="15224" stopIfTrue="1" operator="equal">
      <formula>"Napkin Hs"</formula>
    </cfRule>
  </conditionalFormatting>
  <conditionalFormatting sqref="C60">
    <cfRule type="cellIs" dxfId="12027" priority="15225" stopIfTrue="1" operator="equal">
      <formula>"Towel"</formula>
    </cfRule>
    <cfRule type="cellIs" dxfId="12026" priority="15226" stopIfTrue="1" operator="equal">
      <formula>"Napkin Hs"</formula>
    </cfRule>
  </conditionalFormatting>
  <conditionalFormatting sqref="C60">
    <cfRule type="cellIs" dxfId="12025" priority="15219" stopIfTrue="1" operator="equal">
      <formula>"Towel"</formula>
    </cfRule>
    <cfRule type="cellIs" dxfId="12024" priority="15220" stopIfTrue="1" operator="equal">
      <formula>"Napkin Hs"</formula>
    </cfRule>
  </conditionalFormatting>
  <conditionalFormatting sqref="C60">
    <cfRule type="cellIs" dxfId="12023" priority="15217" stopIfTrue="1" operator="equal">
      <formula>"Towel"</formula>
    </cfRule>
    <cfRule type="cellIs" dxfId="12022" priority="15218" stopIfTrue="1" operator="equal">
      <formula>"Napkin Hs"</formula>
    </cfRule>
  </conditionalFormatting>
  <conditionalFormatting sqref="C60">
    <cfRule type="cellIs" dxfId="12021" priority="15193" stopIfTrue="1" operator="equal">
      <formula>"Towel"</formula>
    </cfRule>
  </conditionalFormatting>
  <conditionalFormatting sqref="C60">
    <cfRule type="cellIs" dxfId="12020" priority="15194" stopIfTrue="1" operator="equal">
      <formula>"Napkin Hs"</formula>
    </cfRule>
    <cfRule type="cellIs" dxfId="12019" priority="15199" stopIfTrue="1" operator="equal">
      <formula>"Towel"</formula>
    </cfRule>
    <cfRule type="cellIs" dxfId="12018" priority="15200" stopIfTrue="1" operator="equal">
      <formula>"Napkin Hs"</formula>
    </cfRule>
    <cfRule type="cellIs" dxfId="12017" priority="15209" stopIfTrue="1" operator="equal">
      <formula>"Towel"</formula>
    </cfRule>
    <cfRule type="cellIs" dxfId="12016" priority="15210" stopIfTrue="1" operator="equal">
      <formula>"Napkin Hs"</formula>
    </cfRule>
    <cfRule type="cellIs" dxfId="12015" priority="15215" stopIfTrue="1" operator="equal">
      <formula>"Towel"</formula>
    </cfRule>
    <cfRule type="cellIs" dxfId="12014" priority="15216" stopIfTrue="1" operator="equal">
      <formula>"Napkin Hs"</formula>
    </cfRule>
  </conditionalFormatting>
  <conditionalFormatting sqref="C60">
    <cfRule type="cellIs" dxfId="12013" priority="15195" stopIfTrue="1" operator="equal">
      <formula>"Towel"</formula>
    </cfRule>
    <cfRule type="cellIs" dxfId="12012" priority="15196" stopIfTrue="1" operator="equal">
      <formula>"Napkin Hs"</formula>
    </cfRule>
    <cfRule type="cellIs" dxfId="12011" priority="15197" stopIfTrue="1" operator="equal">
      <formula>"Towel"</formula>
    </cfRule>
    <cfRule type="cellIs" dxfId="12010" priority="15198" stopIfTrue="1" operator="equal">
      <formula>"Napkin Hs"</formula>
    </cfRule>
    <cfRule type="cellIs" dxfId="12009" priority="15201" stopIfTrue="1" operator="equal">
      <formula>"Towel"</formula>
    </cfRule>
    <cfRule type="cellIs" dxfId="12008" priority="15202" stopIfTrue="1" operator="equal">
      <formula>"Napkin Hs"</formula>
    </cfRule>
    <cfRule type="cellIs" dxfId="12007" priority="15203" stopIfTrue="1" operator="equal">
      <formula>"Towel"</formula>
    </cfRule>
    <cfRule type="cellIs" dxfId="12006" priority="15204" stopIfTrue="1" operator="equal">
      <formula>"Napkin Hs"</formula>
    </cfRule>
    <cfRule type="cellIs" dxfId="12005" priority="15205" stopIfTrue="1" operator="equal">
      <formula>"Towel"</formula>
    </cfRule>
    <cfRule type="cellIs" dxfId="12004" priority="15206" stopIfTrue="1" operator="equal">
      <formula>"Napkin Hs"</formula>
    </cfRule>
    <cfRule type="cellIs" dxfId="12003" priority="15207" stopIfTrue="1" operator="equal">
      <formula>"Towel"</formula>
    </cfRule>
    <cfRule type="cellIs" dxfId="12002" priority="15208" stopIfTrue="1" operator="equal">
      <formula>"Napkin Hs"</formula>
    </cfRule>
    <cfRule type="cellIs" dxfId="12001" priority="15211" stopIfTrue="1" operator="equal">
      <formula>"Towel"</formula>
    </cfRule>
    <cfRule type="cellIs" dxfId="12000" priority="15212" stopIfTrue="1" operator="equal">
      <formula>"Napkin Hs"</formula>
    </cfRule>
    <cfRule type="cellIs" dxfId="11999" priority="15214" stopIfTrue="1" operator="equal">
      <formula>"Napkin Hs"</formula>
    </cfRule>
  </conditionalFormatting>
  <conditionalFormatting sqref="C60">
    <cfRule type="cellIs" dxfId="11998" priority="15213" stopIfTrue="1" operator="equal">
      <formula>"Towel"</formula>
    </cfRule>
  </conditionalFormatting>
  <conditionalFormatting sqref="C60">
    <cfRule type="cellIs" dxfId="11997" priority="15191" stopIfTrue="1" operator="equal">
      <formula>"Towel"</formula>
    </cfRule>
    <cfRule type="cellIs" dxfId="11996" priority="15192" stopIfTrue="1" operator="equal">
      <formula>"Napkin Hs"</formula>
    </cfRule>
  </conditionalFormatting>
  <conditionalFormatting sqref="C60">
    <cfRule type="cellIs" dxfId="11995" priority="15190" stopIfTrue="1" operator="equal">
      <formula>"Napkin Hs"</formula>
    </cfRule>
  </conditionalFormatting>
  <conditionalFormatting sqref="C60">
    <cfRule type="cellIs" dxfId="11994" priority="15189" stopIfTrue="1" operator="equal">
      <formula>"Towel"</formula>
    </cfRule>
  </conditionalFormatting>
  <conditionalFormatting sqref="C60">
    <cfRule type="cellIs" dxfId="11993" priority="15187" stopIfTrue="1" operator="equal">
      <formula>"Towel"</formula>
    </cfRule>
  </conditionalFormatting>
  <conditionalFormatting sqref="C60">
    <cfRule type="cellIs" dxfId="11992" priority="15188" stopIfTrue="1" operator="equal">
      <formula>"Napkin Hs"</formula>
    </cfRule>
  </conditionalFormatting>
  <conditionalFormatting sqref="C60">
    <cfRule type="cellIs" dxfId="11991" priority="15091" stopIfTrue="1" operator="equal">
      <formula>"Towel"</formula>
    </cfRule>
  </conditionalFormatting>
  <conditionalFormatting sqref="C60">
    <cfRule type="cellIs" dxfId="11990" priority="15101" stopIfTrue="1" operator="equal">
      <formula>"Towel"</formula>
    </cfRule>
    <cfRule type="cellIs" dxfId="11989" priority="15102" stopIfTrue="1" operator="equal">
      <formula>"Napkin Hs"</formula>
    </cfRule>
    <cfRule type="cellIs" dxfId="11988" priority="15107" stopIfTrue="1" operator="equal">
      <formula>"Towel"</formula>
    </cfRule>
    <cfRule type="cellIs" dxfId="11987" priority="15108" stopIfTrue="1" operator="equal">
      <formula>"Napkin Hs"</formula>
    </cfRule>
    <cfRule type="cellIs" dxfId="11986" priority="15113" stopIfTrue="1" operator="equal">
      <formula>"Towel"</formula>
    </cfRule>
    <cfRule type="cellIs" dxfId="11985" priority="15114" stopIfTrue="1" operator="equal">
      <formula>"Napkin Hs"</formula>
    </cfRule>
    <cfRule type="cellIs" dxfId="11984" priority="15115" stopIfTrue="1" operator="equal">
      <formula>"Towel"</formula>
    </cfRule>
    <cfRule type="cellIs" dxfId="11983" priority="15116" stopIfTrue="1" operator="equal">
      <formula>"Napkin Hs"</formula>
    </cfRule>
    <cfRule type="cellIs" dxfId="11982" priority="15121" stopIfTrue="1" operator="equal">
      <formula>"Towel"</formula>
    </cfRule>
    <cfRule type="cellIs" dxfId="11981" priority="15122" stopIfTrue="1" operator="equal">
      <formula>"Napkin Hs"</formula>
    </cfRule>
    <cfRule type="cellIs" dxfId="11980" priority="15131" stopIfTrue="1" operator="equal">
      <formula>"Towel"</formula>
    </cfRule>
    <cfRule type="cellIs" dxfId="11979" priority="15132" stopIfTrue="1" operator="equal">
      <formula>"Napkin Hs"</formula>
    </cfRule>
    <cfRule type="cellIs" dxfId="11978" priority="15137" stopIfTrue="1" operator="equal">
      <formula>"Towel"</formula>
    </cfRule>
    <cfRule type="cellIs" dxfId="11977" priority="15138" stopIfTrue="1" operator="equal">
      <formula>"Napkin Hs"</formula>
    </cfRule>
    <cfRule type="cellIs" dxfId="11976" priority="15139" stopIfTrue="1" operator="equal">
      <formula>"Towel"</formula>
    </cfRule>
    <cfRule type="cellIs" dxfId="11975" priority="15140" stopIfTrue="1" operator="equal">
      <formula>"Napkin Hs"</formula>
    </cfRule>
    <cfRule type="cellIs" dxfId="11974" priority="15145" stopIfTrue="1" operator="equal">
      <formula>"Towel"</formula>
    </cfRule>
    <cfRule type="cellIs" dxfId="11973" priority="15146" stopIfTrue="1" operator="equal">
      <formula>"Napkin Hs"</formula>
    </cfRule>
    <cfRule type="cellIs" dxfId="11972" priority="15155" stopIfTrue="1" operator="equal">
      <formula>"Towel"</formula>
    </cfRule>
    <cfRule type="cellIs" dxfId="11971" priority="15156" stopIfTrue="1" operator="equal">
      <formula>"Napkin Hs"</formula>
    </cfRule>
    <cfRule type="cellIs" dxfId="11970" priority="15157" stopIfTrue="1" operator="equal">
      <formula>"Towel"</formula>
    </cfRule>
    <cfRule type="cellIs" dxfId="11969" priority="15158" stopIfTrue="1" operator="equal">
      <formula>"Napkin Hs"</formula>
    </cfRule>
    <cfRule type="cellIs" dxfId="11968" priority="15163" stopIfTrue="1" operator="equal">
      <formula>"Towel"</formula>
    </cfRule>
    <cfRule type="cellIs" dxfId="11967" priority="15164" stopIfTrue="1" operator="equal">
      <formula>"Napkin Hs"</formula>
    </cfRule>
    <cfRule type="cellIs" dxfId="11966" priority="15173" stopIfTrue="1" operator="equal">
      <formula>"Towel"</formula>
    </cfRule>
    <cfRule type="cellIs" dxfId="11965" priority="15174" stopIfTrue="1" operator="equal">
      <formula>"Napkin Hs"</formula>
    </cfRule>
    <cfRule type="cellIs" dxfId="11964" priority="15175" stopIfTrue="1" operator="equal">
      <formula>"Towel"</formula>
    </cfRule>
    <cfRule type="cellIs" dxfId="11963" priority="15176" stopIfTrue="1" operator="equal">
      <formula>"Napkin Hs"</formula>
    </cfRule>
    <cfRule type="cellIs" dxfId="11962" priority="15182" stopIfTrue="1" operator="equal">
      <formula>"Napkin Hs"</formula>
    </cfRule>
  </conditionalFormatting>
  <conditionalFormatting sqref="C60">
    <cfRule type="cellIs" dxfId="11961" priority="15181" stopIfTrue="1" operator="equal">
      <formula>"Towel"</formula>
    </cfRule>
  </conditionalFormatting>
  <conditionalFormatting sqref="C60">
    <cfRule type="cellIs" dxfId="11960" priority="15092" stopIfTrue="1" operator="equal">
      <formula>"Napkin Hs"</formula>
    </cfRule>
    <cfRule type="cellIs" dxfId="11959" priority="15093" stopIfTrue="1" operator="equal">
      <formula>"Towel"</formula>
    </cfRule>
    <cfRule type="cellIs" dxfId="11958" priority="15094" stopIfTrue="1" operator="equal">
      <formula>"Napkin Hs"</formula>
    </cfRule>
    <cfRule type="cellIs" dxfId="11957" priority="15095" stopIfTrue="1" operator="equal">
      <formula>"Towel"</formula>
    </cfRule>
    <cfRule type="cellIs" dxfId="11956" priority="15096" stopIfTrue="1" operator="equal">
      <formula>"Napkin Hs"</formula>
    </cfRule>
    <cfRule type="cellIs" dxfId="11955" priority="15097" stopIfTrue="1" operator="equal">
      <formula>"Towel"</formula>
    </cfRule>
    <cfRule type="cellIs" dxfId="11954" priority="15098" stopIfTrue="1" operator="equal">
      <formula>"Napkin Hs"</formula>
    </cfRule>
    <cfRule type="cellIs" dxfId="11953" priority="15099" stopIfTrue="1" operator="equal">
      <formula>"Towel"</formula>
    </cfRule>
    <cfRule type="cellIs" dxfId="11952" priority="15100" stopIfTrue="1" operator="equal">
      <formula>"Napkin Hs"</formula>
    </cfRule>
    <cfRule type="cellIs" dxfId="11951" priority="15103" stopIfTrue="1" operator="equal">
      <formula>"Towel"</formula>
    </cfRule>
    <cfRule type="cellIs" dxfId="11950" priority="15104" stopIfTrue="1" operator="equal">
      <formula>"Napkin Hs"</formula>
    </cfRule>
    <cfRule type="cellIs" dxfId="11949" priority="15105" stopIfTrue="1" operator="equal">
      <formula>"Towel"</formula>
    </cfRule>
    <cfRule type="cellIs" dxfId="11948" priority="15106" stopIfTrue="1" operator="equal">
      <formula>"Napkin Hs"</formula>
    </cfRule>
    <cfRule type="cellIs" dxfId="11947" priority="15109" stopIfTrue="1" operator="equal">
      <formula>"Towel"</formula>
    </cfRule>
    <cfRule type="cellIs" dxfId="11946" priority="15110" stopIfTrue="1" operator="equal">
      <formula>"Napkin Hs"</formula>
    </cfRule>
    <cfRule type="cellIs" dxfId="11945" priority="15111" stopIfTrue="1" operator="equal">
      <formula>"Towel"</formula>
    </cfRule>
    <cfRule type="cellIs" dxfId="11944" priority="15112" stopIfTrue="1" operator="equal">
      <formula>"Napkin Hs"</formula>
    </cfRule>
    <cfRule type="cellIs" dxfId="11943" priority="15117" stopIfTrue="1" operator="equal">
      <formula>"Towel"</formula>
    </cfRule>
    <cfRule type="cellIs" dxfId="11942" priority="15118" stopIfTrue="1" operator="equal">
      <formula>"Napkin Hs"</formula>
    </cfRule>
    <cfRule type="cellIs" dxfId="11941" priority="15119" stopIfTrue="1" operator="equal">
      <formula>"Towel"</formula>
    </cfRule>
    <cfRule type="cellIs" dxfId="11940" priority="15120" stopIfTrue="1" operator="equal">
      <formula>"Napkin Hs"</formula>
    </cfRule>
    <cfRule type="cellIs" dxfId="11939" priority="15123" stopIfTrue="1" operator="equal">
      <formula>"Towel"</formula>
    </cfRule>
    <cfRule type="cellIs" dxfId="11938" priority="15124" stopIfTrue="1" operator="equal">
      <formula>"Napkin Hs"</formula>
    </cfRule>
    <cfRule type="cellIs" dxfId="11937" priority="15125" stopIfTrue="1" operator="equal">
      <formula>"Towel"</formula>
    </cfRule>
    <cfRule type="cellIs" dxfId="11936" priority="15126" stopIfTrue="1" operator="equal">
      <formula>"Napkin Hs"</formula>
    </cfRule>
    <cfRule type="cellIs" dxfId="11935" priority="15127" stopIfTrue="1" operator="equal">
      <formula>"Towel"</formula>
    </cfRule>
    <cfRule type="cellIs" dxfId="11934" priority="15128" stopIfTrue="1" operator="equal">
      <formula>"Napkin Hs"</formula>
    </cfRule>
    <cfRule type="cellIs" dxfId="11933" priority="15129" stopIfTrue="1" operator="equal">
      <formula>"Towel"</formula>
    </cfRule>
    <cfRule type="cellIs" dxfId="11932" priority="15130" stopIfTrue="1" operator="equal">
      <formula>"Napkin Hs"</formula>
    </cfRule>
    <cfRule type="cellIs" dxfId="11931" priority="15133" stopIfTrue="1" operator="equal">
      <formula>"Towel"</formula>
    </cfRule>
    <cfRule type="cellIs" dxfId="11930" priority="15134" stopIfTrue="1" operator="equal">
      <formula>"Napkin Hs"</formula>
    </cfRule>
    <cfRule type="cellIs" dxfId="11929" priority="15135" stopIfTrue="1" operator="equal">
      <formula>"Towel"</formula>
    </cfRule>
    <cfRule type="cellIs" dxfId="11928" priority="15136" stopIfTrue="1" operator="equal">
      <formula>"Napkin Hs"</formula>
    </cfRule>
    <cfRule type="cellIs" dxfId="11927" priority="15141" stopIfTrue="1" operator="equal">
      <formula>"Towel"</formula>
    </cfRule>
    <cfRule type="cellIs" dxfId="11926" priority="15142" stopIfTrue="1" operator="equal">
      <formula>"Napkin Hs"</formula>
    </cfRule>
    <cfRule type="cellIs" dxfId="11925" priority="15143" stopIfTrue="1" operator="equal">
      <formula>"Towel"</formula>
    </cfRule>
    <cfRule type="cellIs" dxfId="11924" priority="15144" stopIfTrue="1" operator="equal">
      <formula>"Napkin Hs"</formula>
    </cfRule>
    <cfRule type="cellIs" dxfId="11923" priority="15147" stopIfTrue="1" operator="equal">
      <formula>"Towel"</formula>
    </cfRule>
    <cfRule type="cellIs" dxfId="11922" priority="15148" stopIfTrue="1" operator="equal">
      <formula>"Napkin Hs"</formula>
    </cfRule>
    <cfRule type="cellIs" dxfId="11921" priority="15149" stopIfTrue="1" operator="equal">
      <formula>"Towel"</formula>
    </cfRule>
    <cfRule type="cellIs" dxfId="11920" priority="15150" stopIfTrue="1" operator="equal">
      <formula>"Napkin Hs"</formula>
    </cfRule>
    <cfRule type="cellIs" dxfId="11919" priority="15151" stopIfTrue="1" operator="equal">
      <formula>"Towel"</formula>
    </cfRule>
    <cfRule type="cellIs" dxfId="11918" priority="15152" stopIfTrue="1" operator="equal">
      <formula>"Napkin Hs"</formula>
    </cfRule>
    <cfRule type="cellIs" dxfId="11917" priority="15153" stopIfTrue="1" operator="equal">
      <formula>"Towel"</formula>
    </cfRule>
    <cfRule type="cellIs" dxfId="11916" priority="15154" stopIfTrue="1" operator="equal">
      <formula>"Napkin Hs"</formula>
    </cfRule>
    <cfRule type="cellIs" dxfId="11915" priority="15159" stopIfTrue="1" operator="equal">
      <formula>"Towel"</formula>
    </cfRule>
    <cfRule type="cellIs" dxfId="11914" priority="15160" stopIfTrue="1" operator="equal">
      <formula>"Napkin Hs"</formula>
    </cfRule>
    <cfRule type="cellIs" dxfId="11913" priority="15161" stopIfTrue="1" operator="equal">
      <formula>"Towel"</formula>
    </cfRule>
    <cfRule type="cellIs" dxfId="11912" priority="15162" stopIfTrue="1" operator="equal">
      <formula>"Napkin Hs"</formula>
    </cfRule>
    <cfRule type="cellIs" dxfId="11911" priority="15165" stopIfTrue="1" operator="equal">
      <formula>"Towel"</formula>
    </cfRule>
    <cfRule type="cellIs" dxfId="11910" priority="15166" stopIfTrue="1" operator="equal">
      <formula>"Napkin Hs"</formula>
    </cfRule>
    <cfRule type="cellIs" dxfId="11909" priority="15167" stopIfTrue="1" operator="equal">
      <formula>"Towel"</formula>
    </cfRule>
    <cfRule type="cellIs" dxfId="11908" priority="15168" stopIfTrue="1" operator="equal">
      <formula>"Napkin Hs"</formula>
    </cfRule>
    <cfRule type="cellIs" dxfId="11907" priority="15169" stopIfTrue="1" operator="equal">
      <formula>"Towel"</formula>
    </cfRule>
    <cfRule type="cellIs" dxfId="11906" priority="15170" stopIfTrue="1" operator="equal">
      <formula>"Napkin Hs"</formula>
    </cfRule>
    <cfRule type="cellIs" dxfId="11905" priority="15171" stopIfTrue="1" operator="equal">
      <formula>"Towel"</formula>
    </cfRule>
    <cfRule type="cellIs" dxfId="11904" priority="15172" stopIfTrue="1" operator="equal">
      <formula>"Napkin Hs"</formula>
    </cfRule>
    <cfRule type="cellIs" dxfId="11903" priority="15177" stopIfTrue="1" operator="equal">
      <formula>"Towel"</formula>
    </cfRule>
    <cfRule type="cellIs" dxfId="11902" priority="15178" stopIfTrue="1" operator="equal">
      <formula>"Napkin Hs"</formula>
    </cfRule>
    <cfRule type="cellIs" dxfId="11901" priority="15179" stopIfTrue="1" operator="equal">
      <formula>"Towel"</formula>
    </cfRule>
    <cfRule type="cellIs" dxfId="11900" priority="15180" stopIfTrue="1" operator="equal">
      <formula>"Napkin Hs"</formula>
    </cfRule>
    <cfRule type="cellIs" dxfId="11899" priority="15183" stopIfTrue="1" operator="equal">
      <formula>"Towel"</formula>
    </cfRule>
    <cfRule type="cellIs" dxfId="11898" priority="15184" stopIfTrue="1" operator="equal">
      <formula>"Napkin Hs"</formula>
    </cfRule>
    <cfRule type="cellIs" dxfId="11897" priority="15185" stopIfTrue="1" operator="equal">
      <formula>"Towel"</formula>
    </cfRule>
    <cfRule type="cellIs" dxfId="11896" priority="15186" stopIfTrue="1" operator="equal">
      <formula>"Napkin Hs"</formula>
    </cfRule>
  </conditionalFormatting>
  <conditionalFormatting sqref="C60">
    <cfRule type="cellIs" dxfId="11895" priority="15090" stopIfTrue="1" operator="equal">
      <formula>"Napkin Hs"</formula>
    </cfRule>
  </conditionalFormatting>
  <conditionalFormatting sqref="C60">
    <cfRule type="cellIs" dxfId="11894" priority="15089" stopIfTrue="1" operator="equal">
      <formula>"Napkin Hs"</formula>
    </cfRule>
  </conditionalFormatting>
  <conditionalFormatting sqref="C60">
    <cfRule type="cellIs" dxfId="11893" priority="15088" stopIfTrue="1" operator="equal">
      <formula>"Napkin Hs"</formula>
    </cfRule>
  </conditionalFormatting>
  <conditionalFormatting sqref="C60">
    <cfRule type="cellIs" dxfId="11892" priority="15087" stopIfTrue="1" operator="equal">
      <formula>"Napkin Hs"</formula>
    </cfRule>
  </conditionalFormatting>
  <conditionalFormatting sqref="C60">
    <cfRule type="cellIs" dxfId="11891" priority="15086" stopIfTrue="1" operator="equal">
      <formula>"Napkin Hs"</formula>
    </cfRule>
  </conditionalFormatting>
  <conditionalFormatting sqref="C60">
    <cfRule type="cellIs" dxfId="11890" priority="15085" stopIfTrue="1" operator="equal">
      <formula>"Napkin Hs"</formula>
    </cfRule>
  </conditionalFormatting>
  <conditionalFormatting sqref="C60">
    <cfRule type="cellIs" dxfId="11889" priority="15081" stopIfTrue="1" operator="equal">
      <formula>"Towel"</formula>
    </cfRule>
    <cfRule type="cellIs" dxfId="11888" priority="15082" stopIfTrue="1" operator="equal">
      <formula>"Napkin Hs"</formula>
    </cfRule>
  </conditionalFormatting>
  <conditionalFormatting sqref="C60">
    <cfRule type="cellIs" dxfId="11887" priority="15083" stopIfTrue="1" operator="equal">
      <formula>"Towel"</formula>
    </cfRule>
    <cfRule type="cellIs" dxfId="11886" priority="15084" stopIfTrue="1" operator="equal">
      <formula>"Napkin Hs"</formula>
    </cfRule>
  </conditionalFormatting>
  <conditionalFormatting sqref="C60">
    <cfRule type="cellIs" dxfId="11885" priority="15077" stopIfTrue="1" operator="equal">
      <formula>"Towel"</formula>
    </cfRule>
    <cfRule type="cellIs" dxfId="11884" priority="15078" stopIfTrue="1" operator="equal">
      <formula>"Napkin Hs"</formula>
    </cfRule>
  </conditionalFormatting>
  <conditionalFormatting sqref="C60">
    <cfRule type="cellIs" dxfId="11883" priority="15079" stopIfTrue="1" operator="equal">
      <formula>"Towel"</formula>
    </cfRule>
    <cfRule type="cellIs" dxfId="11882" priority="15080" stopIfTrue="1" operator="equal">
      <formula>"Napkin Hs"</formula>
    </cfRule>
  </conditionalFormatting>
  <conditionalFormatting sqref="B60:C60">
    <cfRule type="cellIs" dxfId="11881" priority="15504" stopIfTrue="1" operator="equal">
      <formula>"Towel"</formula>
    </cfRule>
    <cfRule type="cellIs" dxfId="11880" priority="15505" stopIfTrue="1" operator="equal">
      <formula>"Napkin Hs"</formula>
    </cfRule>
  </conditionalFormatting>
  <conditionalFormatting sqref="C60">
    <cfRule type="cellIs" dxfId="11879" priority="15500" stopIfTrue="1" operator="equal">
      <formula>"Towel"</formula>
    </cfRule>
    <cfRule type="cellIs" dxfId="11878" priority="15501" stopIfTrue="1" operator="equal">
      <formula>"Napkin Hs"</formula>
    </cfRule>
  </conditionalFormatting>
  <conditionalFormatting sqref="C60">
    <cfRule type="cellIs" dxfId="11877" priority="15502" stopIfTrue="1" operator="equal">
      <formula>"Towel"</formula>
    </cfRule>
    <cfRule type="cellIs" dxfId="11876" priority="15503" stopIfTrue="1" operator="equal">
      <formula>"Napkin Hs"</formula>
    </cfRule>
  </conditionalFormatting>
  <conditionalFormatting sqref="C60">
    <cfRule type="cellIs" dxfId="11875" priority="15496" stopIfTrue="1" operator="equal">
      <formula>"Towel"</formula>
    </cfRule>
    <cfRule type="cellIs" dxfId="11874" priority="15497" stopIfTrue="1" operator="equal">
      <formula>"Napkin Hs"</formula>
    </cfRule>
  </conditionalFormatting>
  <conditionalFormatting sqref="C60">
    <cfRule type="cellIs" dxfId="11873" priority="15498" stopIfTrue="1" operator="equal">
      <formula>"Towel"</formula>
    </cfRule>
    <cfRule type="cellIs" dxfId="11872" priority="15499" stopIfTrue="1" operator="equal">
      <formula>"Napkin Hs"</formula>
    </cfRule>
  </conditionalFormatting>
  <conditionalFormatting sqref="C60">
    <cfRule type="cellIs" dxfId="11871" priority="15494" stopIfTrue="1" operator="equal">
      <formula>"Towel"</formula>
    </cfRule>
    <cfRule type="cellIs" dxfId="11870" priority="15495" stopIfTrue="1" operator="equal">
      <formula>"Napkin Hs"</formula>
    </cfRule>
  </conditionalFormatting>
  <conditionalFormatting sqref="B60">
    <cfRule type="cellIs" dxfId="11869" priority="15492" stopIfTrue="1" operator="equal">
      <formula>"Towel"</formula>
    </cfRule>
    <cfRule type="cellIs" dxfId="11868" priority="15493" stopIfTrue="1" operator="equal">
      <formula>"Napkin Hs"</formula>
    </cfRule>
  </conditionalFormatting>
  <conditionalFormatting sqref="B60:C60">
    <cfRule type="cellIs" dxfId="11867" priority="15490" stopIfTrue="1" operator="equal">
      <formula>"Towel"</formula>
    </cfRule>
    <cfRule type="cellIs" dxfId="11866" priority="15491" stopIfTrue="1" operator="equal">
      <formula>"Napkin Hs"</formula>
    </cfRule>
  </conditionalFormatting>
  <conditionalFormatting sqref="C60">
    <cfRule type="cellIs" dxfId="11865" priority="15486" stopIfTrue="1" operator="equal">
      <formula>"Towel"</formula>
    </cfRule>
    <cfRule type="cellIs" dxfId="11864" priority="15487" stopIfTrue="1" operator="equal">
      <formula>"Napkin Hs"</formula>
    </cfRule>
  </conditionalFormatting>
  <conditionalFormatting sqref="C60">
    <cfRule type="cellIs" dxfId="11863" priority="15489" stopIfTrue="1" operator="equal">
      <formula>"Napkin Hs"</formula>
    </cfRule>
  </conditionalFormatting>
  <conditionalFormatting sqref="C60">
    <cfRule type="cellIs" dxfId="11862" priority="15488" stopIfTrue="1" operator="equal">
      <formula>"Towel"</formula>
    </cfRule>
  </conditionalFormatting>
  <conditionalFormatting sqref="C59">
    <cfRule type="cellIs" dxfId="11861" priority="15069" stopIfTrue="1" operator="equal">
      <formula>"Towel"</formula>
    </cfRule>
    <cfRule type="cellIs" dxfId="11860" priority="15070" stopIfTrue="1" operator="equal">
      <formula>"Napkin Hs"</formula>
    </cfRule>
  </conditionalFormatting>
  <conditionalFormatting sqref="B59:C59">
    <cfRule type="cellIs" dxfId="11859" priority="15071" stopIfTrue="1" operator="equal">
      <formula>"Towel"</formula>
    </cfRule>
    <cfRule type="cellIs" dxfId="11858" priority="15072" stopIfTrue="1" operator="equal">
      <formula>"Napkin Hs"</formula>
    </cfRule>
  </conditionalFormatting>
  <conditionalFormatting sqref="C59">
    <cfRule type="cellIs" dxfId="11857" priority="15067" stopIfTrue="1" operator="equal">
      <formula>"Towel"</formula>
    </cfRule>
    <cfRule type="cellIs" dxfId="11856" priority="15068" stopIfTrue="1" operator="equal">
      <formula>"Napkin Hs"</formula>
    </cfRule>
  </conditionalFormatting>
  <conditionalFormatting sqref="B59:C59">
    <cfRule type="cellIs" dxfId="11855" priority="15065" stopIfTrue="1" operator="equal">
      <formula>"Towel"</formula>
    </cfRule>
    <cfRule type="cellIs" dxfId="11854" priority="15066" stopIfTrue="1" operator="equal">
      <formula>"Napkin Hs"</formula>
    </cfRule>
  </conditionalFormatting>
  <conditionalFormatting sqref="C59">
    <cfRule type="cellIs" dxfId="11853" priority="15073" stopIfTrue="1" operator="equal">
      <formula>"Towel"</formula>
    </cfRule>
    <cfRule type="cellIs" dxfId="11852" priority="15074" stopIfTrue="1" operator="equal">
      <formula>"Napkin Hs"</formula>
    </cfRule>
  </conditionalFormatting>
  <conditionalFormatting sqref="C59">
    <cfRule type="cellIs" dxfId="11851" priority="15075" stopIfTrue="1" operator="equal">
      <formula>"Towel"</formula>
    </cfRule>
    <cfRule type="cellIs" dxfId="11850" priority="15076" stopIfTrue="1" operator="equal">
      <formula>"Napkin Hs"</formula>
    </cfRule>
  </conditionalFormatting>
  <conditionalFormatting sqref="B59:C59">
    <cfRule type="cellIs" dxfId="11849" priority="15063" stopIfTrue="1" operator="equal">
      <formula>"Towel"</formula>
    </cfRule>
    <cfRule type="cellIs" dxfId="11848" priority="15064" stopIfTrue="1" operator="equal">
      <formula>"Napkin Hs"</formula>
    </cfRule>
  </conditionalFormatting>
  <conditionalFormatting sqref="C59">
    <cfRule type="cellIs" dxfId="11847" priority="15061" stopIfTrue="1" operator="equal">
      <formula>"Towel"</formula>
    </cfRule>
    <cfRule type="cellIs" dxfId="11846" priority="15062" stopIfTrue="1" operator="equal">
      <formula>"Napkin Hs"</formula>
    </cfRule>
  </conditionalFormatting>
  <conditionalFormatting sqref="C59">
    <cfRule type="cellIs" dxfId="11845" priority="15059" stopIfTrue="1" operator="equal">
      <formula>"Towel"</formula>
    </cfRule>
    <cfRule type="cellIs" dxfId="11844" priority="15060" stopIfTrue="1" operator="equal">
      <formula>"Napkin Hs"</formula>
    </cfRule>
  </conditionalFormatting>
  <conditionalFormatting sqref="C59">
    <cfRule type="cellIs" dxfId="11843" priority="15045" stopIfTrue="1" operator="equal">
      <formula>"Towel"</formula>
    </cfRule>
    <cfRule type="cellIs" dxfId="11842" priority="15046" stopIfTrue="1" operator="equal">
      <formula>"Napkin Hs"</formula>
    </cfRule>
  </conditionalFormatting>
  <conditionalFormatting sqref="C59">
    <cfRule type="cellIs" dxfId="11841" priority="15043" stopIfTrue="1" operator="equal">
      <formula>"Towel"</formula>
    </cfRule>
    <cfRule type="cellIs" dxfId="11840" priority="15044" stopIfTrue="1" operator="equal">
      <formula>"Napkin Hs"</formula>
    </cfRule>
  </conditionalFormatting>
  <conditionalFormatting sqref="C59">
    <cfRule type="cellIs" dxfId="11839" priority="15051" stopIfTrue="1" operator="equal">
      <formula>"Towel"</formula>
    </cfRule>
    <cfRule type="cellIs" dxfId="11838" priority="15052" stopIfTrue="1" operator="equal">
      <formula>"Napkin Hs"</formula>
    </cfRule>
  </conditionalFormatting>
  <conditionalFormatting sqref="B59:C59">
    <cfRule type="cellIs" dxfId="11837" priority="15053" stopIfTrue="1" operator="equal">
      <formula>"Towel"</formula>
    </cfRule>
    <cfRule type="cellIs" dxfId="11836" priority="15054" stopIfTrue="1" operator="equal">
      <formula>"Napkin Hs"</formula>
    </cfRule>
  </conditionalFormatting>
  <conditionalFormatting sqref="C59">
    <cfRule type="cellIs" dxfId="11835" priority="15049" stopIfTrue="1" operator="equal">
      <formula>"Towel"</formula>
    </cfRule>
    <cfRule type="cellIs" dxfId="11834" priority="15050" stopIfTrue="1" operator="equal">
      <formula>"Napkin Hs"</formula>
    </cfRule>
  </conditionalFormatting>
  <conditionalFormatting sqref="B59:C59">
    <cfRule type="cellIs" dxfId="11833" priority="15047" stopIfTrue="1" operator="equal">
      <formula>"Towel"</formula>
    </cfRule>
    <cfRule type="cellIs" dxfId="11832" priority="15048" stopIfTrue="1" operator="equal">
      <formula>"Napkin Hs"</formula>
    </cfRule>
  </conditionalFormatting>
  <conditionalFormatting sqref="C59">
    <cfRule type="cellIs" dxfId="11831" priority="15055" stopIfTrue="1" operator="equal">
      <formula>"Towel"</formula>
    </cfRule>
    <cfRule type="cellIs" dxfId="11830" priority="15056" stopIfTrue="1" operator="equal">
      <formula>"Napkin Hs"</formula>
    </cfRule>
  </conditionalFormatting>
  <conditionalFormatting sqref="C59">
    <cfRule type="cellIs" dxfId="11829" priority="15057" stopIfTrue="1" operator="equal">
      <formula>"Towel"</formula>
    </cfRule>
    <cfRule type="cellIs" dxfId="11828" priority="15058" stopIfTrue="1" operator="equal">
      <formula>"Napkin Hs"</formula>
    </cfRule>
  </conditionalFormatting>
  <conditionalFormatting sqref="C59">
    <cfRule type="cellIs" dxfId="11827" priority="15039" stopIfTrue="1" operator="equal">
      <formula>"Towel"</formula>
    </cfRule>
    <cfRule type="cellIs" dxfId="11826" priority="15040" stopIfTrue="1" operator="equal">
      <formula>"Napkin Hs"</formula>
    </cfRule>
  </conditionalFormatting>
  <conditionalFormatting sqref="B59:C59">
    <cfRule type="cellIs" dxfId="11825" priority="15041" stopIfTrue="1" operator="equal">
      <formula>"Towel"</formula>
    </cfRule>
    <cfRule type="cellIs" dxfId="11824" priority="15042" stopIfTrue="1" operator="equal">
      <formula>"Napkin Hs"</formula>
    </cfRule>
  </conditionalFormatting>
  <conditionalFormatting sqref="C59">
    <cfRule type="cellIs" dxfId="11823" priority="15037" stopIfTrue="1" operator="equal">
      <formula>"Towel"</formula>
    </cfRule>
    <cfRule type="cellIs" dxfId="11822" priority="15038" stopIfTrue="1" operator="equal">
      <formula>"Napkin Hs"</formula>
    </cfRule>
  </conditionalFormatting>
  <conditionalFormatting sqref="B59:C59">
    <cfRule type="cellIs" dxfId="11821" priority="15035" stopIfTrue="1" operator="equal">
      <formula>"Towel"</formula>
    </cfRule>
    <cfRule type="cellIs" dxfId="11820" priority="15036" stopIfTrue="1" operator="equal">
      <formula>"Napkin Hs"</formula>
    </cfRule>
  </conditionalFormatting>
  <conditionalFormatting sqref="C59">
    <cfRule type="cellIs" dxfId="11819" priority="15021" stopIfTrue="1" operator="equal">
      <formula>"Towel"</formula>
    </cfRule>
    <cfRule type="cellIs" dxfId="11818" priority="15022" stopIfTrue="1" operator="equal">
      <formula>"Napkin Hs"</formula>
    </cfRule>
  </conditionalFormatting>
  <conditionalFormatting sqref="C59">
    <cfRule type="cellIs" dxfId="11817" priority="15019" stopIfTrue="1" operator="equal">
      <formula>"Towel"</formula>
    </cfRule>
    <cfRule type="cellIs" dxfId="11816" priority="15020" stopIfTrue="1" operator="equal">
      <formula>"Napkin Hs"</formula>
    </cfRule>
  </conditionalFormatting>
  <conditionalFormatting sqref="C59">
    <cfRule type="cellIs" dxfId="11815" priority="15027" stopIfTrue="1" operator="equal">
      <formula>"Towel"</formula>
    </cfRule>
    <cfRule type="cellIs" dxfId="11814" priority="15028" stopIfTrue="1" operator="equal">
      <formula>"Napkin Hs"</formula>
    </cfRule>
  </conditionalFormatting>
  <conditionalFormatting sqref="B59:C59">
    <cfRule type="cellIs" dxfId="11813" priority="15029" stopIfTrue="1" operator="equal">
      <formula>"Towel"</formula>
    </cfRule>
    <cfRule type="cellIs" dxfId="11812" priority="15030" stopIfTrue="1" operator="equal">
      <formula>"Napkin Hs"</formula>
    </cfRule>
  </conditionalFormatting>
  <conditionalFormatting sqref="C59">
    <cfRule type="cellIs" dxfId="11811" priority="15025" stopIfTrue="1" operator="equal">
      <formula>"Towel"</formula>
    </cfRule>
    <cfRule type="cellIs" dxfId="11810" priority="15026" stopIfTrue="1" operator="equal">
      <formula>"Napkin Hs"</formula>
    </cfRule>
  </conditionalFormatting>
  <conditionalFormatting sqref="B59:C59">
    <cfRule type="cellIs" dxfId="11809" priority="15023" stopIfTrue="1" operator="equal">
      <formula>"Towel"</formula>
    </cfRule>
    <cfRule type="cellIs" dxfId="11808" priority="15024" stopIfTrue="1" operator="equal">
      <formula>"Napkin Hs"</formula>
    </cfRule>
  </conditionalFormatting>
  <conditionalFormatting sqref="C59">
    <cfRule type="cellIs" dxfId="11807" priority="15031" stopIfTrue="1" operator="equal">
      <formula>"Towel"</formula>
    </cfRule>
    <cfRule type="cellIs" dxfId="11806" priority="15032" stopIfTrue="1" operator="equal">
      <formula>"Napkin Hs"</formula>
    </cfRule>
  </conditionalFormatting>
  <conditionalFormatting sqref="C59">
    <cfRule type="cellIs" dxfId="11805" priority="15033" stopIfTrue="1" operator="equal">
      <formula>"Towel"</formula>
    </cfRule>
    <cfRule type="cellIs" dxfId="11804" priority="15034" stopIfTrue="1" operator="equal">
      <formula>"Napkin Hs"</formula>
    </cfRule>
  </conditionalFormatting>
  <conditionalFormatting sqref="C59">
    <cfRule type="cellIs" dxfId="11803" priority="15015" stopIfTrue="1" operator="equal">
      <formula>"Towel"</formula>
    </cfRule>
    <cfRule type="cellIs" dxfId="11802" priority="15016" stopIfTrue="1" operator="equal">
      <formula>"Napkin Hs"</formula>
    </cfRule>
  </conditionalFormatting>
  <conditionalFormatting sqref="B59:C59">
    <cfRule type="cellIs" dxfId="11801" priority="15017" stopIfTrue="1" operator="equal">
      <formula>"Towel"</formula>
    </cfRule>
    <cfRule type="cellIs" dxfId="11800" priority="15018" stopIfTrue="1" operator="equal">
      <formula>"Napkin Hs"</formula>
    </cfRule>
  </conditionalFormatting>
  <conditionalFormatting sqref="C59">
    <cfRule type="cellIs" dxfId="11799" priority="15013" stopIfTrue="1" operator="equal">
      <formula>"Towel"</formula>
    </cfRule>
    <cfRule type="cellIs" dxfId="11798" priority="15014" stopIfTrue="1" operator="equal">
      <formula>"Napkin Hs"</formula>
    </cfRule>
  </conditionalFormatting>
  <conditionalFormatting sqref="B59:C59">
    <cfRule type="cellIs" dxfId="11797" priority="15011" stopIfTrue="1" operator="equal">
      <formula>"Towel"</formula>
    </cfRule>
    <cfRule type="cellIs" dxfId="11796" priority="15012" stopIfTrue="1" operator="equal">
      <formula>"Napkin Hs"</formula>
    </cfRule>
  </conditionalFormatting>
  <conditionalFormatting sqref="B59:C59">
    <cfRule type="cellIs" dxfId="11795" priority="14989" stopIfTrue="1" operator="equal">
      <formula>"Towel"</formula>
    </cfRule>
    <cfRule type="cellIs" dxfId="11794" priority="14990" stopIfTrue="1" operator="equal">
      <formula>"Napkin Hs"</formula>
    </cfRule>
  </conditionalFormatting>
  <conditionalFormatting sqref="C59">
    <cfRule type="cellIs" dxfId="11793" priority="14985" stopIfTrue="1" operator="equal">
      <formula>"Towel"</formula>
    </cfRule>
    <cfRule type="cellIs" dxfId="11792" priority="14986" stopIfTrue="1" operator="equal">
      <formula>"Napkin Hs"</formula>
    </cfRule>
  </conditionalFormatting>
  <conditionalFormatting sqref="C59">
    <cfRule type="cellIs" dxfId="11791" priority="14988" stopIfTrue="1" operator="equal">
      <formula>"Napkin Hs"</formula>
    </cfRule>
  </conditionalFormatting>
  <conditionalFormatting sqref="C59">
    <cfRule type="cellIs" dxfId="11790" priority="14987" stopIfTrue="1" operator="equal">
      <formula>"Towel"</formula>
    </cfRule>
  </conditionalFormatting>
  <conditionalFormatting sqref="B59">
    <cfRule type="cellIs" dxfId="11789" priority="14983" stopIfTrue="1" operator="equal">
      <formula>"Towel"</formula>
    </cfRule>
    <cfRule type="cellIs" dxfId="11788" priority="14984" stopIfTrue="1" operator="equal">
      <formula>"Napkin Hs"</formula>
    </cfRule>
  </conditionalFormatting>
  <conditionalFormatting sqref="B59">
    <cfRule type="cellIs" dxfId="11787" priority="14981" stopIfTrue="1" operator="equal">
      <formula>"Towel"</formula>
    </cfRule>
    <cfRule type="cellIs" dxfId="11786" priority="14982" stopIfTrue="1" operator="equal">
      <formula>"Napkin Hs"</formula>
    </cfRule>
  </conditionalFormatting>
  <conditionalFormatting sqref="B59">
    <cfRule type="cellIs" dxfId="11785" priority="14979" stopIfTrue="1" operator="equal">
      <formula>"Towel"</formula>
    </cfRule>
    <cfRule type="cellIs" dxfId="11784" priority="14980" stopIfTrue="1" operator="equal">
      <formula>"Napkin Hs"</formula>
    </cfRule>
  </conditionalFormatting>
  <conditionalFormatting sqref="B59">
    <cfRule type="cellIs" dxfId="11783" priority="14977" stopIfTrue="1" operator="equal">
      <formula>"Towel"</formula>
    </cfRule>
    <cfRule type="cellIs" dxfId="11782" priority="14978" stopIfTrue="1" operator="equal">
      <formula>"Napkin Hs"</formula>
    </cfRule>
  </conditionalFormatting>
  <conditionalFormatting sqref="B59">
    <cfRule type="cellIs" dxfId="11781" priority="14975" stopIfTrue="1" operator="equal">
      <formula>"Towel"</formula>
    </cfRule>
    <cfRule type="cellIs" dxfId="11780" priority="14976" stopIfTrue="1" operator="equal">
      <formula>"Napkin Hs"</formula>
    </cfRule>
  </conditionalFormatting>
  <conditionalFormatting sqref="B59">
    <cfRule type="cellIs" dxfId="11779" priority="14973" stopIfTrue="1" operator="equal">
      <formula>"Towel"</formula>
    </cfRule>
    <cfRule type="cellIs" dxfId="11778" priority="14974" stopIfTrue="1" operator="equal">
      <formula>"Napkin Hs"</formula>
    </cfRule>
  </conditionalFormatting>
  <conditionalFormatting sqref="B59">
    <cfRule type="cellIs" dxfId="11777" priority="14971" stopIfTrue="1" operator="equal">
      <formula>"Towel"</formula>
    </cfRule>
    <cfRule type="cellIs" dxfId="11776" priority="14972" stopIfTrue="1" operator="equal">
      <formula>"Napkin Hs"</formula>
    </cfRule>
  </conditionalFormatting>
  <conditionalFormatting sqref="B59">
    <cfRule type="cellIs" dxfId="11775" priority="14969" stopIfTrue="1" operator="equal">
      <formula>"Towel"</formula>
    </cfRule>
    <cfRule type="cellIs" dxfId="11774" priority="14970" stopIfTrue="1" operator="equal">
      <formula>"Napkin Hs"</formula>
    </cfRule>
  </conditionalFormatting>
  <conditionalFormatting sqref="B59">
    <cfRule type="cellIs" dxfId="11773" priority="14968" stopIfTrue="1" operator="equal">
      <formula>"Napkin Hs"</formula>
    </cfRule>
  </conditionalFormatting>
  <conditionalFormatting sqref="B59">
    <cfRule type="cellIs" dxfId="11772" priority="14967" stopIfTrue="1" operator="equal">
      <formula>"Napkin Hs"</formula>
    </cfRule>
  </conditionalFormatting>
  <conditionalFormatting sqref="B59">
    <cfRule type="cellIs" dxfId="11771" priority="14966" stopIfTrue="1" operator="equal">
      <formula>"Napkin Hs"</formula>
    </cfRule>
  </conditionalFormatting>
  <conditionalFormatting sqref="C59">
    <cfRule type="cellIs" dxfId="11770" priority="14964" stopIfTrue="1" operator="equal">
      <formula>"Towel"</formula>
    </cfRule>
    <cfRule type="cellIs" dxfId="11769" priority="14965" stopIfTrue="1" operator="equal">
      <formula>"Napkin Hs"</formula>
    </cfRule>
  </conditionalFormatting>
  <conditionalFormatting sqref="C59">
    <cfRule type="cellIs" dxfId="11768" priority="14960" stopIfTrue="1" operator="equal">
      <formula>"Towel"</formula>
    </cfRule>
    <cfRule type="cellIs" dxfId="11767" priority="14961" stopIfTrue="1" operator="equal">
      <formula>"Napkin Hs"</formula>
    </cfRule>
  </conditionalFormatting>
  <conditionalFormatting sqref="C59">
    <cfRule type="cellIs" dxfId="11766" priority="14962" stopIfTrue="1" operator="equal">
      <formula>"Towel"</formula>
    </cfRule>
    <cfRule type="cellIs" dxfId="11765" priority="14963" stopIfTrue="1" operator="equal">
      <formula>"Napkin Hs"</formula>
    </cfRule>
  </conditionalFormatting>
  <conditionalFormatting sqref="C59">
    <cfRule type="cellIs" dxfId="11764" priority="14958" stopIfTrue="1" operator="equal">
      <formula>"Towel"</formula>
    </cfRule>
    <cfRule type="cellIs" dxfId="11763" priority="14959" stopIfTrue="1" operator="equal">
      <formula>"Napkin Hs"</formula>
    </cfRule>
  </conditionalFormatting>
  <conditionalFormatting sqref="C59">
    <cfRule type="cellIs" dxfId="11762" priority="14956" stopIfTrue="1" operator="equal">
      <formula>"Towel"</formula>
    </cfRule>
    <cfRule type="cellIs" dxfId="11761" priority="14957" stopIfTrue="1" operator="equal">
      <formula>"Napkin Hs"</formula>
    </cfRule>
  </conditionalFormatting>
  <conditionalFormatting sqref="C59">
    <cfRule type="cellIs" dxfId="11760" priority="14954" stopIfTrue="1" operator="equal">
      <formula>"Towel"</formula>
    </cfRule>
    <cfRule type="cellIs" dxfId="11759" priority="14955" stopIfTrue="1" operator="equal">
      <formula>"Napkin Hs"</formula>
    </cfRule>
  </conditionalFormatting>
  <conditionalFormatting sqref="C59">
    <cfRule type="cellIs" dxfId="11758" priority="14946" stopIfTrue="1" operator="equal">
      <formula>"Towel"</formula>
    </cfRule>
    <cfRule type="cellIs" dxfId="11757" priority="14947" stopIfTrue="1" operator="equal">
      <formula>"Napkin Hs"</formula>
    </cfRule>
  </conditionalFormatting>
  <conditionalFormatting sqref="C59">
    <cfRule type="cellIs" dxfId="11756" priority="14948" stopIfTrue="1" operator="equal">
      <formula>"Towel"</formula>
    </cfRule>
    <cfRule type="cellIs" dxfId="11755" priority="14949" stopIfTrue="1" operator="equal">
      <formula>"Napkin Hs"</formula>
    </cfRule>
  </conditionalFormatting>
  <conditionalFormatting sqref="C59">
    <cfRule type="cellIs" dxfId="11754" priority="14944" stopIfTrue="1" operator="equal">
      <formula>"Towel"</formula>
    </cfRule>
    <cfRule type="cellIs" dxfId="11753" priority="14945" stopIfTrue="1" operator="equal">
      <formula>"Napkin Hs"</formula>
    </cfRule>
  </conditionalFormatting>
  <conditionalFormatting sqref="C59">
    <cfRule type="cellIs" dxfId="11752" priority="14942" stopIfTrue="1" operator="equal">
      <formula>"Towel"</formula>
    </cfRule>
    <cfRule type="cellIs" dxfId="11751" priority="14943" stopIfTrue="1" operator="equal">
      <formula>"Napkin Hs"</formula>
    </cfRule>
  </conditionalFormatting>
  <conditionalFormatting sqref="C59">
    <cfRule type="cellIs" dxfId="11750" priority="14950" stopIfTrue="1" operator="equal">
      <formula>"Towel"</formula>
    </cfRule>
    <cfRule type="cellIs" dxfId="11749" priority="14951" stopIfTrue="1" operator="equal">
      <formula>"Napkin Hs"</formula>
    </cfRule>
  </conditionalFormatting>
  <conditionalFormatting sqref="C59">
    <cfRule type="cellIs" dxfId="11748" priority="14952" stopIfTrue="1" operator="equal">
      <formula>"Towel"</formula>
    </cfRule>
    <cfRule type="cellIs" dxfId="11747" priority="14953" stopIfTrue="1" operator="equal">
      <formula>"Napkin Hs"</formula>
    </cfRule>
  </conditionalFormatting>
  <conditionalFormatting sqref="C59">
    <cfRule type="cellIs" dxfId="11746" priority="14940" stopIfTrue="1" operator="equal">
      <formula>"Towel"</formula>
    </cfRule>
    <cfRule type="cellIs" dxfId="11745" priority="14941" stopIfTrue="1" operator="equal">
      <formula>"Napkin Hs"</formula>
    </cfRule>
  </conditionalFormatting>
  <conditionalFormatting sqref="C59">
    <cfRule type="cellIs" dxfId="11744" priority="14936" stopIfTrue="1" operator="equal">
      <formula>"Towel"</formula>
    </cfRule>
    <cfRule type="cellIs" dxfId="11743" priority="14937" stopIfTrue="1" operator="equal">
      <formula>"Napkin Hs"</formula>
    </cfRule>
  </conditionalFormatting>
  <conditionalFormatting sqref="C59">
    <cfRule type="cellIs" dxfId="11742" priority="14938" stopIfTrue="1" operator="equal">
      <formula>"Towel"</formula>
    </cfRule>
    <cfRule type="cellIs" dxfId="11741" priority="14939" stopIfTrue="1" operator="equal">
      <formula>"Napkin Hs"</formula>
    </cfRule>
  </conditionalFormatting>
  <conditionalFormatting sqref="C59">
    <cfRule type="cellIs" dxfId="11740" priority="14934" stopIfTrue="1" operator="equal">
      <formula>"Towel"</formula>
    </cfRule>
    <cfRule type="cellIs" dxfId="11739" priority="14935" stopIfTrue="1" operator="equal">
      <formula>"Napkin Hs"</formula>
    </cfRule>
  </conditionalFormatting>
  <conditionalFormatting sqref="C59">
    <cfRule type="cellIs" dxfId="11738" priority="14932" stopIfTrue="1" operator="equal">
      <formula>"Towel"</formula>
    </cfRule>
    <cfRule type="cellIs" dxfId="11737" priority="14933" stopIfTrue="1" operator="equal">
      <formula>"Napkin Hs"</formula>
    </cfRule>
  </conditionalFormatting>
  <conditionalFormatting sqref="C59">
    <cfRule type="cellIs" dxfId="11736" priority="14930" stopIfTrue="1" operator="equal">
      <formula>"Towel"</formula>
    </cfRule>
    <cfRule type="cellIs" dxfId="11735" priority="14931" stopIfTrue="1" operator="equal">
      <formula>"Napkin Hs"</formula>
    </cfRule>
  </conditionalFormatting>
  <conditionalFormatting sqref="C59">
    <cfRule type="cellIs" dxfId="11734" priority="14922" stopIfTrue="1" operator="equal">
      <formula>"Towel"</formula>
    </cfRule>
    <cfRule type="cellIs" dxfId="11733" priority="14923" stopIfTrue="1" operator="equal">
      <formula>"Napkin Hs"</formula>
    </cfRule>
  </conditionalFormatting>
  <conditionalFormatting sqref="C59">
    <cfRule type="cellIs" dxfId="11732" priority="14924" stopIfTrue="1" operator="equal">
      <formula>"Towel"</formula>
    </cfRule>
    <cfRule type="cellIs" dxfId="11731" priority="14925" stopIfTrue="1" operator="equal">
      <formula>"Napkin Hs"</formula>
    </cfRule>
  </conditionalFormatting>
  <conditionalFormatting sqref="C59">
    <cfRule type="cellIs" dxfId="11730" priority="14920" stopIfTrue="1" operator="equal">
      <formula>"Towel"</formula>
    </cfRule>
    <cfRule type="cellIs" dxfId="11729" priority="14921" stopIfTrue="1" operator="equal">
      <formula>"Napkin Hs"</formula>
    </cfRule>
  </conditionalFormatting>
  <conditionalFormatting sqref="C59">
    <cfRule type="cellIs" dxfId="11728" priority="14918" stopIfTrue="1" operator="equal">
      <formula>"Towel"</formula>
    </cfRule>
    <cfRule type="cellIs" dxfId="11727" priority="14919" stopIfTrue="1" operator="equal">
      <formula>"Napkin Hs"</formula>
    </cfRule>
  </conditionalFormatting>
  <conditionalFormatting sqref="C59">
    <cfRule type="cellIs" dxfId="11726" priority="14926" stopIfTrue="1" operator="equal">
      <formula>"Towel"</formula>
    </cfRule>
    <cfRule type="cellIs" dxfId="11725" priority="14927" stopIfTrue="1" operator="equal">
      <formula>"Napkin Hs"</formula>
    </cfRule>
  </conditionalFormatting>
  <conditionalFormatting sqref="C59">
    <cfRule type="cellIs" dxfId="11724" priority="14928" stopIfTrue="1" operator="equal">
      <formula>"Towel"</formula>
    </cfRule>
    <cfRule type="cellIs" dxfId="11723" priority="14929" stopIfTrue="1" operator="equal">
      <formula>"Napkin Hs"</formula>
    </cfRule>
  </conditionalFormatting>
  <conditionalFormatting sqref="C59">
    <cfRule type="cellIs" dxfId="11722" priority="14916" stopIfTrue="1" operator="equal">
      <formula>"Towel"</formula>
    </cfRule>
    <cfRule type="cellIs" dxfId="11721" priority="14917" stopIfTrue="1" operator="equal">
      <formula>"Napkin Hs"</formula>
    </cfRule>
  </conditionalFormatting>
  <conditionalFormatting sqref="C59">
    <cfRule type="cellIs" dxfId="11720" priority="14912" stopIfTrue="1" operator="equal">
      <formula>"Towel"</formula>
    </cfRule>
    <cfRule type="cellIs" dxfId="11719" priority="14913" stopIfTrue="1" operator="equal">
      <formula>"Napkin Hs"</formula>
    </cfRule>
  </conditionalFormatting>
  <conditionalFormatting sqref="C59">
    <cfRule type="cellIs" dxfId="11718" priority="14914" stopIfTrue="1" operator="equal">
      <formula>"Towel"</formula>
    </cfRule>
    <cfRule type="cellIs" dxfId="11717" priority="14915" stopIfTrue="1" operator="equal">
      <formula>"Napkin Hs"</formula>
    </cfRule>
  </conditionalFormatting>
  <conditionalFormatting sqref="C59">
    <cfRule type="cellIs" dxfId="11716" priority="14908" stopIfTrue="1" operator="equal">
      <formula>"Towel"</formula>
    </cfRule>
    <cfRule type="cellIs" dxfId="11715" priority="14909" stopIfTrue="1" operator="equal">
      <formula>"Napkin Hs"</formula>
    </cfRule>
  </conditionalFormatting>
  <conditionalFormatting sqref="C59">
    <cfRule type="cellIs" dxfId="11714" priority="14910" stopIfTrue="1" operator="equal">
      <formula>"Towel"</formula>
    </cfRule>
    <cfRule type="cellIs" dxfId="11713" priority="14911" stopIfTrue="1" operator="equal">
      <formula>"Napkin Hs"</formula>
    </cfRule>
  </conditionalFormatting>
  <conditionalFormatting sqref="C59">
    <cfRule type="cellIs" dxfId="11712" priority="14906" stopIfTrue="1" operator="equal">
      <formula>"Towel"</formula>
    </cfRule>
    <cfRule type="cellIs" dxfId="11711" priority="14907" stopIfTrue="1" operator="equal">
      <formula>"Napkin Hs"</formula>
    </cfRule>
  </conditionalFormatting>
  <conditionalFormatting sqref="C59">
    <cfRule type="cellIs" dxfId="11710" priority="14900" stopIfTrue="1" operator="equal">
      <formula>"Towel"</formula>
    </cfRule>
    <cfRule type="cellIs" dxfId="11709" priority="14901" stopIfTrue="1" operator="equal">
      <formula>"Napkin Hs"</formula>
    </cfRule>
  </conditionalFormatting>
  <conditionalFormatting sqref="C59">
    <cfRule type="cellIs" dxfId="11708" priority="14904" stopIfTrue="1" operator="equal">
      <formula>"Towel"</formula>
    </cfRule>
    <cfRule type="cellIs" dxfId="11707" priority="14905" stopIfTrue="1" operator="equal">
      <formula>"Napkin Hs"</formula>
    </cfRule>
  </conditionalFormatting>
  <conditionalFormatting sqref="C59">
    <cfRule type="cellIs" dxfId="11706" priority="14902" stopIfTrue="1" operator="equal">
      <formula>"Towel"</formula>
    </cfRule>
    <cfRule type="cellIs" dxfId="11705" priority="14903" stopIfTrue="1" operator="equal">
      <formula>"Napkin Hs"</formula>
    </cfRule>
  </conditionalFormatting>
  <conditionalFormatting sqref="C59">
    <cfRule type="cellIs" dxfId="11704" priority="14894" stopIfTrue="1" operator="equal">
      <formula>"Towel"</formula>
    </cfRule>
    <cfRule type="cellIs" dxfId="11703" priority="14895" stopIfTrue="1" operator="equal">
      <formula>"Napkin Hs"</formula>
    </cfRule>
  </conditionalFormatting>
  <conditionalFormatting sqref="C59">
    <cfRule type="cellIs" dxfId="11702" priority="14896" stopIfTrue="1" operator="equal">
      <formula>"Towel"</formula>
    </cfRule>
    <cfRule type="cellIs" dxfId="11701" priority="14897" stopIfTrue="1" operator="equal">
      <formula>"Napkin Hs"</formula>
    </cfRule>
  </conditionalFormatting>
  <conditionalFormatting sqref="C59">
    <cfRule type="cellIs" dxfId="11700" priority="14898" stopIfTrue="1" operator="equal">
      <formula>"Towel"</formula>
    </cfRule>
    <cfRule type="cellIs" dxfId="11699" priority="14899" stopIfTrue="1" operator="equal">
      <formula>"Napkin Hs"</formula>
    </cfRule>
  </conditionalFormatting>
  <conditionalFormatting sqref="C59">
    <cfRule type="cellIs" dxfId="11698" priority="14892" stopIfTrue="1" operator="equal">
      <formula>"Towel"</formula>
    </cfRule>
    <cfRule type="cellIs" dxfId="11697" priority="14893" stopIfTrue="1" operator="equal">
      <formula>"Napkin Hs"</formula>
    </cfRule>
  </conditionalFormatting>
  <conditionalFormatting sqref="C59">
    <cfRule type="cellIs" dxfId="11696" priority="14890" stopIfTrue="1" operator="equal">
      <formula>"Towel"</formula>
    </cfRule>
    <cfRule type="cellIs" dxfId="11695" priority="14891" stopIfTrue="1" operator="equal">
      <formula>"Napkin Hs"</formula>
    </cfRule>
  </conditionalFormatting>
  <conditionalFormatting sqref="C59">
    <cfRule type="cellIs" dxfId="11694" priority="14866" stopIfTrue="1" operator="equal">
      <formula>"Towel"</formula>
    </cfRule>
  </conditionalFormatting>
  <conditionalFormatting sqref="C59">
    <cfRule type="cellIs" dxfId="11693" priority="14867" stopIfTrue="1" operator="equal">
      <formula>"Napkin Hs"</formula>
    </cfRule>
    <cfRule type="cellIs" dxfId="11692" priority="14872" stopIfTrue="1" operator="equal">
      <formula>"Towel"</formula>
    </cfRule>
    <cfRule type="cellIs" dxfId="11691" priority="14873" stopIfTrue="1" operator="equal">
      <formula>"Napkin Hs"</formula>
    </cfRule>
    <cfRule type="cellIs" dxfId="11690" priority="14882" stopIfTrue="1" operator="equal">
      <formula>"Towel"</formula>
    </cfRule>
    <cfRule type="cellIs" dxfId="11689" priority="14883" stopIfTrue="1" operator="equal">
      <formula>"Napkin Hs"</formula>
    </cfRule>
    <cfRule type="cellIs" dxfId="11688" priority="14888" stopIfTrue="1" operator="equal">
      <formula>"Towel"</formula>
    </cfRule>
    <cfRule type="cellIs" dxfId="11687" priority="14889" stopIfTrue="1" operator="equal">
      <formula>"Napkin Hs"</formula>
    </cfRule>
  </conditionalFormatting>
  <conditionalFormatting sqref="C59">
    <cfRule type="cellIs" dxfId="11686" priority="14868" stopIfTrue="1" operator="equal">
      <formula>"Towel"</formula>
    </cfRule>
    <cfRule type="cellIs" dxfId="11685" priority="14869" stopIfTrue="1" operator="equal">
      <formula>"Napkin Hs"</formula>
    </cfRule>
    <cfRule type="cellIs" dxfId="11684" priority="14870" stopIfTrue="1" operator="equal">
      <formula>"Towel"</formula>
    </cfRule>
    <cfRule type="cellIs" dxfId="11683" priority="14871" stopIfTrue="1" operator="equal">
      <formula>"Napkin Hs"</formula>
    </cfRule>
    <cfRule type="cellIs" dxfId="11682" priority="14874" stopIfTrue="1" operator="equal">
      <formula>"Towel"</formula>
    </cfRule>
    <cfRule type="cellIs" dxfId="11681" priority="14875" stopIfTrue="1" operator="equal">
      <formula>"Napkin Hs"</formula>
    </cfRule>
    <cfRule type="cellIs" dxfId="11680" priority="14876" stopIfTrue="1" operator="equal">
      <formula>"Towel"</formula>
    </cfRule>
    <cfRule type="cellIs" dxfId="11679" priority="14877" stopIfTrue="1" operator="equal">
      <formula>"Napkin Hs"</formula>
    </cfRule>
    <cfRule type="cellIs" dxfId="11678" priority="14878" stopIfTrue="1" operator="equal">
      <formula>"Towel"</formula>
    </cfRule>
    <cfRule type="cellIs" dxfId="11677" priority="14879" stopIfTrue="1" operator="equal">
      <formula>"Napkin Hs"</formula>
    </cfRule>
    <cfRule type="cellIs" dxfId="11676" priority="14880" stopIfTrue="1" operator="equal">
      <formula>"Towel"</formula>
    </cfRule>
    <cfRule type="cellIs" dxfId="11675" priority="14881" stopIfTrue="1" operator="equal">
      <formula>"Napkin Hs"</formula>
    </cfRule>
    <cfRule type="cellIs" dxfId="11674" priority="14884" stopIfTrue="1" operator="equal">
      <formula>"Towel"</formula>
    </cfRule>
    <cfRule type="cellIs" dxfId="11673" priority="14885" stopIfTrue="1" operator="equal">
      <formula>"Napkin Hs"</formula>
    </cfRule>
    <cfRule type="cellIs" dxfId="11672" priority="14887" stopIfTrue="1" operator="equal">
      <formula>"Napkin Hs"</formula>
    </cfRule>
  </conditionalFormatting>
  <conditionalFormatting sqref="C59">
    <cfRule type="cellIs" dxfId="11671" priority="14886" stopIfTrue="1" operator="equal">
      <formula>"Towel"</formula>
    </cfRule>
  </conditionalFormatting>
  <conditionalFormatting sqref="C59">
    <cfRule type="cellIs" dxfId="11670" priority="14864" stopIfTrue="1" operator="equal">
      <formula>"Towel"</formula>
    </cfRule>
    <cfRule type="cellIs" dxfId="11669" priority="14865" stopIfTrue="1" operator="equal">
      <formula>"Napkin Hs"</formula>
    </cfRule>
  </conditionalFormatting>
  <conditionalFormatting sqref="C59">
    <cfRule type="cellIs" dxfId="11668" priority="14863" stopIfTrue="1" operator="equal">
      <formula>"Napkin Hs"</formula>
    </cfRule>
  </conditionalFormatting>
  <conditionalFormatting sqref="C59">
    <cfRule type="cellIs" dxfId="11667" priority="14862" stopIfTrue="1" operator="equal">
      <formula>"Towel"</formula>
    </cfRule>
  </conditionalFormatting>
  <conditionalFormatting sqref="C59">
    <cfRule type="cellIs" dxfId="11666" priority="14860" stopIfTrue="1" operator="equal">
      <formula>"Towel"</formula>
    </cfRule>
  </conditionalFormatting>
  <conditionalFormatting sqref="C59">
    <cfRule type="cellIs" dxfId="11665" priority="14861" stopIfTrue="1" operator="equal">
      <formula>"Napkin Hs"</formula>
    </cfRule>
  </conditionalFormatting>
  <conditionalFormatting sqref="C59">
    <cfRule type="cellIs" dxfId="11664" priority="14764" stopIfTrue="1" operator="equal">
      <formula>"Towel"</formula>
    </cfRule>
  </conditionalFormatting>
  <conditionalFormatting sqref="C59">
    <cfRule type="cellIs" dxfId="11663" priority="14774" stopIfTrue="1" operator="equal">
      <formula>"Towel"</formula>
    </cfRule>
    <cfRule type="cellIs" dxfId="11662" priority="14775" stopIfTrue="1" operator="equal">
      <formula>"Napkin Hs"</formula>
    </cfRule>
    <cfRule type="cellIs" dxfId="11661" priority="14780" stopIfTrue="1" operator="equal">
      <formula>"Towel"</formula>
    </cfRule>
    <cfRule type="cellIs" dxfId="11660" priority="14781" stopIfTrue="1" operator="equal">
      <formula>"Napkin Hs"</formula>
    </cfRule>
    <cfRule type="cellIs" dxfId="11659" priority="14786" stopIfTrue="1" operator="equal">
      <formula>"Towel"</formula>
    </cfRule>
    <cfRule type="cellIs" dxfId="11658" priority="14787" stopIfTrue="1" operator="equal">
      <formula>"Napkin Hs"</formula>
    </cfRule>
    <cfRule type="cellIs" dxfId="11657" priority="14788" stopIfTrue="1" operator="equal">
      <formula>"Towel"</formula>
    </cfRule>
    <cfRule type="cellIs" dxfId="11656" priority="14789" stopIfTrue="1" operator="equal">
      <formula>"Napkin Hs"</formula>
    </cfRule>
    <cfRule type="cellIs" dxfId="11655" priority="14794" stopIfTrue="1" operator="equal">
      <formula>"Towel"</formula>
    </cfRule>
    <cfRule type="cellIs" dxfId="11654" priority="14795" stopIfTrue="1" operator="equal">
      <formula>"Napkin Hs"</formula>
    </cfRule>
    <cfRule type="cellIs" dxfId="11653" priority="14804" stopIfTrue="1" operator="equal">
      <formula>"Towel"</formula>
    </cfRule>
    <cfRule type="cellIs" dxfId="11652" priority="14805" stopIfTrue="1" operator="equal">
      <formula>"Napkin Hs"</formula>
    </cfRule>
    <cfRule type="cellIs" dxfId="11651" priority="14810" stopIfTrue="1" operator="equal">
      <formula>"Towel"</formula>
    </cfRule>
    <cfRule type="cellIs" dxfId="11650" priority="14811" stopIfTrue="1" operator="equal">
      <formula>"Napkin Hs"</formula>
    </cfRule>
    <cfRule type="cellIs" dxfId="11649" priority="14812" stopIfTrue="1" operator="equal">
      <formula>"Towel"</formula>
    </cfRule>
    <cfRule type="cellIs" dxfId="11648" priority="14813" stopIfTrue="1" operator="equal">
      <formula>"Napkin Hs"</formula>
    </cfRule>
    <cfRule type="cellIs" dxfId="11647" priority="14818" stopIfTrue="1" operator="equal">
      <formula>"Towel"</formula>
    </cfRule>
    <cfRule type="cellIs" dxfId="11646" priority="14819" stopIfTrue="1" operator="equal">
      <formula>"Napkin Hs"</formula>
    </cfRule>
    <cfRule type="cellIs" dxfId="11645" priority="14828" stopIfTrue="1" operator="equal">
      <formula>"Towel"</formula>
    </cfRule>
    <cfRule type="cellIs" dxfId="11644" priority="14829" stopIfTrue="1" operator="equal">
      <formula>"Napkin Hs"</formula>
    </cfRule>
    <cfRule type="cellIs" dxfId="11643" priority="14830" stopIfTrue="1" operator="equal">
      <formula>"Towel"</formula>
    </cfRule>
    <cfRule type="cellIs" dxfId="11642" priority="14831" stopIfTrue="1" operator="equal">
      <formula>"Napkin Hs"</formula>
    </cfRule>
    <cfRule type="cellIs" dxfId="11641" priority="14836" stopIfTrue="1" operator="equal">
      <formula>"Towel"</formula>
    </cfRule>
    <cfRule type="cellIs" dxfId="11640" priority="14837" stopIfTrue="1" operator="equal">
      <formula>"Napkin Hs"</formula>
    </cfRule>
    <cfRule type="cellIs" dxfId="11639" priority="14846" stopIfTrue="1" operator="equal">
      <formula>"Towel"</formula>
    </cfRule>
    <cfRule type="cellIs" dxfId="11638" priority="14847" stopIfTrue="1" operator="equal">
      <formula>"Napkin Hs"</formula>
    </cfRule>
    <cfRule type="cellIs" dxfId="11637" priority="14848" stopIfTrue="1" operator="equal">
      <formula>"Towel"</formula>
    </cfRule>
    <cfRule type="cellIs" dxfId="11636" priority="14849" stopIfTrue="1" operator="equal">
      <formula>"Napkin Hs"</formula>
    </cfRule>
    <cfRule type="cellIs" dxfId="11635" priority="14855" stopIfTrue="1" operator="equal">
      <formula>"Napkin Hs"</formula>
    </cfRule>
  </conditionalFormatting>
  <conditionalFormatting sqref="C59">
    <cfRule type="cellIs" dxfId="11634" priority="14854" stopIfTrue="1" operator="equal">
      <formula>"Towel"</formula>
    </cfRule>
  </conditionalFormatting>
  <conditionalFormatting sqref="C59">
    <cfRule type="cellIs" dxfId="11633" priority="14765" stopIfTrue="1" operator="equal">
      <formula>"Napkin Hs"</formula>
    </cfRule>
    <cfRule type="cellIs" dxfId="11632" priority="14766" stopIfTrue="1" operator="equal">
      <formula>"Towel"</formula>
    </cfRule>
    <cfRule type="cellIs" dxfId="11631" priority="14767" stopIfTrue="1" operator="equal">
      <formula>"Napkin Hs"</formula>
    </cfRule>
    <cfRule type="cellIs" dxfId="11630" priority="14768" stopIfTrue="1" operator="equal">
      <formula>"Towel"</formula>
    </cfRule>
    <cfRule type="cellIs" dxfId="11629" priority="14769" stopIfTrue="1" operator="equal">
      <formula>"Napkin Hs"</formula>
    </cfRule>
    <cfRule type="cellIs" dxfId="11628" priority="14770" stopIfTrue="1" operator="equal">
      <formula>"Towel"</formula>
    </cfRule>
    <cfRule type="cellIs" dxfId="11627" priority="14771" stopIfTrue="1" operator="equal">
      <formula>"Napkin Hs"</formula>
    </cfRule>
    <cfRule type="cellIs" dxfId="11626" priority="14772" stopIfTrue="1" operator="equal">
      <formula>"Towel"</formula>
    </cfRule>
    <cfRule type="cellIs" dxfId="11625" priority="14773" stopIfTrue="1" operator="equal">
      <formula>"Napkin Hs"</formula>
    </cfRule>
    <cfRule type="cellIs" dxfId="11624" priority="14776" stopIfTrue="1" operator="equal">
      <formula>"Towel"</formula>
    </cfRule>
    <cfRule type="cellIs" dxfId="11623" priority="14777" stopIfTrue="1" operator="equal">
      <formula>"Napkin Hs"</formula>
    </cfRule>
    <cfRule type="cellIs" dxfId="11622" priority="14778" stopIfTrue="1" operator="equal">
      <formula>"Towel"</formula>
    </cfRule>
    <cfRule type="cellIs" dxfId="11621" priority="14779" stopIfTrue="1" operator="equal">
      <formula>"Napkin Hs"</formula>
    </cfRule>
    <cfRule type="cellIs" dxfId="11620" priority="14782" stopIfTrue="1" operator="equal">
      <formula>"Towel"</formula>
    </cfRule>
    <cfRule type="cellIs" dxfId="11619" priority="14783" stopIfTrue="1" operator="equal">
      <formula>"Napkin Hs"</formula>
    </cfRule>
    <cfRule type="cellIs" dxfId="11618" priority="14784" stopIfTrue="1" operator="equal">
      <formula>"Towel"</formula>
    </cfRule>
    <cfRule type="cellIs" dxfId="11617" priority="14785" stopIfTrue="1" operator="equal">
      <formula>"Napkin Hs"</formula>
    </cfRule>
    <cfRule type="cellIs" dxfId="11616" priority="14790" stopIfTrue="1" operator="equal">
      <formula>"Towel"</formula>
    </cfRule>
    <cfRule type="cellIs" dxfId="11615" priority="14791" stopIfTrue="1" operator="equal">
      <formula>"Napkin Hs"</formula>
    </cfRule>
    <cfRule type="cellIs" dxfId="11614" priority="14792" stopIfTrue="1" operator="equal">
      <formula>"Towel"</formula>
    </cfRule>
    <cfRule type="cellIs" dxfId="11613" priority="14793" stopIfTrue="1" operator="equal">
      <formula>"Napkin Hs"</formula>
    </cfRule>
    <cfRule type="cellIs" dxfId="11612" priority="14796" stopIfTrue="1" operator="equal">
      <formula>"Towel"</formula>
    </cfRule>
    <cfRule type="cellIs" dxfId="11611" priority="14797" stopIfTrue="1" operator="equal">
      <formula>"Napkin Hs"</formula>
    </cfRule>
    <cfRule type="cellIs" dxfId="11610" priority="14798" stopIfTrue="1" operator="equal">
      <formula>"Towel"</formula>
    </cfRule>
    <cfRule type="cellIs" dxfId="11609" priority="14799" stopIfTrue="1" operator="equal">
      <formula>"Napkin Hs"</formula>
    </cfRule>
    <cfRule type="cellIs" dxfId="11608" priority="14800" stopIfTrue="1" operator="equal">
      <formula>"Towel"</formula>
    </cfRule>
    <cfRule type="cellIs" dxfId="11607" priority="14801" stopIfTrue="1" operator="equal">
      <formula>"Napkin Hs"</formula>
    </cfRule>
    <cfRule type="cellIs" dxfId="11606" priority="14802" stopIfTrue="1" operator="equal">
      <formula>"Towel"</formula>
    </cfRule>
    <cfRule type="cellIs" dxfId="11605" priority="14803" stopIfTrue="1" operator="equal">
      <formula>"Napkin Hs"</formula>
    </cfRule>
    <cfRule type="cellIs" dxfId="11604" priority="14806" stopIfTrue="1" operator="equal">
      <formula>"Towel"</formula>
    </cfRule>
    <cfRule type="cellIs" dxfId="11603" priority="14807" stopIfTrue="1" operator="equal">
      <formula>"Napkin Hs"</formula>
    </cfRule>
    <cfRule type="cellIs" dxfId="11602" priority="14808" stopIfTrue="1" operator="equal">
      <formula>"Towel"</formula>
    </cfRule>
    <cfRule type="cellIs" dxfId="11601" priority="14809" stopIfTrue="1" operator="equal">
      <formula>"Napkin Hs"</formula>
    </cfRule>
    <cfRule type="cellIs" dxfId="11600" priority="14814" stopIfTrue="1" operator="equal">
      <formula>"Towel"</formula>
    </cfRule>
    <cfRule type="cellIs" dxfId="11599" priority="14815" stopIfTrue="1" operator="equal">
      <formula>"Napkin Hs"</formula>
    </cfRule>
    <cfRule type="cellIs" dxfId="11598" priority="14816" stopIfTrue="1" operator="equal">
      <formula>"Towel"</formula>
    </cfRule>
    <cfRule type="cellIs" dxfId="11597" priority="14817" stopIfTrue="1" operator="equal">
      <formula>"Napkin Hs"</formula>
    </cfRule>
    <cfRule type="cellIs" dxfId="11596" priority="14820" stopIfTrue="1" operator="equal">
      <formula>"Towel"</formula>
    </cfRule>
    <cfRule type="cellIs" dxfId="11595" priority="14821" stopIfTrue="1" operator="equal">
      <formula>"Napkin Hs"</formula>
    </cfRule>
    <cfRule type="cellIs" dxfId="11594" priority="14822" stopIfTrue="1" operator="equal">
      <formula>"Towel"</formula>
    </cfRule>
    <cfRule type="cellIs" dxfId="11593" priority="14823" stopIfTrue="1" operator="equal">
      <formula>"Napkin Hs"</formula>
    </cfRule>
    <cfRule type="cellIs" dxfId="11592" priority="14824" stopIfTrue="1" operator="equal">
      <formula>"Towel"</formula>
    </cfRule>
    <cfRule type="cellIs" dxfId="11591" priority="14825" stopIfTrue="1" operator="equal">
      <formula>"Napkin Hs"</formula>
    </cfRule>
    <cfRule type="cellIs" dxfId="11590" priority="14826" stopIfTrue="1" operator="equal">
      <formula>"Towel"</formula>
    </cfRule>
    <cfRule type="cellIs" dxfId="11589" priority="14827" stopIfTrue="1" operator="equal">
      <formula>"Napkin Hs"</formula>
    </cfRule>
    <cfRule type="cellIs" dxfId="11588" priority="14832" stopIfTrue="1" operator="equal">
      <formula>"Towel"</formula>
    </cfRule>
    <cfRule type="cellIs" dxfId="11587" priority="14833" stopIfTrue="1" operator="equal">
      <formula>"Napkin Hs"</formula>
    </cfRule>
    <cfRule type="cellIs" dxfId="11586" priority="14834" stopIfTrue="1" operator="equal">
      <formula>"Towel"</formula>
    </cfRule>
    <cfRule type="cellIs" dxfId="11585" priority="14835" stopIfTrue="1" operator="equal">
      <formula>"Napkin Hs"</formula>
    </cfRule>
    <cfRule type="cellIs" dxfId="11584" priority="14838" stopIfTrue="1" operator="equal">
      <formula>"Towel"</formula>
    </cfRule>
    <cfRule type="cellIs" dxfId="11583" priority="14839" stopIfTrue="1" operator="equal">
      <formula>"Napkin Hs"</formula>
    </cfRule>
    <cfRule type="cellIs" dxfId="11582" priority="14840" stopIfTrue="1" operator="equal">
      <formula>"Towel"</formula>
    </cfRule>
    <cfRule type="cellIs" dxfId="11581" priority="14841" stopIfTrue="1" operator="equal">
      <formula>"Napkin Hs"</formula>
    </cfRule>
    <cfRule type="cellIs" dxfId="11580" priority="14842" stopIfTrue="1" operator="equal">
      <formula>"Towel"</formula>
    </cfRule>
    <cfRule type="cellIs" dxfId="11579" priority="14843" stopIfTrue="1" operator="equal">
      <formula>"Napkin Hs"</formula>
    </cfRule>
    <cfRule type="cellIs" dxfId="11578" priority="14844" stopIfTrue="1" operator="equal">
      <formula>"Towel"</formula>
    </cfRule>
    <cfRule type="cellIs" dxfId="11577" priority="14845" stopIfTrue="1" operator="equal">
      <formula>"Napkin Hs"</formula>
    </cfRule>
    <cfRule type="cellIs" dxfId="11576" priority="14850" stopIfTrue="1" operator="equal">
      <formula>"Towel"</formula>
    </cfRule>
    <cfRule type="cellIs" dxfId="11575" priority="14851" stopIfTrue="1" operator="equal">
      <formula>"Napkin Hs"</formula>
    </cfRule>
    <cfRule type="cellIs" dxfId="11574" priority="14852" stopIfTrue="1" operator="equal">
      <formula>"Towel"</formula>
    </cfRule>
    <cfRule type="cellIs" dxfId="11573" priority="14853" stopIfTrue="1" operator="equal">
      <formula>"Napkin Hs"</formula>
    </cfRule>
    <cfRule type="cellIs" dxfId="11572" priority="14856" stopIfTrue="1" operator="equal">
      <formula>"Towel"</formula>
    </cfRule>
    <cfRule type="cellIs" dxfId="11571" priority="14857" stopIfTrue="1" operator="equal">
      <formula>"Napkin Hs"</formula>
    </cfRule>
    <cfRule type="cellIs" dxfId="11570" priority="14858" stopIfTrue="1" operator="equal">
      <formula>"Towel"</formula>
    </cfRule>
    <cfRule type="cellIs" dxfId="11569" priority="14859" stopIfTrue="1" operator="equal">
      <formula>"Napkin Hs"</formula>
    </cfRule>
  </conditionalFormatting>
  <conditionalFormatting sqref="C59">
    <cfRule type="cellIs" dxfId="11568" priority="14763" stopIfTrue="1" operator="equal">
      <formula>"Napkin Hs"</formula>
    </cfRule>
  </conditionalFormatting>
  <conditionalFormatting sqref="C59">
    <cfRule type="cellIs" dxfId="11567" priority="14762" stopIfTrue="1" operator="equal">
      <formula>"Napkin Hs"</formula>
    </cfRule>
  </conditionalFormatting>
  <conditionalFormatting sqref="C59">
    <cfRule type="cellIs" dxfId="11566" priority="14761" stopIfTrue="1" operator="equal">
      <formula>"Napkin Hs"</formula>
    </cfRule>
  </conditionalFormatting>
  <conditionalFormatting sqref="C59">
    <cfRule type="cellIs" dxfId="11565" priority="14760" stopIfTrue="1" operator="equal">
      <formula>"Napkin Hs"</formula>
    </cfRule>
  </conditionalFormatting>
  <conditionalFormatting sqref="C59">
    <cfRule type="cellIs" dxfId="11564" priority="14759" stopIfTrue="1" operator="equal">
      <formula>"Napkin Hs"</formula>
    </cfRule>
  </conditionalFormatting>
  <conditionalFormatting sqref="C59">
    <cfRule type="cellIs" dxfId="11563" priority="14758" stopIfTrue="1" operator="equal">
      <formula>"Napkin Hs"</formula>
    </cfRule>
  </conditionalFormatting>
  <conditionalFormatting sqref="C59">
    <cfRule type="cellIs" dxfId="11562" priority="14754" stopIfTrue="1" operator="equal">
      <formula>"Towel"</formula>
    </cfRule>
    <cfRule type="cellIs" dxfId="11561" priority="14755" stopIfTrue="1" operator="equal">
      <formula>"Napkin Hs"</formula>
    </cfRule>
  </conditionalFormatting>
  <conditionalFormatting sqref="C59">
    <cfRule type="cellIs" dxfId="11560" priority="14756" stopIfTrue="1" operator="equal">
      <formula>"Towel"</formula>
    </cfRule>
    <cfRule type="cellIs" dxfId="11559" priority="14757" stopIfTrue="1" operator="equal">
      <formula>"Napkin Hs"</formula>
    </cfRule>
  </conditionalFormatting>
  <conditionalFormatting sqref="C59">
    <cfRule type="cellIs" dxfId="11558" priority="14750" stopIfTrue="1" operator="equal">
      <formula>"Towel"</formula>
    </cfRule>
    <cfRule type="cellIs" dxfId="11557" priority="14751" stopIfTrue="1" operator="equal">
      <formula>"Napkin Hs"</formula>
    </cfRule>
  </conditionalFormatting>
  <conditionalFormatting sqref="C59">
    <cfRule type="cellIs" dxfId="11556" priority="14752" stopIfTrue="1" operator="equal">
      <formula>"Towel"</formula>
    </cfRule>
    <cfRule type="cellIs" dxfId="11555" priority="14753" stopIfTrue="1" operator="equal">
      <formula>"Napkin Hs"</formula>
    </cfRule>
  </conditionalFormatting>
  <conditionalFormatting sqref="C59">
    <cfRule type="cellIs" dxfId="11554" priority="14748" stopIfTrue="1" operator="equal">
      <formula>"Towel"</formula>
    </cfRule>
    <cfRule type="cellIs" dxfId="11553" priority="14749" stopIfTrue="1" operator="equal">
      <formula>"Napkin Hs"</formula>
    </cfRule>
  </conditionalFormatting>
  <conditionalFormatting sqref="C59">
    <cfRule type="cellIs" dxfId="11552" priority="14744" stopIfTrue="1" operator="equal">
      <formula>"Towel"</formula>
    </cfRule>
    <cfRule type="cellIs" dxfId="11551" priority="14745" stopIfTrue="1" operator="equal">
      <formula>"Napkin Hs"</formula>
    </cfRule>
  </conditionalFormatting>
  <conditionalFormatting sqref="C59">
    <cfRule type="cellIs" dxfId="11550" priority="14746" stopIfTrue="1" operator="equal">
      <formula>"Towel"</formula>
    </cfRule>
    <cfRule type="cellIs" dxfId="11549" priority="14747" stopIfTrue="1" operator="equal">
      <formula>"Napkin Hs"</formula>
    </cfRule>
  </conditionalFormatting>
  <conditionalFormatting sqref="C59">
    <cfRule type="cellIs" dxfId="11548" priority="14740" stopIfTrue="1" operator="equal">
      <formula>"Towel"</formula>
    </cfRule>
    <cfRule type="cellIs" dxfId="11547" priority="14741" stopIfTrue="1" operator="equal">
      <formula>"Napkin Hs"</formula>
    </cfRule>
  </conditionalFormatting>
  <conditionalFormatting sqref="C59">
    <cfRule type="cellIs" dxfId="11546" priority="14742" stopIfTrue="1" operator="equal">
      <formula>"Towel"</formula>
    </cfRule>
    <cfRule type="cellIs" dxfId="11545" priority="14743" stopIfTrue="1" operator="equal">
      <formula>"Napkin Hs"</formula>
    </cfRule>
  </conditionalFormatting>
  <conditionalFormatting sqref="C59">
    <cfRule type="cellIs" dxfId="11544" priority="14738" stopIfTrue="1" operator="equal">
      <formula>"Towel"</formula>
    </cfRule>
    <cfRule type="cellIs" dxfId="11543" priority="14739" stopIfTrue="1" operator="equal">
      <formula>"Napkin Hs"</formula>
    </cfRule>
  </conditionalFormatting>
  <conditionalFormatting sqref="C59">
    <cfRule type="cellIs" dxfId="11542" priority="14732" stopIfTrue="1" operator="equal">
      <formula>"Towel"</formula>
    </cfRule>
    <cfRule type="cellIs" dxfId="11541" priority="14733" stopIfTrue="1" operator="equal">
      <formula>"Napkin Hs"</formula>
    </cfRule>
  </conditionalFormatting>
  <conditionalFormatting sqref="C59">
    <cfRule type="cellIs" dxfId="11540" priority="14736" stopIfTrue="1" operator="equal">
      <formula>"Towel"</formula>
    </cfRule>
    <cfRule type="cellIs" dxfId="11539" priority="14737" stopIfTrue="1" operator="equal">
      <formula>"Napkin Hs"</formula>
    </cfRule>
  </conditionalFormatting>
  <conditionalFormatting sqref="C59">
    <cfRule type="cellIs" dxfId="11538" priority="14734" stopIfTrue="1" operator="equal">
      <formula>"Towel"</formula>
    </cfRule>
    <cfRule type="cellIs" dxfId="11537" priority="14735" stopIfTrue="1" operator="equal">
      <formula>"Napkin Hs"</formula>
    </cfRule>
  </conditionalFormatting>
  <conditionalFormatting sqref="C59">
    <cfRule type="cellIs" dxfId="11536" priority="14726" stopIfTrue="1" operator="equal">
      <formula>"Towel"</formula>
    </cfRule>
    <cfRule type="cellIs" dxfId="11535" priority="14727" stopIfTrue="1" operator="equal">
      <formula>"Napkin Hs"</formula>
    </cfRule>
  </conditionalFormatting>
  <conditionalFormatting sqref="C59">
    <cfRule type="cellIs" dxfId="11534" priority="14728" stopIfTrue="1" operator="equal">
      <formula>"Towel"</formula>
    </cfRule>
    <cfRule type="cellIs" dxfId="11533" priority="14729" stopIfTrue="1" operator="equal">
      <formula>"Napkin Hs"</formula>
    </cfRule>
  </conditionalFormatting>
  <conditionalFormatting sqref="C59">
    <cfRule type="cellIs" dxfId="11532" priority="14730" stopIfTrue="1" operator="equal">
      <formula>"Towel"</formula>
    </cfRule>
    <cfRule type="cellIs" dxfId="11531" priority="14731" stopIfTrue="1" operator="equal">
      <formula>"Napkin Hs"</formula>
    </cfRule>
  </conditionalFormatting>
  <conditionalFormatting sqref="C59">
    <cfRule type="cellIs" dxfId="11530" priority="14724" stopIfTrue="1" operator="equal">
      <formula>"Towel"</formula>
    </cfRule>
    <cfRule type="cellIs" dxfId="11529" priority="14725" stopIfTrue="1" operator="equal">
      <formula>"Napkin Hs"</formula>
    </cfRule>
  </conditionalFormatting>
  <conditionalFormatting sqref="C59">
    <cfRule type="cellIs" dxfId="11528" priority="14722" stopIfTrue="1" operator="equal">
      <formula>"Towel"</formula>
    </cfRule>
    <cfRule type="cellIs" dxfId="11527" priority="14723" stopIfTrue="1" operator="equal">
      <formula>"Napkin Hs"</formula>
    </cfRule>
  </conditionalFormatting>
  <conditionalFormatting sqref="C59">
    <cfRule type="cellIs" dxfId="11526" priority="14698" stopIfTrue="1" operator="equal">
      <formula>"Towel"</formula>
    </cfRule>
  </conditionalFormatting>
  <conditionalFormatting sqref="C59">
    <cfRule type="cellIs" dxfId="11525" priority="14699" stopIfTrue="1" operator="equal">
      <formula>"Napkin Hs"</formula>
    </cfRule>
    <cfRule type="cellIs" dxfId="11524" priority="14704" stopIfTrue="1" operator="equal">
      <formula>"Towel"</formula>
    </cfRule>
    <cfRule type="cellIs" dxfId="11523" priority="14705" stopIfTrue="1" operator="equal">
      <formula>"Napkin Hs"</formula>
    </cfRule>
    <cfRule type="cellIs" dxfId="11522" priority="14714" stopIfTrue="1" operator="equal">
      <formula>"Towel"</formula>
    </cfRule>
    <cfRule type="cellIs" dxfId="11521" priority="14715" stopIfTrue="1" operator="equal">
      <formula>"Napkin Hs"</formula>
    </cfRule>
    <cfRule type="cellIs" dxfId="11520" priority="14720" stopIfTrue="1" operator="equal">
      <formula>"Towel"</formula>
    </cfRule>
    <cfRule type="cellIs" dxfId="11519" priority="14721" stopIfTrue="1" operator="equal">
      <formula>"Napkin Hs"</formula>
    </cfRule>
  </conditionalFormatting>
  <conditionalFormatting sqref="C59">
    <cfRule type="cellIs" dxfId="11518" priority="14700" stopIfTrue="1" operator="equal">
      <formula>"Towel"</formula>
    </cfRule>
    <cfRule type="cellIs" dxfId="11517" priority="14701" stopIfTrue="1" operator="equal">
      <formula>"Napkin Hs"</formula>
    </cfRule>
    <cfRule type="cellIs" dxfId="11516" priority="14702" stopIfTrue="1" operator="equal">
      <formula>"Towel"</formula>
    </cfRule>
    <cfRule type="cellIs" dxfId="11515" priority="14703" stopIfTrue="1" operator="equal">
      <formula>"Napkin Hs"</formula>
    </cfRule>
    <cfRule type="cellIs" dxfId="11514" priority="14706" stopIfTrue="1" operator="equal">
      <formula>"Towel"</formula>
    </cfRule>
    <cfRule type="cellIs" dxfId="11513" priority="14707" stopIfTrue="1" operator="equal">
      <formula>"Napkin Hs"</formula>
    </cfRule>
    <cfRule type="cellIs" dxfId="11512" priority="14708" stopIfTrue="1" operator="equal">
      <formula>"Towel"</formula>
    </cfRule>
    <cfRule type="cellIs" dxfId="11511" priority="14709" stopIfTrue="1" operator="equal">
      <formula>"Napkin Hs"</formula>
    </cfRule>
    <cfRule type="cellIs" dxfId="11510" priority="14710" stopIfTrue="1" operator="equal">
      <formula>"Towel"</formula>
    </cfRule>
    <cfRule type="cellIs" dxfId="11509" priority="14711" stopIfTrue="1" operator="equal">
      <formula>"Napkin Hs"</formula>
    </cfRule>
    <cfRule type="cellIs" dxfId="11508" priority="14712" stopIfTrue="1" operator="equal">
      <formula>"Towel"</formula>
    </cfRule>
    <cfRule type="cellIs" dxfId="11507" priority="14713" stopIfTrue="1" operator="equal">
      <formula>"Napkin Hs"</formula>
    </cfRule>
    <cfRule type="cellIs" dxfId="11506" priority="14716" stopIfTrue="1" operator="equal">
      <formula>"Towel"</formula>
    </cfRule>
    <cfRule type="cellIs" dxfId="11505" priority="14717" stopIfTrue="1" operator="equal">
      <formula>"Napkin Hs"</formula>
    </cfRule>
    <cfRule type="cellIs" dxfId="11504" priority="14719" stopIfTrue="1" operator="equal">
      <formula>"Napkin Hs"</formula>
    </cfRule>
  </conditionalFormatting>
  <conditionalFormatting sqref="C59">
    <cfRule type="cellIs" dxfId="11503" priority="14718" stopIfTrue="1" operator="equal">
      <formula>"Towel"</formula>
    </cfRule>
  </conditionalFormatting>
  <conditionalFormatting sqref="C59">
    <cfRule type="cellIs" dxfId="11502" priority="14696" stopIfTrue="1" operator="equal">
      <formula>"Towel"</formula>
    </cfRule>
    <cfRule type="cellIs" dxfId="11501" priority="14697" stopIfTrue="1" operator="equal">
      <formula>"Napkin Hs"</formula>
    </cfRule>
  </conditionalFormatting>
  <conditionalFormatting sqref="C59">
    <cfRule type="cellIs" dxfId="11500" priority="14695" stopIfTrue="1" operator="equal">
      <formula>"Napkin Hs"</formula>
    </cfRule>
  </conditionalFormatting>
  <conditionalFormatting sqref="C59">
    <cfRule type="cellIs" dxfId="11499" priority="14694" stopIfTrue="1" operator="equal">
      <formula>"Towel"</formula>
    </cfRule>
  </conditionalFormatting>
  <conditionalFormatting sqref="C59">
    <cfRule type="cellIs" dxfId="11498" priority="14692" stopIfTrue="1" operator="equal">
      <formula>"Towel"</formula>
    </cfRule>
  </conditionalFormatting>
  <conditionalFormatting sqref="C59">
    <cfRule type="cellIs" dxfId="11497" priority="14693" stopIfTrue="1" operator="equal">
      <formula>"Napkin Hs"</formula>
    </cfRule>
  </conditionalFormatting>
  <conditionalFormatting sqref="C59">
    <cfRule type="cellIs" dxfId="11496" priority="14596" stopIfTrue="1" operator="equal">
      <formula>"Towel"</formula>
    </cfRule>
  </conditionalFormatting>
  <conditionalFormatting sqref="C59">
    <cfRule type="cellIs" dxfId="11495" priority="14606" stopIfTrue="1" operator="equal">
      <formula>"Towel"</formula>
    </cfRule>
    <cfRule type="cellIs" dxfId="11494" priority="14607" stopIfTrue="1" operator="equal">
      <formula>"Napkin Hs"</formula>
    </cfRule>
    <cfRule type="cellIs" dxfId="11493" priority="14612" stopIfTrue="1" operator="equal">
      <formula>"Towel"</formula>
    </cfRule>
    <cfRule type="cellIs" dxfId="11492" priority="14613" stopIfTrue="1" operator="equal">
      <formula>"Napkin Hs"</formula>
    </cfRule>
    <cfRule type="cellIs" dxfId="11491" priority="14618" stopIfTrue="1" operator="equal">
      <formula>"Towel"</formula>
    </cfRule>
    <cfRule type="cellIs" dxfId="11490" priority="14619" stopIfTrue="1" operator="equal">
      <formula>"Napkin Hs"</formula>
    </cfRule>
    <cfRule type="cellIs" dxfId="11489" priority="14620" stopIfTrue="1" operator="equal">
      <formula>"Towel"</formula>
    </cfRule>
    <cfRule type="cellIs" dxfId="11488" priority="14621" stopIfTrue="1" operator="equal">
      <formula>"Napkin Hs"</formula>
    </cfRule>
    <cfRule type="cellIs" dxfId="11487" priority="14626" stopIfTrue="1" operator="equal">
      <formula>"Towel"</formula>
    </cfRule>
    <cfRule type="cellIs" dxfId="11486" priority="14627" stopIfTrue="1" operator="equal">
      <formula>"Napkin Hs"</formula>
    </cfRule>
    <cfRule type="cellIs" dxfId="11485" priority="14636" stopIfTrue="1" operator="equal">
      <formula>"Towel"</formula>
    </cfRule>
    <cfRule type="cellIs" dxfId="11484" priority="14637" stopIfTrue="1" operator="equal">
      <formula>"Napkin Hs"</formula>
    </cfRule>
    <cfRule type="cellIs" dxfId="11483" priority="14642" stopIfTrue="1" operator="equal">
      <formula>"Towel"</formula>
    </cfRule>
    <cfRule type="cellIs" dxfId="11482" priority="14643" stopIfTrue="1" operator="equal">
      <formula>"Napkin Hs"</formula>
    </cfRule>
    <cfRule type="cellIs" dxfId="11481" priority="14644" stopIfTrue="1" operator="equal">
      <formula>"Towel"</formula>
    </cfRule>
    <cfRule type="cellIs" dxfId="11480" priority="14645" stopIfTrue="1" operator="equal">
      <formula>"Napkin Hs"</formula>
    </cfRule>
    <cfRule type="cellIs" dxfId="11479" priority="14650" stopIfTrue="1" operator="equal">
      <formula>"Towel"</formula>
    </cfRule>
    <cfRule type="cellIs" dxfId="11478" priority="14651" stopIfTrue="1" operator="equal">
      <formula>"Napkin Hs"</formula>
    </cfRule>
    <cfRule type="cellIs" dxfId="11477" priority="14660" stopIfTrue="1" operator="equal">
      <formula>"Towel"</formula>
    </cfRule>
    <cfRule type="cellIs" dxfId="11476" priority="14661" stopIfTrue="1" operator="equal">
      <formula>"Napkin Hs"</formula>
    </cfRule>
    <cfRule type="cellIs" dxfId="11475" priority="14662" stopIfTrue="1" operator="equal">
      <formula>"Towel"</formula>
    </cfRule>
    <cfRule type="cellIs" dxfId="11474" priority="14663" stopIfTrue="1" operator="equal">
      <formula>"Napkin Hs"</formula>
    </cfRule>
    <cfRule type="cellIs" dxfId="11473" priority="14668" stopIfTrue="1" operator="equal">
      <formula>"Towel"</formula>
    </cfRule>
    <cfRule type="cellIs" dxfId="11472" priority="14669" stopIfTrue="1" operator="equal">
      <formula>"Napkin Hs"</formula>
    </cfRule>
    <cfRule type="cellIs" dxfId="11471" priority="14678" stopIfTrue="1" operator="equal">
      <formula>"Towel"</formula>
    </cfRule>
    <cfRule type="cellIs" dxfId="11470" priority="14679" stopIfTrue="1" operator="equal">
      <formula>"Napkin Hs"</formula>
    </cfRule>
    <cfRule type="cellIs" dxfId="11469" priority="14680" stopIfTrue="1" operator="equal">
      <formula>"Towel"</formula>
    </cfRule>
    <cfRule type="cellIs" dxfId="11468" priority="14681" stopIfTrue="1" operator="equal">
      <formula>"Napkin Hs"</formula>
    </cfRule>
    <cfRule type="cellIs" dxfId="11467" priority="14687" stopIfTrue="1" operator="equal">
      <formula>"Napkin Hs"</formula>
    </cfRule>
  </conditionalFormatting>
  <conditionalFormatting sqref="C59">
    <cfRule type="cellIs" dxfId="11466" priority="14686" stopIfTrue="1" operator="equal">
      <formula>"Towel"</formula>
    </cfRule>
  </conditionalFormatting>
  <conditionalFormatting sqref="C59">
    <cfRule type="cellIs" dxfId="11465" priority="14597" stopIfTrue="1" operator="equal">
      <formula>"Napkin Hs"</formula>
    </cfRule>
    <cfRule type="cellIs" dxfId="11464" priority="14598" stopIfTrue="1" operator="equal">
      <formula>"Towel"</formula>
    </cfRule>
    <cfRule type="cellIs" dxfId="11463" priority="14599" stopIfTrue="1" operator="equal">
      <formula>"Napkin Hs"</formula>
    </cfRule>
    <cfRule type="cellIs" dxfId="11462" priority="14600" stopIfTrue="1" operator="equal">
      <formula>"Towel"</formula>
    </cfRule>
    <cfRule type="cellIs" dxfId="11461" priority="14601" stopIfTrue="1" operator="equal">
      <formula>"Napkin Hs"</formula>
    </cfRule>
    <cfRule type="cellIs" dxfId="11460" priority="14602" stopIfTrue="1" operator="equal">
      <formula>"Towel"</formula>
    </cfRule>
    <cfRule type="cellIs" dxfId="11459" priority="14603" stopIfTrue="1" operator="equal">
      <formula>"Napkin Hs"</formula>
    </cfRule>
    <cfRule type="cellIs" dxfId="11458" priority="14604" stopIfTrue="1" operator="equal">
      <formula>"Towel"</formula>
    </cfRule>
    <cfRule type="cellIs" dxfId="11457" priority="14605" stopIfTrue="1" operator="equal">
      <formula>"Napkin Hs"</formula>
    </cfRule>
    <cfRule type="cellIs" dxfId="11456" priority="14608" stopIfTrue="1" operator="equal">
      <formula>"Towel"</formula>
    </cfRule>
    <cfRule type="cellIs" dxfId="11455" priority="14609" stopIfTrue="1" operator="equal">
      <formula>"Napkin Hs"</formula>
    </cfRule>
    <cfRule type="cellIs" dxfId="11454" priority="14610" stopIfTrue="1" operator="equal">
      <formula>"Towel"</formula>
    </cfRule>
    <cfRule type="cellIs" dxfId="11453" priority="14611" stopIfTrue="1" operator="equal">
      <formula>"Napkin Hs"</formula>
    </cfRule>
    <cfRule type="cellIs" dxfId="11452" priority="14614" stopIfTrue="1" operator="equal">
      <formula>"Towel"</formula>
    </cfRule>
    <cfRule type="cellIs" dxfId="11451" priority="14615" stopIfTrue="1" operator="equal">
      <formula>"Napkin Hs"</formula>
    </cfRule>
    <cfRule type="cellIs" dxfId="11450" priority="14616" stopIfTrue="1" operator="equal">
      <formula>"Towel"</formula>
    </cfRule>
    <cfRule type="cellIs" dxfId="11449" priority="14617" stopIfTrue="1" operator="equal">
      <formula>"Napkin Hs"</formula>
    </cfRule>
    <cfRule type="cellIs" dxfId="11448" priority="14622" stopIfTrue="1" operator="equal">
      <formula>"Towel"</formula>
    </cfRule>
    <cfRule type="cellIs" dxfId="11447" priority="14623" stopIfTrue="1" operator="equal">
      <formula>"Napkin Hs"</formula>
    </cfRule>
    <cfRule type="cellIs" dxfId="11446" priority="14624" stopIfTrue="1" operator="equal">
      <formula>"Towel"</formula>
    </cfRule>
    <cfRule type="cellIs" dxfId="11445" priority="14625" stopIfTrue="1" operator="equal">
      <formula>"Napkin Hs"</formula>
    </cfRule>
    <cfRule type="cellIs" dxfId="11444" priority="14628" stopIfTrue="1" operator="equal">
      <formula>"Towel"</formula>
    </cfRule>
    <cfRule type="cellIs" dxfId="11443" priority="14629" stopIfTrue="1" operator="equal">
      <formula>"Napkin Hs"</formula>
    </cfRule>
    <cfRule type="cellIs" dxfId="11442" priority="14630" stopIfTrue="1" operator="equal">
      <formula>"Towel"</formula>
    </cfRule>
    <cfRule type="cellIs" dxfId="11441" priority="14631" stopIfTrue="1" operator="equal">
      <formula>"Napkin Hs"</formula>
    </cfRule>
    <cfRule type="cellIs" dxfId="11440" priority="14632" stopIfTrue="1" operator="equal">
      <formula>"Towel"</formula>
    </cfRule>
    <cfRule type="cellIs" dxfId="11439" priority="14633" stopIfTrue="1" operator="equal">
      <formula>"Napkin Hs"</formula>
    </cfRule>
    <cfRule type="cellIs" dxfId="11438" priority="14634" stopIfTrue="1" operator="equal">
      <formula>"Towel"</formula>
    </cfRule>
    <cfRule type="cellIs" dxfId="11437" priority="14635" stopIfTrue="1" operator="equal">
      <formula>"Napkin Hs"</formula>
    </cfRule>
    <cfRule type="cellIs" dxfId="11436" priority="14638" stopIfTrue="1" operator="equal">
      <formula>"Towel"</formula>
    </cfRule>
    <cfRule type="cellIs" dxfId="11435" priority="14639" stopIfTrue="1" operator="equal">
      <formula>"Napkin Hs"</formula>
    </cfRule>
    <cfRule type="cellIs" dxfId="11434" priority="14640" stopIfTrue="1" operator="equal">
      <formula>"Towel"</formula>
    </cfRule>
    <cfRule type="cellIs" dxfId="11433" priority="14641" stopIfTrue="1" operator="equal">
      <formula>"Napkin Hs"</formula>
    </cfRule>
    <cfRule type="cellIs" dxfId="11432" priority="14646" stopIfTrue="1" operator="equal">
      <formula>"Towel"</formula>
    </cfRule>
    <cfRule type="cellIs" dxfId="11431" priority="14647" stopIfTrue="1" operator="equal">
      <formula>"Napkin Hs"</formula>
    </cfRule>
    <cfRule type="cellIs" dxfId="11430" priority="14648" stopIfTrue="1" operator="equal">
      <formula>"Towel"</formula>
    </cfRule>
    <cfRule type="cellIs" dxfId="11429" priority="14649" stopIfTrue="1" operator="equal">
      <formula>"Napkin Hs"</formula>
    </cfRule>
    <cfRule type="cellIs" dxfId="11428" priority="14652" stopIfTrue="1" operator="equal">
      <formula>"Towel"</formula>
    </cfRule>
    <cfRule type="cellIs" dxfId="11427" priority="14653" stopIfTrue="1" operator="equal">
      <formula>"Napkin Hs"</formula>
    </cfRule>
    <cfRule type="cellIs" dxfId="11426" priority="14654" stopIfTrue="1" operator="equal">
      <formula>"Towel"</formula>
    </cfRule>
    <cfRule type="cellIs" dxfId="11425" priority="14655" stopIfTrue="1" operator="equal">
      <formula>"Napkin Hs"</formula>
    </cfRule>
    <cfRule type="cellIs" dxfId="11424" priority="14656" stopIfTrue="1" operator="equal">
      <formula>"Towel"</formula>
    </cfRule>
    <cfRule type="cellIs" dxfId="11423" priority="14657" stopIfTrue="1" operator="equal">
      <formula>"Napkin Hs"</formula>
    </cfRule>
    <cfRule type="cellIs" dxfId="11422" priority="14658" stopIfTrue="1" operator="equal">
      <formula>"Towel"</formula>
    </cfRule>
    <cfRule type="cellIs" dxfId="11421" priority="14659" stopIfTrue="1" operator="equal">
      <formula>"Napkin Hs"</formula>
    </cfRule>
    <cfRule type="cellIs" dxfId="11420" priority="14664" stopIfTrue="1" operator="equal">
      <formula>"Towel"</formula>
    </cfRule>
    <cfRule type="cellIs" dxfId="11419" priority="14665" stopIfTrue="1" operator="equal">
      <formula>"Napkin Hs"</formula>
    </cfRule>
    <cfRule type="cellIs" dxfId="11418" priority="14666" stopIfTrue="1" operator="equal">
      <formula>"Towel"</formula>
    </cfRule>
    <cfRule type="cellIs" dxfId="11417" priority="14667" stopIfTrue="1" operator="equal">
      <formula>"Napkin Hs"</formula>
    </cfRule>
    <cfRule type="cellIs" dxfId="11416" priority="14670" stopIfTrue="1" operator="equal">
      <formula>"Towel"</formula>
    </cfRule>
    <cfRule type="cellIs" dxfId="11415" priority="14671" stopIfTrue="1" operator="equal">
      <formula>"Napkin Hs"</formula>
    </cfRule>
    <cfRule type="cellIs" dxfId="11414" priority="14672" stopIfTrue="1" operator="equal">
      <formula>"Towel"</formula>
    </cfRule>
    <cfRule type="cellIs" dxfId="11413" priority="14673" stopIfTrue="1" operator="equal">
      <formula>"Napkin Hs"</formula>
    </cfRule>
    <cfRule type="cellIs" dxfId="11412" priority="14674" stopIfTrue="1" operator="equal">
      <formula>"Towel"</formula>
    </cfRule>
    <cfRule type="cellIs" dxfId="11411" priority="14675" stopIfTrue="1" operator="equal">
      <formula>"Napkin Hs"</formula>
    </cfRule>
    <cfRule type="cellIs" dxfId="11410" priority="14676" stopIfTrue="1" operator="equal">
      <formula>"Towel"</formula>
    </cfRule>
    <cfRule type="cellIs" dxfId="11409" priority="14677" stopIfTrue="1" operator="equal">
      <formula>"Napkin Hs"</formula>
    </cfRule>
    <cfRule type="cellIs" dxfId="11408" priority="14682" stopIfTrue="1" operator="equal">
      <formula>"Towel"</formula>
    </cfRule>
    <cfRule type="cellIs" dxfId="11407" priority="14683" stopIfTrue="1" operator="equal">
      <formula>"Napkin Hs"</formula>
    </cfRule>
    <cfRule type="cellIs" dxfId="11406" priority="14684" stopIfTrue="1" operator="equal">
      <formula>"Towel"</formula>
    </cfRule>
    <cfRule type="cellIs" dxfId="11405" priority="14685" stopIfTrue="1" operator="equal">
      <formula>"Napkin Hs"</formula>
    </cfRule>
    <cfRule type="cellIs" dxfId="11404" priority="14688" stopIfTrue="1" operator="equal">
      <formula>"Towel"</formula>
    </cfRule>
    <cfRule type="cellIs" dxfId="11403" priority="14689" stopIfTrue="1" operator="equal">
      <formula>"Napkin Hs"</formula>
    </cfRule>
    <cfRule type="cellIs" dxfId="11402" priority="14690" stopIfTrue="1" operator="equal">
      <formula>"Towel"</formula>
    </cfRule>
    <cfRule type="cellIs" dxfId="11401" priority="14691" stopIfTrue="1" operator="equal">
      <formula>"Napkin Hs"</formula>
    </cfRule>
  </conditionalFormatting>
  <conditionalFormatting sqref="C59">
    <cfRule type="cellIs" dxfId="11400" priority="14595" stopIfTrue="1" operator="equal">
      <formula>"Napkin Hs"</formula>
    </cfRule>
  </conditionalFormatting>
  <conditionalFormatting sqref="C59">
    <cfRule type="cellIs" dxfId="11399" priority="14594" stopIfTrue="1" operator="equal">
      <formula>"Napkin Hs"</formula>
    </cfRule>
  </conditionalFormatting>
  <conditionalFormatting sqref="C59">
    <cfRule type="cellIs" dxfId="11398" priority="14593" stopIfTrue="1" operator="equal">
      <formula>"Napkin Hs"</formula>
    </cfRule>
  </conditionalFormatting>
  <conditionalFormatting sqref="C59">
    <cfRule type="cellIs" dxfId="11397" priority="14592" stopIfTrue="1" operator="equal">
      <formula>"Napkin Hs"</formula>
    </cfRule>
  </conditionalFormatting>
  <conditionalFormatting sqref="C59">
    <cfRule type="cellIs" dxfId="11396" priority="14591" stopIfTrue="1" operator="equal">
      <formula>"Napkin Hs"</formula>
    </cfRule>
  </conditionalFormatting>
  <conditionalFormatting sqref="C59">
    <cfRule type="cellIs" dxfId="11395" priority="14590" stopIfTrue="1" operator="equal">
      <formula>"Napkin Hs"</formula>
    </cfRule>
  </conditionalFormatting>
  <conditionalFormatting sqref="C59">
    <cfRule type="cellIs" dxfId="11394" priority="14586" stopIfTrue="1" operator="equal">
      <formula>"Towel"</formula>
    </cfRule>
    <cfRule type="cellIs" dxfId="11393" priority="14587" stopIfTrue="1" operator="equal">
      <formula>"Napkin Hs"</formula>
    </cfRule>
  </conditionalFormatting>
  <conditionalFormatting sqref="C59">
    <cfRule type="cellIs" dxfId="11392" priority="14588" stopIfTrue="1" operator="equal">
      <formula>"Towel"</formula>
    </cfRule>
    <cfRule type="cellIs" dxfId="11391" priority="14589" stopIfTrue="1" operator="equal">
      <formula>"Napkin Hs"</formula>
    </cfRule>
  </conditionalFormatting>
  <conditionalFormatting sqref="C59">
    <cfRule type="cellIs" dxfId="11390" priority="14582" stopIfTrue="1" operator="equal">
      <formula>"Towel"</formula>
    </cfRule>
    <cfRule type="cellIs" dxfId="11389" priority="14583" stopIfTrue="1" operator="equal">
      <formula>"Napkin Hs"</formula>
    </cfRule>
  </conditionalFormatting>
  <conditionalFormatting sqref="C59">
    <cfRule type="cellIs" dxfId="11388" priority="14584" stopIfTrue="1" operator="equal">
      <formula>"Towel"</formula>
    </cfRule>
    <cfRule type="cellIs" dxfId="11387" priority="14585" stopIfTrue="1" operator="equal">
      <formula>"Napkin Hs"</formula>
    </cfRule>
  </conditionalFormatting>
  <conditionalFormatting sqref="B59:C59">
    <cfRule type="cellIs" dxfId="11386" priority="15009" stopIfTrue="1" operator="equal">
      <formula>"Towel"</formula>
    </cfRule>
    <cfRule type="cellIs" dxfId="11385" priority="15010" stopIfTrue="1" operator="equal">
      <formula>"Napkin Hs"</formula>
    </cfRule>
  </conditionalFormatting>
  <conditionalFormatting sqref="C59">
    <cfRule type="cellIs" dxfId="11384" priority="15005" stopIfTrue="1" operator="equal">
      <formula>"Towel"</formula>
    </cfRule>
    <cfRule type="cellIs" dxfId="11383" priority="15006" stopIfTrue="1" operator="equal">
      <formula>"Napkin Hs"</formula>
    </cfRule>
  </conditionalFormatting>
  <conditionalFormatting sqref="C59">
    <cfRule type="cellIs" dxfId="11382" priority="15007" stopIfTrue="1" operator="equal">
      <formula>"Towel"</formula>
    </cfRule>
    <cfRule type="cellIs" dxfId="11381" priority="15008" stopIfTrue="1" operator="equal">
      <formula>"Napkin Hs"</formula>
    </cfRule>
  </conditionalFormatting>
  <conditionalFormatting sqref="C59">
    <cfRule type="cellIs" dxfId="11380" priority="15001" stopIfTrue="1" operator="equal">
      <formula>"Towel"</formula>
    </cfRule>
    <cfRule type="cellIs" dxfId="11379" priority="15002" stopIfTrue="1" operator="equal">
      <formula>"Napkin Hs"</formula>
    </cfRule>
  </conditionalFormatting>
  <conditionalFormatting sqref="C59">
    <cfRule type="cellIs" dxfId="11378" priority="15003" stopIfTrue="1" operator="equal">
      <formula>"Towel"</formula>
    </cfRule>
    <cfRule type="cellIs" dxfId="11377" priority="15004" stopIfTrue="1" operator="equal">
      <formula>"Napkin Hs"</formula>
    </cfRule>
  </conditionalFormatting>
  <conditionalFormatting sqref="C59">
    <cfRule type="cellIs" dxfId="11376" priority="14999" stopIfTrue="1" operator="equal">
      <formula>"Towel"</formula>
    </cfRule>
    <cfRule type="cellIs" dxfId="11375" priority="15000" stopIfTrue="1" operator="equal">
      <formula>"Napkin Hs"</formula>
    </cfRule>
  </conditionalFormatting>
  <conditionalFormatting sqref="B59">
    <cfRule type="cellIs" dxfId="11374" priority="14997" stopIfTrue="1" operator="equal">
      <formula>"Towel"</formula>
    </cfRule>
    <cfRule type="cellIs" dxfId="11373" priority="14998" stopIfTrue="1" operator="equal">
      <formula>"Napkin Hs"</formula>
    </cfRule>
  </conditionalFormatting>
  <conditionalFormatting sqref="B59:C59">
    <cfRule type="cellIs" dxfId="11372" priority="14995" stopIfTrue="1" operator="equal">
      <formula>"Towel"</formula>
    </cfRule>
    <cfRule type="cellIs" dxfId="11371" priority="14996" stopIfTrue="1" operator="equal">
      <formula>"Napkin Hs"</formula>
    </cfRule>
  </conditionalFormatting>
  <conditionalFormatting sqref="C59">
    <cfRule type="cellIs" dxfId="11370" priority="14991" stopIfTrue="1" operator="equal">
      <formula>"Towel"</formula>
    </cfRule>
    <cfRule type="cellIs" dxfId="11369" priority="14992" stopIfTrue="1" operator="equal">
      <formula>"Napkin Hs"</formula>
    </cfRule>
  </conditionalFormatting>
  <conditionalFormatting sqref="C59">
    <cfRule type="cellIs" dxfId="11368" priority="14994" stopIfTrue="1" operator="equal">
      <formula>"Napkin Hs"</formula>
    </cfRule>
  </conditionalFormatting>
  <conditionalFormatting sqref="C59">
    <cfRule type="cellIs" dxfId="11367" priority="14993" stopIfTrue="1" operator="equal">
      <formula>"Towel"</formula>
    </cfRule>
  </conditionalFormatting>
  <conditionalFormatting sqref="B68:C68 B63:C63">
    <cfRule type="cellIs" dxfId="11366" priority="11580" stopIfTrue="1" operator="equal">
      <formula>"Towel"</formula>
    </cfRule>
    <cfRule type="cellIs" dxfId="11365" priority="11581" stopIfTrue="1" operator="equal">
      <formula>"Napkin Hs"</formula>
    </cfRule>
  </conditionalFormatting>
  <conditionalFormatting sqref="B69:C69">
    <cfRule type="cellIs" dxfId="11364" priority="11568" stopIfTrue="1" operator="equal">
      <formula>"Towel"</formula>
    </cfRule>
    <cfRule type="cellIs" dxfId="11363" priority="11569" stopIfTrue="1" operator="equal">
      <formula>"Napkin Hs"</formula>
    </cfRule>
  </conditionalFormatting>
  <conditionalFormatting sqref="B70:C70">
    <cfRule type="cellIs" dxfId="11362" priority="11572" stopIfTrue="1" operator="equal">
      <formula>"Towel"</formula>
    </cfRule>
    <cfRule type="cellIs" dxfId="11361" priority="11573" stopIfTrue="1" operator="equal">
      <formula>"Napkin Hs"</formula>
    </cfRule>
  </conditionalFormatting>
  <conditionalFormatting sqref="C68 C63">
    <cfRule type="cellIs" dxfId="11360" priority="11579" stopIfTrue="1" operator="equal">
      <formula>"Napkin Hs"</formula>
    </cfRule>
  </conditionalFormatting>
  <conditionalFormatting sqref="C68 C63">
    <cfRule type="cellIs" dxfId="11359" priority="11578" stopIfTrue="1" operator="equal">
      <formula>"Towel"</formula>
    </cfRule>
  </conditionalFormatting>
  <conditionalFormatting sqref="C63">
    <cfRule type="cellIs" dxfId="11358" priority="11576" stopIfTrue="1" operator="equal">
      <formula>"Towel"</formula>
    </cfRule>
    <cfRule type="cellIs" dxfId="11357" priority="11577" stopIfTrue="1" operator="equal">
      <formula>"Napkin Hs"</formula>
    </cfRule>
  </conditionalFormatting>
  <conditionalFormatting sqref="C68">
    <cfRule type="cellIs" dxfId="11356" priority="11574" stopIfTrue="1" operator="equal">
      <formula>"Towel"</formula>
    </cfRule>
    <cfRule type="cellIs" dxfId="11355" priority="11575" stopIfTrue="1" operator="equal">
      <formula>"Napkin Hs"</formula>
    </cfRule>
  </conditionalFormatting>
  <conditionalFormatting sqref="C69">
    <cfRule type="cellIs" dxfId="11354" priority="11564" stopIfTrue="1" operator="equal">
      <formula>"Towel"</formula>
    </cfRule>
    <cfRule type="cellIs" dxfId="11353" priority="11565" stopIfTrue="1" operator="equal">
      <formula>"Napkin Hs"</formula>
    </cfRule>
  </conditionalFormatting>
  <conditionalFormatting sqref="C69:C70">
    <cfRule type="cellIs" dxfId="11352" priority="11566" stopIfTrue="1" operator="equal">
      <formula>"Towel"</formula>
    </cfRule>
    <cfRule type="cellIs" dxfId="11351" priority="11567" stopIfTrue="1" operator="equal">
      <formula>"Napkin Hs"</formula>
    </cfRule>
  </conditionalFormatting>
  <conditionalFormatting sqref="C70">
    <cfRule type="cellIs" dxfId="11350" priority="11570" stopIfTrue="1" operator="equal">
      <formula>"Towel"</formula>
    </cfRule>
    <cfRule type="cellIs" dxfId="11349" priority="11571" stopIfTrue="1" operator="equal">
      <formula>"Napkin Hs"</formula>
    </cfRule>
  </conditionalFormatting>
  <conditionalFormatting sqref="B67:C67 B68">
    <cfRule type="cellIs" dxfId="11348" priority="11562" stopIfTrue="1" operator="equal">
      <formula>"Towel"</formula>
    </cfRule>
    <cfRule type="cellIs" dxfId="11347" priority="11563" stopIfTrue="1" operator="equal">
      <formula>"Napkin Hs"</formula>
    </cfRule>
  </conditionalFormatting>
  <conditionalFormatting sqref="C67">
    <cfRule type="cellIs" dxfId="11346" priority="11558" stopIfTrue="1" operator="equal">
      <formula>"Towel"</formula>
    </cfRule>
    <cfRule type="cellIs" dxfId="11345" priority="11559" stopIfTrue="1" operator="equal">
      <formula>"Napkin Hs"</formula>
    </cfRule>
  </conditionalFormatting>
  <conditionalFormatting sqref="C67">
    <cfRule type="cellIs" dxfId="11344" priority="11560" stopIfTrue="1" operator="equal">
      <formula>"Towel"</formula>
    </cfRule>
    <cfRule type="cellIs" dxfId="11343" priority="11561" stopIfTrue="1" operator="equal">
      <formula>"Napkin Hs"</formula>
    </cfRule>
  </conditionalFormatting>
  <conditionalFormatting sqref="C66">
    <cfRule type="cellIs" dxfId="11342" priority="11550" stopIfTrue="1" operator="equal">
      <formula>"Towel"</formula>
    </cfRule>
    <cfRule type="cellIs" dxfId="11341" priority="11551" stopIfTrue="1" operator="equal">
      <formula>"Napkin Hs"</formula>
    </cfRule>
  </conditionalFormatting>
  <conditionalFormatting sqref="C66">
    <cfRule type="cellIs" dxfId="11340" priority="11552" stopIfTrue="1" operator="equal">
      <formula>"Towel"</formula>
    </cfRule>
    <cfRule type="cellIs" dxfId="11339" priority="11553" stopIfTrue="1" operator="equal">
      <formula>"Napkin Hs"</formula>
    </cfRule>
  </conditionalFormatting>
  <conditionalFormatting sqref="C66">
    <cfRule type="cellIs" dxfId="11338" priority="11548" stopIfTrue="1" operator="equal">
      <formula>"Towel"</formula>
    </cfRule>
    <cfRule type="cellIs" dxfId="11337" priority="11549" stopIfTrue="1" operator="equal">
      <formula>"Napkin Hs"</formula>
    </cfRule>
  </conditionalFormatting>
  <conditionalFormatting sqref="C66">
    <cfRule type="cellIs" dxfId="11336" priority="11546" stopIfTrue="1" operator="equal">
      <formula>"Towel"</formula>
    </cfRule>
    <cfRule type="cellIs" dxfId="11335" priority="11547" stopIfTrue="1" operator="equal">
      <formula>"Napkin Hs"</formula>
    </cfRule>
  </conditionalFormatting>
  <conditionalFormatting sqref="C66">
    <cfRule type="cellIs" dxfId="11334" priority="11554" stopIfTrue="1" operator="equal">
      <formula>"Towel"</formula>
    </cfRule>
    <cfRule type="cellIs" dxfId="11333" priority="11555" stopIfTrue="1" operator="equal">
      <formula>"Napkin Hs"</formula>
    </cfRule>
  </conditionalFormatting>
  <conditionalFormatting sqref="C66">
    <cfRule type="cellIs" dxfId="11332" priority="11556" stopIfTrue="1" operator="equal">
      <formula>"Towel"</formula>
    </cfRule>
    <cfRule type="cellIs" dxfId="11331" priority="11557" stopIfTrue="1" operator="equal">
      <formula>"Napkin Hs"</formula>
    </cfRule>
  </conditionalFormatting>
  <conditionalFormatting sqref="C65">
    <cfRule type="cellIs" dxfId="11330" priority="11538" stopIfTrue="1" operator="equal">
      <formula>"Towel"</formula>
    </cfRule>
    <cfRule type="cellIs" dxfId="11329" priority="11539" stopIfTrue="1" operator="equal">
      <formula>"Napkin Hs"</formula>
    </cfRule>
  </conditionalFormatting>
  <conditionalFormatting sqref="B65:C65">
    <cfRule type="cellIs" dxfId="11328" priority="11540" stopIfTrue="1" operator="equal">
      <formula>"Towel"</formula>
    </cfRule>
    <cfRule type="cellIs" dxfId="11327" priority="11541" stopIfTrue="1" operator="equal">
      <formula>"Napkin Hs"</formula>
    </cfRule>
  </conditionalFormatting>
  <conditionalFormatting sqref="C65">
    <cfRule type="cellIs" dxfId="11326" priority="11536" stopIfTrue="1" operator="equal">
      <formula>"Towel"</formula>
    </cfRule>
    <cfRule type="cellIs" dxfId="11325" priority="11537" stopIfTrue="1" operator="equal">
      <formula>"Napkin Hs"</formula>
    </cfRule>
  </conditionalFormatting>
  <conditionalFormatting sqref="B65:C65">
    <cfRule type="cellIs" dxfId="11324" priority="11534" stopIfTrue="1" operator="equal">
      <formula>"Towel"</formula>
    </cfRule>
    <cfRule type="cellIs" dxfId="11323" priority="11535" stopIfTrue="1" operator="equal">
      <formula>"Napkin Hs"</formula>
    </cfRule>
  </conditionalFormatting>
  <conditionalFormatting sqref="C65">
    <cfRule type="cellIs" dxfId="11322" priority="11542" stopIfTrue="1" operator="equal">
      <formula>"Towel"</formula>
    </cfRule>
    <cfRule type="cellIs" dxfId="11321" priority="11543" stopIfTrue="1" operator="equal">
      <formula>"Napkin Hs"</formula>
    </cfRule>
  </conditionalFormatting>
  <conditionalFormatting sqref="C65">
    <cfRule type="cellIs" dxfId="11320" priority="11544" stopIfTrue="1" operator="equal">
      <formula>"Towel"</formula>
    </cfRule>
    <cfRule type="cellIs" dxfId="11319" priority="11545" stopIfTrue="1" operator="equal">
      <formula>"Napkin Hs"</formula>
    </cfRule>
  </conditionalFormatting>
  <conditionalFormatting sqref="B66">
    <cfRule type="cellIs" dxfId="11318" priority="11532" stopIfTrue="1" operator="equal">
      <formula>"Towel"</formula>
    </cfRule>
    <cfRule type="cellIs" dxfId="11317" priority="11533" stopIfTrue="1" operator="equal">
      <formula>"Napkin Hs"</formula>
    </cfRule>
  </conditionalFormatting>
  <conditionalFormatting sqref="C63">
    <cfRule type="cellIs" dxfId="11316" priority="11524" stopIfTrue="1" operator="equal">
      <formula>"Towel"</formula>
    </cfRule>
    <cfRule type="cellIs" dxfId="11315" priority="11525" stopIfTrue="1" operator="equal">
      <formula>"Napkin Hs"</formula>
    </cfRule>
  </conditionalFormatting>
  <conditionalFormatting sqref="B63:C63">
    <cfRule type="cellIs" dxfId="11314" priority="11526" stopIfTrue="1" operator="equal">
      <formula>"Towel"</formula>
    </cfRule>
    <cfRule type="cellIs" dxfId="11313" priority="11527" stopIfTrue="1" operator="equal">
      <formula>"Napkin Hs"</formula>
    </cfRule>
  </conditionalFormatting>
  <conditionalFormatting sqref="C63">
    <cfRule type="cellIs" dxfId="11312" priority="11522" stopIfTrue="1" operator="equal">
      <formula>"Towel"</formula>
    </cfRule>
    <cfRule type="cellIs" dxfId="11311" priority="11523" stopIfTrue="1" operator="equal">
      <formula>"Napkin Hs"</formula>
    </cfRule>
  </conditionalFormatting>
  <conditionalFormatting sqref="B63:C63">
    <cfRule type="cellIs" dxfId="11310" priority="11520" stopIfTrue="1" operator="equal">
      <formula>"Towel"</formula>
    </cfRule>
    <cfRule type="cellIs" dxfId="11309" priority="11521" stopIfTrue="1" operator="equal">
      <formula>"Napkin Hs"</formula>
    </cfRule>
  </conditionalFormatting>
  <conditionalFormatting sqref="C63">
    <cfRule type="cellIs" dxfId="11308" priority="11528" stopIfTrue="1" operator="equal">
      <formula>"Towel"</formula>
    </cfRule>
    <cfRule type="cellIs" dxfId="11307" priority="11529" stopIfTrue="1" operator="equal">
      <formula>"Napkin Hs"</formula>
    </cfRule>
  </conditionalFormatting>
  <conditionalFormatting sqref="C63">
    <cfRule type="cellIs" dxfId="11306" priority="11530" stopIfTrue="1" operator="equal">
      <formula>"Towel"</formula>
    </cfRule>
    <cfRule type="cellIs" dxfId="11305" priority="11531" stopIfTrue="1" operator="equal">
      <formula>"Napkin Hs"</formula>
    </cfRule>
  </conditionalFormatting>
  <conditionalFormatting sqref="B63:C63">
    <cfRule type="cellIs" dxfId="11304" priority="11518" stopIfTrue="1" operator="equal">
      <formula>"Towel"</formula>
    </cfRule>
    <cfRule type="cellIs" dxfId="11303" priority="11519" stopIfTrue="1" operator="equal">
      <formula>"Napkin Hs"</formula>
    </cfRule>
  </conditionalFormatting>
  <conditionalFormatting sqref="C63">
    <cfRule type="cellIs" dxfId="11302" priority="11516" stopIfTrue="1" operator="equal">
      <formula>"Towel"</formula>
    </cfRule>
    <cfRule type="cellIs" dxfId="11301" priority="11517" stopIfTrue="1" operator="equal">
      <formula>"Napkin Hs"</formula>
    </cfRule>
  </conditionalFormatting>
  <conditionalFormatting sqref="C63">
    <cfRule type="cellIs" dxfId="11300" priority="11514" stopIfTrue="1" operator="equal">
      <formula>"Towel"</formula>
    </cfRule>
    <cfRule type="cellIs" dxfId="11299" priority="11515" stopIfTrue="1" operator="equal">
      <formula>"Napkin Hs"</formula>
    </cfRule>
  </conditionalFormatting>
  <conditionalFormatting sqref="B63:C63">
    <cfRule type="cellIs" dxfId="11298" priority="11512" stopIfTrue="1" operator="equal">
      <formula>"Towel"</formula>
    </cfRule>
    <cfRule type="cellIs" dxfId="11297" priority="11513" stopIfTrue="1" operator="equal">
      <formula>"Napkin Hs"</formula>
    </cfRule>
  </conditionalFormatting>
  <conditionalFormatting sqref="C63">
    <cfRule type="cellIs" dxfId="11296" priority="11508" stopIfTrue="1" operator="equal">
      <formula>"Towel"</formula>
    </cfRule>
    <cfRule type="cellIs" dxfId="11295" priority="11509" stopIfTrue="1" operator="equal">
      <formula>"Napkin Hs"</formula>
    </cfRule>
  </conditionalFormatting>
  <conditionalFormatting sqref="C63">
    <cfRule type="cellIs" dxfId="11294" priority="11510" stopIfTrue="1" operator="equal">
      <formula>"Towel"</formula>
    </cfRule>
    <cfRule type="cellIs" dxfId="11293" priority="11511" stopIfTrue="1" operator="equal">
      <formula>"Napkin Hs"</formula>
    </cfRule>
  </conditionalFormatting>
  <conditionalFormatting sqref="B66:C67 B68">
    <cfRule type="cellIs" dxfId="11292" priority="11506" stopIfTrue="1" operator="equal">
      <formula>"Towel"</formula>
    </cfRule>
    <cfRule type="cellIs" dxfId="11291" priority="11507" stopIfTrue="1" operator="equal">
      <formula>"Napkin Hs"</formula>
    </cfRule>
  </conditionalFormatting>
  <conditionalFormatting sqref="B65:C65">
    <cfRule type="cellIs" dxfId="11290" priority="11502" stopIfTrue="1" operator="equal">
      <formula>"Towel"</formula>
    </cfRule>
    <cfRule type="cellIs" dxfId="11289" priority="11503" stopIfTrue="1" operator="equal">
      <formula>"Napkin Hs"</formula>
    </cfRule>
  </conditionalFormatting>
  <conditionalFormatting sqref="C66:C67">
    <cfRule type="cellIs" dxfId="11288" priority="11505" stopIfTrue="1" operator="equal">
      <formula>"Napkin Hs"</formula>
    </cfRule>
  </conditionalFormatting>
  <conditionalFormatting sqref="C66:C67">
    <cfRule type="cellIs" dxfId="11287" priority="11504" stopIfTrue="1" operator="equal">
      <formula>"Towel"</formula>
    </cfRule>
  </conditionalFormatting>
  <conditionalFormatting sqref="C65">
    <cfRule type="cellIs" dxfId="11286" priority="11498" stopIfTrue="1" operator="equal">
      <formula>"Towel"</formula>
    </cfRule>
    <cfRule type="cellIs" dxfId="11285" priority="11499" stopIfTrue="1" operator="equal">
      <formula>"Napkin Hs"</formula>
    </cfRule>
  </conditionalFormatting>
  <conditionalFormatting sqref="C65:C67">
    <cfRule type="cellIs" dxfId="11284" priority="11500" stopIfTrue="1" operator="equal">
      <formula>"Towel"</formula>
    </cfRule>
    <cfRule type="cellIs" dxfId="11283" priority="11501" stopIfTrue="1" operator="equal">
      <formula>"Napkin Hs"</formula>
    </cfRule>
  </conditionalFormatting>
  <conditionalFormatting sqref="B65:C65">
    <cfRule type="cellIs" dxfId="11282" priority="11496" stopIfTrue="1" operator="equal">
      <formula>"Towel"</formula>
    </cfRule>
    <cfRule type="cellIs" dxfId="11281" priority="11497" stopIfTrue="1" operator="equal">
      <formula>"Napkin Hs"</formula>
    </cfRule>
  </conditionalFormatting>
  <conditionalFormatting sqref="C65:C66">
    <cfRule type="cellIs" dxfId="11280" priority="11494" stopIfTrue="1" operator="equal">
      <formula>"Towel"</formula>
    </cfRule>
    <cfRule type="cellIs" dxfId="11279" priority="11495" stopIfTrue="1" operator="equal">
      <formula>"Napkin Hs"</formula>
    </cfRule>
  </conditionalFormatting>
  <conditionalFormatting sqref="C65">
    <cfRule type="cellIs" dxfId="11278" priority="11492" stopIfTrue="1" operator="equal">
      <formula>"Towel"</formula>
    </cfRule>
    <cfRule type="cellIs" dxfId="11277" priority="11493" stopIfTrue="1" operator="equal">
      <formula>"Napkin Hs"</formula>
    </cfRule>
  </conditionalFormatting>
  <conditionalFormatting sqref="C67">
    <cfRule type="cellIs" dxfId="11276" priority="11484" stopIfTrue="1" operator="equal">
      <formula>"Towel"</formula>
    </cfRule>
    <cfRule type="cellIs" dxfId="11275" priority="11485" stopIfTrue="1" operator="equal">
      <formula>"Napkin Hs"</formula>
    </cfRule>
  </conditionalFormatting>
  <conditionalFormatting sqref="B67:C67 B68">
    <cfRule type="cellIs" dxfId="11274" priority="11486" stopIfTrue="1" operator="equal">
      <formula>"Towel"</formula>
    </cfRule>
    <cfRule type="cellIs" dxfId="11273" priority="11487" stopIfTrue="1" operator="equal">
      <formula>"Napkin Hs"</formula>
    </cfRule>
  </conditionalFormatting>
  <conditionalFormatting sqref="C67">
    <cfRule type="cellIs" dxfId="11272" priority="11482" stopIfTrue="1" operator="equal">
      <formula>"Towel"</formula>
    </cfRule>
    <cfRule type="cellIs" dxfId="11271" priority="11483" stopIfTrue="1" operator="equal">
      <formula>"Napkin Hs"</formula>
    </cfRule>
  </conditionalFormatting>
  <conditionalFormatting sqref="B67:C67 B68">
    <cfRule type="cellIs" dxfId="11270" priority="11480" stopIfTrue="1" operator="equal">
      <formula>"Towel"</formula>
    </cfRule>
    <cfRule type="cellIs" dxfId="11269" priority="11481" stopIfTrue="1" operator="equal">
      <formula>"Napkin Hs"</formula>
    </cfRule>
  </conditionalFormatting>
  <conditionalFormatting sqref="C67">
    <cfRule type="cellIs" dxfId="11268" priority="11488" stopIfTrue="1" operator="equal">
      <formula>"Towel"</formula>
    </cfRule>
    <cfRule type="cellIs" dxfId="11267" priority="11489" stopIfTrue="1" operator="equal">
      <formula>"Napkin Hs"</formula>
    </cfRule>
  </conditionalFormatting>
  <conditionalFormatting sqref="C67">
    <cfRule type="cellIs" dxfId="11266" priority="11490" stopIfTrue="1" operator="equal">
      <formula>"Towel"</formula>
    </cfRule>
    <cfRule type="cellIs" dxfId="11265" priority="11491" stopIfTrue="1" operator="equal">
      <formula>"Napkin Hs"</formula>
    </cfRule>
  </conditionalFormatting>
  <conditionalFormatting sqref="B67:C67 B68">
    <cfRule type="cellIs" dxfId="11264" priority="11476" stopIfTrue="1" operator="equal">
      <formula>"Towel"</formula>
    </cfRule>
    <cfRule type="cellIs" dxfId="11263" priority="11477" stopIfTrue="1" operator="equal">
      <formula>"Napkin Hs"</formula>
    </cfRule>
  </conditionalFormatting>
  <conditionalFormatting sqref="C66">
    <cfRule type="cellIs" dxfId="11262" priority="11478" stopIfTrue="1" operator="equal">
      <formula>"Towel"</formula>
    </cfRule>
    <cfRule type="cellIs" dxfId="11261" priority="11479" stopIfTrue="1" operator="equal">
      <formula>"Napkin Hs"</formula>
    </cfRule>
  </conditionalFormatting>
  <conditionalFormatting sqref="C67">
    <cfRule type="cellIs" dxfId="11260" priority="11474" stopIfTrue="1" operator="equal">
      <formula>"Towel"</formula>
    </cfRule>
    <cfRule type="cellIs" dxfId="11259" priority="11475" stopIfTrue="1" operator="equal">
      <formula>"Napkin Hs"</formula>
    </cfRule>
  </conditionalFormatting>
  <conditionalFormatting sqref="C67">
    <cfRule type="cellIs" dxfId="11258" priority="11472" stopIfTrue="1" operator="equal">
      <formula>"Towel"</formula>
    </cfRule>
    <cfRule type="cellIs" dxfId="11257" priority="11473" stopIfTrue="1" operator="equal">
      <formula>"Napkin Hs"</formula>
    </cfRule>
  </conditionalFormatting>
  <conditionalFormatting sqref="B65:C65">
    <cfRule type="cellIs" dxfId="11256" priority="11466" stopIfTrue="1" operator="equal">
      <formula>"Towel"</formula>
    </cfRule>
    <cfRule type="cellIs" dxfId="11255" priority="11467" stopIfTrue="1" operator="equal">
      <formula>"Napkin Hs"</formula>
    </cfRule>
  </conditionalFormatting>
  <conditionalFormatting sqref="C65">
    <cfRule type="cellIs" dxfId="11254" priority="11464" stopIfTrue="1" operator="equal">
      <formula>"Towel"</formula>
    </cfRule>
    <cfRule type="cellIs" dxfId="11253" priority="11465" stopIfTrue="1" operator="equal">
      <formula>"Napkin Hs"</formula>
    </cfRule>
  </conditionalFormatting>
  <conditionalFormatting sqref="C65">
    <cfRule type="cellIs" dxfId="11252" priority="11462" stopIfTrue="1" operator="equal">
      <formula>"Towel"</formula>
    </cfRule>
    <cfRule type="cellIs" dxfId="11251" priority="11463" stopIfTrue="1" operator="equal">
      <formula>"Napkin Hs"</formula>
    </cfRule>
  </conditionalFormatting>
  <conditionalFormatting sqref="B65:C65">
    <cfRule type="cellIs" dxfId="11250" priority="11460" stopIfTrue="1" operator="equal">
      <formula>"Towel"</formula>
    </cfRule>
    <cfRule type="cellIs" dxfId="11249" priority="11461" stopIfTrue="1" operator="equal">
      <formula>"Napkin Hs"</formula>
    </cfRule>
  </conditionalFormatting>
  <conditionalFormatting sqref="C65">
    <cfRule type="cellIs" dxfId="11248" priority="11468" stopIfTrue="1" operator="equal">
      <formula>"Towel"</formula>
    </cfRule>
    <cfRule type="cellIs" dxfId="11247" priority="11469" stopIfTrue="1" operator="equal">
      <formula>"Napkin Hs"</formula>
    </cfRule>
  </conditionalFormatting>
  <conditionalFormatting sqref="C65">
    <cfRule type="cellIs" dxfId="11246" priority="11470" stopIfTrue="1" operator="equal">
      <formula>"Towel"</formula>
    </cfRule>
    <cfRule type="cellIs" dxfId="11245" priority="11471" stopIfTrue="1" operator="equal">
      <formula>"Napkin Hs"</formula>
    </cfRule>
  </conditionalFormatting>
  <conditionalFormatting sqref="B67:C67 B68">
    <cfRule type="cellIs" dxfId="11244" priority="11458" stopIfTrue="1" operator="equal">
      <formula>"Towel"</formula>
    </cfRule>
    <cfRule type="cellIs" dxfId="11243" priority="11459" stopIfTrue="1" operator="equal">
      <formula>"Napkin Hs"</formula>
    </cfRule>
  </conditionalFormatting>
  <conditionalFormatting sqref="C67">
    <cfRule type="cellIs" dxfId="11242" priority="11454" stopIfTrue="1" operator="equal">
      <formula>"Towel"</formula>
    </cfRule>
    <cfRule type="cellIs" dxfId="11241" priority="11455" stopIfTrue="1" operator="equal">
      <formula>"Napkin Hs"</formula>
    </cfRule>
  </conditionalFormatting>
  <conditionalFormatting sqref="C67">
    <cfRule type="cellIs" dxfId="11240" priority="11456" stopIfTrue="1" operator="equal">
      <formula>"Towel"</formula>
    </cfRule>
    <cfRule type="cellIs" dxfId="11239" priority="11457" stopIfTrue="1" operator="equal">
      <formula>"Napkin Hs"</formula>
    </cfRule>
  </conditionalFormatting>
  <conditionalFormatting sqref="B66:C66 C65">
    <cfRule type="cellIs" dxfId="11238" priority="11452" stopIfTrue="1" operator="equal">
      <formula>"Towel"</formula>
    </cfRule>
    <cfRule type="cellIs" dxfId="11237" priority="11453" stopIfTrue="1" operator="equal">
      <formula>"Napkin Hs"</formula>
    </cfRule>
  </conditionalFormatting>
  <conditionalFormatting sqref="C65">
    <cfRule type="cellIs" dxfId="11236" priority="11444" stopIfTrue="1" operator="equal">
      <formula>"Towel"</formula>
    </cfRule>
    <cfRule type="cellIs" dxfId="11235" priority="11445" stopIfTrue="1" operator="equal">
      <formula>"Napkin Hs"</formula>
    </cfRule>
  </conditionalFormatting>
  <conditionalFormatting sqref="C65:C66">
    <cfRule type="cellIs" dxfId="11234" priority="11448" stopIfTrue="1" operator="equal">
      <formula>"Towel"</formula>
    </cfRule>
    <cfRule type="cellIs" dxfId="11233" priority="11449" stopIfTrue="1" operator="equal">
      <formula>"Napkin Hs"</formula>
    </cfRule>
  </conditionalFormatting>
  <conditionalFormatting sqref="C65:C66">
    <cfRule type="cellIs" dxfId="11232" priority="11451" stopIfTrue="1" operator="equal">
      <formula>"Napkin Hs"</formula>
    </cfRule>
  </conditionalFormatting>
  <conditionalFormatting sqref="C65">
    <cfRule type="cellIs" dxfId="11231" priority="11446" stopIfTrue="1" operator="equal">
      <formula>"Towel"</formula>
    </cfRule>
    <cfRule type="cellIs" dxfId="11230" priority="11447" stopIfTrue="1" operator="equal">
      <formula>"Napkin Hs"</formula>
    </cfRule>
  </conditionalFormatting>
  <conditionalFormatting sqref="C65:C66">
    <cfRule type="cellIs" dxfId="11229" priority="11450" stopIfTrue="1" operator="equal">
      <formula>"Towel"</formula>
    </cfRule>
  </conditionalFormatting>
  <conditionalFormatting sqref="C65">
    <cfRule type="cellIs" dxfId="11228" priority="11442" stopIfTrue="1" operator="equal">
      <formula>"Towel"</formula>
    </cfRule>
    <cfRule type="cellIs" dxfId="11227" priority="11443" stopIfTrue="1" operator="equal">
      <formula>"Napkin Hs"</formula>
    </cfRule>
  </conditionalFormatting>
  <conditionalFormatting sqref="C65">
    <cfRule type="cellIs" dxfId="11226" priority="11438" stopIfTrue="1" operator="equal">
      <formula>"Towel"</formula>
    </cfRule>
    <cfRule type="cellIs" dxfId="11225" priority="11439" stopIfTrue="1" operator="equal">
      <formula>"Napkin Hs"</formula>
    </cfRule>
  </conditionalFormatting>
  <conditionalFormatting sqref="C65">
    <cfRule type="cellIs" dxfId="11224" priority="11440" stopIfTrue="1" operator="equal">
      <formula>"Towel"</formula>
    </cfRule>
    <cfRule type="cellIs" dxfId="11223" priority="11441" stopIfTrue="1" operator="equal">
      <formula>"Napkin Hs"</formula>
    </cfRule>
  </conditionalFormatting>
  <conditionalFormatting sqref="C65">
    <cfRule type="cellIs" dxfId="11222" priority="11436" stopIfTrue="1" operator="equal">
      <formula>"Towel"</formula>
    </cfRule>
    <cfRule type="cellIs" dxfId="11221" priority="11437" stopIfTrue="1" operator="equal">
      <formula>"Napkin Hs"</formula>
    </cfRule>
  </conditionalFormatting>
  <conditionalFormatting sqref="B66:C66">
    <cfRule type="cellIs" dxfId="11220" priority="11430" stopIfTrue="1" operator="equal">
      <formula>"Towel"</formula>
    </cfRule>
    <cfRule type="cellIs" dxfId="11219" priority="11431" stopIfTrue="1" operator="equal">
      <formula>"Napkin Hs"</formula>
    </cfRule>
  </conditionalFormatting>
  <conditionalFormatting sqref="B66:C66">
    <cfRule type="cellIs" dxfId="11218" priority="11424" stopIfTrue="1" operator="equal">
      <formula>"Towel"</formula>
    </cfRule>
    <cfRule type="cellIs" dxfId="11217" priority="11425" stopIfTrue="1" operator="equal">
      <formula>"Napkin Hs"</formula>
    </cfRule>
  </conditionalFormatting>
  <conditionalFormatting sqref="C66">
    <cfRule type="cellIs" dxfId="11216" priority="11428" stopIfTrue="1" operator="equal">
      <formula>"Towel"</formula>
    </cfRule>
    <cfRule type="cellIs" dxfId="11215" priority="11429" stopIfTrue="1" operator="equal">
      <formula>"Napkin Hs"</formula>
    </cfRule>
  </conditionalFormatting>
  <conditionalFormatting sqref="C66">
    <cfRule type="cellIs" dxfId="11214" priority="11434" stopIfTrue="1" operator="equal">
      <formula>"Towel"</formula>
    </cfRule>
    <cfRule type="cellIs" dxfId="11213" priority="11435" stopIfTrue="1" operator="equal">
      <formula>"Napkin Hs"</formula>
    </cfRule>
  </conditionalFormatting>
  <conditionalFormatting sqref="C66">
    <cfRule type="cellIs" dxfId="11212" priority="11432" stopIfTrue="1" operator="equal">
      <formula>"Towel"</formula>
    </cfRule>
    <cfRule type="cellIs" dxfId="11211" priority="11433" stopIfTrue="1" operator="equal">
      <formula>"Napkin Hs"</formula>
    </cfRule>
  </conditionalFormatting>
  <conditionalFormatting sqref="C66">
    <cfRule type="cellIs" dxfId="11210" priority="11426" stopIfTrue="1" operator="equal">
      <formula>"Towel"</formula>
    </cfRule>
    <cfRule type="cellIs" dxfId="11209" priority="11427" stopIfTrue="1" operator="equal">
      <formula>"Napkin Hs"</formula>
    </cfRule>
  </conditionalFormatting>
  <conditionalFormatting sqref="C65">
    <cfRule type="cellIs" dxfId="11208" priority="11422" stopIfTrue="1" operator="equal">
      <formula>"Towel"</formula>
    </cfRule>
    <cfRule type="cellIs" dxfId="11207" priority="11423" stopIfTrue="1" operator="equal">
      <formula>"Napkin Hs"</formula>
    </cfRule>
  </conditionalFormatting>
  <conditionalFormatting sqref="C65">
    <cfRule type="cellIs" dxfId="11206" priority="11418" stopIfTrue="1" operator="equal">
      <formula>"Towel"</formula>
    </cfRule>
    <cfRule type="cellIs" dxfId="11205" priority="11419" stopIfTrue="1" operator="equal">
      <formula>"Napkin Hs"</formula>
    </cfRule>
  </conditionalFormatting>
  <conditionalFormatting sqref="C65">
    <cfRule type="cellIs" dxfId="11204" priority="11421" stopIfTrue="1" operator="equal">
      <formula>"Napkin Hs"</formula>
    </cfRule>
  </conditionalFormatting>
  <conditionalFormatting sqref="C65">
    <cfRule type="cellIs" dxfId="11203" priority="11420" stopIfTrue="1" operator="equal">
      <formula>"Towel"</formula>
    </cfRule>
  </conditionalFormatting>
  <conditionalFormatting sqref="B66:C66">
    <cfRule type="cellIs" dxfId="11202" priority="11416" stopIfTrue="1" operator="equal">
      <formula>"Towel"</formula>
    </cfRule>
    <cfRule type="cellIs" dxfId="11201" priority="11417" stopIfTrue="1" operator="equal">
      <formula>"Napkin Hs"</formula>
    </cfRule>
  </conditionalFormatting>
  <conditionalFormatting sqref="C66">
    <cfRule type="cellIs" dxfId="11200" priority="11412" stopIfTrue="1" operator="equal">
      <formula>"Towel"</formula>
    </cfRule>
    <cfRule type="cellIs" dxfId="11199" priority="11413" stopIfTrue="1" operator="equal">
      <formula>"Napkin Hs"</formula>
    </cfRule>
  </conditionalFormatting>
  <conditionalFormatting sqref="C66">
    <cfRule type="cellIs" dxfId="11198" priority="11415" stopIfTrue="1" operator="equal">
      <formula>"Napkin Hs"</formula>
    </cfRule>
  </conditionalFormatting>
  <conditionalFormatting sqref="C66">
    <cfRule type="cellIs" dxfId="11197" priority="11414" stopIfTrue="1" operator="equal">
      <formula>"Towel"</formula>
    </cfRule>
  </conditionalFormatting>
  <conditionalFormatting sqref="C65">
    <cfRule type="cellIs" dxfId="11196" priority="11410" stopIfTrue="1" operator="equal">
      <formula>"Towel"</formula>
    </cfRule>
    <cfRule type="cellIs" dxfId="11195" priority="11411" stopIfTrue="1" operator="equal">
      <formula>"Napkin Hs"</formula>
    </cfRule>
  </conditionalFormatting>
  <conditionalFormatting sqref="C65">
    <cfRule type="cellIs" dxfId="11194" priority="11406" stopIfTrue="1" operator="equal">
      <formula>"Towel"</formula>
    </cfRule>
    <cfRule type="cellIs" dxfId="11193" priority="11407" stopIfTrue="1" operator="equal">
      <formula>"Napkin Hs"</formula>
    </cfRule>
  </conditionalFormatting>
  <conditionalFormatting sqref="C65">
    <cfRule type="cellIs" dxfId="11192" priority="11408" stopIfTrue="1" operator="equal">
      <formula>"Towel"</formula>
    </cfRule>
    <cfRule type="cellIs" dxfId="11191" priority="11409" stopIfTrue="1" operator="equal">
      <formula>"Napkin Hs"</formula>
    </cfRule>
  </conditionalFormatting>
  <conditionalFormatting sqref="C65">
    <cfRule type="cellIs" dxfId="11190" priority="11404" stopIfTrue="1" operator="equal">
      <formula>"Towel"</formula>
    </cfRule>
    <cfRule type="cellIs" dxfId="11189" priority="11405" stopIfTrue="1" operator="equal">
      <formula>"Napkin Hs"</formula>
    </cfRule>
  </conditionalFormatting>
  <conditionalFormatting sqref="C65">
    <cfRule type="cellIs" dxfId="11188" priority="11402" stopIfTrue="1" operator="equal">
      <formula>"Towel"</formula>
    </cfRule>
    <cfRule type="cellIs" dxfId="11187" priority="11403" stopIfTrue="1" operator="equal">
      <formula>"Napkin Hs"</formula>
    </cfRule>
  </conditionalFormatting>
  <conditionalFormatting sqref="C65">
    <cfRule type="cellIs" dxfId="11186" priority="11400" stopIfTrue="1" operator="equal">
      <formula>"Towel"</formula>
    </cfRule>
    <cfRule type="cellIs" dxfId="11185" priority="11401" stopIfTrue="1" operator="equal">
      <formula>"Napkin Hs"</formula>
    </cfRule>
  </conditionalFormatting>
  <conditionalFormatting sqref="C65">
    <cfRule type="cellIs" dxfId="11184" priority="11392" stopIfTrue="1" operator="equal">
      <formula>"Towel"</formula>
    </cfRule>
    <cfRule type="cellIs" dxfId="11183" priority="11393" stopIfTrue="1" operator="equal">
      <formula>"Napkin Hs"</formula>
    </cfRule>
  </conditionalFormatting>
  <conditionalFormatting sqref="C65">
    <cfRule type="cellIs" dxfId="11182" priority="11394" stopIfTrue="1" operator="equal">
      <formula>"Towel"</formula>
    </cfRule>
    <cfRule type="cellIs" dxfId="11181" priority="11395" stopIfTrue="1" operator="equal">
      <formula>"Napkin Hs"</formula>
    </cfRule>
  </conditionalFormatting>
  <conditionalFormatting sqref="C65">
    <cfRule type="cellIs" dxfId="11180" priority="11390" stopIfTrue="1" operator="equal">
      <formula>"Towel"</formula>
    </cfRule>
    <cfRule type="cellIs" dxfId="11179" priority="11391" stopIfTrue="1" operator="equal">
      <formula>"Napkin Hs"</formula>
    </cfRule>
  </conditionalFormatting>
  <conditionalFormatting sqref="C65">
    <cfRule type="cellIs" dxfId="11178" priority="11388" stopIfTrue="1" operator="equal">
      <formula>"Towel"</formula>
    </cfRule>
    <cfRule type="cellIs" dxfId="11177" priority="11389" stopIfTrue="1" operator="equal">
      <formula>"Napkin Hs"</formula>
    </cfRule>
  </conditionalFormatting>
  <conditionalFormatting sqref="C65">
    <cfRule type="cellIs" dxfId="11176" priority="11396" stopIfTrue="1" operator="equal">
      <formula>"Towel"</formula>
    </cfRule>
    <cfRule type="cellIs" dxfId="11175" priority="11397" stopIfTrue="1" operator="equal">
      <formula>"Napkin Hs"</formula>
    </cfRule>
  </conditionalFormatting>
  <conditionalFormatting sqref="C65">
    <cfRule type="cellIs" dxfId="11174" priority="11398" stopIfTrue="1" operator="equal">
      <formula>"Towel"</formula>
    </cfRule>
    <cfRule type="cellIs" dxfId="11173" priority="11399" stopIfTrue="1" operator="equal">
      <formula>"Napkin Hs"</formula>
    </cfRule>
  </conditionalFormatting>
  <conditionalFormatting sqref="C65">
    <cfRule type="cellIs" dxfId="11172" priority="11386" stopIfTrue="1" operator="equal">
      <formula>"Towel"</formula>
    </cfRule>
    <cfRule type="cellIs" dxfId="11171" priority="11387" stopIfTrue="1" operator="equal">
      <formula>"Napkin Hs"</formula>
    </cfRule>
  </conditionalFormatting>
  <conditionalFormatting sqref="C65">
    <cfRule type="cellIs" dxfId="11170" priority="11382" stopIfTrue="1" operator="equal">
      <formula>"Towel"</formula>
    </cfRule>
    <cfRule type="cellIs" dxfId="11169" priority="11383" stopIfTrue="1" operator="equal">
      <formula>"Napkin Hs"</formula>
    </cfRule>
  </conditionalFormatting>
  <conditionalFormatting sqref="C65">
    <cfRule type="cellIs" dxfId="11168" priority="11384" stopIfTrue="1" operator="equal">
      <formula>"Towel"</formula>
    </cfRule>
    <cfRule type="cellIs" dxfId="11167" priority="11385" stopIfTrue="1" operator="equal">
      <formula>"Napkin Hs"</formula>
    </cfRule>
  </conditionalFormatting>
  <conditionalFormatting sqref="C65">
    <cfRule type="cellIs" dxfId="11166" priority="11380" stopIfTrue="1" operator="equal">
      <formula>"Towel"</formula>
    </cfRule>
    <cfRule type="cellIs" dxfId="11165" priority="11381" stopIfTrue="1" operator="equal">
      <formula>"Napkin Hs"</formula>
    </cfRule>
  </conditionalFormatting>
  <conditionalFormatting sqref="C65">
    <cfRule type="cellIs" dxfId="11164" priority="11378" stopIfTrue="1" operator="equal">
      <formula>"Towel"</formula>
    </cfRule>
    <cfRule type="cellIs" dxfId="11163" priority="11379" stopIfTrue="1" operator="equal">
      <formula>"Napkin Hs"</formula>
    </cfRule>
  </conditionalFormatting>
  <conditionalFormatting sqref="C65">
    <cfRule type="cellIs" dxfId="11162" priority="11376" stopIfTrue="1" operator="equal">
      <formula>"Towel"</formula>
    </cfRule>
    <cfRule type="cellIs" dxfId="11161" priority="11377" stopIfTrue="1" operator="equal">
      <formula>"Napkin Hs"</formula>
    </cfRule>
  </conditionalFormatting>
  <conditionalFormatting sqref="C65">
    <cfRule type="cellIs" dxfId="11160" priority="11368" stopIfTrue="1" operator="equal">
      <formula>"Towel"</formula>
    </cfRule>
    <cfRule type="cellIs" dxfId="11159" priority="11369" stopIfTrue="1" operator="equal">
      <formula>"Napkin Hs"</formula>
    </cfRule>
  </conditionalFormatting>
  <conditionalFormatting sqref="C65">
    <cfRule type="cellIs" dxfId="11158" priority="11370" stopIfTrue="1" operator="equal">
      <formula>"Towel"</formula>
    </cfRule>
    <cfRule type="cellIs" dxfId="11157" priority="11371" stopIfTrue="1" operator="equal">
      <formula>"Napkin Hs"</formula>
    </cfRule>
  </conditionalFormatting>
  <conditionalFormatting sqref="C65">
    <cfRule type="cellIs" dxfId="11156" priority="11366" stopIfTrue="1" operator="equal">
      <formula>"Towel"</formula>
    </cfRule>
    <cfRule type="cellIs" dxfId="11155" priority="11367" stopIfTrue="1" operator="equal">
      <formula>"Napkin Hs"</formula>
    </cfRule>
  </conditionalFormatting>
  <conditionalFormatting sqref="C65">
    <cfRule type="cellIs" dxfId="11154" priority="11364" stopIfTrue="1" operator="equal">
      <formula>"Towel"</formula>
    </cfRule>
    <cfRule type="cellIs" dxfId="11153" priority="11365" stopIfTrue="1" operator="equal">
      <formula>"Napkin Hs"</formula>
    </cfRule>
  </conditionalFormatting>
  <conditionalFormatting sqref="C65">
    <cfRule type="cellIs" dxfId="11152" priority="11372" stopIfTrue="1" operator="equal">
      <formula>"Towel"</formula>
    </cfRule>
    <cfRule type="cellIs" dxfId="11151" priority="11373" stopIfTrue="1" operator="equal">
      <formula>"Napkin Hs"</formula>
    </cfRule>
  </conditionalFormatting>
  <conditionalFormatting sqref="C65">
    <cfRule type="cellIs" dxfId="11150" priority="11374" stopIfTrue="1" operator="equal">
      <formula>"Towel"</formula>
    </cfRule>
    <cfRule type="cellIs" dxfId="11149" priority="11375" stopIfTrue="1" operator="equal">
      <formula>"Napkin Hs"</formula>
    </cfRule>
  </conditionalFormatting>
  <conditionalFormatting sqref="C65">
    <cfRule type="cellIs" dxfId="11148" priority="11362" stopIfTrue="1" operator="equal">
      <formula>"Towel"</formula>
    </cfRule>
    <cfRule type="cellIs" dxfId="11147" priority="11363" stopIfTrue="1" operator="equal">
      <formula>"Napkin Hs"</formula>
    </cfRule>
  </conditionalFormatting>
  <conditionalFormatting sqref="C65">
    <cfRule type="cellIs" dxfId="11146" priority="11358" stopIfTrue="1" operator="equal">
      <formula>"Towel"</formula>
    </cfRule>
    <cfRule type="cellIs" dxfId="11145" priority="11359" stopIfTrue="1" operator="equal">
      <formula>"Napkin Hs"</formula>
    </cfRule>
  </conditionalFormatting>
  <conditionalFormatting sqref="C65">
    <cfRule type="cellIs" dxfId="11144" priority="11360" stopIfTrue="1" operator="equal">
      <formula>"Towel"</formula>
    </cfRule>
    <cfRule type="cellIs" dxfId="11143" priority="11361" stopIfTrue="1" operator="equal">
      <formula>"Napkin Hs"</formula>
    </cfRule>
  </conditionalFormatting>
  <conditionalFormatting sqref="C65">
    <cfRule type="cellIs" dxfId="11142" priority="11354" stopIfTrue="1" operator="equal">
      <formula>"Towel"</formula>
    </cfRule>
    <cfRule type="cellIs" dxfId="11141" priority="11355" stopIfTrue="1" operator="equal">
      <formula>"Napkin Hs"</formula>
    </cfRule>
  </conditionalFormatting>
  <conditionalFormatting sqref="C65">
    <cfRule type="cellIs" dxfId="11140" priority="11356" stopIfTrue="1" operator="equal">
      <formula>"Towel"</formula>
    </cfRule>
    <cfRule type="cellIs" dxfId="11139" priority="11357" stopIfTrue="1" operator="equal">
      <formula>"Napkin Hs"</formula>
    </cfRule>
  </conditionalFormatting>
  <conditionalFormatting sqref="C65">
    <cfRule type="cellIs" dxfId="11138" priority="11352" stopIfTrue="1" operator="equal">
      <formula>"Towel"</formula>
    </cfRule>
    <cfRule type="cellIs" dxfId="11137" priority="11353" stopIfTrue="1" operator="equal">
      <formula>"Napkin Hs"</formula>
    </cfRule>
  </conditionalFormatting>
  <conditionalFormatting sqref="C65">
    <cfRule type="cellIs" dxfId="11136" priority="11346" stopIfTrue="1" operator="equal">
      <formula>"Towel"</formula>
    </cfRule>
    <cfRule type="cellIs" dxfId="11135" priority="11347" stopIfTrue="1" operator="equal">
      <formula>"Napkin Hs"</formula>
    </cfRule>
  </conditionalFormatting>
  <conditionalFormatting sqref="C65">
    <cfRule type="cellIs" dxfId="11134" priority="11350" stopIfTrue="1" operator="equal">
      <formula>"Towel"</formula>
    </cfRule>
    <cfRule type="cellIs" dxfId="11133" priority="11351" stopIfTrue="1" operator="equal">
      <formula>"Napkin Hs"</formula>
    </cfRule>
  </conditionalFormatting>
  <conditionalFormatting sqref="C65">
    <cfRule type="cellIs" dxfId="11132" priority="11348" stopIfTrue="1" operator="equal">
      <formula>"Towel"</formula>
    </cfRule>
    <cfRule type="cellIs" dxfId="11131" priority="11349" stopIfTrue="1" operator="equal">
      <formula>"Napkin Hs"</formula>
    </cfRule>
  </conditionalFormatting>
  <conditionalFormatting sqref="C65">
    <cfRule type="cellIs" dxfId="11130" priority="11340" stopIfTrue="1" operator="equal">
      <formula>"Towel"</formula>
    </cfRule>
    <cfRule type="cellIs" dxfId="11129" priority="11341" stopIfTrue="1" operator="equal">
      <formula>"Napkin Hs"</formula>
    </cfRule>
  </conditionalFormatting>
  <conditionalFormatting sqref="C65">
    <cfRule type="cellIs" dxfId="11128" priority="11342" stopIfTrue="1" operator="equal">
      <formula>"Towel"</formula>
    </cfRule>
    <cfRule type="cellIs" dxfId="11127" priority="11343" stopIfTrue="1" operator="equal">
      <formula>"Napkin Hs"</formula>
    </cfRule>
  </conditionalFormatting>
  <conditionalFormatting sqref="C65">
    <cfRule type="cellIs" dxfId="11126" priority="11344" stopIfTrue="1" operator="equal">
      <formula>"Towel"</formula>
    </cfRule>
    <cfRule type="cellIs" dxfId="11125" priority="11345" stopIfTrue="1" operator="equal">
      <formula>"Napkin Hs"</formula>
    </cfRule>
  </conditionalFormatting>
  <conditionalFormatting sqref="C65">
    <cfRule type="cellIs" dxfId="11124" priority="11338" stopIfTrue="1" operator="equal">
      <formula>"Towel"</formula>
    </cfRule>
    <cfRule type="cellIs" dxfId="11123" priority="11339" stopIfTrue="1" operator="equal">
      <formula>"Napkin Hs"</formula>
    </cfRule>
  </conditionalFormatting>
  <conditionalFormatting sqref="C65">
    <cfRule type="cellIs" dxfId="11122" priority="11336" stopIfTrue="1" operator="equal">
      <formula>"Towel"</formula>
    </cfRule>
    <cfRule type="cellIs" dxfId="11121" priority="11337" stopIfTrue="1" operator="equal">
      <formula>"Napkin Hs"</formula>
    </cfRule>
  </conditionalFormatting>
  <conditionalFormatting sqref="C65">
    <cfRule type="cellIs" dxfId="11120" priority="11312" stopIfTrue="1" operator="equal">
      <formula>"Towel"</formula>
    </cfRule>
  </conditionalFormatting>
  <conditionalFormatting sqref="C65">
    <cfRule type="cellIs" dxfId="11119" priority="11313" stopIfTrue="1" operator="equal">
      <formula>"Napkin Hs"</formula>
    </cfRule>
    <cfRule type="cellIs" dxfId="11118" priority="11318" stopIfTrue="1" operator="equal">
      <formula>"Towel"</formula>
    </cfRule>
    <cfRule type="cellIs" dxfId="11117" priority="11319" stopIfTrue="1" operator="equal">
      <formula>"Napkin Hs"</formula>
    </cfRule>
    <cfRule type="cellIs" dxfId="11116" priority="11328" stopIfTrue="1" operator="equal">
      <formula>"Towel"</formula>
    </cfRule>
    <cfRule type="cellIs" dxfId="11115" priority="11329" stopIfTrue="1" operator="equal">
      <formula>"Napkin Hs"</formula>
    </cfRule>
    <cfRule type="cellIs" dxfId="11114" priority="11334" stopIfTrue="1" operator="equal">
      <formula>"Towel"</formula>
    </cfRule>
    <cfRule type="cellIs" dxfId="11113" priority="11335" stopIfTrue="1" operator="equal">
      <formula>"Napkin Hs"</formula>
    </cfRule>
  </conditionalFormatting>
  <conditionalFormatting sqref="C65">
    <cfRule type="cellIs" dxfId="11112" priority="11314" stopIfTrue="1" operator="equal">
      <formula>"Towel"</formula>
    </cfRule>
    <cfRule type="cellIs" dxfId="11111" priority="11315" stopIfTrue="1" operator="equal">
      <formula>"Napkin Hs"</formula>
    </cfRule>
    <cfRule type="cellIs" dxfId="11110" priority="11316" stopIfTrue="1" operator="equal">
      <formula>"Towel"</formula>
    </cfRule>
    <cfRule type="cellIs" dxfId="11109" priority="11317" stopIfTrue="1" operator="equal">
      <formula>"Napkin Hs"</formula>
    </cfRule>
    <cfRule type="cellIs" dxfId="11108" priority="11320" stopIfTrue="1" operator="equal">
      <formula>"Towel"</formula>
    </cfRule>
    <cfRule type="cellIs" dxfId="11107" priority="11321" stopIfTrue="1" operator="equal">
      <formula>"Napkin Hs"</formula>
    </cfRule>
    <cfRule type="cellIs" dxfId="11106" priority="11322" stopIfTrue="1" operator="equal">
      <formula>"Towel"</formula>
    </cfRule>
    <cfRule type="cellIs" dxfId="11105" priority="11323" stopIfTrue="1" operator="equal">
      <formula>"Napkin Hs"</formula>
    </cfRule>
    <cfRule type="cellIs" dxfId="11104" priority="11324" stopIfTrue="1" operator="equal">
      <formula>"Towel"</formula>
    </cfRule>
    <cfRule type="cellIs" dxfId="11103" priority="11325" stopIfTrue="1" operator="equal">
      <formula>"Napkin Hs"</formula>
    </cfRule>
    <cfRule type="cellIs" dxfId="11102" priority="11326" stopIfTrue="1" operator="equal">
      <formula>"Towel"</formula>
    </cfRule>
    <cfRule type="cellIs" dxfId="11101" priority="11327" stopIfTrue="1" operator="equal">
      <formula>"Napkin Hs"</formula>
    </cfRule>
    <cfRule type="cellIs" dxfId="11100" priority="11330" stopIfTrue="1" operator="equal">
      <formula>"Towel"</formula>
    </cfRule>
    <cfRule type="cellIs" dxfId="11099" priority="11331" stopIfTrue="1" operator="equal">
      <formula>"Napkin Hs"</formula>
    </cfRule>
    <cfRule type="cellIs" dxfId="11098" priority="11333" stopIfTrue="1" operator="equal">
      <formula>"Napkin Hs"</formula>
    </cfRule>
  </conditionalFormatting>
  <conditionalFormatting sqref="C65">
    <cfRule type="cellIs" dxfId="11097" priority="11332" stopIfTrue="1" operator="equal">
      <formula>"Towel"</formula>
    </cfRule>
  </conditionalFormatting>
  <conditionalFormatting sqref="C65">
    <cfRule type="cellIs" dxfId="11096" priority="11310" stopIfTrue="1" operator="equal">
      <formula>"Towel"</formula>
    </cfRule>
    <cfRule type="cellIs" dxfId="11095" priority="11311" stopIfTrue="1" operator="equal">
      <formula>"Napkin Hs"</formula>
    </cfRule>
  </conditionalFormatting>
  <conditionalFormatting sqref="C65">
    <cfRule type="cellIs" dxfId="11094" priority="11309" stopIfTrue="1" operator="equal">
      <formula>"Napkin Hs"</formula>
    </cfRule>
  </conditionalFormatting>
  <conditionalFormatting sqref="C65">
    <cfRule type="cellIs" dxfId="11093" priority="11308" stopIfTrue="1" operator="equal">
      <formula>"Towel"</formula>
    </cfRule>
  </conditionalFormatting>
  <conditionalFormatting sqref="C65">
    <cfRule type="cellIs" dxfId="11092" priority="11306" stopIfTrue="1" operator="equal">
      <formula>"Towel"</formula>
    </cfRule>
  </conditionalFormatting>
  <conditionalFormatting sqref="C65">
    <cfRule type="cellIs" dxfId="11091" priority="11307" stopIfTrue="1" operator="equal">
      <formula>"Napkin Hs"</formula>
    </cfRule>
  </conditionalFormatting>
  <conditionalFormatting sqref="C65">
    <cfRule type="cellIs" dxfId="11090" priority="11210" stopIfTrue="1" operator="equal">
      <formula>"Towel"</formula>
    </cfRule>
  </conditionalFormatting>
  <conditionalFormatting sqref="C65">
    <cfRule type="cellIs" dxfId="11089" priority="11220" stopIfTrue="1" operator="equal">
      <formula>"Towel"</formula>
    </cfRule>
    <cfRule type="cellIs" dxfId="11088" priority="11221" stopIfTrue="1" operator="equal">
      <formula>"Napkin Hs"</formula>
    </cfRule>
    <cfRule type="cellIs" dxfId="11087" priority="11226" stopIfTrue="1" operator="equal">
      <formula>"Towel"</formula>
    </cfRule>
    <cfRule type="cellIs" dxfId="11086" priority="11227" stopIfTrue="1" operator="equal">
      <formula>"Napkin Hs"</formula>
    </cfRule>
    <cfRule type="cellIs" dxfId="11085" priority="11232" stopIfTrue="1" operator="equal">
      <formula>"Towel"</formula>
    </cfRule>
    <cfRule type="cellIs" dxfId="11084" priority="11233" stopIfTrue="1" operator="equal">
      <formula>"Napkin Hs"</formula>
    </cfRule>
    <cfRule type="cellIs" dxfId="11083" priority="11234" stopIfTrue="1" operator="equal">
      <formula>"Towel"</formula>
    </cfRule>
    <cfRule type="cellIs" dxfId="11082" priority="11235" stopIfTrue="1" operator="equal">
      <formula>"Napkin Hs"</formula>
    </cfRule>
    <cfRule type="cellIs" dxfId="11081" priority="11240" stopIfTrue="1" operator="equal">
      <formula>"Towel"</formula>
    </cfRule>
    <cfRule type="cellIs" dxfId="11080" priority="11241" stopIfTrue="1" operator="equal">
      <formula>"Napkin Hs"</formula>
    </cfRule>
    <cfRule type="cellIs" dxfId="11079" priority="11250" stopIfTrue="1" operator="equal">
      <formula>"Towel"</formula>
    </cfRule>
    <cfRule type="cellIs" dxfId="11078" priority="11251" stopIfTrue="1" operator="equal">
      <formula>"Napkin Hs"</formula>
    </cfRule>
    <cfRule type="cellIs" dxfId="11077" priority="11256" stopIfTrue="1" operator="equal">
      <formula>"Towel"</formula>
    </cfRule>
    <cfRule type="cellIs" dxfId="11076" priority="11257" stopIfTrue="1" operator="equal">
      <formula>"Napkin Hs"</formula>
    </cfRule>
    <cfRule type="cellIs" dxfId="11075" priority="11258" stopIfTrue="1" operator="equal">
      <formula>"Towel"</formula>
    </cfRule>
    <cfRule type="cellIs" dxfId="11074" priority="11259" stopIfTrue="1" operator="equal">
      <formula>"Napkin Hs"</formula>
    </cfRule>
    <cfRule type="cellIs" dxfId="11073" priority="11264" stopIfTrue="1" operator="equal">
      <formula>"Towel"</formula>
    </cfRule>
    <cfRule type="cellIs" dxfId="11072" priority="11265" stopIfTrue="1" operator="equal">
      <formula>"Napkin Hs"</formula>
    </cfRule>
    <cfRule type="cellIs" dxfId="11071" priority="11274" stopIfTrue="1" operator="equal">
      <formula>"Towel"</formula>
    </cfRule>
    <cfRule type="cellIs" dxfId="11070" priority="11275" stopIfTrue="1" operator="equal">
      <formula>"Napkin Hs"</formula>
    </cfRule>
    <cfRule type="cellIs" dxfId="11069" priority="11276" stopIfTrue="1" operator="equal">
      <formula>"Towel"</formula>
    </cfRule>
    <cfRule type="cellIs" dxfId="11068" priority="11277" stopIfTrue="1" operator="equal">
      <formula>"Napkin Hs"</formula>
    </cfRule>
    <cfRule type="cellIs" dxfId="11067" priority="11282" stopIfTrue="1" operator="equal">
      <formula>"Towel"</formula>
    </cfRule>
    <cfRule type="cellIs" dxfId="11066" priority="11283" stopIfTrue="1" operator="equal">
      <formula>"Napkin Hs"</formula>
    </cfRule>
    <cfRule type="cellIs" dxfId="11065" priority="11292" stopIfTrue="1" operator="equal">
      <formula>"Towel"</formula>
    </cfRule>
    <cfRule type="cellIs" dxfId="11064" priority="11293" stopIfTrue="1" operator="equal">
      <formula>"Napkin Hs"</formula>
    </cfRule>
    <cfRule type="cellIs" dxfId="11063" priority="11294" stopIfTrue="1" operator="equal">
      <formula>"Towel"</formula>
    </cfRule>
    <cfRule type="cellIs" dxfId="11062" priority="11295" stopIfTrue="1" operator="equal">
      <formula>"Napkin Hs"</formula>
    </cfRule>
    <cfRule type="cellIs" dxfId="11061" priority="11301" stopIfTrue="1" operator="equal">
      <formula>"Napkin Hs"</formula>
    </cfRule>
  </conditionalFormatting>
  <conditionalFormatting sqref="C65">
    <cfRule type="cellIs" dxfId="11060" priority="11300" stopIfTrue="1" operator="equal">
      <formula>"Towel"</formula>
    </cfRule>
  </conditionalFormatting>
  <conditionalFormatting sqref="C65">
    <cfRule type="cellIs" dxfId="11059" priority="11211" stopIfTrue="1" operator="equal">
      <formula>"Napkin Hs"</formula>
    </cfRule>
    <cfRule type="cellIs" dxfId="11058" priority="11212" stopIfTrue="1" operator="equal">
      <formula>"Towel"</formula>
    </cfRule>
    <cfRule type="cellIs" dxfId="11057" priority="11213" stopIfTrue="1" operator="equal">
      <formula>"Napkin Hs"</formula>
    </cfRule>
    <cfRule type="cellIs" dxfId="11056" priority="11214" stopIfTrue="1" operator="equal">
      <formula>"Towel"</formula>
    </cfRule>
    <cfRule type="cellIs" dxfId="11055" priority="11215" stopIfTrue="1" operator="equal">
      <formula>"Napkin Hs"</formula>
    </cfRule>
    <cfRule type="cellIs" dxfId="11054" priority="11216" stopIfTrue="1" operator="equal">
      <formula>"Towel"</formula>
    </cfRule>
    <cfRule type="cellIs" dxfId="11053" priority="11217" stopIfTrue="1" operator="equal">
      <formula>"Napkin Hs"</formula>
    </cfRule>
    <cfRule type="cellIs" dxfId="11052" priority="11218" stopIfTrue="1" operator="equal">
      <formula>"Towel"</formula>
    </cfRule>
    <cfRule type="cellIs" dxfId="11051" priority="11219" stopIfTrue="1" operator="equal">
      <formula>"Napkin Hs"</formula>
    </cfRule>
    <cfRule type="cellIs" dxfId="11050" priority="11222" stopIfTrue="1" operator="equal">
      <formula>"Towel"</formula>
    </cfRule>
    <cfRule type="cellIs" dxfId="11049" priority="11223" stopIfTrue="1" operator="equal">
      <formula>"Napkin Hs"</formula>
    </cfRule>
    <cfRule type="cellIs" dxfId="11048" priority="11224" stopIfTrue="1" operator="equal">
      <formula>"Towel"</formula>
    </cfRule>
    <cfRule type="cellIs" dxfId="11047" priority="11225" stopIfTrue="1" operator="equal">
      <formula>"Napkin Hs"</formula>
    </cfRule>
    <cfRule type="cellIs" dxfId="11046" priority="11228" stopIfTrue="1" operator="equal">
      <formula>"Towel"</formula>
    </cfRule>
    <cfRule type="cellIs" dxfId="11045" priority="11229" stopIfTrue="1" operator="equal">
      <formula>"Napkin Hs"</formula>
    </cfRule>
    <cfRule type="cellIs" dxfId="11044" priority="11230" stopIfTrue="1" operator="equal">
      <formula>"Towel"</formula>
    </cfRule>
    <cfRule type="cellIs" dxfId="11043" priority="11231" stopIfTrue="1" operator="equal">
      <formula>"Napkin Hs"</formula>
    </cfRule>
    <cfRule type="cellIs" dxfId="11042" priority="11236" stopIfTrue="1" operator="equal">
      <formula>"Towel"</formula>
    </cfRule>
    <cfRule type="cellIs" dxfId="11041" priority="11237" stopIfTrue="1" operator="equal">
      <formula>"Napkin Hs"</formula>
    </cfRule>
    <cfRule type="cellIs" dxfId="11040" priority="11238" stopIfTrue="1" operator="equal">
      <formula>"Towel"</formula>
    </cfRule>
    <cfRule type="cellIs" dxfId="11039" priority="11239" stopIfTrue="1" operator="equal">
      <formula>"Napkin Hs"</formula>
    </cfRule>
    <cfRule type="cellIs" dxfId="11038" priority="11242" stopIfTrue="1" operator="equal">
      <formula>"Towel"</formula>
    </cfRule>
    <cfRule type="cellIs" dxfId="11037" priority="11243" stopIfTrue="1" operator="equal">
      <formula>"Napkin Hs"</formula>
    </cfRule>
    <cfRule type="cellIs" dxfId="11036" priority="11244" stopIfTrue="1" operator="equal">
      <formula>"Towel"</formula>
    </cfRule>
    <cfRule type="cellIs" dxfId="11035" priority="11245" stopIfTrue="1" operator="equal">
      <formula>"Napkin Hs"</formula>
    </cfRule>
    <cfRule type="cellIs" dxfId="11034" priority="11246" stopIfTrue="1" operator="equal">
      <formula>"Towel"</formula>
    </cfRule>
    <cfRule type="cellIs" dxfId="11033" priority="11247" stopIfTrue="1" operator="equal">
      <formula>"Napkin Hs"</formula>
    </cfRule>
    <cfRule type="cellIs" dxfId="11032" priority="11248" stopIfTrue="1" operator="equal">
      <formula>"Towel"</formula>
    </cfRule>
    <cfRule type="cellIs" dxfId="11031" priority="11249" stopIfTrue="1" operator="equal">
      <formula>"Napkin Hs"</formula>
    </cfRule>
    <cfRule type="cellIs" dxfId="11030" priority="11252" stopIfTrue="1" operator="equal">
      <formula>"Towel"</formula>
    </cfRule>
    <cfRule type="cellIs" dxfId="11029" priority="11253" stopIfTrue="1" operator="equal">
      <formula>"Napkin Hs"</formula>
    </cfRule>
    <cfRule type="cellIs" dxfId="11028" priority="11254" stopIfTrue="1" operator="equal">
      <formula>"Towel"</formula>
    </cfRule>
    <cfRule type="cellIs" dxfId="11027" priority="11255" stopIfTrue="1" operator="equal">
      <formula>"Napkin Hs"</formula>
    </cfRule>
    <cfRule type="cellIs" dxfId="11026" priority="11260" stopIfTrue="1" operator="equal">
      <formula>"Towel"</formula>
    </cfRule>
    <cfRule type="cellIs" dxfId="11025" priority="11261" stopIfTrue="1" operator="equal">
      <formula>"Napkin Hs"</formula>
    </cfRule>
    <cfRule type="cellIs" dxfId="11024" priority="11262" stopIfTrue="1" operator="equal">
      <formula>"Towel"</formula>
    </cfRule>
    <cfRule type="cellIs" dxfId="11023" priority="11263" stopIfTrue="1" operator="equal">
      <formula>"Napkin Hs"</formula>
    </cfRule>
    <cfRule type="cellIs" dxfId="11022" priority="11266" stopIfTrue="1" operator="equal">
      <formula>"Towel"</formula>
    </cfRule>
    <cfRule type="cellIs" dxfId="11021" priority="11267" stopIfTrue="1" operator="equal">
      <formula>"Napkin Hs"</formula>
    </cfRule>
    <cfRule type="cellIs" dxfId="11020" priority="11268" stopIfTrue="1" operator="equal">
      <formula>"Towel"</formula>
    </cfRule>
    <cfRule type="cellIs" dxfId="11019" priority="11269" stopIfTrue="1" operator="equal">
      <formula>"Napkin Hs"</formula>
    </cfRule>
    <cfRule type="cellIs" dxfId="11018" priority="11270" stopIfTrue="1" operator="equal">
      <formula>"Towel"</formula>
    </cfRule>
    <cfRule type="cellIs" dxfId="11017" priority="11271" stopIfTrue="1" operator="equal">
      <formula>"Napkin Hs"</formula>
    </cfRule>
    <cfRule type="cellIs" dxfId="11016" priority="11272" stopIfTrue="1" operator="equal">
      <formula>"Towel"</formula>
    </cfRule>
    <cfRule type="cellIs" dxfId="11015" priority="11273" stopIfTrue="1" operator="equal">
      <formula>"Napkin Hs"</formula>
    </cfRule>
    <cfRule type="cellIs" dxfId="11014" priority="11278" stopIfTrue="1" operator="equal">
      <formula>"Towel"</formula>
    </cfRule>
    <cfRule type="cellIs" dxfId="11013" priority="11279" stopIfTrue="1" operator="equal">
      <formula>"Napkin Hs"</formula>
    </cfRule>
    <cfRule type="cellIs" dxfId="11012" priority="11280" stopIfTrue="1" operator="equal">
      <formula>"Towel"</formula>
    </cfRule>
    <cfRule type="cellIs" dxfId="11011" priority="11281" stopIfTrue="1" operator="equal">
      <formula>"Napkin Hs"</formula>
    </cfRule>
    <cfRule type="cellIs" dxfId="11010" priority="11284" stopIfTrue="1" operator="equal">
      <formula>"Towel"</formula>
    </cfRule>
    <cfRule type="cellIs" dxfId="11009" priority="11285" stopIfTrue="1" operator="equal">
      <formula>"Napkin Hs"</formula>
    </cfRule>
    <cfRule type="cellIs" dxfId="11008" priority="11286" stopIfTrue="1" operator="equal">
      <formula>"Towel"</formula>
    </cfRule>
    <cfRule type="cellIs" dxfId="11007" priority="11287" stopIfTrue="1" operator="equal">
      <formula>"Napkin Hs"</formula>
    </cfRule>
    <cfRule type="cellIs" dxfId="11006" priority="11288" stopIfTrue="1" operator="equal">
      <formula>"Towel"</formula>
    </cfRule>
    <cfRule type="cellIs" dxfId="11005" priority="11289" stopIfTrue="1" operator="equal">
      <formula>"Napkin Hs"</formula>
    </cfRule>
    <cfRule type="cellIs" dxfId="11004" priority="11290" stopIfTrue="1" operator="equal">
      <formula>"Towel"</formula>
    </cfRule>
    <cfRule type="cellIs" dxfId="11003" priority="11291" stopIfTrue="1" operator="equal">
      <formula>"Napkin Hs"</formula>
    </cfRule>
    <cfRule type="cellIs" dxfId="11002" priority="11296" stopIfTrue="1" operator="equal">
      <formula>"Towel"</formula>
    </cfRule>
    <cfRule type="cellIs" dxfId="11001" priority="11297" stopIfTrue="1" operator="equal">
      <formula>"Napkin Hs"</formula>
    </cfRule>
    <cfRule type="cellIs" dxfId="11000" priority="11298" stopIfTrue="1" operator="equal">
      <formula>"Towel"</formula>
    </cfRule>
    <cfRule type="cellIs" dxfId="10999" priority="11299" stopIfTrue="1" operator="equal">
      <formula>"Napkin Hs"</formula>
    </cfRule>
    <cfRule type="cellIs" dxfId="10998" priority="11302" stopIfTrue="1" operator="equal">
      <formula>"Towel"</formula>
    </cfRule>
    <cfRule type="cellIs" dxfId="10997" priority="11303" stopIfTrue="1" operator="equal">
      <formula>"Napkin Hs"</formula>
    </cfRule>
    <cfRule type="cellIs" dxfId="10996" priority="11304" stopIfTrue="1" operator="equal">
      <formula>"Towel"</formula>
    </cfRule>
    <cfRule type="cellIs" dxfId="10995" priority="11305" stopIfTrue="1" operator="equal">
      <formula>"Napkin Hs"</formula>
    </cfRule>
  </conditionalFormatting>
  <conditionalFormatting sqref="C65">
    <cfRule type="cellIs" dxfId="10994" priority="11209" stopIfTrue="1" operator="equal">
      <formula>"Napkin Hs"</formula>
    </cfRule>
  </conditionalFormatting>
  <conditionalFormatting sqref="C65">
    <cfRule type="cellIs" dxfId="10993" priority="11208" stopIfTrue="1" operator="equal">
      <formula>"Napkin Hs"</formula>
    </cfRule>
  </conditionalFormatting>
  <conditionalFormatting sqref="C65">
    <cfRule type="cellIs" dxfId="10992" priority="11207" stopIfTrue="1" operator="equal">
      <formula>"Napkin Hs"</formula>
    </cfRule>
  </conditionalFormatting>
  <conditionalFormatting sqref="C65">
    <cfRule type="cellIs" dxfId="10991" priority="11206" stopIfTrue="1" operator="equal">
      <formula>"Napkin Hs"</formula>
    </cfRule>
  </conditionalFormatting>
  <conditionalFormatting sqref="C65">
    <cfRule type="cellIs" dxfId="10990" priority="11205" stopIfTrue="1" operator="equal">
      <formula>"Napkin Hs"</formula>
    </cfRule>
  </conditionalFormatting>
  <conditionalFormatting sqref="C65">
    <cfRule type="cellIs" dxfId="10989" priority="11204" stopIfTrue="1" operator="equal">
      <formula>"Napkin Hs"</formula>
    </cfRule>
  </conditionalFormatting>
  <conditionalFormatting sqref="C65">
    <cfRule type="cellIs" dxfId="10988" priority="11200" stopIfTrue="1" operator="equal">
      <formula>"Towel"</formula>
    </cfRule>
    <cfRule type="cellIs" dxfId="10987" priority="11201" stopIfTrue="1" operator="equal">
      <formula>"Napkin Hs"</formula>
    </cfRule>
  </conditionalFormatting>
  <conditionalFormatting sqref="C65">
    <cfRule type="cellIs" dxfId="10986" priority="11202" stopIfTrue="1" operator="equal">
      <formula>"Towel"</formula>
    </cfRule>
    <cfRule type="cellIs" dxfId="10985" priority="11203" stopIfTrue="1" operator="equal">
      <formula>"Napkin Hs"</formula>
    </cfRule>
  </conditionalFormatting>
  <conditionalFormatting sqref="C65">
    <cfRule type="cellIs" dxfId="10984" priority="11196" stopIfTrue="1" operator="equal">
      <formula>"Towel"</formula>
    </cfRule>
    <cfRule type="cellIs" dxfId="10983" priority="11197" stopIfTrue="1" operator="equal">
      <formula>"Napkin Hs"</formula>
    </cfRule>
  </conditionalFormatting>
  <conditionalFormatting sqref="C65">
    <cfRule type="cellIs" dxfId="10982" priority="11198" stopIfTrue="1" operator="equal">
      <formula>"Towel"</formula>
    </cfRule>
    <cfRule type="cellIs" dxfId="10981" priority="11199" stopIfTrue="1" operator="equal">
      <formula>"Napkin Hs"</formula>
    </cfRule>
  </conditionalFormatting>
  <conditionalFormatting sqref="C65">
    <cfRule type="cellIs" dxfId="10980" priority="11194" stopIfTrue="1" operator="equal">
      <formula>"Towel"</formula>
    </cfRule>
    <cfRule type="cellIs" dxfId="10979" priority="11195" stopIfTrue="1" operator="equal">
      <formula>"Napkin Hs"</formula>
    </cfRule>
  </conditionalFormatting>
  <conditionalFormatting sqref="C65">
    <cfRule type="cellIs" dxfId="10978" priority="11190" stopIfTrue="1" operator="equal">
      <formula>"Towel"</formula>
    </cfRule>
    <cfRule type="cellIs" dxfId="10977" priority="11191" stopIfTrue="1" operator="equal">
      <formula>"Napkin Hs"</formula>
    </cfRule>
  </conditionalFormatting>
  <conditionalFormatting sqref="C65">
    <cfRule type="cellIs" dxfId="10976" priority="11192" stopIfTrue="1" operator="equal">
      <formula>"Towel"</formula>
    </cfRule>
    <cfRule type="cellIs" dxfId="10975" priority="11193" stopIfTrue="1" operator="equal">
      <formula>"Napkin Hs"</formula>
    </cfRule>
  </conditionalFormatting>
  <conditionalFormatting sqref="C65">
    <cfRule type="cellIs" dxfId="10974" priority="11186" stopIfTrue="1" operator="equal">
      <formula>"Towel"</formula>
    </cfRule>
    <cfRule type="cellIs" dxfId="10973" priority="11187" stopIfTrue="1" operator="equal">
      <formula>"Napkin Hs"</formula>
    </cfRule>
  </conditionalFormatting>
  <conditionalFormatting sqref="C65">
    <cfRule type="cellIs" dxfId="10972" priority="11188" stopIfTrue="1" operator="equal">
      <formula>"Towel"</formula>
    </cfRule>
    <cfRule type="cellIs" dxfId="10971" priority="11189" stopIfTrue="1" operator="equal">
      <formula>"Napkin Hs"</formula>
    </cfRule>
  </conditionalFormatting>
  <conditionalFormatting sqref="C65">
    <cfRule type="cellIs" dxfId="10970" priority="11184" stopIfTrue="1" operator="equal">
      <formula>"Towel"</formula>
    </cfRule>
    <cfRule type="cellIs" dxfId="10969" priority="11185" stopIfTrue="1" operator="equal">
      <formula>"Napkin Hs"</formula>
    </cfRule>
  </conditionalFormatting>
  <conditionalFormatting sqref="C65">
    <cfRule type="cellIs" dxfId="10968" priority="11178" stopIfTrue="1" operator="equal">
      <formula>"Towel"</formula>
    </cfRule>
    <cfRule type="cellIs" dxfId="10967" priority="11179" stopIfTrue="1" operator="equal">
      <formula>"Napkin Hs"</formula>
    </cfRule>
  </conditionalFormatting>
  <conditionalFormatting sqref="C65">
    <cfRule type="cellIs" dxfId="10966" priority="11182" stopIfTrue="1" operator="equal">
      <formula>"Towel"</formula>
    </cfRule>
    <cfRule type="cellIs" dxfId="10965" priority="11183" stopIfTrue="1" operator="equal">
      <formula>"Napkin Hs"</formula>
    </cfRule>
  </conditionalFormatting>
  <conditionalFormatting sqref="C65">
    <cfRule type="cellIs" dxfId="10964" priority="11180" stopIfTrue="1" operator="equal">
      <formula>"Towel"</formula>
    </cfRule>
    <cfRule type="cellIs" dxfId="10963" priority="11181" stopIfTrue="1" operator="equal">
      <formula>"Napkin Hs"</formula>
    </cfRule>
  </conditionalFormatting>
  <conditionalFormatting sqref="C65">
    <cfRule type="cellIs" dxfId="10962" priority="11172" stopIfTrue="1" operator="equal">
      <formula>"Towel"</formula>
    </cfRule>
    <cfRule type="cellIs" dxfId="10961" priority="11173" stopIfTrue="1" operator="equal">
      <formula>"Napkin Hs"</formula>
    </cfRule>
  </conditionalFormatting>
  <conditionalFormatting sqref="C65">
    <cfRule type="cellIs" dxfId="10960" priority="11174" stopIfTrue="1" operator="equal">
      <formula>"Towel"</formula>
    </cfRule>
    <cfRule type="cellIs" dxfId="10959" priority="11175" stopIfTrue="1" operator="equal">
      <formula>"Napkin Hs"</formula>
    </cfRule>
  </conditionalFormatting>
  <conditionalFormatting sqref="C65">
    <cfRule type="cellIs" dxfId="10958" priority="11176" stopIfTrue="1" operator="equal">
      <formula>"Towel"</formula>
    </cfRule>
    <cfRule type="cellIs" dxfId="10957" priority="11177" stopIfTrue="1" operator="equal">
      <formula>"Napkin Hs"</formula>
    </cfRule>
  </conditionalFormatting>
  <conditionalFormatting sqref="C65">
    <cfRule type="cellIs" dxfId="10956" priority="11170" stopIfTrue="1" operator="equal">
      <formula>"Towel"</formula>
    </cfRule>
    <cfRule type="cellIs" dxfId="10955" priority="11171" stopIfTrue="1" operator="equal">
      <formula>"Napkin Hs"</formula>
    </cfRule>
  </conditionalFormatting>
  <conditionalFormatting sqref="C65">
    <cfRule type="cellIs" dxfId="10954" priority="11168" stopIfTrue="1" operator="equal">
      <formula>"Towel"</formula>
    </cfRule>
    <cfRule type="cellIs" dxfId="10953" priority="11169" stopIfTrue="1" operator="equal">
      <formula>"Napkin Hs"</formula>
    </cfRule>
  </conditionalFormatting>
  <conditionalFormatting sqref="C65">
    <cfRule type="cellIs" dxfId="10952" priority="11144" stopIfTrue="1" operator="equal">
      <formula>"Towel"</formula>
    </cfRule>
  </conditionalFormatting>
  <conditionalFormatting sqref="C65">
    <cfRule type="cellIs" dxfId="10951" priority="11145" stopIfTrue="1" operator="equal">
      <formula>"Napkin Hs"</formula>
    </cfRule>
    <cfRule type="cellIs" dxfId="10950" priority="11150" stopIfTrue="1" operator="equal">
      <formula>"Towel"</formula>
    </cfRule>
    <cfRule type="cellIs" dxfId="10949" priority="11151" stopIfTrue="1" operator="equal">
      <formula>"Napkin Hs"</formula>
    </cfRule>
    <cfRule type="cellIs" dxfId="10948" priority="11160" stopIfTrue="1" operator="equal">
      <formula>"Towel"</formula>
    </cfRule>
    <cfRule type="cellIs" dxfId="10947" priority="11161" stopIfTrue="1" operator="equal">
      <formula>"Napkin Hs"</formula>
    </cfRule>
    <cfRule type="cellIs" dxfId="10946" priority="11166" stopIfTrue="1" operator="equal">
      <formula>"Towel"</formula>
    </cfRule>
    <cfRule type="cellIs" dxfId="10945" priority="11167" stopIfTrue="1" operator="equal">
      <formula>"Napkin Hs"</formula>
    </cfRule>
  </conditionalFormatting>
  <conditionalFormatting sqref="C65">
    <cfRule type="cellIs" dxfId="10944" priority="11146" stopIfTrue="1" operator="equal">
      <formula>"Towel"</formula>
    </cfRule>
    <cfRule type="cellIs" dxfId="10943" priority="11147" stopIfTrue="1" operator="equal">
      <formula>"Napkin Hs"</formula>
    </cfRule>
    <cfRule type="cellIs" dxfId="10942" priority="11148" stopIfTrue="1" operator="equal">
      <formula>"Towel"</formula>
    </cfRule>
    <cfRule type="cellIs" dxfId="10941" priority="11149" stopIfTrue="1" operator="equal">
      <formula>"Napkin Hs"</formula>
    </cfRule>
    <cfRule type="cellIs" dxfId="10940" priority="11152" stopIfTrue="1" operator="equal">
      <formula>"Towel"</formula>
    </cfRule>
    <cfRule type="cellIs" dxfId="10939" priority="11153" stopIfTrue="1" operator="equal">
      <formula>"Napkin Hs"</formula>
    </cfRule>
    <cfRule type="cellIs" dxfId="10938" priority="11154" stopIfTrue="1" operator="equal">
      <formula>"Towel"</formula>
    </cfRule>
    <cfRule type="cellIs" dxfId="10937" priority="11155" stopIfTrue="1" operator="equal">
      <formula>"Napkin Hs"</formula>
    </cfRule>
    <cfRule type="cellIs" dxfId="10936" priority="11156" stopIfTrue="1" operator="equal">
      <formula>"Towel"</formula>
    </cfRule>
    <cfRule type="cellIs" dxfId="10935" priority="11157" stopIfTrue="1" operator="equal">
      <formula>"Napkin Hs"</formula>
    </cfRule>
    <cfRule type="cellIs" dxfId="10934" priority="11158" stopIfTrue="1" operator="equal">
      <formula>"Towel"</formula>
    </cfRule>
    <cfRule type="cellIs" dxfId="10933" priority="11159" stopIfTrue="1" operator="equal">
      <formula>"Napkin Hs"</formula>
    </cfRule>
    <cfRule type="cellIs" dxfId="10932" priority="11162" stopIfTrue="1" operator="equal">
      <formula>"Towel"</formula>
    </cfRule>
    <cfRule type="cellIs" dxfId="10931" priority="11163" stopIfTrue="1" operator="equal">
      <formula>"Napkin Hs"</formula>
    </cfRule>
    <cfRule type="cellIs" dxfId="10930" priority="11165" stopIfTrue="1" operator="equal">
      <formula>"Napkin Hs"</formula>
    </cfRule>
  </conditionalFormatting>
  <conditionalFormatting sqref="C65">
    <cfRule type="cellIs" dxfId="10929" priority="11164" stopIfTrue="1" operator="equal">
      <formula>"Towel"</formula>
    </cfRule>
  </conditionalFormatting>
  <conditionalFormatting sqref="C65">
    <cfRule type="cellIs" dxfId="10928" priority="11142" stopIfTrue="1" operator="equal">
      <formula>"Towel"</formula>
    </cfRule>
    <cfRule type="cellIs" dxfId="10927" priority="11143" stopIfTrue="1" operator="equal">
      <formula>"Napkin Hs"</formula>
    </cfRule>
  </conditionalFormatting>
  <conditionalFormatting sqref="C65">
    <cfRule type="cellIs" dxfId="10926" priority="11141" stopIfTrue="1" operator="equal">
      <formula>"Napkin Hs"</formula>
    </cfRule>
  </conditionalFormatting>
  <conditionalFormatting sqref="C65">
    <cfRule type="cellIs" dxfId="10925" priority="11140" stopIfTrue="1" operator="equal">
      <formula>"Towel"</formula>
    </cfRule>
  </conditionalFormatting>
  <conditionalFormatting sqref="C65">
    <cfRule type="cellIs" dxfId="10924" priority="11138" stopIfTrue="1" operator="equal">
      <formula>"Towel"</formula>
    </cfRule>
  </conditionalFormatting>
  <conditionalFormatting sqref="C65">
    <cfRule type="cellIs" dxfId="10923" priority="11139" stopIfTrue="1" operator="equal">
      <formula>"Napkin Hs"</formula>
    </cfRule>
  </conditionalFormatting>
  <conditionalFormatting sqref="C65">
    <cfRule type="cellIs" dxfId="10922" priority="11042" stopIfTrue="1" operator="equal">
      <formula>"Towel"</formula>
    </cfRule>
  </conditionalFormatting>
  <conditionalFormatting sqref="C65">
    <cfRule type="cellIs" dxfId="10921" priority="11052" stopIfTrue="1" operator="equal">
      <formula>"Towel"</formula>
    </cfRule>
    <cfRule type="cellIs" dxfId="10920" priority="11053" stopIfTrue="1" operator="equal">
      <formula>"Napkin Hs"</formula>
    </cfRule>
    <cfRule type="cellIs" dxfId="10919" priority="11058" stopIfTrue="1" operator="equal">
      <formula>"Towel"</formula>
    </cfRule>
    <cfRule type="cellIs" dxfId="10918" priority="11059" stopIfTrue="1" operator="equal">
      <formula>"Napkin Hs"</formula>
    </cfRule>
    <cfRule type="cellIs" dxfId="10917" priority="11064" stopIfTrue="1" operator="equal">
      <formula>"Towel"</formula>
    </cfRule>
    <cfRule type="cellIs" dxfId="10916" priority="11065" stopIfTrue="1" operator="equal">
      <formula>"Napkin Hs"</formula>
    </cfRule>
    <cfRule type="cellIs" dxfId="10915" priority="11066" stopIfTrue="1" operator="equal">
      <formula>"Towel"</formula>
    </cfRule>
    <cfRule type="cellIs" dxfId="10914" priority="11067" stopIfTrue="1" operator="equal">
      <formula>"Napkin Hs"</formula>
    </cfRule>
    <cfRule type="cellIs" dxfId="10913" priority="11072" stopIfTrue="1" operator="equal">
      <formula>"Towel"</formula>
    </cfRule>
    <cfRule type="cellIs" dxfId="10912" priority="11073" stopIfTrue="1" operator="equal">
      <formula>"Napkin Hs"</formula>
    </cfRule>
    <cfRule type="cellIs" dxfId="10911" priority="11082" stopIfTrue="1" operator="equal">
      <formula>"Towel"</formula>
    </cfRule>
    <cfRule type="cellIs" dxfId="10910" priority="11083" stopIfTrue="1" operator="equal">
      <formula>"Napkin Hs"</formula>
    </cfRule>
    <cfRule type="cellIs" dxfId="10909" priority="11088" stopIfTrue="1" operator="equal">
      <formula>"Towel"</formula>
    </cfRule>
    <cfRule type="cellIs" dxfId="10908" priority="11089" stopIfTrue="1" operator="equal">
      <formula>"Napkin Hs"</formula>
    </cfRule>
    <cfRule type="cellIs" dxfId="10907" priority="11090" stopIfTrue="1" operator="equal">
      <formula>"Towel"</formula>
    </cfRule>
    <cfRule type="cellIs" dxfId="10906" priority="11091" stopIfTrue="1" operator="equal">
      <formula>"Napkin Hs"</formula>
    </cfRule>
    <cfRule type="cellIs" dxfId="10905" priority="11096" stopIfTrue="1" operator="equal">
      <formula>"Towel"</formula>
    </cfRule>
    <cfRule type="cellIs" dxfId="10904" priority="11097" stopIfTrue="1" operator="equal">
      <formula>"Napkin Hs"</formula>
    </cfRule>
    <cfRule type="cellIs" dxfId="10903" priority="11106" stopIfTrue="1" operator="equal">
      <formula>"Towel"</formula>
    </cfRule>
    <cfRule type="cellIs" dxfId="10902" priority="11107" stopIfTrue="1" operator="equal">
      <formula>"Napkin Hs"</formula>
    </cfRule>
    <cfRule type="cellIs" dxfId="10901" priority="11108" stopIfTrue="1" operator="equal">
      <formula>"Towel"</formula>
    </cfRule>
    <cfRule type="cellIs" dxfId="10900" priority="11109" stopIfTrue="1" operator="equal">
      <formula>"Napkin Hs"</formula>
    </cfRule>
    <cfRule type="cellIs" dxfId="10899" priority="11114" stopIfTrue="1" operator="equal">
      <formula>"Towel"</formula>
    </cfRule>
    <cfRule type="cellIs" dxfId="10898" priority="11115" stopIfTrue="1" operator="equal">
      <formula>"Napkin Hs"</formula>
    </cfRule>
    <cfRule type="cellIs" dxfId="10897" priority="11124" stopIfTrue="1" operator="equal">
      <formula>"Towel"</formula>
    </cfRule>
    <cfRule type="cellIs" dxfId="10896" priority="11125" stopIfTrue="1" operator="equal">
      <formula>"Napkin Hs"</formula>
    </cfRule>
    <cfRule type="cellIs" dxfId="10895" priority="11126" stopIfTrue="1" operator="equal">
      <formula>"Towel"</formula>
    </cfRule>
    <cfRule type="cellIs" dxfId="10894" priority="11127" stopIfTrue="1" operator="equal">
      <formula>"Napkin Hs"</formula>
    </cfRule>
    <cfRule type="cellIs" dxfId="10893" priority="11133" stopIfTrue="1" operator="equal">
      <formula>"Napkin Hs"</formula>
    </cfRule>
  </conditionalFormatting>
  <conditionalFormatting sqref="C65">
    <cfRule type="cellIs" dxfId="10892" priority="11132" stopIfTrue="1" operator="equal">
      <formula>"Towel"</formula>
    </cfRule>
  </conditionalFormatting>
  <conditionalFormatting sqref="C65">
    <cfRule type="cellIs" dxfId="10891" priority="11043" stopIfTrue="1" operator="equal">
      <formula>"Napkin Hs"</formula>
    </cfRule>
    <cfRule type="cellIs" dxfId="10890" priority="11044" stopIfTrue="1" operator="equal">
      <formula>"Towel"</formula>
    </cfRule>
    <cfRule type="cellIs" dxfId="10889" priority="11045" stopIfTrue="1" operator="equal">
      <formula>"Napkin Hs"</formula>
    </cfRule>
    <cfRule type="cellIs" dxfId="10888" priority="11046" stopIfTrue="1" operator="equal">
      <formula>"Towel"</formula>
    </cfRule>
    <cfRule type="cellIs" dxfId="10887" priority="11047" stopIfTrue="1" operator="equal">
      <formula>"Napkin Hs"</formula>
    </cfRule>
    <cfRule type="cellIs" dxfId="10886" priority="11048" stopIfTrue="1" operator="equal">
      <formula>"Towel"</formula>
    </cfRule>
    <cfRule type="cellIs" dxfId="10885" priority="11049" stopIfTrue="1" operator="equal">
      <formula>"Napkin Hs"</formula>
    </cfRule>
    <cfRule type="cellIs" dxfId="10884" priority="11050" stopIfTrue="1" operator="equal">
      <formula>"Towel"</formula>
    </cfRule>
    <cfRule type="cellIs" dxfId="10883" priority="11051" stopIfTrue="1" operator="equal">
      <formula>"Napkin Hs"</formula>
    </cfRule>
    <cfRule type="cellIs" dxfId="10882" priority="11054" stopIfTrue="1" operator="equal">
      <formula>"Towel"</formula>
    </cfRule>
    <cfRule type="cellIs" dxfId="10881" priority="11055" stopIfTrue="1" operator="equal">
      <formula>"Napkin Hs"</formula>
    </cfRule>
    <cfRule type="cellIs" dxfId="10880" priority="11056" stopIfTrue="1" operator="equal">
      <formula>"Towel"</formula>
    </cfRule>
    <cfRule type="cellIs" dxfId="10879" priority="11057" stopIfTrue="1" operator="equal">
      <formula>"Napkin Hs"</formula>
    </cfRule>
    <cfRule type="cellIs" dxfId="10878" priority="11060" stopIfTrue="1" operator="equal">
      <formula>"Towel"</formula>
    </cfRule>
    <cfRule type="cellIs" dxfId="10877" priority="11061" stopIfTrue="1" operator="equal">
      <formula>"Napkin Hs"</formula>
    </cfRule>
    <cfRule type="cellIs" dxfId="10876" priority="11062" stopIfTrue="1" operator="equal">
      <formula>"Towel"</formula>
    </cfRule>
    <cfRule type="cellIs" dxfId="10875" priority="11063" stopIfTrue="1" operator="equal">
      <formula>"Napkin Hs"</formula>
    </cfRule>
    <cfRule type="cellIs" dxfId="10874" priority="11068" stopIfTrue="1" operator="equal">
      <formula>"Towel"</formula>
    </cfRule>
    <cfRule type="cellIs" dxfId="10873" priority="11069" stopIfTrue="1" operator="equal">
      <formula>"Napkin Hs"</formula>
    </cfRule>
    <cfRule type="cellIs" dxfId="10872" priority="11070" stopIfTrue="1" operator="equal">
      <formula>"Towel"</formula>
    </cfRule>
    <cfRule type="cellIs" dxfId="10871" priority="11071" stopIfTrue="1" operator="equal">
      <formula>"Napkin Hs"</formula>
    </cfRule>
    <cfRule type="cellIs" dxfId="10870" priority="11074" stopIfTrue="1" operator="equal">
      <formula>"Towel"</formula>
    </cfRule>
    <cfRule type="cellIs" dxfId="10869" priority="11075" stopIfTrue="1" operator="equal">
      <formula>"Napkin Hs"</formula>
    </cfRule>
    <cfRule type="cellIs" dxfId="10868" priority="11076" stopIfTrue="1" operator="equal">
      <formula>"Towel"</formula>
    </cfRule>
    <cfRule type="cellIs" dxfId="10867" priority="11077" stopIfTrue="1" operator="equal">
      <formula>"Napkin Hs"</formula>
    </cfRule>
    <cfRule type="cellIs" dxfId="10866" priority="11078" stopIfTrue="1" operator="equal">
      <formula>"Towel"</formula>
    </cfRule>
    <cfRule type="cellIs" dxfId="10865" priority="11079" stopIfTrue="1" operator="equal">
      <formula>"Napkin Hs"</formula>
    </cfRule>
    <cfRule type="cellIs" dxfId="10864" priority="11080" stopIfTrue="1" operator="equal">
      <formula>"Towel"</formula>
    </cfRule>
    <cfRule type="cellIs" dxfId="10863" priority="11081" stopIfTrue="1" operator="equal">
      <formula>"Napkin Hs"</formula>
    </cfRule>
    <cfRule type="cellIs" dxfId="10862" priority="11084" stopIfTrue="1" operator="equal">
      <formula>"Towel"</formula>
    </cfRule>
    <cfRule type="cellIs" dxfId="10861" priority="11085" stopIfTrue="1" operator="equal">
      <formula>"Napkin Hs"</formula>
    </cfRule>
    <cfRule type="cellIs" dxfId="10860" priority="11086" stopIfTrue="1" operator="equal">
      <formula>"Towel"</formula>
    </cfRule>
    <cfRule type="cellIs" dxfId="10859" priority="11087" stopIfTrue="1" operator="equal">
      <formula>"Napkin Hs"</formula>
    </cfRule>
    <cfRule type="cellIs" dxfId="10858" priority="11092" stopIfTrue="1" operator="equal">
      <formula>"Towel"</formula>
    </cfRule>
    <cfRule type="cellIs" dxfId="10857" priority="11093" stopIfTrue="1" operator="equal">
      <formula>"Napkin Hs"</formula>
    </cfRule>
    <cfRule type="cellIs" dxfId="10856" priority="11094" stopIfTrue="1" operator="equal">
      <formula>"Towel"</formula>
    </cfRule>
    <cfRule type="cellIs" dxfId="10855" priority="11095" stopIfTrue="1" operator="equal">
      <formula>"Napkin Hs"</formula>
    </cfRule>
    <cfRule type="cellIs" dxfId="10854" priority="11098" stopIfTrue="1" operator="equal">
      <formula>"Towel"</formula>
    </cfRule>
    <cfRule type="cellIs" dxfId="10853" priority="11099" stopIfTrue="1" operator="equal">
      <formula>"Napkin Hs"</formula>
    </cfRule>
    <cfRule type="cellIs" dxfId="10852" priority="11100" stopIfTrue="1" operator="equal">
      <formula>"Towel"</formula>
    </cfRule>
    <cfRule type="cellIs" dxfId="10851" priority="11101" stopIfTrue="1" operator="equal">
      <formula>"Napkin Hs"</formula>
    </cfRule>
    <cfRule type="cellIs" dxfId="10850" priority="11102" stopIfTrue="1" operator="equal">
      <formula>"Towel"</formula>
    </cfRule>
    <cfRule type="cellIs" dxfId="10849" priority="11103" stopIfTrue="1" operator="equal">
      <formula>"Napkin Hs"</formula>
    </cfRule>
    <cfRule type="cellIs" dxfId="10848" priority="11104" stopIfTrue="1" operator="equal">
      <formula>"Towel"</formula>
    </cfRule>
    <cfRule type="cellIs" dxfId="10847" priority="11105" stopIfTrue="1" operator="equal">
      <formula>"Napkin Hs"</formula>
    </cfRule>
    <cfRule type="cellIs" dxfId="10846" priority="11110" stopIfTrue="1" operator="equal">
      <formula>"Towel"</formula>
    </cfRule>
    <cfRule type="cellIs" dxfId="10845" priority="11111" stopIfTrue="1" operator="equal">
      <formula>"Napkin Hs"</formula>
    </cfRule>
    <cfRule type="cellIs" dxfId="10844" priority="11112" stopIfTrue="1" operator="equal">
      <formula>"Towel"</formula>
    </cfRule>
    <cfRule type="cellIs" dxfId="10843" priority="11113" stopIfTrue="1" operator="equal">
      <formula>"Napkin Hs"</formula>
    </cfRule>
    <cfRule type="cellIs" dxfId="10842" priority="11116" stopIfTrue="1" operator="equal">
      <formula>"Towel"</formula>
    </cfRule>
    <cfRule type="cellIs" dxfId="10841" priority="11117" stopIfTrue="1" operator="equal">
      <formula>"Napkin Hs"</formula>
    </cfRule>
    <cfRule type="cellIs" dxfId="10840" priority="11118" stopIfTrue="1" operator="equal">
      <formula>"Towel"</formula>
    </cfRule>
    <cfRule type="cellIs" dxfId="10839" priority="11119" stopIfTrue="1" operator="equal">
      <formula>"Napkin Hs"</formula>
    </cfRule>
    <cfRule type="cellIs" dxfId="10838" priority="11120" stopIfTrue="1" operator="equal">
      <formula>"Towel"</formula>
    </cfRule>
    <cfRule type="cellIs" dxfId="10837" priority="11121" stopIfTrue="1" operator="equal">
      <formula>"Napkin Hs"</formula>
    </cfRule>
    <cfRule type="cellIs" dxfId="10836" priority="11122" stopIfTrue="1" operator="equal">
      <formula>"Towel"</formula>
    </cfRule>
    <cfRule type="cellIs" dxfId="10835" priority="11123" stopIfTrue="1" operator="equal">
      <formula>"Napkin Hs"</formula>
    </cfRule>
    <cfRule type="cellIs" dxfId="10834" priority="11128" stopIfTrue="1" operator="equal">
      <formula>"Towel"</formula>
    </cfRule>
    <cfRule type="cellIs" dxfId="10833" priority="11129" stopIfTrue="1" operator="equal">
      <formula>"Napkin Hs"</formula>
    </cfRule>
    <cfRule type="cellIs" dxfId="10832" priority="11130" stopIfTrue="1" operator="equal">
      <formula>"Towel"</formula>
    </cfRule>
    <cfRule type="cellIs" dxfId="10831" priority="11131" stopIfTrue="1" operator="equal">
      <formula>"Napkin Hs"</formula>
    </cfRule>
    <cfRule type="cellIs" dxfId="10830" priority="11134" stopIfTrue="1" operator="equal">
      <formula>"Towel"</formula>
    </cfRule>
    <cfRule type="cellIs" dxfId="10829" priority="11135" stopIfTrue="1" operator="equal">
      <formula>"Napkin Hs"</formula>
    </cfRule>
    <cfRule type="cellIs" dxfId="10828" priority="11136" stopIfTrue="1" operator="equal">
      <formula>"Towel"</formula>
    </cfRule>
    <cfRule type="cellIs" dxfId="10827" priority="11137" stopIfTrue="1" operator="equal">
      <formula>"Napkin Hs"</formula>
    </cfRule>
  </conditionalFormatting>
  <conditionalFormatting sqref="C65">
    <cfRule type="cellIs" dxfId="10826" priority="11041" stopIfTrue="1" operator="equal">
      <formula>"Napkin Hs"</formula>
    </cfRule>
  </conditionalFormatting>
  <conditionalFormatting sqref="C65">
    <cfRule type="cellIs" dxfId="10825" priority="11040" stopIfTrue="1" operator="equal">
      <formula>"Napkin Hs"</formula>
    </cfRule>
  </conditionalFormatting>
  <conditionalFormatting sqref="C65">
    <cfRule type="cellIs" dxfId="10824" priority="11039" stopIfTrue="1" operator="equal">
      <formula>"Napkin Hs"</formula>
    </cfRule>
  </conditionalFormatting>
  <conditionalFormatting sqref="C65">
    <cfRule type="cellIs" dxfId="10823" priority="11038" stopIfTrue="1" operator="equal">
      <formula>"Napkin Hs"</formula>
    </cfRule>
  </conditionalFormatting>
  <conditionalFormatting sqref="C65">
    <cfRule type="cellIs" dxfId="10822" priority="11037" stopIfTrue="1" operator="equal">
      <formula>"Napkin Hs"</formula>
    </cfRule>
  </conditionalFormatting>
  <conditionalFormatting sqref="C65">
    <cfRule type="cellIs" dxfId="10821" priority="11036" stopIfTrue="1" operator="equal">
      <formula>"Napkin Hs"</formula>
    </cfRule>
  </conditionalFormatting>
  <conditionalFormatting sqref="C65">
    <cfRule type="cellIs" dxfId="10820" priority="11032" stopIfTrue="1" operator="equal">
      <formula>"Towel"</formula>
    </cfRule>
    <cfRule type="cellIs" dxfId="10819" priority="11033" stopIfTrue="1" operator="equal">
      <formula>"Napkin Hs"</formula>
    </cfRule>
  </conditionalFormatting>
  <conditionalFormatting sqref="C65">
    <cfRule type="cellIs" dxfId="10818" priority="11034" stopIfTrue="1" operator="equal">
      <formula>"Towel"</formula>
    </cfRule>
    <cfRule type="cellIs" dxfId="10817" priority="11035" stopIfTrue="1" operator="equal">
      <formula>"Napkin Hs"</formula>
    </cfRule>
  </conditionalFormatting>
  <conditionalFormatting sqref="C65">
    <cfRule type="cellIs" dxfId="10816" priority="11028" stopIfTrue="1" operator="equal">
      <formula>"Towel"</formula>
    </cfRule>
    <cfRule type="cellIs" dxfId="10815" priority="11029" stopIfTrue="1" operator="equal">
      <formula>"Napkin Hs"</formula>
    </cfRule>
  </conditionalFormatting>
  <conditionalFormatting sqref="C65">
    <cfRule type="cellIs" dxfId="10814" priority="11030" stopIfTrue="1" operator="equal">
      <formula>"Towel"</formula>
    </cfRule>
    <cfRule type="cellIs" dxfId="10813" priority="11031" stopIfTrue="1" operator="equal">
      <formula>"Napkin Hs"</formula>
    </cfRule>
  </conditionalFormatting>
  <conditionalFormatting sqref="B65">
    <cfRule type="cellIs" dxfId="10812" priority="11020" stopIfTrue="1" operator="equal">
      <formula>"Towel"</formula>
    </cfRule>
    <cfRule type="cellIs" dxfId="10811" priority="11021" stopIfTrue="1" operator="equal">
      <formula>"Napkin Hs"</formula>
    </cfRule>
  </conditionalFormatting>
  <conditionalFormatting sqref="B65">
    <cfRule type="cellIs" dxfId="10810" priority="11018" stopIfTrue="1" operator="equal">
      <formula>"Towel"</formula>
    </cfRule>
    <cfRule type="cellIs" dxfId="10809" priority="11019" stopIfTrue="1" operator="equal">
      <formula>"Napkin Hs"</formula>
    </cfRule>
  </conditionalFormatting>
  <conditionalFormatting sqref="B65">
    <cfRule type="cellIs" dxfId="10808" priority="11016" stopIfTrue="1" operator="equal">
      <formula>"Towel"</formula>
    </cfRule>
    <cfRule type="cellIs" dxfId="10807" priority="11017" stopIfTrue="1" operator="equal">
      <formula>"Napkin Hs"</formula>
    </cfRule>
  </conditionalFormatting>
  <conditionalFormatting sqref="B65">
    <cfRule type="cellIs" dxfId="10806" priority="11014" stopIfTrue="1" operator="equal">
      <formula>"Towel"</formula>
    </cfRule>
    <cfRule type="cellIs" dxfId="10805" priority="11015" stopIfTrue="1" operator="equal">
      <formula>"Napkin Hs"</formula>
    </cfRule>
  </conditionalFormatting>
  <conditionalFormatting sqref="B65">
    <cfRule type="cellIs" dxfId="10804" priority="11012" stopIfTrue="1" operator="equal">
      <formula>"Towel"</formula>
    </cfRule>
    <cfRule type="cellIs" dxfId="10803" priority="11013" stopIfTrue="1" operator="equal">
      <formula>"Napkin Hs"</formula>
    </cfRule>
  </conditionalFormatting>
  <conditionalFormatting sqref="B65">
    <cfRule type="cellIs" dxfId="10802" priority="11010" stopIfTrue="1" operator="equal">
      <formula>"Towel"</formula>
    </cfRule>
    <cfRule type="cellIs" dxfId="10801" priority="11011" stopIfTrue="1" operator="equal">
      <formula>"Napkin Hs"</formula>
    </cfRule>
  </conditionalFormatting>
  <conditionalFormatting sqref="B65">
    <cfRule type="cellIs" dxfId="10800" priority="11008" stopIfTrue="1" operator="equal">
      <formula>"Towel"</formula>
    </cfRule>
    <cfRule type="cellIs" dxfId="10799" priority="11009" stopIfTrue="1" operator="equal">
      <formula>"Napkin Hs"</formula>
    </cfRule>
  </conditionalFormatting>
  <conditionalFormatting sqref="B65">
    <cfRule type="cellIs" dxfId="10798" priority="11006" stopIfTrue="1" operator="equal">
      <formula>"Towel"</formula>
    </cfRule>
    <cfRule type="cellIs" dxfId="10797" priority="11007" stopIfTrue="1" operator="equal">
      <formula>"Napkin Hs"</formula>
    </cfRule>
  </conditionalFormatting>
  <conditionalFormatting sqref="B65">
    <cfRule type="cellIs" dxfId="10796" priority="11004" stopIfTrue="1" operator="equal">
      <formula>"Towel"</formula>
    </cfRule>
    <cfRule type="cellIs" dxfId="10795" priority="11005" stopIfTrue="1" operator="equal">
      <formula>"Napkin Hs"</formula>
    </cfRule>
  </conditionalFormatting>
  <conditionalFormatting sqref="B65">
    <cfRule type="cellIs" dxfId="10794" priority="11003" stopIfTrue="1" operator="equal">
      <formula>"Napkin Hs"</formula>
    </cfRule>
  </conditionalFormatting>
  <conditionalFormatting sqref="B65">
    <cfRule type="cellIs" dxfId="10793" priority="11002" stopIfTrue="1" operator="equal">
      <formula>"Napkin Hs"</formula>
    </cfRule>
  </conditionalFormatting>
  <conditionalFormatting sqref="B65">
    <cfRule type="cellIs" dxfId="10792" priority="11001" stopIfTrue="1" operator="equal">
      <formula>"Napkin Hs"</formula>
    </cfRule>
  </conditionalFormatting>
  <conditionalFormatting sqref="B65">
    <cfRule type="cellIs" dxfId="10791" priority="11026" stopIfTrue="1" operator="equal">
      <formula>"Towel"</formula>
    </cfRule>
    <cfRule type="cellIs" dxfId="10790" priority="11027" stopIfTrue="1" operator="equal">
      <formula>"Napkin Hs"</formula>
    </cfRule>
  </conditionalFormatting>
  <conditionalFormatting sqref="B65">
    <cfRule type="cellIs" dxfId="10789" priority="11024" stopIfTrue="1" operator="equal">
      <formula>"Towel"</formula>
    </cfRule>
    <cfRule type="cellIs" dxfId="10788" priority="11025" stopIfTrue="1" operator="equal">
      <formula>"Napkin Hs"</formula>
    </cfRule>
  </conditionalFormatting>
  <conditionalFormatting sqref="B65">
    <cfRule type="cellIs" dxfId="10787" priority="11022" stopIfTrue="1" operator="equal">
      <formula>"Towel"</formula>
    </cfRule>
    <cfRule type="cellIs" dxfId="10786" priority="11023" stopIfTrue="1" operator="equal">
      <formula>"Napkin Hs"</formula>
    </cfRule>
  </conditionalFormatting>
  <conditionalFormatting sqref="C63">
    <cfRule type="cellIs" dxfId="10785" priority="10993" stopIfTrue="1" operator="equal">
      <formula>"Towel"</formula>
    </cfRule>
    <cfRule type="cellIs" dxfId="10784" priority="10994" stopIfTrue="1" operator="equal">
      <formula>"Napkin Hs"</formula>
    </cfRule>
  </conditionalFormatting>
  <conditionalFormatting sqref="B63:C63">
    <cfRule type="cellIs" dxfId="10783" priority="10995" stopIfTrue="1" operator="equal">
      <formula>"Towel"</formula>
    </cfRule>
    <cfRule type="cellIs" dxfId="10782" priority="10996" stopIfTrue="1" operator="equal">
      <formula>"Napkin Hs"</formula>
    </cfRule>
  </conditionalFormatting>
  <conditionalFormatting sqref="C63">
    <cfRule type="cellIs" dxfId="10781" priority="10991" stopIfTrue="1" operator="equal">
      <formula>"Towel"</formula>
    </cfRule>
    <cfRule type="cellIs" dxfId="10780" priority="10992" stopIfTrue="1" operator="equal">
      <formula>"Napkin Hs"</formula>
    </cfRule>
  </conditionalFormatting>
  <conditionalFormatting sqref="B63:C63">
    <cfRule type="cellIs" dxfId="10779" priority="10989" stopIfTrue="1" operator="equal">
      <formula>"Towel"</formula>
    </cfRule>
    <cfRule type="cellIs" dxfId="10778" priority="10990" stopIfTrue="1" operator="equal">
      <formula>"Napkin Hs"</formula>
    </cfRule>
  </conditionalFormatting>
  <conditionalFormatting sqref="C63">
    <cfRule type="cellIs" dxfId="10777" priority="10997" stopIfTrue="1" operator="equal">
      <formula>"Towel"</formula>
    </cfRule>
    <cfRule type="cellIs" dxfId="10776" priority="10998" stopIfTrue="1" operator="equal">
      <formula>"Napkin Hs"</formula>
    </cfRule>
  </conditionalFormatting>
  <conditionalFormatting sqref="C63">
    <cfRule type="cellIs" dxfId="10775" priority="10999" stopIfTrue="1" operator="equal">
      <formula>"Towel"</formula>
    </cfRule>
    <cfRule type="cellIs" dxfId="10774" priority="11000" stopIfTrue="1" operator="equal">
      <formula>"Napkin Hs"</formula>
    </cfRule>
  </conditionalFormatting>
  <conditionalFormatting sqref="B63:C63">
    <cfRule type="cellIs" dxfId="10773" priority="10987" stopIfTrue="1" operator="equal">
      <formula>"Towel"</formula>
    </cfRule>
    <cfRule type="cellIs" dxfId="10772" priority="10988" stopIfTrue="1" operator="equal">
      <formula>"Napkin Hs"</formula>
    </cfRule>
  </conditionalFormatting>
  <conditionalFormatting sqref="C63">
    <cfRule type="cellIs" dxfId="10771" priority="10985" stopIfTrue="1" operator="equal">
      <formula>"Towel"</formula>
    </cfRule>
    <cfRule type="cellIs" dxfId="10770" priority="10986" stopIfTrue="1" operator="equal">
      <formula>"Napkin Hs"</formula>
    </cfRule>
  </conditionalFormatting>
  <conditionalFormatting sqref="C63">
    <cfRule type="cellIs" dxfId="10769" priority="10983" stopIfTrue="1" operator="equal">
      <formula>"Towel"</formula>
    </cfRule>
    <cfRule type="cellIs" dxfId="10768" priority="10984" stopIfTrue="1" operator="equal">
      <formula>"Napkin Hs"</formula>
    </cfRule>
  </conditionalFormatting>
  <conditionalFormatting sqref="C63">
    <cfRule type="cellIs" dxfId="10767" priority="10969" stopIfTrue="1" operator="equal">
      <formula>"Towel"</formula>
    </cfRule>
    <cfRule type="cellIs" dxfId="10766" priority="10970" stopIfTrue="1" operator="equal">
      <formula>"Napkin Hs"</formula>
    </cfRule>
  </conditionalFormatting>
  <conditionalFormatting sqref="C63">
    <cfRule type="cellIs" dxfId="10765" priority="10967" stopIfTrue="1" operator="equal">
      <formula>"Towel"</formula>
    </cfRule>
    <cfRule type="cellIs" dxfId="10764" priority="10968" stopIfTrue="1" operator="equal">
      <formula>"Napkin Hs"</formula>
    </cfRule>
  </conditionalFormatting>
  <conditionalFormatting sqref="C63">
    <cfRule type="cellIs" dxfId="10763" priority="10975" stopIfTrue="1" operator="equal">
      <formula>"Towel"</formula>
    </cfRule>
    <cfRule type="cellIs" dxfId="10762" priority="10976" stopIfTrue="1" operator="equal">
      <formula>"Napkin Hs"</formula>
    </cfRule>
  </conditionalFormatting>
  <conditionalFormatting sqref="B63:C63">
    <cfRule type="cellIs" dxfId="10761" priority="10977" stopIfTrue="1" operator="equal">
      <formula>"Towel"</formula>
    </cfRule>
    <cfRule type="cellIs" dxfId="10760" priority="10978" stopIfTrue="1" operator="equal">
      <formula>"Napkin Hs"</formula>
    </cfRule>
  </conditionalFormatting>
  <conditionalFormatting sqref="C63">
    <cfRule type="cellIs" dxfId="10759" priority="10973" stopIfTrue="1" operator="equal">
      <formula>"Towel"</formula>
    </cfRule>
    <cfRule type="cellIs" dxfId="10758" priority="10974" stopIfTrue="1" operator="equal">
      <formula>"Napkin Hs"</formula>
    </cfRule>
  </conditionalFormatting>
  <conditionalFormatting sqref="B63:C63">
    <cfRule type="cellIs" dxfId="10757" priority="10971" stopIfTrue="1" operator="equal">
      <formula>"Towel"</formula>
    </cfRule>
    <cfRule type="cellIs" dxfId="10756" priority="10972" stopIfTrue="1" operator="equal">
      <formula>"Napkin Hs"</formula>
    </cfRule>
  </conditionalFormatting>
  <conditionalFormatting sqref="C63">
    <cfRule type="cellIs" dxfId="10755" priority="10979" stopIfTrue="1" operator="equal">
      <formula>"Towel"</formula>
    </cfRule>
    <cfRule type="cellIs" dxfId="10754" priority="10980" stopIfTrue="1" operator="equal">
      <formula>"Napkin Hs"</formula>
    </cfRule>
  </conditionalFormatting>
  <conditionalFormatting sqref="C63">
    <cfRule type="cellIs" dxfId="10753" priority="10981" stopIfTrue="1" operator="equal">
      <formula>"Towel"</formula>
    </cfRule>
    <cfRule type="cellIs" dxfId="10752" priority="10982" stopIfTrue="1" operator="equal">
      <formula>"Napkin Hs"</formula>
    </cfRule>
  </conditionalFormatting>
  <conditionalFormatting sqref="C63">
    <cfRule type="cellIs" dxfId="10751" priority="10963" stopIfTrue="1" operator="equal">
      <formula>"Towel"</formula>
    </cfRule>
    <cfRule type="cellIs" dxfId="10750" priority="10964" stopIfTrue="1" operator="equal">
      <formula>"Napkin Hs"</formula>
    </cfRule>
  </conditionalFormatting>
  <conditionalFormatting sqref="B63:C63">
    <cfRule type="cellIs" dxfId="10749" priority="10965" stopIfTrue="1" operator="equal">
      <formula>"Towel"</formula>
    </cfRule>
    <cfRule type="cellIs" dxfId="10748" priority="10966" stopIfTrue="1" operator="equal">
      <formula>"Napkin Hs"</formula>
    </cfRule>
  </conditionalFormatting>
  <conditionalFormatting sqref="C63">
    <cfRule type="cellIs" dxfId="10747" priority="10961" stopIfTrue="1" operator="equal">
      <formula>"Towel"</formula>
    </cfRule>
    <cfRule type="cellIs" dxfId="10746" priority="10962" stopIfTrue="1" operator="equal">
      <formula>"Napkin Hs"</formula>
    </cfRule>
  </conditionalFormatting>
  <conditionalFormatting sqref="B63:C63">
    <cfRule type="cellIs" dxfId="10745" priority="10959" stopIfTrue="1" operator="equal">
      <formula>"Towel"</formula>
    </cfRule>
    <cfRule type="cellIs" dxfId="10744" priority="10960" stopIfTrue="1" operator="equal">
      <formula>"Napkin Hs"</formula>
    </cfRule>
  </conditionalFormatting>
  <conditionalFormatting sqref="C63">
    <cfRule type="cellIs" dxfId="10743" priority="10945" stopIfTrue="1" operator="equal">
      <formula>"Towel"</formula>
    </cfRule>
    <cfRule type="cellIs" dxfId="10742" priority="10946" stopIfTrue="1" operator="equal">
      <formula>"Napkin Hs"</formula>
    </cfRule>
  </conditionalFormatting>
  <conditionalFormatting sqref="C63">
    <cfRule type="cellIs" dxfId="10741" priority="10943" stopIfTrue="1" operator="equal">
      <formula>"Towel"</formula>
    </cfRule>
    <cfRule type="cellIs" dxfId="10740" priority="10944" stopIfTrue="1" operator="equal">
      <formula>"Napkin Hs"</formula>
    </cfRule>
  </conditionalFormatting>
  <conditionalFormatting sqref="C63">
    <cfRule type="cellIs" dxfId="10739" priority="10951" stopIfTrue="1" operator="equal">
      <formula>"Towel"</formula>
    </cfRule>
    <cfRule type="cellIs" dxfId="10738" priority="10952" stopIfTrue="1" operator="equal">
      <formula>"Napkin Hs"</formula>
    </cfRule>
  </conditionalFormatting>
  <conditionalFormatting sqref="B63:C63">
    <cfRule type="cellIs" dxfId="10737" priority="10953" stopIfTrue="1" operator="equal">
      <formula>"Towel"</formula>
    </cfRule>
    <cfRule type="cellIs" dxfId="10736" priority="10954" stopIfTrue="1" operator="equal">
      <formula>"Napkin Hs"</formula>
    </cfRule>
  </conditionalFormatting>
  <conditionalFormatting sqref="C63">
    <cfRule type="cellIs" dxfId="10735" priority="10949" stopIfTrue="1" operator="equal">
      <formula>"Towel"</formula>
    </cfRule>
    <cfRule type="cellIs" dxfId="10734" priority="10950" stopIfTrue="1" operator="equal">
      <formula>"Napkin Hs"</formula>
    </cfRule>
  </conditionalFormatting>
  <conditionalFormatting sqref="B63:C63">
    <cfRule type="cellIs" dxfId="10733" priority="10947" stopIfTrue="1" operator="equal">
      <formula>"Towel"</formula>
    </cfRule>
    <cfRule type="cellIs" dxfId="10732" priority="10948" stopIfTrue="1" operator="equal">
      <formula>"Napkin Hs"</formula>
    </cfRule>
  </conditionalFormatting>
  <conditionalFormatting sqref="C63">
    <cfRule type="cellIs" dxfId="10731" priority="10955" stopIfTrue="1" operator="equal">
      <formula>"Towel"</formula>
    </cfRule>
    <cfRule type="cellIs" dxfId="10730" priority="10956" stopIfTrue="1" operator="equal">
      <formula>"Napkin Hs"</formula>
    </cfRule>
  </conditionalFormatting>
  <conditionalFormatting sqref="C63">
    <cfRule type="cellIs" dxfId="10729" priority="10957" stopIfTrue="1" operator="equal">
      <formula>"Towel"</formula>
    </cfRule>
    <cfRule type="cellIs" dxfId="10728" priority="10958" stopIfTrue="1" operator="equal">
      <formula>"Napkin Hs"</formula>
    </cfRule>
  </conditionalFormatting>
  <conditionalFormatting sqref="C63">
    <cfRule type="cellIs" dxfId="10727" priority="10939" stopIfTrue="1" operator="equal">
      <formula>"Towel"</formula>
    </cfRule>
    <cfRule type="cellIs" dxfId="10726" priority="10940" stopIfTrue="1" operator="equal">
      <formula>"Napkin Hs"</formula>
    </cfRule>
  </conditionalFormatting>
  <conditionalFormatting sqref="B63:C63">
    <cfRule type="cellIs" dxfId="10725" priority="10941" stopIfTrue="1" operator="equal">
      <formula>"Towel"</formula>
    </cfRule>
    <cfRule type="cellIs" dxfId="10724" priority="10942" stopIfTrue="1" operator="equal">
      <formula>"Napkin Hs"</formula>
    </cfRule>
  </conditionalFormatting>
  <conditionalFormatting sqref="C63">
    <cfRule type="cellIs" dxfId="10723" priority="10937" stopIfTrue="1" operator="equal">
      <formula>"Towel"</formula>
    </cfRule>
    <cfRule type="cellIs" dxfId="10722" priority="10938" stopIfTrue="1" operator="equal">
      <formula>"Napkin Hs"</formula>
    </cfRule>
  </conditionalFormatting>
  <conditionalFormatting sqref="B63:C63">
    <cfRule type="cellIs" dxfId="10721" priority="10935" stopIfTrue="1" operator="equal">
      <formula>"Towel"</formula>
    </cfRule>
    <cfRule type="cellIs" dxfId="10720" priority="10936" stopIfTrue="1" operator="equal">
      <formula>"Napkin Hs"</formula>
    </cfRule>
  </conditionalFormatting>
  <conditionalFormatting sqref="B63:C63">
    <cfRule type="cellIs" dxfId="10719" priority="10913" stopIfTrue="1" operator="equal">
      <formula>"Towel"</formula>
    </cfRule>
    <cfRule type="cellIs" dxfId="10718" priority="10914" stopIfTrue="1" operator="equal">
      <formula>"Napkin Hs"</formula>
    </cfRule>
  </conditionalFormatting>
  <conditionalFormatting sqref="C63">
    <cfRule type="cellIs" dxfId="10717" priority="10909" stopIfTrue="1" operator="equal">
      <formula>"Towel"</formula>
    </cfRule>
    <cfRule type="cellIs" dxfId="10716" priority="10910" stopIfTrue="1" operator="equal">
      <formula>"Napkin Hs"</formula>
    </cfRule>
  </conditionalFormatting>
  <conditionalFormatting sqref="C63">
    <cfRule type="cellIs" dxfId="10715" priority="10912" stopIfTrue="1" operator="equal">
      <formula>"Napkin Hs"</formula>
    </cfRule>
  </conditionalFormatting>
  <conditionalFormatting sqref="C63">
    <cfRule type="cellIs" dxfId="10714" priority="10911" stopIfTrue="1" operator="equal">
      <formula>"Towel"</formula>
    </cfRule>
  </conditionalFormatting>
  <conditionalFormatting sqref="B63">
    <cfRule type="cellIs" dxfId="10713" priority="10907" stopIfTrue="1" operator="equal">
      <formula>"Towel"</formula>
    </cfRule>
    <cfRule type="cellIs" dxfId="10712" priority="10908" stopIfTrue="1" operator="equal">
      <formula>"Napkin Hs"</formula>
    </cfRule>
  </conditionalFormatting>
  <conditionalFormatting sqref="B63">
    <cfRule type="cellIs" dxfId="10711" priority="10905" stopIfTrue="1" operator="equal">
      <formula>"Towel"</formula>
    </cfRule>
    <cfRule type="cellIs" dxfId="10710" priority="10906" stopIfTrue="1" operator="equal">
      <formula>"Napkin Hs"</formula>
    </cfRule>
  </conditionalFormatting>
  <conditionalFormatting sqref="B63">
    <cfRule type="cellIs" dxfId="10709" priority="10903" stopIfTrue="1" operator="equal">
      <formula>"Towel"</formula>
    </cfRule>
    <cfRule type="cellIs" dxfId="10708" priority="10904" stopIfTrue="1" operator="equal">
      <formula>"Napkin Hs"</formula>
    </cfRule>
  </conditionalFormatting>
  <conditionalFormatting sqref="B63">
    <cfRule type="cellIs" dxfId="10707" priority="10901" stopIfTrue="1" operator="equal">
      <formula>"Towel"</formula>
    </cfRule>
    <cfRule type="cellIs" dxfId="10706" priority="10902" stopIfTrue="1" operator="equal">
      <formula>"Napkin Hs"</formula>
    </cfRule>
  </conditionalFormatting>
  <conditionalFormatting sqref="B63">
    <cfRule type="cellIs" dxfId="10705" priority="10899" stopIfTrue="1" operator="equal">
      <formula>"Towel"</formula>
    </cfRule>
    <cfRule type="cellIs" dxfId="10704" priority="10900" stopIfTrue="1" operator="equal">
      <formula>"Napkin Hs"</formula>
    </cfRule>
  </conditionalFormatting>
  <conditionalFormatting sqref="B63">
    <cfRule type="cellIs" dxfId="10703" priority="10897" stopIfTrue="1" operator="equal">
      <formula>"Towel"</formula>
    </cfRule>
    <cfRule type="cellIs" dxfId="10702" priority="10898" stopIfTrue="1" operator="equal">
      <formula>"Napkin Hs"</formula>
    </cfRule>
  </conditionalFormatting>
  <conditionalFormatting sqref="B63">
    <cfRule type="cellIs" dxfId="10701" priority="10895" stopIfTrue="1" operator="equal">
      <formula>"Towel"</formula>
    </cfRule>
    <cfRule type="cellIs" dxfId="10700" priority="10896" stopIfTrue="1" operator="equal">
      <formula>"Napkin Hs"</formula>
    </cfRule>
  </conditionalFormatting>
  <conditionalFormatting sqref="B63">
    <cfRule type="cellIs" dxfId="10699" priority="10893" stopIfTrue="1" operator="equal">
      <formula>"Towel"</formula>
    </cfRule>
    <cfRule type="cellIs" dxfId="10698" priority="10894" stopIfTrue="1" operator="equal">
      <formula>"Napkin Hs"</formula>
    </cfRule>
  </conditionalFormatting>
  <conditionalFormatting sqref="B63">
    <cfRule type="cellIs" dxfId="10697" priority="10892" stopIfTrue="1" operator="equal">
      <formula>"Napkin Hs"</formula>
    </cfRule>
  </conditionalFormatting>
  <conditionalFormatting sqref="B63">
    <cfRule type="cellIs" dxfId="10696" priority="10891" stopIfTrue="1" operator="equal">
      <formula>"Napkin Hs"</formula>
    </cfRule>
  </conditionalFormatting>
  <conditionalFormatting sqref="B63">
    <cfRule type="cellIs" dxfId="10695" priority="10890" stopIfTrue="1" operator="equal">
      <formula>"Napkin Hs"</formula>
    </cfRule>
  </conditionalFormatting>
  <conditionalFormatting sqref="C63">
    <cfRule type="cellIs" dxfId="10694" priority="10888" stopIfTrue="1" operator="equal">
      <formula>"Towel"</formula>
    </cfRule>
    <cfRule type="cellIs" dxfId="10693" priority="10889" stopIfTrue="1" operator="equal">
      <formula>"Napkin Hs"</formula>
    </cfRule>
  </conditionalFormatting>
  <conditionalFormatting sqref="C63">
    <cfRule type="cellIs" dxfId="10692" priority="10884" stopIfTrue="1" operator="equal">
      <formula>"Towel"</formula>
    </cfRule>
    <cfRule type="cellIs" dxfId="10691" priority="10885" stopIfTrue="1" operator="equal">
      <formula>"Napkin Hs"</formula>
    </cfRule>
  </conditionalFormatting>
  <conditionalFormatting sqref="C63">
    <cfRule type="cellIs" dxfId="10690" priority="10886" stopIfTrue="1" operator="equal">
      <formula>"Towel"</formula>
    </cfRule>
    <cfRule type="cellIs" dxfId="10689" priority="10887" stopIfTrue="1" operator="equal">
      <formula>"Napkin Hs"</formula>
    </cfRule>
  </conditionalFormatting>
  <conditionalFormatting sqref="C63">
    <cfRule type="cellIs" dxfId="10688" priority="10882" stopIfTrue="1" operator="equal">
      <formula>"Towel"</formula>
    </cfRule>
    <cfRule type="cellIs" dxfId="10687" priority="10883" stopIfTrue="1" operator="equal">
      <formula>"Napkin Hs"</formula>
    </cfRule>
  </conditionalFormatting>
  <conditionalFormatting sqref="C63">
    <cfRule type="cellIs" dxfId="10686" priority="10880" stopIfTrue="1" operator="equal">
      <formula>"Towel"</formula>
    </cfRule>
    <cfRule type="cellIs" dxfId="10685" priority="10881" stopIfTrue="1" operator="equal">
      <formula>"Napkin Hs"</formula>
    </cfRule>
  </conditionalFormatting>
  <conditionalFormatting sqref="C63">
    <cfRule type="cellIs" dxfId="10684" priority="10878" stopIfTrue="1" operator="equal">
      <formula>"Towel"</formula>
    </cfRule>
    <cfRule type="cellIs" dxfId="10683" priority="10879" stopIfTrue="1" operator="equal">
      <formula>"Napkin Hs"</formula>
    </cfRule>
  </conditionalFormatting>
  <conditionalFormatting sqref="C63">
    <cfRule type="cellIs" dxfId="10682" priority="10870" stopIfTrue="1" operator="equal">
      <formula>"Towel"</formula>
    </cfRule>
    <cfRule type="cellIs" dxfId="10681" priority="10871" stopIfTrue="1" operator="equal">
      <formula>"Napkin Hs"</formula>
    </cfRule>
  </conditionalFormatting>
  <conditionalFormatting sqref="C63">
    <cfRule type="cellIs" dxfId="10680" priority="10872" stopIfTrue="1" operator="equal">
      <formula>"Towel"</formula>
    </cfRule>
    <cfRule type="cellIs" dxfId="10679" priority="10873" stopIfTrue="1" operator="equal">
      <formula>"Napkin Hs"</formula>
    </cfRule>
  </conditionalFormatting>
  <conditionalFormatting sqref="C63">
    <cfRule type="cellIs" dxfId="10678" priority="10868" stopIfTrue="1" operator="equal">
      <formula>"Towel"</formula>
    </cfRule>
    <cfRule type="cellIs" dxfId="10677" priority="10869" stopIfTrue="1" operator="equal">
      <formula>"Napkin Hs"</formula>
    </cfRule>
  </conditionalFormatting>
  <conditionalFormatting sqref="C63">
    <cfRule type="cellIs" dxfId="10676" priority="10866" stopIfTrue="1" operator="equal">
      <formula>"Towel"</formula>
    </cfRule>
    <cfRule type="cellIs" dxfId="10675" priority="10867" stopIfTrue="1" operator="equal">
      <formula>"Napkin Hs"</formula>
    </cfRule>
  </conditionalFormatting>
  <conditionalFormatting sqref="C63">
    <cfRule type="cellIs" dxfId="10674" priority="10874" stopIfTrue="1" operator="equal">
      <formula>"Towel"</formula>
    </cfRule>
    <cfRule type="cellIs" dxfId="10673" priority="10875" stopIfTrue="1" operator="equal">
      <formula>"Napkin Hs"</formula>
    </cfRule>
  </conditionalFormatting>
  <conditionalFormatting sqref="C63">
    <cfRule type="cellIs" dxfId="10672" priority="10876" stopIfTrue="1" operator="equal">
      <formula>"Towel"</formula>
    </cfRule>
    <cfRule type="cellIs" dxfId="10671" priority="10877" stopIfTrue="1" operator="equal">
      <formula>"Napkin Hs"</formula>
    </cfRule>
  </conditionalFormatting>
  <conditionalFormatting sqref="C63">
    <cfRule type="cellIs" dxfId="10670" priority="10864" stopIfTrue="1" operator="equal">
      <formula>"Towel"</formula>
    </cfRule>
    <cfRule type="cellIs" dxfId="10669" priority="10865" stopIfTrue="1" operator="equal">
      <formula>"Napkin Hs"</formula>
    </cfRule>
  </conditionalFormatting>
  <conditionalFormatting sqref="C63">
    <cfRule type="cellIs" dxfId="10668" priority="10860" stopIfTrue="1" operator="equal">
      <formula>"Towel"</formula>
    </cfRule>
    <cfRule type="cellIs" dxfId="10667" priority="10861" stopIfTrue="1" operator="equal">
      <formula>"Napkin Hs"</formula>
    </cfRule>
  </conditionalFormatting>
  <conditionalFormatting sqref="C63">
    <cfRule type="cellIs" dxfId="10666" priority="10862" stopIfTrue="1" operator="equal">
      <formula>"Towel"</formula>
    </cfRule>
    <cfRule type="cellIs" dxfId="10665" priority="10863" stopIfTrue="1" operator="equal">
      <formula>"Napkin Hs"</formula>
    </cfRule>
  </conditionalFormatting>
  <conditionalFormatting sqref="C63">
    <cfRule type="cellIs" dxfId="10664" priority="10858" stopIfTrue="1" operator="equal">
      <formula>"Towel"</formula>
    </cfRule>
    <cfRule type="cellIs" dxfId="10663" priority="10859" stopIfTrue="1" operator="equal">
      <formula>"Napkin Hs"</formula>
    </cfRule>
  </conditionalFormatting>
  <conditionalFormatting sqref="C63">
    <cfRule type="cellIs" dxfId="10662" priority="10856" stopIfTrue="1" operator="equal">
      <formula>"Towel"</formula>
    </cfRule>
    <cfRule type="cellIs" dxfId="10661" priority="10857" stopIfTrue="1" operator="equal">
      <formula>"Napkin Hs"</formula>
    </cfRule>
  </conditionalFormatting>
  <conditionalFormatting sqref="C63">
    <cfRule type="cellIs" dxfId="10660" priority="10854" stopIfTrue="1" operator="equal">
      <formula>"Towel"</formula>
    </cfRule>
    <cfRule type="cellIs" dxfId="10659" priority="10855" stopIfTrue="1" operator="equal">
      <formula>"Napkin Hs"</formula>
    </cfRule>
  </conditionalFormatting>
  <conditionalFormatting sqref="C63">
    <cfRule type="cellIs" dxfId="10658" priority="10846" stopIfTrue="1" operator="equal">
      <formula>"Towel"</formula>
    </cfRule>
    <cfRule type="cellIs" dxfId="10657" priority="10847" stopIfTrue="1" operator="equal">
      <formula>"Napkin Hs"</formula>
    </cfRule>
  </conditionalFormatting>
  <conditionalFormatting sqref="C63">
    <cfRule type="cellIs" dxfId="10656" priority="10848" stopIfTrue="1" operator="equal">
      <formula>"Towel"</formula>
    </cfRule>
    <cfRule type="cellIs" dxfId="10655" priority="10849" stopIfTrue="1" operator="equal">
      <formula>"Napkin Hs"</formula>
    </cfRule>
  </conditionalFormatting>
  <conditionalFormatting sqref="C63">
    <cfRule type="cellIs" dxfId="10654" priority="10844" stopIfTrue="1" operator="equal">
      <formula>"Towel"</formula>
    </cfRule>
    <cfRule type="cellIs" dxfId="10653" priority="10845" stopIfTrue="1" operator="equal">
      <formula>"Napkin Hs"</formula>
    </cfRule>
  </conditionalFormatting>
  <conditionalFormatting sqref="C63">
    <cfRule type="cellIs" dxfId="10652" priority="10842" stopIfTrue="1" operator="equal">
      <formula>"Towel"</formula>
    </cfRule>
    <cfRule type="cellIs" dxfId="10651" priority="10843" stopIfTrue="1" operator="equal">
      <formula>"Napkin Hs"</formula>
    </cfRule>
  </conditionalFormatting>
  <conditionalFormatting sqref="C63">
    <cfRule type="cellIs" dxfId="10650" priority="10850" stopIfTrue="1" operator="equal">
      <formula>"Towel"</formula>
    </cfRule>
    <cfRule type="cellIs" dxfId="10649" priority="10851" stopIfTrue="1" operator="equal">
      <formula>"Napkin Hs"</formula>
    </cfRule>
  </conditionalFormatting>
  <conditionalFormatting sqref="C63">
    <cfRule type="cellIs" dxfId="10648" priority="10852" stopIfTrue="1" operator="equal">
      <formula>"Towel"</formula>
    </cfRule>
    <cfRule type="cellIs" dxfId="10647" priority="10853" stopIfTrue="1" operator="equal">
      <formula>"Napkin Hs"</formula>
    </cfRule>
  </conditionalFormatting>
  <conditionalFormatting sqref="C63">
    <cfRule type="cellIs" dxfId="10646" priority="10840" stopIfTrue="1" operator="equal">
      <formula>"Towel"</formula>
    </cfRule>
    <cfRule type="cellIs" dxfId="10645" priority="10841" stopIfTrue="1" operator="equal">
      <formula>"Napkin Hs"</formula>
    </cfRule>
  </conditionalFormatting>
  <conditionalFormatting sqref="C63">
    <cfRule type="cellIs" dxfId="10644" priority="10836" stopIfTrue="1" operator="equal">
      <formula>"Towel"</formula>
    </cfRule>
    <cfRule type="cellIs" dxfId="10643" priority="10837" stopIfTrue="1" operator="equal">
      <formula>"Napkin Hs"</formula>
    </cfRule>
  </conditionalFormatting>
  <conditionalFormatting sqref="C63">
    <cfRule type="cellIs" dxfId="10642" priority="10838" stopIfTrue="1" operator="equal">
      <formula>"Towel"</formula>
    </cfRule>
    <cfRule type="cellIs" dxfId="10641" priority="10839" stopIfTrue="1" operator="equal">
      <formula>"Napkin Hs"</formula>
    </cfRule>
  </conditionalFormatting>
  <conditionalFormatting sqref="C63">
    <cfRule type="cellIs" dxfId="10640" priority="10832" stopIfTrue="1" operator="equal">
      <formula>"Towel"</formula>
    </cfRule>
    <cfRule type="cellIs" dxfId="10639" priority="10833" stopIfTrue="1" operator="equal">
      <formula>"Napkin Hs"</formula>
    </cfRule>
  </conditionalFormatting>
  <conditionalFormatting sqref="C63">
    <cfRule type="cellIs" dxfId="10638" priority="10834" stopIfTrue="1" operator="equal">
      <formula>"Towel"</formula>
    </cfRule>
    <cfRule type="cellIs" dxfId="10637" priority="10835" stopIfTrue="1" operator="equal">
      <formula>"Napkin Hs"</formula>
    </cfRule>
  </conditionalFormatting>
  <conditionalFormatting sqref="C63">
    <cfRule type="cellIs" dxfId="10636" priority="10830" stopIfTrue="1" operator="equal">
      <formula>"Towel"</formula>
    </cfRule>
    <cfRule type="cellIs" dxfId="10635" priority="10831" stopIfTrue="1" operator="equal">
      <formula>"Napkin Hs"</formula>
    </cfRule>
  </conditionalFormatting>
  <conditionalFormatting sqref="C63">
    <cfRule type="cellIs" dxfId="10634" priority="10824" stopIfTrue="1" operator="equal">
      <formula>"Towel"</formula>
    </cfRule>
    <cfRule type="cellIs" dxfId="10633" priority="10825" stopIfTrue="1" operator="equal">
      <formula>"Napkin Hs"</formula>
    </cfRule>
  </conditionalFormatting>
  <conditionalFormatting sqref="C63">
    <cfRule type="cellIs" dxfId="10632" priority="10828" stopIfTrue="1" operator="equal">
      <formula>"Towel"</formula>
    </cfRule>
    <cfRule type="cellIs" dxfId="10631" priority="10829" stopIfTrue="1" operator="equal">
      <formula>"Napkin Hs"</formula>
    </cfRule>
  </conditionalFormatting>
  <conditionalFormatting sqref="C63">
    <cfRule type="cellIs" dxfId="10630" priority="10826" stopIfTrue="1" operator="equal">
      <formula>"Towel"</formula>
    </cfRule>
    <cfRule type="cellIs" dxfId="10629" priority="10827" stopIfTrue="1" operator="equal">
      <formula>"Napkin Hs"</formula>
    </cfRule>
  </conditionalFormatting>
  <conditionalFormatting sqref="C63">
    <cfRule type="cellIs" dxfId="10628" priority="10818" stopIfTrue="1" operator="equal">
      <formula>"Towel"</formula>
    </cfRule>
    <cfRule type="cellIs" dxfId="10627" priority="10819" stopIfTrue="1" operator="equal">
      <formula>"Napkin Hs"</formula>
    </cfRule>
  </conditionalFormatting>
  <conditionalFormatting sqref="C63">
    <cfRule type="cellIs" dxfId="10626" priority="10820" stopIfTrue="1" operator="equal">
      <formula>"Towel"</formula>
    </cfRule>
    <cfRule type="cellIs" dxfId="10625" priority="10821" stopIfTrue="1" operator="equal">
      <formula>"Napkin Hs"</formula>
    </cfRule>
  </conditionalFormatting>
  <conditionalFormatting sqref="C63">
    <cfRule type="cellIs" dxfId="10624" priority="10822" stopIfTrue="1" operator="equal">
      <formula>"Towel"</formula>
    </cfRule>
    <cfRule type="cellIs" dxfId="10623" priority="10823" stopIfTrue="1" operator="equal">
      <formula>"Napkin Hs"</formula>
    </cfRule>
  </conditionalFormatting>
  <conditionalFormatting sqref="C63">
    <cfRule type="cellIs" dxfId="10622" priority="10816" stopIfTrue="1" operator="equal">
      <formula>"Towel"</formula>
    </cfRule>
    <cfRule type="cellIs" dxfId="10621" priority="10817" stopIfTrue="1" operator="equal">
      <formula>"Napkin Hs"</formula>
    </cfRule>
  </conditionalFormatting>
  <conditionalFormatting sqref="C63">
    <cfRule type="cellIs" dxfId="10620" priority="10814" stopIfTrue="1" operator="equal">
      <formula>"Towel"</formula>
    </cfRule>
    <cfRule type="cellIs" dxfId="10619" priority="10815" stopIfTrue="1" operator="equal">
      <formula>"Napkin Hs"</formula>
    </cfRule>
  </conditionalFormatting>
  <conditionalFormatting sqref="C63">
    <cfRule type="cellIs" dxfId="10618" priority="10790" stopIfTrue="1" operator="equal">
      <formula>"Towel"</formula>
    </cfRule>
  </conditionalFormatting>
  <conditionalFormatting sqref="C63">
    <cfRule type="cellIs" dxfId="10617" priority="10791" stopIfTrue="1" operator="equal">
      <formula>"Napkin Hs"</formula>
    </cfRule>
    <cfRule type="cellIs" dxfId="10616" priority="10796" stopIfTrue="1" operator="equal">
      <formula>"Towel"</formula>
    </cfRule>
    <cfRule type="cellIs" dxfId="10615" priority="10797" stopIfTrue="1" operator="equal">
      <formula>"Napkin Hs"</formula>
    </cfRule>
    <cfRule type="cellIs" dxfId="10614" priority="10806" stopIfTrue="1" operator="equal">
      <formula>"Towel"</formula>
    </cfRule>
    <cfRule type="cellIs" dxfId="10613" priority="10807" stopIfTrue="1" operator="equal">
      <formula>"Napkin Hs"</formula>
    </cfRule>
    <cfRule type="cellIs" dxfId="10612" priority="10812" stopIfTrue="1" operator="equal">
      <formula>"Towel"</formula>
    </cfRule>
    <cfRule type="cellIs" dxfId="10611" priority="10813" stopIfTrue="1" operator="equal">
      <formula>"Napkin Hs"</formula>
    </cfRule>
  </conditionalFormatting>
  <conditionalFormatting sqref="C63">
    <cfRule type="cellIs" dxfId="10610" priority="10792" stopIfTrue="1" operator="equal">
      <formula>"Towel"</formula>
    </cfRule>
    <cfRule type="cellIs" dxfId="10609" priority="10793" stopIfTrue="1" operator="equal">
      <formula>"Napkin Hs"</formula>
    </cfRule>
    <cfRule type="cellIs" dxfId="10608" priority="10794" stopIfTrue="1" operator="equal">
      <formula>"Towel"</formula>
    </cfRule>
    <cfRule type="cellIs" dxfId="10607" priority="10795" stopIfTrue="1" operator="equal">
      <formula>"Napkin Hs"</formula>
    </cfRule>
    <cfRule type="cellIs" dxfId="10606" priority="10798" stopIfTrue="1" operator="equal">
      <formula>"Towel"</formula>
    </cfRule>
    <cfRule type="cellIs" dxfId="10605" priority="10799" stopIfTrue="1" operator="equal">
      <formula>"Napkin Hs"</formula>
    </cfRule>
    <cfRule type="cellIs" dxfId="10604" priority="10800" stopIfTrue="1" operator="equal">
      <formula>"Towel"</formula>
    </cfRule>
    <cfRule type="cellIs" dxfId="10603" priority="10801" stopIfTrue="1" operator="equal">
      <formula>"Napkin Hs"</formula>
    </cfRule>
    <cfRule type="cellIs" dxfId="10602" priority="10802" stopIfTrue="1" operator="equal">
      <formula>"Towel"</formula>
    </cfRule>
    <cfRule type="cellIs" dxfId="10601" priority="10803" stopIfTrue="1" operator="equal">
      <formula>"Napkin Hs"</formula>
    </cfRule>
    <cfRule type="cellIs" dxfId="10600" priority="10804" stopIfTrue="1" operator="equal">
      <formula>"Towel"</formula>
    </cfRule>
    <cfRule type="cellIs" dxfId="10599" priority="10805" stopIfTrue="1" operator="equal">
      <formula>"Napkin Hs"</formula>
    </cfRule>
    <cfRule type="cellIs" dxfId="10598" priority="10808" stopIfTrue="1" operator="equal">
      <formula>"Towel"</formula>
    </cfRule>
    <cfRule type="cellIs" dxfId="10597" priority="10809" stopIfTrue="1" operator="equal">
      <formula>"Napkin Hs"</formula>
    </cfRule>
    <cfRule type="cellIs" dxfId="10596" priority="10811" stopIfTrue="1" operator="equal">
      <formula>"Napkin Hs"</formula>
    </cfRule>
  </conditionalFormatting>
  <conditionalFormatting sqref="C63">
    <cfRule type="cellIs" dxfId="10595" priority="10810" stopIfTrue="1" operator="equal">
      <formula>"Towel"</formula>
    </cfRule>
  </conditionalFormatting>
  <conditionalFormatting sqref="C63">
    <cfRule type="cellIs" dxfId="10594" priority="10788" stopIfTrue="1" operator="equal">
      <formula>"Towel"</formula>
    </cfRule>
    <cfRule type="cellIs" dxfId="10593" priority="10789" stopIfTrue="1" operator="equal">
      <formula>"Napkin Hs"</formula>
    </cfRule>
  </conditionalFormatting>
  <conditionalFormatting sqref="C63">
    <cfRule type="cellIs" dxfId="10592" priority="10787" stopIfTrue="1" operator="equal">
      <formula>"Napkin Hs"</formula>
    </cfRule>
  </conditionalFormatting>
  <conditionalFormatting sqref="C63">
    <cfRule type="cellIs" dxfId="10591" priority="10786" stopIfTrue="1" operator="equal">
      <formula>"Towel"</formula>
    </cfRule>
  </conditionalFormatting>
  <conditionalFormatting sqref="C63">
    <cfRule type="cellIs" dxfId="10590" priority="10784" stopIfTrue="1" operator="equal">
      <formula>"Towel"</formula>
    </cfRule>
  </conditionalFormatting>
  <conditionalFormatting sqref="C63">
    <cfRule type="cellIs" dxfId="10589" priority="10785" stopIfTrue="1" operator="equal">
      <formula>"Napkin Hs"</formula>
    </cfRule>
  </conditionalFormatting>
  <conditionalFormatting sqref="C63">
    <cfRule type="cellIs" dxfId="10588" priority="10688" stopIfTrue="1" operator="equal">
      <formula>"Towel"</formula>
    </cfRule>
  </conditionalFormatting>
  <conditionalFormatting sqref="C63">
    <cfRule type="cellIs" dxfId="10587" priority="10698" stopIfTrue="1" operator="equal">
      <formula>"Towel"</formula>
    </cfRule>
    <cfRule type="cellIs" dxfId="10586" priority="10699" stopIfTrue="1" operator="equal">
      <formula>"Napkin Hs"</formula>
    </cfRule>
    <cfRule type="cellIs" dxfId="10585" priority="10704" stopIfTrue="1" operator="equal">
      <formula>"Towel"</formula>
    </cfRule>
    <cfRule type="cellIs" dxfId="10584" priority="10705" stopIfTrue="1" operator="equal">
      <formula>"Napkin Hs"</formula>
    </cfRule>
    <cfRule type="cellIs" dxfId="10583" priority="10710" stopIfTrue="1" operator="equal">
      <formula>"Towel"</formula>
    </cfRule>
    <cfRule type="cellIs" dxfId="10582" priority="10711" stopIfTrue="1" operator="equal">
      <formula>"Napkin Hs"</formula>
    </cfRule>
    <cfRule type="cellIs" dxfId="10581" priority="10712" stopIfTrue="1" operator="equal">
      <formula>"Towel"</formula>
    </cfRule>
    <cfRule type="cellIs" dxfId="10580" priority="10713" stopIfTrue="1" operator="equal">
      <formula>"Napkin Hs"</formula>
    </cfRule>
    <cfRule type="cellIs" dxfId="10579" priority="10718" stopIfTrue="1" operator="equal">
      <formula>"Towel"</formula>
    </cfRule>
    <cfRule type="cellIs" dxfId="10578" priority="10719" stopIfTrue="1" operator="equal">
      <formula>"Napkin Hs"</formula>
    </cfRule>
    <cfRule type="cellIs" dxfId="10577" priority="10728" stopIfTrue="1" operator="equal">
      <formula>"Towel"</formula>
    </cfRule>
    <cfRule type="cellIs" dxfId="10576" priority="10729" stopIfTrue="1" operator="equal">
      <formula>"Napkin Hs"</formula>
    </cfRule>
    <cfRule type="cellIs" dxfId="10575" priority="10734" stopIfTrue="1" operator="equal">
      <formula>"Towel"</formula>
    </cfRule>
    <cfRule type="cellIs" dxfId="10574" priority="10735" stopIfTrue="1" operator="equal">
      <formula>"Napkin Hs"</formula>
    </cfRule>
    <cfRule type="cellIs" dxfId="10573" priority="10736" stopIfTrue="1" operator="equal">
      <formula>"Towel"</formula>
    </cfRule>
    <cfRule type="cellIs" dxfId="10572" priority="10737" stopIfTrue="1" operator="equal">
      <formula>"Napkin Hs"</formula>
    </cfRule>
    <cfRule type="cellIs" dxfId="10571" priority="10742" stopIfTrue="1" operator="equal">
      <formula>"Towel"</formula>
    </cfRule>
    <cfRule type="cellIs" dxfId="10570" priority="10743" stopIfTrue="1" operator="equal">
      <formula>"Napkin Hs"</formula>
    </cfRule>
    <cfRule type="cellIs" dxfId="10569" priority="10752" stopIfTrue="1" operator="equal">
      <formula>"Towel"</formula>
    </cfRule>
    <cfRule type="cellIs" dxfId="10568" priority="10753" stopIfTrue="1" operator="equal">
      <formula>"Napkin Hs"</formula>
    </cfRule>
    <cfRule type="cellIs" dxfId="10567" priority="10754" stopIfTrue="1" operator="equal">
      <formula>"Towel"</formula>
    </cfRule>
    <cfRule type="cellIs" dxfId="10566" priority="10755" stopIfTrue="1" operator="equal">
      <formula>"Napkin Hs"</formula>
    </cfRule>
    <cfRule type="cellIs" dxfId="10565" priority="10760" stopIfTrue="1" operator="equal">
      <formula>"Towel"</formula>
    </cfRule>
    <cfRule type="cellIs" dxfId="10564" priority="10761" stopIfTrue="1" operator="equal">
      <formula>"Napkin Hs"</formula>
    </cfRule>
    <cfRule type="cellIs" dxfId="10563" priority="10770" stopIfTrue="1" operator="equal">
      <formula>"Towel"</formula>
    </cfRule>
    <cfRule type="cellIs" dxfId="10562" priority="10771" stopIfTrue="1" operator="equal">
      <formula>"Napkin Hs"</formula>
    </cfRule>
    <cfRule type="cellIs" dxfId="10561" priority="10772" stopIfTrue="1" operator="equal">
      <formula>"Towel"</formula>
    </cfRule>
    <cfRule type="cellIs" dxfId="10560" priority="10773" stopIfTrue="1" operator="equal">
      <formula>"Napkin Hs"</formula>
    </cfRule>
    <cfRule type="cellIs" dxfId="10559" priority="10779" stopIfTrue="1" operator="equal">
      <formula>"Napkin Hs"</formula>
    </cfRule>
  </conditionalFormatting>
  <conditionalFormatting sqref="C63">
    <cfRule type="cellIs" dxfId="10558" priority="10778" stopIfTrue="1" operator="equal">
      <formula>"Towel"</formula>
    </cfRule>
  </conditionalFormatting>
  <conditionalFormatting sqref="C63">
    <cfRule type="cellIs" dxfId="10557" priority="10689" stopIfTrue="1" operator="equal">
      <formula>"Napkin Hs"</formula>
    </cfRule>
    <cfRule type="cellIs" dxfId="10556" priority="10690" stopIfTrue="1" operator="equal">
      <formula>"Towel"</formula>
    </cfRule>
    <cfRule type="cellIs" dxfId="10555" priority="10691" stopIfTrue="1" operator="equal">
      <formula>"Napkin Hs"</formula>
    </cfRule>
    <cfRule type="cellIs" dxfId="10554" priority="10692" stopIfTrue="1" operator="equal">
      <formula>"Towel"</formula>
    </cfRule>
    <cfRule type="cellIs" dxfId="10553" priority="10693" stopIfTrue="1" operator="equal">
      <formula>"Napkin Hs"</formula>
    </cfRule>
    <cfRule type="cellIs" dxfId="10552" priority="10694" stopIfTrue="1" operator="equal">
      <formula>"Towel"</formula>
    </cfRule>
    <cfRule type="cellIs" dxfId="10551" priority="10695" stopIfTrue="1" operator="equal">
      <formula>"Napkin Hs"</formula>
    </cfRule>
    <cfRule type="cellIs" dxfId="10550" priority="10696" stopIfTrue="1" operator="equal">
      <formula>"Towel"</formula>
    </cfRule>
    <cfRule type="cellIs" dxfId="10549" priority="10697" stopIfTrue="1" operator="equal">
      <formula>"Napkin Hs"</formula>
    </cfRule>
    <cfRule type="cellIs" dxfId="10548" priority="10700" stopIfTrue="1" operator="equal">
      <formula>"Towel"</formula>
    </cfRule>
    <cfRule type="cellIs" dxfId="10547" priority="10701" stopIfTrue="1" operator="equal">
      <formula>"Napkin Hs"</formula>
    </cfRule>
    <cfRule type="cellIs" dxfId="10546" priority="10702" stopIfTrue="1" operator="equal">
      <formula>"Towel"</formula>
    </cfRule>
    <cfRule type="cellIs" dxfId="10545" priority="10703" stopIfTrue="1" operator="equal">
      <formula>"Napkin Hs"</formula>
    </cfRule>
    <cfRule type="cellIs" dxfId="10544" priority="10706" stopIfTrue="1" operator="equal">
      <formula>"Towel"</formula>
    </cfRule>
    <cfRule type="cellIs" dxfId="10543" priority="10707" stopIfTrue="1" operator="equal">
      <formula>"Napkin Hs"</formula>
    </cfRule>
    <cfRule type="cellIs" dxfId="10542" priority="10708" stopIfTrue="1" operator="equal">
      <formula>"Towel"</formula>
    </cfRule>
    <cfRule type="cellIs" dxfId="10541" priority="10709" stopIfTrue="1" operator="equal">
      <formula>"Napkin Hs"</formula>
    </cfRule>
    <cfRule type="cellIs" dxfId="10540" priority="10714" stopIfTrue="1" operator="equal">
      <formula>"Towel"</formula>
    </cfRule>
    <cfRule type="cellIs" dxfId="10539" priority="10715" stopIfTrue="1" operator="equal">
      <formula>"Napkin Hs"</formula>
    </cfRule>
    <cfRule type="cellIs" dxfId="10538" priority="10716" stopIfTrue="1" operator="equal">
      <formula>"Towel"</formula>
    </cfRule>
    <cfRule type="cellIs" dxfId="10537" priority="10717" stopIfTrue="1" operator="equal">
      <formula>"Napkin Hs"</formula>
    </cfRule>
    <cfRule type="cellIs" dxfId="10536" priority="10720" stopIfTrue="1" operator="equal">
      <formula>"Towel"</formula>
    </cfRule>
    <cfRule type="cellIs" dxfId="10535" priority="10721" stopIfTrue="1" operator="equal">
      <formula>"Napkin Hs"</formula>
    </cfRule>
    <cfRule type="cellIs" dxfId="10534" priority="10722" stopIfTrue="1" operator="equal">
      <formula>"Towel"</formula>
    </cfRule>
    <cfRule type="cellIs" dxfId="10533" priority="10723" stopIfTrue="1" operator="equal">
      <formula>"Napkin Hs"</formula>
    </cfRule>
    <cfRule type="cellIs" dxfId="10532" priority="10724" stopIfTrue="1" operator="equal">
      <formula>"Towel"</formula>
    </cfRule>
    <cfRule type="cellIs" dxfId="10531" priority="10725" stopIfTrue="1" operator="equal">
      <formula>"Napkin Hs"</formula>
    </cfRule>
    <cfRule type="cellIs" dxfId="10530" priority="10726" stopIfTrue="1" operator="equal">
      <formula>"Towel"</formula>
    </cfRule>
    <cfRule type="cellIs" dxfId="10529" priority="10727" stopIfTrue="1" operator="equal">
      <formula>"Napkin Hs"</formula>
    </cfRule>
    <cfRule type="cellIs" dxfId="10528" priority="10730" stopIfTrue="1" operator="equal">
      <formula>"Towel"</formula>
    </cfRule>
    <cfRule type="cellIs" dxfId="10527" priority="10731" stopIfTrue="1" operator="equal">
      <formula>"Napkin Hs"</formula>
    </cfRule>
    <cfRule type="cellIs" dxfId="10526" priority="10732" stopIfTrue="1" operator="equal">
      <formula>"Towel"</formula>
    </cfRule>
    <cfRule type="cellIs" dxfId="10525" priority="10733" stopIfTrue="1" operator="equal">
      <formula>"Napkin Hs"</formula>
    </cfRule>
    <cfRule type="cellIs" dxfId="10524" priority="10738" stopIfTrue="1" operator="equal">
      <formula>"Towel"</formula>
    </cfRule>
    <cfRule type="cellIs" dxfId="10523" priority="10739" stopIfTrue="1" operator="equal">
      <formula>"Napkin Hs"</formula>
    </cfRule>
    <cfRule type="cellIs" dxfId="10522" priority="10740" stopIfTrue="1" operator="equal">
      <formula>"Towel"</formula>
    </cfRule>
    <cfRule type="cellIs" dxfId="10521" priority="10741" stopIfTrue="1" operator="equal">
      <formula>"Napkin Hs"</formula>
    </cfRule>
    <cfRule type="cellIs" dxfId="10520" priority="10744" stopIfTrue="1" operator="equal">
      <formula>"Towel"</formula>
    </cfRule>
    <cfRule type="cellIs" dxfId="10519" priority="10745" stopIfTrue="1" operator="equal">
      <formula>"Napkin Hs"</formula>
    </cfRule>
    <cfRule type="cellIs" dxfId="10518" priority="10746" stopIfTrue="1" operator="equal">
      <formula>"Towel"</formula>
    </cfRule>
    <cfRule type="cellIs" dxfId="10517" priority="10747" stopIfTrue="1" operator="equal">
      <formula>"Napkin Hs"</formula>
    </cfRule>
    <cfRule type="cellIs" dxfId="10516" priority="10748" stopIfTrue="1" operator="equal">
      <formula>"Towel"</formula>
    </cfRule>
    <cfRule type="cellIs" dxfId="10515" priority="10749" stopIfTrue="1" operator="equal">
      <formula>"Napkin Hs"</formula>
    </cfRule>
    <cfRule type="cellIs" dxfId="10514" priority="10750" stopIfTrue="1" operator="equal">
      <formula>"Towel"</formula>
    </cfRule>
    <cfRule type="cellIs" dxfId="10513" priority="10751" stopIfTrue="1" operator="equal">
      <formula>"Napkin Hs"</formula>
    </cfRule>
    <cfRule type="cellIs" dxfId="10512" priority="10756" stopIfTrue="1" operator="equal">
      <formula>"Towel"</formula>
    </cfRule>
    <cfRule type="cellIs" dxfId="10511" priority="10757" stopIfTrue="1" operator="equal">
      <formula>"Napkin Hs"</formula>
    </cfRule>
    <cfRule type="cellIs" dxfId="10510" priority="10758" stopIfTrue="1" operator="equal">
      <formula>"Towel"</formula>
    </cfRule>
    <cfRule type="cellIs" dxfId="10509" priority="10759" stopIfTrue="1" operator="equal">
      <formula>"Napkin Hs"</formula>
    </cfRule>
    <cfRule type="cellIs" dxfId="10508" priority="10762" stopIfTrue="1" operator="equal">
      <formula>"Towel"</formula>
    </cfRule>
    <cfRule type="cellIs" dxfId="10507" priority="10763" stopIfTrue="1" operator="equal">
      <formula>"Napkin Hs"</formula>
    </cfRule>
    <cfRule type="cellIs" dxfId="10506" priority="10764" stopIfTrue="1" operator="equal">
      <formula>"Towel"</formula>
    </cfRule>
    <cfRule type="cellIs" dxfId="10505" priority="10765" stopIfTrue="1" operator="equal">
      <formula>"Napkin Hs"</formula>
    </cfRule>
    <cfRule type="cellIs" dxfId="10504" priority="10766" stopIfTrue="1" operator="equal">
      <formula>"Towel"</formula>
    </cfRule>
    <cfRule type="cellIs" dxfId="10503" priority="10767" stopIfTrue="1" operator="equal">
      <formula>"Napkin Hs"</formula>
    </cfRule>
    <cfRule type="cellIs" dxfId="10502" priority="10768" stopIfTrue="1" operator="equal">
      <formula>"Towel"</formula>
    </cfRule>
    <cfRule type="cellIs" dxfId="10501" priority="10769" stopIfTrue="1" operator="equal">
      <formula>"Napkin Hs"</formula>
    </cfRule>
    <cfRule type="cellIs" dxfId="10500" priority="10774" stopIfTrue="1" operator="equal">
      <formula>"Towel"</formula>
    </cfRule>
    <cfRule type="cellIs" dxfId="10499" priority="10775" stopIfTrue="1" operator="equal">
      <formula>"Napkin Hs"</formula>
    </cfRule>
    <cfRule type="cellIs" dxfId="10498" priority="10776" stopIfTrue="1" operator="equal">
      <formula>"Towel"</formula>
    </cfRule>
    <cfRule type="cellIs" dxfId="10497" priority="10777" stopIfTrue="1" operator="equal">
      <formula>"Napkin Hs"</formula>
    </cfRule>
    <cfRule type="cellIs" dxfId="10496" priority="10780" stopIfTrue="1" operator="equal">
      <formula>"Towel"</formula>
    </cfRule>
    <cfRule type="cellIs" dxfId="10495" priority="10781" stopIfTrue="1" operator="equal">
      <formula>"Napkin Hs"</formula>
    </cfRule>
    <cfRule type="cellIs" dxfId="10494" priority="10782" stopIfTrue="1" operator="equal">
      <formula>"Towel"</formula>
    </cfRule>
    <cfRule type="cellIs" dxfId="10493" priority="10783" stopIfTrue="1" operator="equal">
      <formula>"Napkin Hs"</formula>
    </cfRule>
  </conditionalFormatting>
  <conditionalFormatting sqref="C63">
    <cfRule type="cellIs" dxfId="10492" priority="10687" stopIfTrue="1" operator="equal">
      <formula>"Napkin Hs"</formula>
    </cfRule>
  </conditionalFormatting>
  <conditionalFormatting sqref="C63">
    <cfRule type="cellIs" dxfId="10491" priority="10686" stopIfTrue="1" operator="equal">
      <formula>"Napkin Hs"</formula>
    </cfRule>
  </conditionalFormatting>
  <conditionalFormatting sqref="C63">
    <cfRule type="cellIs" dxfId="10490" priority="10685" stopIfTrue="1" operator="equal">
      <formula>"Napkin Hs"</formula>
    </cfRule>
  </conditionalFormatting>
  <conditionalFormatting sqref="C63">
    <cfRule type="cellIs" dxfId="10489" priority="10684" stopIfTrue="1" operator="equal">
      <formula>"Napkin Hs"</formula>
    </cfRule>
  </conditionalFormatting>
  <conditionalFormatting sqref="C63">
    <cfRule type="cellIs" dxfId="10488" priority="10683" stopIfTrue="1" operator="equal">
      <formula>"Napkin Hs"</formula>
    </cfRule>
  </conditionalFormatting>
  <conditionalFormatting sqref="C63">
    <cfRule type="cellIs" dxfId="10487" priority="10682" stopIfTrue="1" operator="equal">
      <formula>"Napkin Hs"</formula>
    </cfRule>
  </conditionalFormatting>
  <conditionalFormatting sqref="C63">
    <cfRule type="cellIs" dxfId="10486" priority="10678" stopIfTrue="1" operator="equal">
      <formula>"Towel"</formula>
    </cfRule>
    <cfRule type="cellIs" dxfId="10485" priority="10679" stopIfTrue="1" operator="equal">
      <formula>"Napkin Hs"</formula>
    </cfRule>
  </conditionalFormatting>
  <conditionalFormatting sqref="C63">
    <cfRule type="cellIs" dxfId="10484" priority="10680" stopIfTrue="1" operator="equal">
      <formula>"Towel"</formula>
    </cfRule>
    <cfRule type="cellIs" dxfId="10483" priority="10681" stopIfTrue="1" operator="equal">
      <formula>"Napkin Hs"</formula>
    </cfRule>
  </conditionalFormatting>
  <conditionalFormatting sqref="C63">
    <cfRule type="cellIs" dxfId="10482" priority="10674" stopIfTrue="1" operator="equal">
      <formula>"Towel"</formula>
    </cfRule>
    <cfRule type="cellIs" dxfId="10481" priority="10675" stopIfTrue="1" operator="equal">
      <formula>"Napkin Hs"</formula>
    </cfRule>
  </conditionalFormatting>
  <conditionalFormatting sqref="C63">
    <cfRule type="cellIs" dxfId="10480" priority="10676" stopIfTrue="1" operator="equal">
      <formula>"Towel"</formula>
    </cfRule>
    <cfRule type="cellIs" dxfId="10479" priority="10677" stopIfTrue="1" operator="equal">
      <formula>"Napkin Hs"</formula>
    </cfRule>
  </conditionalFormatting>
  <conditionalFormatting sqref="C63">
    <cfRule type="cellIs" dxfId="10478" priority="10672" stopIfTrue="1" operator="equal">
      <formula>"Towel"</formula>
    </cfRule>
    <cfRule type="cellIs" dxfId="10477" priority="10673" stopIfTrue="1" operator="equal">
      <formula>"Napkin Hs"</formula>
    </cfRule>
  </conditionalFormatting>
  <conditionalFormatting sqref="C63">
    <cfRule type="cellIs" dxfId="10476" priority="10668" stopIfTrue="1" operator="equal">
      <formula>"Towel"</formula>
    </cfRule>
    <cfRule type="cellIs" dxfId="10475" priority="10669" stopIfTrue="1" operator="equal">
      <formula>"Napkin Hs"</formula>
    </cfRule>
  </conditionalFormatting>
  <conditionalFormatting sqref="C63">
    <cfRule type="cellIs" dxfId="10474" priority="10670" stopIfTrue="1" operator="equal">
      <formula>"Towel"</formula>
    </cfRule>
    <cfRule type="cellIs" dxfId="10473" priority="10671" stopIfTrue="1" operator="equal">
      <formula>"Napkin Hs"</formula>
    </cfRule>
  </conditionalFormatting>
  <conditionalFormatting sqref="C63">
    <cfRule type="cellIs" dxfId="10472" priority="10664" stopIfTrue="1" operator="equal">
      <formula>"Towel"</formula>
    </cfRule>
    <cfRule type="cellIs" dxfId="10471" priority="10665" stopIfTrue="1" operator="equal">
      <formula>"Napkin Hs"</formula>
    </cfRule>
  </conditionalFormatting>
  <conditionalFormatting sqref="C63">
    <cfRule type="cellIs" dxfId="10470" priority="10666" stopIfTrue="1" operator="equal">
      <formula>"Towel"</formula>
    </cfRule>
    <cfRule type="cellIs" dxfId="10469" priority="10667" stopIfTrue="1" operator="equal">
      <formula>"Napkin Hs"</formula>
    </cfRule>
  </conditionalFormatting>
  <conditionalFormatting sqref="C63">
    <cfRule type="cellIs" dxfId="10468" priority="10662" stopIfTrue="1" operator="equal">
      <formula>"Towel"</formula>
    </cfRule>
    <cfRule type="cellIs" dxfId="10467" priority="10663" stopIfTrue="1" operator="equal">
      <formula>"Napkin Hs"</formula>
    </cfRule>
  </conditionalFormatting>
  <conditionalFormatting sqref="C63">
    <cfRule type="cellIs" dxfId="10466" priority="10656" stopIfTrue="1" operator="equal">
      <formula>"Towel"</formula>
    </cfRule>
    <cfRule type="cellIs" dxfId="10465" priority="10657" stopIfTrue="1" operator="equal">
      <formula>"Napkin Hs"</formula>
    </cfRule>
  </conditionalFormatting>
  <conditionalFormatting sqref="C63">
    <cfRule type="cellIs" dxfId="10464" priority="10660" stopIfTrue="1" operator="equal">
      <formula>"Towel"</formula>
    </cfRule>
    <cfRule type="cellIs" dxfId="10463" priority="10661" stopIfTrue="1" operator="equal">
      <formula>"Napkin Hs"</formula>
    </cfRule>
  </conditionalFormatting>
  <conditionalFormatting sqref="C63">
    <cfRule type="cellIs" dxfId="10462" priority="10658" stopIfTrue="1" operator="equal">
      <formula>"Towel"</formula>
    </cfRule>
    <cfRule type="cellIs" dxfId="10461" priority="10659" stopIfTrue="1" operator="equal">
      <formula>"Napkin Hs"</formula>
    </cfRule>
  </conditionalFormatting>
  <conditionalFormatting sqref="C63">
    <cfRule type="cellIs" dxfId="10460" priority="10650" stopIfTrue="1" operator="equal">
      <formula>"Towel"</formula>
    </cfRule>
    <cfRule type="cellIs" dxfId="10459" priority="10651" stopIfTrue="1" operator="equal">
      <formula>"Napkin Hs"</formula>
    </cfRule>
  </conditionalFormatting>
  <conditionalFormatting sqref="C63">
    <cfRule type="cellIs" dxfId="10458" priority="10652" stopIfTrue="1" operator="equal">
      <formula>"Towel"</formula>
    </cfRule>
    <cfRule type="cellIs" dxfId="10457" priority="10653" stopIfTrue="1" operator="equal">
      <formula>"Napkin Hs"</formula>
    </cfRule>
  </conditionalFormatting>
  <conditionalFormatting sqref="C63">
    <cfRule type="cellIs" dxfId="10456" priority="10654" stopIfTrue="1" operator="equal">
      <formula>"Towel"</formula>
    </cfRule>
    <cfRule type="cellIs" dxfId="10455" priority="10655" stopIfTrue="1" operator="equal">
      <formula>"Napkin Hs"</formula>
    </cfRule>
  </conditionalFormatting>
  <conditionalFormatting sqref="C63">
    <cfRule type="cellIs" dxfId="10454" priority="10648" stopIfTrue="1" operator="equal">
      <formula>"Towel"</formula>
    </cfRule>
    <cfRule type="cellIs" dxfId="10453" priority="10649" stopIfTrue="1" operator="equal">
      <formula>"Napkin Hs"</formula>
    </cfRule>
  </conditionalFormatting>
  <conditionalFormatting sqref="C63">
    <cfRule type="cellIs" dxfId="10452" priority="10646" stopIfTrue="1" operator="equal">
      <formula>"Towel"</formula>
    </cfRule>
    <cfRule type="cellIs" dxfId="10451" priority="10647" stopIfTrue="1" operator="equal">
      <formula>"Napkin Hs"</formula>
    </cfRule>
  </conditionalFormatting>
  <conditionalFormatting sqref="C63">
    <cfRule type="cellIs" dxfId="10450" priority="10622" stopIfTrue="1" operator="equal">
      <formula>"Towel"</formula>
    </cfRule>
  </conditionalFormatting>
  <conditionalFormatting sqref="C63">
    <cfRule type="cellIs" dxfId="10449" priority="10623" stopIfTrue="1" operator="equal">
      <formula>"Napkin Hs"</formula>
    </cfRule>
    <cfRule type="cellIs" dxfId="10448" priority="10628" stopIfTrue="1" operator="equal">
      <formula>"Towel"</formula>
    </cfRule>
    <cfRule type="cellIs" dxfId="10447" priority="10629" stopIfTrue="1" operator="equal">
      <formula>"Napkin Hs"</formula>
    </cfRule>
    <cfRule type="cellIs" dxfId="10446" priority="10638" stopIfTrue="1" operator="equal">
      <formula>"Towel"</formula>
    </cfRule>
    <cfRule type="cellIs" dxfId="10445" priority="10639" stopIfTrue="1" operator="equal">
      <formula>"Napkin Hs"</formula>
    </cfRule>
    <cfRule type="cellIs" dxfId="10444" priority="10644" stopIfTrue="1" operator="equal">
      <formula>"Towel"</formula>
    </cfRule>
    <cfRule type="cellIs" dxfId="10443" priority="10645" stopIfTrue="1" operator="equal">
      <formula>"Napkin Hs"</formula>
    </cfRule>
  </conditionalFormatting>
  <conditionalFormatting sqref="C63">
    <cfRule type="cellIs" dxfId="10442" priority="10624" stopIfTrue="1" operator="equal">
      <formula>"Towel"</formula>
    </cfRule>
    <cfRule type="cellIs" dxfId="10441" priority="10625" stopIfTrue="1" operator="equal">
      <formula>"Napkin Hs"</formula>
    </cfRule>
    <cfRule type="cellIs" dxfId="10440" priority="10626" stopIfTrue="1" operator="equal">
      <formula>"Towel"</formula>
    </cfRule>
    <cfRule type="cellIs" dxfId="10439" priority="10627" stopIfTrue="1" operator="equal">
      <formula>"Napkin Hs"</formula>
    </cfRule>
    <cfRule type="cellIs" dxfId="10438" priority="10630" stopIfTrue="1" operator="equal">
      <formula>"Towel"</formula>
    </cfRule>
    <cfRule type="cellIs" dxfId="10437" priority="10631" stopIfTrue="1" operator="equal">
      <formula>"Napkin Hs"</formula>
    </cfRule>
    <cfRule type="cellIs" dxfId="10436" priority="10632" stopIfTrue="1" operator="equal">
      <formula>"Towel"</formula>
    </cfRule>
    <cfRule type="cellIs" dxfId="10435" priority="10633" stopIfTrue="1" operator="equal">
      <formula>"Napkin Hs"</formula>
    </cfRule>
    <cfRule type="cellIs" dxfId="10434" priority="10634" stopIfTrue="1" operator="equal">
      <formula>"Towel"</formula>
    </cfRule>
    <cfRule type="cellIs" dxfId="10433" priority="10635" stopIfTrue="1" operator="equal">
      <formula>"Napkin Hs"</formula>
    </cfRule>
    <cfRule type="cellIs" dxfId="10432" priority="10636" stopIfTrue="1" operator="equal">
      <formula>"Towel"</formula>
    </cfRule>
    <cfRule type="cellIs" dxfId="10431" priority="10637" stopIfTrue="1" operator="equal">
      <formula>"Napkin Hs"</formula>
    </cfRule>
    <cfRule type="cellIs" dxfId="10430" priority="10640" stopIfTrue="1" operator="equal">
      <formula>"Towel"</formula>
    </cfRule>
    <cfRule type="cellIs" dxfId="10429" priority="10641" stopIfTrue="1" operator="equal">
      <formula>"Napkin Hs"</formula>
    </cfRule>
    <cfRule type="cellIs" dxfId="10428" priority="10643" stopIfTrue="1" operator="equal">
      <formula>"Napkin Hs"</formula>
    </cfRule>
  </conditionalFormatting>
  <conditionalFormatting sqref="C63">
    <cfRule type="cellIs" dxfId="10427" priority="10642" stopIfTrue="1" operator="equal">
      <formula>"Towel"</formula>
    </cfRule>
  </conditionalFormatting>
  <conditionalFormatting sqref="C63">
    <cfRule type="cellIs" dxfId="10426" priority="10620" stopIfTrue="1" operator="equal">
      <formula>"Towel"</formula>
    </cfRule>
    <cfRule type="cellIs" dxfId="10425" priority="10621" stopIfTrue="1" operator="equal">
      <formula>"Napkin Hs"</formula>
    </cfRule>
  </conditionalFormatting>
  <conditionalFormatting sqref="C63">
    <cfRule type="cellIs" dxfId="10424" priority="10619" stopIfTrue="1" operator="equal">
      <formula>"Napkin Hs"</formula>
    </cfRule>
  </conditionalFormatting>
  <conditionalFormatting sqref="C63">
    <cfRule type="cellIs" dxfId="10423" priority="10618" stopIfTrue="1" operator="equal">
      <formula>"Towel"</formula>
    </cfRule>
  </conditionalFormatting>
  <conditionalFormatting sqref="C63">
    <cfRule type="cellIs" dxfId="10422" priority="10616" stopIfTrue="1" operator="equal">
      <formula>"Towel"</formula>
    </cfRule>
  </conditionalFormatting>
  <conditionalFormatting sqref="C63">
    <cfRule type="cellIs" dxfId="10421" priority="10617" stopIfTrue="1" operator="equal">
      <formula>"Napkin Hs"</formula>
    </cfRule>
  </conditionalFormatting>
  <conditionalFormatting sqref="C63">
    <cfRule type="cellIs" dxfId="10420" priority="10520" stopIfTrue="1" operator="equal">
      <formula>"Towel"</formula>
    </cfRule>
  </conditionalFormatting>
  <conditionalFormatting sqref="C63">
    <cfRule type="cellIs" dxfId="10419" priority="10530" stopIfTrue="1" operator="equal">
      <formula>"Towel"</formula>
    </cfRule>
    <cfRule type="cellIs" dxfId="10418" priority="10531" stopIfTrue="1" operator="equal">
      <formula>"Napkin Hs"</formula>
    </cfRule>
    <cfRule type="cellIs" dxfId="10417" priority="10536" stopIfTrue="1" operator="equal">
      <formula>"Towel"</formula>
    </cfRule>
    <cfRule type="cellIs" dxfId="10416" priority="10537" stopIfTrue="1" operator="equal">
      <formula>"Napkin Hs"</formula>
    </cfRule>
    <cfRule type="cellIs" dxfId="10415" priority="10542" stopIfTrue="1" operator="equal">
      <formula>"Towel"</formula>
    </cfRule>
    <cfRule type="cellIs" dxfId="10414" priority="10543" stopIfTrue="1" operator="equal">
      <formula>"Napkin Hs"</formula>
    </cfRule>
    <cfRule type="cellIs" dxfId="10413" priority="10544" stopIfTrue="1" operator="equal">
      <formula>"Towel"</formula>
    </cfRule>
    <cfRule type="cellIs" dxfId="10412" priority="10545" stopIfTrue="1" operator="equal">
      <formula>"Napkin Hs"</formula>
    </cfRule>
    <cfRule type="cellIs" dxfId="10411" priority="10550" stopIfTrue="1" operator="equal">
      <formula>"Towel"</formula>
    </cfRule>
    <cfRule type="cellIs" dxfId="10410" priority="10551" stopIfTrue="1" operator="equal">
      <formula>"Napkin Hs"</formula>
    </cfRule>
    <cfRule type="cellIs" dxfId="10409" priority="10560" stopIfTrue="1" operator="equal">
      <formula>"Towel"</formula>
    </cfRule>
    <cfRule type="cellIs" dxfId="10408" priority="10561" stopIfTrue="1" operator="equal">
      <formula>"Napkin Hs"</formula>
    </cfRule>
    <cfRule type="cellIs" dxfId="10407" priority="10566" stopIfTrue="1" operator="equal">
      <formula>"Towel"</formula>
    </cfRule>
    <cfRule type="cellIs" dxfId="10406" priority="10567" stopIfTrue="1" operator="equal">
      <formula>"Napkin Hs"</formula>
    </cfRule>
    <cfRule type="cellIs" dxfId="10405" priority="10568" stopIfTrue="1" operator="equal">
      <formula>"Towel"</formula>
    </cfRule>
    <cfRule type="cellIs" dxfId="10404" priority="10569" stopIfTrue="1" operator="equal">
      <formula>"Napkin Hs"</formula>
    </cfRule>
    <cfRule type="cellIs" dxfId="10403" priority="10574" stopIfTrue="1" operator="equal">
      <formula>"Towel"</formula>
    </cfRule>
    <cfRule type="cellIs" dxfId="10402" priority="10575" stopIfTrue="1" operator="equal">
      <formula>"Napkin Hs"</formula>
    </cfRule>
    <cfRule type="cellIs" dxfId="10401" priority="10584" stopIfTrue="1" operator="equal">
      <formula>"Towel"</formula>
    </cfRule>
    <cfRule type="cellIs" dxfId="10400" priority="10585" stopIfTrue="1" operator="equal">
      <formula>"Napkin Hs"</formula>
    </cfRule>
    <cfRule type="cellIs" dxfId="10399" priority="10586" stopIfTrue="1" operator="equal">
      <formula>"Towel"</formula>
    </cfRule>
    <cfRule type="cellIs" dxfId="10398" priority="10587" stopIfTrue="1" operator="equal">
      <formula>"Napkin Hs"</formula>
    </cfRule>
    <cfRule type="cellIs" dxfId="10397" priority="10592" stopIfTrue="1" operator="equal">
      <formula>"Towel"</formula>
    </cfRule>
    <cfRule type="cellIs" dxfId="10396" priority="10593" stopIfTrue="1" operator="equal">
      <formula>"Napkin Hs"</formula>
    </cfRule>
    <cfRule type="cellIs" dxfId="10395" priority="10602" stopIfTrue="1" operator="equal">
      <formula>"Towel"</formula>
    </cfRule>
    <cfRule type="cellIs" dxfId="10394" priority="10603" stopIfTrue="1" operator="equal">
      <formula>"Napkin Hs"</formula>
    </cfRule>
    <cfRule type="cellIs" dxfId="10393" priority="10604" stopIfTrue="1" operator="equal">
      <formula>"Towel"</formula>
    </cfRule>
    <cfRule type="cellIs" dxfId="10392" priority="10605" stopIfTrue="1" operator="equal">
      <formula>"Napkin Hs"</formula>
    </cfRule>
    <cfRule type="cellIs" dxfId="10391" priority="10611" stopIfTrue="1" operator="equal">
      <formula>"Napkin Hs"</formula>
    </cfRule>
  </conditionalFormatting>
  <conditionalFormatting sqref="C63">
    <cfRule type="cellIs" dxfId="10390" priority="10610" stopIfTrue="1" operator="equal">
      <formula>"Towel"</formula>
    </cfRule>
  </conditionalFormatting>
  <conditionalFormatting sqref="C63">
    <cfRule type="cellIs" dxfId="10389" priority="10521" stopIfTrue="1" operator="equal">
      <formula>"Napkin Hs"</formula>
    </cfRule>
    <cfRule type="cellIs" dxfId="10388" priority="10522" stopIfTrue="1" operator="equal">
      <formula>"Towel"</formula>
    </cfRule>
    <cfRule type="cellIs" dxfId="10387" priority="10523" stopIfTrue="1" operator="equal">
      <formula>"Napkin Hs"</formula>
    </cfRule>
    <cfRule type="cellIs" dxfId="10386" priority="10524" stopIfTrue="1" operator="equal">
      <formula>"Towel"</formula>
    </cfRule>
    <cfRule type="cellIs" dxfId="10385" priority="10525" stopIfTrue="1" operator="equal">
      <formula>"Napkin Hs"</formula>
    </cfRule>
    <cfRule type="cellIs" dxfId="10384" priority="10526" stopIfTrue="1" operator="equal">
      <formula>"Towel"</formula>
    </cfRule>
    <cfRule type="cellIs" dxfId="10383" priority="10527" stopIfTrue="1" operator="equal">
      <formula>"Napkin Hs"</formula>
    </cfRule>
    <cfRule type="cellIs" dxfId="10382" priority="10528" stopIfTrue="1" operator="equal">
      <formula>"Towel"</formula>
    </cfRule>
    <cfRule type="cellIs" dxfId="10381" priority="10529" stopIfTrue="1" operator="equal">
      <formula>"Napkin Hs"</formula>
    </cfRule>
    <cfRule type="cellIs" dxfId="10380" priority="10532" stopIfTrue="1" operator="equal">
      <formula>"Towel"</formula>
    </cfRule>
    <cfRule type="cellIs" dxfId="10379" priority="10533" stopIfTrue="1" operator="equal">
      <formula>"Napkin Hs"</formula>
    </cfRule>
    <cfRule type="cellIs" dxfId="10378" priority="10534" stopIfTrue="1" operator="equal">
      <formula>"Towel"</formula>
    </cfRule>
    <cfRule type="cellIs" dxfId="10377" priority="10535" stopIfTrue="1" operator="equal">
      <formula>"Napkin Hs"</formula>
    </cfRule>
    <cfRule type="cellIs" dxfId="10376" priority="10538" stopIfTrue="1" operator="equal">
      <formula>"Towel"</formula>
    </cfRule>
    <cfRule type="cellIs" dxfId="10375" priority="10539" stopIfTrue="1" operator="equal">
      <formula>"Napkin Hs"</formula>
    </cfRule>
    <cfRule type="cellIs" dxfId="10374" priority="10540" stopIfTrue="1" operator="equal">
      <formula>"Towel"</formula>
    </cfRule>
    <cfRule type="cellIs" dxfId="10373" priority="10541" stopIfTrue="1" operator="equal">
      <formula>"Napkin Hs"</formula>
    </cfRule>
    <cfRule type="cellIs" dxfId="10372" priority="10546" stopIfTrue="1" operator="equal">
      <formula>"Towel"</formula>
    </cfRule>
    <cfRule type="cellIs" dxfId="10371" priority="10547" stopIfTrue="1" operator="equal">
      <formula>"Napkin Hs"</formula>
    </cfRule>
    <cfRule type="cellIs" dxfId="10370" priority="10548" stopIfTrue="1" operator="equal">
      <formula>"Towel"</formula>
    </cfRule>
    <cfRule type="cellIs" dxfId="10369" priority="10549" stopIfTrue="1" operator="equal">
      <formula>"Napkin Hs"</formula>
    </cfRule>
    <cfRule type="cellIs" dxfId="10368" priority="10552" stopIfTrue="1" operator="equal">
      <formula>"Towel"</formula>
    </cfRule>
    <cfRule type="cellIs" dxfId="10367" priority="10553" stopIfTrue="1" operator="equal">
      <formula>"Napkin Hs"</formula>
    </cfRule>
    <cfRule type="cellIs" dxfId="10366" priority="10554" stopIfTrue="1" operator="equal">
      <formula>"Towel"</formula>
    </cfRule>
    <cfRule type="cellIs" dxfId="10365" priority="10555" stopIfTrue="1" operator="equal">
      <formula>"Napkin Hs"</formula>
    </cfRule>
    <cfRule type="cellIs" dxfId="10364" priority="10556" stopIfTrue="1" operator="equal">
      <formula>"Towel"</formula>
    </cfRule>
    <cfRule type="cellIs" dxfId="10363" priority="10557" stopIfTrue="1" operator="equal">
      <formula>"Napkin Hs"</formula>
    </cfRule>
    <cfRule type="cellIs" dxfId="10362" priority="10558" stopIfTrue="1" operator="equal">
      <formula>"Towel"</formula>
    </cfRule>
    <cfRule type="cellIs" dxfId="10361" priority="10559" stopIfTrue="1" operator="equal">
      <formula>"Napkin Hs"</formula>
    </cfRule>
    <cfRule type="cellIs" dxfId="10360" priority="10562" stopIfTrue="1" operator="equal">
      <formula>"Towel"</formula>
    </cfRule>
    <cfRule type="cellIs" dxfId="10359" priority="10563" stopIfTrue="1" operator="equal">
      <formula>"Napkin Hs"</formula>
    </cfRule>
    <cfRule type="cellIs" dxfId="10358" priority="10564" stopIfTrue="1" operator="equal">
      <formula>"Towel"</formula>
    </cfRule>
    <cfRule type="cellIs" dxfId="10357" priority="10565" stopIfTrue="1" operator="equal">
      <formula>"Napkin Hs"</formula>
    </cfRule>
    <cfRule type="cellIs" dxfId="10356" priority="10570" stopIfTrue="1" operator="equal">
      <formula>"Towel"</formula>
    </cfRule>
    <cfRule type="cellIs" dxfId="10355" priority="10571" stopIfTrue="1" operator="equal">
      <formula>"Napkin Hs"</formula>
    </cfRule>
    <cfRule type="cellIs" dxfId="10354" priority="10572" stopIfTrue="1" operator="equal">
      <formula>"Towel"</formula>
    </cfRule>
    <cfRule type="cellIs" dxfId="10353" priority="10573" stopIfTrue="1" operator="equal">
      <formula>"Napkin Hs"</formula>
    </cfRule>
    <cfRule type="cellIs" dxfId="10352" priority="10576" stopIfTrue="1" operator="equal">
      <formula>"Towel"</formula>
    </cfRule>
    <cfRule type="cellIs" dxfId="10351" priority="10577" stopIfTrue="1" operator="equal">
      <formula>"Napkin Hs"</formula>
    </cfRule>
    <cfRule type="cellIs" dxfId="10350" priority="10578" stopIfTrue="1" operator="equal">
      <formula>"Towel"</formula>
    </cfRule>
    <cfRule type="cellIs" dxfId="10349" priority="10579" stopIfTrue="1" operator="equal">
      <formula>"Napkin Hs"</formula>
    </cfRule>
    <cfRule type="cellIs" dxfId="10348" priority="10580" stopIfTrue="1" operator="equal">
      <formula>"Towel"</formula>
    </cfRule>
    <cfRule type="cellIs" dxfId="10347" priority="10581" stopIfTrue="1" operator="equal">
      <formula>"Napkin Hs"</formula>
    </cfRule>
    <cfRule type="cellIs" dxfId="10346" priority="10582" stopIfTrue="1" operator="equal">
      <formula>"Towel"</formula>
    </cfRule>
    <cfRule type="cellIs" dxfId="10345" priority="10583" stopIfTrue="1" operator="equal">
      <formula>"Napkin Hs"</formula>
    </cfRule>
    <cfRule type="cellIs" dxfId="10344" priority="10588" stopIfTrue="1" operator="equal">
      <formula>"Towel"</formula>
    </cfRule>
    <cfRule type="cellIs" dxfId="10343" priority="10589" stopIfTrue="1" operator="equal">
      <formula>"Napkin Hs"</formula>
    </cfRule>
    <cfRule type="cellIs" dxfId="10342" priority="10590" stopIfTrue="1" operator="equal">
      <formula>"Towel"</formula>
    </cfRule>
    <cfRule type="cellIs" dxfId="10341" priority="10591" stopIfTrue="1" operator="equal">
      <formula>"Napkin Hs"</formula>
    </cfRule>
    <cfRule type="cellIs" dxfId="10340" priority="10594" stopIfTrue="1" operator="equal">
      <formula>"Towel"</formula>
    </cfRule>
    <cfRule type="cellIs" dxfId="10339" priority="10595" stopIfTrue="1" operator="equal">
      <formula>"Napkin Hs"</formula>
    </cfRule>
    <cfRule type="cellIs" dxfId="10338" priority="10596" stopIfTrue="1" operator="equal">
      <formula>"Towel"</formula>
    </cfRule>
    <cfRule type="cellIs" dxfId="10337" priority="10597" stopIfTrue="1" operator="equal">
      <formula>"Napkin Hs"</formula>
    </cfRule>
    <cfRule type="cellIs" dxfId="10336" priority="10598" stopIfTrue="1" operator="equal">
      <formula>"Towel"</formula>
    </cfRule>
    <cfRule type="cellIs" dxfId="10335" priority="10599" stopIfTrue="1" operator="equal">
      <formula>"Napkin Hs"</formula>
    </cfRule>
    <cfRule type="cellIs" dxfId="10334" priority="10600" stopIfTrue="1" operator="equal">
      <formula>"Towel"</formula>
    </cfRule>
    <cfRule type="cellIs" dxfId="10333" priority="10601" stopIfTrue="1" operator="equal">
      <formula>"Napkin Hs"</formula>
    </cfRule>
    <cfRule type="cellIs" dxfId="10332" priority="10606" stopIfTrue="1" operator="equal">
      <formula>"Towel"</formula>
    </cfRule>
    <cfRule type="cellIs" dxfId="10331" priority="10607" stopIfTrue="1" operator="equal">
      <formula>"Napkin Hs"</formula>
    </cfRule>
    <cfRule type="cellIs" dxfId="10330" priority="10608" stopIfTrue="1" operator="equal">
      <formula>"Towel"</formula>
    </cfRule>
    <cfRule type="cellIs" dxfId="10329" priority="10609" stopIfTrue="1" operator="equal">
      <formula>"Napkin Hs"</formula>
    </cfRule>
    <cfRule type="cellIs" dxfId="10328" priority="10612" stopIfTrue="1" operator="equal">
      <formula>"Towel"</formula>
    </cfRule>
    <cfRule type="cellIs" dxfId="10327" priority="10613" stopIfTrue="1" operator="equal">
      <formula>"Napkin Hs"</formula>
    </cfRule>
    <cfRule type="cellIs" dxfId="10326" priority="10614" stopIfTrue="1" operator="equal">
      <formula>"Towel"</formula>
    </cfRule>
    <cfRule type="cellIs" dxfId="10325" priority="10615" stopIfTrue="1" operator="equal">
      <formula>"Napkin Hs"</formula>
    </cfRule>
  </conditionalFormatting>
  <conditionalFormatting sqref="C63">
    <cfRule type="cellIs" dxfId="10324" priority="10519" stopIfTrue="1" operator="equal">
      <formula>"Napkin Hs"</formula>
    </cfRule>
  </conditionalFormatting>
  <conditionalFormatting sqref="C63">
    <cfRule type="cellIs" dxfId="10323" priority="10518" stopIfTrue="1" operator="equal">
      <formula>"Napkin Hs"</formula>
    </cfRule>
  </conditionalFormatting>
  <conditionalFormatting sqref="C63">
    <cfRule type="cellIs" dxfId="10322" priority="10517" stopIfTrue="1" operator="equal">
      <formula>"Napkin Hs"</formula>
    </cfRule>
  </conditionalFormatting>
  <conditionalFormatting sqref="C63">
    <cfRule type="cellIs" dxfId="10321" priority="10516" stopIfTrue="1" operator="equal">
      <formula>"Napkin Hs"</formula>
    </cfRule>
  </conditionalFormatting>
  <conditionalFormatting sqref="C63">
    <cfRule type="cellIs" dxfId="10320" priority="10515" stopIfTrue="1" operator="equal">
      <formula>"Napkin Hs"</formula>
    </cfRule>
  </conditionalFormatting>
  <conditionalFormatting sqref="C63">
    <cfRule type="cellIs" dxfId="10319" priority="10514" stopIfTrue="1" operator="equal">
      <formula>"Napkin Hs"</formula>
    </cfRule>
  </conditionalFormatting>
  <conditionalFormatting sqref="C63">
    <cfRule type="cellIs" dxfId="10318" priority="10510" stopIfTrue="1" operator="equal">
      <formula>"Towel"</formula>
    </cfRule>
    <cfRule type="cellIs" dxfId="10317" priority="10511" stopIfTrue="1" operator="equal">
      <formula>"Napkin Hs"</formula>
    </cfRule>
  </conditionalFormatting>
  <conditionalFormatting sqref="C63">
    <cfRule type="cellIs" dxfId="10316" priority="10512" stopIfTrue="1" operator="equal">
      <formula>"Towel"</formula>
    </cfRule>
    <cfRule type="cellIs" dxfId="10315" priority="10513" stopIfTrue="1" operator="equal">
      <formula>"Napkin Hs"</formula>
    </cfRule>
  </conditionalFormatting>
  <conditionalFormatting sqref="C63">
    <cfRule type="cellIs" dxfId="10314" priority="10506" stopIfTrue="1" operator="equal">
      <formula>"Towel"</formula>
    </cfRule>
    <cfRule type="cellIs" dxfId="10313" priority="10507" stopIfTrue="1" operator="equal">
      <formula>"Napkin Hs"</formula>
    </cfRule>
  </conditionalFormatting>
  <conditionalFormatting sqref="C63">
    <cfRule type="cellIs" dxfId="10312" priority="10508" stopIfTrue="1" operator="equal">
      <formula>"Towel"</formula>
    </cfRule>
    <cfRule type="cellIs" dxfId="10311" priority="10509" stopIfTrue="1" operator="equal">
      <formula>"Napkin Hs"</formula>
    </cfRule>
  </conditionalFormatting>
  <conditionalFormatting sqref="B63:C63">
    <cfRule type="cellIs" dxfId="10310" priority="10933" stopIfTrue="1" operator="equal">
      <formula>"Towel"</formula>
    </cfRule>
    <cfRule type="cellIs" dxfId="10309" priority="10934" stopIfTrue="1" operator="equal">
      <formula>"Napkin Hs"</formula>
    </cfRule>
  </conditionalFormatting>
  <conditionalFormatting sqref="C63">
    <cfRule type="cellIs" dxfId="10308" priority="10929" stopIfTrue="1" operator="equal">
      <formula>"Towel"</formula>
    </cfRule>
    <cfRule type="cellIs" dxfId="10307" priority="10930" stopIfTrue="1" operator="equal">
      <formula>"Napkin Hs"</formula>
    </cfRule>
  </conditionalFormatting>
  <conditionalFormatting sqref="C63">
    <cfRule type="cellIs" dxfId="10306" priority="10931" stopIfTrue="1" operator="equal">
      <formula>"Towel"</formula>
    </cfRule>
    <cfRule type="cellIs" dxfId="10305" priority="10932" stopIfTrue="1" operator="equal">
      <formula>"Napkin Hs"</formula>
    </cfRule>
  </conditionalFormatting>
  <conditionalFormatting sqref="C63">
    <cfRule type="cellIs" dxfId="10304" priority="10925" stopIfTrue="1" operator="equal">
      <formula>"Towel"</formula>
    </cfRule>
    <cfRule type="cellIs" dxfId="10303" priority="10926" stopIfTrue="1" operator="equal">
      <formula>"Napkin Hs"</formula>
    </cfRule>
  </conditionalFormatting>
  <conditionalFormatting sqref="C63">
    <cfRule type="cellIs" dxfId="10302" priority="10927" stopIfTrue="1" operator="equal">
      <formula>"Towel"</formula>
    </cfRule>
    <cfRule type="cellIs" dxfId="10301" priority="10928" stopIfTrue="1" operator="equal">
      <formula>"Napkin Hs"</formula>
    </cfRule>
  </conditionalFormatting>
  <conditionalFormatting sqref="C63">
    <cfRule type="cellIs" dxfId="10300" priority="10923" stopIfTrue="1" operator="equal">
      <formula>"Towel"</formula>
    </cfRule>
    <cfRule type="cellIs" dxfId="10299" priority="10924" stopIfTrue="1" operator="equal">
      <formula>"Napkin Hs"</formula>
    </cfRule>
  </conditionalFormatting>
  <conditionalFormatting sqref="B63">
    <cfRule type="cellIs" dxfId="10298" priority="10921" stopIfTrue="1" operator="equal">
      <formula>"Towel"</formula>
    </cfRule>
    <cfRule type="cellIs" dxfId="10297" priority="10922" stopIfTrue="1" operator="equal">
      <formula>"Napkin Hs"</formula>
    </cfRule>
  </conditionalFormatting>
  <conditionalFormatting sqref="B63:C63">
    <cfRule type="cellIs" dxfId="10296" priority="10919" stopIfTrue="1" operator="equal">
      <formula>"Towel"</formula>
    </cfRule>
    <cfRule type="cellIs" dxfId="10295" priority="10920" stopIfTrue="1" operator="equal">
      <formula>"Napkin Hs"</formula>
    </cfRule>
  </conditionalFormatting>
  <conditionalFormatting sqref="C63">
    <cfRule type="cellIs" dxfId="10294" priority="10915" stopIfTrue="1" operator="equal">
      <formula>"Towel"</formula>
    </cfRule>
    <cfRule type="cellIs" dxfId="10293" priority="10916" stopIfTrue="1" operator="equal">
      <formula>"Napkin Hs"</formula>
    </cfRule>
  </conditionalFormatting>
  <conditionalFormatting sqref="C63">
    <cfRule type="cellIs" dxfId="10292" priority="10918" stopIfTrue="1" operator="equal">
      <formula>"Napkin Hs"</formula>
    </cfRule>
  </conditionalFormatting>
  <conditionalFormatting sqref="C63">
    <cfRule type="cellIs" dxfId="10291" priority="10917" stopIfTrue="1" operator="equal">
      <formula>"Towel"</formula>
    </cfRule>
  </conditionalFormatting>
  <conditionalFormatting sqref="B67:C67 B68">
    <cfRule type="cellIs" dxfId="10290" priority="10504" stopIfTrue="1" operator="equal">
      <formula>"Towel"</formula>
    </cfRule>
    <cfRule type="cellIs" dxfId="10289" priority="10505" stopIfTrue="1" operator="equal">
      <formula>"Napkin Hs"</formula>
    </cfRule>
  </conditionalFormatting>
  <conditionalFormatting sqref="C67">
    <cfRule type="cellIs" dxfId="10288" priority="10503" stopIfTrue="1" operator="equal">
      <formula>"Napkin Hs"</formula>
    </cfRule>
  </conditionalFormatting>
  <conditionalFormatting sqref="C67">
    <cfRule type="cellIs" dxfId="10287" priority="10502" stopIfTrue="1" operator="equal">
      <formula>"Towel"</formula>
    </cfRule>
  </conditionalFormatting>
  <conditionalFormatting sqref="C67">
    <cfRule type="cellIs" dxfId="10286" priority="10500" stopIfTrue="1" operator="equal">
      <formula>"Towel"</formula>
    </cfRule>
    <cfRule type="cellIs" dxfId="10285" priority="10501" stopIfTrue="1" operator="equal">
      <formula>"Napkin Hs"</formula>
    </cfRule>
  </conditionalFormatting>
  <conditionalFormatting sqref="C70">
    <cfRule type="cellIs" dxfId="10284" priority="10492" stopIfTrue="1" operator="equal">
      <formula>"Towel"</formula>
    </cfRule>
    <cfRule type="cellIs" dxfId="10283" priority="10493" stopIfTrue="1" operator="equal">
      <formula>"Napkin Hs"</formula>
    </cfRule>
  </conditionalFormatting>
  <conditionalFormatting sqref="C70">
    <cfRule type="cellIs" dxfId="10282" priority="10494" stopIfTrue="1" operator="equal">
      <formula>"Towel"</formula>
    </cfRule>
    <cfRule type="cellIs" dxfId="10281" priority="10495" stopIfTrue="1" operator="equal">
      <formula>"Napkin Hs"</formula>
    </cfRule>
  </conditionalFormatting>
  <conditionalFormatting sqref="C70">
    <cfRule type="cellIs" dxfId="10280" priority="10490" stopIfTrue="1" operator="equal">
      <formula>"Towel"</formula>
    </cfRule>
    <cfRule type="cellIs" dxfId="10279" priority="10491" stopIfTrue="1" operator="equal">
      <formula>"Napkin Hs"</formula>
    </cfRule>
  </conditionalFormatting>
  <conditionalFormatting sqref="C70">
    <cfRule type="cellIs" dxfId="10278" priority="10488" stopIfTrue="1" operator="equal">
      <formula>"Towel"</formula>
    </cfRule>
    <cfRule type="cellIs" dxfId="10277" priority="10489" stopIfTrue="1" operator="equal">
      <formula>"Napkin Hs"</formula>
    </cfRule>
  </conditionalFormatting>
  <conditionalFormatting sqref="C70">
    <cfRule type="cellIs" dxfId="10276" priority="10496" stopIfTrue="1" operator="equal">
      <formula>"Towel"</formula>
    </cfRule>
    <cfRule type="cellIs" dxfId="10275" priority="10497" stopIfTrue="1" operator="equal">
      <formula>"Napkin Hs"</formula>
    </cfRule>
  </conditionalFormatting>
  <conditionalFormatting sqref="C70">
    <cfRule type="cellIs" dxfId="10274" priority="10498" stopIfTrue="1" operator="equal">
      <formula>"Towel"</formula>
    </cfRule>
    <cfRule type="cellIs" dxfId="10273" priority="10499" stopIfTrue="1" operator="equal">
      <formula>"Napkin Hs"</formula>
    </cfRule>
  </conditionalFormatting>
  <conditionalFormatting sqref="C68">
    <cfRule type="cellIs" dxfId="10272" priority="10480" stopIfTrue="1" operator="equal">
      <formula>"Towel"</formula>
    </cfRule>
    <cfRule type="cellIs" dxfId="10271" priority="10481" stopIfTrue="1" operator="equal">
      <formula>"Napkin Hs"</formula>
    </cfRule>
  </conditionalFormatting>
  <conditionalFormatting sqref="B68:C68">
    <cfRule type="cellIs" dxfId="10270" priority="10482" stopIfTrue="1" operator="equal">
      <formula>"Towel"</formula>
    </cfRule>
    <cfRule type="cellIs" dxfId="10269" priority="10483" stopIfTrue="1" operator="equal">
      <formula>"Napkin Hs"</formula>
    </cfRule>
  </conditionalFormatting>
  <conditionalFormatting sqref="C68">
    <cfRule type="cellIs" dxfId="10268" priority="10478" stopIfTrue="1" operator="equal">
      <formula>"Towel"</formula>
    </cfRule>
    <cfRule type="cellIs" dxfId="10267" priority="10479" stopIfTrue="1" operator="equal">
      <formula>"Napkin Hs"</formula>
    </cfRule>
  </conditionalFormatting>
  <conditionalFormatting sqref="B68:C68">
    <cfRule type="cellIs" dxfId="10266" priority="10476" stopIfTrue="1" operator="equal">
      <formula>"Towel"</formula>
    </cfRule>
    <cfRule type="cellIs" dxfId="10265" priority="10477" stopIfTrue="1" operator="equal">
      <formula>"Napkin Hs"</formula>
    </cfRule>
  </conditionalFormatting>
  <conditionalFormatting sqref="C68">
    <cfRule type="cellIs" dxfId="10264" priority="10484" stopIfTrue="1" operator="equal">
      <formula>"Towel"</formula>
    </cfRule>
    <cfRule type="cellIs" dxfId="10263" priority="10485" stopIfTrue="1" operator="equal">
      <formula>"Napkin Hs"</formula>
    </cfRule>
  </conditionalFormatting>
  <conditionalFormatting sqref="C68">
    <cfRule type="cellIs" dxfId="10262" priority="10486" stopIfTrue="1" operator="equal">
      <formula>"Towel"</formula>
    </cfRule>
    <cfRule type="cellIs" dxfId="10261" priority="10487" stopIfTrue="1" operator="equal">
      <formula>"Napkin Hs"</formula>
    </cfRule>
  </conditionalFormatting>
  <conditionalFormatting sqref="C69">
    <cfRule type="cellIs" dxfId="10260" priority="10468" stopIfTrue="1" operator="equal">
      <formula>"Towel"</formula>
    </cfRule>
    <cfRule type="cellIs" dxfId="10259" priority="10469" stopIfTrue="1" operator="equal">
      <formula>"Napkin Hs"</formula>
    </cfRule>
  </conditionalFormatting>
  <conditionalFormatting sqref="B69:C69">
    <cfRule type="cellIs" dxfId="10258" priority="10470" stopIfTrue="1" operator="equal">
      <formula>"Towel"</formula>
    </cfRule>
    <cfRule type="cellIs" dxfId="10257" priority="10471" stopIfTrue="1" operator="equal">
      <formula>"Napkin Hs"</formula>
    </cfRule>
  </conditionalFormatting>
  <conditionalFormatting sqref="C69">
    <cfRule type="cellIs" dxfId="10256" priority="10466" stopIfTrue="1" operator="equal">
      <formula>"Towel"</formula>
    </cfRule>
    <cfRule type="cellIs" dxfId="10255" priority="10467" stopIfTrue="1" operator="equal">
      <formula>"Napkin Hs"</formula>
    </cfRule>
  </conditionalFormatting>
  <conditionalFormatting sqref="B69:C69">
    <cfRule type="cellIs" dxfId="10254" priority="10464" stopIfTrue="1" operator="equal">
      <formula>"Towel"</formula>
    </cfRule>
    <cfRule type="cellIs" dxfId="10253" priority="10465" stopIfTrue="1" operator="equal">
      <formula>"Napkin Hs"</formula>
    </cfRule>
  </conditionalFormatting>
  <conditionalFormatting sqref="C69">
    <cfRule type="cellIs" dxfId="10252" priority="10472" stopIfTrue="1" operator="equal">
      <formula>"Towel"</formula>
    </cfRule>
    <cfRule type="cellIs" dxfId="10251" priority="10473" stopIfTrue="1" operator="equal">
      <formula>"Napkin Hs"</formula>
    </cfRule>
  </conditionalFormatting>
  <conditionalFormatting sqref="C69">
    <cfRule type="cellIs" dxfId="10250" priority="10474" stopIfTrue="1" operator="equal">
      <formula>"Towel"</formula>
    </cfRule>
    <cfRule type="cellIs" dxfId="10249" priority="10475" stopIfTrue="1" operator="equal">
      <formula>"Napkin Hs"</formula>
    </cfRule>
  </conditionalFormatting>
  <conditionalFormatting sqref="B70">
    <cfRule type="cellIs" dxfId="10248" priority="10462" stopIfTrue="1" operator="equal">
      <formula>"Towel"</formula>
    </cfRule>
    <cfRule type="cellIs" dxfId="10247" priority="10463" stopIfTrue="1" operator="equal">
      <formula>"Napkin Hs"</formula>
    </cfRule>
  </conditionalFormatting>
  <conditionalFormatting sqref="C67:C68">
    <cfRule type="cellIs" dxfId="10246" priority="10454" stopIfTrue="1" operator="equal">
      <formula>"Towel"</formula>
    </cfRule>
    <cfRule type="cellIs" dxfId="10245" priority="10455" stopIfTrue="1" operator="equal">
      <formula>"Napkin Hs"</formula>
    </cfRule>
  </conditionalFormatting>
  <conditionalFormatting sqref="B67:C68">
    <cfRule type="cellIs" dxfId="10244" priority="10456" stopIfTrue="1" operator="equal">
      <formula>"Towel"</formula>
    </cfRule>
    <cfRule type="cellIs" dxfId="10243" priority="10457" stopIfTrue="1" operator="equal">
      <formula>"Napkin Hs"</formula>
    </cfRule>
  </conditionalFormatting>
  <conditionalFormatting sqref="C67:C68">
    <cfRule type="cellIs" dxfId="10242" priority="10452" stopIfTrue="1" operator="equal">
      <formula>"Towel"</formula>
    </cfRule>
    <cfRule type="cellIs" dxfId="10241" priority="10453" stopIfTrue="1" operator="equal">
      <formula>"Napkin Hs"</formula>
    </cfRule>
  </conditionalFormatting>
  <conditionalFormatting sqref="B67:C68">
    <cfRule type="cellIs" dxfId="10240" priority="10450" stopIfTrue="1" operator="equal">
      <formula>"Towel"</formula>
    </cfRule>
    <cfRule type="cellIs" dxfId="10239" priority="10451" stopIfTrue="1" operator="equal">
      <formula>"Napkin Hs"</formula>
    </cfRule>
  </conditionalFormatting>
  <conditionalFormatting sqref="C67:C68">
    <cfRule type="cellIs" dxfId="10238" priority="10458" stopIfTrue="1" operator="equal">
      <formula>"Towel"</formula>
    </cfRule>
    <cfRule type="cellIs" dxfId="10237" priority="10459" stopIfTrue="1" operator="equal">
      <formula>"Napkin Hs"</formula>
    </cfRule>
  </conditionalFormatting>
  <conditionalFormatting sqref="C67:C68">
    <cfRule type="cellIs" dxfId="10236" priority="10460" stopIfTrue="1" operator="equal">
      <formula>"Towel"</formula>
    </cfRule>
    <cfRule type="cellIs" dxfId="10235" priority="10461" stopIfTrue="1" operator="equal">
      <formula>"Napkin Hs"</formula>
    </cfRule>
  </conditionalFormatting>
  <conditionalFormatting sqref="B67:C67 B68">
    <cfRule type="cellIs" dxfId="10234" priority="10448" stopIfTrue="1" operator="equal">
      <formula>"Towel"</formula>
    </cfRule>
    <cfRule type="cellIs" dxfId="10233" priority="10449" stopIfTrue="1" operator="equal">
      <formula>"Napkin Hs"</formula>
    </cfRule>
  </conditionalFormatting>
  <conditionalFormatting sqref="C67">
    <cfRule type="cellIs" dxfId="10232" priority="10446" stopIfTrue="1" operator="equal">
      <formula>"Towel"</formula>
    </cfRule>
    <cfRule type="cellIs" dxfId="10231" priority="10447" stopIfTrue="1" operator="equal">
      <formula>"Napkin Hs"</formula>
    </cfRule>
  </conditionalFormatting>
  <conditionalFormatting sqref="C67">
    <cfRule type="cellIs" dxfId="10230" priority="10444" stopIfTrue="1" operator="equal">
      <formula>"Towel"</formula>
    </cfRule>
    <cfRule type="cellIs" dxfId="10229" priority="10445" stopIfTrue="1" operator="equal">
      <formula>"Napkin Hs"</formula>
    </cfRule>
  </conditionalFormatting>
  <conditionalFormatting sqref="B67:C67 B68">
    <cfRule type="cellIs" dxfId="10228" priority="10442" stopIfTrue="1" operator="equal">
      <formula>"Towel"</formula>
    </cfRule>
    <cfRule type="cellIs" dxfId="10227" priority="10443" stopIfTrue="1" operator="equal">
      <formula>"Napkin Hs"</formula>
    </cfRule>
  </conditionalFormatting>
  <conditionalFormatting sqref="C67">
    <cfRule type="cellIs" dxfId="10226" priority="10438" stopIfTrue="1" operator="equal">
      <formula>"Towel"</formula>
    </cfRule>
    <cfRule type="cellIs" dxfId="10225" priority="10439" stopIfTrue="1" operator="equal">
      <formula>"Napkin Hs"</formula>
    </cfRule>
  </conditionalFormatting>
  <conditionalFormatting sqref="C67">
    <cfRule type="cellIs" dxfId="10224" priority="10440" stopIfTrue="1" operator="equal">
      <formula>"Towel"</formula>
    </cfRule>
    <cfRule type="cellIs" dxfId="10223" priority="10441" stopIfTrue="1" operator="equal">
      <formula>"Napkin Hs"</formula>
    </cfRule>
  </conditionalFormatting>
  <conditionalFormatting sqref="B70:C70">
    <cfRule type="cellIs" dxfId="10222" priority="10436" stopIfTrue="1" operator="equal">
      <formula>"Towel"</formula>
    </cfRule>
    <cfRule type="cellIs" dxfId="10221" priority="10437" stopIfTrue="1" operator="equal">
      <formula>"Napkin Hs"</formula>
    </cfRule>
  </conditionalFormatting>
  <conditionalFormatting sqref="B69:C69">
    <cfRule type="cellIs" dxfId="10220" priority="10432" stopIfTrue="1" operator="equal">
      <formula>"Towel"</formula>
    </cfRule>
    <cfRule type="cellIs" dxfId="10219" priority="10433" stopIfTrue="1" operator="equal">
      <formula>"Napkin Hs"</formula>
    </cfRule>
  </conditionalFormatting>
  <conditionalFormatting sqref="C70">
    <cfRule type="cellIs" dxfId="10218" priority="10435" stopIfTrue="1" operator="equal">
      <formula>"Napkin Hs"</formula>
    </cfRule>
  </conditionalFormatting>
  <conditionalFormatting sqref="C70">
    <cfRule type="cellIs" dxfId="10217" priority="10434" stopIfTrue="1" operator="equal">
      <formula>"Towel"</formula>
    </cfRule>
  </conditionalFormatting>
  <conditionalFormatting sqref="C69">
    <cfRule type="cellIs" dxfId="10216" priority="10428" stopIfTrue="1" operator="equal">
      <formula>"Towel"</formula>
    </cfRule>
    <cfRule type="cellIs" dxfId="10215" priority="10429" stopIfTrue="1" operator="equal">
      <formula>"Napkin Hs"</formula>
    </cfRule>
  </conditionalFormatting>
  <conditionalFormatting sqref="C69:C70">
    <cfRule type="cellIs" dxfId="10214" priority="10430" stopIfTrue="1" operator="equal">
      <formula>"Towel"</formula>
    </cfRule>
    <cfRule type="cellIs" dxfId="10213" priority="10431" stopIfTrue="1" operator="equal">
      <formula>"Napkin Hs"</formula>
    </cfRule>
  </conditionalFormatting>
  <conditionalFormatting sqref="C68">
    <cfRule type="cellIs" dxfId="10212" priority="10420" stopIfTrue="1" operator="equal">
      <formula>"Towel"</formula>
    </cfRule>
    <cfRule type="cellIs" dxfId="10211" priority="10421" stopIfTrue="1" operator="equal">
      <formula>"Napkin Hs"</formula>
    </cfRule>
  </conditionalFormatting>
  <conditionalFormatting sqref="B68:C68">
    <cfRule type="cellIs" dxfId="10210" priority="10422" stopIfTrue="1" operator="equal">
      <formula>"Towel"</formula>
    </cfRule>
    <cfRule type="cellIs" dxfId="10209" priority="10423" stopIfTrue="1" operator="equal">
      <formula>"Napkin Hs"</formula>
    </cfRule>
  </conditionalFormatting>
  <conditionalFormatting sqref="C68">
    <cfRule type="cellIs" dxfId="10208" priority="10418" stopIfTrue="1" operator="equal">
      <formula>"Towel"</formula>
    </cfRule>
    <cfRule type="cellIs" dxfId="10207" priority="10419" stopIfTrue="1" operator="equal">
      <formula>"Napkin Hs"</formula>
    </cfRule>
  </conditionalFormatting>
  <conditionalFormatting sqref="B68:C68">
    <cfRule type="cellIs" dxfId="10206" priority="10416" stopIfTrue="1" operator="equal">
      <formula>"Towel"</formula>
    </cfRule>
    <cfRule type="cellIs" dxfId="10205" priority="10417" stopIfTrue="1" operator="equal">
      <formula>"Napkin Hs"</formula>
    </cfRule>
  </conditionalFormatting>
  <conditionalFormatting sqref="C68">
    <cfRule type="cellIs" dxfId="10204" priority="10424" stopIfTrue="1" operator="equal">
      <formula>"Towel"</formula>
    </cfRule>
    <cfRule type="cellIs" dxfId="10203" priority="10425" stopIfTrue="1" operator="equal">
      <formula>"Napkin Hs"</formula>
    </cfRule>
  </conditionalFormatting>
  <conditionalFormatting sqref="C68">
    <cfRule type="cellIs" dxfId="10202" priority="10426" stopIfTrue="1" operator="equal">
      <formula>"Towel"</formula>
    </cfRule>
    <cfRule type="cellIs" dxfId="10201" priority="10427" stopIfTrue="1" operator="equal">
      <formula>"Napkin Hs"</formula>
    </cfRule>
  </conditionalFormatting>
  <conditionalFormatting sqref="B68:C68">
    <cfRule type="cellIs" dxfId="10200" priority="10414" stopIfTrue="1" operator="equal">
      <formula>"Towel"</formula>
    </cfRule>
    <cfRule type="cellIs" dxfId="10199" priority="10415" stopIfTrue="1" operator="equal">
      <formula>"Napkin Hs"</formula>
    </cfRule>
  </conditionalFormatting>
  <conditionalFormatting sqref="B69:C69">
    <cfRule type="cellIs" dxfId="10198" priority="10410" stopIfTrue="1" operator="equal">
      <formula>"Towel"</formula>
    </cfRule>
    <cfRule type="cellIs" dxfId="10197" priority="10411" stopIfTrue="1" operator="equal">
      <formula>"Napkin Hs"</formula>
    </cfRule>
  </conditionalFormatting>
  <conditionalFormatting sqref="C68">
    <cfRule type="cellIs" dxfId="10196" priority="10412" stopIfTrue="1" operator="equal">
      <formula>"Towel"</formula>
    </cfRule>
    <cfRule type="cellIs" dxfId="10195" priority="10413" stopIfTrue="1" operator="equal">
      <formula>"Napkin Hs"</formula>
    </cfRule>
  </conditionalFormatting>
  <conditionalFormatting sqref="C68:C70">
    <cfRule type="cellIs" dxfId="10194" priority="10408" stopIfTrue="1" operator="equal">
      <formula>"Towel"</formula>
    </cfRule>
    <cfRule type="cellIs" dxfId="10193" priority="10409" stopIfTrue="1" operator="equal">
      <formula>"Napkin Hs"</formula>
    </cfRule>
  </conditionalFormatting>
  <conditionalFormatting sqref="C69">
    <cfRule type="cellIs" dxfId="10192" priority="10406" stopIfTrue="1" operator="equal">
      <formula>"Towel"</formula>
    </cfRule>
    <cfRule type="cellIs" dxfId="10191" priority="10407" stopIfTrue="1" operator="equal">
      <formula>"Napkin Hs"</formula>
    </cfRule>
  </conditionalFormatting>
  <conditionalFormatting sqref="C68">
    <cfRule type="cellIs" dxfId="10190" priority="10392" stopIfTrue="1" operator="equal">
      <formula>"Towel"</formula>
    </cfRule>
    <cfRule type="cellIs" dxfId="10189" priority="10393" stopIfTrue="1" operator="equal">
      <formula>"Napkin Hs"</formula>
    </cfRule>
  </conditionalFormatting>
  <conditionalFormatting sqref="C68">
    <cfRule type="cellIs" dxfId="10188" priority="10390" stopIfTrue="1" operator="equal">
      <formula>"Towel"</formula>
    </cfRule>
    <cfRule type="cellIs" dxfId="10187" priority="10391" stopIfTrue="1" operator="equal">
      <formula>"Napkin Hs"</formula>
    </cfRule>
  </conditionalFormatting>
  <conditionalFormatting sqref="C68">
    <cfRule type="cellIs" dxfId="10186" priority="10398" stopIfTrue="1" operator="equal">
      <formula>"Towel"</formula>
    </cfRule>
    <cfRule type="cellIs" dxfId="10185" priority="10399" stopIfTrue="1" operator="equal">
      <formula>"Napkin Hs"</formula>
    </cfRule>
  </conditionalFormatting>
  <conditionalFormatting sqref="B68:C68">
    <cfRule type="cellIs" dxfId="10184" priority="10400" stopIfTrue="1" operator="equal">
      <formula>"Towel"</formula>
    </cfRule>
    <cfRule type="cellIs" dxfId="10183" priority="10401" stopIfTrue="1" operator="equal">
      <formula>"Napkin Hs"</formula>
    </cfRule>
  </conditionalFormatting>
  <conditionalFormatting sqref="C68">
    <cfRule type="cellIs" dxfId="10182" priority="10396" stopIfTrue="1" operator="equal">
      <formula>"Towel"</formula>
    </cfRule>
    <cfRule type="cellIs" dxfId="10181" priority="10397" stopIfTrue="1" operator="equal">
      <formula>"Napkin Hs"</formula>
    </cfRule>
  </conditionalFormatting>
  <conditionalFormatting sqref="B68:C68">
    <cfRule type="cellIs" dxfId="10180" priority="10394" stopIfTrue="1" operator="equal">
      <formula>"Towel"</formula>
    </cfRule>
    <cfRule type="cellIs" dxfId="10179" priority="10395" stopIfTrue="1" operator="equal">
      <formula>"Napkin Hs"</formula>
    </cfRule>
  </conditionalFormatting>
  <conditionalFormatting sqref="C68">
    <cfRule type="cellIs" dxfId="10178" priority="10402" stopIfTrue="1" operator="equal">
      <formula>"Towel"</formula>
    </cfRule>
    <cfRule type="cellIs" dxfId="10177" priority="10403" stopIfTrue="1" operator="equal">
      <formula>"Napkin Hs"</formula>
    </cfRule>
  </conditionalFormatting>
  <conditionalFormatting sqref="C68">
    <cfRule type="cellIs" dxfId="10176" priority="10404" stopIfTrue="1" operator="equal">
      <formula>"Towel"</formula>
    </cfRule>
    <cfRule type="cellIs" dxfId="10175" priority="10405" stopIfTrue="1" operator="equal">
      <formula>"Napkin Hs"</formula>
    </cfRule>
  </conditionalFormatting>
  <conditionalFormatting sqref="C68">
    <cfRule type="cellIs" dxfId="10174" priority="10386" stopIfTrue="1" operator="equal">
      <formula>"Towel"</formula>
    </cfRule>
    <cfRule type="cellIs" dxfId="10173" priority="10387" stopIfTrue="1" operator="equal">
      <formula>"Napkin Hs"</formula>
    </cfRule>
  </conditionalFormatting>
  <conditionalFormatting sqref="B68:C68">
    <cfRule type="cellIs" dxfId="10172" priority="10388" stopIfTrue="1" operator="equal">
      <formula>"Towel"</formula>
    </cfRule>
    <cfRule type="cellIs" dxfId="10171" priority="10389" stopIfTrue="1" operator="equal">
      <formula>"Napkin Hs"</formula>
    </cfRule>
  </conditionalFormatting>
  <conditionalFormatting sqref="C68">
    <cfRule type="cellIs" dxfId="10170" priority="10384" stopIfTrue="1" operator="equal">
      <formula>"Towel"</formula>
    </cfRule>
    <cfRule type="cellIs" dxfId="10169" priority="10385" stopIfTrue="1" operator="equal">
      <formula>"Napkin Hs"</formula>
    </cfRule>
  </conditionalFormatting>
  <conditionalFormatting sqref="B68:C68">
    <cfRule type="cellIs" dxfId="10168" priority="10382" stopIfTrue="1" operator="equal">
      <formula>"Towel"</formula>
    </cfRule>
    <cfRule type="cellIs" dxfId="10167" priority="10383" stopIfTrue="1" operator="equal">
      <formula>"Napkin Hs"</formula>
    </cfRule>
  </conditionalFormatting>
  <conditionalFormatting sqref="C68">
    <cfRule type="cellIs" dxfId="10166" priority="10366" stopIfTrue="1" operator="equal">
      <formula>"Towel"</formula>
    </cfRule>
    <cfRule type="cellIs" dxfId="10165" priority="10367" stopIfTrue="1" operator="equal">
      <formula>"Napkin Hs"</formula>
    </cfRule>
  </conditionalFormatting>
  <conditionalFormatting sqref="C68">
    <cfRule type="cellIs" dxfId="10164" priority="10364" stopIfTrue="1" operator="equal">
      <formula>"Towel"</formula>
    </cfRule>
    <cfRule type="cellIs" dxfId="10163" priority="10365" stopIfTrue="1" operator="equal">
      <formula>"Napkin Hs"</formula>
    </cfRule>
  </conditionalFormatting>
  <conditionalFormatting sqref="C70">
    <cfRule type="cellIs" dxfId="10162" priority="10380" stopIfTrue="1" operator="equal">
      <formula>"Towel"</formula>
    </cfRule>
    <cfRule type="cellIs" dxfId="10161" priority="10381" stopIfTrue="1" operator="equal">
      <formula>"Napkin Hs"</formula>
    </cfRule>
  </conditionalFormatting>
  <conditionalFormatting sqref="B69:C69">
    <cfRule type="cellIs" dxfId="10160" priority="10350" stopIfTrue="1" operator="equal">
      <formula>"Towel"</formula>
    </cfRule>
    <cfRule type="cellIs" dxfId="10159" priority="10351" stopIfTrue="1" operator="equal">
      <formula>"Napkin Hs"</formula>
    </cfRule>
  </conditionalFormatting>
  <conditionalFormatting sqref="C68">
    <cfRule type="cellIs" dxfId="10158" priority="10372" stopIfTrue="1" operator="equal">
      <formula>"Towel"</formula>
    </cfRule>
    <cfRule type="cellIs" dxfId="10157" priority="10373" stopIfTrue="1" operator="equal">
      <formula>"Napkin Hs"</formula>
    </cfRule>
  </conditionalFormatting>
  <conditionalFormatting sqref="B68:C68">
    <cfRule type="cellIs" dxfId="10156" priority="10374" stopIfTrue="1" operator="equal">
      <formula>"Towel"</formula>
    </cfRule>
    <cfRule type="cellIs" dxfId="10155" priority="10375" stopIfTrue="1" operator="equal">
      <formula>"Napkin Hs"</formula>
    </cfRule>
  </conditionalFormatting>
  <conditionalFormatting sqref="C68">
    <cfRule type="cellIs" dxfId="10154" priority="10370" stopIfTrue="1" operator="equal">
      <formula>"Towel"</formula>
    </cfRule>
    <cfRule type="cellIs" dxfId="10153" priority="10371" stopIfTrue="1" operator="equal">
      <formula>"Napkin Hs"</formula>
    </cfRule>
  </conditionalFormatting>
  <conditionalFormatting sqref="B68:C68">
    <cfRule type="cellIs" dxfId="10152" priority="10368" stopIfTrue="1" operator="equal">
      <formula>"Towel"</formula>
    </cfRule>
    <cfRule type="cellIs" dxfId="10151" priority="10369" stopIfTrue="1" operator="equal">
      <formula>"Napkin Hs"</formula>
    </cfRule>
  </conditionalFormatting>
  <conditionalFormatting sqref="C68">
    <cfRule type="cellIs" dxfId="10150" priority="10376" stopIfTrue="1" operator="equal">
      <formula>"Towel"</formula>
    </cfRule>
    <cfRule type="cellIs" dxfId="10149" priority="10377" stopIfTrue="1" operator="equal">
      <formula>"Napkin Hs"</formula>
    </cfRule>
  </conditionalFormatting>
  <conditionalFormatting sqref="C68">
    <cfRule type="cellIs" dxfId="10148" priority="10378" stopIfTrue="1" operator="equal">
      <formula>"Towel"</formula>
    </cfRule>
    <cfRule type="cellIs" dxfId="10147" priority="10379" stopIfTrue="1" operator="equal">
      <formula>"Napkin Hs"</formula>
    </cfRule>
  </conditionalFormatting>
  <conditionalFormatting sqref="C68">
    <cfRule type="cellIs" dxfId="10146" priority="10360" stopIfTrue="1" operator="equal">
      <formula>"Towel"</formula>
    </cfRule>
    <cfRule type="cellIs" dxfId="10145" priority="10361" stopIfTrue="1" operator="equal">
      <formula>"Napkin Hs"</formula>
    </cfRule>
  </conditionalFormatting>
  <conditionalFormatting sqref="B68:C68">
    <cfRule type="cellIs" dxfId="10144" priority="10362" stopIfTrue="1" operator="equal">
      <formula>"Towel"</formula>
    </cfRule>
    <cfRule type="cellIs" dxfId="10143" priority="10363" stopIfTrue="1" operator="equal">
      <formula>"Napkin Hs"</formula>
    </cfRule>
  </conditionalFormatting>
  <conditionalFormatting sqref="C68">
    <cfRule type="cellIs" dxfId="10142" priority="10358" stopIfTrue="1" operator="equal">
      <formula>"Towel"</formula>
    </cfRule>
    <cfRule type="cellIs" dxfId="10141" priority="10359" stopIfTrue="1" operator="equal">
      <formula>"Napkin Hs"</formula>
    </cfRule>
  </conditionalFormatting>
  <conditionalFormatting sqref="B68:C68">
    <cfRule type="cellIs" dxfId="10140" priority="10356" stopIfTrue="1" operator="equal">
      <formula>"Towel"</formula>
    </cfRule>
    <cfRule type="cellIs" dxfId="10139" priority="10357" stopIfTrue="1" operator="equal">
      <formula>"Napkin Hs"</formula>
    </cfRule>
  </conditionalFormatting>
  <conditionalFormatting sqref="C69">
    <cfRule type="cellIs" dxfId="10138" priority="10348" stopIfTrue="1" operator="equal">
      <formula>"Towel"</formula>
    </cfRule>
    <cfRule type="cellIs" dxfId="10137" priority="10349" stopIfTrue="1" operator="equal">
      <formula>"Napkin Hs"</formula>
    </cfRule>
  </conditionalFormatting>
  <conditionalFormatting sqref="C69">
    <cfRule type="cellIs" dxfId="10136" priority="10346" stopIfTrue="1" operator="equal">
      <formula>"Towel"</formula>
    </cfRule>
    <cfRule type="cellIs" dxfId="10135" priority="10347" stopIfTrue="1" operator="equal">
      <formula>"Napkin Hs"</formula>
    </cfRule>
  </conditionalFormatting>
  <conditionalFormatting sqref="B69:C69">
    <cfRule type="cellIs" dxfId="10134" priority="10344" stopIfTrue="1" operator="equal">
      <formula>"Towel"</formula>
    </cfRule>
    <cfRule type="cellIs" dxfId="10133" priority="10345" stopIfTrue="1" operator="equal">
      <formula>"Napkin Hs"</formula>
    </cfRule>
  </conditionalFormatting>
  <conditionalFormatting sqref="C69">
    <cfRule type="cellIs" dxfId="10132" priority="10352" stopIfTrue="1" operator="equal">
      <formula>"Towel"</formula>
    </cfRule>
    <cfRule type="cellIs" dxfId="10131" priority="10353" stopIfTrue="1" operator="equal">
      <formula>"Napkin Hs"</formula>
    </cfRule>
  </conditionalFormatting>
  <conditionalFormatting sqref="C69">
    <cfRule type="cellIs" dxfId="10130" priority="10354" stopIfTrue="1" operator="equal">
      <formula>"Towel"</formula>
    </cfRule>
    <cfRule type="cellIs" dxfId="10129" priority="10355" stopIfTrue="1" operator="equal">
      <formula>"Napkin Hs"</formula>
    </cfRule>
  </conditionalFormatting>
  <conditionalFormatting sqref="B70:C70 C69">
    <cfRule type="cellIs" dxfId="10128" priority="10342" stopIfTrue="1" operator="equal">
      <formula>"Towel"</formula>
    </cfRule>
    <cfRule type="cellIs" dxfId="10127" priority="10343" stopIfTrue="1" operator="equal">
      <formula>"Napkin Hs"</formula>
    </cfRule>
  </conditionalFormatting>
  <conditionalFormatting sqref="C69">
    <cfRule type="cellIs" dxfId="10126" priority="10334" stopIfTrue="1" operator="equal">
      <formula>"Towel"</formula>
    </cfRule>
    <cfRule type="cellIs" dxfId="10125" priority="10335" stopIfTrue="1" operator="equal">
      <formula>"Napkin Hs"</formula>
    </cfRule>
  </conditionalFormatting>
  <conditionalFormatting sqref="C69:C70">
    <cfRule type="cellIs" dxfId="10124" priority="10338" stopIfTrue="1" operator="equal">
      <formula>"Towel"</formula>
    </cfRule>
    <cfRule type="cellIs" dxfId="10123" priority="10339" stopIfTrue="1" operator="equal">
      <formula>"Napkin Hs"</formula>
    </cfRule>
  </conditionalFormatting>
  <conditionalFormatting sqref="C69:C70">
    <cfRule type="cellIs" dxfId="10122" priority="10341" stopIfTrue="1" operator="equal">
      <formula>"Napkin Hs"</formula>
    </cfRule>
  </conditionalFormatting>
  <conditionalFormatting sqref="C69">
    <cfRule type="cellIs" dxfId="10121" priority="10336" stopIfTrue="1" operator="equal">
      <formula>"Towel"</formula>
    </cfRule>
    <cfRule type="cellIs" dxfId="10120" priority="10337" stopIfTrue="1" operator="equal">
      <formula>"Napkin Hs"</formula>
    </cfRule>
  </conditionalFormatting>
  <conditionalFormatting sqref="C69:C70">
    <cfRule type="cellIs" dxfId="10119" priority="10340" stopIfTrue="1" operator="equal">
      <formula>"Towel"</formula>
    </cfRule>
  </conditionalFormatting>
  <conditionalFormatting sqref="C69">
    <cfRule type="cellIs" dxfId="10118" priority="10332" stopIfTrue="1" operator="equal">
      <formula>"Towel"</formula>
    </cfRule>
    <cfRule type="cellIs" dxfId="10117" priority="10333" stopIfTrue="1" operator="equal">
      <formula>"Napkin Hs"</formula>
    </cfRule>
  </conditionalFormatting>
  <conditionalFormatting sqref="C69">
    <cfRule type="cellIs" dxfId="10116" priority="10328" stopIfTrue="1" operator="equal">
      <formula>"Towel"</formula>
    </cfRule>
    <cfRule type="cellIs" dxfId="10115" priority="10329" stopIfTrue="1" operator="equal">
      <formula>"Napkin Hs"</formula>
    </cfRule>
  </conditionalFormatting>
  <conditionalFormatting sqref="C69">
    <cfRule type="cellIs" dxfId="10114" priority="10330" stopIfTrue="1" operator="equal">
      <formula>"Towel"</formula>
    </cfRule>
    <cfRule type="cellIs" dxfId="10113" priority="10331" stopIfTrue="1" operator="equal">
      <formula>"Napkin Hs"</formula>
    </cfRule>
  </conditionalFormatting>
  <conditionalFormatting sqref="C69">
    <cfRule type="cellIs" dxfId="10112" priority="10326" stopIfTrue="1" operator="equal">
      <formula>"Towel"</formula>
    </cfRule>
    <cfRule type="cellIs" dxfId="10111" priority="10327" stopIfTrue="1" operator="equal">
      <formula>"Napkin Hs"</formula>
    </cfRule>
  </conditionalFormatting>
  <conditionalFormatting sqref="B70:C70">
    <cfRule type="cellIs" dxfId="10110" priority="10320" stopIfTrue="1" operator="equal">
      <formula>"Towel"</formula>
    </cfRule>
    <cfRule type="cellIs" dxfId="10109" priority="10321" stopIfTrue="1" operator="equal">
      <formula>"Napkin Hs"</formula>
    </cfRule>
  </conditionalFormatting>
  <conditionalFormatting sqref="B70:C70">
    <cfRule type="cellIs" dxfId="10108" priority="10314" stopIfTrue="1" operator="equal">
      <formula>"Towel"</formula>
    </cfRule>
    <cfRule type="cellIs" dxfId="10107" priority="10315" stopIfTrue="1" operator="equal">
      <formula>"Napkin Hs"</formula>
    </cfRule>
  </conditionalFormatting>
  <conditionalFormatting sqref="C70">
    <cfRule type="cellIs" dxfId="10106" priority="10318" stopIfTrue="1" operator="equal">
      <formula>"Towel"</formula>
    </cfRule>
    <cfRule type="cellIs" dxfId="10105" priority="10319" stopIfTrue="1" operator="equal">
      <formula>"Napkin Hs"</formula>
    </cfRule>
  </conditionalFormatting>
  <conditionalFormatting sqref="C70">
    <cfRule type="cellIs" dxfId="10104" priority="10324" stopIfTrue="1" operator="equal">
      <formula>"Towel"</formula>
    </cfRule>
    <cfRule type="cellIs" dxfId="10103" priority="10325" stopIfTrue="1" operator="equal">
      <formula>"Napkin Hs"</formula>
    </cfRule>
  </conditionalFormatting>
  <conditionalFormatting sqref="C70">
    <cfRule type="cellIs" dxfId="10102" priority="10322" stopIfTrue="1" operator="equal">
      <formula>"Towel"</formula>
    </cfRule>
    <cfRule type="cellIs" dxfId="10101" priority="10323" stopIfTrue="1" operator="equal">
      <formula>"Napkin Hs"</formula>
    </cfRule>
  </conditionalFormatting>
  <conditionalFormatting sqref="C70">
    <cfRule type="cellIs" dxfId="10100" priority="10316" stopIfTrue="1" operator="equal">
      <formula>"Towel"</formula>
    </cfRule>
    <cfRule type="cellIs" dxfId="10099" priority="10317" stopIfTrue="1" operator="equal">
      <formula>"Napkin Hs"</formula>
    </cfRule>
  </conditionalFormatting>
  <conditionalFormatting sqref="C69">
    <cfRule type="cellIs" dxfId="10098" priority="10312" stopIfTrue="1" operator="equal">
      <formula>"Towel"</formula>
    </cfRule>
    <cfRule type="cellIs" dxfId="10097" priority="10313" stopIfTrue="1" operator="equal">
      <formula>"Napkin Hs"</formula>
    </cfRule>
  </conditionalFormatting>
  <conditionalFormatting sqref="C69">
    <cfRule type="cellIs" dxfId="10096" priority="10308" stopIfTrue="1" operator="equal">
      <formula>"Towel"</formula>
    </cfRule>
    <cfRule type="cellIs" dxfId="10095" priority="10309" stopIfTrue="1" operator="equal">
      <formula>"Napkin Hs"</formula>
    </cfRule>
  </conditionalFormatting>
  <conditionalFormatting sqref="C69">
    <cfRule type="cellIs" dxfId="10094" priority="10311" stopIfTrue="1" operator="equal">
      <formula>"Napkin Hs"</formula>
    </cfRule>
  </conditionalFormatting>
  <conditionalFormatting sqref="C69">
    <cfRule type="cellIs" dxfId="10093" priority="10310" stopIfTrue="1" operator="equal">
      <formula>"Towel"</formula>
    </cfRule>
  </conditionalFormatting>
  <conditionalFormatting sqref="B70:C70">
    <cfRule type="cellIs" dxfId="10092" priority="10306" stopIfTrue="1" operator="equal">
      <formula>"Towel"</formula>
    </cfRule>
    <cfRule type="cellIs" dxfId="10091" priority="10307" stopIfTrue="1" operator="equal">
      <formula>"Napkin Hs"</formula>
    </cfRule>
  </conditionalFormatting>
  <conditionalFormatting sqref="C70">
    <cfRule type="cellIs" dxfId="10090" priority="10302" stopIfTrue="1" operator="equal">
      <formula>"Towel"</formula>
    </cfRule>
    <cfRule type="cellIs" dxfId="10089" priority="10303" stopIfTrue="1" operator="equal">
      <formula>"Napkin Hs"</formula>
    </cfRule>
  </conditionalFormatting>
  <conditionalFormatting sqref="C70">
    <cfRule type="cellIs" dxfId="10088" priority="10305" stopIfTrue="1" operator="equal">
      <formula>"Napkin Hs"</formula>
    </cfRule>
  </conditionalFormatting>
  <conditionalFormatting sqref="C70">
    <cfRule type="cellIs" dxfId="10087" priority="10304" stopIfTrue="1" operator="equal">
      <formula>"Towel"</formula>
    </cfRule>
  </conditionalFormatting>
  <conditionalFormatting sqref="C69">
    <cfRule type="cellIs" dxfId="10086" priority="10300" stopIfTrue="1" operator="equal">
      <formula>"Towel"</formula>
    </cfRule>
    <cfRule type="cellIs" dxfId="10085" priority="10301" stopIfTrue="1" operator="equal">
      <formula>"Napkin Hs"</formula>
    </cfRule>
  </conditionalFormatting>
  <conditionalFormatting sqref="C69">
    <cfRule type="cellIs" dxfId="10084" priority="10296" stopIfTrue="1" operator="equal">
      <formula>"Towel"</formula>
    </cfRule>
    <cfRule type="cellIs" dxfId="10083" priority="10297" stopIfTrue="1" operator="equal">
      <formula>"Napkin Hs"</formula>
    </cfRule>
  </conditionalFormatting>
  <conditionalFormatting sqref="C69">
    <cfRule type="cellIs" dxfId="10082" priority="10298" stopIfTrue="1" operator="equal">
      <formula>"Towel"</formula>
    </cfRule>
    <cfRule type="cellIs" dxfId="10081" priority="10299" stopIfTrue="1" operator="equal">
      <formula>"Napkin Hs"</formula>
    </cfRule>
  </conditionalFormatting>
  <conditionalFormatting sqref="C69">
    <cfRule type="cellIs" dxfId="10080" priority="10294" stopIfTrue="1" operator="equal">
      <formula>"Towel"</formula>
    </cfRule>
    <cfRule type="cellIs" dxfId="10079" priority="10295" stopIfTrue="1" operator="equal">
      <formula>"Napkin Hs"</formula>
    </cfRule>
  </conditionalFormatting>
  <conditionalFormatting sqref="C69">
    <cfRule type="cellIs" dxfId="10078" priority="10292" stopIfTrue="1" operator="equal">
      <formula>"Towel"</formula>
    </cfRule>
    <cfRule type="cellIs" dxfId="10077" priority="10293" stopIfTrue="1" operator="equal">
      <formula>"Napkin Hs"</formula>
    </cfRule>
  </conditionalFormatting>
  <conditionalFormatting sqref="C69">
    <cfRule type="cellIs" dxfId="10076" priority="10290" stopIfTrue="1" operator="equal">
      <formula>"Towel"</formula>
    </cfRule>
    <cfRule type="cellIs" dxfId="10075" priority="10291" stopIfTrue="1" operator="equal">
      <formula>"Napkin Hs"</formula>
    </cfRule>
  </conditionalFormatting>
  <conditionalFormatting sqref="C69">
    <cfRule type="cellIs" dxfId="10074" priority="10282" stopIfTrue="1" operator="equal">
      <formula>"Towel"</formula>
    </cfRule>
    <cfRule type="cellIs" dxfId="10073" priority="10283" stopIfTrue="1" operator="equal">
      <formula>"Napkin Hs"</formula>
    </cfRule>
  </conditionalFormatting>
  <conditionalFormatting sqref="C69">
    <cfRule type="cellIs" dxfId="10072" priority="10284" stopIfTrue="1" operator="equal">
      <formula>"Towel"</formula>
    </cfRule>
    <cfRule type="cellIs" dxfId="10071" priority="10285" stopIfTrue="1" operator="equal">
      <formula>"Napkin Hs"</formula>
    </cfRule>
  </conditionalFormatting>
  <conditionalFormatting sqref="C69">
    <cfRule type="cellIs" dxfId="10070" priority="10280" stopIfTrue="1" operator="equal">
      <formula>"Towel"</formula>
    </cfRule>
    <cfRule type="cellIs" dxfId="10069" priority="10281" stopIfTrue="1" operator="equal">
      <formula>"Napkin Hs"</formula>
    </cfRule>
  </conditionalFormatting>
  <conditionalFormatting sqref="C69">
    <cfRule type="cellIs" dxfId="10068" priority="10278" stopIfTrue="1" operator="equal">
      <formula>"Towel"</formula>
    </cfRule>
    <cfRule type="cellIs" dxfId="10067" priority="10279" stopIfTrue="1" operator="equal">
      <formula>"Napkin Hs"</formula>
    </cfRule>
  </conditionalFormatting>
  <conditionalFormatting sqref="C69">
    <cfRule type="cellIs" dxfId="10066" priority="10286" stopIfTrue="1" operator="equal">
      <formula>"Towel"</formula>
    </cfRule>
    <cfRule type="cellIs" dxfId="10065" priority="10287" stopIfTrue="1" operator="equal">
      <formula>"Napkin Hs"</formula>
    </cfRule>
  </conditionalFormatting>
  <conditionalFormatting sqref="C69">
    <cfRule type="cellIs" dxfId="10064" priority="10288" stopIfTrue="1" operator="equal">
      <formula>"Towel"</formula>
    </cfRule>
    <cfRule type="cellIs" dxfId="10063" priority="10289" stopIfTrue="1" operator="equal">
      <formula>"Napkin Hs"</formula>
    </cfRule>
  </conditionalFormatting>
  <conditionalFormatting sqref="C69">
    <cfRule type="cellIs" dxfId="10062" priority="10276" stopIfTrue="1" operator="equal">
      <formula>"Towel"</formula>
    </cfRule>
    <cfRule type="cellIs" dxfId="10061" priority="10277" stopIfTrue="1" operator="equal">
      <formula>"Napkin Hs"</formula>
    </cfRule>
  </conditionalFormatting>
  <conditionalFormatting sqref="C69">
    <cfRule type="cellIs" dxfId="10060" priority="10272" stopIfTrue="1" operator="equal">
      <formula>"Towel"</formula>
    </cfRule>
    <cfRule type="cellIs" dxfId="10059" priority="10273" stopIfTrue="1" operator="equal">
      <formula>"Napkin Hs"</formula>
    </cfRule>
  </conditionalFormatting>
  <conditionalFormatting sqref="C69">
    <cfRule type="cellIs" dxfId="10058" priority="10274" stopIfTrue="1" operator="equal">
      <formula>"Towel"</formula>
    </cfRule>
    <cfRule type="cellIs" dxfId="10057" priority="10275" stopIfTrue="1" operator="equal">
      <formula>"Napkin Hs"</formula>
    </cfRule>
  </conditionalFormatting>
  <conditionalFormatting sqref="C69">
    <cfRule type="cellIs" dxfId="10056" priority="10270" stopIfTrue="1" operator="equal">
      <formula>"Towel"</formula>
    </cfRule>
    <cfRule type="cellIs" dxfId="10055" priority="10271" stopIfTrue="1" operator="equal">
      <formula>"Napkin Hs"</formula>
    </cfRule>
  </conditionalFormatting>
  <conditionalFormatting sqref="C69">
    <cfRule type="cellIs" dxfId="10054" priority="10268" stopIfTrue="1" operator="equal">
      <formula>"Towel"</formula>
    </cfRule>
    <cfRule type="cellIs" dxfId="10053" priority="10269" stopIfTrue="1" operator="equal">
      <formula>"Napkin Hs"</formula>
    </cfRule>
  </conditionalFormatting>
  <conditionalFormatting sqref="C69">
    <cfRule type="cellIs" dxfId="10052" priority="10266" stopIfTrue="1" operator="equal">
      <formula>"Towel"</formula>
    </cfRule>
    <cfRule type="cellIs" dxfId="10051" priority="10267" stopIfTrue="1" operator="equal">
      <formula>"Napkin Hs"</formula>
    </cfRule>
  </conditionalFormatting>
  <conditionalFormatting sqref="C69">
    <cfRule type="cellIs" dxfId="10050" priority="10258" stopIfTrue="1" operator="equal">
      <formula>"Towel"</formula>
    </cfRule>
    <cfRule type="cellIs" dxfId="10049" priority="10259" stopIfTrue="1" operator="equal">
      <formula>"Napkin Hs"</formula>
    </cfRule>
  </conditionalFormatting>
  <conditionalFormatting sqref="C69">
    <cfRule type="cellIs" dxfId="10048" priority="10260" stopIfTrue="1" operator="equal">
      <formula>"Towel"</formula>
    </cfRule>
    <cfRule type="cellIs" dxfId="10047" priority="10261" stopIfTrue="1" operator="equal">
      <formula>"Napkin Hs"</formula>
    </cfRule>
  </conditionalFormatting>
  <conditionalFormatting sqref="C69">
    <cfRule type="cellIs" dxfId="10046" priority="10256" stopIfTrue="1" operator="equal">
      <formula>"Towel"</formula>
    </cfRule>
    <cfRule type="cellIs" dxfId="10045" priority="10257" stopIfTrue="1" operator="equal">
      <formula>"Napkin Hs"</formula>
    </cfRule>
  </conditionalFormatting>
  <conditionalFormatting sqref="C69">
    <cfRule type="cellIs" dxfId="10044" priority="10254" stopIfTrue="1" operator="equal">
      <formula>"Towel"</formula>
    </cfRule>
    <cfRule type="cellIs" dxfId="10043" priority="10255" stopIfTrue="1" operator="equal">
      <formula>"Napkin Hs"</formula>
    </cfRule>
  </conditionalFormatting>
  <conditionalFormatting sqref="C69">
    <cfRule type="cellIs" dxfId="10042" priority="10262" stopIfTrue="1" operator="equal">
      <formula>"Towel"</formula>
    </cfRule>
    <cfRule type="cellIs" dxfId="10041" priority="10263" stopIfTrue="1" operator="equal">
      <formula>"Napkin Hs"</formula>
    </cfRule>
  </conditionalFormatting>
  <conditionalFormatting sqref="C69">
    <cfRule type="cellIs" dxfId="10040" priority="10264" stopIfTrue="1" operator="equal">
      <formula>"Towel"</formula>
    </cfRule>
    <cfRule type="cellIs" dxfId="10039" priority="10265" stopIfTrue="1" operator="equal">
      <formula>"Napkin Hs"</formula>
    </cfRule>
  </conditionalFormatting>
  <conditionalFormatting sqref="C69">
    <cfRule type="cellIs" dxfId="10038" priority="10252" stopIfTrue="1" operator="equal">
      <formula>"Towel"</formula>
    </cfRule>
    <cfRule type="cellIs" dxfId="10037" priority="10253" stopIfTrue="1" operator="equal">
      <formula>"Napkin Hs"</formula>
    </cfRule>
  </conditionalFormatting>
  <conditionalFormatting sqref="C69">
    <cfRule type="cellIs" dxfId="10036" priority="10248" stopIfTrue="1" operator="equal">
      <formula>"Towel"</formula>
    </cfRule>
    <cfRule type="cellIs" dxfId="10035" priority="10249" stopIfTrue="1" operator="equal">
      <formula>"Napkin Hs"</formula>
    </cfRule>
  </conditionalFormatting>
  <conditionalFormatting sqref="C69">
    <cfRule type="cellIs" dxfId="10034" priority="10250" stopIfTrue="1" operator="equal">
      <formula>"Towel"</formula>
    </cfRule>
    <cfRule type="cellIs" dxfId="10033" priority="10251" stopIfTrue="1" operator="equal">
      <formula>"Napkin Hs"</formula>
    </cfRule>
  </conditionalFormatting>
  <conditionalFormatting sqref="C69">
    <cfRule type="cellIs" dxfId="10032" priority="10244" stopIfTrue="1" operator="equal">
      <formula>"Towel"</formula>
    </cfRule>
    <cfRule type="cellIs" dxfId="10031" priority="10245" stopIfTrue="1" operator="equal">
      <formula>"Napkin Hs"</formula>
    </cfRule>
  </conditionalFormatting>
  <conditionalFormatting sqref="C69">
    <cfRule type="cellIs" dxfId="10030" priority="10246" stopIfTrue="1" operator="equal">
      <formula>"Towel"</formula>
    </cfRule>
    <cfRule type="cellIs" dxfId="10029" priority="10247" stopIfTrue="1" operator="equal">
      <formula>"Napkin Hs"</formula>
    </cfRule>
  </conditionalFormatting>
  <conditionalFormatting sqref="C69">
    <cfRule type="cellIs" dxfId="10028" priority="10242" stopIfTrue="1" operator="equal">
      <formula>"Towel"</formula>
    </cfRule>
    <cfRule type="cellIs" dxfId="10027" priority="10243" stopIfTrue="1" operator="equal">
      <formula>"Napkin Hs"</formula>
    </cfRule>
  </conditionalFormatting>
  <conditionalFormatting sqref="C69">
    <cfRule type="cellIs" dxfId="10026" priority="10236" stopIfTrue="1" operator="equal">
      <formula>"Towel"</formula>
    </cfRule>
    <cfRule type="cellIs" dxfId="10025" priority="10237" stopIfTrue="1" operator="equal">
      <formula>"Napkin Hs"</formula>
    </cfRule>
  </conditionalFormatting>
  <conditionalFormatting sqref="C69">
    <cfRule type="cellIs" dxfId="10024" priority="10240" stopIfTrue="1" operator="equal">
      <formula>"Towel"</formula>
    </cfRule>
    <cfRule type="cellIs" dxfId="10023" priority="10241" stopIfTrue="1" operator="equal">
      <formula>"Napkin Hs"</formula>
    </cfRule>
  </conditionalFormatting>
  <conditionalFormatting sqref="C69">
    <cfRule type="cellIs" dxfId="10022" priority="10238" stopIfTrue="1" operator="equal">
      <formula>"Towel"</formula>
    </cfRule>
    <cfRule type="cellIs" dxfId="10021" priority="10239" stopIfTrue="1" operator="equal">
      <formula>"Napkin Hs"</formula>
    </cfRule>
  </conditionalFormatting>
  <conditionalFormatting sqref="C69">
    <cfRule type="cellIs" dxfId="10020" priority="10230" stopIfTrue="1" operator="equal">
      <formula>"Towel"</formula>
    </cfRule>
    <cfRule type="cellIs" dxfId="10019" priority="10231" stopIfTrue="1" operator="equal">
      <formula>"Napkin Hs"</formula>
    </cfRule>
  </conditionalFormatting>
  <conditionalFormatting sqref="C69">
    <cfRule type="cellIs" dxfId="10018" priority="10232" stopIfTrue="1" operator="equal">
      <formula>"Towel"</formula>
    </cfRule>
    <cfRule type="cellIs" dxfId="10017" priority="10233" stopIfTrue="1" operator="equal">
      <formula>"Napkin Hs"</formula>
    </cfRule>
  </conditionalFormatting>
  <conditionalFormatting sqref="C69">
    <cfRule type="cellIs" dxfId="10016" priority="10234" stopIfTrue="1" operator="equal">
      <formula>"Towel"</formula>
    </cfRule>
    <cfRule type="cellIs" dxfId="10015" priority="10235" stopIfTrue="1" operator="equal">
      <formula>"Napkin Hs"</formula>
    </cfRule>
  </conditionalFormatting>
  <conditionalFormatting sqref="C69">
    <cfRule type="cellIs" dxfId="10014" priority="10228" stopIfTrue="1" operator="equal">
      <formula>"Towel"</formula>
    </cfRule>
    <cfRule type="cellIs" dxfId="10013" priority="10229" stopIfTrue="1" operator="equal">
      <formula>"Napkin Hs"</formula>
    </cfRule>
  </conditionalFormatting>
  <conditionalFormatting sqref="C69">
    <cfRule type="cellIs" dxfId="10012" priority="10226" stopIfTrue="1" operator="equal">
      <formula>"Towel"</formula>
    </cfRule>
    <cfRule type="cellIs" dxfId="10011" priority="10227" stopIfTrue="1" operator="equal">
      <formula>"Napkin Hs"</formula>
    </cfRule>
  </conditionalFormatting>
  <conditionalFormatting sqref="C69">
    <cfRule type="cellIs" dxfId="10010" priority="10202" stopIfTrue="1" operator="equal">
      <formula>"Towel"</formula>
    </cfRule>
  </conditionalFormatting>
  <conditionalFormatting sqref="C69">
    <cfRule type="cellIs" dxfId="10009" priority="10203" stopIfTrue="1" operator="equal">
      <formula>"Napkin Hs"</formula>
    </cfRule>
    <cfRule type="cellIs" dxfId="10008" priority="10208" stopIfTrue="1" operator="equal">
      <formula>"Towel"</formula>
    </cfRule>
    <cfRule type="cellIs" dxfId="10007" priority="10209" stopIfTrue="1" operator="equal">
      <formula>"Napkin Hs"</formula>
    </cfRule>
    <cfRule type="cellIs" dxfId="10006" priority="10218" stopIfTrue="1" operator="equal">
      <formula>"Towel"</formula>
    </cfRule>
    <cfRule type="cellIs" dxfId="10005" priority="10219" stopIfTrue="1" operator="equal">
      <formula>"Napkin Hs"</formula>
    </cfRule>
    <cfRule type="cellIs" dxfId="10004" priority="10224" stopIfTrue="1" operator="equal">
      <formula>"Towel"</formula>
    </cfRule>
    <cfRule type="cellIs" dxfId="10003" priority="10225" stopIfTrue="1" operator="equal">
      <formula>"Napkin Hs"</formula>
    </cfRule>
  </conditionalFormatting>
  <conditionalFormatting sqref="C69">
    <cfRule type="cellIs" dxfId="10002" priority="10204" stopIfTrue="1" operator="equal">
      <formula>"Towel"</formula>
    </cfRule>
    <cfRule type="cellIs" dxfId="10001" priority="10205" stopIfTrue="1" operator="equal">
      <formula>"Napkin Hs"</formula>
    </cfRule>
    <cfRule type="cellIs" dxfId="10000" priority="10206" stopIfTrue="1" operator="equal">
      <formula>"Towel"</formula>
    </cfRule>
    <cfRule type="cellIs" dxfId="9999" priority="10207" stopIfTrue="1" operator="equal">
      <formula>"Napkin Hs"</formula>
    </cfRule>
    <cfRule type="cellIs" dxfId="9998" priority="10210" stopIfTrue="1" operator="equal">
      <formula>"Towel"</formula>
    </cfRule>
    <cfRule type="cellIs" dxfId="9997" priority="10211" stopIfTrue="1" operator="equal">
      <formula>"Napkin Hs"</formula>
    </cfRule>
    <cfRule type="cellIs" dxfId="9996" priority="10212" stopIfTrue="1" operator="equal">
      <formula>"Towel"</formula>
    </cfRule>
    <cfRule type="cellIs" dxfId="9995" priority="10213" stopIfTrue="1" operator="equal">
      <formula>"Napkin Hs"</formula>
    </cfRule>
    <cfRule type="cellIs" dxfId="9994" priority="10214" stopIfTrue="1" operator="equal">
      <formula>"Towel"</formula>
    </cfRule>
    <cfRule type="cellIs" dxfId="9993" priority="10215" stopIfTrue="1" operator="equal">
      <formula>"Napkin Hs"</formula>
    </cfRule>
    <cfRule type="cellIs" dxfId="9992" priority="10216" stopIfTrue="1" operator="equal">
      <formula>"Towel"</formula>
    </cfRule>
    <cfRule type="cellIs" dxfId="9991" priority="10217" stopIfTrue="1" operator="equal">
      <formula>"Napkin Hs"</formula>
    </cfRule>
    <cfRule type="cellIs" dxfId="9990" priority="10220" stopIfTrue="1" operator="equal">
      <formula>"Towel"</formula>
    </cfRule>
    <cfRule type="cellIs" dxfId="9989" priority="10221" stopIfTrue="1" operator="equal">
      <formula>"Napkin Hs"</formula>
    </cfRule>
    <cfRule type="cellIs" dxfId="9988" priority="10223" stopIfTrue="1" operator="equal">
      <formula>"Napkin Hs"</formula>
    </cfRule>
  </conditionalFormatting>
  <conditionalFormatting sqref="C69">
    <cfRule type="cellIs" dxfId="9987" priority="10222" stopIfTrue="1" operator="equal">
      <formula>"Towel"</formula>
    </cfRule>
  </conditionalFormatting>
  <conditionalFormatting sqref="C69">
    <cfRule type="cellIs" dxfId="9986" priority="10200" stopIfTrue="1" operator="equal">
      <formula>"Towel"</formula>
    </cfRule>
    <cfRule type="cellIs" dxfId="9985" priority="10201" stopIfTrue="1" operator="equal">
      <formula>"Napkin Hs"</formula>
    </cfRule>
  </conditionalFormatting>
  <conditionalFormatting sqref="C69">
    <cfRule type="cellIs" dxfId="9984" priority="10199" stopIfTrue="1" operator="equal">
      <formula>"Napkin Hs"</formula>
    </cfRule>
  </conditionalFormatting>
  <conditionalFormatting sqref="C69">
    <cfRule type="cellIs" dxfId="9983" priority="10198" stopIfTrue="1" operator="equal">
      <formula>"Towel"</formula>
    </cfRule>
  </conditionalFormatting>
  <conditionalFormatting sqref="C69">
    <cfRule type="cellIs" dxfId="9982" priority="10196" stopIfTrue="1" operator="equal">
      <formula>"Towel"</formula>
    </cfRule>
  </conditionalFormatting>
  <conditionalFormatting sqref="C69">
    <cfRule type="cellIs" dxfId="9981" priority="10197" stopIfTrue="1" operator="equal">
      <formula>"Napkin Hs"</formula>
    </cfRule>
  </conditionalFormatting>
  <conditionalFormatting sqref="C69">
    <cfRule type="cellIs" dxfId="9980" priority="10100" stopIfTrue="1" operator="equal">
      <formula>"Towel"</formula>
    </cfRule>
  </conditionalFormatting>
  <conditionalFormatting sqref="C69">
    <cfRule type="cellIs" dxfId="9979" priority="10110" stopIfTrue="1" operator="equal">
      <formula>"Towel"</formula>
    </cfRule>
    <cfRule type="cellIs" dxfId="9978" priority="10111" stopIfTrue="1" operator="equal">
      <formula>"Napkin Hs"</formula>
    </cfRule>
    <cfRule type="cellIs" dxfId="9977" priority="10116" stopIfTrue="1" operator="equal">
      <formula>"Towel"</formula>
    </cfRule>
    <cfRule type="cellIs" dxfId="9976" priority="10117" stopIfTrue="1" operator="equal">
      <formula>"Napkin Hs"</formula>
    </cfRule>
    <cfRule type="cellIs" dxfId="9975" priority="10122" stopIfTrue="1" operator="equal">
      <formula>"Towel"</formula>
    </cfRule>
    <cfRule type="cellIs" dxfId="9974" priority="10123" stopIfTrue="1" operator="equal">
      <formula>"Napkin Hs"</formula>
    </cfRule>
    <cfRule type="cellIs" dxfId="9973" priority="10124" stopIfTrue="1" operator="equal">
      <formula>"Towel"</formula>
    </cfRule>
    <cfRule type="cellIs" dxfId="9972" priority="10125" stopIfTrue="1" operator="equal">
      <formula>"Napkin Hs"</formula>
    </cfRule>
    <cfRule type="cellIs" dxfId="9971" priority="10130" stopIfTrue="1" operator="equal">
      <formula>"Towel"</formula>
    </cfRule>
    <cfRule type="cellIs" dxfId="9970" priority="10131" stopIfTrue="1" operator="equal">
      <formula>"Napkin Hs"</formula>
    </cfRule>
    <cfRule type="cellIs" dxfId="9969" priority="10140" stopIfTrue="1" operator="equal">
      <formula>"Towel"</formula>
    </cfRule>
    <cfRule type="cellIs" dxfId="9968" priority="10141" stopIfTrue="1" operator="equal">
      <formula>"Napkin Hs"</formula>
    </cfRule>
    <cfRule type="cellIs" dxfId="9967" priority="10146" stopIfTrue="1" operator="equal">
      <formula>"Towel"</formula>
    </cfRule>
    <cfRule type="cellIs" dxfId="9966" priority="10147" stopIfTrue="1" operator="equal">
      <formula>"Napkin Hs"</formula>
    </cfRule>
    <cfRule type="cellIs" dxfId="9965" priority="10148" stopIfTrue="1" operator="equal">
      <formula>"Towel"</formula>
    </cfRule>
    <cfRule type="cellIs" dxfId="9964" priority="10149" stopIfTrue="1" operator="equal">
      <formula>"Napkin Hs"</formula>
    </cfRule>
    <cfRule type="cellIs" dxfId="9963" priority="10154" stopIfTrue="1" operator="equal">
      <formula>"Towel"</formula>
    </cfRule>
    <cfRule type="cellIs" dxfId="9962" priority="10155" stopIfTrue="1" operator="equal">
      <formula>"Napkin Hs"</formula>
    </cfRule>
    <cfRule type="cellIs" dxfId="9961" priority="10164" stopIfTrue="1" operator="equal">
      <formula>"Towel"</formula>
    </cfRule>
    <cfRule type="cellIs" dxfId="9960" priority="10165" stopIfTrue="1" operator="equal">
      <formula>"Napkin Hs"</formula>
    </cfRule>
    <cfRule type="cellIs" dxfId="9959" priority="10166" stopIfTrue="1" operator="equal">
      <formula>"Towel"</formula>
    </cfRule>
    <cfRule type="cellIs" dxfId="9958" priority="10167" stopIfTrue="1" operator="equal">
      <formula>"Napkin Hs"</formula>
    </cfRule>
    <cfRule type="cellIs" dxfId="9957" priority="10172" stopIfTrue="1" operator="equal">
      <formula>"Towel"</formula>
    </cfRule>
    <cfRule type="cellIs" dxfId="9956" priority="10173" stopIfTrue="1" operator="equal">
      <formula>"Napkin Hs"</formula>
    </cfRule>
    <cfRule type="cellIs" dxfId="9955" priority="10182" stopIfTrue="1" operator="equal">
      <formula>"Towel"</formula>
    </cfRule>
    <cfRule type="cellIs" dxfId="9954" priority="10183" stopIfTrue="1" operator="equal">
      <formula>"Napkin Hs"</formula>
    </cfRule>
    <cfRule type="cellIs" dxfId="9953" priority="10184" stopIfTrue="1" operator="equal">
      <formula>"Towel"</formula>
    </cfRule>
    <cfRule type="cellIs" dxfId="9952" priority="10185" stopIfTrue="1" operator="equal">
      <formula>"Napkin Hs"</formula>
    </cfRule>
    <cfRule type="cellIs" dxfId="9951" priority="10191" stopIfTrue="1" operator="equal">
      <formula>"Napkin Hs"</formula>
    </cfRule>
  </conditionalFormatting>
  <conditionalFormatting sqref="C69">
    <cfRule type="cellIs" dxfId="9950" priority="10190" stopIfTrue="1" operator="equal">
      <formula>"Towel"</formula>
    </cfRule>
  </conditionalFormatting>
  <conditionalFormatting sqref="C69">
    <cfRule type="cellIs" dxfId="9949" priority="10101" stopIfTrue="1" operator="equal">
      <formula>"Napkin Hs"</formula>
    </cfRule>
    <cfRule type="cellIs" dxfId="9948" priority="10102" stopIfTrue="1" operator="equal">
      <formula>"Towel"</formula>
    </cfRule>
    <cfRule type="cellIs" dxfId="9947" priority="10103" stopIfTrue="1" operator="equal">
      <formula>"Napkin Hs"</formula>
    </cfRule>
    <cfRule type="cellIs" dxfId="9946" priority="10104" stopIfTrue="1" operator="equal">
      <formula>"Towel"</formula>
    </cfRule>
    <cfRule type="cellIs" dxfId="9945" priority="10105" stopIfTrue="1" operator="equal">
      <formula>"Napkin Hs"</formula>
    </cfRule>
    <cfRule type="cellIs" dxfId="9944" priority="10106" stopIfTrue="1" operator="equal">
      <formula>"Towel"</formula>
    </cfRule>
    <cfRule type="cellIs" dxfId="9943" priority="10107" stopIfTrue="1" operator="equal">
      <formula>"Napkin Hs"</formula>
    </cfRule>
    <cfRule type="cellIs" dxfId="9942" priority="10108" stopIfTrue="1" operator="equal">
      <formula>"Towel"</formula>
    </cfRule>
    <cfRule type="cellIs" dxfId="9941" priority="10109" stopIfTrue="1" operator="equal">
      <formula>"Napkin Hs"</formula>
    </cfRule>
    <cfRule type="cellIs" dxfId="9940" priority="10112" stopIfTrue="1" operator="equal">
      <formula>"Towel"</formula>
    </cfRule>
    <cfRule type="cellIs" dxfId="9939" priority="10113" stopIfTrue="1" operator="equal">
      <formula>"Napkin Hs"</formula>
    </cfRule>
    <cfRule type="cellIs" dxfId="9938" priority="10114" stopIfTrue="1" operator="equal">
      <formula>"Towel"</formula>
    </cfRule>
    <cfRule type="cellIs" dxfId="9937" priority="10115" stopIfTrue="1" operator="equal">
      <formula>"Napkin Hs"</formula>
    </cfRule>
    <cfRule type="cellIs" dxfId="9936" priority="10118" stopIfTrue="1" operator="equal">
      <formula>"Towel"</formula>
    </cfRule>
    <cfRule type="cellIs" dxfId="9935" priority="10119" stopIfTrue="1" operator="equal">
      <formula>"Napkin Hs"</formula>
    </cfRule>
    <cfRule type="cellIs" dxfId="9934" priority="10120" stopIfTrue="1" operator="equal">
      <formula>"Towel"</formula>
    </cfRule>
    <cfRule type="cellIs" dxfId="9933" priority="10121" stopIfTrue="1" operator="equal">
      <formula>"Napkin Hs"</formula>
    </cfRule>
    <cfRule type="cellIs" dxfId="9932" priority="10126" stopIfTrue="1" operator="equal">
      <formula>"Towel"</formula>
    </cfRule>
    <cfRule type="cellIs" dxfId="9931" priority="10127" stopIfTrue="1" operator="equal">
      <formula>"Napkin Hs"</formula>
    </cfRule>
    <cfRule type="cellIs" dxfId="9930" priority="10128" stopIfTrue="1" operator="equal">
      <formula>"Towel"</formula>
    </cfRule>
    <cfRule type="cellIs" dxfId="9929" priority="10129" stopIfTrue="1" operator="equal">
      <formula>"Napkin Hs"</formula>
    </cfRule>
    <cfRule type="cellIs" dxfId="9928" priority="10132" stopIfTrue="1" operator="equal">
      <formula>"Towel"</formula>
    </cfRule>
    <cfRule type="cellIs" dxfId="9927" priority="10133" stopIfTrue="1" operator="equal">
      <formula>"Napkin Hs"</formula>
    </cfRule>
    <cfRule type="cellIs" dxfId="9926" priority="10134" stopIfTrue="1" operator="equal">
      <formula>"Towel"</formula>
    </cfRule>
    <cfRule type="cellIs" dxfId="9925" priority="10135" stopIfTrue="1" operator="equal">
      <formula>"Napkin Hs"</formula>
    </cfRule>
    <cfRule type="cellIs" dxfId="9924" priority="10136" stopIfTrue="1" operator="equal">
      <formula>"Towel"</formula>
    </cfRule>
    <cfRule type="cellIs" dxfId="9923" priority="10137" stopIfTrue="1" operator="equal">
      <formula>"Napkin Hs"</formula>
    </cfRule>
    <cfRule type="cellIs" dxfId="9922" priority="10138" stopIfTrue="1" operator="equal">
      <formula>"Towel"</formula>
    </cfRule>
    <cfRule type="cellIs" dxfId="9921" priority="10139" stopIfTrue="1" operator="equal">
      <formula>"Napkin Hs"</formula>
    </cfRule>
    <cfRule type="cellIs" dxfId="9920" priority="10142" stopIfTrue="1" operator="equal">
      <formula>"Towel"</formula>
    </cfRule>
    <cfRule type="cellIs" dxfId="9919" priority="10143" stopIfTrue="1" operator="equal">
      <formula>"Napkin Hs"</formula>
    </cfRule>
    <cfRule type="cellIs" dxfId="9918" priority="10144" stopIfTrue="1" operator="equal">
      <formula>"Towel"</formula>
    </cfRule>
    <cfRule type="cellIs" dxfId="9917" priority="10145" stopIfTrue="1" operator="equal">
      <formula>"Napkin Hs"</formula>
    </cfRule>
    <cfRule type="cellIs" dxfId="9916" priority="10150" stopIfTrue="1" operator="equal">
      <formula>"Towel"</formula>
    </cfRule>
    <cfRule type="cellIs" dxfId="9915" priority="10151" stopIfTrue="1" operator="equal">
      <formula>"Napkin Hs"</formula>
    </cfRule>
    <cfRule type="cellIs" dxfId="9914" priority="10152" stopIfTrue="1" operator="equal">
      <formula>"Towel"</formula>
    </cfRule>
    <cfRule type="cellIs" dxfId="9913" priority="10153" stopIfTrue="1" operator="equal">
      <formula>"Napkin Hs"</formula>
    </cfRule>
    <cfRule type="cellIs" dxfId="9912" priority="10156" stopIfTrue="1" operator="equal">
      <formula>"Towel"</formula>
    </cfRule>
    <cfRule type="cellIs" dxfId="9911" priority="10157" stopIfTrue="1" operator="equal">
      <formula>"Napkin Hs"</formula>
    </cfRule>
    <cfRule type="cellIs" dxfId="9910" priority="10158" stopIfTrue="1" operator="equal">
      <formula>"Towel"</formula>
    </cfRule>
    <cfRule type="cellIs" dxfId="9909" priority="10159" stopIfTrue="1" operator="equal">
      <formula>"Napkin Hs"</formula>
    </cfRule>
    <cfRule type="cellIs" dxfId="9908" priority="10160" stopIfTrue="1" operator="equal">
      <formula>"Towel"</formula>
    </cfRule>
    <cfRule type="cellIs" dxfId="9907" priority="10161" stopIfTrue="1" operator="equal">
      <formula>"Napkin Hs"</formula>
    </cfRule>
    <cfRule type="cellIs" dxfId="9906" priority="10162" stopIfTrue="1" operator="equal">
      <formula>"Towel"</formula>
    </cfRule>
    <cfRule type="cellIs" dxfId="9905" priority="10163" stopIfTrue="1" operator="equal">
      <formula>"Napkin Hs"</formula>
    </cfRule>
    <cfRule type="cellIs" dxfId="9904" priority="10168" stopIfTrue="1" operator="equal">
      <formula>"Towel"</formula>
    </cfRule>
    <cfRule type="cellIs" dxfId="9903" priority="10169" stopIfTrue="1" operator="equal">
      <formula>"Napkin Hs"</formula>
    </cfRule>
    <cfRule type="cellIs" dxfId="9902" priority="10170" stopIfTrue="1" operator="equal">
      <formula>"Towel"</formula>
    </cfRule>
    <cfRule type="cellIs" dxfId="9901" priority="10171" stopIfTrue="1" operator="equal">
      <formula>"Napkin Hs"</formula>
    </cfRule>
    <cfRule type="cellIs" dxfId="9900" priority="10174" stopIfTrue="1" operator="equal">
      <formula>"Towel"</formula>
    </cfRule>
    <cfRule type="cellIs" dxfId="9899" priority="10175" stopIfTrue="1" operator="equal">
      <formula>"Napkin Hs"</formula>
    </cfRule>
    <cfRule type="cellIs" dxfId="9898" priority="10176" stopIfTrue="1" operator="equal">
      <formula>"Towel"</formula>
    </cfRule>
    <cfRule type="cellIs" dxfId="9897" priority="10177" stopIfTrue="1" operator="equal">
      <formula>"Napkin Hs"</formula>
    </cfRule>
    <cfRule type="cellIs" dxfId="9896" priority="10178" stopIfTrue="1" operator="equal">
      <formula>"Towel"</formula>
    </cfRule>
    <cfRule type="cellIs" dxfId="9895" priority="10179" stopIfTrue="1" operator="equal">
      <formula>"Napkin Hs"</formula>
    </cfRule>
    <cfRule type="cellIs" dxfId="9894" priority="10180" stopIfTrue="1" operator="equal">
      <formula>"Towel"</formula>
    </cfRule>
    <cfRule type="cellIs" dxfId="9893" priority="10181" stopIfTrue="1" operator="equal">
      <formula>"Napkin Hs"</formula>
    </cfRule>
    <cfRule type="cellIs" dxfId="9892" priority="10186" stopIfTrue="1" operator="equal">
      <formula>"Towel"</formula>
    </cfRule>
    <cfRule type="cellIs" dxfId="9891" priority="10187" stopIfTrue="1" operator="equal">
      <formula>"Napkin Hs"</formula>
    </cfRule>
    <cfRule type="cellIs" dxfId="9890" priority="10188" stopIfTrue="1" operator="equal">
      <formula>"Towel"</formula>
    </cfRule>
    <cfRule type="cellIs" dxfId="9889" priority="10189" stopIfTrue="1" operator="equal">
      <formula>"Napkin Hs"</formula>
    </cfRule>
    <cfRule type="cellIs" dxfId="9888" priority="10192" stopIfTrue="1" operator="equal">
      <formula>"Towel"</formula>
    </cfRule>
    <cfRule type="cellIs" dxfId="9887" priority="10193" stopIfTrue="1" operator="equal">
      <formula>"Napkin Hs"</formula>
    </cfRule>
    <cfRule type="cellIs" dxfId="9886" priority="10194" stopIfTrue="1" operator="equal">
      <formula>"Towel"</formula>
    </cfRule>
    <cfRule type="cellIs" dxfId="9885" priority="10195" stopIfTrue="1" operator="equal">
      <formula>"Napkin Hs"</formula>
    </cfRule>
  </conditionalFormatting>
  <conditionalFormatting sqref="C69">
    <cfRule type="cellIs" dxfId="9884" priority="10099" stopIfTrue="1" operator="equal">
      <formula>"Napkin Hs"</formula>
    </cfRule>
  </conditionalFormatting>
  <conditionalFormatting sqref="C69">
    <cfRule type="cellIs" dxfId="9883" priority="10098" stopIfTrue="1" operator="equal">
      <formula>"Napkin Hs"</formula>
    </cfRule>
  </conditionalFormatting>
  <conditionalFormatting sqref="C69">
    <cfRule type="cellIs" dxfId="9882" priority="10097" stopIfTrue="1" operator="equal">
      <formula>"Napkin Hs"</formula>
    </cfRule>
  </conditionalFormatting>
  <conditionalFormatting sqref="C69">
    <cfRule type="cellIs" dxfId="9881" priority="10096" stopIfTrue="1" operator="equal">
      <formula>"Napkin Hs"</formula>
    </cfRule>
  </conditionalFormatting>
  <conditionalFormatting sqref="C69">
    <cfRule type="cellIs" dxfId="9880" priority="10095" stopIfTrue="1" operator="equal">
      <formula>"Napkin Hs"</formula>
    </cfRule>
  </conditionalFormatting>
  <conditionalFormatting sqref="C69">
    <cfRule type="cellIs" dxfId="9879" priority="10094" stopIfTrue="1" operator="equal">
      <formula>"Napkin Hs"</formula>
    </cfRule>
  </conditionalFormatting>
  <conditionalFormatting sqref="C69">
    <cfRule type="cellIs" dxfId="9878" priority="10090" stopIfTrue="1" operator="equal">
      <formula>"Towel"</formula>
    </cfRule>
    <cfRule type="cellIs" dxfId="9877" priority="10091" stopIfTrue="1" operator="equal">
      <formula>"Napkin Hs"</formula>
    </cfRule>
  </conditionalFormatting>
  <conditionalFormatting sqref="C69">
    <cfRule type="cellIs" dxfId="9876" priority="10092" stopIfTrue="1" operator="equal">
      <formula>"Towel"</formula>
    </cfRule>
    <cfRule type="cellIs" dxfId="9875" priority="10093" stopIfTrue="1" operator="equal">
      <formula>"Napkin Hs"</formula>
    </cfRule>
  </conditionalFormatting>
  <conditionalFormatting sqref="C69">
    <cfRule type="cellIs" dxfId="9874" priority="10086" stopIfTrue="1" operator="equal">
      <formula>"Towel"</formula>
    </cfRule>
    <cfRule type="cellIs" dxfId="9873" priority="10087" stopIfTrue="1" operator="equal">
      <formula>"Napkin Hs"</formula>
    </cfRule>
  </conditionalFormatting>
  <conditionalFormatting sqref="C69">
    <cfRule type="cellIs" dxfId="9872" priority="10088" stopIfTrue="1" operator="equal">
      <formula>"Towel"</formula>
    </cfRule>
    <cfRule type="cellIs" dxfId="9871" priority="10089" stopIfTrue="1" operator="equal">
      <formula>"Napkin Hs"</formula>
    </cfRule>
  </conditionalFormatting>
  <conditionalFormatting sqref="C69">
    <cfRule type="cellIs" dxfId="9870" priority="10084" stopIfTrue="1" operator="equal">
      <formula>"Towel"</formula>
    </cfRule>
    <cfRule type="cellIs" dxfId="9869" priority="10085" stopIfTrue="1" operator="equal">
      <formula>"Napkin Hs"</formula>
    </cfRule>
  </conditionalFormatting>
  <conditionalFormatting sqref="C69">
    <cfRule type="cellIs" dxfId="9868" priority="10080" stopIfTrue="1" operator="equal">
      <formula>"Towel"</formula>
    </cfRule>
    <cfRule type="cellIs" dxfId="9867" priority="10081" stopIfTrue="1" operator="equal">
      <formula>"Napkin Hs"</formula>
    </cfRule>
  </conditionalFormatting>
  <conditionalFormatting sqref="C69">
    <cfRule type="cellIs" dxfId="9866" priority="10082" stopIfTrue="1" operator="equal">
      <formula>"Towel"</formula>
    </cfRule>
    <cfRule type="cellIs" dxfId="9865" priority="10083" stopIfTrue="1" operator="equal">
      <formula>"Napkin Hs"</formula>
    </cfRule>
  </conditionalFormatting>
  <conditionalFormatting sqref="C69">
    <cfRule type="cellIs" dxfId="9864" priority="10076" stopIfTrue="1" operator="equal">
      <formula>"Towel"</formula>
    </cfRule>
    <cfRule type="cellIs" dxfId="9863" priority="10077" stopIfTrue="1" operator="equal">
      <formula>"Napkin Hs"</formula>
    </cfRule>
  </conditionalFormatting>
  <conditionalFormatting sqref="C69">
    <cfRule type="cellIs" dxfId="9862" priority="10078" stopIfTrue="1" operator="equal">
      <formula>"Towel"</formula>
    </cfRule>
    <cfRule type="cellIs" dxfId="9861" priority="10079" stopIfTrue="1" operator="equal">
      <formula>"Napkin Hs"</formula>
    </cfRule>
  </conditionalFormatting>
  <conditionalFormatting sqref="C69">
    <cfRule type="cellIs" dxfId="9860" priority="10074" stopIfTrue="1" operator="equal">
      <formula>"Towel"</formula>
    </cfRule>
    <cfRule type="cellIs" dxfId="9859" priority="10075" stopIfTrue="1" operator="equal">
      <formula>"Napkin Hs"</formula>
    </cfRule>
  </conditionalFormatting>
  <conditionalFormatting sqref="C69">
    <cfRule type="cellIs" dxfId="9858" priority="10068" stopIfTrue="1" operator="equal">
      <formula>"Towel"</formula>
    </cfRule>
    <cfRule type="cellIs" dxfId="9857" priority="10069" stopIfTrue="1" operator="equal">
      <formula>"Napkin Hs"</formula>
    </cfRule>
  </conditionalFormatting>
  <conditionalFormatting sqref="C69">
    <cfRule type="cellIs" dxfId="9856" priority="10072" stopIfTrue="1" operator="equal">
      <formula>"Towel"</formula>
    </cfRule>
    <cfRule type="cellIs" dxfId="9855" priority="10073" stopIfTrue="1" operator="equal">
      <formula>"Napkin Hs"</formula>
    </cfRule>
  </conditionalFormatting>
  <conditionalFormatting sqref="C69">
    <cfRule type="cellIs" dxfId="9854" priority="10070" stopIfTrue="1" operator="equal">
      <formula>"Towel"</formula>
    </cfRule>
    <cfRule type="cellIs" dxfId="9853" priority="10071" stopIfTrue="1" operator="equal">
      <formula>"Napkin Hs"</formula>
    </cfRule>
  </conditionalFormatting>
  <conditionalFormatting sqref="C69">
    <cfRule type="cellIs" dxfId="9852" priority="10062" stopIfTrue="1" operator="equal">
      <formula>"Towel"</formula>
    </cfRule>
    <cfRule type="cellIs" dxfId="9851" priority="10063" stopIfTrue="1" operator="equal">
      <formula>"Napkin Hs"</formula>
    </cfRule>
  </conditionalFormatting>
  <conditionalFormatting sqref="C69">
    <cfRule type="cellIs" dxfId="9850" priority="10064" stopIfTrue="1" operator="equal">
      <formula>"Towel"</formula>
    </cfRule>
    <cfRule type="cellIs" dxfId="9849" priority="10065" stopIfTrue="1" operator="equal">
      <formula>"Napkin Hs"</formula>
    </cfRule>
  </conditionalFormatting>
  <conditionalFormatting sqref="C69">
    <cfRule type="cellIs" dxfId="9848" priority="10066" stopIfTrue="1" operator="equal">
      <formula>"Towel"</formula>
    </cfRule>
    <cfRule type="cellIs" dxfId="9847" priority="10067" stopIfTrue="1" operator="equal">
      <formula>"Napkin Hs"</formula>
    </cfRule>
  </conditionalFormatting>
  <conditionalFormatting sqref="C69">
    <cfRule type="cellIs" dxfId="9846" priority="10060" stopIfTrue="1" operator="equal">
      <formula>"Towel"</formula>
    </cfRule>
    <cfRule type="cellIs" dxfId="9845" priority="10061" stopIfTrue="1" operator="equal">
      <formula>"Napkin Hs"</formula>
    </cfRule>
  </conditionalFormatting>
  <conditionalFormatting sqref="C69">
    <cfRule type="cellIs" dxfId="9844" priority="10058" stopIfTrue="1" operator="equal">
      <formula>"Towel"</formula>
    </cfRule>
    <cfRule type="cellIs" dxfId="9843" priority="10059" stopIfTrue="1" operator="equal">
      <formula>"Napkin Hs"</formula>
    </cfRule>
  </conditionalFormatting>
  <conditionalFormatting sqref="C69">
    <cfRule type="cellIs" dxfId="9842" priority="10034" stopIfTrue="1" operator="equal">
      <formula>"Towel"</formula>
    </cfRule>
  </conditionalFormatting>
  <conditionalFormatting sqref="C69">
    <cfRule type="cellIs" dxfId="9841" priority="10035" stopIfTrue="1" operator="equal">
      <formula>"Napkin Hs"</formula>
    </cfRule>
    <cfRule type="cellIs" dxfId="9840" priority="10040" stopIfTrue="1" operator="equal">
      <formula>"Towel"</formula>
    </cfRule>
    <cfRule type="cellIs" dxfId="9839" priority="10041" stopIfTrue="1" operator="equal">
      <formula>"Napkin Hs"</formula>
    </cfRule>
    <cfRule type="cellIs" dxfId="9838" priority="10050" stopIfTrue="1" operator="equal">
      <formula>"Towel"</formula>
    </cfRule>
    <cfRule type="cellIs" dxfId="9837" priority="10051" stopIfTrue="1" operator="equal">
      <formula>"Napkin Hs"</formula>
    </cfRule>
    <cfRule type="cellIs" dxfId="9836" priority="10056" stopIfTrue="1" operator="equal">
      <formula>"Towel"</formula>
    </cfRule>
    <cfRule type="cellIs" dxfId="9835" priority="10057" stopIfTrue="1" operator="equal">
      <formula>"Napkin Hs"</formula>
    </cfRule>
  </conditionalFormatting>
  <conditionalFormatting sqref="C69">
    <cfRule type="cellIs" dxfId="9834" priority="10036" stopIfTrue="1" operator="equal">
      <formula>"Towel"</formula>
    </cfRule>
    <cfRule type="cellIs" dxfId="9833" priority="10037" stopIfTrue="1" operator="equal">
      <formula>"Napkin Hs"</formula>
    </cfRule>
    <cfRule type="cellIs" dxfId="9832" priority="10038" stopIfTrue="1" operator="equal">
      <formula>"Towel"</formula>
    </cfRule>
    <cfRule type="cellIs" dxfId="9831" priority="10039" stopIfTrue="1" operator="equal">
      <formula>"Napkin Hs"</formula>
    </cfRule>
    <cfRule type="cellIs" dxfId="9830" priority="10042" stopIfTrue="1" operator="equal">
      <formula>"Towel"</formula>
    </cfRule>
    <cfRule type="cellIs" dxfId="9829" priority="10043" stopIfTrue="1" operator="equal">
      <formula>"Napkin Hs"</formula>
    </cfRule>
    <cfRule type="cellIs" dxfId="9828" priority="10044" stopIfTrue="1" operator="equal">
      <formula>"Towel"</formula>
    </cfRule>
    <cfRule type="cellIs" dxfId="9827" priority="10045" stopIfTrue="1" operator="equal">
      <formula>"Napkin Hs"</formula>
    </cfRule>
    <cfRule type="cellIs" dxfId="9826" priority="10046" stopIfTrue="1" operator="equal">
      <formula>"Towel"</formula>
    </cfRule>
    <cfRule type="cellIs" dxfId="9825" priority="10047" stopIfTrue="1" operator="equal">
      <formula>"Napkin Hs"</formula>
    </cfRule>
    <cfRule type="cellIs" dxfId="9824" priority="10048" stopIfTrue="1" operator="equal">
      <formula>"Towel"</formula>
    </cfRule>
    <cfRule type="cellIs" dxfId="9823" priority="10049" stopIfTrue="1" operator="equal">
      <formula>"Napkin Hs"</formula>
    </cfRule>
    <cfRule type="cellIs" dxfId="9822" priority="10052" stopIfTrue="1" operator="equal">
      <formula>"Towel"</formula>
    </cfRule>
    <cfRule type="cellIs" dxfId="9821" priority="10053" stopIfTrue="1" operator="equal">
      <formula>"Napkin Hs"</formula>
    </cfRule>
    <cfRule type="cellIs" dxfId="9820" priority="10055" stopIfTrue="1" operator="equal">
      <formula>"Napkin Hs"</formula>
    </cfRule>
  </conditionalFormatting>
  <conditionalFormatting sqref="C69">
    <cfRule type="cellIs" dxfId="9819" priority="10054" stopIfTrue="1" operator="equal">
      <formula>"Towel"</formula>
    </cfRule>
  </conditionalFormatting>
  <conditionalFormatting sqref="C69">
    <cfRule type="cellIs" dxfId="9818" priority="10032" stopIfTrue="1" operator="equal">
      <formula>"Towel"</formula>
    </cfRule>
    <cfRule type="cellIs" dxfId="9817" priority="10033" stopIfTrue="1" operator="equal">
      <formula>"Napkin Hs"</formula>
    </cfRule>
  </conditionalFormatting>
  <conditionalFormatting sqref="C69">
    <cfRule type="cellIs" dxfId="9816" priority="10031" stopIfTrue="1" operator="equal">
      <formula>"Napkin Hs"</formula>
    </cfRule>
  </conditionalFormatting>
  <conditionalFormatting sqref="C69">
    <cfRule type="cellIs" dxfId="9815" priority="10030" stopIfTrue="1" operator="equal">
      <formula>"Towel"</formula>
    </cfRule>
  </conditionalFormatting>
  <conditionalFormatting sqref="C69">
    <cfRule type="cellIs" dxfId="9814" priority="10028" stopIfTrue="1" operator="equal">
      <formula>"Towel"</formula>
    </cfRule>
  </conditionalFormatting>
  <conditionalFormatting sqref="C69">
    <cfRule type="cellIs" dxfId="9813" priority="10029" stopIfTrue="1" operator="equal">
      <formula>"Napkin Hs"</formula>
    </cfRule>
  </conditionalFormatting>
  <conditionalFormatting sqref="C69">
    <cfRule type="cellIs" dxfId="9812" priority="9932" stopIfTrue="1" operator="equal">
      <formula>"Towel"</formula>
    </cfRule>
  </conditionalFormatting>
  <conditionalFormatting sqref="C69">
    <cfRule type="cellIs" dxfId="9811" priority="9942" stopIfTrue="1" operator="equal">
      <formula>"Towel"</formula>
    </cfRule>
    <cfRule type="cellIs" dxfId="9810" priority="9943" stopIfTrue="1" operator="equal">
      <formula>"Napkin Hs"</formula>
    </cfRule>
    <cfRule type="cellIs" dxfId="9809" priority="9948" stopIfTrue="1" operator="equal">
      <formula>"Towel"</formula>
    </cfRule>
    <cfRule type="cellIs" dxfId="9808" priority="9949" stopIfTrue="1" operator="equal">
      <formula>"Napkin Hs"</formula>
    </cfRule>
    <cfRule type="cellIs" dxfId="9807" priority="9954" stopIfTrue="1" operator="equal">
      <formula>"Towel"</formula>
    </cfRule>
    <cfRule type="cellIs" dxfId="9806" priority="9955" stopIfTrue="1" operator="equal">
      <formula>"Napkin Hs"</formula>
    </cfRule>
    <cfRule type="cellIs" dxfId="9805" priority="9956" stopIfTrue="1" operator="equal">
      <formula>"Towel"</formula>
    </cfRule>
    <cfRule type="cellIs" dxfId="9804" priority="9957" stopIfTrue="1" operator="equal">
      <formula>"Napkin Hs"</formula>
    </cfRule>
    <cfRule type="cellIs" dxfId="9803" priority="9962" stopIfTrue="1" operator="equal">
      <formula>"Towel"</formula>
    </cfRule>
    <cfRule type="cellIs" dxfId="9802" priority="9963" stopIfTrue="1" operator="equal">
      <formula>"Napkin Hs"</formula>
    </cfRule>
    <cfRule type="cellIs" dxfId="9801" priority="9972" stopIfTrue="1" operator="equal">
      <formula>"Towel"</formula>
    </cfRule>
    <cfRule type="cellIs" dxfId="9800" priority="9973" stopIfTrue="1" operator="equal">
      <formula>"Napkin Hs"</formula>
    </cfRule>
    <cfRule type="cellIs" dxfId="9799" priority="9978" stopIfTrue="1" operator="equal">
      <formula>"Towel"</formula>
    </cfRule>
    <cfRule type="cellIs" dxfId="9798" priority="9979" stopIfTrue="1" operator="equal">
      <formula>"Napkin Hs"</formula>
    </cfRule>
    <cfRule type="cellIs" dxfId="9797" priority="9980" stopIfTrue="1" operator="equal">
      <formula>"Towel"</formula>
    </cfRule>
    <cfRule type="cellIs" dxfId="9796" priority="9981" stopIfTrue="1" operator="equal">
      <formula>"Napkin Hs"</formula>
    </cfRule>
    <cfRule type="cellIs" dxfId="9795" priority="9986" stopIfTrue="1" operator="equal">
      <formula>"Towel"</formula>
    </cfRule>
    <cfRule type="cellIs" dxfId="9794" priority="9987" stopIfTrue="1" operator="equal">
      <formula>"Napkin Hs"</formula>
    </cfRule>
    <cfRule type="cellIs" dxfId="9793" priority="9996" stopIfTrue="1" operator="equal">
      <formula>"Towel"</formula>
    </cfRule>
    <cfRule type="cellIs" dxfId="9792" priority="9997" stopIfTrue="1" operator="equal">
      <formula>"Napkin Hs"</formula>
    </cfRule>
    <cfRule type="cellIs" dxfId="9791" priority="9998" stopIfTrue="1" operator="equal">
      <formula>"Towel"</formula>
    </cfRule>
    <cfRule type="cellIs" dxfId="9790" priority="9999" stopIfTrue="1" operator="equal">
      <formula>"Napkin Hs"</formula>
    </cfRule>
    <cfRule type="cellIs" dxfId="9789" priority="10004" stopIfTrue="1" operator="equal">
      <formula>"Towel"</formula>
    </cfRule>
    <cfRule type="cellIs" dxfId="9788" priority="10005" stopIfTrue="1" operator="equal">
      <formula>"Napkin Hs"</formula>
    </cfRule>
    <cfRule type="cellIs" dxfId="9787" priority="10014" stopIfTrue="1" operator="equal">
      <formula>"Towel"</formula>
    </cfRule>
    <cfRule type="cellIs" dxfId="9786" priority="10015" stopIfTrue="1" operator="equal">
      <formula>"Napkin Hs"</formula>
    </cfRule>
    <cfRule type="cellIs" dxfId="9785" priority="10016" stopIfTrue="1" operator="equal">
      <formula>"Towel"</formula>
    </cfRule>
    <cfRule type="cellIs" dxfId="9784" priority="10017" stopIfTrue="1" operator="equal">
      <formula>"Napkin Hs"</formula>
    </cfRule>
    <cfRule type="cellIs" dxfId="9783" priority="10023" stopIfTrue="1" operator="equal">
      <formula>"Napkin Hs"</formula>
    </cfRule>
  </conditionalFormatting>
  <conditionalFormatting sqref="C69">
    <cfRule type="cellIs" dxfId="9782" priority="10022" stopIfTrue="1" operator="equal">
      <formula>"Towel"</formula>
    </cfRule>
  </conditionalFormatting>
  <conditionalFormatting sqref="C69">
    <cfRule type="cellIs" dxfId="9781" priority="9933" stopIfTrue="1" operator="equal">
      <formula>"Napkin Hs"</formula>
    </cfRule>
    <cfRule type="cellIs" dxfId="9780" priority="9934" stopIfTrue="1" operator="equal">
      <formula>"Towel"</formula>
    </cfRule>
    <cfRule type="cellIs" dxfId="9779" priority="9935" stopIfTrue="1" operator="equal">
      <formula>"Napkin Hs"</formula>
    </cfRule>
    <cfRule type="cellIs" dxfId="9778" priority="9936" stopIfTrue="1" operator="equal">
      <formula>"Towel"</formula>
    </cfRule>
    <cfRule type="cellIs" dxfId="9777" priority="9937" stopIfTrue="1" operator="equal">
      <formula>"Napkin Hs"</formula>
    </cfRule>
    <cfRule type="cellIs" dxfId="9776" priority="9938" stopIfTrue="1" operator="equal">
      <formula>"Towel"</formula>
    </cfRule>
    <cfRule type="cellIs" dxfId="9775" priority="9939" stopIfTrue="1" operator="equal">
      <formula>"Napkin Hs"</formula>
    </cfRule>
    <cfRule type="cellIs" dxfId="9774" priority="9940" stopIfTrue="1" operator="equal">
      <formula>"Towel"</formula>
    </cfRule>
    <cfRule type="cellIs" dxfId="9773" priority="9941" stopIfTrue="1" operator="equal">
      <formula>"Napkin Hs"</formula>
    </cfRule>
    <cfRule type="cellIs" dxfId="9772" priority="9944" stopIfTrue="1" operator="equal">
      <formula>"Towel"</formula>
    </cfRule>
    <cfRule type="cellIs" dxfId="9771" priority="9945" stopIfTrue="1" operator="equal">
      <formula>"Napkin Hs"</formula>
    </cfRule>
    <cfRule type="cellIs" dxfId="9770" priority="9946" stopIfTrue="1" operator="equal">
      <formula>"Towel"</formula>
    </cfRule>
    <cfRule type="cellIs" dxfId="9769" priority="9947" stopIfTrue="1" operator="equal">
      <formula>"Napkin Hs"</formula>
    </cfRule>
    <cfRule type="cellIs" dxfId="9768" priority="9950" stopIfTrue="1" operator="equal">
      <formula>"Towel"</formula>
    </cfRule>
    <cfRule type="cellIs" dxfId="9767" priority="9951" stopIfTrue="1" operator="equal">
      <formula>"Napkin Hs"</formula>
    </cfRule>
    <cfRule type="cellIs" dxfId="9766" priority="9952" stopIfTrue="1" operator="equal">
      <formula>"Towel"</formula>
    </cfRule>
    <cfRule type="cellIs" dxfId="9765" priority="9953" stopIfTrue="1" operator="equal">
      <formula>"Napkin Hs"</formula>
    </cfRule>
    <cfRule type="cellIs" dxfId="9764" priority="9958" stopIfTrue="1" operator="equal">
      <formula>"Towel"</formula>
    </cfRule>
    <cfRule type="cellIs" dxfId="9763" priority="9959" stopIfTrue="1" operator="equal">
      <formula>"Napkin Hs"</formula>
    </cfRule>
    <cfRule type="cellIs" dxfId="9762" priority="9960" stopIfTrue="1" operator="equal">
      <formula>"Towel"</formula>
    </cfRule>
    <cfRule type="cellIs" dxfId="9761" priority="9961" stopIfTrue="1" operator="equal">
      <formula>"Napkin Hs"</formula>
    </cfRule>
    <cfRule type="cellIs" dxfId="9760" priority="9964" stopIfTrue="1" operator="equal">
      <formula>"Towel"</formula>
    </cfRule>
    <cfRule type="cellIs" dxfId="9759" priority="9965" stopIfTrue="1" operator="equal">
      <formula>"Napkin Hs"</formula>
    </cfRule>
    <cfRule type="cellIs" dxfId="9758" priority="9966" stopIfTrue="1" operator="equal">
      <formula>"Towel"</formula>
    </cfRule>
    <cfRule type="cellIs" dxfId="9757" priority="9967" stopIfTrue="1" operator="equal">
      <formula>"Napkin Hs"</formula>
    </cfRule>
    <cfRule type="cellIs" dxfId="9756" priority="9968" stopIfTrue="1" operator="equal">
      <formula>"Towel"</formula>
    </cfRule>
    <cfRule type="cellIs" dxfId="9755" priority="9969" stopIfTrue="1" operator="equal">
      <formula>"Napkin Hs"</formula>
    </cfRule>
    <cfRule type="cellIs" dxfId="9754" priority="9970" stopIfTrue="1" operator="equal">
      <formula>"Towel"</formula>
    </cfRule>
    <cfRule type="cellIs" dxfId="9753" priority="9971" stopIfTrue="1" operator="equal">
      <formula>"Napkin Hs"</formula>
    </cfRule>
    <cfRule type="cellIs" dxfId="9752" priority="9974" stopIfTrue="1" operator="equal">
      <formula>"Towel"</formula>
    </cfRule>
    <cfRule type="cellIs" dxfId="9751" priority="9975" stopIfTrue="1" operator="equal">
      <formula>"Napkin Hs"</formula>
    </cfRule>
    <cfRule type="cellIs" dxfId="9750" priority="9976" stopIfTrue="1" operator="equal">
      <formula>"Towel"</formula>
    </cfRule>
    <cfRule type="cellIs" dxfId="9749" priority="9977" stopIfTrue="1" operator="equal">
      <formula>"Napkin Hs"</formula>
    </cfRule>
    <cfRule type="cellIs" dxfId="9748" priority="9982" stopIfTrue="1" operator="equal">
      <formula>"Towel"</formula>
    </cfRule>
    <cfRule type="cellIs" dxfId="9747" priority="9983" stopIfTrue="1" operator="equal">
      <formula>"Napkin Hs"</formula>
    </cfRule>
    <cfRule type="cellIs" dxfId="9746" priority="9984" stopIfTrue="1" operator="equal">
      <formula>"Towel"</formula>
    </cfRule>
    <cfRule type="cellIs" dxfId="9745" priority="9985" stopIfTrue="1" operator="equal">
      <formula>"Napkin Hs"</formula>
    </cfRule>
    <cfRule type="cellIs" dxfId="9744" priority="9988" stopIfTrue="1" operator="equal">
      <formula>"Towel"</formula>
    </cfRule>
    <cfRule type="cellIs" dxfId="9743" priority="9989" stopIfTrue="1" operator="equal">
      <formula>"Napkin Hs"</formula>
    </cfRule>
    <cfRule type="cellIs" dxfId="9742" priority="9990" stopIfTrue="1" operator="equal">
      <formula>"Towel"</formula>
    </cfRule>
    <cfRule type="cellIs" dxfId="9741" priority="9991" stopIfTrue="1" operator="equal">
      <formula>"Napkin Hs"</formula>
    </cfRule>
    <cfRule type="cellIs" dxfId="9740" priority="9992" stopIfTrue="1" operator="equal">
      <formula>"Towel"</formula>
    </cfRule>
    <cfRule type="cellIs" dxfId="9739" priority="9993" stopIfTrue="1" operator="equal">
      <formula>"Napkin Hs"</formula>
    </cfRule>
    <cfRule type="cellIs" dxfId="9738" priority="9994" stopIfTrue="1" operator="equal">
      <formula>"Towel"</formula>
    </cfRule>
    <cfRule type="cellIs" dxfId="9737" priority="9995" stopIfTrue="1" operator="equal">
      <formula>"Napkin Hs"</formula>
    </cfRule>
    <cfRule type="cellIs" dxfId="9736" priority="10000" stopIfTrue="1" operator="equal">
      <formula>"Towel"</formula>
    </cfRule>
    <cfRule type="cellIs" dxfId="9735" priority="10001" stopIfTrue="1" operator="equal">
      <formula>"Napkin Hs"</formula>
    </cfRule>
    <cfRule type="cellIs" dxfId="9734" priority="10002" stopIfTrue="1" operator="equal">
      <formula>"Towel"</formula>
    </cfRule>
    <cfRule type="cellIs" dxfId="9733" priority="10003" stopIfTrue="1" operator="equal">
      <formula>"Napkin Hs"</formula>
    </cfRule>
    <cfRule type="cellIs" dxfId="9732" priority="10006" stopIfTrue="1" operator="equal">
      <formula>"Towel"</formula>
    </cfRule>
    <cfRule type="cellIs" dxfId="9731" priority="10007" stopIfTrue="1" operator="equal">
      <formula>"Napkin Hs"</formula>
    </cfRule>
    <cfRule type="cellIs" dxfId="9730" priority="10008" stopIfTrue="1" operator="equal">
      <formula>"Towel"</formula>
    </cfRule>
    <cfRule type="cellIs" dxfId="9729" priority="10009" stopIfTrue="1" operator="equal">
      <formula>"Napkin Hs"</formula>
    </cfRule>
    <cfRule type="cellIs" dxfId="9728" priority="10010" stopIfTrue="1" operator="equal">
      <formula>"Towel"</formula>
    </cfRule>
    <cfRule type="cellIs" dxfId="9727" priority="10011" stopIfTrue="1" operator="equal">
      <formula>"Napkin Hs"</formula>
    </cfRule>
    <cfRule type="cellIs" dxfId="9726" priority="10012" stopIfTrue="1" operator="equal">
      <formula>"Towel"</formula>
    </cfRule>
    <cfRule type="cellIs" dxfId="9725" priority="10013" stopIfTrue="1" operator="equal">
      <formula>"Napkin Hs"</formula>
    </cfRule>
    <cfRule type="cellIs" dxfId="9724" priority="10018" stopIfTrue="1" operator="equal">
      <formula>"Towel"</formula>
    </cfRule>
    <cfRule type="cellIs" dxfId="9723" priority="10019" stopIfTrue="1" operator="equal">
      <formula>"Napkin Hs"</formula>
    </cfRule>
    <cfRule type="cellIs" dxfId="9722" priority="10020" stopIfTrue="1" operator="equal">
      <formula>"Towel"</formula>
    </cfRule>
    <cfRule type="cellIs" dxfId="9721" priority="10021" stopIfTrue="1" operator="equal">
      <formula>"Napkin Hs"</formula>
    </cfRule>
    <cfRule type="cellIs" dxfId="9720" priority="10024" stopIfTrue="1" operator="equal">
      <formula>"Towel"</formula>
    </cfRule>
    <cfRule type="cellIs" dxfId="9719" priority="10025" stopIfTrue="1" operator="equal">
      <formula>"Napkin Hs"</formula>
    </cfRule>
    <cfRule type="cellIs" dxfId="9718" priority="10026" stopIfTrue="1" operator="equal">
      <formula>"Towel"</formula>
    </cfRule>
    <cfRule type="cellIs" dxfId="9717" priority="10027" stopIfTrue="1" operator="equal">
      <formula>"Napkin Hs"</formula>
    </cfRule>
  </conditionalFormatting>
  <conditionalFormatting sqref="C69">
    <cfRule type="cellIs" dxfId="9716" priority="9931" stopIfTrue="1" operator="equal">
      <formula>"Napkin Hs"</formula>
    </cfRule>
  </conditionalFormatting>
  <conditionalFormatting sqref="C69">
    <cfRule type="cellIs" dxfId="9715" priority="9930" stopIfTrue="1" operator="equal">
      <formula>"Napkin Hs"</formula>
    </cfRule>
  </conditionalFormatting>
  <conditionalFormatting sqref="C69">
    <cfRule type="cellIs" dxfId="9714" priority="9929" stopIfTrue="1" operator="equal">
      <formula>"Napkin Hs"</formula>
    </cfRule>
  </conditionalFormatting>
  <conditionalFormatting sqref="C69">
    <cfRule type="cellIs" dxfId="9713" priority="9928" stopIfTrue="1" operator="equal">
      <formula>"Napkin Hs"</formula>
    </cfRule>
  </conditionalFormatting>
  <conditionalFormatting sqref="C69">
    <cfRule type="cellIs" dxfId="9712" priority="9927" stopIfTrue="1" operator="equal">
      <formula>"Napkin Hs"</formula>
    </cfRule>
  </conditionalFormatting>
  <conditionalFormatting sqref="C69">
    <cfRule type="cellIs" dxfId="9711" priority="9926" stopIfTrue="1" operator="equal">
      <formula>"Napkin Hs"</formula>
    </cfRule>
  </conditionalFormatting>
  <conditionalFormatting sqref="C69">
    <cfRule type="cellIs" dxfId="9710" priority="9922" stopIfTrue="1" operator="equal">
      <formula>"Towel"</formula>
    </cfRule>
    <cfRule type="cellIs" dxfId="9709" priority="9923" stopIfTrue="1" operator="equal">
      <formula>"Napkin Hs"</formula>
    </cfRule>
  </conditionalFormatting>
  <conditionalFormatting sqref="C69">
    <cfRule type="cellIs" dxfId="9708" priority="9924" stopIfTrue="1" operator="equal">
      <formula>"Towel"</formula>
    </cfRule>
    <cfRule type="cellIs" dxfId="9707" priority="9925" stopIfTrue="1" operator="equal">
      <formula>"Napkin Hs"</formula>
    </cfRule>
  </conditionalFormatting>
  <conditionalFormatting sqref="C69">
    <cfRule type="cellIs" dxfId="9706" priority="9918" stopIfTrue="1" operator="equal">
      <formula>"Towel"</formula>
    </cfRule>
    <cfRule type="cellIs" dxfId="9705" priority="9919" stopIfTrue="1" operator="equal">
      <formula>"Napkin Hs"</formula>
    </cfRule>
  </conditionalFormatting>
  <conditionalFormatting sqref="C69">
    <cfRule type="cellIs" dxfId="9704" priority="9920" stopIfTrue="1" operator="equal">
      <formula>"Towel"</formula>
    </cfRule>
    <cfRule type="cellIs" dxfId="9703" priority="9921" stopIfTrue="1" operator="equal">
      <formula>"Napkin Hs"</formula>
    </cfRule>
  </conditionalFormatting>
  <conditionalFormatting sqref="B69">
    <cfRule type="cellIs" dxfId="9702" priority="9910" stopIfTrue="1" operator="equal">
      <formula>"Towel"</formula>
    </cfRule>
    <cfRule type="cellIs" dxfId="9701" priority="9911" stopIfTrue="1" operator="equal">
      <formula>"Napkin Hs"</formula>
    </cfRule>
  </conditionalFormatting>
  <conditionalFormatting sqref="B69">
    <cfRule type="cellIs" dxfId="9700" priority="9908" stopIfTrue="1" operator="equal">
      <formula>"Towel"</formula>
    </cfRule>
    <cfRule type="cellIs" dxfId="9699" priority="9909" stopIfTrue="1" operator="equal">
      <formula>"Napkin Hs"</formula>
    </cfRule>
  </conditionalFormatting>
  <conditionalFormatting sqref="B69">
    <cfRule type="cellIs" dxfId="9698" priority="9906" stopIfTrue="1" operator="equal">
      <formula>"Towel"</formula>
    </cfRule>
    <cfRule type="cellIs" dxfId="9697" priority="9907" stopIfTrue="1" operator="equal">
      <formula>"Napkin Hs"</formula>
    </cfRule>
  </conditionalFormatting>
  <conditionalFormatting sqref="B69">
    <cfRule type="cellIs" dxfId="9696" priority="9904" stopIfTrue="1" operator="equal">
      <formula>"Towel"</formula>
    </cfRule>
    <cfRule type="cellIs" dxfId="9695" priority="9905" stopIfTrue="1" operator="equal">
      <formula>"Napkin Hs"</formula>
    </cfRule>
  </conditionalFormatting>
  <conditionalFormatting sqref="B69">
    <cfRule type="cellIs" dxfId="9694" priority="9902" stopIfTrue="1" operator="equal">
      <formula>"Towel"</formula>
    </cfRule>
    <cfRule type="cellIs" dxfId="9693" priority="9903" stopIfTrue="1" operator="equal">
      <formula>"Napkin Hs"</formula>
    </cfRule>
  </conditionalFormatting>
  <conditionalFormatting sqref="B69">
    <cfRule type="cellIs" dxfId="9692" priority="9900" stopIfTrue="1" operator="equal">
      <formula>"Towel"</formula>
    </cfRule>
    <cfRule type="cellIs" dxfId="9691" priority="9901" stopIfTrue="1" operator="equal">
      <formula>"Napkin Hs"</formula>
    </cfRule>
  </conditionalFormatting>
  <conditionalFormatting sqref="B69">
    <cfRule type="cellIs" dxfId="9690" priority="9898" stopIfTrue="1" operator="equal">
      <formula>"Towel"</formula>
    </cfRule>
    <cfRule type="cellIs" dxfId="9689" priority="9899" stopIfTrue="1" operator="equal">
      <formula>"Napkin Hs"</formula>
    </cfRule>
  </conditionalFormatting>
  <conditionalFormatting sqref="B69">
    <cfRule type="cellIs" dxfId="9688" priority="9896" stopIfTrue="1" operator="equal">
      <formula>"Towel"</formula>
    </cfRule>
    <cfRule type="cellIs" dxfId="9687" priority="9897" stopIfTrue="1" operator="equal">
      <formula>"Napkin Hs"</formula>
    </cfRule>
  </conditionalFormatting>
  <conditionalFormatting sqref="B69">
    <cfRule type="cellIs" dxfId="9686" priority="9894" stopIfTrue="1" operator="equal">
      <formula>"Towel"</formula>
    </cfRule>
    <cfRule type="cellIs" dxfId="9685" priority="9895" stopIfTrue="1" operator="equal">
      <formula>"Napkin Hs"</formula>
    </cfRule>
  </conditionalFormatting>
  <conditionalFormatting sqref="B69">
    <cfRule type="cellIs" dxfId="9684" priority="9893" stopIfTrue="1" operator="equal">
      <formula>"Napkin Hs"</formula>
    </cfRule>
  </conditionalFormatting>
  <conditionalFormatting sqref="B69">
    <cfRule type="cellIs" dxfId="9683" priority="9892" stopIfTrue="1" operator="equal">
      <formula>"Napkin Hs"</formula>
    </cfRule>
  </conditionalFormatting>
  <conditionalFormatting sqref="B69">
    <cfRule type="cellIs" dxfId="9682" priority="9891" stopIfTrue="1" operator="equal">
      <formula>"Napkin Hs"</formula>
    </cfRule>
  </conditionalFormatting>
  <conditionalFormatting sqref="B69">
    <cfRule type="cellIs" dxfId="9681" priority="9916" stopIfTrue="1" operator="equal">
      <formula>"Towel"</formula>
    </cfRule>
    <cfRule type="cellIs" dxfId="9680" priority="9917" stopIfTrue="1" operator="equal">
      <formula>"Napkin Hs"</formula>
    </cfRule>
  </conditionalFormatting>
  <conditionalFormatting sqref="B69">
    <cfRule type="cellIs" dxfId="9679" priority="9914" stopIfTrue="1" operator="equal">
      <formula>"Towel"</formula>
    </cfRule>
    <cfRule type="cellIs" dxfId="9678" priority="9915" stopIfTrue="1" operator="equal">
      <formula>"Napkin Hs"</formula>
    </cfRule>
  </conditionalFormatting>
  <conditionalFormatting sqref="B69">
    <cfRule type="cellIs" dxfId="9677" priority="9912" stopIfTrue="1" operator="equal">
      <formula>"Towel"</formula>
    </cfRule>
    <cfRule type="cellIs" dxfId="9676" priority="9913" stopIfTrue="1" operator="equal">
      <formula>"Napkin Hs"</formula>
    </cfRule>
  </conditionalFormatting>
  <conditionalFormatting sqref="B68:C68">
    <cfRule type="cellIs" dxfId="9675" priority="9869" stopIfTrue="1" operator="equal">
      <formula>"Towel"</formula>
    </cfRule>
    <cfRule type="cellIs" dxfId="9674" priority="9870" stopIfTrue="1" operator="equal">
      <formula>"Napkin Hs"</formula>
    </cfRule>
  </conditionalFormatting>
  <conditionalFormatting sqref="C68">
    <cfRule type="cellIs" dxfId="9673" priority="9865" stopIfTrue="1" operator="equal">
      <formula>"Towel"</formula>
    </cfRule>
    <cfRule type="cellIs" dxfId="9672" priority="9866" stopIfTrue="1" operator="equal">
      <formula>"Napkin Hs"</formula>
    </cfRule>
  </conditionalFormatting>
  <conditionalFormatting sqref="C68">
    <cfRule type="cellIs" dxfId="9671" priority="9868" stopIfTrue="1" operator="equal">
      <formula>"Napkin Hs"</formula>
    </cfRule>
  </conditionalFormatting>
  <conditionalFormatting sqref="C68">
    <cfRule type="cellIs" dxfId="9670" priority="9867" stopIfTrue="1" operator="equal">
      <formula>"Towel"</formula>
    </cfRule>
  </conditionalFormatting>
  <conditionalFormatting sqref="B68">
    <cfRule type="cellIs" dxfId="9669" priority="9863" stopIfTrue="1" operator="equal">
      <formula>"Towel"</formula>
    </cfRule>
    <cfRule type="cellIs" dxfId="9668" priority="9864" stopIfTrue="1" operator="equal">
      <formula>"Napkin Hs"</formula>
    </cfRule>
  </conditionalFormatting>
  <conditionalFormatting sqref="B68">
    <cfRule type="cellIs" dxfId="9667" priority="9861" stopIfTrue="1" operator="equal">
      <formula>"Towel"</formula>
    </cfRule>
    <cfRule type="cellIs" dxfId="9666" priority="9862" stopIfTrue="1" operator="equal">
      <formula>"Napkin Hs"</formula>
    </cfRule>
  </conditionalFormatting>
  <conditionalFormatting sqref="B68">
    <cfRule type="cellIs" dxfId="9665" priority="9859" stopIfTrue="1" operator="equal">
      <formula>"Towel"</formula>
    </cfRule>
    <cfRule type="cellIs" dxfId="9664" priority="9860" stopIfTrue="1" operator="equal">
      <formula>"Napkin Hs"</formula>
    </cfRule>
  </conditionalFormatting>
  <conditionalFormatting sqref="B68">
    <cfRule type="cellIs" dxfId="9663" priority="9857" stopIfTrue="1" operator="equal">
      <formula>"Towel"</formula>
    </cfRule>
    <cfRule type="cellIs" dxfId="9662" priority="9858" stopIfTrue="1" operator="equal">
      <formula>"Napkin Hs"</formula>
    </cfRule>
  </conditionalFormatting>
  <conditionalFormatting sqref="B68">
    <cfRule type="cellIs" dxfId="9661" priority="9855" stopIfTrue="1" operator="equal">
      <formula>"Towel"</formula>
    </cfRule>
    <cfRule type="cellIs" dxfId="9660" priority="9856" stopIfTrue="1" operator="equal">
      <formula>"Napkin Hs"</formula>
    </cfRule>
  </conditionalFormatting>
  <conditionalFormatting sqref="B68">
    <cfRule type="cellIs" dxfId="9659" priority="9853" stopIfTrue="1" operator="equal">
      <formula>"Towel"</formula>
    </cfRule>
    <cfRule type="cellIs" dxfId="9658" priority="9854" stopIfTrue="1" operator="equal">
      <formula>"Napkin Hs"</formula>
    </cfRule>
  </conditionalFormatting>
  <conditionalFormatting sqref="B68">
    <cfRule type="cellIs" dxfId="9657" priority="9851" stopIfTrue="1" operator="equal">
      <formula>"Towel"</formula>
    </cfRule>
    <cfRule type="cellIs" dxfId="9656" priority="9852" stopIfTrue="1" operator="equal">
      <formula>"Napkin Hs"</formula>
    </cfRule>
  </conditionalFormatting>
  <conditionalFormatting sqref="B68">
    <cfRule type="cellIs" dxfId="9655" priority="9849" stopIfTrue="1" operator="equal">
      <formula>"Towel"</formula>
    </cfRule>
    <cfRule type="cellIs" dxfId="9654" priority="9850" stopIfTrue="1" operator="equal">
      <formula>"Napkin Hs"</formula>
    </cfRule>
  </conditionalFormatting>
  <conditionalFormatting sqref="B68">
    <cfRule type="cellIs" dxfId="9653" priority="9848" stopIfTrue="1" operator="equal">
      <formula>"Napkin Hs"</formula>
    </cfRule>
  </conditionalFormatting>
  <conditionalFormatting sqref="B68">
    <cfRule type="cellIs" dxfId="9652" priority="9847" stopIfTrue="1" operator="equal">
      <formula>"Napkin Hs"</formula>
    </cfRule>
  </conditionalFormatting>
  <conditionalFormatting sqref="B68">
    <cfRule type="cellIs" dxfId="9651" priority="9846" stopIfTrue="1" operator="equal">
      <formula>"Napkin Hs"</formula>
    </cfRule>
  </conditionalFormatting>
  <conditionalFormatting sqref="C68">
    <cfRule type="cellIs" dxfId="9650" priority="9844" stopIfTrue="1" operator="equal">
      <formula>"Towel"</formula>
    </cfRule>
    <cfRule type="cellIs" dxfId="9649" priority="9845" stopIfTrue="1" operator="equal">
      <formula>"Napkin Hs"</formula>
    </cfRule>
  </conditionalFormatting>
  <conditionalFormatting sqref="C68">
    <cfRule type="cellIs" dxfId="9648" priority="9840" stopIfTrue="1" operator="equal">
      <formula>"Towel"</formula>
    </cfRule>
    <cfRule type="cellIs" dxfId="9647" priority="9841" stopIfTrue="1" operator="equal">
      <formula>"Napkin Hs"</formula>
    </cfRule>
  </conditionalFormatting>
  <conditionalFormatting sqref="C68">
    <cfRule type="cellIs" dxfId="9646" priority="9842" stopIfTrue="1" operator="equal">
      <formula>"Towel"</formula>
    </cfRule>
    <cfRule type="cellIs" dxfId="9645" priority="9843" stopIfTrue="1" operator="equal">
      <formula>"Napkin Hs"</formula>
    </cfRule>
  </conditionalFormatting>
  <conditionalFormatting sqref="C68">
    <cfRule type="cellIs" dxfId="9644" priority="9838" stopIfTrue="1" operator="equal">
      <formula>"Towel"</formula>
    </cfRule>
    <cfRule type="cellIs" dxfId="9643" priority="9839" stopIfTrue="1" operator="equal">
      <formula>"Napkin Hs"</formula>
    </cfRule>
  </conditionalFormatting>
  <conditionalFormatting sqref="C68">
    <cfRule type="cellIs" dxfId="9642" priority="9836" stopIfTrue="1" operator="equal">
      <formula>"Towel"</formula>
    </cfRule>
    <cfRule type="cellIs" dxfId="9641" priority="9837" stopIfTrue="1" operator="equal">
      <formula>"Napkin Hs"</formula>
    </cfRule>
  </conditionalFormatting>
  <conditionalFormatting sqref="C68">
    <cfRule type="cellIs" dxfId="9640" priority="9834" stopIfTrue="1" operator="equal">
      <formula>"Towel"</formula>
    </cfRule>
    <cfRule type="cellIs" dxfId="9639" priority="9835" stopIfTrue="1" operator="equal">
      <formula>"Napkin Hs"</formula>
    </cfRule>
  </conditionalFormatting>
  <conditionalFormatting sqref="C68">
    <cfRule type="cellIs" dxfId="9638" priority="9826" stopIfTrue="1" operator="equal">
      <formula>"Towel"</formula>
    </cfRule>
    <cfRule type="cellIs" dxfId="9637" priority="9827" stopIfTrue="1" operator="equal">
      <formula>"Napkin Hs"</formula>
    </cfRule>
  </conditionalFormatting>
  <conditionalFormatting sqref="C68">
    <cfRule type="cellIs" dxfId="9636" priority="9828" stopIfTrue="1" operator="equal">
      <formula>"Towel"</formula>
    </cfRule>
    <cfRule type="cellIs" dxfId="9635" priority="9829" stopIfTrue="1" operator="equal">
      <formula>"Napkin Hs"</formula>
    </cfRule>
  </conditionalFormatting>
  <conditionalFormatting sqref="C68">
    <cfRule type="cellIs" dxfId="9634" priority="9824" stopIfTrue="1" operator="equal">
      <formula>"Towel"</formula>
    </cfRule>
    <cfRule type="cellIs" dxfId="9633" priority="9825" stopIfTrue="1" operator="equal">
      <formula>"Napkin Hs"</formula>
    </cfRule>
  </conditionalFormatting>
  <conditionalFormatting sqref="C68">
    <cfRule type="cellIs" dxfId="9632" priority="9822" stopIfTrue="1" operator="equal">
      <formula>"Towel"</formula>
    </cfRule>
    <cfRule type="cellIs" dxfId="9631" priority="9823" stopIfTrue="1" operator="equal">
      <formula>"Napkin Hs"</formula>
    </cfRule>
  </conditionalFormatting>
  <conditionalFormatting sqref="C68">
    <cfRule type="cellIs" dxfId="9630" priority="9830" stopIfTrue="1" operator="equal">
      <formula>"Towel"</formula>
    </cfRule>
    <cfRule type="cellIs" dxfId="9629" priority="9831" stopIfTrue="1" operator="equal">
      <formula>"Napkin Hs"</formula>
    </cfRule>
  </conditionalFormatting>
  <conditionalFormatting sqref="C68">
    <cfRule type="cellIs" dxfId="9628" priority="9832" stopIfTrue="1" operator="equal">
      <formula>"Towel"</formula>
    </cfRule>
    <cfRule type="cellIs" dxfId="9627" priority="9833" stopIfTrue="1" operator="equal">
      <formula>"Napkin Hs"</formula>
    </cfRule>
  </conditionalFormatting>
  <conditionalFormatting sqref="C68">
    <cfRule type="cellIs" dxfId="9626" priority="9820" stopIfTrue="1" operator="equal">
      <formula>"Towel"</formula>
    </cfRule>
    <cfRule type="cellIs" dxfId="9625" priority="9821" stopIfTrue="1" operator="equal">
      <formula>"Napkin Hs"</formula>
    </cfRule>
  </conditionalFormatting>
  <conditionalFormatting sqref="C68">
    <cfRule type="cellIs" dxfId="9624" priority="9816" stopIfTrue="1" operator="equal">
      <formula>"Towel"</formula>
    </cfRule>
    <cfRule type="cellIs" dxfId="9623" priority="9817" stopIfTrue="1" operator="equal">
      <formula>"Napkin Hs"</formula>
    </cfRule>
  </conditionalFormatting>
  <conditionalFormatting sqref="C68">
    <cfRule type="cellIs" dxfId="9622" priority="9818" stopIfTrue="1" operator="equal">
      <formula>"Towel"</formula>
    </cfRule>
    <cfRule type="cellIs" dxfId="9621" priority="9819" stopIfTrue="1" operator="equal">
      <formula>"Napkin Hs"</formula>
    </cfRule>
  </conditionalFormatting>
  <conditionalFormatting sqref="C68">
    <cfRule type="cellIs" dxfId="9620" priority="9814" stopIfTrue="1" operator="equal">
      <formula>"Towel"</formula>
    </cfRule>
    <cfRule type="cellIs" dxfId="9619" priority="9815" stopIfTrue="1" operator="equal">
      <formula>"Napkin Hs"</formula>
    </cfRule>
  </conditionalFormatting>
  <conditionalFormatting sqref="C68">
    <cfRule type="cellIs" dxfId="9618" priority="9812" stopIfTrue="1" operator="equal">
      <formula>"Towel"</formula>
    </cfRule>
    <cfRule type="cellIs" dxfId="9617" priority="9813" stopIfTrue="1" operator="equal">
      <formula>"Napkin Hs"</formula>
    </cfRule>
  </conditionalFormatting>
  <conditionalFormatting sqref="C68">
    <cfRule type="cellIs" dxfId="9616" priority="9810" stopIfTrue="1" operator="equal">
      <formula>"Towel"</formula>
    </cfRule>
    <cfRule type="cellIs" dxfId="9615" priority="9811" stopIfTrue="1" operator="equal">
      <formula>"Napkin Hs"</formula>
    </cfRule>
  </conditionalFormatting>
  <conditionalFormatting sqref="C68">
    <cfRule type="cellIs" dxfId="9614" priority="9802" stopIfTrue="1" operator="equal">
      <formula>"Towel"</formula>
    </cfRule>
    <cfRule type="cellIs" dxfId="9613" priority="9803" stopIfTrue="1" operator="equal">
      <formula>"Napkin Hs"</formula>
    </cfRule>
  </conditionalFormatting>
  <conditionalFormatting sqref="C68">
    <cfRule type="cellIs" dxfId="9612" priority="9804" stopIfTrue="1" operator="equal">
      <formula>"Towel"</formula>
    </cfRule>
    <cfRule type="cellIs" dxfId="9611" priority="9805" stopIfTrue="1" operator="equal">
      <formula>"Napkin Hs"</formula>
    </cfRule>
  </conditionalFormatting>
  <conditionalFormatting sqref="C68">
    <cfRule type="cellIs" dxfId="9610" priority="9800" stopIfTrue="1" operator="equal">
      <formula>"Towel"</formula>
    </cfRule>
    <cfRule type="cellIs" dxfId="9609" priority="9801" stopIfTrue="1" operator="equal">
      <formula>"Napkin Hs"</formula>
    </cfRule>
  </conditionalFormatting>
  <conditionalFormatting sqref="C68">
    <cfRule type="cellIs" dxfId="9608" priority="9798" stopIfTrue="1" operator="equal">
      <formula>"Towel"</formula>
    </cfRule>
    <cfRule type="cellIs" dxfId="9607" priority="9799" stopIfTrue="1" operator="equal">
      <formula>"Napkin Hs"</formula>
    </cfRule>
  </conditionalFormatting>
  <conditionalFormatting sqref="C68">
    <cfRule type="cellIs" dxfId="9606" priority="9806" stopIfTrue="1" operator="equal">
      <formula>"Towel"</formula>
    </cfRule>
    <cfRule type="cellIs" dxfId="9605" priority="9807" stopIfTrue="1" operator="equal">
      <formula>"Napkin Hs"</formula>
    </cfRule>
  </conditionalFormatting>
  <conditionalFormatting sqref="C68">
    <cfRule type="cellIs" dxfId="9604" priority="9808" stopIfTrue="1" operator="equal">
      <formula>"Towel"</formula>
    </cfRule>
    <cfRule type="cellIs" dxfId="9603" priority="9809" stopIfTrue="1" operator="equal">
      <formula>"Napkin Hs"</formula>
    </cfRule>
  </conditionalFormatting>
  <conditionalFormatting sqref="C68">
    <cfRule type="cellIs" dxfId="9602" priority="9796" stopIfTrue="1" operator="equal">
      <formula>"Towel"</formula>
    </cfRule>
    <cfRule type="cellIs" dxfId="9601" priority="9797" stopIfTrue="1" operator="equal">
      <formula>"Napkin Hs"</formula>
    </cfRule>
  </conditionalFormatting>
  <conditionalFormatting sqref="C68">
    <cfRule type="cellIs" dxfId="9600" priority="9792" stopIfTrue="1" operator="equal">
      <formula>"Towel"</formula>
    </cfRule>
    <cfRule type="cellIs" dxfId="9599" priority="9793" stopIfTrue="1" operator="equal">
      <formula>"Napkin Hs"</formula>
    </cfRule>
  </conditionalFormatting>
  <conditionalFormatting sqref="C68">
    <cfRule type="cellIs" dxfId="9598" priority="9794" stopIfTrue="1" operator="equal">
      <formula>"Towel"</formula>
    </cfRule>
    <cfRule type="cellIs" dxfId="9597" priority="9795" stopIfTrue="1" operator="equal">
      <formula>"Napkin Hs"</formula>
    </cfRule>
  </conditionalFormatting>
  <conditionalFormatting sqref="C68">
    <cfRule type="cellIs" dxfId="9596" priority="9788" stopIfTrue="1" operator="equal">
      <formula>"Towel"</formula>
    </cfRule>
    <cfRule type="cellIs" dxfId="9595" priority="9789" stopIfTrue="1" operator="equal">
      <formula>"Napkin Hs"</formula>
    </cfRule>
  </conditionalFormatting>
  <conditionalFormatting sqref="C68">
    <cfRule type="cellIs" dxfId="9594" priority="9790" stopIfTrue="1" operator="equal">
      <formula>"Towel"</formula>
    </cfRule>
    <cfRule type="cellIs" dxfId="9593" priority="9791" stopIfTrue="1" operator="equal">
      <formula>"Napkin Hs"</formula>
    </cfRule>
  </conditionalFormatting>
  <conditionalFormatting sqref="C68">
    <cfRule type="cellIs" dxfId="9592" priority="9786" stopIfTrue="1" operator="equal">
      <formula>"Towel"</formula>
    </cfRule>
    <cfRule type="cellIs" dxfId="9591" priority="9787" stopIfTrue="1" operator="equal">
      <formula>"Napkin Hs"</formula>
    </cfRule>
  </conditionalFormatting>
  <conditionalFormatting sqref="C68">
    <cfRule type="cellIs" dxfId="9590" priority="9780" stopIfTrue="1" operator="equal">
      <formula>"Towel"</formula>
    </cfRule>
    <cfRule type="cellIs" dxfId="9589" priority="9781" stopIfTrue="1" operator="equal">
      <formula>"Napkin Hs"</formula>
    </cfRule>
  </conditionalFormatting>
  <conditionalFormatting sqref="C68">
    <cfRule type="cellIs" dxfId="9588" priority="9784" stopIfTrue="1" operator="equal">
      <formula>"Towel"</formula>
    </cfRule>
    <cfRule type="cellIs" dxfId="9587" priority="9785" stopIfTrue="1" operator="equal">
      <formula>"Napkin Hs"</formula>
    </cfRule>
  </conditionalFormatting>
  <conditionalFormatting sqref="C68">
    <cfRule type="cellIs" dxfId="9586" priority="9782" stopIfTrue="1" operator="equal">
      <formula>"Towel"</formula>
    </cfRule>
    <cfRule type="cellIs" dxfId="9585" priority="9783" stopIfTrue="1" operator="equal">
      <formula>"Napkin Hs"</formula>
    </cfRule>
  </conditionalFormatting>
  <conditionalFormatting sqref="C68">
    <cfRule type="cellIs" dxfId="9584" priority="9774" stopIfTrue="1" operator="equal">
      <formula>"Towel"</formula>
    </cfRule>
    <cfRule type="cellIs" dxfId="9583" priority="9775" stopIfTrue="1" operator="equal">
      <formula>"Napkin Hs"</formula>
    </cfRule>
  </conditionalFormatting>
  <conditionalFormatting sqref="C68">
    <cfRule type="cellIs" dxfId="9582" priority="9776" stopIfTrue="1" operator="equal">
      <formula>"Towel"</formula>
    </cfRule>
    <cfRule type="cellIs" dxfId="9581" priority="9777" stopIfTrue="1" operator="equal">
      <formula>"Napkin Hs"</formula>
    </cfRule>
  </conditionalFormatting>
  <conditionalFormatting sqref="C68">
    <cfRule type="cellIs" dxfId="9580" priority="9778" stopIfTrue="1" operator="equal">
      <formula>"Towel"</formula>
    </cfRule>
    <cfRule type="cellIs" dxfId="9579" priority="9779" stopIfTrue="1" operator="equal">
      <formula>"Napkin Hs"</formula>
    </cfRule>
  </conditionalFormatting>
  <conditionalFormatting sqref="C68">
    <cfRule type="cellIs" dxfId="9578" priority="9772" stopIfTrue="1" operator="equal">
      <formula>"Towel"</formula>
    </cfRule>
    <cfRule type="cellIs" dxfId="9577" priority="9773" stopIfTrue="1" operator="equal">
      <formula>"Napkin Hs"</formula>
    </cfRule>
  </conditionalFormatting>
  <conditionalFormatting sqref="C68">
    <cfRule type="cellIs" dxfId="9576" priority="9770" stopIfTrue="1" operator="equal">
      <formula>"Towel"</formula>
    </cfRule>
    <cfRule type="cellIs" dxfId="9575" priority="9771" stopIfTrue="1" operator="equal">
      <formula>"Napkin Hs"</formula>
    </cfRule>
  </conditionalFormatting>
  <conditionalFormatting sqref="C68">
    <cfRule type="cellIs" dxfId="9574" priority="9746" stopIfTrue="1" operator="equal">
      <formula>"Towel"</formula>
    </cfRule>
  </conditionalFormatting>
  <conditionalFormatting sqref="C68">
    <cfRule type="cellIs" dxfId="9573" priority="9747" stopIfTrue="1" operator="equal">
      <formula>"Napkin Hs"</formula>
    </cfRule>
    <cfRule type="cellIs" dxfId="9572" priority="9752" stopIfTrue="1" operator="equal">
      <formula>"Towel"</formula>
    </cfRule>
    <cfRule type="cellIs" dxfId="9571" priority="9753" stopIfTrue="1" operator="equal">
      <formula>"Napkin Hs"</formula>
    </cfRule>
    <cfRule type="cellIs" dxfId="9570" priority="9762" stopIfTrue="1" operator="equal">
      <formula>"Towel"</formula>
    </cfRule>
    <cfRule type="cellIs" dxfId="9569" priority="9763" stopIfTrue="1" operator="equal">
      <formula>"Napkin Hs"</formula>
    </cfRule>
    <cfRule type="cellIs" dxfId="9568" priority="9768" stopIfTrue="1" operator="equal">
      <formula>"Towel"</formula>
    </cfRule>
    <cfRule type="cellIs" dxfId="9567" priority="9769" stopIfTrue="1" operator="equal">
      <formula>"Napkin Hs"</formula>
    </cfRule>
  </conditionalFormatting>
  <conditionalFormatting sqref="C68">
    <cfRule type="cellIs" dxfId="9566" priority="9748" stopIfTrue="1" operator="equal">
      <formula>"Towel"</formula>
    </cfRule>
    <cfRule type="cellIs" dxfId="9565" priority="9749" stopIfTrue="1" operator="equal">
      <formula>"Napkin Hs"</formula>
    </cfRule>
    <cfRule type="cellIs" dxfId="9564" priority="9750" stopIfTrue="1" operator="equal">
      <formula>"Towel"</formula>
    </cfRule>
    <cfRule type="cellIs" dxfId="9563" priority="9751" stopIfTrue="1" operator="equal">
      <formula>"Napkin Hs"</formula>
    </cfRule>
    <cfRule type="cellIs" dxfId="9562" priority="9754" stopIfTrue="1" operator="equal">
      <formula>"Towel"</formula>
    </cfRule>
    <cfRule type="cellIs" dxfId="9561" priority="9755" stopIfTrue="1" operator="equal">
      <formula>"Napkin Hs"</formula>
    </cfRule>
    <cfRule type="cellIs" dxfId="9560" priority="9756" stopIfTrue="1" operator="equal">
      <formula>"Towel"</formula>
    </cfRule>
    <cfRule type="cellIs" dxfId="9559" priority="9757" stopIfTrue="1" operator="equal">
      <formula>"Napkin Hs"</formula>
    </cfRule>
    <cfRule type="cellIs" dxfId="9558" priority="9758" stopIfTrue="1" operator="equal">
      <formula>"Towel"</formula>
    </cfRule>
    <cfRule type="cellIs" dxfId="9557" priority="9759" stopIfTrue="1" operator="equal">
      <formula>"Napkin Hs"</formula>
    </cfRule>
    <cfRule type="cellIs" dxfId="9556" priority="9760" stopIfTrue="1" operator="equal">
      <formula>"Towel"</formula>
    </cfRule>
    <cfRule type="cellIs" dxfId="9555" priority="9761" stopIfTrue="1" operator="equal">
      <formula>"Napkin Hs"</formula>
    </cfRule>
    <cfRule type="cellIs" dxfId="9554" priority="9764" stopIfTrue="1" operator="equal">
      <formula>"Towel"</formula>
    </cfRule>
    <cfRule type="cellIs" dxfId="9553" priority="9765" stopIfTrue="1" operator="equal">
      <formula>"Napkin Hs"</formula>
    </cfRule>
    <cfRule type="cellIs" dxfId="9552" priority="9767" stopIfTrue="1" operator="equal">
      <formula>"Napkin Hs"</formula>
    </cfRule>
  </conditionalFormatting>
  <conditionalFormatting sqref="C68">
    <cfRule type="cellIs" dxfId="9551" priority="9766" stopIfTrue="1" operator="equal">
      <formula>"Towel"</formula>
    </cfRule>
  </conditionalFormatting>
  <conditionalFormatting sqref="C68">
    <cfRule type="cellIs" dxfId="9550" priority="9744" stopIfTrue="1" operator="equal">
      <formula>"Towel"</formula>
    </cfRule>
    <cfRule type="cellIs" dxfId="9549" priority="9745" stopIfTrue="1" operator="equal">
      <formula>"Napkin Hs"</formula>
    </cfRule>
  </conditionalFormatting>
  <conditionalFormatting sqref="C68">
    <cfRule type="cellIs" dxfId="9548" priority="9743" stopIfTrue="1" operator="equal">
      <formula>"Napkin Hs"</formula>
    </cfRule>
  </conditionalFormatting>
  <conditionalFormatting sqref="C68">
    <cfRule type="cellIs" dxfId="9547" priority="9742" stopIfTrue="1" operator="equal">
      <formula>"Towel"</formula>
    </cfRule>
  </conditionalFormatting>
  <conditionalFormatting sqref="C68">
    <cfRule type="cellIs" dxfId="9546" priority="9740" stopIfTrue="1" operator="equal">
      <formula>"Towel"</formula>
    </cfRule>
  </conditionalFormatting>
  <conditionalFormatting sqref="C68">
    <cfRule type="cellIs" dxfId="9545" priority="9741" stopIfTrue="1" operator="equal">
      <formula>"Napkin Hs"</formula>
    </cfRule>
  </conditionalFormatting>
  <conditionalFormatting sqref="C68">
    <cfRule type="cellIs" dxfId="9544" priority="9644" stopIfTrue="1" operator="equal">
      <formula>"Towel"</formula>
    </cfRule>
  </conditionalFormatting>
  <conditionalFormatting sqref="C68">
    <cfRule type="cellIs" dxfId="9543" priority="9654" stopIfTrue="1" operator="equal">
      <formula>"Towel"</formula>
    </cfRule>
    <cfRule type="cellIs" dxfId="9542" priority="9655" stopIfTrue="1" operator="equal">
      <formula>"Napkin Hs"</formula>
    </cfRule>
    <cfRule type="cellIs" dxfId="9541" priority="9660" stopIfTrue="1" operator="equal">
      <formula>"Towel"</formula>
    </cfRule>
    <cfRule type="cellIs" dxfId="9540" priority="9661" stopIfTrue="1" operator="equal">
      <formula>"Napkin Hs"</formula>
    </cfRule>
    <cfRule type="cellIs" dxfId="9539" priority="9666" stopIfTrue="1" operator="equal">
      <formula>"Towel"</formula>
    </cfRule>
    <cfRule type="cellIs" dxfId="9538" priority="9667" stopIfTrue="1" operator="equal">
      <formula>"Napkin Hs"</formula>
    </cfRule>
    <cfRule type="cellIs" dxfId="9537" priority="9668" stopIfTrue="1" operator="equal">
      <formula>"Towel"</formula>
    </cfRule>
    <cfRule type="cellIs" dxfId="9536" priority="9669" stopIfTrue="1" operator="equal">
      <formula>"Napkin Hs"</formula>
    </cfRule>
    <cfRule type="cellIs" dxfId="9535" priority="9674" stopIfTrue="1" operator="equal">
      <formula>"Towel"</formula>
    </cfRule>
    <cfRule type="cellIs" dxfId="9534" priority="9675" stopIfTrue="1" operator="equal">
      <formula>"Napkin Hs"</formula>
    </cfRule>
    <cfRule type="cellIs" dxfId="9533" priority="9684" stopIfTrue="1" operator="equal">
      <formula>"Towel"</formula>
    </cfRule>
    <cfRule type="cellIs" dxfId="9532" priority="9685" stopIfTrue="1" operator="equal">
      <formula>"Napkin Hs"</formula>
    </cfRule>
    <cfRule type="cellIs" dxfId="9531" priority="9690" stopIfTrue="1" operator="equal">
      <formula>"Towel"</formula>
    </cfRule>
    <cfRule type="cellIs" dxfId="9530" priority="9691" stopIfTrue="1" operator="equal">
      <formula>"Napkin Hs"</formula>
    </cfRule>
    <cfRule type="cellIs" dxfId="9529" priority="9692" stopIfTrue="1" operator="equal">
      <formula>"Towel"</formula>
    </cfRule>
    <cfRule type="cellIs" dxfId="9528" priority="9693" stopIfTrue="1" operator="equal">
      <formula>"Napkin Hs"</formula>
    </cfRule>
    <cfRule type="cellIs" dxfId="9527" priority="9698" stopIfTrue="1" operator="equal">
      <formula>"Towel"</formula>
    </cfRule>
    <cfRule type="cellIs" dxfId="9526" priority="9699" stopIfTrue="1" operator="equal">
      <formula>"Napkin Hs"</formula>
    </cfRule>
    <cfRule type="cellIs" dxfId="9525" priority="9708" stopIfTrue="1" operator="equal">
      <formula>"Towel"</formula>
    </cfRule>
    <cfRule type="cellIs" dxfId="9524" priority="9709" stopIfTrue="1" operator="equal">
      <formula>"Napkin Hs"</formula>
    </cfRule>
    <cfRule type="cellIs" dxfId="9523" priority="9710" stopIfTrue="1" operator="equal">
      <formula>"Towel"</formula>
    </cfRule>
    <cfRule type="cellIs" dxfId="9522" priority="9711" stopIfTrue="1" operator="equal">
      <formula>"Napkin Hs"</formula>
    </cfRule>
    <cfRule type="cellIs" dxfId="9521" priority="9716" stopIfTrue="1" operator="equal">
      <formula>"Towel"</formula>
    </cfRule>
    <cfRule type="cellIs" dxfId="9520" priority="9717" stopIfTrue="1" operator="equal">
      <formula>"Napkin Hs"</formula>
    </cfRule>
    <cfRule type="cellIs" dxfId="9519" priority="9726" stopIfTrue="1" operator="equal">
      <formula>"Towel"</formula>
    </cfRule>
    <cfRule type="cellIs" dxfId="9518" priority="9727" stopIfTrue="1" operator="equal">
      <formula>"Napkin Hs"</formula>
    </cfRule>
    <cfRule type="cellIs" dxfId="9517" priority="9728" stopIfTrue="1" operator="equal">
      <formula>"Towel"</formula>
    </cfRule>
    <cfRule type="cellIs" dxfId="9516" priority="9729" stopIfTrue="1" operator="equal">
      <formula>"Napkin Hs"</formula>
    </cfRule>
    <cfRule type="cellIs" dxfId="9515" priority="9735" stopIfTrue="1" operator="equal">
      <formula>"Napkin Hs"</formula>
    </cfRule>
  </conditionalFormatting>
  <conditionalFormatting sqref="C68">
    <cfRule type="cellIs" dxfId="9514" priority="9734" stopIfTrue="1" operator="equal">
      <formula>"Towel"</formula>
    </cfRule>
  </conditionalFormatting>
  <conditionalFormatting sqref="C68">
    <cfRule type="cellIs" dxfId="9513" priority="9645" stopIfTrue="1" operator="equal">
      <formula>"Napkin Hs"</formula>
    </cfRule>
    <cfRule type="cellIs" dxfId="9512" priority="9646" stopIfTrue="1" operator="equal">
      <formula>"Towel"</formula>
    </cfRule>
    <cfRule type="cellIs" dxfId="9511" priority="9647" stopIfTrue="1" operator="equal">
      <formula>"Napkin Hs"</formula>
    </cfRule>
    <cfRule type="cellIs" dxfId="9510" priority="9648" stopIfTrue="1" operator="equal">
      <formula>"Towel"</formula>
    </cfRule>
    <cfRule type="cellIs" dxfId="9509" priority="9649" stopIfTrue="1" operator="equal">
      <formula>"Napkin Hs"</formula>
    </cfRule>
    <cfRule type="cellIs" dxfId="9508" priority="9650" stopIfTrue="1" operator="equal">
      <formula>"Towel"</formula>
    </cfRule>
    <cfRule type="cellIs" dxfId="9507" priority="9651" stopIfTrue="1" operator="equal">
      <formula>"Napkin Hs"</formula>
    </cfRule>
    <cfRule type="cellIs" dxfId="9506" priority="9652" stopIfTrue="1" operator="equal">
      <formula>"Towel"</formula>
    </cfRule>
    <cfRule type="cellIs" dxfId="9505" priority="9653" stopIfTrue="1" operator="equal">
      <formula>"Napkin Hs"</formula>
    </cfRule>
    <cfRule type="cellIs" dxfId="9504" priority="9656" stopIfTrue="1" operator="equal">
      <formula>"Towel"</formula>
    </cfRule>
    <cfRule type="cellIs" dxfId="9503" priority="9657" stopIfTrue="1" operator="equal">
      <formula>"Napkin Hs"</formula>
    </cfRule>
    <cfRule type="cellIs" dxfId="9502" priority="9658" stopIfTrue="1" operator="equal">
      <formula>"Towel"</formula>
    </cfRule>
    <cfRule type="cellIs" dxfId="9501" priority="9659" stopIfTrue="1" operator="equal">
      <formula>"Napkin Hs"</formula>
    </cfRule>
    <cfRule type="cellIs" dxfId="9500" priority="9662" stopIfTrue="1" operator="equal">
      <formula>"Towel"</formula>
    </cfRule>
    <cfRule type="cellIs" dxfId="9499" priority="9663" stopIfTrue="1" operator="equal">
      <formula>"Napkin Hs"</formula>
    </cfRule>
    <cfRule type="cellIs" dxfId="9498" priority="9664" stopIfTrue="1" operator="equal">
      <formula>"Towel"</formula>
    </cfRule>
    <cfRule type="cellIs" dxfId="9497" priority="9665" stopIfTrue="1" operator="equal">
      <formula>"Napkin Hs"</formula>
    </cfRule>
    <cfRule type="cellIs" dxfId="9496" priority="9670" stopIfTrue="1" operator="equal">
      <formula>"Towel"</formula>
    </cfRule>
    <cfRule type="cellIs" dxfId="9495" priority="9671" stopIfTrue="1" operator="equal">
      <formula>"Napkin Hs"</formula>
    </cfRule>
    <cfRule type="cellIs" dxfId="9494" priority="9672" stopIfTrue="1" operator="equal">
      <formula>"Towel"</formula>
    </cfRule>
    <cfRule type="cellIs" dxfId="9493" priority="9673" stopIfTrue="1" operator="equal">
      <formula>"Napkin Hs"</formula>
    </cfRule>
    <cfRule type="cellIs" dxfId="9492" priority="9676" stopIfTrue="1" operator="equal">
      <formula>"Towel"</formula>
    </cfRule>
    <cfRule type="cellIs" dxfId="9491" priority="9677" stopIfTrue="1" operator="equal">
      <formula>"Napkin Hs"</formula>
    </cfRule>
    <cfRule type="cellIs" dxfId="9490" priority="9678" stopIfTrue="1" operator="equal">
      <formula>"Towel"</formula>
    </cfRule>
    <cfRule type="cellIs" dxfId="9489" priority="9679" stopIfTrue="1" operator="equal">
      <formula>"Napkin Hs"</formula>
    </cfRule>
    <cfRule type="cellIs" dxfId="9488" priority="9680" stopIfTrue="1" operator="equal">
      <formula>"Towel"</formula>
    </cfRule>
    <cfRule type="cellIs" dxfId="9487" priority="9681" stopIfTrue="1" operator="equal">
      <formula>"Napkin Hs"</formula>
    </cfRule>
    <cfRule type="cellIs" dxfId="9486" priority="9682" stopIfTrue="1" operator="equal">
      <formula>"Towel"</formula>
    </cfRule>
    <cfRule type="cellIs" dxfId="9485" priority="9683" stopIfTrue="1" operator="equal">
      <formula>"Napkin Hs"</formula>
    </cfRule>
    <cfRule type="cellIs" dxfId="9484" priority="9686" stopIfTrue="1" operator="equal">
      <formula>"Towel"</formula>
    </cfRule>
    <cfRule type="cellIs" dxfId="9483" priority="9687" stopIfTrue="1" operator="equal">
      <formula>"Napkin Hs"</formula>
    </cfRule>
    <cfRule type="cellIs" dxfId="9482" priority="9688" stopIfTrue="1" operator="equal">
      <formula>"Towel"</formula>
    </cfRule>
    <cfRule type="cellIs" dxfId="9481" priority="9689" stopIfTrue="1" operator="equal">
      <formula>"Napkin Hs"</formula>
    </cfRule>
    <cfRule type="cellIs" dxfId="9480" priority="9694" stopIfTrue="1" operator="equal">
      <formula>"Towel"</formula>
    </cfRule>
    <cfRule type="cellIs" dxfId="9479" priority="9695" stopIfTrue="1" operator="equal">
      <formula>"Napkin Hs"</formula>
    </cfRule>
    <cfRule type="cellIs" dxfId="9478" priority="9696" stopIfTrue="1" operator="equal">
      <formula>"Towel"</formula>
    </cfRule>
    <cfRule type="cellIs" dxfId="9477" priority="9697" stopIfTrue="1" operator="equal">
      <formula>"Napkin Hs"</formula>
    </cfRule>
    <cfRule type="cellIs" dxfId="9476" priority="9700" stopIfTrue="1" operator="equal">
      <formula>"Towel"</formula>
    </cfRule>
    <cfRule type="cellIs" dxfId="9475" priority="9701" stopIfTrue="1" operator="equal">
      <formula>"Napkin Hs"</formula>
    </cfRule>
    <cfRule type="cellIs" dxfId="9474" priority="9702" stopIfTrue="1" operator="equal">
      <formula>"Towel"</formula>
    </cfRule>
    <cfRule type="cellIs" dxfId="9473" priority="9703" stopIfTrue="1" operator="equal">
      <formula>"Napkin Hs"</formula>
    </cfRule>
    <cfRule type="cellIs" dxfId="9472" priority="9704" stopIfTrue="1" operator="equal">
      <formula>"Towel"</formula>
    </cfRule>
    <cfRule type="cellIs" dxfId="9471" priority="9705" stopIfTrue="1" operator="equal">
      <formula>"Napkin Hs"</formula>
    </cfRule>
    <cfRule type="cellIs" dxfId="9470" priority="9706" stopIfTrue="1" operator="equal">
      <formula>"Towel"</formula>
    </cfRule>
    <cfRule type="cellIs" dxfId="9469" priority="9707" stopIfTrue="1" operator="equal">
      <formula>"Napkin Hs"</formula>
    </cfRule>
    <cfRule type="cellIs" dxfId="9468" priority="9712" stopIfTrue="1" operator="equal">
      <formula>"Towel"</formula>
    </cfRule>
    <cfRule type="cellIs" dxfId="9467" priority="9713" stopIfTrue="1" operator="equal">
      <formula>"Napkin Hs"</formula>
    </cfRule>
    <cfRule type="cellIs" dxfId="9466" priority="9714" stopIfTrue="1" operator="equal">
      <formula>"Towel"</formula>
    </cfRule>
    <cfRule type="cellIs" dxfId="9465" priority="9715" stopIfTrue="1" operator="equal">
      <formula>"Napkin Hs"</formula>
    </cfRule>
    <cfRule type="cellIs" dxfId="9464" priority="9718" stopIfTrue="1" operator="equal">
      <formula>"Towel"</formula>
    </cfRule>
    <cfRule type="cellIs" dxfId="9463" priority="9719" stopIfTrue="1" operator="equal">
      <formula>"Napkin Hs"</formula>
    </cfRule>
    <cfRule type="cellIs" dxfId="9462" priority="9720" stopIfTrue="1" operator="equal">
      <formula>"Towel"</formula>
    </cfRule>
    <cfRule type="cellIs" dxfId="9461" priority="9721" stopIfTrue="1" operator="equal">
      <formula>"Napkin Hs"</formula>
    </cfRule>
    <cfRule type="cellIs" dxfId="9460" priority="9722" stopIfTrue="1" operator="equal">
      <formula>"Towel"</formula>
    </cfRule>
    <cfRule type="cellIs" dxfId="9459" priority="9723" stopIfTrue="1" operator="equal">
      <formula>"Napkin Hs"</formula>
    </cfRule>
    <cfRule type="cellIs" dxfId="9458" priority="9724" stopIfTrue="1" operator="equal">
      <formula>"Towel"</formula>
    </cfRule>
    <cfRule type="cellIs" dxfId="9457" priority="9725" stopIfTrue="1" operator="equal">
      <formula>"Napkin Hs"</formula>
    </cfRule>
    <cfRule type="cellIs" dxfId="9456" priority="9730" stopIfTrue="1" operator="equal">
      <formula>"Towel"</formula>
    </cfRule>
    <cfRule type="cellIs" dxfId="9455" priority="9731" stopIfTrue="1" operator="equal">
      <formula>"Napkin Hs"</formula>
    </cfRule>
    <cfRule type="cellIs" dxfId="9454" priority="9732" stopIfTrue="1" operator="equal">
      <formula>"Towel"</formula>
    </cfRule>
    <cfRule type="cellIs" dxfId="9453" priority="9733" stopIfTrue="1" operator="equal">
      <formula>"Napkin Hs"</formula>
    </cfRule>
    <cfRule type="cellIs" dxfId="9452" priority="9736" stopIfTrue="1" operator="equal">
      <formula>"Towel"</formula>
    </cfRule>
    <cfRule type="cellIs" dxfId="9451" priority="9737" stopIfTrue="1" operator="equal">
      <formula>"Napkin Hs"</formula>
    </cfRule>
    <cfRule type="cellIs" dxfId="9450" priority="9738" stopIfTrue="1" operator="equal">
      <formula>"Towel"</formula>
    </cfRule>
    <cfRule type="cellIs" dxfId="9449" priority="9739" stopIfTrue="1" operator="equal">
      <formula>"Napkin Hs"</formula>
    </cfRule>
  </conditionalFormatting>
  <conditionalFormatting sqref="C68">
    <cfRule type="cellIs" dxfId="9448" priority="9643" stopIfTrue="1" operator="equal">
      <formula>"Napkin Hs"</formula>
    </cfRule>
  </conditionalFormatting>
  <conditionalFormatting sqref="C68">
    <cfRule type="cellIs" dxfId="9447" priority="9642" stopIfTrue="1" operator="equal">
      <formula>"Napkin Hs"</formula>
    </cfRule>
  </conditionalFormatting>
  <conditionalFormatting sqref="C68">
    <cfRule type="cellIs" dxfId="9446" priority="9641" stopIfTrue="1" operator="equal">
      <formula>"Napkin Hs"</formula>
    </cfRule>
  </conditionalFormatting>
  <conditionalFormatting sqref="C68">
    <cfRule type="cellIs" dxfId="9445" priority="9640" stopIfTrue="1" operator="equal">
      <formula>"Napkin Hs"</formula>
    </cfRule>
  </conditionalFormatting>
  <conditionalFormatting sqref="C68">
    <cfRule type="cellIs" dxfId="9444" priority="9639" stopIfTrue="1" operator="equal">
      <formula>"Napkin Hs"</formula>
    </cfRule>
  </conditionalFormatting>
  <conditionalFormatting sqref="C68">
    <cfRule type="cellIs" dxfId="9443" priority="9638" stopIfTrue="1" operator="equal">
      <formula>"Napkin Hs"</formula>
    </cfRule>
  </conditionalFormatting>
  <conditionalFormatting sqref="C68">
    <cfRule type="cellIs" dxfId="9442" priority="9634" stopIfTrue="1" operator="equal">
      <formula>"Towel"</formula>
    </cfRule>
    <cfRule type="cellIs" dxfId="9441" priority="9635" stopIfTrue="1" operator="equal">
      <formula>"Napkin Hs"</formula>
    </cfRule>
  </conditionalFormatting>
  <conditionalFormatting sqref="C68">
    <cfRule type="cellIs" dxfId="9440" priority="9636" stopIfTrue="1" operator="equal">
      <formula>"Towel"</formula>
    </cfRule>
    <cfRule type="cellIs" dxfId="9439" priority="9637" stopIfTrue="1" operator="equal">
      <formula>"Napkin Hs"</formula>
    </cfRule>
  </conditionalFormatting>
  <conditionalFormatting sqref="C68">
    <cfRule type="cellIs" dxfId="9438" priority="9630" stopIfTrue="1" operator="equal">
      <formula>"Towel"</formula>
    </cfRule>
    <cfRule type="cellIs" dxfId="9437" priority="9631" stopIfTrue="1" operator="equal">
      <formula>"Napkin Hs"</formula>
    </cfRule>
  </conditionalFormatting>
  <conditionalFormatting sqref="C68">
    <cfRule type="cellIs" dxfId="9436" priority="9632" stopIfTrue="1" operator="equal">
      <formula>"Towel"</formula>
    </cfRule>
    <cfRule type="cellIs" dxfId="9435" priority="9633" stopIfTrue="1" operator="equal">
      <formula>"Napkin Hs"</formula>
    </cfRule>
  </conditionalFormatting>
  <conditionalFormatting sqref="C68">
    <cfRule type="cellIs" dxfId="9434" priority="9628" stopIfTrue="1" operator="equal">
      <formula>"Towel"</formula>
    </cfRule>
    <cfRule type="cellIs" dxfId="9433" priority="9629" stopIfTrue="1" operator="equal">
      <formula>"Napkin Hs"</formula>
    </cfRule>
  </conditionalFormatting>
  <conditionalFormatting sqref="C68">
    <cfRule type="cellIs" dxfId="9432" priority="9624" stopIfTrue="1" operator="equal">
      <formula>"Towel"</formula>
    </cfRule>
    <cfRule type="cellIs" dxfId="9431" priority="9625" stopIfTrue="1" operator="equal">
      <formula>"Napkin Hs"</formula>
    </cfRule>
  </conditionalFormatting>
  <conditionalFormatting sqref="C68">
    <cfRule type="cellIs" dxfId="9430" priority="9626" stopIfTrue="1" operator="equal">
      <formula>"Towel"</formula>
    </cfRule>
    <cfRule type="cellIs" dxfId="9429" priority="9627" stopIfTrue="1" operator="equal">
      <formula>"Napkin Hs"</formula>
    </cfRule>
  </conditionalFormatting>
  <conditionalFormatting sqref="C68">
    <cfRule type="cellIs" dxfId="9428" priority="9620" stopIfTrue="1" operator="equal">
      <formula>"Towel"</formula>
    </cfRule>
    <cfRule type="cellIs" dxfId="9427" priority="9621" stopIfTrue="1" operator="equal">
      <formula>"Napkin Hs"</formula>
    </cfRule>
  </conditionalFormatting>
  <conditionalFormatting sqref="C68">
    <cfRule type="cellIs" dxfId="9426" priority="9622" stopIfTrue="1" operator="equal">
      <formula>"Towel"</formula>
    </cfRule>
    <cfRule type="cellIs" dxfId="9425" priority="9623" stopIfTrue="1" operator="equal">
      <formula>"Napkin Hs"</formula>
    </cfRule>
  </conditionalFormatting>
  <conditionalFormatting sqref="C68">
    <cfRule type="cellIs" dxfId="9424" priority="9618" stopIfTrue="1" operator="equal">
      <formula>"Towel"</formula>
    </cfRule>
    <cfRule type="cellIs" dxfId="9423" priority="9619" stopIfTrue="1" operator="equal">
      <formula>"Napkin Hs"</formula>
    </cfRule>
  </conditionalFormatting>
  <conditionalFormatting sqref="C68">
    <cfRule type="cellIs" dxfId="9422" priority="9612" stopIfTrue="1" operator="equal">
      <formula>"Towel"</formula>
    </cfRule>
    <cfRule type="cellIs" dxfId="9421" priority="9613" stopIfTrue="1" operator="equal">
      <formula>"Napkin Hs"</formula>
    </cfRule>
  </conditionalFormatting>
  <conditionalFormatting sqref="C68">
    <cfRule type="cellIs" dxfId="9420" priority="9616" stopIfTrue="1" operator="equal">
      <formula>"Towel"</formula>
    </cfRule>
    <cfRule type="cellIs" dxfId="9419" priority="9617" stopIfTrue="1" operator="equal">
      <formula>"Napkin Hs"</formula>
    </cfRule>
  </conditionalFormatting>
  <conditionalFormatting sqref="C68">
    <cfRule type="cellIs" dxfId="9418" priority="9614" stopIfTrue="1" operator="equal">
      <formula>"Towel"</formula>
    </cfRule>
    <cfRule type="cellIs" dxfId="9417" priority="9615" stopIfTrue="1" operator="equal">
      <formula>"Napkin Hs"</formula>
    </cfRule>
  </conditionalFormatting>
  <conditionalFormatting sqref="C68">
    <cfRule type="cellIs" dxfId="9416" priority="9606" stopIfTrue="1" operator="equal">
      <formula>"Towel"</formula>
    </cfRule>
    <cfRule type="cellIs" dxfId="9415" priority="9607" stopIfTrue="1" operator="equal">
      <formula>"Napkin Hs"</formula>
    </cfRule>
  </conditionalFormatting>
  <conditionalFormatting sqref="C68">
    <cfRule type="cellIs" dxfId="9414" priority="9608" stopIfTrue="1" operator="equal">
      <formula>"Towel"</formula>
    </cfRule>
    <cfRule type="cellIs" dxfId="9413" priority="9609" stopIfTrue="1" operator="equal">
      <formula>"Napkin Hs"</formula>
    </cfRule>
  </conditionalFormatting>
  <conditionalFormatting sqref="C68">
    <cfRule type="cellIs" dxfId="9412" priority="9610" stopIfTrue="1" operator="equal">
      <formula>"Towel"</formula>
    </cfRule>
    <cfRule type="cellIs" dxfId="9411" priority="9611" stopIfTrue="1" operator="equal">
      <formula>"Napkin Hs"</formula>
    </cfRule>
  </conditionalFormatting>
  <conditionalFormatting sqref="C68">
    <cfRule type="cellIs" dxfId="9410" priority="9604" stopIfTrue="1" operator="equal">
      <formula>"Towel"</formula>
    </cfRule>
    <cfRule type="cellIs" dxfId="9409" priority="9605" stopIfTrue="1" operator="equal">
      <formula>"Napkin Hs"</formula>
    </cfRule>
  </conditionalFormatting>
  <conditionalFormatting sqref="C68">
    <cfRule type="cellIs" dxfId="9408" priority="9602" stopIfTrue="1" operator="equal">
      <formula>"Towel"</formula>
    </cfRule>
    <cfRule type="cellIs" dxfId="9407" priority="9603" stopIfTrue="1" operator="equal">
      <formula>"Napkin Hs"</formula>
    </cfRule>
  </conditionalFormatting>
  <conditionalFormatting sqref="C68">
    <cfRule type="cellIs" dxfId="9406" priority="9578" stopIfTrue="1" operator="equal">
      <formula>"Towel"</formula>
    </cfRule>
  </conditionalFormatting>
  <conditionalFormatting sqref="C68">
    <cfRule type="cellIs" dxfId="9405" priority="9579" stopIfTrue="1" operator="equal">
      <formula>"Napkin Hs"</formula>
    </cfRule>
    <cfRule type="cellIs" dxfId="9404" priority="9584" stopIfTrue="1" operator="equal">
      <formula>"Towel"</formula>
    </cfRule>
    <cfRule type="cellIs" dxfId="9403" priority="9585" stopIfTrue="1" operator="equal">
      <formula>"Napkin Hs"</formula>
    </cfRule>
    <cfRule type="cellIs" dxfId="9402" priority="9594" stopIfTrue="1" operator="equal">
      <formula>"Towel"</formula>
    </cfRule>
    <cfRule type="cellIs" dxfId="9401" priority="9595" stopIfTrue="1" operator="equal">
      <formula>"Napkin Hs"</formula>
    </cfRule>
    <cfRule type="cellIs" dxfId="9400" priority="9600" stopIfTrue="1" operator="equal">
      <formula>"Towel"</formula>
    </cfRule>
    <cfRule type="cellIs" dxfId="9399" priority="9601" stopIfTrue="1" operator="equal">
      <formula>"Napkin Hs"</formula>
    </cfRule>
  </conditionalFormatting>
  <conditionalFormatting sqref="C68">
    <cfRule type="cellIs" dxfId="9398" priority="9580" stopIfTrue="1" operator="equal">
      <formula>"Towel"</formula>
    </cfRule>
    <cfRule type="cellIs" dxfId="9397" priority="9581" stopIfTrue="1" operator="equal">
      <formula>"Napkin Hs"</formula>
    </cfRule>
    <cfRule type="cellIs" dxfId="9396" priority="9582" stopIfTrue="1" operator="equal">
      <formula>"Towel"</formula>
    </cfRule>
    <cfRule type="cellIs" dxfId="9395" priority="9583" stopIfTrue="1" operator="equal">
      <formula>"Napkin Hs"</formula>
    </cfRule>
    <cfRule type="cellIs" dxfId="9394" priority="9586" stopIfTrue="1" operator="equal">
      <formula>"Towel"</formula>
    </cfRule>
    <cfRule type="cellIs" dxfId="9393" priority="9587" stopIfTrue="1" operator="equal">
      <formula>"Napkin Hs"</formula>
    </cfRule>
    <cfRule type="cellIs" dxfId="9392" priority="9588" stopIfTrue="1" operator="equal">
      <formula>"Towel"</formula>
    </cfRule>
    <cfRule type="cellIs" dxfId="9391" priority="9589" stopIfTrue="1" operator="equal">
      <formula>"Napkin Hs"</formula>
    </cfRule>
    <cfRule type="cellIs" dxfId="9390" priority="9590" stopIfTrue="1" operator="equal">
      <formula>"Towel"</formula>
    </cfRule>
    <cfRule type="cellIs" dxfId="9389" priority="9591" stopIfTrue="1" operator="equal">
      <formula>"Napkin Hs"</formula>
    </cfRule>
    <cfRule type="cellIs" dxfId="9388" priority="9592" stopIfTrue="1" operator="equal">
      <formula>"Towel"</formula>
    </cfRule>
    <cfRule type="cellIs" dxfId="9387" priority="9593" stopIfTrue="1" operator="equal">
      <formula>"Napkin Hs"</formula>
    </cfRule>
    <cfRule type="cellIs" dxfId="9386" priority="9596" stopIfTrue="1" operator="equal">
      <formula>"Towel"</formula>
    </cfRule>
    <cfRule type="cellIs" dxfId="9385" priority="9597" stopIfTrue="1" operator="equal">
      <formula>"Napkin Hs"</formula>
    </cfRule>
    <cfRule type="cellIs" dxfId="9384" priority="9599" stopIfTrue="1" operator="equal">
      <formula>"Napkin Hs"</formula>
    </cfRule>
  </conditionalFormatting>
  <conditionalFormatting sqref="C68">
    <cfRule type="cellIs" dxfId="9383" priority="9598" stopIfTrue="1" operator="equal">
      <formula>"Towel"</formula>
    </cfRule>
  </conditionalFormatting>
  <conditionalFormatting sqref="C68">
    <cfRule type="cellIs" dxfId="9382" priority="9576" stopIfTrue="1" operator="equal">
      <formula>"Towel"</formula>
    </cfRule>
    <cfRule type="cellIs" dxfId="9381" priority="9577" stopIfTrue="1" operator="equal">
      <formula>"Napkin Hs"</formula>
    </cfRule>
  </conditionalFormatting>
  <conditionalFormatting sqref="C68">
    <cfRule type="cellIs" dxfId="9380" priority="9575" stopIfTrue="1" operator="equal">
      <formula>"Napkin Hs"</formula>
    </cfRule>
  </conditionalFormatting>
  <conditionalFormatting sqref="C68">
    <cfRule type="cellIs" dxfId="9379" priority="9574" stopIfTrue="1" operator="equal">
      <formula>"Towel"</formula>
    </cfRule>
  </conditionalFormatting>
  <conditionalFormatting sqref="C68">
    <cfRule type="cellIs" dxfId="9378" priority="9572" stopIfTrue="1" operator="equal">
      <formula>"Towel"</formula>
    </cfRule>
  </conditionalFormatting>
  <conditionalFormatting sqref="C68">
    <cfRule type="cellIs" dxfId="9377" priority="9573" stopIfTrue="1" operator="equal">
      <formula>"Napkin Hs"</formula>
    </cfRule>
  </conditionalFormatting>
  <conditionalFormatting sqref="C68">
    <cfRule type="cellIs" dxfId="9376" priority="9476" stopIfTrue="1" operator="equal">
      <formula>"Towel"</formula>
    </cfRule>
  </conditionalFormatting>
  <conditionalFormatting sqref="C68">
    <cfRule type="cellIs" dxfId="9375" priority="9486" stopIfTrue="1" operator="equal">
      <formula>"Towel"</formula>
    </cfRule>
    <cfRule type="cellIs" dxfId="9374" priority="9487" stopIfTrue="1" operator="equal">
      <formula>"Napkin Hs"</formula>
    </cfRule>
    <cfRule type="cellIs" dxfId="9373" priority="9492" stopIfTrue="1" operator="equal">
      <formula>"Towel"</formula>
    </cfRule>
    <cfRule type="cellIs" dxfId="9372" priority="9493" stopIfTrue="1" operator="equal">
      <formula>"Napkin Hs"</formula>
    </cfRule>
    <cfRule type="cellIs" dxfId="9371" priority="9498" stopIfTrue="1" operator="equal">
      <formula>"Towel"</formula>
    </cfRule>
    <cfRule type="cellIs" dxfId="9370" priority="9499" stopIfTrue="1" operator="equal">
      <formula>"Napkin Hs"</formula>
    </cfRule>
    <cfRule type="cellIs" dxfId="9369" priority="9500" stopIfTrue="1" operator="equal">
      <formula>"Towel"</formula>
    </cfRule>
    <cfRule type="cellIs" dxfId="9368" priority="9501" stopIfTrue="1" operator="equal">
      <formula>"Napkin Hs"</formula>
    </cfRule>
    <cfRule type="cellIs" dxfId="9367" priority="9506" stopIfTrue="1" operator="equal">
      <formula>"Towel"</formula>
    </cfRule>
    <cfRule type="cellIs" dxfId="9366" priority="9507" stopIfTrue="1" operator="equal">
      <formula>"Napkin Hs"</formula>
    </cfRule>
    <cfRule type="cellIs" dxfId="9365" priority="9516" stopIfTrue="1" operator="equal">
      <formula>"Towel"</formula>
    </cfRule>
    <cfRule type="cellIs" dxfId="9364" priority="9517" stopIfTrue="1" operator="equal">
      <formula>"Napkin Hs"</formula>
    </cfRule>
    <cfRule type="cellIs" dxfId="9363" priority="9522" stopIfTrue="1" operator="equal">
      <formula>"Towel"</formula>
    </cfRule>
    <cfRule type="cellIs" dxfId="9362" priority="9523" stopIfTrue="1" operator="equal">
      <formula>"Napkin Hs"</formula>
    </cfRule>
    <cfRule type="cellIs" dxfId="9361" priority="9524" stopIfTrue="1" operator="equal">
      <formula>"Towel"</formula>
    </cfRule>
    <cfRule type="cellIs" dxfId="9360" priority="9525" stopIfTrue="1" operator="equal">
      <formula>"Napkin Hs"</formula>
    </cfRule>
    <cfRule type="cellIs" dxfId="9359" priority="9530" stopIfTrue="1" operator="equal">
      <formula>"Towel"</formula>
    </cfRule>
    <cfRule type="cellIs" dxfId="9358" priority="9531" stopIfTrue="1" operator="equal">
      <formula>"Napkin Hs"</formula>
    </cfRule>
    <cfRule type="cellIs" dxfId="9357" priority="9540" stopIfTrue="1" operator="equal">
      <formula>"Towel"</formula>
    </cfRule>
    <cfRule type="cellIs" dxfId="9356" priority="9541" stopIfTrue="1" operator="equal">
      <formula>"Napkin Hs"</formula>
    </cfRule>
    <cfRule type="cellIs" dxfId="9355" priority="9542" stopIfTrue="1" operator="equal">
      <formula>"Towel"</formula>
    </cfRule>
    <cfRule type="cellIs" dxfId="9354" priority="9543" stopIfTrue="1" operator="equal">
      <formula>"Napkin Hs"</formula>
    </cfRule>
    <cfRule type="cellIs" dxfId="9353" priority="9548" stopIfTrue="1" operator="equal">
      <formula>"Towel"</formula>
    </cfRule>
    <cfRule type="cellIs" dxfId="9352" priority="9549" stopIfTrue="1" operator="equal">
      <formula>"Napkin Hs"</formula>
    </cfRule>
    <cfRule type="cellIs" dxfId="9351" priority="9558" stopIfTrue="1" operator="equal">
      <formula>"Towel"</formula>
    </cfRule>
    <cfRule type="cellIs" dxfId="9350" priority="9559" stopIfTrue="1" operator="equal">
      <formula>"Napkin Hs"</formula>
    </cfRule>
    <cfRule type="cellIs" dxfId="9349" priority="9560" stopIfTrue="1" operator="equal">
      <formula>"Towel"</formula>
    </cfRule>
    <cfRule type="cellIs" dxfId="9348" priority="9561" stopIfTrue="1" operator="equal">
      <formula>"Napkin Hs"</formula>
    </cfRule>
    <cfRule type="cellIs" dxfId="9347" priority="9567" stopIfTrue="1" operator="equal">
      <formula>"Napkin Hs"</formula>
    </cfRule>
  </conditionalFormatting>
  <conditionalFormatting sqref="C68">
    <cfRule type="cellIs" dxfId="9346" priority="9566" stopIfTrue="1" operator="equal">
      <formula>"Towel"</formula>
    </cfRule>
  </conditionalFormatting>
  <conditionalFormatting sqref="C68">
    <cfRule type="cellIs" dxfId="9345" priority="9477" stopIfTrue="1" operator="equal">
      <formula>"Napkin Hs"</formula>
    </cfRule>
    <cfRule type="cellIs" dxfId="9344" priority="9478" stopIfTrue="1" operator="equal">
      <formula>"Towel"</formula>
    </cfRule>
    <cfRule type="cellIs" dxfId="9343" priority="9479" stopIfTrue="1" operator="equal">
      <formula>"Napkin Hs"</formula>
    </cfRule>
    <cfRule type="cellIs" dxfId="9342" priority="9480" stopIfTrue="1" operator="equal">
      <formula>"Towel"</formula>
    </cfRule>
    <cfRule type="cellIs" dxfId="9341" priority="9481" stopIfTrue="1" operator="equal">
      <formula>"Napkin Hs"</formula>
    </cfRule>
    <cfRule type="cellIs" dxfId="9340" priority="9482" stopIfTrue="1" operator="equal">
      <formula>"Towel"</formula>
    </cfRule>
    <cfRule type="cellIs" dxfId="9339" priority="9483" stopIfTrue="1" operator="equal">
      <formula>"Napkin Hs"</formula>
    </cfRule>
    <cfRule type="cellIs" dxfId="9338" priority="9484" stopIfTrue="1" operator="equal">
      <formula>"Towel"</formula>
    </cfRule>
    <cfRule type="cellIs" dxfId="9337" priority="9485" stopIfTrue="1" operator="equal">
      <formula>"Napkin Hs"</formula>
    </cfRule>
    <cfRule type="cellIs" dxfId="9336" priority="9488" stopIfTrue="1" operator="equal">
      <formula>"Towel"</formula>
    </cfRule>
    <cfRule type="cellIs" dxfId="9335" priority="9489" stopIfTrue="1" operator="equal">
      <formula>"Napkin Hs"</formula>
    </cfRule>
    <cfRule type="cellIs" dxfId="9334" priority="9490" stopIfTrue="1" operator="equal">
      <formula>"Towel"</formula>
    </cfRule>
    <cfRule type="cellIs" dxfId="9333" priority="9491" stopIfTrue="1" operator="equal">
      <formula>"Napkin Hs"</formula>
    </cfRule>
    <cfRule type="cellIs" dxfId="9332" priority="9494" stopIfTrue="1" operator="equal">
      <formula>"Towel"</formula>
    </cfRule>
    <cfRule type="cellIs" dxfId="9331" priority="9495" stopIfTrue="1" operator="equal">
      <formula>"Napkin Hs"</formula>
    </cfRule>
    <cfRule type="cellIs" dxfId="9330" priority="9496" stopIfTrue="1" operator="equal">
      <formula>"Towel"</formula>
    </cfRule>
    <cfRule type="cellIs" dxfId="9329" priority="9497" stopIfTrue="1" operator="equal">
      <formula>"Napkin Hs"</formula>
    </cfRule>
    <cfRule type="cellIs" dxfId="9328" priority="9502" stopIfTrue="1" operator="equal">
      <formula>"Towel"</formula>
    </cfRule>
    <cfRule type="cellIs" dxfId="9327" priority="9503" stopIfTrue="1" operator="equal">
      <formula>"Napkin Hs"</formula>
    </cfRule>
    <cfRule type="cellIs" dxfId="9326" priority="9504" stopIfTrue="1" operator="equal">
      <formula>"Towel"</formula>
    </cfRule>
    <cfRule type="cellIs" dxfId="9325" priority="9505" stopIfTrue="1" operator="equal">
      <formula>"Napkin Hs"</formula>
    </cfRule>
    <cfRule type="cellIs" dxfId="9324" priority="9508" stopIfTrue="1" operator="equal">
      <formula>"Towel"</formula>
    </cfRule>
    <cfRule type="cellIs" dxfId="9323" priority="9509" stopIfTrue="1" operator="equal">
      <formula>"Napkin Hs"</formula>
    </cfRule>
    <cfRule type="cellIs" dxfId="9322" priority="9510" stopIfTrue="1" operator="equal">
      <formula>"Towel"</formula>
    </cfRule>
    <cfRule type="cellIs" dxfId="9321" priority="9511" stopIfTrue="1" operator="equal">
      <formula>"Napkin Hs"</formula>
    </cfRule>
    <cfRule type="cellIs" dxfId="9320" priority="9512" stopIfTrue="1" operator="equal">
      <formula>"Towel"</formula>
    </cfRule>
    <cfRule type="cellIs" dxfId="9319" priority="9513" stopIfTrue="1" operator="equal">
      <formula>"Napkin Hs"</formula>
    </cfRule>
    <cfRule type="cellIs" dxfId="9318" priority="9514" stopIfTrue="1" operator="equal">
      <formula>"Towel"</formula>
    </cfRule>
    <cfRule type="cellIs" dxfId="9317" priority="9515" stopIfTrue="1" operator="equal">
      <formula>"Napkin Hs"</formula>
    </cfRule>
    <cfRule type="cellIs" dxfId="9316" priority="9518" stopIfTrue="1" operator="equal">
      <formula>"Towel"</formula>
    </cfRule>
    <cfRule type="cellIs" dxfId="9315" priority="9519" stopIfTrue="1" operator="equal">
      <formula>"Napkin Hs"</formula>
    </cfRule>
    <cfRule type="cellIs" dxfId="9314" priority="9520" stopIfTrue="1" operator="equal">
      <formula>"Towel"</formula>
    </cfRule>
    <cfRule type="cellIs" dxfId="9313" priority="9521" stopIfTrue="1" operator="equal">
      <formula>"Napkin Hs"</formula>
    </cfRule>
    <cfRule type="cellIs" dxfId="9312" priority="9526" stopIfTrue="1" operator="equal">
      <formula>"Towel"</formula>
    </cfRule>
    <cfRule type="cellIs" dxfId="9311" priority="9527" stopIfTrue="1" operator="equal">
      <formula>"Napkin Hs"</formula>
    </cfRule>
    <cfRule type="cellIs" dxfId="9310" priority="9528" stopIfTrue="1" operator="equal">
      <formula>"Towel"</formula>
    </cfRule>
    <cfRule type="cellIs" dxfId="9309" priority="9529" stopIfTrue="1" operator="equal">
      <formula>"Napkin Hs"</formula>
    </cfRule>
    <cfRule type="cellIs" dxfId="9308" priority="9532" stopIfTrue="1" operator="equal">
      <formula>"Towel"</formula>
    </cfRule>
    <cfRule type="cellIs" dxfId="9307" priority="9533" stopIfTrue="1" operator="equal">
      <formula>"Napkin Hs"</formula>
    </cfRule>
    <cfRule type="cellIs" dxfId="9306" priority="9534" stopIfTrue="1" operator="equal">
      <formula>"Towel"</formula>
    </cfRule>
    <cfRule type="cellIs" dxfId="9305" priority="9535" stopIfTrue="1" operator="equal">
      <formula>"Napkin Hs"</formula>
    </cfRule>
    <cfRule type="cellIs" dxfId="9304" priority="9536" stopIfTrue="1" operator="equal">
      <formula>"Towel"</formula>
    </cfRule>
    <cfRule type="cellIs" dxfId="9303" priority="9537" stopIfTrue="1" operator="equal">
      <formula>"Napkin Hs"</formula>
    </cfRule>
    <cfRule type="cellIs" dxfId="9302" priority="9538" stopIfTrue="1" operator="equal">
      <formula>"Towel"</formula>
    </cfRule>
    <cfRule type="cellIs" dxfId="9301" priority="9539" stopIfTrue="1" operator="equal">
      <formula>"Napkin Hs"</formula>
    </cfRule>
    <cfRule type="cellIs" dxfId="9300" priority="9544" stopIfTrue="1" operator="equal">
      <formula>"Towel"</formula>
    </cfRule>
    <cfRule type="cellIs" dxfId="9299" priority="9545" stopIfTrue="1" operator="equal">
      <formula>"Napkin Hs"</formula>
    </cfRule>
    <cfRule type="cellIs" dxfId="9298" priority="9546" stopIfTrue="1" operator="equal">
      <formula>"Towel"</formula>
    </cfRule>
    <cfRule type="cellIs" dxfId="9297" priority="9547" stopIfTrue="1" operator="equal">
      <formula>"Napkin Hs"</formula>
    </cfRule>
    <cfRule type="cellIs" dxfId="9296" priority="9550" stopIfTrue="1" operator="equal">
      <formula>"Towel"</formula>
    </cfRule>
    <cfRule type="cellIs" dxfId="9295" priority="9551" stopIfTrue="1" operator="equal">
      <formula>"Napkin Hs"</formula>
    </cfRule>
    <cfRule type="cellIs" dxfId="9294" priority="9552" stopIfTrue="1" operator="equal">
      <formula>"Towel"</formula>
    </cfRule>
    <cfRule type="cellIs" dxfId="9293" priority="9553" stopIfTrue="1" operator="equal">
      <formula>"Napkin Hs"</formula>
    </cfRule>
    <cfRule type="cellIs" dxfId="9292" priority="9554" stopIfTrue="1" operator="equal">
      <formula>"Towel"</formula>
    </cfRule>
    <cfRule type="cellIs" dxfId="9291" priority="9555" stopIfTrue="1" operator="equal">
      <formula>"Napkin Hs"</formula>
    </cfRule>
    <cfRule type="cellIs" dxfId="9290" priority="9556" stopIfTrue="1" operator="equal">
      <formula>"Towel"</formula>
    </cfRule>
    <cfRule type="cellIs" dxfId="9289" priority="9557" stopIfTrue="1" operator="equal">
      <formula>"Napkin Hs"</formula>
    </cfRule>
    <cfRule type="cellIs" dxfId="9288" priority="9562" stopIfTrue="1" operator="equal">
      <formula>"Towel"</formula>
    </cfRule>
    <cfRule type="cellIs" dxfId="9287" priority="9563" stopIfTrue="1" operator="equal">
      <formula>"Napkin Hs"</formula>
    </cfRule>
    <cfRule type="cellIs" dxfId="9286" priority="9564" stopIfTrue="1" operator="equal">
      <formula>"Towel"</formula>
    </cfRule>
    <cfRule type="cellIs" dxfId="9285" priority="9565" stopIfTrue="1" operator="equal">
      <formula>"Napkin Hs"</formula>
    </cfRule>
    <cfRule type="cellIs" dxfId="9284" priority="9568" stopIfTrue="1" operator="equal">
      <formula>"Towel"</formula>
    </cfRule>
    <cfRule type="cellIs" dxfId="9283" priority="9569" stopIfTrue="1" operator="equal">
      <formula>"Napkin Hs"</formula>
    </cfRule>
    <cfRule type="cellIs" dxfId="9282" priority="9570" stopIfTrue="1" operator="equal">
      <formula>"Towel"</formula>
    </cfRule>
    <cfRule type="cellIs" dxfId="9281" priority="9571" stopIfTrue="1" operator="equal">
      <formula>"Napkin Hs"</formula>
    </cfRule>
  </conditionalFormatting>
  <conditionalFormatting sqref="C68">
    <cfRule type="cellIs" dxfId="9280" priority="9475" stopIfTrue="1" operator="equal">
      <formula>"Napkin Hs"</formula>
    </cfRule>
  </conditionalFormatting>
  <conditionalFormatting sqref="C68">
    <cfRule type="cellIs" dxfId="9279" priority="9474" stopIfTrue="1" operator="equal">
      <formula>"Napkin Hs"</formula>
    </cfRule>
  </conditionalFormatting>
  <conditionalFormatting sqref="C68">
    <cfRule type="cellIs" dxfId="9278" priority="9473" stopIfTrue="1" operator="equal">
      <formula>"Napkin Hs"</formula>
    </cfRule>
  </conditionalFormatting>
  <conditionalFormatting sqref="C68">
    <cfRule type="cellIs" dxfId="9277" priority="9472" stopIfTrue="1" operator="equal">
      <formula>"Napkin Hs"</formula>
    </cfRule>
  </conditionalFormatting>
  <conditionalFormatting sqref="C68">
    <cfRule type="cellIs" dxfId="9276" priority="9471" stopIfTrue="1" operator="equal">
      <formula>"Napkin Hs"</formula>
    </cfRule>
  </conditionalFormatting>
  <conditionalFormatting sqref="C68">
    <cfRule type="cellIs" dxfId="9275" priority="9470" stopIfTrue="1" operator="equal">
      <formula>"Napkin Hs"</formula>
    </cfRule>
  </conditionalFormatting>
  <conditionalFormatting sqref="C68">
    <cfRule type="cellIs" dxfId="9274" priority="9466" stopIfTrue="1" operator="equal">
      <formula>"Towel"</formula>
    </cfRule>
    <cfRule type="cellIs" dxfId="9273" priority="9467" stopIfTrue="1" operator="equal">
      <formula>"Napkin Hs"</formula>
    </cfRule>
  </conditionalFormatting>
  <conditionalFormatting sqref="C68">
    <cfRule type="cellIs" dxfId="9272" priority="9468" stopIfTrue="1" operator="equal">
      <formula>"Towel"</formula>
    </cfRule>
    <cfRule type="cellIs" dxfId="9271" priority="9469" stopIfTrue="1" operator="equal">
      <formula>"Napkin Hs"</formula>
    </cfRule>
  </conditionalFormatting>
  <conditionalFormatting sqref="C68">
    <cfRule type="cellIs" dxfId="9270" priority="9462" stopIfTrue="1" operator="equal">
      <formula>"Towel"</formula>
    </cfRule>
    <cfRule type="cellIs" dxfId="9269" priority="9463" stopIfTrue="1" operator="equal">
      <formula>"Napkin Hs"</formula>
    </cfRule>
  </conditionalFormatting>
  <conditionalFormatting sqref="C68">
    <cfRule type="cellIs" dxfId="9268" priority="9464" stopIfTrue="1" operator="equal">
      <formula>"Towel"</formula>
    </cfRule>
    <cfRule type="cellIs" dxfId="9267" priority="9465" stopIfTrue="1" operator="equal">
      <formula>"Napkin Hs"</formula>
    </cfRule>
  </conditionalFormatting>
  <conditionalFormatting sqref="B68:C68">
    <cfRule type="cellIs" dxfId="9266" priority="9889" stopIfTrue="1" operator="equal">
      <formula>"Towel"</formula>
    </cfRule>
    <cfRule type="cellIs" dxfId="9265" priority="9890" stopIfTrue="1" operator="equal">
      <formula>"Napkin Hs"</formula>
    </cfRule>
  </conditionalFormatting>
  <conditionalFormatting sqref="C68">
    <cfRule type="cellIs" dxfId="9264" priority="9885" stopIfTrue="1" operator="equal">
      <formula>"Towel"</formula>
    </cfRule>
    <cfRule type="cellIs" dxfId="9263" priority="9886" stopIfTrue="1" operator="equal">
      <formula>"Napkin Hs"</formula>
    </cfRule>
  </conditionalFormatting>
  <conditionalFormatting sqref="C68">
    <cfRule type="cellIs" dxfId="9262" priority="9887" stopIfTrue="1" operator="equal">
      <formula>"Towel"</formula>
    </cfRule>
    <cfRule type="cellIs" dxfId="9261" priority="9888" stopIfTrue="1" operator="equal">
      <formula>"Napkin Hs"</formula>
    </cfRule>
  </conditionalFormatting>
  <conditionalFormatting sqref="C68">
    <cfRule type="cellIs" dxfId="9260" priority="9881" stopIfTrue="1" operator="equal">
      <formula>"Towel"</formula>
    </cfRule>
    <cfRule type="cellIs" dxfId="9259" priority="9882" stopIfTrue="1" operator="equal">
      <formula>"Napkin Hs"</formula>
    </cfRule>
  </conditionalFormatting>
  <conditionalFormatting sqref="C68">
    <cfRule type="cellIs" dxfId="9258" priority="9883" stopIfTrue="1" operator="equal">
      <formula>"Towel"</formula>
    </cfRule>
    <cfRule type="cellIs" dxfId="9257" priority="9884" stopIfTrue="1" operator="equal">
      <formula>"Napkin Hs"</formula>
    </cfRule>
  </conditionalFormatting>
  <conditionalFormatting sqref="C68">
    <cfRule type="cellIs" dxfId="9256" priority="9879" stopIfTrue="1" operator="equal">
      <formula>"Towel"</formula>
    </cfRule>
    <cfRule type="cellIs" dxfId="9255" priority="9880" stopIfTrue="1" operator="equal">
      <formula>"Napkin Hs"</formula>
    </cfRule>
  </conditionalFormatting>
  <conditionalFormatting sqref="B68">
    <cfRule type="cellIs" dxfId="9254" priority="9877" stopIfTrue="1" operator="equal">
      <formula>"Towel"</formula>
    </cfRule>
    <cfRule type="cellIs" dxfId="9253" priority="9878" stopIfTrue="1" operator="equal">
      <formula>"Napkin Hs"</formula>
    </cfRule>
  </conditionalFormatting>
  <conditionalFormatting sqref="B68:C68">
    <cfRule type="cellIs" dxfId="9252" priority="9875" stopIfTrue="1" operator="equal">
      <formula>"Towel"</formula>
    </cfRule>
    <cfRule type="cellIs" dxfId="9251" priority="9876" stopIfTrue="1" operator="equal">
      <formula>"Napkin Hs"</formula>
    </cfRule>
  </conditionalFormatting>
  <conditionalFormatting sqref="C68">
    <cfRule type="cellIs" dxfId="9250" priority="9871" stopIfTrue="1" operator="equal">
      <formula>"Towel"</formula>
    </cfRule>
    <cfRule type="cellIs" dxfId="9249" priority="9872" stopIfTrue="1" operator="equal">
      <formula>"Napkin Hs"</formula>
    </cfRule>
  </conditionalFormatting>
  <conditionalFormatting sqref="C68">
    <cfRule type="cellIs" dxfId="9248" priority="9874" stopIfTrue="1" operator="equal">
      <formula>"Napkin Hs"</formula>
    </cfRule>
  </conditionalFormatting>
  <conditionalFormatting sqref="C68">
    <cfRule type="cellIs" dxfId="9247" priority="9873" stopIfTrue="1" operator="equal">
      <formula>"Towel"</formula>
    </cfRule>
  </conditionalFormatting>
  <conditionalFormatting sqref="C67">
    <cfRule type="cellIs" dxfId="9246" priority="9454" stopIfTrue="1" operator="equal">
      <formula>"Towel"</formula>
    </cfRule>
    <cfRule type="cellIs" dxfId="9245" priority="9455" stopIfTrue="1" operator="equal">
      <formula>"Napkin Hs"</formula>
    </cfRule>
  </conditionalFormatting>
  <conditionalFormatting sqref="B67:C67 B68">
    <cfRule type="cellIs" dxfId="9244" priority="9456" stopIfTrue="1" operator="equal">
      <formula>"Towel"</formula>
    </cfRule>
    <cfRule type="cellIs" dxfId="9243" priority="9457" stopIfTrue="1" operator="equal">
      <formula>"Napkin Hs"</formula>
    </cfRule>
  </conditionalFormatting>
  <conditionalFormatting sqref="C67">
    <cfRule type="cellIs" dxfId="9242" priority="9452" stopIfTrue="1" operator="equal">
      <formula>"Towel"</formula>
    </cfRule>
    <cfRule type="cellIs" dxfId="9241" priority="9453" stopIfTrue="1" operator="equal">
      <formula>"Napkin Hs"</formula>
    </cfRule>
  </conditionalFormatting>
  <conditionalFormatting sqref="B67:C67 B68">
    <cfRule type="cellIs" dxfId="9240" priority="9450" stopIfTrue="1" operator="equal">
      <formula>"Towel"</formula>
    </cfRule>
    <cfRule type="cellIs" dxfId="9239" priority="9451" stopIfTrue="1" operator="equal">
      <formula>"Napkin Hs"</formula>
    </cfRule>
  </conditionalFormatting>
  <conditionalFormatting sqref="C67">
    <cfRule type="cellIs" dxfId="9238" priority="9458" stopIfTrue="1" operator="equal">
      <formula>"Towel"</formula>
    </cfRule>
    <cfRule type="cellIs" dxfId="9237" priority="9459" stopIfTrue="1" operator="equal">
      <formula>"Napkin Hs"</formula>
    </cfRule>
  </conditionalFormatting>
  <conditionalFormatting sqref="C67">
    <cfRule type="cellIs" dxfId="9236" priority="9460" stopIfTrue="1" operator="equal">
      <formula>"Towel"</formula>
    </cfRule>
    <cfRule type="cellIs" dxfId="9235" priority="9461" stopIfTrue="1" operator="equal">
      <formula>"Napkin Hs"</formula>
    </cfRule>
  </conditionalFormatting>
  <conditionalFormatting sqref="B67:C67 B68">
    <cfRule type="cellIs" dxfId="9234" priority="9448" stopIfTrue="1" operator="equal">
      <formula>"Towel"</formula>
    </cfRule>
    <cfRule type="cellIs" dxfId="9233" priority="9449" stopIfTrue="1" operator="equal">
      <formula>"Napkin Hs"</formula>
    </cfRule>
  </conditionalFormatting>
  <conditionalFormatting sqref="C67">
    <cfRule type="cellIs" dxfId="9232" priority="9446" stopIfTrue="1" operator="equal">
      <formula>"Towel"</formula>
    </cfRule>
    <cfRule type="cellIs" dxfId="9231" priority="9447" stopIfTrue="1" operator="equal">
      <formula>"Napkin Hs"</formula>
    </cfRule>
  </conditionalFormatting>
  <conditionalFormatting sqref="C67">
    <cfRule type="cellIs" dxfId="9230" priority="9444" stopIfTrue="1" operator="equal">
      <formula>"Towel"</formula>
    </cfRule>
    <cfRule type="cellIs" dxfId="9229" priority="9445" stopIfTrue="1" operator="equal">
      <formula>"Napkin Hs"</formula>
    </cfRule>
  </conditionalFormatting>
  <conditionalFormatting sqref="C67">
    <cfRule type="cellIs" dxfId="9228" priority="9430" stopIfTrue="1" operator="equal">
      <formula>"Towel"</formula>
    </cfRule>
    <cfRule type="cellIs" dxfId="9227" priority="9431" stopIfTrue="1" operator="equal">
      <formula>"Napkin Hs"</formula>
    </cfRule>
  </conditionalFormatting>
  <conditionalFormatting sqref="C67">
    <cfRule type="cellIs" dxfId="9226" priority="9428" stopIfTrue="1" operator="equal">
      <formula>"Towel"</formula>
    </cfRule>
    <cfRule type="cellIs" dxfId="9225" priority="9429" stopIfTrue="1" operator="equal">
      <formula>"Napkin Hs"</formula>
    </cfRule>
  </conditionalFormatting>
  <conditionalFormatting sqref="C67">
    <cfRule type="cellIs" dxfId="9224" priority="9436" stopIfTrue="1" operator="equal">
      <formula>"Towel"</formula>
    </cfRule>
    <cfRule type="cellIs" dxfId="9223" priority="9437" stopIfTrue="1" operator="equal">
      <formula>"Napkin Hs"</formula>
    </cfRule>
  </conditionalFormatting>
  <conditionalFormatting sqref="B67:C67 B68">
    <cfRule type="cellIs" dxfId="9222" priority="9438" stopIfTrue="1" operator="equal">
      <formula>"Towel"</formula>
    </cfRule>
    <cfRule type="cellIs" dxfId="9221" priority="9439" stopIfTrue="1" operator="equal">
      <formula>"Napkin Hs"</formula>
    </cfRule>
  </conditionalFormatting>
  <conditionalFormatting sqref="C67">
    <cfRule type="cellIs" dxfId="9220" priority="9434" stopIfTrue="1" operator="equal">
      <formula>"Towel"</formula>
    </cfRule>
    <cfRule type="cellIs" dxfId="9219" priority="9435" stopIfTrue="1" operator="equal">
      <formula>"Napkin Hs"</formula>
    </cfRule>
  </conditionalFormatting>
  <conditionalFormatting sqref="B67:C67 B68">
    <cfRule type="cellIs" dxfId="9218" priority="9432" stopIfTrue="1" operator="equal">
      <formula>"Towel"</formula>
    </cfRule>
    <cfRule type="cellIs" dxfId="9217" priority="9433" stopIfTrue="1" operator="equal">
      <formula>"Napkin Hs"</formula>
    </cfRule>
  </conditionalFormatting>
  <conditionalFormatting sqref="C67">
    <cfRule type="cellIs" dxfId="9216" priority="9440" stopIfTrue="1" operator="equal">
      <formula>"Towel"</formula>
    </cfRule>
    <cfRule type="cellIs" dxfId="9215" priority="9441" stopIfTrue="1" operator="equal">
      <formula>"Napkin Hs"</formula>
    </cfRule>
  </conditionalFormatting>
  <conditionalFormatting sqref="C67">
    <cfRule type="cellIs" dxfId="9214" priority="9442" stopIfTrue="1" operator="equal">
      <formula>"Towel"</formula>
    </cfRule>
    <cfRule type="cellIs" dxfId="9213" priority="9443" stopIfTrue="1" operator="equal">
      <formula>"Napkin Hs"</formula>
    </cfRule>
  </conditionalFormatting>
  <conditionalFormatting sqref="C67">
    <cfRule type="cellIs" dxfId="9212" priority="9424" stopIfTrue="1" operator="equal">
      <formula>"Towel"</formula>
    </cfRule>
    <cfRule type="cellIs" dxfId="9211" priority="9425" stopIfTrue="1" operator="equal">
      <formula>"Napkin Hs"</formula>
    </cfRule>
  </conditionalFormatting>
  <conditionalFormatting sqref="B67:C67 B68">
    <cfRule type="cellIs" dxfId="9210" priority="9426" stopIfTrue="1" operator="equal">
      <formula>"Towel"</formula>
    </cfRule>
    <cfRule type="cellIs" dxfId="9209" priority="9427" stopIfTrue="1" operator="equal">
      <formula>"Napkin Hs"</formula>
    </cfRule>
  </conditionalFormatting>
  <conditionalFormatting sqref="C67">
    <cfRule type="cellIs" dxfId="9208" priority="9422" stopIfTrue="1" operator="equal">
      <formula>"Towel"</formula>
    </cfRule>
    <cfRule type="cellIs" dxfId="9207" priority="9423" stopIfTrue="1" operator="equal">
      <formula>"Napkin Hs"</formula>
    </cfRule>
  </conditionalFormatting>
  <conditionalFormatting sqref="B67:C67 B68">
    <cfRule type="cellIs" dxfId="9206" priority="9420" stopIfTrue="1" operator="equal">
      <formula>"Towel"</formula>
    </cfRule>
    <cfRule type="cellIs" dxfId="9205" priority="9421" stopIfTrue="1" operator="equal">
      <formula>"Napkin Hs"</formula>
    </cfRule>
  </conditionalFormatting>
  <conditionalFormatting sqref="C67">
    <cfRule type="cellIs" dxfId="9204" priority="9406" stopIfTrue="1" operator="equal">
      <formula>"Towel"</formula>
    </cfRule>
    <cfRule type="cellIs" dxfId="9203" priority="9407" stopIfTrue="1" operator="equal">
      <formula>"Napkin Hs"</formula>
    </cfRule>
  </conditionalFormatting>
  <conditionalFormatting sqref="C67">
    <cfRule type="cellIs" dxfId="9202" priority="9404" stopIfTrue="1" operator="equal">
      <formula>"Towel"</formula>
    </cfRule>
    <cfRule type="cellIs" dxfId="9201" priority="9405" stopIfTrue="1" operator="equal">
      <formula>"Napkin Hs"</formula>
    </cfRule>
  </conditionalFormatting>
  <conditionalFormatting sqref="C67">
    <cfRule type="cellIs" dxfId="9200" priority="9412" stopIfTrue="1" operator="equal">
      <formula>"Towel"</formula>
    </cfRule>
    <cfRule type="cellIs" dxfId="9199" priority="9413" stopIfTrue="1" operator="equal">
      <formula>"Napkin Hs"</formula>
    </cfRule>
  </conditionalFormatting>
  <conditionalFormatting sqref="B67:C67 B68">
    <cfRule type="cellIs" dxfId="9198" priority="9414" stopIfTrue="1" operator="equal">
      <formula>"Towel"</formula>
    </cfRule>
    <cfRule type="cellIs" dxfId="9197" priority="9415" stopIfTrue="1" operator="equal">
      <formula>"Napkin Hs"</formula>
    </cfRule>
  </conditionalFormatting>
  <conditionalFormatting sqref="C67">
    <cfRule type="cellIs" dxfId="9196" priority="9410" stopIfTrue="1" operator="equal">
      <formula>"Towel"</formula>
    </cfRule>
    <cfRule type="cellIs" dxfId="9195" priority="9411" stopIfTrue="1" operator="equal">
      <formula>"Napkin Hs"</formula>
    </cfRule>
  </conditionalFormatting>
  <conditionalFormatting sqref="B67:C67 B68">
    <cfRule type="cellIs" dxfId="9194" priority="9408" stopIfTrue="1" operator="equal">
      <formula>"Towel"</formula>
    </cfRule>
    <cfRule type="cellIs" dxfId="9193" priority="9409" stopIfTrue="1" operator="equal">
      <formula>"Napkin Hs"</formula>
    </cfRule>
  </conditionalFormatting>
  <conditionalFormatting sqref="C67">
    <cfRule type="cellIs" dxfId="9192" priority="9416" stopIfTrue="1" operator="equal">
      <formula>"Towel"</formula>
    </cfRule>
    <cfRule type="cellIs" dxfId="9191" priority="9417" stopIfTrue="1" operator="equal">
      <formula>"Napkin Hs"</formula>
    </cfRule>
  </conditionalFormatting>
  <conditionalFormatting sqref="C67">
    <cfRule type="cellIs" dxfId="9190" priority="9418" stopIfTrue="1" operator="equal">
      <formula>"Towel"</formula>
    </cfRule>
    <cfRule type="cellIs" dxfId="9189" priority="9419" stopIfTrue="1" operator="equal">
      <formula>"Napkin Hs"</formula>
    </cfRule>
  </conditionalFormatting>
  <conditionalFormatting sqref="C67">
    <cfRule type="cellIs" dxfId="9188" priority="9400" stopIfTrue="1" operator="equal">
      <formula>"Towel"</formula>
    </cfRule>
    <cfRule type="cellIs" dxfId="9187" priority="9401" stopIfTrue="1" operator="equal">
      <formula>"Napkin Hs"</formula>
    </cfRule>
  </conditionalFormatting>
  <conditionalFormatting sqref="B67:C67 B68">
    <cfRule type="cellIs" dxfId="9186" priority="9402" stopIfTrue="1" operator="equal">
      <formula>"Towel"</formula>
    </cfRule>
    <cfRule type="cellIs" dxfId="9185" priority="9403" stopIfTrue="1" operator="equal">
      <formula>"Napkin Hs"</formula>
    </cfRule>
  </conditionalFormatting>
  <conditionalFormatting sqref="C67">
    <cfRule type="cellIs" dxfId="9184" priority="9398" stopIfTrue="1" operator="equal">
      <formula>"Towel"</formula>
    </cfRule>
    <cfRule type="cellIs" dxfId="9183" priority="9399" stopIfTrue="1" operator="equal">
      <formula>"Napkin Hs"</formula>
    </cfRule>
  </conditionalFormatting>
  <conditionalFormatting sqref="B67:C67 B68">
    <cfRule type="cellIs" dxfId="9182" priority="9396" stopIfTrue="1" operator="equal">
      <formula>"Towel"</formula>
    </cfRule>
    <cfRule type="cellIs" dxfId="9181" priority="9397" stopIfTrue="1" operator="equal">
      <formula>"Napkin Hs"</formula>
    </cfRule>
  </conditionalFormatting>
  <conditionalFormatting sqref="B67:C67 B68">
    <cfRule type="cellIs" dxfId="9180" priority="9374" stopIfTrue="1" operator="equal">
      <formula>"Towel"</formula>
    </cfRule>
    <cfRule type="cellIs" dxfId="9179" priority="9375" stopIfTrue="1" operator="equal">
      <formula>"Napkin Hs"</formula>
    </cfRule>
  </conditionalFormatting>
  <conditionalFormatting sqref="C67">
    <cfRule type="cellIs" dxfId="9178" priority="9370" stopIfTrue="1" operator="equal">
      <formula>"Towel"</formula>
    </cfRule>
    <cfRule type="cellIs" dxfId="9177" priority="9371" stopIfTrue="1" operator="equal">
      <formula>"Napkin Hs"</formula>
    </cfRule>
  </conditionalFormatting>
  <conditionalFormatting sqref="C67">
    <cfRule type="cellIs" dxfId="9176" priority="9373" stopIfTrue="1" operator="equal">
      <formula>"Napkin Hs"</formula>
    </cfRule>
  </conditionalFormatting>
  <conditionalFormatting sqref="C67">
    <cfRule type="cellIs" dxfId="9175" priority="9372" stopIfTrue="1" operator="equal">
      <formula>"Towel"</formula>
    </cfRule>
  </conditionalFormatting>
  <conditionalFormatting sqref="B67:B68">
    <cfRule type="cellIs" dxfId="9174" priority="9368" stopIfTrue="1" operator="equal">
      <formula>"Towel"</formula>
    </cfRule>
    <cfRule type="cellIs" dxfId="9173" priority="9369" stopIfTrue="1" operator="equal">
      <formula>"Napkin Hs"</formula>
    </cfRule>
  </conditionalFormatting>
  <conditionalFormatting sqref="B67:B68">
    <cfRule type="cellIs" dxfId="9172" priority="9366" stopIfTrue="1" operator="equal">
      <formula>"Towel"</formula>
    </cfRule>
    <cfRule type="cellIs" dxfId="9171" priority="9367" stopIfTrue="1" operator="equal">
      <formula>"Napkin Hs"</formula>
    </cfRule>
  </conditionalFormatting>
  <conditionalFormatting sqref="B67:B68">
    <cfRule type="cellIs" dxfId="9170" priority="9364" stopIfTrue="1" operator="equal">
      <formula>"Towel"</formula>
    </cfRule>
    <cfRule type="cellIs" dxfId="9169" priority="9365" stopIfTrue="1" operator="equal">
      <formula>"Napkin Hs"</formula>
    </cfRule>
  </conditionalFormatting>
  <conditionalFormatting sqref="B67:B68">
    <cfRule type="cellIs" dxfId="9168" priority="9362" stopIfTrue="1" operator="equal">
      <formula>"Towel"</formula>
    </cfRule>
    <cfRule type="cellIs" dxfId="9167" priority="9363" stopIfTrue="1" operator="equal">
      <formula>"Napkin Hs"</formula>
    </cfRule>
  </conditionalFormatting>
  <conditionalFormatting sqref="B67:B68">
    <cfRule type="cellIs" dxfId="9166" priority="9360" stopIfTrue="1" operator="equal">
      <formula>"Towel"</formula>
    </cfRule>
    <cfRule type="cellIs" dxfId="9165" priority="9361" stopIfTrue="1" operator="equal">
      <formula>"Napkin Hs"</formula>
    </cfRule>
  </conditionalFormatting>
  <conditionalFormatting sqref="B67:B68">
    <cfRule type="cellIs" dxfId="9164" priority="9358" stopIfTrue="1" operator="equal">
      <formula>"Towel"</formula>
    </cfRule>
    <cfRule type="cellIs" dxfId="9163" priority="9359" stopIfTrue="1" operator="equal">
      <formula>"Napkin Hs"</formula>
    </cfRule>
  </conditionalFormatting>
  <conditionalFormatting sqref="B67:B68">
    <cfRule type="cellIs" dxfId="9162" priority="9356" stopIfTrue="1" operator="equal">
      <formula>"Towel"</formula>
    </cfRule>
    <cfRule type="cellIs" dxfId="9161" priority="9357" stopIfTrue="1" operator="equal">
      <formula>"Napkin Hs"</formula>
    </cfRule>
  </conditionalFormatting>
  <conditionalFormatting sqref="B67:B68">
    <cfRule type="cellIs" dxfId="9160" priority="9354" stopIfTrue="1" operator="equal">
      <formula>"Towel"</formula>
    </cfRule>
    <cfRule type="cellIs" dxfId="9159" priority="9355" stopIfTrue="1" operator="equal">
      <formula>"Napkin Hs"</formula>
    </cfRule>
  </conditionalFormatting>
  <conditionalFormatting sqref="B67:B68">
    <cfRule type="cellIs" dxfId="9158" priority="9353" stopIfTrue="1" operator="equal">
      <formula>"Napkin Hs"</formula>
    </cfRule>
  </conditionalFormatting>
  <conditionalFormatting sqref="B67:B68">
    <cfRule type="cellIs" dxfId="9157" priority="9352" stopIfTrue="1" operator="equal">
      <formula>"Napkin Hs"</formula>
    </cfRule>
  </conditionalFormatting>
  <conditionalFormatting sqref="B67:B68">
    <cfRule type="cellIs" dxfId="9156" priority="9351" stopIfTrue="1" operator="equal">
      <formula>"Napkin Hs"</formula>
    </cfRule>
  </conditionalFormatting>
  <conditionalFormatting sqref="C67">
    <cfRule type="cellIs" dxfId="9155" priority="9349" stopIfTrue="1" operator="equal">
      <formula>"Towel"</formula>
    </cfRule>
    <cfRule type="cellIs" dxfId="9154" priority="9350" stopIfTrue="1" operator="equal">
      <formula>"Napkin Hs"</formula>
    </cfRule>
  </conditionalFormatting>
  <conditionalFormatting sqref="C67">
    <cfRule type="cellIs" dxfId="9153" priority="9345" stopIfTrue="1" operator="equal">
      <formula>"Towel"</formula>
    </cfRule>
    <cfRule type="cellIs" dxfId="9152" priority="9346" stopIfTrue="1" operator="equal">
      <formula>"Napkin Hs"</formula>
    </cfRule>
  </conditionalFormatting>
  <conditionalFormatting sqref="C67">
    <cfRule type="cellIs" dxfId="9151" priority="9347" stopIfTrue="1" operator="equal">
      <formula>"Towel"</formula>
    </cfRule>
    <cfRule type="cellIs" dxfId="9150" priority="9348" stopIfTrue="1" operator="equal">
      <formula>"Napkin Hs"</formula>
    </cfRule>
  </conditionalFormatting>
  <conditionalFormatting sqref="C67">
    <cfRule type="cellIs" dxfId="9149" priority="9343" stopIfTrue="1" operator="equal">
      <formula>"Towel"</formula>
    </cfRule>
    <cfRule type="cellIs" dxfId="9148" priority="9344" stopIfTrue="1" operator="equal">
      <formula>"Napkin Hs"</formula>
    </cfRule>
  </conditionalFormatting>
  <conditionalFormatting sqref="C67">
    <cfRule type="cellIs" dxfId="9147" priority="9341" stopIfTrue="1" operator="equal">
      <formula>"Towel"</formula>
    </cfRule>
    <cfRule type="cellIs" dxfId="9146" priority="9342" stopIfTrue="1" operator="equal">
      <formula>"Napkin Hs"</formula>
    </cfRule>
  </conditionalFormatting>
  <conditionalFormatting sqref="C67">
    <cfRule type="cellIs" dxfId="9145" priority="9339" stopIfTrue="1" operator="equal">
      <formula>"Towel"</formula>
    </cfRule>
    <cfRule type="cellIs" dxfId="9144" priority="9340" stopIfTrue="1" operator="equal">
      <formula>"Napkin Hs"</formula>
    </cfRule>
  </conditionalFormatting>
  <conditionalFormatting sqref="C67">
    <cfRule type="cellIs" dxfId="9143" priority="9331" stopIfTrue="1" operator="equal">
      <formula>"Towel"</formula>
    </cfRule>
    <cfRule type="cellIs" dxfId="9142" priority="9332" stopIfTrue="1" operator="equal">
      <formula>"Napkin Hs"</formula>
    </cfRule>
  </conditionalFormatting>
  <conditionalFormatting sqref="C67">
    <cfRule type="cellIs" dxfId="9141" priority="9333" stopIfTrue="1" operator="equal">
      <formula>"Towel"</formula>
    </cfRule>
    <cfRule type="cellIs" dxfId="9140" priority="9334" stopIfTrue="1" operator="equal">
      <formula>"Napkin Hs"</formula>
    </cfRule>
  </conditionalFormatting>
  <conditionalFormatting sqref="C67">
    <cfRule type="cellIs" dxfId="9139" priority="9329" stopIfTrue="1" operator="equal">
      <formula>"Towel"</formula>
    </cfRule>
    <cfRule type="cellIs" dxfId="9138" priority="9330" stopIfTrue="1" operator="equal">
      <formula>"Napkin Hs"</formula>
    </cfRule>
  </conditionalFormatting>
  <conditionalFormatting sqref="C67">
    <cfRule type="cellIs" dxfId="9137" priority="9327" stopIfTrue="1" operator="equal">
      <formula>"Towel"</formula>
    </cfRule>
    <cfRule type="cellIs" dxfId="9136" priority="9328" stopIfTrue="1" operator="equal">
      <formula>"Napkin Hs"</formula>
    </cfRule>
  </conditionalFormatting>
  <conditionalFormatting sqref="C67">
    <cfRule type="cellIs" dxfId="9135" priority="9335" stopIfTrue="1" operator="equal">
      <formula>"Towel"</formula>
    </cfRule>
    <cfRule type="cellIs" dxfId="9134" priority="9336" stopIfTrue="1" operator="equal">
      <formula>"Napkin Hs"</formula>
    </cfRule>
  </conditionalFormatting>
  <conditionalFormatting sqref="C67">
    <cfRule type="cellIs" dxfId="9133" priority="9337" stopIfTrue="1" operator="equal">
      <formula>"Towel"</formula>
    </cfRule>
    <cfRule type="cellIs" dxfId="9132" priority="9338" stopIfTrue="1" operator="equal">
      <formula>"Napkin Hs"</formula>
    </cfRule>
  </conditionalFormatting>
  <conditionalFormatting sqref="C67">
    <cfRule type="cellIs" dxfId="9131" priority="9325" stopIfTrue="1" operator="equal">
      <formula>"Towel"</formula>
    </cfRule>
    <cfRule type="cellIs" dxfId="9130" priority="9326" stopIfTrue="1" operator="equal">
      <formula>"Napkin Hs"</formula>
    </cfRule>
  </conditionalFormatting>
  <conditionalFormatting sqref="C67">
    <cfRule type="cellIs" dxfId="9129" priority="9321" stopIfTrue="1" operator="equal">
      <formula>"Towel"</formula>
    </cfRule>
    <cfRule type="cellIs" dxfId="9128" priority="9322" stopIfTrue="1" operator="equal">
      <formula>"Napkin Hs"</formula>
    </cfRule>
  </conditionalFormatting>
  <conditionalFormatting sqref="C67">
    <cfRule type="cellIs" dxfId="9127" priority="9323" stopIfTrue="1" operator="equal">
      <formula>"Towel"</formula>
    </cfRule>
    <cfRule type="cellIs" dxfId="9126" priority="9324" stopIfTrue="1" operator="equal">
      <formula>"Napkin Hs"</formula>
    </cfRule>
  </conditionalFormatting>
  <conditionalFormatting sqref="C67">
    <cfRule type="cellIs" dxfId="9125" priority="9319" stopIfTrue="1" operator="equal">
      <formula>"Towel"</formula>
    </cfRule>
    <cfRule type="cellIs" dxfId="9124" priority="9320" stopIfTrue="1" operator="equal">
      <formula>"Napkin Hs"</formula>
    </cfRule>
  </conditionalFormatting>
  <conditionalFormatting sqref="C67">
    <cfRule type="cellIs" dxfId="9123" priority="9317" stopIfTrue="1" operator="equal">
      <formula>"Towel"</formula>
    </cfRule>
    <cfRule type="cellIs" dxfId="9122" priority="9318" stopIfTrue="1" operator="equal">
      <formula>"Napkin Hs"</formula>
    </cfRule>
  </conditionalFormatting>
  <conditionalFormatting sqref="C67">
    <cfRule type="cellIs" dxfId="9121" priority="9315" stopIfTrue="1" operator="equal">
      <formula>"Towel"</formula>
    </cfRule>
    <cfRule type="cellIs" dxfId="9120" priority="9316" stopIfTrue="1" operator="equal">
      <formula>"Napkin Hs"</formula>
    </cfRule>
  </conditionalFormatting>
  <conditionalFormatting sqref="C67">
    <cfRule type="cellIs" dxfId="9119" priority="9307" stopIfTrue="1" operator="equal">
      <formula>"Towel"</formula>
    </cfRule>
    <cfRule type="cellIs" dxfId="9118" priority="9308" stopIfTrue="1" operator="equal">
      <formula>"Napkin Hs"</formula>
    </cfRule>
  </conditionalFormatting>
  <conditionalFormatting sqref="C67">
    <cfRule type="cellIs" dxfId="9117" priority="9309" stopIfTrue="1" operator="equal">
      <formula>"Towel"</formula>
    </cfRule>
    <cfRule type="cellIs" dxfId="9116" priority="9310" stopIfTrue="1" operator="equal">
      <formula>"Napkin Hs"</formula>
    </cfRule>
  </conditionalFormatting>
  <conditionalFormatting sqref="C67">
    <cfRule type="cellIs" dxfId="9115" priority="9305" stopIfTrue="1" operator="equal">
      <formula>"Towel"</formula>
    </cfRule>
    <cfRule type="cellIs" dxfId="9114" priority="9306" stopIfTrue="1" operator="equal">
      <formula>"Napkin Hs"</formula>
    </cfRule>
  </conditionalFormatting>
  <conditionalFormatting sqref="C67">
    <cfRule type="cellIs" dxfId="9113" priority="9303" stopIfTrue="1" operator="equal">
      <formula>"Towel"</formula>
    </cfRule>
    <cfRule type="cellIs" dxfId="9112" priority="9304" stopIfTrue="1" operator="equal">
      <formula>"Napkin Hs"</formula>
    </cfRule>
  </conditionalFormatting>
  <conditionalFormatting sqref="C67">
    <cfRule type="cellIs" dxfId="9111" priority="9311" stopIfTrue="1" operator="equal">
      <formula>"Towel"</formula>
    </cfRule>
    <cfRule type="cellIs" dxfId="9110" priority="9312" stopIfTrue="1" operator="equal">
      <formula>"Napkin Hs"</formula>
    </cfRule>
  </conditionalFormatting>
  <conditionalFormatting sqref="C67">
    <cfRule type="cellIs" dxfId="9109" priority="9313" stopIfTrue="1" operator="equal">
      <formula>"Towel"</formula>
    </cfRule>
    <cfRule type="cellIs" dxfId="9108" priority="9314" stopIfTrue="1" operator="equal">
      <formula>"Napkin Hs"</formula>
    </cfRule>
  </conditionalFormatting>
  <conditionalFormatting sqref="C67">
    <cfRule type="cellIs" dxfId="9107" priority="9301" stopIfTrue="1" operator="equal">
      <formula>"Towel"</formula>
    </cfRule>
    <cfRule type="cellIs" dxfId="9106" priority="9302" stopIfTrue="1" operator="equal">
      <formula>"Napkin Hs"</formula>
    </cfRule>
  </conditionalFormatting>
  <conditionalFormatting sqref="C67">
    <cfRule type="cellIs" dxfId="9105" priority="9297" stopIfTrue="1" operator="equal">
      <formula>"Towel"</formula>
    </cfRule>
    <cfRule type="cellIs" dxfId="9104" priority="9298" stopIfTrue="1" operator="equal">
      <formula>"Napkin Hs"</formula>
    </cfRule>
  </conditionalFormatting>
  <conditionalFormatting sqref="C67">
    <cfRule type="cellIs" dxfId="9103" priority="9299" stopIfTrue="1" operator="equal">
      <formula>"Towel"</formula>
    </cfRule>
    <cfRule type="cellIs" dxfId="9102" priority="9300" stopIfTrue="1" operator="equal">
      <formula>"Napkin Hs"</formula>
    </cfRule>
  </conditionalFormatting>
  <conditionalFormatting sqref="C67">
    <cfRule type="cellIs" dxfId="9101" priority="9293" stopIfTrue="1" operator="equal">
      <formula>"Towel"</formula>
    </cfRule>
    <cfRule type="cellIs" dxfId="9100" priority="9294" stopIfTrue="1" operator="equal">
      <formula>"Napkin Hs"</formula>
    </cfRule>
  </conditionalFormatting>
  <conditionalFormatting sqref="C67">
    <cfRule type="cellIs" dxfId="9099" priority="9295" stopIfTrue="1" operator="equal">
      <formula>"Towel"</formula>
    </cfRule>
    <cfRule type="cellIs" dxfId="9098" priority="9296" stopIfTrue="1" operator="equal">
      <formula>"Napkin Hs"</formula>
    </cfRule>
  </conditionalFormatting>
  <conditionalFormatting sqref="C67">
    <cfRule type="cellIs" dxfId="9097" priority="9291" stopIfTrue="1" operator="equal">
      <formula>"Towel"</formula>
    </cfRule>
    <cfRule type="cellIs" dxfId="9096" priority="9292" stopIfTrue="1" operator="equal">
      <formula>"Napkin Hs"</formula>
    </cfRule>
  </conditionalFormatting>
  <conditionalFormatting sqref="C67">
    <cfRule type="cellIs" dxfId="9095" priority="9285" stopIfTrue="1" operator="equal">
      <formula>"Towel"</formula>
    </cfRule>
    <cfRule type="cellIs" dxfId="9094" priority="9286" stopIfTrue="1" operator="equal">
      <formula>"Napkin Hs"</formula>
    </cfRule>
  </conditionalFormatting>
  <conditionalFormatting sqref="C67">
    <cfRule type="cellIs" dxfId="9093" priority="9289" stopIfTrue="1" operator="equal">
      <formula>"Towel"</formula>
    </cfRule>
    <cfRule type="cellIs" dxfId="9092" priority="9290" stopIfTrue="1" operator="equal">
      <formula>"Napkin Hs"</formula>
    </cfRule>
  </conditionalFormatting>
  <conditionalFormatting sqref="C67">
    <cfRule type="cellIs" dxfId="9091" priority="9287" stopIfTrue="1" operator="equal">
      <formula>"Towel"</formula>
    </cfRule>
    <cfRule type="cellIs" dxfId="9090" priority="9288" stopIfTrue="1" operator="equal">
      <formula>"Napkin Hs"</formula>
    </cfRule>
  </conditionalFormatting>
  <conditionalFormatting sqref="C67">
    <cfRule type="cellIs" dxfId="9089" priority="9279" stopIfTrue="1" operator="equal">
      <formula>"Towel"</formula>
    </cfRule>
    <cfRule type="cellIs" dxfId="9088" priority="9280" stopIfTrue="1" operator="equal">
      <formula>"Napkin Hs"</formula>
    </cfRule>
  </conditionalFormatting>
  <conditionalFormatting sqref="C67">
    <cfRule type="cellIs" dxfId="9087" priority="9281" stopIfTrue="1" operator="equal">
      <formula>"Towel"</formula>
    </cfRule>
    <cfRule type="cellIs" dxfId="9086" priority="9282" stopIfTrue="1" operator="equal">
      <formula>"Napkin Hs"</formula>
    </cfRule>
  </conditionalFormatting>
  <conditionalFormatting sqref="C67">
    <cfRule type="cellIs" dxfId="9085" priority="9283" stopIfTrue="1" operator="equal">
      <formula>"Towel"</formula>
    </cfRule>
    <cfRule type="cellIs" dxfId="9084" priority="9284" stopIfTrue="1" operator="equal">
      <formula>"Napkin Hs"</formula>
    </cfRule>
  </conditionalFormatting>
  <conditionalFormatting sqref="C67">
    <cfRule type="cellIs" dxfId="9083" priority="9277" stopIfTrue="1" operator="equal">
      <formula>"Towel"</formula>
    </cfRule>
    <cfRule type="cellIs" dxfId="9082" priority="9278" stopIfTrue="1" operator="equal">
      <formula>"Napkin Hs"</formula>
    </cfRule>
  </conditionalFormatting>
  <conditionalFormatting sqref="C67">
    <cfRule type="cellIs" dxfId="9081" priority="9275" stopIfTrue="1" operator="equal">
      <formula>"Towel"</formula>
    </cfRule>
    <cfRule type="cellIs" dxfId="9080" priority="9276" stopIfTrue="1" operator="equal">
      <formula>"Napkin Hs"</formula>
    </cfRule>
  </conditionalFormatting>
  <conditionalFormatting sqref="C67">
    <cfRule type="cellIs" dxfId="9079" priority="9251" stopIfTrue="1" operator="equal">
      <formula>"Towel"</formula>
    </cfRule>
  </conditionalFormatting>
  <conditionalFormatting sqref="C67">
    <cfRule type="cellIs" dxfId="9078" priority="9252" stopIfTrue="1" operator="equal">
      <formula>"Napkin Hs"</formula>
    </cfRule>
    <cfRule type="cellIs" dxfId="9077" priority="9257" stopIfTrue="1" operator="equal">
      <formula>"Towel"</formula>
    </cfRule>
    <cfRule type="cellIs" dxfId="9076" priority="9258" stopIfTrue="1" operator="equal">
      <formula>"Napkin Hs"</formula>
    </cfRule>
    <cfRule type="cellIs" dxfId="9075" priority="9267" stopIfTrue="1" operator="equal">
      <formula>"Towel"</formula>
    </cfRule>
    <cfRule type="cellIs" dxfId="9074" priority="9268" stopIfTrue="1" operator="equal">
      <formula>"Napkin Hs"</formula>
    </cfRule>
    <cfRule type="cellIs" dxfId="9073" priority="9273" stopIfTrue="1" operator="equal">
      <formula>"Towel"</formula>
    </cfRule>
    <cfRule type="cellIs" dxfId="9072" priority="9274" stopIfTrue="1" operator="equal">
      <formula>"Napkin Hs"</formula>
    </cfRule>
  </conditionalFormatting>
  <conditionalFormatting sqref="C67">
    <cfRule type="cellIs" dxfId="9071" priority="9253" stopIfTrue="1" operator="equal">
      <formula>"Towel"</formula>
    </cfRule>
    <cfRule type="cellIs" dxfId="9070" priority="9254" stopIfTrue="1" operator="equal">
      <formula>"Napkin Hs"</formula>
    </cfRule>
    <cfRule type="cellIs" dxfId="9069" priority="9255" stopIfTrue="1" operator="equal">
      <formula>"Towel"</formula>
    </cfRule>
    <cfRule type="cellIs" dxfId="9068" priority="9256" stopIfTrue="1" operator="equal">
      <formula>"Napkin Hs"</formula>
    </cfRule>
    <cfRule type="cellIs" dxfId="9067" priority="9259" stopIfTrue="1" operator="equal">
      <formula>"Towel"</formula>
    </cfRule>
    <cfRule type="cellIs" dxfId="9066" priority="9260" stopIfTrue="1" operator="equal">
      <formula>"Napkin Hs"</formula>
    </cfRule>
    <cfRule type="cellIs" dxfId="9065" priority="9261" stopIfTrue="1" operator="equal">
      <formula>"Towel"</formula>
    </cfRule>
    <cfRule type="cellIs" dxfId="9064" priority="9262" stopIfTrue="1" operator="equal">
      <formula>"Napkin Hs"</formula>
    </cfRule>
    <cfRule type="cellIs" dxfId="9063" priority="9263" stopIfTrue="1" operator="equal">
      <formula>"Towel"</formula>
    </cfRule>
    <cfRule type="cellIs" dxfId="9062" priority="9264" stopIfTrue="1" operator="equal">
      <formula>"Napkin Hs"</formula>
    </cfRule>
    <cfRule type="cellIs" dxfId="9061" priority="9265" stopIfTrue="1" operator="equal">
      <formula>"Towel"</formula>
    </cfRule>
    <cfRule type="cellIs" dxfId="9060" priority="9266" stopIfTrue="1" operator="equal">
      <formula>"Napkin Hs"</formula>
    </cfRule>
    <cfRule type="cellIs" dxfId="9059" priority="9269" stopIfTrue="1" operator="equal">
      <formula>"Towel"</formula>
    </cfRule>
    <cfRule type="cellIs" dxfId="9058" priority="9270" stopIfTrue="1" operator="equal">
      <formula>"Napkin Hs"</formula>
    </cfRule>
    <cfRule type="cellIs" dxfId="9057" priority="9272" stopIfTrue="1" operator="equal">
      <formula>"Napkin Hs"</formula>
    </cfRule>
  </conditionalFormatting>
  <conditionalFormatting sqref="C67">
    <cfRule type="cellIs" dxfId="9056" priority="9271" stopIfTrue="1" operator="equal">
      <formula>"Towel"</formula>
    </cfRule>
  </conditionalFormatting>
  <conditionalFormatting sqref="C67">
    <cfRule type="cellIs" dxfId="9055" priority="9249" stopIfTrue="1" operator="equal">
      <formula>"Towel"</formula>
    </cfRule>
    <cfRule type="cellIs" dxfId="9054" priority="9250" stopIfTrue="1" operator="equal">
      <formula>"Napkin Hs"</formula>
    </cfRule>
  </conditionalFormatting>
  <conditionalFormatting sqref="C67">
    <cfRule type="cellIs" dxfId="9053" priority="9248" stopIfTrue="1" operator="equal">
      <formula>"Napkin Hs"</formula>
    </cfRule>
  </conditionalFormatting>
  <conditionalFormatting sqref="C67">
    <cfRule type="cellIs" dxfId="9052" priority="9247" stopIfTrue="1" operator="equal">
      <formula>"Towel"</formula>
    </cfRule>
  </conditionalFormatting>
  <conditionalFormatting sqref="C67">
    <cfRule type="cellIs" dxfId="9051" priority="9245" stopIfTrue="1" operator="equal">
      <formula>"Towel"</formula>
    </cfRule>
  </conditionalFormatting>
  <conditionalFormatting sqref="C67">
    <cfRule type="cellIs" dxfId="9050" priority="9246" stopIfTrue="1" operator="equal">
      <formula>"Napkin Hs"</formula>
    </cfRule>
  </conditionalFormatting>
  <conditionalFormatting sqref="C67">
    <cfRule type="cellIs" dxfId="9049" priority="9149" stopIfTrue="1" operator="equal">
      <formula>"Towel"</formula>
    </cfRule>
  </conditionalFormatting>
  <conditionalFormatting sqref="C67">
    <cfRule type="cellIs" dxfId="9048" priority="9159" stopIfTrue="1" operator="equal">
      <formula>"Towel"</formula>
    </cfRule>
    <cfRule type="cellIs" dxfId="9047" priority="9160" stopIfTrue="1" operator="equal">
      <formula>"Napkin Hs"</formula>
    </cfRule>
    <cfRule type="cellIs" dxfId="9046" priority="9165" stopIfTrue="1" operator="equal">
      <formula>"Towel"</formula>
    </cfRule>
    <cfRule type="cellIs" dxfId="9045" priority="9166" stopIfTrue="1" operator="equal">
      <formula>"Napkin Hs"</formula>
    </cfRule>
    <cfRule type="cellIs" dxfId="9044" priority="9171" stopIfTrue="1" operator="equal">
      <formula>"Towel"</formula>
    </cfRule>
    <cfRule type="cellIs" dxfId="9043" priority="9172" stopIfTrue="1" operator="equal">
      <formula>"Napkin Hs"</formula>
    </cfRule>
    <cfRule type="cellIs" dxfId="9042" priority="9173" stopIfTrue="1" operator="equal">
      <formula>"Towel"</formula>
    </cfRule>
    <cfRule type="cellIs" dxfId="9041" priority="9174" stopIfTrue="1" operator="equal">
      <formula>"Napkin Hs"</formula>
    </cfRule>
    <cfRule type="cellIs" dxfId="9040" priority="9179" stopIfTrue="1" operator="equal">
      <formula>"Towel"</formula>
    </cfRule>
    <cfRule type="cellIs" dxfId="9039" priority="9180" stopIfTrue="1" operator="equal">
      <formula>"Napkin Hs"</formula>
    </cfRule>
    <cfRule type="cellIs" dxfId="9038" priority="9189" stopIfTrue="1" operator="equal">
      <formula>"Towel"</formula>
    </cfRule>
    <cfRule type="cellIs" dxfId="9037" priority="9190" stopIfTrue="1" operator="equal">
      <formula>"Napkin Hs"</formula>
    </cfRule>
    <cfRule type="cellIs" dxfId="9036" priority="9195" stopIfTrue="1" operator="equal">
      <formula>"Towel"</formula>
    </cfRule>
    <cfRule type="cellIs" dxfId="9035" priority="9196" stopIfTrue="1" operator="equal">
      <formula>"Napkin Hs"</formula>
    </cfRule>
    <cfRule type="cellIs" dxfId="9034" priority="9197" stopIfTrue="1" operator="equal">
      <formula>"Towel"</formula>
    </cfRule>
    <cfRule type="cellIs" dxfId="9033" priority="9198" stopIfTrue="1" operator="equal">
      <formula>"Napkin Hs"</formula>
    </cfRule>
    <cfRule type="cellIs" dxfId="9032" priority="9203" stopIfTrue="1" operator="equal">
      <formula>"Towel"</formula>
    </cfRule>
    <cfRule type="cellIs" dxfId="9031" priority="9204" stopIfTrue="1" operator="equal">
      <formula>"Napkin Hs"</formula>
    </cfRule>
    <cfRule type="cellIs" dxfId="9030" priority="9213" stopIfTrue="1" operator="equal">
      <formula>"Towel"</formula>
    </cfRule>
    <cfRule type="cellIs" dxfId="9029" priority="9214" stopIfTrue="1" operator="equal">
      <formula>"Napkin Hs"</formula>
    </cfRule>
    <cfRule type="cellIs" dxfId="9028" priority="9215" stopIfTrue="1" operator="equal">
      <formula>"Towel"</formula>
    </cfRule>
    <cfRule type="cellIs" dxfId="9027" priority="9216" stopIfTrue="1" operator="equal">
      <formula>"Napkin Hs"</formula>
    </cfRule>
    <cfRule type="cellIs" dxfId="9026" priority="9221" stopIfTrue="1" operator="equal">
      <formula>"Towel"</formula>
    </cfRule>
    <cfRule type="cellIs" dxfId="9025" priority="9222" stopIfTrue="1" operator="equal">
      <formula>"Napkin Hs"</formula>
    </cfRule>
    <cfRule type="cellIs" dxfId="9024" priority="9231" stopIfTrue="1" operator="equal">
      <formula>"Towel"</formula>
    </cfRule>
    <cfRule type="cellIs" dxfId="9023" priority="9232" stopIfTrue="1" operator="equal">
      <formula>"Napkin Hs"</formula>
    </cfRule>
    <cfRule type="cellIs" dxfId="9022" priority="9233" stopIfTrue="1" operator="equal">
      <formula>"Towel"</formula>
    </cfRule>
    <cfRule type="cellIs" dxfId="9021" priority="9234" stopIfTrue="1" operator="equal">
      <formula>"Napkin Hs"</formula>
    </cfRule>
    <cfRule type="cellIs" dxfId="9020" priority="9240" stopIfTrue="1" operator="equal">
      <formula>"Napkin Hs"</formula>
    </cfRule>
  </conditionalFormatting>
  <conditionalFormatting sqref="C67">
    <cfRule type="cellIs" dxfId="9019" priority="9239" stopIfTrue="1" operator="equal">
      <formula>"Towel"</formula>
    </cfRule>
  </conditionalFormatting>
  <conditionalFormatting sqref="C67">
    <cfRule type="cellIs" dxfId="9018" priority="9150" stopIfTrue="1" operator="equal">
      <formula>"Napkin Hs"</formula>
    </cfRule>
    <cfRule type="cellIs" dxfId="9017" priority="9151" stopIfTrue="1" operator="equal">
      <formula>"Towel"</formula>
    </cfRule>
    <cfRule type="cellIs" dxfId="9016" priority="9152" stopIfTrue="1" operator="equal">
      <formula>"Napkin Hs"</formula>
    </cfRule>
    <cfRule type="cellIs" dxfId="9015" priority="9153" stopIfTrue="1" operator="equal">
      <formula>"Towel"</formula>
    </cfRule>
    <cfRule type="cellIs" dxfId="9014" priority="9154" stopIfTrue="1" operator="equal">
      <formula>"Napkin Hs"</formula>
    </cfRule>
    <cfRule type="cellIs" dxfId="9013" priority="9155" stopIfTrue="1" operator="equal">
      <formula>"Towel"</formula>
    </cfRule>
    <cfRule type="cellIs" dxfId="9012" priority="9156" stopIfTrue="1" operator="equal">
      <formula>"Napkin Hs"</formula>
    </cfRule>
    <cfRule type="cellIs" dxfId="9011" priority="9157" stopIfTrue="1" operator="equal">
      <formula>"Towel"</formula>
    </cfRule>
    <cfRule type="cellIs" dxfId="9010" priority="9158" stopIfTrue="1" operator="equal">
      <formula>"Napkin Hs"</formula>
    </cfRule>
    <cfRule type="cellIs" dxfId="9009" priority="9161" stopIfTrue="1" operator="equal">
      <formula>"Towel"</formula>
    </cfRule>
    <cfRule type="cellIs" dxfId="9008" priority="9162" stopIfTrue="1" operator="equal">
      <formula>"Napkin Hs"</formula>
    </cfRule>
    <cfRule type="cellIs" dxfId="9007" priority="9163" stopIfTrue="1" operator="equal">
      <formula>"Towel"</formula>
    </cfRule>
    <cfRule type="cellIs" dxfId="9006" priority="9164" stopIfTrue="1" operator="equal">
      <formula>"Napkin Hs"</formula>
    </cfRule>
    <cfRule type="cellIs" dxfId="9005" priority="9167" stopIfTrue="1" operator="equal">
      <formula>"Towel"</formula>
    </cfRule>
    <cfRule type="cellIs" dxfId="9004" priority="9168" stopIfTrue="1" operator="equal">
      <formula>"Napkin Hs"</formula>
    </cfRule>
    <cfRule type="cellIs" dxfId="9003" priority="9169" stopIfTrue="1" operator="equal">
      <formula>"Towel"</formula>
    </cfRule>
    <cfRule type="cellIs" dxfId="9002" priority="9170" stopIfTrue="1" operator="equal">
      <formula>"Napkin Hs"</formula>
    </cfRule>
    <cfRule type="cellIs" dxfId="9001" priority="9175" stopIfTrue="1" operator="equal">
      <formula>"Towel"</formula>
    </cfRule>
    <cfRule type="cellIs" dxfId="9000" priority="9176" stopIfTrue="1" operator="equal">
      <formula>"Napkin Hs"</formula>
    </cfRule>
    <cfRule type="cellIs" dxfId="8999" priority="9177" stopIfTrue="1" operator="equal">
      <formula>"Towel"</formula>
    </cfRule>
    <cfRule type="cellIs" dxfId="8998" priority="9178" stopIfTrue="1" operator="equal">
      <formula>"Napkin Hs"</formula>
    </cfRule>
    <cfRule type="cellIs" dxfId="8997" priority="9181" stopIfTrue="1" operator="equal">
      <formula>"Towel"</formula>
    </cfRule>
    <cfRule type="cellIs" dxfId="8996" priority="9182" stopIfTrue="1" operator="equal">
      <formula>"Napkin Hs"</formula>
    </cfRule>
    <cfRule type="cellIs" dxfId="8995" priority="9183" stopIfTrue="1" operator="equal">
      <formula>"Towel"</formula>
    </cfRule>
    <cfRule type="cellIs" dxfId="8994" priority="9184" stopIfTrue="1" operator="equal">
      <formula>"Napkin Hs"</formula>
    </cfRule>
    <cfRule type="cellIs" dxfId="8993" priority="9185" stopIfTrue="1" operator="equal">
      <formula>"Towel"</formula>
    </cfRule>
    <cfRule type="cellIs" dxfId="8992" priority="9186" stopIfTrue="1" operator="equal">
      <formula>"Napkin Hs"</formula>
    </cfRule>
    <cfRule type="cellIs" dxfId="8991" priority="9187" stopIfTrue="1" operator="equal">
      <formula>"Towel"</formula>
    </cfRule>
    <cfRule type="cellIs" dxfId="8990" priority="9188" stopIfTrue="1" operator="equal">
      <formula>"Napkin Hs"</formula>
    </cfRule>
    <cfRule type="cellIs" dxfId="8989" priority="9191" stopIfTrue="1" operator="equal">
      <formula>"Towel"</formula>
    </cfRule>
    <cfRule type="cellIs" dxfId="8988" priority="9192" stopIfTrue="1" operator="equal">
      <formula>"Napkin Hs"</formula>
    </cfRule>
    <cfRule type="cellIs" dxfId="8987" priority="9193" stopIfTrue="1" operator="equal">
      <formula>"Towel"</formula>
    </cfRule>
    <cfRule type="cellIs" dxfId="8986" priority="9194" stopIfTrue="1" operator="equal">
      <formula>"Napkin Hs"</formula>
    </cfRule>
    <cfRule type="cellIs" dxfId="8985" priority="9199" stopIfTrue="1" operator="equal">
      <formula>"Towel"</formula>
    </cfRule>
    <cfRule type="cellIs" dxfId="8984" priority="9200" stopIfTrue="1" operator="equal">
      <formula>"Napkin Hs"</formula>
    </cfRule>
    <cfRule type="cellIs" dxfId="8983" priority="9201" stopIfTrue="1" operator="equal">
      <formula>"Towel"</formula>
    </cfRule>
    <cfRule type="cellIs" dxfId="8982" priority="9202" stopIfTrue="1" operator="equal">
      <formula>"Napkin Hs"</formula>
    </cfRule>
    <cfRule type="cellIs" dxfId="8981" priority="9205" stopIfTrue="1" operator="equal">
      <formula>"Towel"</formula>
    </cfRule>
    <cfRule type="cellIs" dxfId="8980" priority="9206" stopIfTrue="1" operator="equal">
      <formula>"Napkin Hs"</formula>
    </cfRule>
    <cfRule type="cellIs" dxfId="8979" priority="9207" stopIfTrue="1" operator="equal">
      <formula>"Towel"</formula>
    </cfRule>
    <cfRule type="cellIs" dxfId="8978" priority="9208" stopIfTrue="1" operator="equal">
      <formula>"Napkin Hs"</formula>
    </cfRule>
    <cfRule type="cellIs" dxfId="8977" priority="9209" stopIfTrue="1" operator="equal">
      <formula>"Towel"</formula>
    </cfRule>
    <cfRule type="cellIs" dxfId="8976" priority="9210" stopIfTrue="1" operator="equal">
      <formula>"Napkin Hs"</formula>
    </cfRule>
    <cfRule type="cellIs" dxfId="8975" priority="9211" stopIfTrue="1" operator="equal">
      <formula>"Towel"</formula>
    </cfRule>
    <cfRule type="cellIs" dxfId="8974" priority="9212" stopIfTrue="1" operator="equal">
      <formula>"Napkin Hs"</formula>
    </cfRule>
    <cfRule type="cellIs" dxfId="8973" priority="9217" stopIfTrue="1" operator="equal">
      <formula>"Towel"</formula>
    </cfRule>
    <cfRule type="cellIs" dxfId="8972" priority="9218" stopIfTrue="1" operator="equal">
      <formula>"Napkin Hs"</formula>
    </cfRule>
    <cfRule type="cellIs" dxfId="8971" priority="9219" stopIfTrue="1" operator="equal">
      <formula>"Towel"</formula>
    </cfRule>
    <cfRule type="cellIs" dxfId="8970" priority="9220" stopIfTrue="1" operator="equal">
      <formula>"Napkin Hs"</formula>
    </cfRule>
    <cfRule type="cellIs" dxfId="8969" priority="9223" stopIfTrue="1" operator="equal">
      <formula>"Towel"</formula>
    </cfRule>
    <cfRule type="cellIs" dxfId="8968" priority="9224" stopIfTrue="1" operator="equal">
      <formula>"Napkin Hs"</formula>
    </cfRule>
    <cfRule type="cellIs" dxfId="8967" priority="9225" stopIfTrue="1" operator="equal">
      <formula>"Towel"</formula>
    </cfRule>
    <cfRule type="cellIs" dxfId="8966" priority="9226" stopIfTrue="1" operator="equal">
      <formula>"Napkin Hs"</formula>
    </cfRule>
    <cfRule type="cellIs" dxfId="8965" priority="9227" stopIfTrue="1" operator="equal">
      <formula>"Towel"</formula>
    </cfRule>
    <cfRule type="cellIs" dxfId="8964" priority="9228" stopIfTrue="1" operator="equal">
      <formula>"Napkin Hs"</formula>
    </cfRule>
    <cfRule type="cellIs" dxfId="8963" priority="9229" stopIfTrue="1" operator="equal">
      <formula>"Towel"</formula>
    </cfRule>
    <cfRule type="cellIs" dxfId="8962" priority="9230" stopIfTrue="1" operator="equal">
      <formula>"Napkin Hs"</formula>
    </cfRule>
    <cfRule type="cellIs" dxfId="8961" priority="9235" stopIfTrue="1" operator="equal">
      <formula>"Towel"</formula>
    </cfRule>
    <cfRule type="cellIs" dxfId="8960" priority="9236" stopIfTrue="1" operator="equal">
      <formula>"Napkin Hs"</formula>
    </cfRule>
    <cfRule type="cellIs" dxfId="8959" priority="9237" stopIfTrue="1" operator="equal">
      <formula>"Towel"</formula>
    </cfRule>
    <cfRule type="cellIs" dxfId="8958" priority="9238" stopIfTrue="1" operator="equal">
      <formula>"Napkin Hs"</formula>
    </cfRule>
    <cfRule type="cellIs" dxfId="8957" priority="9241" stopIfTrue="1" operator="equal">
      <formula>"Towel"</formula>
    </cfRule>
    <cfRule type="cellIs" dxfId="8956" priority="9242" stopIfTrue="1" operator="equal">
      <formula>"Napkin Hs"</formula>
    </cfRule>
    <cfRule type="cellIs" dxfId="8955" priority="9243" stopIfTrue="1" operator="equal">
      <formula>"Towel"</formula>
    </cfRule>
    <cfRule type="cellIs" dxfId="8954" priority="9244" stopIfTrue="1" operator="equal">
      <formula>"Napkin Hs"</formula>
    </cfRule>
  </conditionalFormatting>
  <conditionalFormatting sqref="C67">
    <cfRule type="cellIs" dxfId="8953" priority="9148" stopIfTrue="1" operator="equal">
      <formula>"Napkin Hs"</formula>
    </cfRule>
  </conditionalFormatting>
  <conditionalFormatting sqref="C67">
    <cfRule type="cellIs" dxfId="8952" priority="9147" stopIfTrue="1" operator="equal">
      <formula>"Napkin Hs"</formula>
    </cfRule>
  </conditionalFormatting>
  <conditionalFormatting sqref="C67">
    <cfRule type="cellIs" dxfId="8951" priority="9146" stopIfTrue="1" operator="equal">
      <formula>"Napkin Hs"</formula>
    </cfRule>
  </conditionalFormatting>
  <conditionalFormatting sqref="C67">
    <cfRule type="cellIs" dxfId="8950" priority="9145" stopIfTrue="1" operator="equal">
      <formula>"Napkin Hs"</formula>
    </cfRule>
  </conditionalFormatting>
  <conditionalFormatting sqref="C67">
    <cfRule type="cellIs" dxfId="8949" priority="9144" stopIfTrue="1" operator="equal">
      <formula>"Napkin Hs"</formula>
    </cfRule>
  </conditionalFormatting>
  <conditionalFormatting sqref="C67">
    <cfRule type="cellIs" dxfId="8948" priority="9143" stopIfTrue="1" operator="equal">
      <formula>"Napkin Hs"</formula>
    </cfRule>
  </conditionalFormatting>
  <conditionalFormatting sqref="C67">
    <cfRule type="cellIs" dxfId="8947" priority="9139" stopIfTrue="1" operator="equal">
      <formula>"Towel"</formula>
    </cfRule>
    <cfRule type="cellIs" dxfId="8946" priority="9140" stopIfTrue="1" operator="equal">
      <formula>"Napkin Hs"</formula>
    </cfRule>
  </conditionalFormatting>
  <conditionalFormatting sqref="C67">
    <cfRule type="cellIs" dxfId="8945" priority="9141" stopIfTrue="1" operator="equal">
      <formula>"Towel"</formula>
    </cfRule>
    <cfRule type="cellIs" dxfId="8944" priority="9142" stopIfTrue="1" operator="equal">
      <formula>"Napkin Hs"</formula>
    </cfRule>
  </conditionalFormatting>
  <conditionalFormatting sqref="C67">
    <cfRule type="cellIs" dxfId="8943" priority="9135" stopIfTrue="1" operator="equal">
      <formula>"Towel"</formula>
    </cfRule>
    <cfRule type="cellIs" dxfId="8942" priority="9136" stopIfTrue="1" operator="equal">
      <formula>"Napkin Hs"</formula>
    </cfRule>
  </conditionalFormatting>
  <conditionalFormatting sqref="C67">
    <cfRule type="cellIs" dxfId="8941" priority="9137" stopIfTrue="1" operator="equal">
      <formula>"Towel"</formula>
    </cfRule>
    <cfRule type="cellIs" dxfId="8940" priority="9138" stopIfTrue="1" operator="equal">
      <formula>"Napkin Hs"</formula>
    </cfRule>
  </conditionalFormatting>
  <conditionalFormatting sqref="C67">
    <cfRule type="cellIs" dxfId="8939" priority="9133" stopIfTrue="1" operator="equal">
      <formula>"Towel"</formula>
    </cfRule>
    <cfRule type="cellIs" dxfId="8938" priority="9134" stopIfTrue="1" operator="equal">
      <formula>"Napkin Hs"</formula>
    </cfRule>
  </conditionalFormatting>
  <conditionalFormatting sqref="C67">
    <cfRule type="cellIs" dxfId="8937" priority="9129" stopIfTrue="1" operator="equal">
      <formula>"Towel"</formula>
    </cfRule>
    <cfRule type="cellIs" dxfId="8936" priority="9130" stopIfTrue="1" operator="equal">
      <formula>"Napkin Hs"</formula>
    </cfRule>
  </conditionalFormatting>
  <conditionalFormatting sqref="C67">
    <cfRule type="cellIs" dxfId="8935" priority="9131" stopIfTrue="1" operator="equal">
      <formula>"Towel"</formula>
    </cfRule>
    <cfRule type="cellIs" dxfId="8934" priority="9132" stopIfTrue="1" operator="equal">
      <formula>"Napkin Hs"</formula>
    </cfRule>
  </conditionalFormatting>
  <conditionalFormatting sqref="C67">
    <cfRule type="cellIs" dxfId="8933" priority="9125" stopIfTrue="1" operator="equal">
      <formula>"Towel"</formula>
    </cfRule>
    <cfRule type="cellIs" dxfId="8932" priority="9126" stopIfTrue="1" operator="equal">
      <formula>"Napkin Hs"</formula>
    </cfRule>
  </conditionalFormatting>
  <conditionalFormatting sqref="C67">
    <cfRule type="cellIs" dxfId="8931" priority="9127" stopIfTrue="1" operator="equal">
      <formula>"Towel"</formula>
    </cfRule>
    <cfRule type="cellIs" dxfId="8930" priority="9128" stopIfTrue="1" operator="equal">
      <formula>"Napkin Hs"</formula>
    </cfRule>
  </conditionalFormatting>
  <conditionalFormatting sqref="C67">
    <cfRule type="cellIs" dxfId="8929" priority="9123" stopIfTrue="1" operator="equal">
      <formula>"Towel"</formula>
    </cfRule>
    <cfRule type="cellIs" dxfId="8928" priority="9124" stopIfTrue="1" operator="equal">
      <formula>"Napkin Hs"</formula>
    </cfRule>
  </conditionalFormatting>
  <conditionalFormatting sqref="C67">
    <cfRule type="cellIs" dxfId="8927" priority="9117" stopIfTrue="1" operator="equal">
      <formula>"Towel"</formula>
    </cfRule>
    <cfRule type="cellIs" dxfId="8926" priority="9118" stopIfTrue="1" operator="equal">
      <formula>"Napkin Hs"</formula>
    </cfRule>
  </conditionalFormatting>
  <conditionalFormatting sqref="C67">
    <cfRule type="cellIs" dxfId="8925" priority="9121" stopIfTrue="1" operator="equal">
      <formula>"Towel"</formula>
    </cfRule>
    <cfRule type="cellIs" dxfId="8924" priority="9122" stopIfTrue="1" operator="equal">
      <formula>"Napkin Hs"</formula>
    </cfRule>
  </conditionalFormatting>
  <conditionalFormatting sqref="C67">
    <cfRule type="cellIs" dxfId="8923" priority="9119" stopIfTrue="1" operator="equal">
      <formula>"Towel"</formula>
    </cfRule>
    <cfRule type="cellIs" dxfId="8922" priority="9120" stopIfTrue="1" operator="equal">
      <formula>"Napkin Hs"</formula>
    </cfRule>
  </conditionalFormatting>
  <conditionalFormatting sqref="C67">
    <cfRule type="cellIs" dxfId="8921" priority="9111" stopIfTrue="1" operator="equal">
      <formula>"Towel"</formula>
    </cfRule>
    <cfRule type="cellIs" dxfId="8920" priority="9112" stopIfTrue="1" operator="equal">
      <formula>"Napkin Hs"</formula>
    </cfRule>
  </conditionalFormatting>
  <conditionalFormatting sqref="C67">
    <cfRule type="cellIs" dxfId="8919" priority="9113" stopIfTrue="1" operator="equal">
      <formula>"Towel"</formula>
    </cfRule>
    <cfRule type="cellIs" dxfId="8918" priority="9114" stopIfTrue="1" operator="equal">
      <formula>"Napkin Hs"</formula>
    </cfRule>
  </conditionalFormatting>
  <conditionalFormatting sqref="C67">
    <cfRule type="cellIs" dxfId="8917" priority="9115" stopIfTrue="1" operator="equal">
      <formula>"Towel"</formula>
    </cfRule>
    <cfRule type="cellIs" dxfId="8916" priority="9116" stopIfTrue="1" operator="equal">
      <formula>"Napkin Hs"</formula>
    </cfRule>
  </conditionalFormatting>
  <conditionalFormatting sqref="C67">
    <cfRule type="cellIs" dxfId="8915" priority="9109" stopIfTrue="1" operator="equal">
      <formula>"Towel"</formula>
    </cfRule>
    <cfRule type="cellIs" dxfId="8914" priority="9110" stopIfTrue="1" operator="equal">
      <formula>"Napkin Hs"</formula>
    </cfRule>
  </conditionalFormatting>
  <conditionalFormatting sqref="C67">
    <cfRule type="cellIs" dxfId="8913" priority="9107" stopIfTrue="1" operator="equal">
      <formula>"Towel"</formula>
    </cfRule>
    <cfRule type="cellIs" dxfId="8912" priority="9108" stopIfTrue="1" operator="equal">
      <formula>"Napkin Hs"</formula>
    </cfRule>
  </conditionalFormatting>
  <conditionalFormatting sqref="C67">
    <cfRule type="cellIs" dxfId="8911" priority="9083" stopIfTrue="1" operator="equal">
      <formula>"Towel"</formula>
    </cfRule>
  </conditionalFormatting>
  <conditionalFormatting sqref="C67">
    <cfRule type="cellIs" dxfId="8910" priority="9084" stopIfTrue="1" operator="equal">
      <formula>"Napkin Hs"</formula>
    </cfRule>
    <cfRule type="cellIs" dxfId="8909" priority="9089" stopIfTrue="1" operator="equal">
      <formula>"Towel"</formula>
    </cfRule>
    <cfRule type="cellIs" dxfId="8908" priority="9090" stopIfTrue="1" operator="equal">
      <formula>"Napkin Hs"</formula>
    </cfRule>
    <cfRule type="cellIs" dxfId="8907" priority="9099" stopIfTrue="1" operator="equal">
      <formula>"Towel"</formula>
    </cfRule>
    <cfRule type="cellIs" dxfId="8906" priority="9100" stopIfTrue="1" operator="equal">
      <formula>"Napkin Hs"</formula>
    </cfRule>
    <cfRule type="cellIs" dxfId="8905" priority="9105" stopIfTrue="1" operator="equal">
      <formula>"Towel"</formula>
    </cfRule>
    <cfRule type="cellIs" dxfId="8904" priority="9106" stopIfTrue="1" operator="equal">
      <formula>"Napkin Hs"</formula>
    </cfRule>
  </conditionalFormatting>
  <conditionalFormatting sqref="C67">
    <cfRule type="cellIs" dxfId="8903" priority="9085" stopIfTrue="1" operator="equal">
      <formula>"Towel"</formula>
    </cfRule>
    <cfRule type="cellIs" dxfId="8902" priority="9086" stopIfTrue="1" operator="equal">
      <formula>"Napkin Hs"</formula>
    </cfRule>
    <cfRule type="cellIs" dxfId="8901" priority="9087" stopIfTrue="1" operator="equal">
      <formula>"Towel"</formula>
    </cfRule>
    <cfRule type="cellIs" dxfId="8900" priority="9088" stopIfTrue="1" operator="equal">
      <formula>"Napkin Hs"</formula>
    </cfRule>
    <cfRule type="cellIs" dxfId="8899" priority="9091" stopIfTrue="1" operator="equal">
      <formula>"Towel"</formula>
    </cfRule>
    <cfRule type="cellIs" dxfId="8898" priority="9092" stopIfTrue="1" operator="equal">
      <formula>"Napkin Hs"</formula>
    </cfRule>
    <cfRule type="cellIs" dxfId="8897" priority="9093" stopIfTrue="1" operator="equal">
      <formula>"Towel"</formula>
    </cfRule>
    <cfRule type="cellIs" dxfId="8896" priority="9094" stopIfTrue="1" operator="equal">
      <formula>"Napkin Hs"</formula>
    </cfRule>
    <cfRule type="cellIs" dxfId="8895" priority="9095" stopIfTrue="1" operator="equal">
      <formula>"Towel"</formula>
    </cfRule>
    <cfRule type="cellIs" dxfId="8894" priority="9096" stopIfTrue="1" operator="equal">
      <formula>"Napkin Hs"</formula>
    </cfRule>
    <cfRule type="cellIs" dxfId="8893" priority="9097" stopIfTrue="1" operator="equal">
      <formula>"Towel"</formula>
    </cfRule>
    <cfRule type="cellIs" dxfId="8892" priority="9098" stopIfTrue="1" operator="equal">
      <formula>"Napkin Hs"</formula>
    </cfRule>
    <cfRule type="cellIs" dxfId="8891" priority="9101" stopIfTrue="1" operator="equal">
      <formula>"Towel"</formula>
    </cfRule>
    <cfRule type="cellIs" dxfId="8890" priority="9102" stopIfTrue="1" operator="equal">
      <formula>"Napkin Hs"</formula>
    </cfRule>
    <cfRule type="cellIs" dxfId="8889" priority="9104" stopIfTrue="1" operator="equal">
      <formula>"Napkin Hs"</formula>
    </cfRule>
  </conditionalFormatting>
  <conditionalFormatting sqref="C67">
    <cfRule type="cellIs" dxfId="8888" priority="9103" stopIfTrue="1" operator="equal">
      <formula>"Towel"</formula>
    </cfRule>
  </conditionalFormatting>
  <conditionalFormatting sqref="C67">
    <cfRule type="cellIs" dxfId="8887" priority="9081" stopIfTrue="1" operator="equal">
      <formula>"Towel"</formula>
    </cfRule>
    <cfRule type="cellIs" dxfId="8886" priority="9082" stopIfTrue="1" operator="equal">
      <formula>"Napkin Hs"</formula>
    </cfRule>
  </conditionalFormatting>
  <conditionalFormatting sqref="C67">
    <cfRule type="cellIs" dxfId="8885" priority="9080" stopIfTrue="1" operator="equal">
      <formula>"Napkin Hs"</formula>
    </cfRule>
  </conditionalFormatting>
  <conditionalFormatting sqref="C67">
    <cfRule type="cellIs" dxfId="8884" priority="9079" stopIfTrue="1" operator="equal">
      <formula>"Towel"</formula>
    </cfRule>
  </conditionalFormatting>
  <conditionalFormatting sqref="C67">
    <cfRule type="cellIs" dxfId="8883" priority="9077" stopIfTrue="1" operator="equal">
      <formula>"Towel"</formula>
    </cfRule>
  </conditionalFormatting>
  <conditionalFormatting sqref="C67">
    <cfRule type="cellIs" dxfId="8882" priority="9078" stopIfTrue="1" operator="equal">
      <formula>"Napkin Hs"</formula>
    </cfRule>
  </conditionalFormatting>
  <conditionalFormatting sqref="C67">
    <cfRule type="cellIs" dxfId="8881" priority="8981" stopIfTrue="1" operator="equal">
      <formula>"Towel"</formula>
    </cfRule>
  </conditionalFormatting>
  <conditionalFormatting sqref="C67">
    <cfRule type="cellIs" dxfId="8880" priority="8991" stopIfTrue="1" operator="equal">
      <formula>"Towel"</formula>
    </cfRule>
    <cfRule type="cellIs" dxfId="8879" priority="8992" stopIfTrue="1" operator="equal">
      <formula>"Napkin Hs"</formula>
    </cfRule>
    <cfRule type="cellIs" dxfId="8878" priority="8997" stopIfTrue="1" operator="equal">
      <formula>"Towel"</formula>
    </cfRule>
    <cfRule type="cellIs" dxfId="8877" priority="8998" stopIfTrue="1" operator="equal">
      <formula>"Napkin Hs"</formula>
    </cfRule>
    <cfRule type="cellIs" dxfId="8876" priority="9003" stopIfTrue="1" operator="equal">
      <formula>"Towel"</formula>
    </cfRule>
    <cfRule type="cellIs" dxfId="8875" priority="9004" stopIfTrue="1" operator="equal">
      <formula>"Napkin Hs"</formula>
    </cfRule>
    <cfRule type="cellIs" dxfId="8874" priority="9005" stopIfTrue="1" operator="equal">
      <formula>"Towel"</formula>
    </cfRule>
    <cfRule type="cellIs" dxfId="8873" priority="9006" stopIfTrue="1" operator="equal">
      <formula>"Napkin Hs"</formula>
    </cfRule>
    <cfRule type="cellIs" dxfId="8872" priority="9011" stopIfTrue="1" operator="equal">
      <formula>"Towel"</formula>
    </cfRule>
    <cfRule type="cellIs" dxfId="8871" priority="9012" stopIfTrue="1" operator="equal">
      <formula>"Napkin Hs"</formula>
    </cfRule>
    <cfRule type="cellIs" dxfId="8870" priority="9021" stopIfTrue="1" operator="equal">
      <formula>"Towel"</formula>
    </cfRule>
    <cfRule type="cellIs" dxfId="8869" priority="9022" stopIfTrue="1" operator="equal">
      <formula>"Napkin Hs"</formula>
    </cfRule>
    <cfRule type="cellIs" dxfId="8868" priority="9027" stopIfTrue="1" operator="equal">
      <formula>"Towel"</formula>
    </cfRule>
    <cfRule type="cellIs" dxfId="8867" priority="9028" stopIfTrue="1" operator="equal">
      <formula>"Napkin Hs"</formula>
    </cfRule>
    <cfRule type="cellIs" dxfId="8866" priority="9029" stopIfTrue="1" operator="equal">
      <formula>"Towel"</formula>
    </cfRule>
    <cfRule type="cellIs" dxfId="8865" priority="9030" stopIfTrue="1" operator="equal">
      <formula>"Napkin Hs"</formula>
    </cfRule>
    <cfRule type="cellIs" dxfId="8864" priority="9035" stopIfTrue="1" operator="equal">
      <formula>"Towel"</formula>
    </cfRule>
    <cfRule type="cellIs" dxfId="8863" priority="9036" stopIfTrue="1" operator="equal">
      <formula>"Napkin Hs"</formula>
    </cfRule>
    <cfRule type="cellIs" dxfId="8862" priority="9045" stopIfTrue="1" operator="equal">
      <formula>"Towel"</formula>
    </cfRule>
    <cfRule type="cellIs" dxfId="8861" priority="9046" stopIfTrue="1" operator="equal">
      <formula>"Napkin Hs"</formula>
    </cfRule>
    <cfRule type="cellIs" dxfId="8860" priority="9047" stopIfTrue="1" operator="equal">
      <formula>"Towel"</formula>
    </cfRule>
    <cfRule type="cellIs" dxfId="8859" priority="9048" stopIfTrue="1" operator="equal">
      <formula>"Napkin Hs"</formula>
    </cfRule>
    <cfRule type="cellIs" dxfId="8858" priority="9053" stopIfTrue="1" operator="equal">
      <formula>"Towel"</formula>
    </cfRule>
    <cfRule type="cellIs" dxfId="8857" priority="9054" stopIfTrue="1" operator="equal">
      <formula>"Napkin Hs"</formula>
    </cfRule>
    <cfRule type="cellIs" dxfId="8856" priority="9063" stopIfTrue="1" operator="equal">
      <formula>"Towel"</formula>
    </cfRule>
    <cfRule type="cellIs" dxfId="8855" priority="9064" stopIfTrue="1" operator="equal">
      <formula>"Napkin Hs"</formula>
    </cfRule>
    <cfRule type="cellIs" dxfId="8854" priority="9065" stopIfTrue="1" operator="equal">
      <formula>"Towel"</formula>
    </cfRule>
    <cfRule type="cellIs" dxfId="8853" priority="9066" stopIfTrue="1" operator="equal">
      <formula>"Napkin Hs"</formula>
    </cfRule>
    <cfRule type="cellIs" dxfId="8852" priority="9072" stopIfTrue="1" operator="equal">
      <formula>"Napkin Hs"</formula>
    </cfRule>
  </conditionalFormatting>
  <conditionalFormatting sqref="C67">
    <cfRule type="cellIs" dxfId="8851" priority="9071" stopIfTrue="1" operator="equal">
      <formula>"Towel"</formula>
    </cfRule>
  </conditionalFormatting>
  <conditionalFormatting sqref="C67">
    <cfRule type="cellIs" dxfId="8850" priority="8982" stopIfTrue="1" operator="equal">
      <formula>"Napkin Hs"</formula>
    </cfRule>
    <cfRule type="cellIs" dxfId="8849" priority="8983" stopIfTrue="1" operator="equal">
      <formula>"Towel"</formula>
    </cfRule>
    <cfRule type="cellIs" dxfId="8848" priority="8984" stopIfTrue="1" operator="equal">
      <formula>"Napkin Hs"</formula>
    </cfRule>
    <cfRule type="cellIs" dxfId="8847" priority="8985" stopIfTrue="1" operator="equal">
      <formula>"Towel"</formula>
    </cfRule>
    <cfRule type="cellIs" dxfId="8846" priority="8986" stopIfTrue="1" operator="equal">
      <formula>"Napkin Hs"</formula>
    </cfRule>
    <cfRule type="cellIs" dxfId="8845" priority="8987" stopIfTrue="1" operator="equal">
      <formula>"Towel"</formula>
    </cfRule>
    <cfRule type="cellIs" dxfId="8844" priority="8988" stopIfTrue="1" operator="equal">
      <formula>"Napkin Hs"</formula>
    </cfRule>
    <cfRule type="cellIs" dxfId="8843" priority="8989" stopIfTrue="1" operator="equal">
      <formula>"Towel"</formula>
    </cfRule>
    <cfRule type="cellIs" dxfId="8842" priority="8990" stopIfTrue="1" operator="equal">
      <formula>"Napkin Hs"</formula>
    </cfRule>
    <cfRule type="cellIs" dxfId="8841" priority="8993" stopIfTrue="1" operator="equal">
      <formula>"Towel"</formula>
    </cfRule>
    <cfRule type="cellIs" dxfId="8840" priority="8994" stopIfTrue="1" operator="equal">
      <formula>"Napkin Hs"</formula>
    </cfRule>
    <cfRule type="cellIs" dxfId="8839" priority="8995" stopIfTrue="1" operator="equal">
      <formula>"Towel"</formula>
    </cfRule>
    <cfRule type="cellIs" dxfId="8838" priority="8996" stopIfTrue="1" operator="equal">
      <formula>"Napkin Hs"</formula>
    </cfRule>
    <cfRule type="cellIs" dxfId="8837" priority="8999" stopIfTrue="1" operator="equal">
      <formula>"Towel"</formula>
    </cfRule>
    <cfRule type="cellIs" dxfId="8836" priority="9000" stopIfTrue="1" operator="equal">
      <formula>"Napkin Hs"</formula>
    </cfRule>
    <cfRule type="cellIs" dxfId="8835" priority="9001" stopIfTrue="1" operator="equal">
      <formula>"Towel"</formula>
    </cfRule>
    <cfRule type="cellIs" dxfId="8834" priority="9002" stopIfTrue="1" operator="equal">
      <formula>"Napkin Hs"</formula>
    </cfRule>
    <cfRule type="cellIs" dxfId="8833" priority="9007" stopIfTrue="1" operator="equal">
      <formula>"Towel"</formula>
    </cfRule>
    <cfRule type="cellIs" dxfId="8832" priority="9008" stopIfTrue="1" operator="equal">
      <formula>"Napkin Hs"</formula>
    </cfRule>
    <cfRule type="cellIs" dxfId="8831" priority="9009" stopIfTrue="1" operator="equal">
      <formula>"Towel"</formula>
    </cfRule>
    <cfRule type="cellIs" dxfId="8830" priority="9010" stopIfTrue="1" operator="equal">
      <formula>"Napkin Hs"</formula>
    </cfRule>
    <cfRule type="cellIs" dxfId="8829" priority="9013" stopIfTrue="1" operator="equal">
      <formula>"Towel"</formula>
    </cfRule>
    <cfRule type="cellIs" dxfId="8828" priority="9014" stopIfTrue="1" operator="equal">
      <formula>"Napkin Hs"</formula>
    </cfRule>
    <cfRule type="cellIs" dxfId="8827" priority="9015" stopIfTrue="1" operator="equal">
      <formula>"Towel"</formula>
    </cfRule>
    <cfRule type="cellIs" dxfId="8826" priority="9016" stopIfTrue="1" operator="equal">
      <formula>"Napkin Hs"</formula>
    </cfRule>
    <cfRule type="cellIs" dxfId="8825" priority="9017" stopIfTrue="1" operator="equal">
      <formula>"Towel"</formula>
    </cfRule>
    <cfRule type="cellIs" dxfId="8824" priority="9018" stopIfTrue="1" operator="equal">
      <formula>"Napkin Hs"</formula>
    </cfRule>
    <cfRule type="cellIs" dxfId="8823" priority="9019" stopIfTrue="1" operator="equal">
      <formula>"Towel"</formula>
    </cfRule>
    <cfRule type="cellIs" dxfId="8822" priority="9020" stopIfTrue="1" operator="equal">
      <formula>"Napkin Hs"</formula>
    </cfRule>
    <cfRule type="cellIs" dxfId="8821" priority="9023" stopIfTrue="1" operator="equal">
      <formula>"Towel"</formula>
    </cfRule>
    <cfRule type="cellIs" dxfId="8820" priority="9024" stopIfTrue="1" operator="equal">
      <formula>"Napkin Hs"</formula>
    </cfRule>
    <cfRule type="cellIs" dxfId="8819" priority="9025" stopIfTrue="1" operator="equal">
      <formula>"Towel"</formula>
    </cfRule>
    <cfRule type="cellIs" dxfId="8818" priority="9026" stopIfTrue="1" operator="equal">
      <formula>"Napkin Hs"</formula>
    </cfRule>
    <cfRule type="cellIs" dxfId="8817" priority="9031" stopIfTrue="1" operator="equal">
      <formula>"Towel"</formula>
    </cfRule>
    <cfRule type="cellIs" dxfId="8816" priority="9032" stopIfTrue="1" operator="equal">
      <formula>"Napkin Hs"</formula>
    </cfRule>
    <cfRule type="cellIs" dxfId="8815" priority="9033" stopIfTrue="1" operator="equal">
      <formula>"Towel"</formula>
    </cfRule>
    <cfRule type="cellIs" dxfId="8814" priority="9034" stopIfTrue="1" operator="equal">
      <formula>"Napkin Hs"</formula>
    </cfRule>
    <cfRule type="cellIs" dxfId="8813" priority="9037" stopIfTrue="1" operator="equal">
      <formula>"Towel"</formula>
    </cfRule>
    <cfRule type="cellIs" dxfId="8812" priority="9038" stopIfTrue="1" operator="equal">
      <formula>"Napkin Hs"</formula>
    </cfRule>
    <cfRule type="cellIs" dxfId="8811" priority="9039" stopIfTrue="1" operator="equal">
      <formula>"Towel"</formula>
    </cfRule>
    <cfRule type="cellIs" dxfId="8810" priority="9040" stopIfTrue="1" operator="equal">
      <formula>"Napkin Hs"</formula>
    </cfRule>
    <cfRule type="cellIs" dxfId="8809" priority="9041" stopIfTrue="1" operator="equal">
      <formula>"Towel"</formula>
    </cfRule>
    <cfRule type="cellIs" dxfId="8808" priority="9042" stopIfTrue="1" operator="equal">
      <formula>"Napkin Hs"</formula>
    </cfRule>
    <cfRule type="cellIs" dxfId="8807" priority="9043" stopIfTrue="1" operator="equal">
      <formula>"Towel"</formula>
    </cfRule>
    <cfRule type="cellIs" dxfId="8806" priority="9044" stopIfTrue="1" operator="equal">
      <formula>"Napkin Hs"</formula>
    </cfRule>
    <cfRule type="cellIs" dxfId="8805" priority="9049" stopIfTrue="1" operator="equal">
      <formula>"Towel"</formula>
    </cfRule>
    <cfRule type="cellIs" dxfId="8804" priority="9050" stopIfTrue="1" operator="equal">
      <formula>"Napkin Hs"</formula>
    </cfRule>
    <cfRule type="cellIs" dxfId="8803" priority="9051" stopIfTrue="1" operator="equal">
      <formula>"Towel"</formula>
    </cfRule>
    <cfRule type="cellIs" dxfId="8802" priority="9052" stopIfTrue="1" operator="equal">
      <formula>"Napkin Hs"</formula>
    </cfRule>
    <cfRule type="cellIs" dxfId="8801" priority="9055" stopIfTrue="1" operator="equal">
      <formula>"Towel"</formula>
    </cfRule>
    <cfRule type="cellIs" dxfId="8800" priority="9056" stopIfTrue="1" operator="equal">
      <formula>"Napkin Hs"</formula>
    </cfRule>
    <cfRule type="cellIs" dxfId="8799" priority="9057" stopIfTrue="1" operator="equal">
      <formula>"Towel"</formula>
    </cfRule>
    <cfRule type="cellIs" dxfId="8798" priority="9058" stopIfTrue="1" operator="equal">
      <formula>"Napkin Hs"</formula>
    </cfRule>
    <cfRule type="cellIs" dxfId="8797" priority="9059" stopIfTrue="1" operator="equal">
      <formula>"Towel"</formula>
    </cfRule>
    <cfRule type="cellIs" dxfId="8796" priority="9060" stopIfTrue="1" operator="equal">
      <formula>"Napkin Hs"</formula>
    </cfRule>
    <cfRule type="cellIs" dxfId="8795" priority="9061" stopIfTrue="1" operator="equal">
      <formula>"Towel"</formula>
    </cfRule>
    <cfRule type="cellIs" dxfId="8794" priority="9062" stopIfTrue="1" operator="equal">
      <formula>"Napkin Hs"</formula>
    </cfRule>
    <cfRule type="cellIs" dxfId="8793" priority="9067" stopIfTrue="1" operator="equal">
      <formula>"Towel"</formula>
    </cfRule>
    <cfRule type="cellIs" dxfId="8792" priority="9068" stopIfTrue="1" operator="equal">
      <formula>"Napkin Hs"</formula>
    </cfRule>
    <cfRule type="cellIs" dxfId="8791" priority="9069" stopIfTrue="1" operator="equal">
      <formula>"Towel"</formula>
    </cfRule>
    <cfRule type="cellIs" dxfId="8790" priority="9070" stopIfTrue="1" operator="equal">
      <formula>"Napkin Hs"</formula>
    </cfRule>
    <cfRule type="cellIs" dxfId="8789" priority="9073" stopIfTrue="1" operator="equal">
      <formula>"Towel"</formula>
    </cfRule>
    <cfRule type="cellIs" dxfId="8788" priority="9074" stopIfTrue="1" operator="equal">
      <formula>"Napkin Hs"</formula>
    </cfRule>
    <cfRule type="cellIs" dxfId="8787" priority="9075" stopIfTrue="1" operator="equal">
      <formula>"Towel"</formula>
    </cfRule>
    <cfRule type="cellIs" dxfId="8786" priority="9076" stopIfTrue="1" operator="equal">
      <formula>"Napkin Hs"</formula>
    </cfRule>
  </conditionalFormatting>
  <conditionalFormatting sqref="C67">
    <cfRule type="cellIs" dxfId="8785" priority="8980" stopIfTrue="1" operator="equal">
      <formula>"Napkin Hs"</formula>
    </cfRule>
  </conditionalFormatting>
  <conditionalFormatting sqref="C67">
    <cfRule type="cellIs" dxfId="8784" priority="8979" stopIfTrue="1" operator="equal">
      <formula>"Napkin Hs"</formula>
    </cfRule>
  </conditionalFormatting>
  <conditionalFormatting sqref="C67">
    <cfRule type="cellIs" dxfId="8783" priority="8978" stopIfTrue="1" operator="equal">
      <formula>"Napkin Hs"</formula>
    </cfRule>
  </conditionalFormatting>
  <conditionalFormatting sqref="C67">
    <cfRule type="cellIs" dxfId="8782" priority="8977" stopIfTrue="1" operator="equal">
      <formula>"Napkin Hs"</formula>
    </cfRule>
  </conditionalFormatting>
  <conditionalFormatting sqref="C67">
    <cfRule type="cellIs" dxfId="8781" priority="8976" stopIfTrue="1" operator="equal">
      <formula>"Napkin Hs"</formula>
    </cfRule>
  </conditionalFormatting>
  <conditionalFormatting sqref="C67">
    <cfRule type="cellIs" dxfId="8780" priority="8975" stopIfTrue="1" operator="equal">
      <formula>"Napkin Hs"</formula>
    </cfRule>
  </conditionalFormatting>
  <conditionalFormatting sqref="C67">
    <cfRule type="cellIs" dxfId="8779" priority="8971" stopIfTrue="1" operator="equal">
      <formula>"Towel"</formula>
    </cfRule>
    <cfRule type="cellIs" dxfId="8778" priority="8972" stopIfTrue="1" operator="equal">
      <formula>"Napkin Hs"</formula>
    </cfRule>
  </conditionalFormatting>
  <conditionalFormatting sqref="C67">
    <cfRule type="cellIs" dxfId="8777" priority="8973" stopIfTrue="1" operator="equal">
      <formula>"Towel"</formula>
    </cfRule>
    <cfRule type="cellIs" dxfId="8776" priority="8974" stopIfTrue="1" operator="equal">
      <formula>"Napkin Hs"</formula>
    </cfRule>
  </conditionalFormatting>
  <conditionalFormatting sqref="C67">
    <cfRule type="cellIs" dxfId="8775" priority="8967" stopIfTrue="1" operator="equal">
      <formula>"Towel"</formula>
    </cfRule>
    <cfRule type="cellIs" dxfId="8774" priority="8968" stopIfTrue="1" operator="equal">
      <formula>"Napkin Hs"</formula>
    </cfRule>
  </conditionalFormatting>
  <conditionalFormatting sqref="C67">
    <cfRule type="cellIs" dxfId="8773" priority="8969" stopIfTrue="1" operator="equal">
      <formula>"Towel"</formula>
    </cfRule>
    <cfRule type="cellIs" dxfId="8772" priority="8970" stopIfTrue="1" operator="equal">
      <formula>"Napkin Hs"</formula>
    </cfRule>
  </conditionalFormatting>
  <conditionalFormatting sqref="B67:C67 B68">
    <cfRule type="cellIs" dxfId="8771" priority="9394" stopIfTrue="1" operator="equal">
      <formula>"Towel"</formula>
    </cfRule>
    <cfRule type="cellIs" dxfId="8770" priority="9395" stopIfTrue="1" operator="equal">
      <formula>"Napkin Hs"</formula>
    </cfRule>
  </conditionalFormatting>
  <conditionalFormatting sqref="C67">
    <cfRule type="cellIs" dxfId="8769" priority="9390" stopIfTrue="1" operator="equal">
      <formula>"Towel"</formula>
    </cfRule>
    <cfRule type="cellIs" dxfId="8768" priority="9391" stopIfTrue="1" operator="equal">
      <formula>"Napkin Hs"</formula>
    </cfRule>
  </conditionalFormatting>
  <conditionalFormatting sqref="C67">
    <cfRule type="cellIs" dxfId="8767" priority="9392" stopIfTrue="1" operator="equal">
      <formula>"Towel"</formula>
    </cfRule>
    <cfRule type="cellIs" dxfId="8766" priority="9393" stopIfTrue="1" operator="equal">
      <formula>"Napkin Hs"</formula>
    </cfRule>
  </conditionalFormatting>
  <conditionalFormatting sqref="C67">
    <cfRule type="cellIs" dxfId="8765" priority="9386" stopIfTrue="1" operator="equal">
      <formula>"Towel"</formula>
    </cfRule>
    <cfRule type="cellIs" dxfId="8764" priority="9387" stopIfTrue="1" operator="equal">
      <formula>"Napkin Hs"</formula>
    </cfRule>
  </conditionalFormatting>
  <conditionalFormatting sqref="C67">
    <cfRule type="cellIs" dxfId="8763" priority="9388" stopIfTrue="1" operator="equal">
      <formula>"Towel"</formula>
    </cfRule>
    <cfRule type="cellIs" dxfId="8762" priority="9389" stopIfTrue="1" operator="equal">
      <formula>"Napkin Hs"</formula>
    </cfRule>
  </conditionalFormatting>
  <conditionalFormatting sqref="C67">
    <cfRule type="cellIs" dxfId="8761" priority="9384" stopIfTrue="1" operator="equal">
      <formula>"Towel"</formula>
    </cfRule>
    <cfRule type="cellIs" dxfId="8760" priority="9385" stopIfTrue="1" operator="equal">
      <formula>"Napkin Hs"</formula>
    </cfRule>
  </conditionalFormatting>
  <conditionalFormatting sqref="B67:B68">
    <cfRule type="cellIs" dxfId="8759" priority="9382" stopIfTrue="1" operator="equal">
      <formula>"Towel"</formula>
    </cfRule>
    <cfRule type="cellIs" dxfId="8758" priority="9383" stopIfTrue="1" operator="equal">
      <formula>"Napkin Hs"</formula>
    </cfRule>
  </conditionalFormatting>
  <conditionalFormatting sqref="B67:C67 B68">
    <cfRule type="cellIs" dxfId="8757" priority="9380" stopIfTrue="1" operator="equal">
      <formula>"Towel"</formula>
    </cfRule>
    <cfRule type="cellIs" dxfId="8756" priority="9381" stopIfTrue="1" operator="equal">
      <formula>"Napkin Hs"</formula>
    </cfRule>
  </conditionalFormatting>
  <conditionalFormatting sqref="C67">
    <cfRule type="cellIs" dxfId="8755" priority="9376" stopIfTrue="1" operator="equal">
      <formula>"Towel"</formula>
    </cfRule>
    <cfRule type="cellIs" dxfId="8754" priority="9377" stopIfTrue="1" operator="equal">
      <formula>"Napkin Hs"</formula>
    </cfRule>
  </conditionalFormatting>
  <conditionalFormatting sqref="C67">
    <cfRule type="cellIs" dxfId="8753" priority="9379" stopIfTrue="1" operator="equal">
      <formula>"Napkin Hs"</formula>
    </cfRule>
  </conditionalFormatting>
  <conditionalFormatting sqref="C67">
    <cfRule type="cellIs" dxfId="8752" priority="9378" stopIfTrue="1" operator="equal">
      <formula>"Towel"</formula>
    </cfRule>
  </conditionalFormatting>
  <conditionalFormatting sqref="B64:C64">
    <cfRule type="cellIs" dxfId="8751" priority="8945" stopIfTrue="1" operator="equal">
      <formula>"Towel"</formula>
    </cfRule>
    <cfRule type="cellIs" dxfId="8750" priority="8946" stopIfTrue="1" operator="equal">
      <formula>"Napkin Hs"</formula>
    </cfRule>
  </conditionalFormatting>
  <conditionalFormatting sqref="C64">
    <cfRule type="cellIs" dxfId="8749" priority="8941" stopIfTrue="1" operator="equal">
      <formula>"Towel"</formula>
    </cfRule>
    <cfRule type="cellIs" dxfId="8748" priority="8942" stopIfTrue="1" operator="equal">
      <formula>"Napkin Hs"</formula>
    </cfRule>
  </conditionalFormatting>
  <conditionalFormatting sqref="C64">
    <cfRule type="cellIs" dxfId="8747" priority="8944" stopIfTrue="1" operator="equal">
      <formula>"Napkin Hs"</formula>
    </cfRule>
  </conditionalFormatting>
  <conditionalFormatting sqref="C64">
    <cfRule type="cellIs" dxfId="8746" priority="8943" stopIfTrue="1" operator="equal">
      <formula>"Towel"</formula>
    </cfRule>
  </conditionalFormatting>
  <conditionalFormatting sqref="B64">
    <cfRule type="cellIs" dxfId="8745" priority="8939" stopIfTrue="1" operator="equal">
      <formula>"Towel"</formula>
    </cfRule>
    <cfRule type="cellIs" dxfId="8744" priority="8940" stopIfTrue="1" operator="equal">
      <formula>"Napkin Hs"</formula>
    </cfRule>
  </conditionalFormatting>
  <conditionalFormatting sqref="B64">
    <cfRule type="cellIs" dxfId="8743" priority="8937" stopIfTrue="1" operator="equal">
      <formula>"Towel"</formula>
    </cfRule>
    <cfRule type="cellIs" dxfId="8742" priority="8938" stopIfTrue="1" operator="equal">
      <formula>"Napkin Hs"</formula>
    </cfRule>
  </conditionalFormatting>
  <conditionalFormatting sqref="B64">
    <cfRule type="cellIs" dxfId="8741" priority="8935" stopIfTrue="1" operator="equal">
      <formula>"Towel"</formula>
    </cfRule>
    <cfRule type="cellIs" dxfId="8740" priority="8936" stopIfTrue="1" operator="equal">
      <formula>"Napkin Hs"</formula>
    </cfRule>
  </conditionalFormatting>
  <conditionalFormatting sqref="B64">
    <cfRule type="cellIs" dxfId="8739" priority="8933" stopIfTrue="1" operator="equal">
      <formula>"Towel"</formula>
    </cfRule>
    <cfRule type="cellIs" dxfId="8738" priority="8934" stopIfTrue="1" operator="equal">
      <formula>"Napkin Hs"</formula>
    </cfRule>
  </conditionalFormatting>
  <conditionalFormatting sqref="B64">
    <cfRule type="cellIs" dxfId="8737" priority="8931" stopIfTrue="1" operator="equal">
      <formula>"Towel"</formula>
    </cfRule>
    <cfRule type="cellIs" dxfId="8736" priority="8932" stopIfTrue="1" operator="equal">
      <formula>"Napkin Hs"</formula>
    </cfRule>
  </conditionalFormatting>
  <conditionalFormatting sqref="B64">
    <cfRule type="cellIs" dxfId="8735" priority="8929" stopIfTrue="1" operator="equal">
      <formula>"Towel"</formula>
    </cfRule>
    <cfRule type="cellIs" dxfId="8734" priority="8930" stopIfTrue="1" operator="equal">
      <formula>"Napkin Hs"</formula>
    </cfRule>
  </conditionalFormatting>
  <conditionalFormatting sqref="B64">
    <cfRule type="cellIs" dxfId="8733" priority="8927" stopIfTrue="1" operator="equal">
      <formula>"Towel"</formula>
    </cfRule>
    <cfRule type="cellIs" dxfId="8732" priority="8928" stopIfTrue="1" operator="equal">
      <formula>"Napkin Hs"</formula>
    </cfRule>
  </conditionalFormatting>
  <conditionalFormatting sqref="B64">
    <cfRule type="cellIs" dxfId="8731" priority="8925" stopIfTrue="1" operator="equal">
      <formula>"Towel"</formula>
    </cfRule>
    <cfRule type="cellIs" dxfId="8730" priority="8926" stopIfTrue="1" operator="equal">
      <formula>"Napkin Hs"</formula>
    </cfRule>
  </conditionalFormatting>
  <conditionalFormatting sqref="B64">
    <cfRule type="cellIs" dxfId="8729" priority="8924" stopIfTrue="1" operator="equal">
      <formula>"Napkin Hs"</formula>
    </cfRule>
  </conditionalFormatting>
  <conditionalFormatting sqref="B64">
    <cfRule type="cellIs" dxfId="8728" priority="8923" stopIfTrue="1" operator="equal">
      <formula>"Napkin Hs"</formula>
    </cfRule>
  </conditionalFormatting>
  <conditionalFormatting sqref="B64">
    <cfRule type="cellIs" dxfId="8727" priority="8922" stopIfTrue="1" operator="equal">
      <formula>"Napkin Hs"</formula>
    </cfRule>
  </conditionalFormatting>
  <conditionalFormatting sqref="C64">
    <cfRule type="cellIs" dxfId="8726" priority="8920" stopIfTrue="1" operator="equal">
      <formula>"Towel"</formula>
    </cfRule>
    <cfRule type="cellIs" dxfId="8725" priority="8921" stopIfTrue="1" operator="equal">
      <formula>"Napkin Hs"</formula>
    </cfRule>
  </conditionalFormatting>
  <conditionalFormatting sqref="C64">
    <cfRule type="cellIs" dxfId="8724" priority="8916" stopIfTrue="1" operator="equal">
      <formula>"Towel"</formula>
    </cfRule>
    <cfRule type="cellIs" dxfId="8723" priority="8917" stopIfTrue="1" operator="equal">
      <formula>"Napkin Hs"</formula>
    </cfRule>
  </conditionalFormatting>
  <conditionalFormatting sqref="C64">
    <cfRule type="cellIs" dxfId="8722" priority="8918" stopIfTrue="1" operator="equal">
      <formula>"Towel"</formula>
    </cfRule>
    <cfRule type="cellIs" dxfId="8721" priority="8919" stopIfTrue="1" operator="equal">
      <formula>"Napkin Hs"</formula>
    </cfRule>
  </conditionalFormatting>
  <conditionalFormatting sqref="C64">
    <cfRule type="cellIs" dxfId="8720" priority="8914" stopIfTrue="1" operator="equal">
      <formula>"Towel"</formula>
    </cfRule>
    <cfRule type="cellIs" dxfId="8719" priority="8915" stopIfTrue="1" operator="equal">
      <formula>"Napkin Hs"</formula>
    </cfRule>
  </conditionalFormatting>
  <conditionalFormatting sqref="C64">
    <cfRule type="cellIs" dxfId="8718" priority="8912" stopIfTrue="1" operator="equal">
      <formula>"Towel"</formula>
    </cfRule>
    <cfRule type="cellIs" dxfId="8717" priority="8913" stopIfTrue="1" operator="equal">
      <formula>"Napkin Hs"</formula>
    </cfRule>
  </conditionalFormatting>
  <conditionalFormatting sqref="C64">
    <cfRule type="cellIs" dxfId="8716" priority="8910" stopIfTrue="1" operator="equal">
      <formula>"Towel"</formula>
    </cfRule>
    <cfRule type="cellIs" dxfId="8715" priority="8911" stopIfTrue="1" operator="equal">
      <formula>"Napkin Hs"</formula>
    </cfRule>
  </conditionalFormatting>
  <conditionalFormatting sqref="C64">
    <cfRule type="cellIs" dxfId="8714" priority="8902" stopIfTrue="1" operator="equal">
      <formula>"Towel"</formula>
    </cfRule>
    <cfRule type="cellIs" dxfId="8713" priority="8903" stopIfTrue="1" operator="equal">
      <formula>"Napkin Hs"</formula>
    </cfRule>
  </conditionalFormatting>
  <conditionalFormatting sqref="C64">
    <cfRule type="cellIs" dxfId="8712" priority="8904" stopIfTrue="1" operator="equal">
      <formula>"Towel"</formula>
    </cfRule>
    <cfRule type="cellIs" dxfId="8711" priority="8905" stopIfTrue="1" operator="equal">
      <formula>"Napkin Hs"</formula>
    </cfRule>
  </conditionalFormatting>
  <conditionalFormatting sqref="C64">
    <cfRule type="cellIs" dxfId="8710" priority="8900" stopIfTrue="1" operator="equal">
      <formula>"Towel"</formula>
    </cfRule>
    <cfRule type="cellIs" dxfId="8709" priority="8901" stopIfTrue="1" operator="equal">
      <formula>"Napkin Hs"</formula>
    </cfRule>
  </conditionalFormatting>
  <conditionalFormatting sqref="C64">
    <cfRule type="cellIs" dxfId="8708" priority="8898" stopIfTrue="1" operator="equal">
      <formula>"Towel"</formula>
    </cfRule>
    <cfRule type="cellIs" dxfId="8707" priority="8899" stopIfTrue="1" operator="equal">
      <formula>"Napkin Hs"</formula>
    </cfRule>
  </conditionalFormatting>
  <conditionalFormatting sqref="C64">
    <cfRule type="cellIs" dxfId="8706" priority="8906" stopIfTrue="1" operator="equal">
      <formula>"Towel"</formula>
    </cfRule>
    <cfRule type="cellIs" dxfId="8705" priority="8907" stopIfTrue="1" operator="equal">
      <formula>"Napkin Hs"</formula>
    </cfRule>
  </conditionalFormatting>
  <conditionalFormatting sqref="C64">
    <cfRule type="cellIs" dxfId="8704" priority="8908" stopIfTrue="1" operator="equal">
      <formula>"Towel"</formula>
    </cfRule>
    <cfRule type="cellIs" dxfId="8703" priority="8909" stopIfTrue="1" operator="equal">
      <formula>"Napkin Hs"</formula>
    </cfRule>
  </conditionalFormatting>
  <conditionalFormatting sqref="C64">
    <cfRule type="cellIs" dxfId="8702" priority="8896" stopIfTrue="1" operator="equal">
      <formula>"Towel"</formula>
    </cfRule>
    <cfRule type="cellIs" dxfId="8701" priority="8897" stopIfTrue="1" operator="equal">
      <formula>"Napkin Hs"</formula>
    </cfRule>
  </conditionalFormatting>
  <conditionalFormatting sqref="C64">
    <cfRule type="cellIs" dxfId="8700" priority="8892" stopIfTrue="1" operator="equal">
      <formula>"Towel"</formula>
    </cfRule>
    <cfRule type="cellIs" dxfId="8699" priority="8893" stopIfTrue="1" operator="equal">
      <formula>"Napkin Hs"</formula>
    </cfRule>
  </conditionalFormatting>
  <conditionalFormatting sqref="C64">
    <cfRule type="cellIs" dxfId="8698" priority="8894" stopIfTrue="1" operator="equal">
      <formula>"Towel"</formula>
    </cfRule>
    <cfRule type="cellIs" dxfId="8697" priority="8895" stopIfTrue="1" operator="equal">
      <formula>"Napkin Hs"</formula>
    </cfRule>
  </conditionalFormatting>
  <conditionalFormatting sqref="C64">
    <cfRule type="cellIs" dxfId="8696" priority="8890" stopIfTrue="1" operator="equal">
      <formula>"Towel"</formula>
    </cfRule>
    <cfRule type="cellIs" dxfId="8695" priority="8891" stopIfTrue="1" operator="equal">
      <formula>"Napkin Hs"</formula>
    </cfRule>
  </conditionalFormatting>
  <conditionalFormatting sqref="C64">
    <cfRule type="cellIs" dxfId="8694" priority="8888" stopIfTrue="1" operator="equal">
      <formula>"Towel"</formula>
    </cfRule>
    <cfRule type="cellIs" dxfId="8693" priority="8889" stopIfTrue="1" operator="equal">
      <formula>"Napkin Hs"</formula>
    </cfRule>
  </conditionalFormatting>
  <conditionalFormatting sqref="C64">
    <cfRule type="cellIs" dxfId="8692" priority="8886" stopIfTrue="1" operator="equal">
      <formula>"Towel"</formula>
    </cfRule>
    <cfRule type="cellIs" dxfId="8691" priority="8887" stopIfTrue="1" operator="equal">
      <formula>"Napkin Hs"</formula>
    </cfRule>
  </conditionalFormatting>
  <conditionalFormatting sqref="C64">
    <cfRule type="cellIs" dxfId="8690" priority="8878" stopIfTrue="1" operator="equal">
      <formula>"Towel"</formula>
    </cfRule>
    <cfRule type="cellIs" dxfId="8689" priority="8879" stopIfTrue="1" operator="equal">
      <formula>"Napkin Hs"</formula>
    </cfRule>
  </conditionalFormatting>
  <conditionalFormatting sqref="C64">
    <cfRule type="cellIs" dxfId="8688" priority="8880" stopIfTrue="1" operator="equal">
      <formula>"Towel"</formula>
    </cfRule>
    <cfRule type="cellIs" dxfId="8687" priority="8881" stopIfTrue="1" operator="equal">
      <formula>"Napkin Hs"</formula>
    </cfRule>
  </conditionalFormatting>
  <conditionalFormatting sqref="C64">
    <cfRule type="cellIs" dxfId="8686" priority="8876" stopIfTrue="1" operator="equal">
      <formula>"Towel"</formula>
    </cfRule>
    <cfRule type="cellIs" dxfId="8685" priority="8877" stopIfTrue="1" operator="equal">
      <formula>"Napkin Hs"</formula>
    </cfRule>
  </conditionalFormatting>
  <conditionalFormatting sqref="C64">
    <cfRule type="cellIs" dxfId="8684" priority="8874" stopIfTrue="1" operator="equal">
      <formula>"Towel"</formula>
    </cfRule>
    <cfRule type="cellIs" dxfId="8683" priority="8875" stopIfTrue="1" operator="equal">
      <formula>"Napkin Hs"</formula>
    </cfRule>
  </conditionalFormatting>
  <conditionalFormatting sqref="C64">
    <cfRule type="cellIs" dxfId="8682" priority="8882" stopIfTrue="1" operator="equal">
      <formula>"Towel"</formula>
    </cfRule>
    <cfRule type="cellIs" dxfId="8681" priority="8883" stopIfTrue="1" operator="equal">
      <formula>"Napkin Hs"</formula>
    </cfRule>
  </conditionalFormatting>
  <conditionalFormatting sqref="C64">
    <cfRule type="cellIs" dxfId="8680" priority="8884" stopIfTrue="1" operator="equal">
      <formula>"Towel"</formula>
    </cfRule>
    <cfRule type="cellIs" dxfId="8679" priority="8885" stopIfTrue="1" operator="equal">
      <formula>"Napkin Hs"</formula>
    </cfRule>
  </conditionalFormatting>
  <conditionalFormatting sqref="C64">
    <cfRule type="cellIs" dxfId="8678" priority="8872" stopIfTrue="1" operator="equal">
      <formula>"Towel"</formula>
    </cfRule>
    <cfRule type="cellIs" dxfId="8677" priority="8873" stopIfTrue="1" operator="equal">
      <formula>"Napkin Hs"</formula>
    </cfRule>
  </conditionalFormatting>
  <conditionalFormatting sqref="C64">
    <cfRule type="cellIs" dxfId="8676" priority="8868" stopIfTrue="1" operator="equal">
      <formula>"Towel"</formula>
    </cfRule>
    <cfRule type="cellIs" dxfId="8675" priority="8869" stopIfTrue="1" operator="equal">
      <formula>"Napkin Hs"</formula>
    </cfRule>
  </conditionalFormatting>
  <conditionalFormatting sqref="C64">
    <cfRule type="cellIs" dxfId="8674" priority="8870" stopIfTrue="1" operator="equal">
      <formula>"Towel"</formula>
    </cfRule>
    <cfRule type="cellIs" dxfId="8673" priority="8871" stopIfTrue="1" operator="equal">
      <formula>"Napkin Hs"</formula>
    </cfRule>
  </conditionalFormatting>
  <conditionalFormatting sqref="C64">
    <cfRule type="cellIs" dxfId="8672" priority="8864" stopIfTrue="1" operator="equal">
      <formula>"Towel"</formula>
    </cfRule>
    <cfRule type="cellIs" dxfId="8671" priority="8865" stopIfTrue="1" operator="equal">
      <formula>"Napkin Hs"</formula>
    </cfRule>
  </conditionalFormatting>
  <conditionalFormatting sqref="C64">
    <cfRule type="cellIs" dxfId="8670" priority="8866" stopIfTrue="1" operator="equal">
      <formula>"Towel"</formula>
    </cfRule>
    <cfRule type="cellIs" dxfId="8669" priority="8867" stopIfTrue="1" operator="equal">
      <formula>"Napkin Hs"</formula>
    </cfRule>
  </conditionalFormatting>
  <conditionalFormatting sqref="C64">
    <cfRule type="cellIs" dxfId="8668" priority="8862" stopIfTrue="1" operator="equal">
      <formula>"Towel"</formula>
    </cfRule>
    <cfRule type="cellIs" dxfId="8667" priority="8863" stopIfTrue="1" operator="equal">
      <formula>"Napkin Hs"</formula>
    </cfRule>
  </conditionalFormatting>
  <conditionalFormatting sqref="C64">
    <cfRule type="cellIs" dxfId="8666" priority="8856" stopIfTrue="1" operator="equal">
      <formula>"Towel"</formula>
    </cfRule>
    <cfRule type="cellIs" dxfId="8665" priority="8857" stopIfTrue="1" operator="equal">
      <formula>"Napkin Hs"</formula>
    </cfRule>
  </conditionalFormatting>
  <conditionalFormatting sqref="C64">
    <cfRule type="cellIs" dxfId="8664" priority="8860" stopIfTrue="1" operator="equal">
      <formula>"Towel"</formula>
    </cfRule>
    <cfRule type="cellIs" dxfId="8663" priority="8861" stopIfTrue="1" operator="equal">
      <formula>"Napkin Hs"</formula>
    </cfRule>
  </conditionalFormatting>
  <conditionalFormatting sqref="C64">
    <cfRule type="cellIs" dxfId="8662" priority="8858" stopIfTrue="1" operator="equal">
      <formula>"Towel"</formula>
    </cfRule>
    <cfRule type="cellIs" dxfId="8661" priority="8859" stopIfTrue="1" operator="equal">
      <formula>"Napkin Hs"</formula>
    </cfRule>
  </conditionalFormatting>
  <conditionalFormatting sqref="C64">
    <cfRule type="cellIs" dxfId="8660" priority="8850" stopIfTrue="1" operator="equal">
      <formula>"Towel"</formula>
    </cfRule>
    <cfRule type="cellIs" dxfId="8659" priority="8851" stopIfTrue="1" operator="equal">
      <formula>"Napkin Hs"</formula>
    </cfRule>
  </conditionalFormatting>
  <conditionalFormatting sqref="C64">
    <cfRule type="cellIs" dxfId="8658" priority="8852" stopIfTrue="1" operator="equal">
      <formula>"Towel"</formula>
    </cfRule>
    <cfRule type="cellIs" dxfId="8657" priority="8853" stopIfTrue="1" operator="equal">
      <formula>"Napkin Hs"</formula>
    </cfRule>
  </conditionalFormatting>
  <conditionalFormatting sqref="C64">
    <cfRule type="cellIs" dxfId="8656" priority="8854" stopIfTrue="1" operator="equal">
      <formula>"Towel"</formula>
    </cfRule>
    <cfRule type="cellIs" dxfId="8655" priority="8855" stopIfTrue="1" operator="equal">
      <formula>"Napkin Hs"</formula>
    </cfRule>
  </conditionalFormatting>
  <conditionalFormatting sqref="C64">
    <cfRule type="cellIs" dxfId="8654" priority="8848" stopIfTrue="1" operator="equal">
      <formula>"Towel"</formula>
    </cfRule>
    <cfRule type="cellIs" dxfId="8653" priority="8849" stopIfTrue="1" operator="equal">
      <formula>"Napkin Hs"</formula>
    </cfRule>
  </conditionalFormatting>
  <conditionalFormatting sqref="C64">
    <cfRule type="cellIs" dxfId="8652" priority="8846" stopIfTrue="1" operator="equal">
      <formula>"Towel"</formula>
    </cfRule>
    <cfRule type="cellIs" dxfId="8651" priority="8847" stopIfTrue="1" operator="equal">
      <formula>"Napkin Hs"</formula>
    </cfRule>
  </conditionalFormatting>
  <conditionalFormatting sqref="C64">
    <cfRule type="cellIs" dxfId="8650" priority="8822" stopIfTrue="1" operator="equal">
      <formula>"Towel"</formula>
    </cfRule>
  </conditionalFormatting>
  <conditionalFormatting sqref="C64">
    <cfRule type="cellIs" dxfId="8649" priority="8823" stopIfTrue="1" operator="equal">
      <formula>"Napkin Hs"</formula>
    </cfRule>
    <cfRule type="cellIs" dxfId="8648" priority="8828" stopIfTrue="1" operator="equal">
      <formula>"Towel"</formula>
    </cfRule>
    <cfRule type="cellIs" dxfId="8647" priority="8829" stopIfTrue="1" operator="equal">
      <formula>"Napkin Hs"</formula>
    </cfRule>
    <cfRule type="cellIs" dxfId="8646" priority="8838" stopIfTrue="1" operator="equal">
      <formula>"Towel"</formula>
    </cfRule>
    <cfRule type="cellIs" dxfId="8645" priority="8839" stopIfTrue="1" operator="equal">
      <formula>"Napkin Hs"</formula>
    </cfRule>
    <cfRule type="cellIs" dxfId="8644" priority="8844" stopIfTrue="1" operator="equal">
      <formula>"Towel"</formula>
    </cfRule>
    <cfRule type="cellIs" dxfId="8643" priority="8845" stopIfTrue="1" operator="equal">
      <formula>"Napkin Hs"</formula>
    </cfRule>
  </conditionalFormatting>
  <conditionalFormatting sqref="C64">
    <cfRule type="cellIs" dxfId="8642" priority="8824" stopIfTrue="1" operator="equal">
      <formula>"Towel"</formula>
    </cfRule>
    <cfRule type="cellIs" dxfId="8641" priority="8825" stopIfTrue="1" operator="equal">
      <formula>"Napkin Hs"</formula>
    </cfRule>
    <cfRule type="cellIs" dxfId="8640" priority="8826" stopIfTrue="1" operator="equal">
      <formula>"Towel"</formula>
    </cfRule>
    <cfRule type="cellIs" dxfId="8639" priority="8827" stopIfTrue="1" operator="equal">
      <formula>"Napkin Hs"</formula>
    </cfRule>
    <cfRule type="cellIs" dxfId="8638" priority="8830" stopIfTrue="1" operator="equal">
      <formula>"Towel"</formula>
    </cfRule>
    <cfRule type="cellIs" dxfId="8637" priority="8831" stopIfTrue="1" operator="equal">
      <formula>"Napkin Hs"</formula>
    </cfRule>
    <cfRule type="cellIs" dxfId="8636" priority="8832" stopIfTrue="1" operator="equal">
      <formula>"Towel"</formula>
    </cfRule>
    <cfRule type="cellIs" dxfId="8635" priority="8833" stopIfTrue="1" operator="equal">
      <formula>"Napkin Hs"</formula>
    </cfRule>
    <cfRule type="cellIs" dxfId="8634" priority="8834" stopIfTrue="1" operator="equal">
      <formula>"Towel"</formula>
    </cfRule>
    <cfRule type="cellIs" dxfId="8633" priority="8835" stopIfTrue="1" operator="equal">
      <formula>"Napkin Hs"</formula>
    </cfRule>
    <cfRule type="cellIs" dxfId="8632" priority="8836" stopIfTrue="1" operator="equal">
      <formula>"Towel"</formula>
    </cfRule>
    <cfRule type="cellIs" dxfId="8631" priority="8837" stopIfTrue="1" operator="equal">
      <formula>"Napkin Hs"</formula>
    </cfRule>
    <cfRule type="cellIs" dxfId="8630" priority="8840" stopIfTrue="1" operator="equal">
      <formula>"Towel"</formula>
    </cfRule>
    <cfRule type="cellIs" dxfId="8629" priority="8841" stopIfTrue="1" operator="equal">
      <formula>"Napkin Hs"</formula>
    </cfRule>
    <cfRule type="cellIs" dxfId="8628" priority="8843" stopIfTrue="1" operator="equal">
      <formula>"Napkin Hs"</formula>
    </cfRule>
  </conditionalFormatting>
  <conditionalFormatting sqref="C64">
    <cfRule type="cellIs" dxfId="8627" priority="8842" stopIfTrue="1" operator="equal">
      <formula>"Towel"</formula>
    </cfRule>
  </conditionalFormatting>
  <conditionalFormatting sqref="C64">
    <cfRule type="cellIs" dxfId="8626" priority="8820" stopIfTrue="1" operator="equal">
      <formula>"Towel"</formula>
    </cfRule>
    <cfRule type="cellIs" dxfId="8625" priority="8821" stopIfTrue="1" operator="equal">
      <formula>"Napkin Hs"</formula>
    </cfRule>
  </conditionalFormatting>
  <conditionalFormatting sqref="C64">
    <cfRule type="cellIs" dxfId="8624" priority="8819" stopIfTrue="1" operator="equal">
      <formula>"Napkin Hs"</formula>
    </cfRule>
  </conditionalFormatting>
  <conditionalFormatting sqref="C64">
    <cfRule type="cellIs" dxfId="8623" priority="8818" stopIfTrue="1" operator="equal">
      <formula>"Towel"</formula>
    </cfRule>
  </conditionalFormatting>
  <conditionalFormatting sqref="C64">
    <cfRule type="cellIs" dxfId="8622" priority="8816" stopIfTrue="1" operator="equal">
      <formula>"Towel"</formula>
    </cfRule>
  </conditionalFormatting>
  <conditionalFormatting sqref="C64">
    <cfRule type="cellIs" dxfId="8621" priority="8817" stopIfTrue="1" operator="equal">
      <formula>"Napkin Hs"</formula>
    </cfRule>
  </conditionalFormatting>
  <conditionalFormatting sqref="C64">
    <cfRule type="cellIs" dxfId="8620" priority="8720" stopIfTrue="1" operator="equal">
      <formula>"Towel"</formula>
    </cfRule>
  </conditionalFormatting>
  <conditionalFormatting sqref="C64">
    <cfRule type="cellIs" dxfId="8619" priority="8730" stopIfTrue="1" operator="equal">
      <formula>"Towel"</formula>
    </cfRule>
    <cfRule type="cellIs" dxfId="8618" priority="8731" stopIfTrue="1" operator="equal">
      <formula>"Napkin Hs"</formula>
    </cfRule>
    <cfRule type="cellIs" dxfId="8617" priority="8736" stopIfTrue="1" operator="equal">
      <formula>"Towel"</formula>
    </cfRule>
    <cfRule type="cellIs" dxfId="8616" priority="8737" stopIfTrue="1" operator="equal">
      <formula>"Napkin Hs"</formula>
    </cfRule>
    <cfRule type="cellIs" dxfId="8615" priority="8742" stopIfTrue="1" operator="equal">
      <formula>"Towel"</formula>
    </cfRule>
    <cfRule type="cellIs" dxfId="8614" priority="8743" stopIfTrue="1" operator="equal">
      <formula>"Napkin Hs"</formula>
    </cfRule>
    <cfRule type="cellIs" dxfId="8613" priority="8744" stopIfTrue="1" operator="equal">
      <formula>"Towel"</formula>
    </cfRule>
    <cfRule type="cellIs" dxfId="8612" priority="8745" stopIfTrue="1" operator="equal">
      <formula>"Napkin Hs"</formula>
    </cfRule>
    <cfRule type="cellIs" dxfId="8611" priority="8750" stopIfTrue="1" operator="equal">
      <formula>"Towel"</formula>
    </cfRule>
    <cfRule type="cellIs" dxfId="8610" priority="8751" stopIfTrue="1" operator="equal">
      <formula>"Napkin Hs"</formula>
    </cfRule>
    <cfRule type="cellIs" dxfId="8609" priority="8760" stopIfTrue="1" operator="equal">
      <formula>"Towel"</formula>
    </cfRule>
    <cfRule type="cellIs" dxfId="8608" priority="8761" stopIfTrue="1" operator="equal">
      <formula>"Napkin Hs"</formula>
    </cfRule>
    <cfRule type="cellIs" dxfId="8607" priority="8766" stopIfTrue="1" operator="equal">
      <formula>"Towel"</formula>
    </cfRule>
    <cfRule type="cellIs" dxfId="8606" priority="8767" stopIfTrue="1" operator="equal">
      <formula>"Napkin Hs"</formula>
    </cfRule>
    <cfRule type="cellIs" dxfId="8605" priority="8768" stopIfTrue="1" operator="equal">
      <formula>"Towel"</formula>
    </cfRule>
    <cfRule type="cellIs" dxfId="8604" priority="8769" stopIfTrue="1" operator="equal">
      <formula>"Napkin Hs"</formula>
    </cfRule>
    <cfRule type="cellIs" dxfId="8603" priority="8774" stopIfTrue="1" operator="equal">
      <formula>"Towel"</formula>
    </cfRule>
    <cfRule type="cellIs" dxfId="8602" priority="8775" stopIfTrue="1" operator="equal">
      <formula>"Napkin Hs"</formula>
    </cfRule>
    <cfRule type="cellIs" dxfId="8601" priority="8784" stopIfTrue="1" operator="equal">
      <formula>"Towel"</formula>
    </cfRule>
    <cfRule type="cellIs" dxfId="8600" priority="8785" stopIfTrue="1" operator="equal">
      <formula>"Napkin Hs"</formula>
    </cfRule>
    <cfRule type="cellIs" dxfId="8599" priority="8786" stopIfTrue="1" operator="equal">
      <formula>"Towel"</formula>
    </cfRule>
    <cfRule type="cellIs" dxfId="8598" priority="8787" stopIfTrue="1" operator="equal">
      <formula>"Napkin Hs"</formula>
    </cfRule>
    <cfRule type="cellIs" dxfId="8597" priority="8792" stopIfTrue="1" operator="equal">
      <formula>"Towel"</formula>
    </cfRule>
    <cfRule type="cellIs" dxfId="8596" priority="8793" stopIfTrue="1" operator="equal">
      <formula>"Napkin Hs"</formula>
    </cfRule>
    <cfRule type="cellIs" dxfId="8595" priority="8802" stopIfTrue="1" operator="equal">
      <formula>"Towel"</formula>
    </cfRule>
    <cfRule type="cellIs" dxfId="8594" priority="8803" stopIfTrue="1" operator="equal">
      <formula>"Napkin Hs"</formula>
    </cfRule>
    <cfRule type="cellIs" dxfId="8593" priority="8804" stopIfTrue="1" operator="equal">
      <formula>"Towel"</formula>
    </cfRule>
    <cfRule type="cellIs" dxfId="8592" priority="8805" stopIfTrue="1" operator="equal">
      <formula>"Napkin Hs"</formula>
    </cfRule>
    <cfRule type="cellIs" dxfId="8591" priority="8811" stopIfTrue="1" operator="equal">
      <formula>"Napkin Hs"</formula>
    </cfRule>
  </conditionalFormatting>
  <conditionalFormatting sqref="C64">
    <cfRule type="cellIs" dxfId="8590" priority="8810" stopIfTrue="1" operator="equal">
      <formula>"Towel"</formula>
    </cfRule>
  </conditionalFormatting>
  <conditionalFormatting sqref="C64">
    <cfRule type="cellIs" dxfId="8589" priority="8721" stopIfTrue="1" operator="equal">
      <formula>"Napkin Hs"</formula>
    </cfRule>
    <cfRule type="cellIs" dxfId="8588" priority="8722" stopIfTrue="1" operator="equal">
      <formula>"Towel"</formula>
    </cfRule>
    <cfRule type="cellIs" dxfId="8587" priority="8723" stopIfTrue="1" operator="equal">
      <formula>"Napkin Hs"</formula>
    </cfRule>
    <cfRule type="cellIs" dxfId="8586" priority="8724" stopIfTrue="1" operator="equal">
      <formula>"Towel"</formula>
    </cfRule>
    <cfRule type="cellIs" dxfId="8585" priority="8725" stopIfTrue="1" operator="equal">
      <formula>"Napkin Hs"</formula>
    </cfRule>
    <cfRule type="cellIs" dxfId="8584" priority="8726" stopIfTrue="1" operator="equal">
      <formula>"Towel"</formula>
    </cfRule>
    <cfRule type="cellIs" dxfId="8583" priority="8727" stopIfTrue="1" operator="equal">
      <formula>"Napkin Hs"</formula>
    </cfRule>
    <cfRule type="cellIs" dxfId="8582" priority="8728" stopIfTrue="1" operator="equal">
      <formula>"Towel"</formula>
    </cfRule>
    <cfRule type="cellIs" dxfId="8581" priority="8729" stopIfTrue="1" operator="equal">
      <formula>"Napkin Hs"</formula>
    </cfRule>
    <cfRule type="cellIs" dxfId="8580" priority="8732" stopIfTrue="1" operator="equal">
      <formula>"Towel"</formula>
    </cfRule>
    <cfRule type="cellIs" dxfId="8579" priority="8733" stopIfTrue="1" operator="equal">
      <formula>"Napkin Hs"</formula>
    </cfRule>
    <cfRule type="cellIs" dxfId="8578" priority="8734" stopIfTrue="1" operator="equal">
      <formula>"Towel"</formula>
    </cfRule>
    <cfRule type="cellIs" dxfId="8577" priority="8735" stopIfTrue="1" operator="equal">
      <formula>"Napkin Hs"</formula>
    </cfRule>
    <cfRule type="cellIs" dxfId="8576" priority="8738" stopIfTrue="1" operator="equal">
      <formula>"Towel"</formula>
    </cfRule>
    <cfRule type="cellIs" dxfId="8575" priority="8739" stopIfTrue="1" operator="equal">
      <formula>"Napkin Hs"</formula>
    </cfRule>
    <cfRule type="cellIs" dxfId="8574" priority="8740" stopIfTrue="1" operator="equal">
      <formula>"Towel"</formula>
    </cfRule>
    <cfRule type="cellIs" dxfId="8573" priority="8741" stopIfTrue="1" operator="equal">
      <formula>"Napkin Hs"</formula>
    </cfRule>
    <cfRule type="cellIs" dxfId="8572" priority="8746" stopIfTrue="1" operator="equal">
      <formula>"Towel"</formula>
    </cfRule>
    <cfRule type="cellIs" dxfId="8571" priority="8747" stopIfTrue="1" operator="equal">
      <formula>"Napkin Hs"</formula>
    </cfRule>
    <cfRule type="cellIs" dxfId="8570" priority="8748" stopIfTrue="1" operator="equal">
      <formula>"Towel"</formula>
    </cfRule>
    <cfRule type="cellIs" dxfId="8569" priority="8749" stopIfTrue="1" operator="equal">
      <formula>"Napkin Hs"</formula>
    </cfRule>
    <cfRule type="cellIs" dxfId="8568" priority="8752" stopIfTrue="1" operator="equal">
      <formula>"Towel"</formula>
    </cfRule>
    <cfRule type="cellIs" dxfId="8567" priority="8753" stopIfTrue="1" operator="equal">
      <formula>"Napkin Hs"</formula>
    </cfRule>
    <cfRule type="cellIs" dxfId="8566" priority="8754" stopIfTrue="1" operator="equal">
      <formula>"Towel"</formula>
    </cfRule>
    <cfRule type="cellIs" dxfId="8565" priority="8755" stopIfTrue="1" operator="equal">
      <formula>"Napkin Hs"</formula>
    </cfRule>
    <cfRule type="cellIs" dxfId="8564" priority="8756" stopIfTrue="1" operator="equal">
      <formula>"Towel"</formula>
    </cfRule>
    <cfRule type="cellIs" dxfId="8563" priority="8757" stopIfTrue="1" operator="equal">
      <formula>"Napkin Hs"</formula>
    </cfRule>
    <cfRule type="cellIs" dxfId="8562" priority="8758" stopIfTrue="1" operator="equal">
      <formula>"Towel"</formula>
    </cfRule>
    <cfRule type="cellIs" dxfId="8561" priority="8759" stopIfTrue="1" operator="equal">
      <formula>"Napkin Hs"</formula>
    </cfRule>
    <cfRule type="cellIs" dxfId="8560" priority="8762" stopIfTrue="1" operator="equal">
      <formula>"Towel"</formula>
    </cfRule>
    <cfRule type="cellIs" dxfId="8559" priority="8763" stopIfTrue="1" operator="equal">
      <formula>"Napkin Hs"</formula>
    </cfRule>
    <cfRule type="cellIs" dxfId="8558" priority="8764" stopIfTrue="1" operator="equal">
      <formula>"Towel"</formula>
    </cfRule>
    <cfRule type="cellIs" dxfId="8557" priority="8765" stopIfTrue="1" operator="equal">
      <formula>"Napkin Hs"</formula>
    </cfRule>
    <cfRule type="cellIs" dxfId="8556" priority="8770" stopIfTrue="1" operator="equal">
      <formula>"Towel"</formula>
    </cfRule>
    <cfRule type="cellIs" dxfId="8555" priority="8771" stopIfTrue="1" operator="equal">
      <formula>"Napkin Hs"</formula>
    </cfRule>
    <cfRule type="cellIs" dxfId="8554" priority="8772" stopIfTrue="1" operator="equal">
      <formula>"Towel"</formula>
    </cfRule>
    <cfRule type="cellIs" dxfId="8553" priority="8773" stopIfTrue="1" operator="equal">
      <formula>"Napkin Hs"</formula>
    </cfRule>
    <cfRule type="cellIs" dxfId="8552" priority="8776" stopIfTrue="1" operator="equal">
      <formula>"Towel"</formula>
    </cfRule>
    <cfRule type="cellIs" dxfId="8551" priority="8777" stopIfTrue="1" operator="equal">
      <formula>"Napkin Hs"</formula>
    </cfRule>
    <cfRule type="cellIs" dxfId="8550" priority="8778" stopIfTrue="1" operator="equal">
      <formula>"Towel"</formula>
    </cfRule>
    <cfRule type="cellIs" dxfId="8549" priority="8779" stopIfTrue="1" operator="equal">
      <formula>"Napkin Hs"</formula>
    </cfRule>
    <cfRule type="cellIs" dxfId="8548" priority="8780" stopIfTrue="1" operator="equal">
      <formula>"Towel"</formula>
    </cfRule>
    <cfRule type="cellIs" dxfId="8547" priority="8781" stopIfTrue="1" operator="equal">
      <formula>"Napkin Hs"</formula>
    </cfRule>
    <cfRule type="cellIs" dxfId="8546" priority="8782" stopIfTrue="1" operator="equal">
      <formula>"Towel"</formula>
    </cfRule>
    <cfRule type="cellIs" dxfId="8545" priority="8783" stopIfTrue="1" operator="equal">
      <formula>"Napkin Hs"</formula>
    </cfRule>
    <cfRule type="cellIs" dxfId="8544" priority="8788" stopIfTrue="1" operator="equal">
      <formula>"Towel"</formula>
    </cfRule>
    <cfRule type="cellIs" dxfId="8543" priority="8789" stopIfTrue="1" operator="equal">
      <formula>"Napkin Hs"</formula>
    </cfRule>
    <cfRule type="cellIs" dxfId="8542" priority="8790" stopIfTrue="1" operator="equal">
      <formula>"Towel"</formula>
    </cfRule>
    <cfRule type="cellIs" dxfId="8541" priority="8791" stopIfTrue="1" operator="equal">
      <formula>"Napkin Hs"</formula>
    </cfRule>
    <cfRule type="cellIs" dxfId="8540" priority="8794" stopIfTrue="1" operator="equal">
      <formula>"Towel"</formula>
    </cfRule>
    <cfRule type="cellIs" dxfId="8539" priority="8795" stopIfTrue="1" operator="equal">
      <formula>"Napkin Hs"</formula>
    </cfRule>
    <cfRule type="cellIs" dxfId="8538" priority="8796" stopIfTrue="1" operator="equal">
      <formula>"Towel"</formula>
    </cfRule>
    <cfRule type="cellIs" dxfId="8537" priority="8797" stopIfTrue="1" operator="equal">
      <formula>"Napkin Hs"</formula>
    </cfRule>
    <cfRule type="cellIs" dxfId="8536" priority="8798" stopIfTrue="1" operator="equal">
      <formula>"Towel"</formula>
    </cfRule>
    <cfRule type="cellIs" dxfId="8535" priority="8799" stopIfTrue="1" operator="equal">
      <formula>"Napkin Hs"</formula>
    </cfRule>
    <cfRule type="cellIs" dxfId="8534" priority="8800" stopIfTrue="1" operator="equal">
      <formula>"Towel"</formula>
    </cfRule>
    <cfRule type="cellIs" dxfId="8533" priority="8801" stopIfTrue="1" operator="equal">
      <formula>"Napkin Hs"</formula>
    </cfRule>
    <cfRule type="cellIs" dxfId="8532" priority="8806" stopIfTrue="1" operator="equal">
      <formula>"Towel"</formula>
    </cfRule>
    <cfRule type="cellIs" dxfId="8531" priority="8807" stopIfTrue="1" operator="equal">
      <formula>"Napkin Hs"</formula>
    </cfRule>
    <cfRule type="cellIs" dxfId="8530" priority="8808" stopIfTrue="1" operator="equal">
      <formula>"Towel"</formula>
    </cfRule>
    <cfRule type="cellIs" dxfId="8529" priority="8809" stopIfTrue="1" operator="equal">
      <formula>"Napkin Hs"</formula>
    </cfRule>
    <cfRule type="cellIs" dxfId="8528" priority="8812" stopIfTrue="1" operator="equal">
      <formula>"Towel"</formula>
    </cfRule>
    <cfRule type="cellIs" dxfId="8527" priority="8813" stopIfTrue="1" operator="equal">
      <formula>"Napkin Hs"</formula>
    </cfRule>
    <cfRule type="cellIs" dxfId="8526" priority="8814" stopIfTrue="1" operator="equal">
      <formula>"Towel"</formula>
    </cfRule>
    <cfRule type="cellIs" dxfId="8525" priority="8815" stopIfTrue="1" operator="equal">
      <formula>"Napkin Hs"</formula>
    </cfRule>
  </conditionalFormatting>
  <conditionalFormatting sqref="C64">
    <cfRule type="cellIs" dxfId="8524" priority="8719" stopIfTrue="1" operator="equal">
      <formula>"Napkin Hs"</formula>
    </cfRule>
  </conditionalFormatting>
  <conditionalFormatting sqref="C64">
    <cfRule type="cellIs" dxfId="8523" priority="8718" stopIfTrue="1" operator="equal">
      <formula>"Napkin Hs"</formula>
    </cfRule>
  </conditionalFormatting>
  <conditionalFormatting sqref="C64">
    <cfRule type="cellIs" dxfId="8522" priority="8717" stopIfTrue="1" operator="equal">
      <formula>"Napkin Hs"</formula>
    </cfRule>
  </conditionalFormatting>
  <conditionalFormatting sqref="C64">
    <cfRule type="cellIs" dxfId="8521" priority="8716" stopIfTrue="1" operator="equal">
      <formula>"Napkin Hs"</formula>
    </cfRule>
  </conditionalFormatting>
  <conditionalFormatting sqref="C64">
    <cfRule type="cellIs" dxfId="8520" priority="8715" stopIfTrue="1" operator="equal">
      <formula>"Napkin Hs"</formula>
    </cfRule>
  </conditionalFormatting>
  <conditionalFormatting sqref="C64">
    <cfRule type="cellIs" dxfId="8519" priority="8714" stopIfTrue="1" operator="equal">
      <formula>"Napkin Hs"</formula>
    </cfRule>
  </conditionalFormatting>
  <conditionalFormatting sqref="C64">
    <cfRule type="cellIs" dxfId="8518" priority="8710" stopIfTrue="1" operator="equal">
      <formula>"Towel"</formula>
    </cfRule>
    <cfRule type="cellIs" dxfId="8517" priority="8711" stopIfTrue="1" operator="equal">
      <formula>"Napkin Hs"</formula>
    </cfRule>
  </conditionalFormatting>
  <conditionalFormatting sqref="C64">
    <cfRule type="cellIs" dxfId="8516" priority="8712" stopIfTrue="1" operator="equal">
      <formula>"Towel"</formula>
    </cfRule>
    <cfRule type="cellIs" dxfId="8515" priority="8713" stopIfTrue="1" operator="equal">
      <formula>"Napkin Hs"</formula>
    </cfRule>
  </conditionalFormatting>
  <conditionalFormatting sqref="C64">
    <cfRule type="cellIs" dxfId="8514" priority="8706" stopIfTrue="1" operator="equal">
      <formula>"Towel"</formula>
    </cfRule>
    <cfRule type="cellIs" dxfId="8513" priority="8707" stopIfTrue="1" operator="equal">
      <formula>"Napkin Hs"</formula>
    </cfRule>
  </conditionalFormatting>
  <conditionalFormatting sqref="C64">
    <cfRule type="cellIs" dxfId="8512" priority="8708" stopIfTrue="1" operator="equal">
      <formula>"Towel"</formula>
    </cfRule>
    <cfRule type="cellIs" dxfId="8511" priority="8709" stopIfTrue="1" operator="equal">
      <formula>"Napkin Hs"</formula>
    </cfRule>
  </conditionalFormatting>
  <conditionalFormatting sqref="C64">
    <cfRule type="cellIs" dxfId="8510" priority="8704" stopIfTrue="1" operator="equal">
      <formula>"Towel"</formula>
    </cfRule>
    <cfRule type="cellIs" dxfId="8509" priority="8705" stopIfTrue="1" operator="equal">
      <formula>"Napkin Hs"</formula>
    </cfRule>
  </conditionalFormatting>
  <conditionalFormatting sqref="C64">
    <cfRule type="cellIs" dxfId="8508" priority="8700" stopIfTrue="1" operator="equal">
      <formula>"Towel"</formula>
    </cfRule>
    <cfRule type="cellIs" dxfId="8507" priority="8701" stopIfTrue="1" operator="equal">
      <formula>"Napkin Hs"</formula>
    </cfRule>
  </conditionalFormatting>
  <conditionalFormatting sqref="C64">
    <cfRule type="cellIs" dxfId="8506" priority="8702" stopIfTrue="1" operator="equal">
      <formula>"Towel"</formula>
    </cfRule>
    <cfRule type="cellIs" dxfId="8505" priority="8703" stopIfTrue="1" operator="equal">
      <formula>"Napkin Hs"</formula>
    </cfRule>
  </conditionalFormatting>
  <conditionalFormatting sqref="C64">
    <cfRule type="cellIs" dxfId="8504" priority="8696" stopIfTrue="1" operator="equal">
      <formula>"Towel"</formula>
    </cfRule>
    <cfRule type="cellIs" dxfId="8503" priority="8697" stopIfTrue="1" operator="equal">
      <formula>"Napkin Hs"</formula>
    </cfRule>
  </conditionalFormatting>
  <conditionalFormatting sqref="C64">
    <cfRule type="cellIs" dxfId="8502" priority="8698" stopIfTrue="1" operator="equal">
      <formula>"Towel"</formula>
    </cfRule>
    <cfRule type="cellIs" dxfId="8501" priority="8699" stopIfTrue="1" operator="equal">
      <formula>"Napkin Hs"</formula>
    </cfRule>
  </conditionalFormatting>
  <conditionalFormatting sqref="C64">
    <cfRule type="cellIs" dxfId="8500" priority="8694" stopIfTrue="1" operator="equal">
      <formula>"Towel"</formula>
    </cfRule>
    <cfRule type="cellIs" dxfId="8499" priority="8695" stopIfTrue="1" operator="equal">
      <formula>"Napkin Hs"</formula>
    </cfRule>
  </conditionalFormatting>
  <conditionalFormatting sqref="C64">
    <cfRule type="cellIs" dxfId="8498" priority="8688" stopIfTrue="1" operator="equal">
      <formula>"Towel"</formula>
    </cfRule>
    <cfRule type="cellIs" dxfId="8497" priority="8689" stopIfTrue="1" operator="equal">
      <formula>"Napkin Hs"</formula>
    </cfRule>
  </conditionalFormatting>
  <conditionalFormatting sqref="C64">
    <cfRule type="cellIs" dxfId="8496" priority="8692" stopIfTrue="1" operator="equal">
      <formula>"Towel"</formula>
    </cfRule>
    <cfRule type="cellIs" dxfId="8495" priority="8693" stopIfTrue="1" operator="equal">
      <formula>"Napkin Hs"</formula>
    </cfRule>
  </conditionalFormatting>
  <conditionalFormatting sqref="C64">
    <cfRule type="cellIs" dxfId="8494" priority="8690" stopIfTrue="1" operator="equal">
      <formula>"Towel"</formula>
    </cfRule>
    <cfRule type="cellIs" dxfId="8493" priority="8691" stopIfTrue="1" operator="equal">
      <formula>"Napkin Hs"</formula>
    </cfRule>
  </conditionalFormatting>
  <conditionalFormatting sqref="C64">
    <cfRule type="cellIs" dxfId="8492" priority="8682" stopIfTrue="1" operator="equal">
      <formula>"Towel"</formula>
    </cfRule>
    <cfRule type="cellIs" dxfId="8491" priority="8683" stopIfTrue="1" operator="equal">
      <formula>"Napkin Hs"</formula>
    </cfRule>
  </conditionalFormatting>
  <conditionalFormatting sqref="C64">
    <cfRule type="cellIs" dxfId="8490" priority="8684" stopIfTrue="1" operator="equal">
      <formula>"Towel"</formula>
    </cfRule>
    <cfRule type="cellIs" dxfId="8489" priority="8685" stopIfTrue="1" operator="equal">
      <formula>"Napkin Hs"</formula>
    </cfRule>
  </conditionalFormatting>
  <conditionalFormatting sqref="C64">
    <cfRule type="cellIs" dxfId="8488" priority="8686" stopIfTrue="1" operator="equal">
      <formula>"Towel"</formula>
    </cfRule>
    <cfRule type="cellIs" dxfId="8487" priority="8687" stopIfTrue="1" operator="equal">
      <formula>"Napkin Hs"</formula>
    </cfRule>
  </conditionalFormatting>
  <conditionalFormatting sqref="C64">
    <cfRule type="cellIs" dxfId="8486" priority="8680" stopIfTrue="1" operator="equal">
      <formula>"Towel"</formula>
    </cfRule>
    <cfRule type="cellIs" dxfId="8485" priority="8681" stopIfTrue="1" operator="equal">
      <formula>"Napkin Hs"</formula>
    </cfRule>
  </conditionalFormatting>
  <conditionalFormatting sqref="C64">
    <cfRule type="cellIs" dxfId="8484" priority="8678" stopIfTrue="1" operator="equal">
      <formula>"Towel"</formula>
    </cfRule>
    <cfRule type="cellIs" dxfId="8483" priority="8679" stopIfTrue="1" operator="equal">
      <formula>"Napkin Hs"</formula>
    </cfRule>
  </conditionalFormatting>
  <conditionalFormatting sqref="C64">
    <cfRule type="cellIs" dxfId="8482" priority="8654" stopIfTrue="1" operator="equal">
      <formula>"Towel"</formula>
    </cfRule>
  </conditionalFormatting>
  <conditionalFormatting sqref="C64">
    <cfRule type="cellIs" dxfId="8481" priority="8655" stopIfTrue="1" operator="equal">
      <formula>"Napkin Hs"</formula>
    </cfRule>
    <cfRule type="cellIs" dxfId="8480" priority="8660" stopIfTrue="1" operator="equal">
      <formula>"Towel"</formula>
    </cfRule>
    <cfRule type="cellIs" dxfId="8479" priority="8661" stopIfTrue="1" operator="equal">
      <formula>"Napkin Hs"</formula>
    </cfRule>
    <cfRule type="cellIs" dxfId="8478" priority="8670" stopIfTrue="1" operator="equal">
      <formula>"Towel"</formula>
    </cfRule>
    <cfRule type="cellIs" dxfId="8477" priority="8671" stopIfTrue="1" operator="equal">
      <formula>"Napkin Hs"</formula>
    </cfRule>
    <cfRule type="cellIs" dxfId="8476" priority="8676" stopIfTrue="1" operator="equal">
      <formula>"Towel"</formula>
    </cfRule>
    <cfRule type="cellIs" dxfId="8475" priority="8677" stopIfTrue="1" operator="equal">
      <formula>"Napkin Hs"</formula>
    </cfRule>
  </conditionalFormatting>
  <conditionalFormatting sqref="C64">
    <cfRule type="cellIs" dxfId="8474" priority="8656" stopIfTrue="1" operator="equal">
      <formula>"Towel"</formula>
    </cfRule>
    <cfRule type="cellIs" dxfId="8473" priority="8657" stopIfTrue="1" operator="equal">
      <formula>"Napkin Hs"</formula>
    </cfRule>
    <cfRule type="cellIs" dxfId="8472" priority="8658" stopIfTrue="1" operator="equal">
      <formula>"Towel"</formula>
    </cfRule>
    <cfRule type="cellIs" dxfId="8471" priority="8659" stopIfTrue="1" operator="equal">
      <formula>"Napkin Hs"</formula>
    </cfRule>
    <cfRule type="cellIs" dxfId="8470" priority="8662" stopIfTrue="1" operator="equal">
      <formula>"Towel"</formula>
    </cfRule>
    <cfRule type="cellIs" dxfId="8469" priority="8663" stopIfTrue="1" operator="equal">
      <formula>"Napkin Hs"</formula>
    </cfRule>
    <cfRule type="cellIs" dxfId="8468" priority="8664" stopIfTrue="1" operator="equal">
      <formula>"Towel"</formula>
    </cfRule>
    <cfRule type="cellIs" dxfId="8467" priority="8665" stopIfTrue="1" operator="equal">
      <formula>"Napkin Hs"</formula>
    </cfRule>
    <cfRule type="cellIs" dxfId="8466" priority="8666" stopIfTrue="1" operator="equal">
      <formula>"Towel"</formula>
    </cfRule>
    <cfRule type="cellIs" dxfId="8465" priority="8667" stopIfTrue="1" operator="equal">
      <formula>"Napkin Hs"</formula>
    </cfRule>
    <cfRule type="cellIs" dxfId="8464" priority="8668" stopIfTrue="1" operator="equal">
      <formula>"Towel"</formula>
    </cfRule>
    <cfRule type="cellIs" dxfId="8463" priority="8669" stopIfTrue="1" operator="equal">
      <formula>"Napkin Hs"</formula>
    </cfRule>
    <cfRule type="cellIs" dxfId="8462" priority="8672" stopIfTrue="1" operator="equal">
      <formula>"Towel"</formula>
    </cfRule>
    <cfRule type="cellIs" dxfId="8461" priority="8673" stopIfTrue="1" operator="equal">
      <formula>"Napkin Hs"</formula>
    </cfRule>
    <cfRule type="cellIs" dxfId="8460" priority="8675" stopIfTrue="1" operator="equal">
      <formula>"Napkin Hs"</formula>
    </cfRule>
  </conditionalFormatting>
  <conditionalFormatting sqref="C64">
    <cfRule type="cellIs" dxfId="8459" priority="8674" stopIfTrue="1" operator="equal">
      <formula>"Towel"</formula>
    </cfRule>
  </conditionalFormatting>
  <conditionalFormatting sqref="C64">
    <cfRule type="cellIs" dxfId="8458" priority="8652" stopIfTrue="1" operator="equal">
      <formula>"Towel"</formula>
    </cfRule>
    <cfRule type="cellIs" dxfId="8457" priority="8653" stopIfTrue="1" operator="equal">
      <formula>"Napkin Hs"</formula>
    </cfRule>
  </conditionalFormatting>
  <conditionalFormatting sqref="C64">
    <cfRule type="cellIs" dxfId="8456" priority="8651" stopIfTrue="1" operator="equal">
      <formula>"Napkin Hs"</formula>
    </cfRule>
  </conditionalFormatting>
  <conditionalFormatting sqref="C64">
    <cfRule type="cellIs" dxfId="8455" priority="8650" stopIfTrue="1" operator="equal">
      <formula>"Towel"</formula>
    </cfRule>
  </conditionalFormatting>
  <conditionalFormatting sqref="C64">
    <cfRule type="cellIs" dxfId="8454" priority="8648" stopIfTrue="1" operator="equal">
      <formula>"Towel"</formula>
    </cfRule>
  </conditionalFormatting>
  <conditionalFormatting sqref="C64">
    <cfRule type="cellIs" dxfId="8453" priority="8649" stopIfTrue="1" operator="equal">
      <formula>"Napkin Hs"</formula>
    </cfRule>
  </conditionalFormatting>
  <conditionalFormatting sqref="C64">
    <cfRule type="cellIs" dxfId="8452" priority="8552" stopIfTrue="1" operator="equal">
      <formula>"Towel"</formula>
    </cfRule>
  </conditionalFormatting>
  <conditionalFormatting sqref="C64">
    <cfRule type="cellIs" dxfId="8451" priority="8562" stopIfTrue="1" operator="equal">
      <formula>"Towel"</formula>
    </cfRule>
    <cfRule type="cellIs" dxfId="8450" priority="8563" stopIfTrue="1" operator="equal">
      <formula>"Napkin Hs"</formula>
    </cfRule>
    <cfRule type="cellIs" dxfId="8449" priority="8568" stopIfTrue="1" operator="equal">
      <formula>"Towel"</formula>
    </cfRule>
    <cfRule type="cellIs" dxfId="8448" priority="8569" stopIfTrue="1" operator="equal">
      <formula>"Napkin Hs"</formula>
    </cfRule>
    <cfRule type="cellIs" dxfId="8447" priority="8574" stopIfTrue="1" operator="equal">
      <formula>"Towel"</formula>
    </cfRule>
    <cfRule type="cellIs" dxfId="8446" priority="8575" stopIfTrue="1" operator="equal">
      <formula>"Napkin Hs"</formula>
    </cfRule>
    <cfRule type="cellIs" dxfId="8445" priority="8576" stopIfTrue="1" operator="equal">
      <formula>"Towel"</formula>
    </cfRule>
    <cfRule type="cellIs" dxfId="8444" priority="8577" stopIfTrue="1" operator="equal">
      <formula>"Napkin Hs"</formula>
    </cfRule>
    <cfRule type="cellIs" dxfId="8443" priority="8582" stopIfTrue="1" operator="equal">
      <formula>"Towel"</formula>
    </cfRule>
    <cfRule type="cellIs" dxfId="8442" priority="8583" stopIfTrue="1" operator="equal">
      <formula>"Napkin Hs"</formula>
    </cfRule>
    <cfRule type="cellIs" dxfId="8441" priority="8592" stopIfTrue="1" operator="equal">
      <formula>"Towel"</formula>
    </cfRule>
    <cfRule type="cellIs" dxfId="8440" priority="8593" stopIfTrue="1" operator="equal">
      <formula>"Napkin Hs"</formula>
    </cfRule>
    <cfRule type="cellIs" dxfId="8439" priority="8598" stopIfTrue="1" operator="equal">
      <formula>"Towel"</formula>
    </cfRule>
    <cfRule type="cellIs" dxfId="8438" priority="8599" stopIfTrue="1" operator="equal">
      <formula>"Napkin Hs"</formula>
    </cfRule>
    <cfRule type="cellIs" dxfId="8437" priority="8600" stopIfTrue="1" operator="equal">
      <formula>"Towel"</formula>
    </cfRule>
    <cfRule type="cellIs" dxfId="8436" priority="8601" stopIfTrue="1" operator="equal">
      <formula>"Napkin Hs"</formula>
    </cfRule>
    <cfRule type="cellIs" dxfId="8435" priority="8606" stopIfTrue="1" operator="equal">
      <formula>"Towel"</formula>
    </cfRule>
    <cfRule type="cellIs" dxfId="8434" priority="8607" stopIfTrue="1" operator="equal">
      <formula>"Napkin Hs"</formula>
    </cfRule>
    <cfRule type="cellIs" dxfId="8433" priority="8616" stopIfTrue="1" operator="equal">
      <formula>"Towel"</formula>
    </cfRule>
    <cfRule type="cellIs" dxfId="8432" priority="8617" stopIfTrue="1" operator="equal">
      <formula>"Napkin Hs"</formula>
    </cfRule>
    <cfRule type="cellIs" dxfId="8431" priority="8618" stopIfTrue="1" operator="equal">
      <formula>"Towel"</formula>
    </cfRule>
    <cfRule type="cellIs" dxfId="8430" priority="8619" stopIfTrue="1" operator="equal">
      <formula>"Napkin Hs"</formula>
    </cfRule>
    <cfRule type="cellIs" dxfId="8429" priority="8624" stopIfTrue="1" operator="equal">
      <formula>"Towel"</formula>
    </cfRule>
    <cfRule type="cellIs" dxfId="8428" priority="8625" stopIfTrue="1" operator="equal">
      <formula>"Napkin Hs"</formula>
    </cfRule>
    <cfRule type="cellIs" dxfId="8427" priority="8634" stopIfTrue="1" operator="equal">
      <formula>"Towel"</formula>
    </cfRule>
    <cfRule type="cellIs" dxfId="8426" priority="8635" stopIfTrue="1" operator="equal">
      <formula>"Napkin Hs"</formula>
    </cfRule>
    <cfRule type="cellIs" dxfId="8425" priority="8636" stopIfTrue="1" operator="equal">
      <formula>"Towel"</formula>
    </cfRule>
    <cfRule type="cellIs" dxfId="8424" priority="8637" stopIfTrue="1" operator="equal">
      <formula>"Napkin Hs"</formula>
    </cfRule>
    <cfRule type="cellIs" dxfId="8423" priority="8643" stopIfTrue="1" operator="equal">
      <formula>"Napkin Hs"</formula>
    </cfRule>
  </conditionalFormatting>
  <conditionalFormatting sqref="C64">
    <cfRule type="cellIs" dxfId="8422" priority="8642" stopIfTrue="1" operator="equal">
      <formula>"Towel"</formula>
    </cfRule>
  </conditionalFormatting>
  <conditionalFormatting sqref="C64">
    <cfRule type="cellIs" dxfId="8421" priority="8553" stopIfTrue="1" operator="equal">
      <formula>"Napkin Hs"</formula>
    </cfRule>
    <cfRule type="cellIs" dxfId="8420" priority="8554" stopIfTrue="1" operator="equal">
      <formula>"Towel"</formula>
    </cfRule>
    <cfRule type="cellIs" dxfId="8419" priority="8555" stopIfTrue="1" operator="equal">
      <formula>"Napkin Hs"</formula>
    </cfRule>
    <cfRule type="cellIs" dxfId="8418" priority="8556" stopIfTrue="1" operator="equal">
      <formula>"Towel"</formula>
    </cfRule>
    <cfRule type="cellIs" dxfId="8417" priority="8557" stopIfTrue="1" operator="equal">
      <formula>"Napkin Hs"</formula>
    </cfRule>
    <cfRule type="cellIs" dxfId="8416" priority="8558" stopIfTrue="1" operator="equal">
      <formula>"Towel"</formula>
    </cfRule>
    <cfRule type="cellIs" dxfId="8415" priority="8559" stopIfTrue="1" operator="equal">
      <formula>"Napkin Hs"</formula>
    </cfRule>
    <cfRule type="cellIs" dxfId="8414" priority="8560" stopIfTrue="1" operator="equal">
      <formula>"Towel"</formula>
    </cfRule>
    <cfRule type="cellIs" dxfId="8413" priority="8561" stopIfTrue="1" operator="equal">
      <formula>"Napkin Hs"</formula>
    </cfRule>
    <cfRule type="cellIs" dxfId="8412" priority="8564" stopIfTrue="1" operator="equal">
      <formula>"Towel"</formula>
    </cfRule>
    <cfRule type="cellIs" dxfId="8411" priority="8565" stopIfTrue="1" operator="equal">
      <formula>"Napkin Hs"</formula>
    </cfRule>
    <cfRule type="cellIs" dxfId="8410" priority="8566" stopIfTrue="1" operator="equal">
      <formula>"Towel"</formula>
    </cfRule>
    <cfRule type="cellIs" dxfId="8409" priority="8567" stopIfTrue="1" operator="equal">
      <formula>"Napkin Hs"</formula>
    </cfRule>
    <cfRule type="cellIs" dxfId="8408" priority="8570" stopIfTrue="1" operator="equal">
      <formula>"Towel"</formula>
    </cfRule>
    <cfRule type="cellIs" dxfId="8407" priority="8571" stopIfTrue="1" operator="equal">
      <formula>"Napkin Hs"</formula>
    </cfRule>
    <cfRule type="cellIs" dxfId="8406" priority="8572" stopIfTrue="1" operator="equal">
      <formula>"Towel"</formula>
    </cfRule>
    <cfRule type="cellIs" dxfId="8405" priority="8573" stopIfTrue="1" operator="equal">
      <formula>"Napkin Hs"</formula>
    </cfRule>
    <cfRule type="cellIs" dxfId="8404" priority="8578" stopIfTrue="1" operator="equal">
      <formula>"Towel"</formula>
    </cfRule>
    <cfRule type="cellIs" dxfId="8403" priority="8579" stopIfTrue="1" operator="equal">
      <formula>"Napkin Hs"</formula>
    </cfRule>
    <cfRule type="cellIs" dxfId="8402" priority="8580" stopIfTrue="1" operator="equal">
      <formula>"Towel"</formula>
    </cfRule>
    <cfRule type="cellIs" dxfId="8401" priority="8581" stopIfTrue="1" operator="equal">
      <formula>"Napkin Hs"</formula>
    </cfRule>
    <cfRule type="cellIs" dxfId="8400" priority="8584" stopIfTrue="1" operator="equal">
      <formula>"Towel"</formula>
    </cfRule>
    <cfRule type="cellIs" dxfId="8399" priority="8585" stopIfTrue="1" operator="equal">
      <formula>"Napkin Hs"</formula>
    </cfRule>
    <cfRule type="cellIs" dxfId="8398" priority="8586" stopIfTrue="1" operator="equal">
      <formula>"Towel"</formula>
    </cfRule>
    <cfRule type="cellIs" dxfId="8397" priority="8587" stopIfTrue="1" operator="equal">
      <formula>"Napkin Hs"</formula>
    </cfRule>
    <cfRule type="cellIs" dxfId="8396" priority="8588" stopIfTrue="1" operator="equal">
      <formula>"Towel"</formula>
    </cfRule>
    <cfRule type="cellIs" dxfId="8395" priority="8589" stopIfTrue="1" operator="equal">
      <formula>"Napkin Hs"</formula>
    </cfRule>
    <cfRule type="cellIs" dxfId="8394" priority="8590" stopIfTrue="1" operator="equal">
      <formula>"Towel"</formula>
    </cfRule>
    <cfRule type="cellIs" dxfId="8393" priority="8591" stopIfTrue="1" operator="equal">
      <formula>"Napkin Hs"</formula>
    </cfRule>
    <cfRule type="cellIs" dxfId="8392" priority="8594" stopIfTrue="1" operator="equal">
      <formula>"Towel"</formula>
    </cfRule>
    <cfRule type="cellIs" dxfId="8391" priority="8595" stopIfTrue="1" operator="equal">
      <formula>"Napkin Hs"</formula>
    </cfRule>
    <cfRule type="cellIs" dxfId="8390" priority="8596" stopIfTrue="1" operator="equal">
      <formula>"Towel"</formula>
    </cfRule>
    <cfRule type="cellIs" dxfId="8389" priority="8597" stopIfTrue="1" operator="equal">
      <formula>"Napkin Hs"</formula>
    </cfRule>
    <cfRule type="cellIs" dxfId="8388" priority="8602" stopIfTrue="1" operator="equal">
      <formula>"Towel"</formula>
    </cfRule>
    <cfRule type="cellIs" dxfId="8387" priority="8603" stopIfTrue="1" operator="equal">
      <formula>"Napkin Hs"</formula>
    </cfRule>
    <cfRule type="cellIs" dxfId="8386" priority="8604" stopIfTrue="1" operator="equal">
      <formula>"Towel"</formula>
    </cfRule>
    <cfRule type="cellIs" dxfId="8385" priority="8605" stopIfTrue="1" operator="equal">
      <formula>"Napkin Hs"</formula>
    </cfRule>
    <cfRule type="cellIs" dxfId="8384" priority="8608" stopIfTrue="1" operator="equal">
      <formula>"Towel"</formula>
    </cfRule>
    <cfRule type="cellIs" dxfId="8383" priority="8609" stopIfTrue="1" operator="equal">
      <formula>"Napkin Hs"</formula>
    </cfRule>
    <cfRule type="cellIs" dxfId="8382" priority="8610" stopIfTrue="1" operator="equal">
      <formula>"Towel"</formula>
    </cfRule>
    <cfRule type="cellIs" dxfId="8381" priority="8611" stopIfTrue="1" operator="equal">
      <formula>"Napkin Hs"</formula>
    </cfRule>
    <cfRule type="cellIs" dxfId="8380" priority="8612" stopIfTrue="1" operator="equal">
      <formula>"Towel"</formula>
    </cfRule>
    <cfRule type="cellIs" dxfId="8379" priority="8613" stopIfTrue="1" operator="equal">
      <formula>"Napkin Hs"</formula>
    </cfRule>
    <cfRule type="cellIs" dxfId="8378" priority="8614" stopIfTrue="1" operator="equal">
      <formula>"Towel"</formula>
    </cfRule>
    <cfRule type="cellIs" dxfId="8377" priority="8615" stopIfTrue="1" operator="equal">
      <formula>"Napkin Hs"</formula>
    </cfRule>
    <cfRule type="cellIs" dxfId="8376" priority="8620" stopIfTrue="1" operator="equal">
      <formula>"Towel"</formula>
    </cfRule>
    <cfRule type="cellIs" dxfId="8375" priority="8621" stopIfTrue="1" operator="equal">
      <formula>"Napkin Hs"</formula>
    </cfRule>
    <cfRule type="cellIs" dxfId="8374" priority="8622" stopIfTrue="1" operator="equal">
      <formula>"Towel"</formula>
    </cfRule>
    <cfRule type="cellIs" dxfId="8373" priority="8623" stopIfTrue="1" operator="equal">
      <formula>"Napkin Hs"</formula>
    </cfRule>
    <cfRule type="cellIs" dxfId="8372" priority="8626" stopIfTrue="1" operator="equal">
      <formula>"Towel"</formula>
    </cfRule>
    <cfRule type="cellIs" dxfId="8371" priority="8627" stopIfTrue="1" operator="equal">
      <formula>"Napkin Hs"</formula>
    </cfRule>
    <cfRule type="cellIs" dxfId="8370" priority="8628" stopIfTrue="1" operator="equal">
      <formula>"Towel"</formula>
    </cfRule>
    <cfRule type="cellIs" dxfId="8369" priority="8629" stopIfTrue="1" operator="equal">
      <formula>"Napkin Hs"</formula>
    </cfRule>
    <cfRule type="cellIs" dxfId="8368" priority="8630" stopIfTrue="1" operator="equal">
      <formula>"Towel"</formula>
    </cfRule>
    <cfRule type="cellIs" dxfId="8367" priority="8631" stopIfTrue="1" operator="equal">
      <formula>"Napkin Hs"</formula>
    </cfRule>
    <cfRule type="cellIs" dxfId="8366" priority="8632" stopIfTrue="1" operator="equal">
      <formula>"Towel"</formula>
    </cfRule>
    <cfRule type="cellIs" dxfId="8365" priority="8633" stopIfTrue="1" operator="equal">
      <formula>"Napkin Hs"</formula>
    </cfRule>
    <cfRule type="cellIs" dxfId="8364" priority="8638" stopIfTrue="1" operator="equal">
      <formula>"Towel"</formula>
    </cfRule>
    <cfRule type="cellIs" dxfId="8363" priority="8639" stopIfTrue="1" operator="equal">
      <formula>"Napkin Hs"</formula>
    </cfRule>
    <cfRule type="cellIs" dxfId="8362" priority="8640" stopIfTrue="1" operator="equal">
      <formula>"Towel"</formula>
    </cfRule>
    <cfRule type="cellIs" dxfId="8361" priority="8641" stopIfTrue="1" operator="equal">
      <formula>"Napkin Hs"</formula>
    </cfRule>
    <cfRule type="cellIs" dxfId="8360" priority="8644" stopIfTrue="1" operator="equal">
      <formula>"Towel"</formula>
    </cfRule>
    <cfRule type="cellIs" dxfId="8359" priority="8645" stopIfTrue="1" operator="equal">
      <formula>"Napkin Hs"</formula>
    </cfRule>
    <cfRule type="cellIs" dxfId="8358" priority="8646" stopIfTrue="1" operator="equal">
      <formula>"Towel"</formula>
    </cfRule>
    <cfRule type="cellIs" dxfId="8357" priority="8647" stopIfTrue="1" operator="equal">
      <formula>"Napkin Hs"</formula>
    </cfRule>
  </conditionalFormatting>
  <conditionalFormatting sqref="C64">
    <cfRule type="cellIs" dxfId="8356" priority="8551" stopIfTrue="1" operator="equal">
      <formula>"Napkin Hs"</formula>
    </cfRule>
  </conditionalFormatting>
  <conditionalFormatting sqref="C64">
    <cfRule type="cellIs" dxfId="8355" priority="8550" stopIfTrue="1" operator="equal">
      <formula>"Napkin Hs"</formula>
    </cfRule>
  </conditionalFormatting>
  <conditionalFormatting sqref="C64">
    <cfRule type="cellIs" dxfId="8354" priority="8549" stopIfTrue="1" operator="equal">
      <formula>"Napkin Hs"</formula>
    </cfRule>
  </conditionalFormatting>
  <conditionalFormatting sqref="C64">
    <cfRule type="cellIs" dxfId="8353" priority="8548" stopIfTrue="1" operator="equal">
      <formula>"Napkin Hs"</formula>
    </cfRule>
  </conditionalFormatting>
  <conditionalFormatting sqref="C64">
    <cfRule type="cellIs" dxfId="8352" priority="8547" stopIfTrue="1" operator="equal">
      <formula>"Napkin Hs"</formula>
    </cfRule>
  </conditionalFormatting>
  <conditionalFormatting sqref="C64">
    <cfRule type="cellIs" dxfId="8351" priority="8546" stopIfTrue="1" operator="equal">
      <formula>"Napkin Hs"</formula>
    </cfRule>
  </conditionalFormatting>
  <conditionalFormatting sqref="C64">
    <cfRule type="cellIs" dxfId="8350" priority="8542" stopIfTrue="1" operator="equal">
      <formula>"Towel"</formula>
    </cfRule>
    <cfRule type="cellIs" dxfId="8349" priority="8543" stopIfTrue="1" operator="equal">
      <formula>"Napkin Hs"</formula>
    </cfRule>
  </conditionalFormatting>
  <conditionalFormatting sqref="C64">
    <cfRule type="cellIs" dxfId="8348" priority="8544" stopIfTrue="1" operator="equal">
      <formula>"Towel"</formula>
    </cfRule>
    <cfRule type="cellIs" dxfId="8347" priority="8545" stopIfTrue="1" operator="equal">
      <formula>"Napkin Hs"</formula>
    </cfRule>
  </conditionalFormatting>
  <conditionalFormatting sqref="C64">
    <cfRule type="cellIs" dxfId="8346" priority="8538" stopIfTrue="1" operator="equal">
      <formula>"Towel"</formula>
    </cfRule>
    <cfRule type="cellIs" dxfId="8345" priority="8539" stopIfTrue="1" operator="equal">
      <formula>"Napkin Hs"</formula>
    </cfRule>
  </conditionalFormatting>
  <conditionalFormatting sqref="C64">
    <cfRule type="cellIs" dxfId="8344" priority="8540" stopIfTrue="1" operator="equal">
      <formula>"Towel"</formula>
    </cfRule>
    <cfRule type="cellIs" dxfId="8343" priority="8541" stopIfTrue="1" operator="equal">
      <formula>"Napkin Hs"</formula>
    </cfRule>
  </conditionalFormatting>
  <conditionalFormatting sqref="B64:C64">
    <cfRule type="cellIs" dxfId="8342" priority="8965" stopIfTrue="1" operator="equal">
      <formula>"Towel"</formula>
    </cfRule>
    <cfRule type="cellIs" dxfId="8341" priority="8966" stopIfTrue="1" operator="equal">
      <formula>"Napkin Hs"</formula>
    </cfRule>
  </conditionalFormatting>
  <conditionalFormatting sqref="C64">
    <cfRule type="cellIs" dxfId="8340" priority="8961" stopIfTrue="1" operator="equal">
      <formula>"Towel"</formula>
    </cfRule>
    <cfRule type="cellIs" dxfId="8339" priority="8962" stopIfTrue="1" operator="equal">
      <formula>"Napkin Hs"</formula>
    </cfRule>
  </conditionalFormatting>
  <conditionalFormatting sqref="C64">
    <cfRule type="cellIs" dxfId="8338" priority="8963" stopIfTrue="1" operator="equal">
      <formula>"Towel"</formula>
    </cfRule>
    <cfRule type="cellIs" dxfId="8337" priority="8964" stopIfTrue="1" operator="equal">
      <formula>"Napkin Hs"</formula>
    </cfRule>
  </conditionalFormatting>
  <conditionalFormatting sqref="C64">
    <cfRule type="cellIs" dxfId="8336" priority="8957" stopIfTrue="1" operator="equal">
      <formula>"Towel"</formula>
    </cfRule>
    <cfRule type="cellIs" dxfId="8335" priority="8958" stopIfTrue="1" operator="equal">
      <formula>"Napkin Hs"</formula>
    </cfRule>
  </conditionalFormatting>
  <conditionalFormatting sqref="C64">
    <cfRule type="cellIs" dxfId="8334" priority="8959" stopIfTrue="1" operator="equal">
      <formula>"Towel"</formula>
    </cfRule>
    <cfRule type="cellIs" dxfId="8333" priority="8960" stopIfTrue="1" operator="equal">
      <formula>"Napkin Hs"</formula>
    </cfRule>
  </conditionalFormatting>
  <conditionalFormatting sqref="C64">
    <cfRule type="cellIs" dxfId="8332" priority="8955" stopIfTrue="1" operator="equal">
      <formula>"Towel"</formula>
    </cfRule>
    <cfRule type="cellIs" dxfId="8331" priority="8956" stopIfTrue="1" operator="equal">
      <formula>"Napkin Hs"</formula>
    </cfRule>
  </conditionalFormatting>
  <conditionalFormatting sqref="B64">
    <cfRule type="cellIs" dxfId="8330" priority="8953" stopIfTrue="1" operator="equal">
      <formula>"Towel"</formula>
    </cfRule>
    <cfRule type="cellIs" dxfId="8329" priority="8954" stopIfTrue="1" operator="equal">
      <formula>"Napkin Hs"</formula>
    </cfRule>
  </conditionalFormatting>
  <conditionalFormatting sqref="B64:C64">
    <cfRule type="cellIs" dxfId="8328" priority="8951" stopIfTrue="1" operator="equal">
      <formula>"Towel"</formula>
    </cfRule>
    <cfRule type="cellIs" dxfId="8327" priority="8952" stopIfTrue="1" operator="equal">
      <formula>"Napkin Hs"</formula>
    </cfRule>
  </conditionalFormatting>
  <conditionalFormatting sqref="C64">
    <cfRule type="cellIs" dxfId="8326" priority="8947" stopIfTrue="1" operator="equal">
      <formula>"Towel"</formula>
    </cfRule>
    <cfRule type="cellIs" dxfId="8325" priority="8948" stopIfTrue="1" operator="equal">
      <formula>"Napkin Hs"</formula>
    </cfRule>
  </conditionalFormatting>
  <conditionalFormatting sqref="C64">
    <cfRule type="cellIs" dxfId="8324" priority="8950" stopIfTrue="1" operator="equal">
      <formula>"Napkin Hs"</formula>
    </cfRule>
  </conditionalFormatting>
  <conditionalFormatting sqref="C64">
    <cfRule type="cellIs" dxfId="8323" priority="8949" stopIfTrue="1" operator="equal">
      <formula>"Towel"</formula>
    </cfRule>
  </conditionalFormatting>
  <conditionalFormatting sqref="B75:C75">
    <cfRule type="cellIs" dxfId="8322" priority="8536" stopIfTrue="1" operator="equal">
      <formula>"Towel"</formula>
    </cfRule>
    <cfRule type="cellIs" dxfId="8321" priority="8537" stopIfTrue="1" operator="equal">
      <formula>"Napkin Hs"</formula>
    </cfRule>
  </conditionalFormatting>
  <conditionalFormatting sqref="C75">
    <cfRule type="cellIs" dxfId="8320" priority="8532" stopIfTrue="1" operator="equal">
      <formula>"Towel"</formula>
    </cfRule>
    <cfRule type="cellIs" dxfId="8319" priority="8533" stopIfTrue="1" operator="equal">
      <formula>"Napkin Hs"</formula>
    </cfRule>
  </conditionalFormatting>
  <conditionalFormatting sqref="C75">
    <cfRule type="cellIs" dxfId="8318" priority="8534" stopIfTrue="1" operator="equal">
      <formula>"Towel"</formula>
    </cfRule>
    <cfRule type="cellIs" dxfId="8317" priority="8535" stopIfTrue="1" operator="equal">
      <formula>"Napkin Hs"</formula>
    </cfRule>
  </conditionalFormatting>
  <conditionalFormatting sqref="C74">
    <cfRule type="cellIs" dxfId="8316" priority="8524" stopIfTrue="1" operator="equal">
      <formula>"Towel"</formula>
    </cfRule>
    <cfRule type="cellIs" dxfId="8315" priority="8525" stopIfTrue="1" operator="equal">
      <formula>"Napkin Hs"</formula>
    </cfRule>
  </conditionalFormatting>
  <conditionalFormatting sqref="C74">
    <cfRule type="cellIs" dxfId="8314" priority="8526" stopIfTrue="1" operator="equal">
      <formula>"Towel"</formula>
    </cfRule>
    <cfRule type="cellIs" dxfId="8313" priority="8527" stopIfTrue="1" operator="equal">
      <formula>"Napkin Hs"</formula>
    </cfRule>
  </conditionalFormatting>
  <conditionalFormatting sqref="C74">
    <cfRule type="cellIs" dxfId="8312" priority="8522" stopIfTrue="1" operator="equal">
      <formula>"Towel"</formula>
    </cfRule>
    <cfRule type="cellIs" dxfId="8311" priority="8523" stopIfTrue="1" operator="equal">
      <formula>"Napkin Hs"</formula>
    </cfRule>
  </conditionalFormatting>
  <conditionalFormatting sqref="C74">
    <cfRule type="cellIs" dxfId="8310" priority="8520" stopIfTrue="1" operator="equal">
      <formula>"Towel"</formula>
    </cfRule>
    <cfRule type="cellIs" dxfId="8309" priority="8521" stopIfTrue="1" operator="equal">
      <formula>"Napkin Hs"</formula>
    </cfRule>
  </conditionalFormatting>
  <conditionalFormatting sqref="C74">
    <cfRule type="cellIs" dxfId="8308" priority="8528" stopIfTrue="1" operator="equal">
      <formula>"Towel"</formula>
    </cfRule>
    <cfRule type="cellIs" dxfId="8307" priority="8529" stopIfTrue="1" operator="equal">
      <formula>"Napkin Hs"</formula>
    </cfRule>
  </conditionalFormatting>
  <conditionalFormatting sqref="C74">
    <cfRule type="cellIs" dxfId="8306" priority="8530" stopIfTrue="1" operator="equal">
      <formula>"Towel"</formula>
    </cfRule>
    <cfRule type="cellIs" dxfId="8305" priority="8531" stopIfTrue="1" operator="equal">
      <formula>"Napkin Hs"</formula>
    </cfRule>
  </conditionalFormatting>
  <conditionalFormatting sqref="B74">
    <cfRule type="cellIs" dxfId="8304" priority="8518" stopIfTrue="1" operator="equal">
      <formula>"Towel"</formula>
    </cfRule>
    <cfRule type="cellIs" dxfId="8303" priority="8519" stopIfTrue="1" operator="equal">
      <formula>"Napkin Hs"</formula>
    </cfRule>
  </conditionalFormatting>
  <conditionalFormatting sqref="B73:C73">
    <cfRule type="cellIs" dxfId="8302" priority="8516" stopIfTrue="1" operator="equal">
      <formula>"Towel"</formula>
    </cfRule>
    <cfRule type="cellIs" dxfId="8301" priority="8517" stopIfTrue="1" operator="equal">
      <formula>"Napkin Hs"</formula>
    </cfRule>
  </conditionalFormatting>
  <conditionalFormatting sqref="C73">
    <cfRule type="cellIs" dxfId="8300" priority="8512" stopIfTrue="1" operator="equal">
      <formula>"Towel"</formula>
    </cfRule>
    <cfRule type="cellIs" dxfId="8299" priority="8513" stopIfTrue="1" operator="equal">
      <formula>"Napkin Hs"</formula>
    </cfRule>
  </conditionalFormatting>
  <conditionalFormatting sqref="C73">
    <cfRule type="cellIs" dxfId="8298" priority="8514" stopIfTrue="1" operator="equal">
      <formula>"Towel"</formula>
    </cfRule>
    <cfRule type="cellIs" dxfId="8297" priority="8515" stopIfTrue="1" operator="equal">
      <formula>"Napkin Hs"</formula>
    </cfRule>
  </conditionalFormatting>
  <conditionalFormatting sqref="B71:C71">
    <cfRule type="cellIs" dxfId="8296" priority="8510" stopIfTrue="1" operator="equal">
      <formula>"Towel"</formula>
    </cfRule>
    <cfRule type="cellIs" dxfId="8295" priority="8511" stopIfTrue="1" operator="equal">
      <formula>"Napkin Hs"</formula>
    </cfRule>
  </conditionalFormatting>
  <conditionalFormatting sqref="C71">
    <cfRule type="cellIs" dxfId="8294" priority="8506" stopIfTrue="1" operator="equal">
      <formula>"Towel"</formula>
    </cfRule>
    <cfRule type="cellIs" dxfId="8293" priority="8507" stopIfTrue="1" operator="equal">
      <formula>"Napkin Hs"</formula>
    </cfRule>
  </conditionalFormatting>
  <conditionalFormatting sqref="C71">
    <cfRule type="cellIs" dxfId="8292" priority="8508" stopIfTrue="1" operator="equal">
      <formula>"Towel"</formula>
    </cfRule>
    <cfRule type="cellIs" dxfId="8291" priority="8509" stopIfTrue="1" operator="equal">
      <formula>"Napkin Hs"</formula>
    </cfRule>
  </conditionalFormatting>
  <conditionalFormatting sqref="B71:C71">
    <cfRule type="cellIs" dxfId="8290" priority="8504" stopIfTrue="1" operator="equal">
      <formula>"Towel"</formula>
    </cfRule>
    <cfRule type="cellIs" dxfId="8289" priority="8505" stopIfTrue="1" operator="equal">
      <formula>"Napkin Hs"</formula>
    </cfRule>
  </conditionalFormatting>
  <conditionalFormatting sqref="C71">
    <cfRule type="cellIs" dxfId="8288" priority="8503" stopIfTrue="1" operator="equal">
      <formula>"Napkin Hs"</formula>
    </cfRule>
  </conditionalFormatting>
  <conditionalFormatting sqref="C71">
    <cfRule type="cellIs" dxfId="8287" priority="8502" stopIfTrue="1" operator="equal">
      <formula>"Towel"</formula>
    </cfRule>
  </conditionalFormatting>
  <conditionalFormatting sqref="C71">
    <cfRule type="cellIs" dxfId="8286" priority="8500" stopIfTrue="1" operator="equal">
      <formula>"Towel"</formula>
    </cfRule>
    <cfRule type="cellIs" dxfId="8285" priority="8501" stopIfTrue="1" operator="equal">
      <formula>"Napkin Hs"</formula>
    </cfRule>
  </conditionalFormatting>
  <conditionalFormatting sqref="C71">
    <cfRule type="cellIs" dxfId="8284" priority="8492" stopIfTrue="1" operator="equal">
      <formula>"Towel"</formula>
    </cfRule>
    <cfRule type="cellIs" dxfId="8283" priority="8493" stopIfTrue="1" operator="equal">
      <formula>"Napkin Hs"</formula>
    </cfRule>
  </conditionalFormatting>
  <conditionalFormatting sqref="B71:C71">
    <cfRule type="cellIs" dxfId="8282" priority="8494" stopIfTrue="1" operator="equal">
      <formula>"Towel"</formula>
    </cfRule>
    <cfRule type="cellIs" dxfId="8281" priority="8495" stopIfTrue="1" operator="equal">
      <formula>"Napkin Hs"</formula>
    </cfRule>
  </conditionalFormatting>
  <conditionalFormatting sqref="C71">
    <cfRule type="cellIs" dxfId="8280" priority="8490" stopIfTrue="1" operator="equal">
      <formula>"Towel"</formula>
    </cfRule>
    <cfRule type="cellIs" dxfId="8279" priority="8491" stopIfTrue="1" operator="equal">
      <formula>"Napkin Hs"</formula>
    </cfRule>
  </conditionalFormatting>
  <conditionalFormatting sqref="B71:C71">
    <cfRule type="cellIs" dxfId="8278" priority="8488" stopIfTrue="1" operator="equal">
      <formula>"Towel"</formula>
    </cfRule>
    <cfRule type="cellIs" dxfId="8277" priority="8489" stopIfTrue="1" operator="equal">
      <formula>"Napkin Hs"</formula>
    </cfRule>
  </conditionalFormatting>
  <conditionalFormatting sqref="C71">
    <cfRule type="cellIs" dxfId="8276" priority="8496" stopIfTrue="1" operator="equal">
      <formula>"Towel"</formula>
    </cfRule>
    <cfRule type="cellIs" dxfId="8275" priority="8497" stopIfTrue="1" operator="equal">
      <formula>"Napkin Hs"</formula>
    </cfRule>
  </conditionalFormatting>
  <conditionalFormatting sqref="C71">
    <cfRule type="cellIs" dxfId="8274" priority="8498" stopIfTrue="1" operator="equal">
      <formula>"Towel"</formula>
    </cfRule>
    <cfRule type="cellIs" dxfId="8273" priority="8499" stopIfTrue="1" operator="equal">
      <formula>"Napkin Hs"</formula>
    </cfRule>
  </conditionalFormatting>
  <conditionalFormatting sqref="B71:C71">
    <cfRule type="cellIs" dxfId="8272" priority="8486" stopIfTrue="1" operator="equal">
      <formula>"Towel"</formula>
    </cfRule>
    <cfRule type="cellIs" dxfId="8271" priority="8487" stopIfTrue="1" operator="equal">
      <formula>"Napkin Hs"</formula>
    </cfRule>
  </conditionalFormatting>
  <conditionalFormatting sqref="C71">
    <cfRule type="cellIs" dxfId="8270" priority="8484" stopIfTrue="1" operator="equal">
      <formula>"Towel"</formula>
    </cfRule>
    <cfRule type="cellIs" dxfId="8269" priority="8485" stopIfTrue="1" operator="equal">
      <formula>"Napkin Hs"</formula>
    </cfRule>
  </conditionalFormatting>
  <conditionalFormatting sqref="C71">
    <cfRule type="cellIs" dxfId="8268" priority="8482" stopIfTrue="1" operator="equal">
      <formula>"Towel"</formula>
    </cfRule>
    <cfRule type="cellIs" dxfId="8267" priority="8483" stopIfTrue="1" operator="equal">
      <formula>"Napkin Hs"</formula>
    </cfRule>
  </conditionalFormatting>
  <conditionalFormatting sqref="B71:C71">
    <cfRule type="cellIs" dxfId="8266" priority="8480" stopIfTrue="1" operator="equal">
      <formula>"Towel"</formula>
    </cfRule>
    <cfRule type="cellIs" dxfId="8265" priority="8481" stopIfTrue="1" operator="equal">
      <formula>"Napkin Hs"</formula>
    </cfRule>
  </conditionalFormatting>
  <conditionalFormatting sqref="C71">
    <cfRule type="cellIs" dxfId="8264" priority="8476" stopIfTrue="1" operator="equal">
      <formula>"Towel"</formula>
    </cfRule>
    <cfRule type="cellIs" dxfId="8263" priority="8477" stopIfTrue="1" operator="equal">
      <formula>"Napkin Hs"</formula>
    </cfRule>
  </conditionalFormatting>
  <conditionalFormatting sqref="C71">
    <cfRule type="cellIs" dxfId="8262" priority="8478" stopIfTrue="1" operator="equal">
      <formula>"Towel"</formula>
    </cfRule>
    <cfRule type="cellIs" dxfId="8261" priority="8479" stopIfTrue="1" operator="equal">
      <formula>"Napkin Hs"</formula>
    </cfRule>
  </conditionalFormatting>
  <conditionalFormatting sqref="B71:C71">
    <cfRule type="cellIs" dxfId="8260" priority="8474" stopIfTrue="1" operator="equal">
      <formula>"Towel"</formula>
    </cfRule>
    <cfRule type="cellIs" dxfId="8259" priority="8475" stopIfTrue="1" operator="equal">
      <formula>"Napkin Hs"</formula>
    </cfRule>
  </conditionalFormatting>
  <conditionalFormatting sqref="C71">
    <cfRule type="cellIs" dxfId="8258" priority="8473" stopIfTrue="1" operator="equal">
      <formula>"Napkin Hs"</formula>
    </cfRule>
  </conditionalFormatting>
  <conditionalFormatting sqref="C71">
    <cfRule type="cellIs" dxfId="8257" priority="8472" stopIfTrue="1" operator="equal">
      <formula>"Towel"</formula>
    </cfRule>
  </conditionalFormatting>
  <conditionalFormatting sqref="C71">
    <cfRule type="cellIs" dxfId="8256" priority="8470" stopIfTrue="1" operator="equal">
      <formula>"Towel"</formula>
    </cfRule>
    <cfRule type="cellIs" dxfId="8255" priority="8471" stopIfTrue="1" operator="equal">
      <formula>"Napkin Hs"</formula>
    </cfRule>
  </conditionalFormatting>
  <conditionalFormatting sqref="C73">
    <cfRule type="cellIs" dxfId="8254" priority="8462" stopIfTrue="1" operator="equal">
      <formula>"Towel"</formula>
    </cfRule>
    <cfRule type="cellIs" dxfId="8253" priority="8463" stopIfTrue="1" operator="equal">
      <formula>"Napkin Hs"</formula>
    </cfRule>
  </conditionalFormatting>
  <conditionalFormatting sqref="B73:C73">
    <cfRule type="cellIs" dxfId="8252" priority="8464" stopIfTrue="1" operator="equal">
      <formula>"Towel"</formula>
    </cfRule>
    <cfRule type="cellIs" dxfId="8251" priority="8465" stopIfTrue="1" operator="equal">
      <formula>"Napkin Hs"</formula>
    </cfRule>
  </conditionalFormatting>
  <conditionalFormatting sqref="C73">
    <cfRule type="cellIs" dxfId="8250" priority="8460" stopIfTrue="1" operator="equal">
      <formula>"Towel"</formula>
    </cfRule>
    <cfRule type="cellIs" dxfId="8249" priority="8461" stopIfTrue="1" operator="equal">
      <formula>"Napkin Hs"</formula>
    </cfRule>
  </conditionalFormatting>
  <conditionalFormatting sqref="B73:C73">
    <cfRule type="cellIs" dxfId="8248" priority="8458" stopIfTrue="1" operator="equal">
      <formula>"Towel"</formula>
    </cfRule>
    <cfRule type="cellIs" dxfId="8247" priority="8459" stopIfTrue="1" operator="equal">
      <formula>"Napkin Hs"</formula>
    </cfRule>
  </conditionalFormatting>
  <conditionalFormatting sqref="C73">
    <cfRule type="cellIs" dxfId="8246" priority="8466" stopIfTrue="1" operator="equal">
      <formula>"Towel"</formula>
    </cfRule>
    <cfRule type="cellIs" dxfId="8245" priority="8467" stopIfTrue="1" operator="equal">
      <formula>"Napkin Hs"</formula>
    </cfRule>
  </conditionalFormatting>
  <conditionalFormatting sqref="C73">
    <cfRule type="cellIs" dxfId="8244" priority="8468" stopIfTrue="1" operator="equal">
      <formula>"Towel"</formula>
    </cfRule>
    <cfRule type="cellIs" dxfId="8243" priority="8469" stopIfTrue="1" operator="equal">
      <formula>"Napkin Hs"</formula>
    </cfRule>
  </conditionalFormatting>
  <conditionalFormatting sqref="C71">
    <cfRule type="cellIs" dxfId="8242" priority="8450" stopIfTrue="1" operator="equal">
      <formula>"Towel"</formula>
    </cfRule>
    <cfRule type="cellIs" dxfId="8241" priority="8451" stopIfTrue="1" operator="equal">
      <formula>"Napkin Hs"</formula>
    </cfRule>
  </conditionalFormatting>
  <conditionalFormatting sqref="B71:C71">
    <cfRule type="cellIs" dxfId="8240" priority="8452" stopIfTrue="1" operator="equal">
      <formula>"Towel"</formula>
    </cfRule>
    <cfRule type="cellIs" dxfId="8239" priority="8453" stopIfTrue="1" operator="equal">
      <formula>"Napkin Hs"</formula>
    </cfRule>
  </conditionalFormatting>
  <conditionalFormatting sqref="C71">
    <cfRule type="cellIs" dxfId="8238" priority="8448" stopIfTrue="1" operator="equal">
      <formula>"Towel"</formula>
    </cfRule>
    <cfRule type="cellIs" dxfId="8237" priority="8449" stopIfTrue="1" operator="equal">
      <formula>"Napkin Hs"</formula>
    </cfRule>
  </conditionalFormatting>
  <conditionalFormatting sqref="B71:C71">
    <cfRule type="cellIs" dxfId="8236" priority="8446" stopIfTrue="1" operator="equal">
      <formula>"Towel"</formula>
    </cfRule>
    <cfRule type="cellIs" dxfId="8235" priority="8447" stopIfTrue="1" operator="equal">
      <formula>"Napkin Hs"</formula>
    </cfRule>
  </conditionalFormatting>
  <conditionalFormatting sqref="C71">
    <cfRule type="cellIs" dxfId="8234" priority="8454" stopIfTrue="1" operator="equal">
      <formula>"Towel"</formula>
    </cfRule>
    <cfRule type="cellIs" dxfId="8233" priority="8455" stopIfTrue="1" operator="equal">
      <formula>"Napkin Hs"</formula>
    </cfRule>
  </conditionalFormatting>
  <conditionalFormatting sqref="C71">
    <cfRule type="cellIs" dxfId="8232" priority="8456" stopIfTrue="1" operator="equal">
      <formula>"Towel"</formula>
    </cfRule>
    <cfRule type="cellIs" dxfId="8231" priority="8457" stopIfTrue="1" operator="equal">
      <formula>"Napkin Hs"</formula>
    </cfRule>
  </conditionalFormatting>
  <conditionalFormatting sqref="B71:C71">
    <cfRule type="cellIs" dxfId="8230" priority="8444" stopIfTrue="1" operator="equal">
      <formula>"Towel"</formula>
    </cfRule>
    <cfRule type="cellIs" dxfId="8229" priority="8445" stopIfTrue="1" operator="equal">
      <formula>"Napkin Hs"</formula>
    </cfRule>
  </conditionalFormatting>
  <conditionalFormatting sqref="C71">
    <cfRule type="cellIs" dxfId="8228" priority="8442" stopIfTrue="1" operator="equal">
      <formula>"Towel"</formula>
    </cfRule>
    <cfRule type="cellIs" dxfId="8227" priority="8443" stopIfTrue="1" operator="equal">
      <formula>"Napkin Hs"</formula>
    </cfRule>
  </conditionalFormatting>
  <conditionalFormatting sqref="C71">
    <cfRule type="cellIs" dxfId="8226" priority="8440" stopIfTrue="1" operator="equal">
      <formula>"Towel"</formula>
    </cfRule>
    <cfRule type="cellIs" dxfId="8225" priority="8441" stopIfTrue="1" operator="equal">
      <formula>"Napkin Hs"</formula>
    </cfRule>
  </conditionalFormatting>
  <conditionalFormatting sqref="B71:C71">
    <cfRule type="cellIs" dxfId="8224" priority="8438" stopIfTrue="1" operator="equal">
      <formula>"Towel"</formula>
    </cfRule>
    <cfRule type="cellIs" dxfId="8223" priority="8439" stopIfTrue="1" operator="equal">
      <formula>"Napkin Hs"</formula>
    </cfRule>
  </conditionalFormatting>
  <conditionalFormatting sqref="C71">
    <cfRule type="cellIs" dxfId="8222" priority="8434" stopIfTrue="1" operator="equal">
      <formula>"Towel"</formula>
    </cfRule>
    <cfRule type="cellIs" dxfId="8221" priority="8435" stopIfTrue="1" operator="equal">
      <formula>"Napkin Hs"</formula>
    </cfRule>
  </conditionalFormatting>
  <conditionalFormatting sqref="C71">
    <cfRule type="cellIs" dxfId="8220" priority="8436" stopIfTrue="1" operator="equal">
      <formula>"Towel"</formula>
    </cfRule>
    <cfRule type="cellIs" dxfId="8219" priority="8437" stopIfTrue="1" operator="equal">
      <formula>"Napkin Hs"</formula>
    </cfRule>
  </conditionalFormatting>
  <conditionalFormatting sqref="B73:C73">
    <cfRule type="cellIs" dxfId="8218" priority="8432" stopIfTrue="1" operator="equal">
      <formula>"Towel"</formula>
    </cfRule>
    <cfRule type="cellIs" dxfId="8217" priority="8433" stopIfTrue="1" operator="equal">
      <formula>"Napkin Hs"</formula>
    </cfRule>
  </conditionalFormatting>
  <conditionalFormatting sqref="C73">
    <cfRule type="cellIs" dxfId="8216" priority="8428" stopIfTrue="1" operator="equal">
      <formula>"Towel"</formula>
    </cfRule>
    <cfRule type="cellIs" dxfId="8215" priority="8429" stopIfTrue="1" operator="equal">
      <formula>"Napkin Hs"</formula>
    </cfRule>
  </conditionalFormatting>
  <conditionalFormatting sqref="C73">
    <cfRule type="cellIs" dxfId="8214" priority="8430" stopIfTrue="1" operator="equal">
      <formula>"Towel"</formula>
    </cfRule>
    <cfRule type="cellIs" dxfId="8213" priority="8431" stopIfTrue="1" operator="equal">
      <formula>"Napkin Hs"</formula>
    </cfRule>
  </conditionalFormatting>
  <conditionalFormatting sqref="B73:C73">
    <cfRule type="cellIs" dxfId="8212" priority="8426" stopIfTrue="1" operator="equal">
      <formula>"Towel"</formula>
    </cfRule>
    <cfRule type="cellIs" dxfId="8211" priority="8427" stopIfTrue="1" operator="equal">
      <formula>"Napkin Hs"</formula>
    </cfRule>
  </conditionalFormatting>
  <conditionalFormatting sqref="C73">
    <cfRule type="cellIs" dxfId="8210" priority="8424" stopIfTrue="1" operator="equal">
      <formula>"Towel"</formula>
    </cfRule>
    <cfRule type="cellIs" dxfId="8209" priority="8425" stopIfTrue="1" operator="equal">
      <formula>"Napkin Hs"</formula>
    </cfRule>
  </conditionalFormatting>
  <conditionalFormatting sqref="C73">
    <cfRule type="cellIs" dxfId="8208" priority="8422" stopIfTrue="1" operator="equal">
      <formula>"Towel"</formula>
    </cfRule>
    <cfRule type="cellIs" dxfId="8207" priority="8423" stopIfTrue="1" operator="equal">
      <formula>"Napkin Hs"</formula>
    </cfRule>
  </conditionalFormatting>
  <conditionalFormatting sqref="B73:C73">
    <cfRule type="cellIs" dxfId="8206" priority="8416" stopIfTrue="1" operator="equal">
      <formula>"Towel"</formula>
    </cfRule>
    <cfRule type="cellIs" dxfId="8205" priority="8417" stopIfTrue="1" operator="equal">
      <formula>"Napkin Hs"</formula>
    </cfRule>
  </conditionalFormatting>
  <conditionalFormatting sqref="C73">
    <cfRule type="cellIs" dxfId="8204" priority="8414" stopIfTrue="1" operator="equal">
      <formula>"Towel"</formula>
    </cfRule>
    <cfRule type="cellIs" dxfId="8203" priority="8415" stopIfTrue="1" operator="equal">
      <formula>"Napkin Hs"</formula>
    </cfRule>
  </conditionalFormatting>
  <conditionalFormatting sqref="C73">
    <cfRule type="cellIs" dxfId="8202" priority="8412" stopIfTrue="1" operator="equal">
      <formula>"Towel"</formula>
    </cfRule>
    <cfRule type="cellIs" dxfId="8201" priority="8413" stopIfTrue="1" operator="equal">
      <formula>"Napkin Hs"</formula>
    </cfRule>
  </conditionalFormatting>
  <conditionalFormatting sqref="B73:C73">
    <cfRule type="cellIs" dxfId="8200" priority="8410" stopIfTrue="1" operator="equal">
      <formula>"Towel"</formula>
    </cfRule>
    <cfRule type="cellIs" dxfId="8199" priority="8411" stopIfTrue="1" operator="equal">
      <formula>"Napkin Hs"</formula>
    </cfRule>
  </conditionalFormatting>
  <conditionalFormatting sqref="C73">
    <cfRule type="cellIs" dxfId="8198" priority="8418" stopIfTrue="1" operator="equal">
      <formula>"Towel"</formula>
    </cfRule>
    <cfRule type="cellIs" dxfId="8197" priority="8419" stopIfTrue="1" operator="equal">
      <formula>"Napkin Hs"</formula>
    </cfRule>
  </conditionalFormatting>
  <conditionalFormatting sqref="C73">
    <cfRule type="cellIs" dxfId="8196" priority="8420" stopIfTrue="1" operator="equal">
      <formula>"Towel"</formula>
    </cfRule>
    <cfRule type="cellIs" dxfId="8195" priority="8421" stopIfTrue="1" operator="equal">
      <formula>"Napkin Hs"</formula>
    </cfRule>
  </conditionalFormatting>
  <conditionalFormatting sqref="C73">
    <cfRule type="cellIs" dxfId="8194" priority="8408" stopIfTrue="1" operator="equal">
      <formula>"Towel"</formula>
    </cfRule>
    <cfRule type="cellIs" dxfId="8193" priority="8409" stopIfTrue="1" operator="equal">
      <formula>"Napkin Hs"</formula>
    </cfRule>
  </conditionalFormatting>
  <conditionalFormatting sqref="C73">
    <cfRule type="cellIs" dxfId="8192" priority="8400" stopIfTrue="1" operator="equal">
      <formula>"Towel"</formula>
    </cfRule>
    <cfRule type="cellIs" dxfId="8191" priority="8401" stopIfTrue="1" operator="equal">
      <formula>"Napkin Hs"</formula>
    </cfRule>
  </conditionalFormatting>
  <conditionalFormatting sqref="C73">
    <cfRule type="cellIs" dxfId="8190" priority="8404" stopIfTrue="1" operator="equal">
      <formula>"Towel"</formula>
    </cfRule>
    <cfRule type="cellIs" dxfId="8189" priority="8405" stopIfTrue="1" operator="equal">
      <formula>"Napkin Hs"</formula>
    </cfRule>
  </conditionalFormatting>
  <conditionalFormatting sqref="C73">
    <cfRule type="cellIs" dxfId="8188" priority="8407" stopIfTrue="1" operator="equal">
      <formula>"Napkin Hs"</formula>
    </cfRule>
  </conditionalFormatting>
  <conditionalFormatting sqref="C73">
    <cfRule type="cellIs" dxfId="8187" priority="8402" stopIfTrue="1" operator="equal">
      <formula>"Towel"</formula>
    </cfRule>
    <cfRule type="cellIs" dxfId="8186" priority="8403" stopIfTrue="1" operator="equal">
      <formula>"Napkin Hs"</formula>
    </cfRule>
  </conditionalFormatting>
  <conditionalFormatting sqref="C73">
    <cfRule type="cellIs" dxfId="8185" priority="8406" stopIfTrue="1" operator="equal">
      <formula>"Towel"</formula>
    </cfRule>
  </conditionalFormatting>
  <conditionalFormatting sqref="C73">
    <cfRule type="cellIs" dxfId="8184" priority="8398" stopIfTrue="1" operator="equal">
      <formula>"Towel"</formula>
    </cfRule>
    <cfRule type="cellIs" dxfId="8183" priority="8399" stopIfTrue="1" operator="equal">
      <formula>"Napkin Hs"</formula>
    </cfRule>
  </conditionalFormatting>
  <conditionalFormatting sqref="C73">
    <cfRule type="cellIs" dxfId="8182" priority="8394" stopIfTrue="1" operator="equal">
      <formula>"Towel"</formula>
    </cfRule>
    <cfRule type="cellIs" dxfId="8181" priority="8395" stopIfTrue="1" operator="equal">
      <formula>"Napkin Hs"</formula>
    </cfRule>
  </conditionalFormatting>
  <conditionalFormatting sqref="C73">
    <cfRule type="cellIs" dxfId="8180" priority="8396" stopIfTrue="1" operator="equal">
      <formula>"Towel"</formula>
    </cfRule>
    <cfRule type="cellIs" dxfId="8179" priority="8397" stopIfTrue="1" operator="equal">
      <formula>"Napkin Hs"</formula>
    </cfRule>
  </conditionalFormatting>
  <conditionalFormatting sqref="C73">
    <cfRule type="cellIs" dxfId="8178" priority="8392" stopIfTrue="1" operator="equal">
      <formula>"Towel"</formula>
    </cfRule>
    <cfRule type="cellIs" dxfId="8177" priority="8393" stopIfTrue="1" operator="equal">
      <formula>"Napkin Hs"</formula>
    </cfRule>
  </conditionalFormatting>
  <conditionalFormatting sqref="C73">
    <cfRule type="cellIs" dxfId="8176" priority="8390" stopIfTrue="1" operator="equal">
      <formula>"Towel"</formula>
    </cfRule>
    <cfRule type="cellIs" dxfId="8175" priority="8391" stopIfTrue="1" operator="equal">
      <formula>"Napkin Hs"</formula>
    </cfRule>
  </conditionalFormatting>
  <conditionalFormatting sqref="C73">
    <cfRule type="cellIs" dxfId="8174" priority="8386" stopIfTrue="1" operator="equal">
      <formula>"Towel"</formula>
    </cfRule>
    <cfRule type="cellIs" dxfId="8173" priority="8387" stopIfTrue="1" operator="equal">
      <formula>"Napkin Hs"</formula>
    </cfRule>
  </conditionalFormatting>
  <conditionalFormatting sqref="C73">
    <cfRule type="cellIs" dxfId="8172" priority="8389" stopIfTrue="1" operator="equal">
      <formula>"Napkin Hs"</formula>
    </cfRule>
  </conditionalFormatting>
  <conditionalFormatting sqref="C73">
    <cfRule type="cellIs" dxfId="8171" priority="8388" stopIfTrue="1" operator="equal">
      <formula>"Towel"</formula>
    </cfRule>
  </conditionalFormatting>
  <conditionalFormatting sqref="C73">
    <cfRule type="cellIs" dxfId="8170" priority="8384" stopIfTrue="1" operator="equal">
      <formula>"Towel"</formula>
    </cfRule>
    <cfRule type="cellIs" dxfId="8169" priority="8385" stopIfTrue="1" operator="equal">
      <formula>"Napkin Hs"</formula>
    </cfRule>
  </conditionalFormatting>
  <conditionalFormatting sqref="C73">
    <cfRule type="cellIs" dxfId="8168" priority="8380" stopIfTrue="1" operator="equal">
      <formula>"Towel"</formula>
    </cfRule>
    <cfRule type="cellIs" dxfId="8167" priority="8381" stopIfTrue="1" operator="equal">
      <formula>"Napkin Hs"</formula>
    </cfRule>
  </conditionalFormatting>
  <conditionalFormatting sqref="C73">
    <cfRule type="cellIs" dxfId="8166" priority="8382" stopIfTrue="1" operator="equal">
      <formula>"Towel"</formula>
    </cfRule>
    <cfRule type="cellIs" dxfId="8165" priority="8383" stopIfTrue="1" operator="equal">
      <formula>"Napkin Hs"</formula>
    </cfRule>
  </conditionalFormatting>
  <conditionalFormatting sqref="C73">
    <cfRule type="cellIs" dxfId="8164" priority="8378" stopIfTrue="1" operator="equal">
      <formula>"Towel"</formula>
    </cfRule>
    <cfRule type="cellIs" dxfId="8163" priority="8379" stopIfTrue="1" operator="equal">
      <formula>"Napkin Hs"</formula>
    </cfRule>
  </conditionalFormatting>
  <conditionalFormatting sqref="C73">
    <cfRule type="cellIs" dxfId="8162" priority="8376" stopIfTrue="1" operator="equal">
      <formula>"Towel"</formula>
    </cfRule>
    <cfRule type="cellIs" dxfId="8161" priority="8377" stopIfTrue="1" operator="equal">
      <formula>"Napkin Hs"</formula>
    </cfRule>
  </conditionalFormatting>
  <conditionalFormatting sqref="C73">
    <cfRule type="cellIs" dxfId="8160" priority="8374" stopIfTrue="1" operator="equal">
      <formula>"Towel"</formula>
    </cfRule>
    <cfRule type="cellIs" dxfId="8159" priority="8375" stopIfTrue="1" operator="equal">
      <formula>"Napkin Hs"</formula>
    </cfRule>
  </conditionalFormatting>
  <conditionalFormatting sqref="C73">
    <cfRule type="cellIs" dxfId="8158" priority="8366" stopIfTrue="1" operator="equal">
      <formula>"Towel"</formula>
    </cfRule>
    <cfRule type="cellIs" dxfId="8157" priority="8367" stopIfTrue="1" operator="equal">
      <formula>"Napkin Hs"</formula>
    </cfRule>
  </conditionalFormatting>
  <conditionalFormatting sqref="C73">
    <cfRule type="cellIs" dxfId="8156" priority="8368" stopIfTrue="1" operator="equal">
      <formula>"Towel"</formula>
    </cfRule>
    <cfRule type="cellIs" dxfId="8155" priority="8369" stopIfTrue="1" operator="equal">
      <formula>"Napkin Hs"</formula>
    </cfRule>
  </conditionalFormatting>
  <conditionalFormatting sqref="C73">
    <cfRule type="cellIs" dxfId="8154" priority="8364" stopIfTrue="1" operator="equal">
      <formula>"Towel"</formula>
    </cfRule>
    <cfRule type="cellIs" dxfId="8153" priority="8365" stopIfTrue="1" operator="equal">
      <formula>"Napkin Hs"</formula>
    </cfRule>
  </conditionalFormatting>
  <conditionalFormatting sqref="C73">
    <cfRule type="cellIs" dxfId="8152" priority="8362" stopIfTrue="1" operator="equal">
      <formula>"Towel"</formula>
    </cfRule>
    <cfRule type="cellIs" dxfId="8151" priority="8363" stopIfTrue="1" operator="equal">
      <formula>"Napkin Hs"</formula>
    </cfRule>
  </conditionalFormatting>
  <conditionalFormatting sqref="C73">
    <cfRule type="cellIs" dxfId="8150" priority="8370" stopIfTrue="1" operator="equal">
      <formula>"Towel"</formula>
    </cfRule>
    <cfRule type="cellIs" dxfId="8149" priority="8371" stopIfTrue="1" operator="equal">
      <formula>"Napkin Hs"</formula>
    </cfRule>
  </conditionalFormatting>
  <conditionalFormatting sqref="C73">
    <cfRule type="cellIs" dxfId="8148" priority="8372" stopIfTrue="1" operator="equal">
      <formula>"Towel"</formula>
    </cfRule>
    <cfRule type="cellIs" dxfId="8147" priority="8373" stopIfTrue="1" operator="equal">
      <formula>"Napkin Hs"</formula>
    </cfRule>
  </conditionalFormatting>
  <conditionalFormatting sqref="C73">
    <cfRule type="cellIs" dxfId="8146" priority="8360" stopIfTrue="1" operator="equal">
      <formula>"Towel"</formula>
    </cfRule>
    <cfRule type="cellIs" dxfId="8145" priority="8361" stopIfTrue="1" operator="equal">
      <formula>"Napkin Hs"</formula>
    </cfRule>
  </conditionalFormatting>
  <conditionalFormatting sqref="C73">
    <cfRule type="cellIs" dxfId="8144" priority="8356" stopIfTrue="1" operator="equal">
      <formula>"Towel"</formula>
    </cfRule>
    <cfRule type="cellIs" dxfId="8143" priority="8357" stopIfTrue="1" operator="equal">
      <formula>"Napkin Hs"</formula>
    </cfRule>
  </conditionalFormatting>
  <conditionalFormatting sqref="C73">
    <cfRule type="cellIs" dxfId="8142" priority="8358" stopIfTrue="1" operator="equal">
      <formula>"Towel"</formula>
    </cfRule>
    <cfRule type="cellIs" dxfId="8141" priority="8359" stopIfTrue="1" operator="equal">
      <formula>"Napkin Hs"</formula>
    </cfRule>
  </conditionalFormatting>
  <conditionalFormatting sqref="C73">
    <cfRule type="cellIs" dxfId="8140" priority="8354" stopIfTrue="1" operator="equal">
      <formula>"Towel"</formula>
    </cfRule>
    <cfRule type="cellIs" dxfId="8139" priority="8355" stopIfTrue="1" operator="equal">
      <formula>"Napkin Hs"</formula>
    </cfRule>
  </conditionalFormatting>
  <conditionalFormatting sqref="C73">
    <cfRule type="cellIs" dxfId="8138" priority="8352" stopIfTrue="1" operator="equal">
      <formula>"Towel"</formula>
    </cfRule>
    <cfRule type="cellIs" dxfId="8137" priority="8353" stopIfTrue="1" operator="equal">
      <formula>"Napkin Hs"</formula>
    </cfRule>
  </conditionalFormatting>
  <conditionalFormatting sqref="C73">
    <cfRule type="cellIs" dxfId="8136" priority="8350" stopIfTrue="1" operator="equal">
      <formula>"Towel"</formula>
    </cfRule>
    <cfRule type="cellIs" dxfId="8135" priority="8351" stopIfTrue="1" operator="equal">
      <formula>"Napkin Hs"</formula>
    </cfRule>
  </conditionalFormatting>
  <conditionalFormatting sqref="C73">
    <cfRule type="cellIs" dxfId="8134" priority="8342" stopIfTrue="1" operator="equal">
      <formula>"Towel"</formula>
    </cfRule>
    <cfRule type="cellIs" dxfId="8133" priority="8343" stopIfTrue="1" operator="equal">
      <formula>"Napkin Hs"</formula>
    </cfRule>
  </conditionalFormatting>
  <conditionalFormatting sqref="C73">
    <cfRule type="cellIs" dxfId="8132" priority="8344" stopIfTrue="1" operator="equal">
      <formula>"Towel"</formula>
    </cfRule>
    <cfRule type="cellIs" dxfId="8131" priority="8345" stopIfTrue="1" operator="equal">
      <formula>"Napkin Hs"</formula>
    </cfRule>
  </conditionalFormatting>
  <conditionalFormatting sqref="C73">
    <cfRule type="cellIs" dxfId="8130" priority="8340" stopIfTrue="1" operator="equal">
      <formula>"Towel"</formula>
    </cfRule>
    <cfRule type="cellIs" dxfId="8129" priority="8341" stopIfTrue="1" operator="equal">
      <formula>"Napkin Hs"</formula>
    </cfRule>
  </conditionalFormatting>
  <conditionalFormatting sqref="C73">
    <cfRule type="cellIs" dxfId="8128" priority="8338" stopIfTrue="1" operator="equal">
      <formula>"Towel"</formula>
    </cfRule>
    <cfRule type="cellIs" dxfId="8127" priority="8339" stopIfTrue="1" operator="equal">
      <formula>"Napkin Hs"</formula>
    </cfRule>
  </conditionalFormatting>
  <conditionalFormatting sqref="C73">
    <cfRule type="cellIs" dxfId="8126" priority="8346" stopIfTrue="1" operator="equal">
      <formula>"Towel"</formula>
    </cfRule>
    <cfRule type="cellIs" dxfId="8125" priority="8347" stopIfTrue="1" operator="equal">
      <formula>"Napkin Hs"</formula>
    </cfRule>
  </conditionalFormatting>
  <conditionalFormatting sqref="C73">
    <cfRule type="cellIs" dxfId="8124" priority="8348" stopIfTrue="1" operator="equal">
      <formula>"Towel"</formula>
    </cfRule>
    <cfRule type="cellIs" dxfId="8123" priority="8349" stopIfTrue="1" operator="equal">
      <formula>"Napkin Hs"</formula>
    </cfRule>
  </conditionalFormatting>
  <conditionalFormatting sqref="C73">
    <cfRule type="cellIs" dxfId="8122" priority="8336" stopIfTrue="1" operator="equal">
      <formula>"Towel"</formula>
    </cfRule>
    <cfRule type="cellIs" dxfId="8121" priority="8337" stopIfTrue="1" operator="equal">
      <formula>"Napkin Hs"</formula>
    </cfRule>
  </conditionalFormatting>
  <conditionalFormatting sqref="C73">
    <cfRule type="cellIs" dxfId="8120" priority="8332" stopIfTrue="1" operator="equal">
      <formula>"Towel"</formula>
    </cfRule>
    <cfRule type="cellIs" dxfId="8119" priority="8333" stopIfTrue="1" operator="equal">
      <formula>"Napkin Hs"</formula>
    </cfRule>
  </conditionalFormatting>
  <conditionalFormatting sqref="C73">
    <cfRule type="cellIs" dxfId="8118" priority="8334" stopIfTrue="1" operator="equal">
      <formula>"Towel"</formula>
    </cfRule>
    <cfRule type="cellIs" dxfId="8117" priority="8335" stopIfTrue="1" operator="equal">
      <formula>"Napkin Hs"</formula>
    </cfRule>
  </conditionalFormatting>
  <conditionalFormatting sqref="C73">
    <cfRule type="cellIs" dxfId="8116" priority="8328" stopIfTrue="1" operator="equal">
      <formula>"Towel"</formula>
    </cfRule>
    <cfRule type="cellIs" dxfId="8115" priority="8329" stopIfTrue="1" operator="equal">
      <formula>"Napkin Hs"</formula>
    </cfRule>
  </conditionalFormatting>
  <conditionalFormatting sqref="C73">
    <cfRule type="cellIs" dxfId="8114" priority="8330" stopIfTrue="1" operator="equal">
      <formula>"Towel"</formula>
    </cfRule>
    <cfRule type="cellIs" dxfId="8113" priority="8331" stopIfTrue="1" operator="equal">
      <formula>"Napkin Hs"</formula>
    </cfRule>
  </conditionalFormatting>
  <conditionalFormatting sqref="C73">
    <cfRule type="cellIs" dxfId="8112" priority="8326" stopIfTrue="1" operator="equal">
      <formula>"Towel"</formula>
    </cfRule>
    <cfRule type="cellIs" dxfId="8111" priority="8327" stopIfTrue="1" operator="equal">
      <formula>"Napkin Hs"</formula>
    </cfRule>
  </conditionalFormatting>
  <conditionalFormatting sqref="C73">
    <cfRule type="cellIs" dxfId="8110" priority="8320" stopIfTrue="1" operator="equal">
      <formula>"Towel"</formula>
    </cfRule>
    <cfRule type="cellIs" dxfId="8109" priority="8321" stopIfTrue="1" operator="equal">
      <formula>"Napkin Hs"</formula>
    </cfRule>
  </conditionalFormatting>
  <conditionalFormatting sqref="C73">
    <cfRule type="cellIs" dxfId="8108" priority="8324" stopIfTrue="1" operator="equal">
      <formula>"Towel"</formula>
    </cfRule>
    <cfRule type="cellIs" dxfId="8107" priority="8325" stopIfTrue="1" operator="equal">
      <formula>"Napkin Hs"</formula>
    </cfRule>
  </conditionalFormatting>
  <conditionalFormatting sqref="C73">
    <cfRule type="cellIs" dxfId="8106" priority="8322" stopIfTrue="1" operator="equal">
      <formula>"Towel"</formula>
    </cfRule>
    <cfRule type="cellIs" dxfId="8105" priority="8323" stopIfTrue="1" operator="equal">
      <formula>"Napkin Hs"</formula>
    </cfRule>
  </conditionalFormatting>
  <conditionalFormatting sqref="C73">
    <cfRule type="cellIs" dxfId="8104" priority="8314" stopIfTrue="1" operator="equal">
      <formula>"Towel"</formula>
    </cfRule>
    <cfRule type="cellIs" dxfId="8103" priority="8315" stopIfTrue="1" operator="equal">
      <formula>"Napkin Hs"</formula>
    </cfRule>
  </conditionalFormatting>
  <conditionalFormatting sqref="C73">
    <cfRule type="cellIs" dxfId="8102" priority="8316" stopIfTrue="1" operator="equal">
      <formula>"Towel"</formula>
    </cfRule>
    <cfRule type="cellIs" dxfId="8101" priority="8317" stopIfTrue="1" operator="equal">
      <formula>"Napkin Hs"</formula>
    </cfRule>
  </conditionalFormatting>
  <conditionalFormatting sqref="C73">
    <cfRule type="cellIs" dxfId="8100" priority="8318" stopIfTrue="1" operator="equal">
      <formula>"Towel"</formula>
    </cfRule>
    <cfRule type="cellIs" dxfId="8099" priority="8319" stopIfTrue="1" operator="equal">
      <formula>"Napkin Hs"</formula>
    </cfRule>
  </conditionalFormatting>
  <conditionalFormatting sqref="C73">
    <cfRule type="cellIs" dxfId="8098" priority="8312" stopIfTrue="1" operator="equal">
      <formula>"Towel"</formula>
    </cfRule>
    <cfRule type="cellIs" dxfId="8097" priority="8313" stopIfTrue="1" operator="equal">
      <formula>"Napkin Hs"</formula>
    </cfRule>
  </conditionalFormatting>
  <conditionalFormatting sqref="C73">
    <cfRule type="cellIs" dxfId="8096" priority="8310" stopIfTrue="1" operator="equal">
      <formula>"Towel"</formula>
    </cfRule>
    <cfRule type="cellIs" dxfId="8095" priority="8311" stopIfTrue="1" operator="equal">
      <formula>"Napkin Hs"</formula>
    </cfRule>
  </conditionalFormatting>
  <conditionalFormatting sqref="C73">
    <cfRule type="cellIs" dxfId="8094" priority="8286" stopIfTrue="1" operator="equal">
      <formula>"Towel"</formula>
    </cfRule>
  </conditionalFormatting>
  <conditionalFormatting sqref="C73">
    <cfRule type="cellIs" dxfId="8093" priority="8287" stopIfTrue="1" operator="equal">
      <formula>"Napkin Hs"</formula>
    </cfRule>
    <cfRule type="cellIs" dxfId="8092" priority="8292" stopIfTrue="1" operator="equal">
      <formula>"Towel"</formula>
    </cfRule>
    <cfRule type="cellIs" dxfId="8091" priority="8293" stopIfTrue="1" operator="equal">
      <formula>"Napkin Hs"</formula>
    </cfRule>
    <cfRule type="cellIs" dxfId="8090" priority="8302" stopIfTrue="1" operator="equal">
      <formula>"Towel"</formula>
    </cfRule>
    <cfRule type="cellIs" dxfId="8089" priority="8303" stopIfTrue="1" operator="equal">
      <formula>"Napkin Hs"</formula>
    </cfRule>
    <cfRule type="cellIs" dxfId="8088" priority="8308" stopIfTrue="1" operator="equal">
      <formula>"Towel"</formula>
    </cfRule>
    <cfRule type="cellIs" dxfId="8087" priority="8309" stopIfTrue="1" operator="equal">
      <formula>"Napkin Hs"</formula>
    </cfRule>
  </conditionalFormatting>
  <conditionalFormatting sqref="C73">
    <cfRule type="cellIs" dxfId="8086" priority="8288" stopIfTrue="1" operator="equal">
      <formula>"Towel"</formula>
    </cfRule>
    <cfRule type="cellIs" dxfId="8085" priority="8289" stopIfTrue="1" operator="equal">
      <formula>"Napkin Hs"</formula>
    </cfRule>
    <cfRule type="cellIs" dxfId="8084" priority="8290" stopIfTrue="1" operator="equal">
      <formula>"Towel"</formula>
    </cfRule>
    <cfRule type="cellIs" dxfId="8083" priority="8291" stopIfTrue="1" operator="equal">
      <formula>"Napkin Hs"</formula>
    </cfRule>
    <cfRule type="cellIs" dxfId="8082" priority="8294" stopIfTrue="1" operator="equal">
      <formula>"Towel"</formula>
    </cfRule>
    <cfRule type="cellIs" dxfId="8081" priority="8295" stopIfTrue="1" operator="equal">
      <formula>"Napkin Hs"</formula>
    </cfRule>
    <cfRule type="cellIs" dxfId="8080" priority="8296" stopIfTrue="1" operator="equal">
      <formula>"Towel"</formula>
    </cfRule>
    <cfRule type="cellIs" dxfId="8079" priority="8297" stopIfTrue="1" operator="equal">
      <formula>"Napkin Hs"</formula>
    </cfRule>
    <cfRule type="cellIs" dxfId="8078" priority="8298" stopIfTrue="1" operator="equal">
      <formula>"Towel"</formula>
    </cfRule>
    <cfRule type="cellIs" dxfId="8077" priority="8299" stopIfTrue="1" operator="equal">
      <formula>"Napkin Hs"</formula>
    </cfRule>
    <cfRule type="cellIs" dxfId="8076" priority="8300" stopIfTrue="1" operator="equal">
      <formula>"Towel"</formula>
    </cfRule>
    <cfRule type="cellIs" dxfId="8075" priority="8301" stopIfTrue="1" operator="equal">
      <formula>"Napkin Hs"</formula>
    </cfRule>
    <cfRule type="cellIs" dxfId="8074" priority="8304" stopIfTrue="1" operator="equal">
      <formula>"Towel"</formula>
    </cfRule>
    <cfRule type="cellIs" dxfId="8073" priority="8305" stopIfTrue="1" operator="equal">
      <formula>"Napkin Hs"</formula>
    </cfRule>
    <cfRule type="cellIs" dxfId="8072" priority="8307" stopIfTrue="1" operator="equal">
      <formula>"Napkin Hs"</formula>
    </cfRule>
  </conditionalFormatting>
  <conditionalFormatting sqref="C73">
    <cfRule type="cellIs" dxfId="8071" priority="8306" stopIfTrue="1" operator="equal">
      <formula>"Towel"</formula>
    </cfRule>
  </conditionalFormatting>
  <conditionalFormatting sqref="C73">
    <cfRule type="cellIs" dxfId="8070" priority="8284" stopIfTrue="1" operator="equal">
      <formula>"Towel"</formula>
    </cfRule>
    <cfRule type="cellIs" dxfId="8069" priority="8285" stopIfTrue="1" operator="equal">
      <formula>"Napkin Hs"</formula>
    </cfRule>
  </conditionalFormatting>
  <conditionalFormatting sqref="C73">
    <cfRule type="cellIs" dxfId="8068" priority="8283" stopIfTrue="1" operator="equal">
      <formula>"Napkin Hs"</formula>
    </cfRule>
  </conditionalFormatting>
  <conditionalFormatting sqref="C73">
    <cfRule type="cellIs" dxfId="8067" priority="8282" stopIfTrue="1" operator="equal">
      <formula>"Towel"</formula>
    </cfRule>
  </conditionalFormatting>
  <conditionalFormatting sqref="C73">
    <cfRule type="cellIs" dxfId="8066" priority="8280" stopIfTrue="1" operator="equal">
      <formula>"Towel"</formula>
    </cfRule>
  </conditionalFormatting>
  <conditionalFormatting sqref="C73">
    <cfRule type="cellIs" dxfId="8065" priority="8281" stopIfTrue="1" operator="equal">
      <formula>"Napkin Hs"</formula>
    </cfRule>
  </conditionalFormatting>
  <conditionalFormatting sqref="C73">
    <cfRule type="cellIs" dxfId="8064" priority="8184" stopIfTrue="1" operator="equal">
      <formula>"Towel"</formula>
    </cfRule>
  </conditionalFormatting>
  <conditionalFormatting sqref="C73">
    <cfRule type="cellIs" dxfId="8063" priority="8194" stopIfTrue="1" operator="equal">
      <formula>"Towel"</formula>
    </cfRule>
    <cfRule type="cellIs" dxfId="8062" priority="8195" stopIfTrue="1" operator="equal">
      <formula>"Napkin Hs"</formula>
    </cfRule>
    <cfRule type="cellIs" dxfId="8061" priority="8200" stopIfTrue="1" operator="equal">
      <formula>"Towel"</formula>
    </cfRule>
    <cfRule type="cellIs" dxfId="8060" priority="8201" stopIfTrue="1" operator="equal">
      <formula>"Napkin Hs"</formula>
    </cfRule>
    <cfRule type="cellIs" dxfId="8059" priority="8206" stopIfTrue="1" operator="equal">
      <formula>"Towel"</formula>
    </cfRule>
    <cfRule type="cellIs" dxfId="8058" priority="8207" stopIfTrue="1" operator="equal">
      <formula>"Napkin Hs"</formula>
    </cfRule>
    <cfRule type="cellIs" dxfId="8057" priority="8208" stopIfTrue="1" operator="equal">
      <formula>"Towel"</formula>
    </cfRule>
    <cfRule type="cellIs" dxfId="8056" priority="8209" stopIfTrue="1" operator="equal">
      <formula>"Napkin Hs"</formula>
    </cfRule>
    <cfRule type="cellIs" dxfId="8055" priority="8214" stopIfTrue="1" operator="equal">
      <formula>"Towel"</formula>
    </cfRule>
    <cfRule type="cellIs" dxfId="8054" priority="8215" stopIfTrue="1" operator="equal">
      <formula>"Napkin Hs"</formula>
    </cfRule>
    <cfRule type="cellIs" dxfId="8053" priority="8224" stopIfTrue="1" operator="equal">
      <formula>"Towel"</formula>
    </cfRule>
    <cfRule type="cellIs" dxfId="8052" priority="8225" stopIfTrue="1" operator="equal">
      <formula>"Napkin Hs"</formula>
    </cfRule>
    <cfRule type="cellIs" dxfId="8051" priority="8230" stopIfTrue="1" operator="equal">
      <formula>"Towel"</formula>
    </cfRule>
    <cfRule type="cellIs" dxfId="8050" priority="8231" stopIfTrue="1" operator="equal">
      <formula>"Napkin Hs"</formula>
    </cfRule>
    <cfRule type="cellIs" dxfId="8049" priority="8232" stopIfTrue="1" operator="equal">
      <formula>"Towel"</formula>
    </cfRule>
    <cfRule type="cellIs" dxfId="8048" priority="8233" stopIfTrue="1" operator="equal">
      <formula>"Napkin Hs"</formula>
    </cfRule>
    <cfRule type="cellIs" dxfId="8047" priority="8238" stopIfTrue="1" operator="equal">
      <formula>"Towel"</formula>
    </cfRule>
    <cfRule type="cellIs" dxfId="8046" priority="8239" stopIfTrue="1" operator="equal">
      <formula>"Napkin Hs"</formula>
    </cfRule>
    <cfRule type="cellIs" dxfId="8045" priority="8248" stopIfTrue="1" operator="equal">
      <formula>"Towel"</formula>
    </cfRule>
    <cfRule type="cellIs" dxfId="8044" priority="8249" stopIfTrue="1" operator="equal">
      <formula>"Napkin Hs"</formula>
    </cfRule>
    <cfRule type="cellIs" dxfId="8043" priority="8250" stopIfTrue="1" operator="equal">
      <formula>"Towel"</formula>
    </cfRule>
    <cfRule type="cellIs" dxfId="8042" priority="8251" stopIfTrue="1" operator="equal">
      <formula>"Napkin Hs"</formula>
    </cfRule>
    <cfRule type="cellIs" dxfId="8041" priority="8256" stopIfTrue="1" operator="equal">
      <formula>"Towel"</formula>
    </cfRule>
    <cfRule type="cellIs" dxfId="8040" priority="8257" stopIfTrue="1" operator="equal">
      <formula>"Napkin Hs"</formula>
    </cfRule>
    <cfRule type="cellIs" dxfId="8039" priority="8266" stopIfTrue="1" operator="equal">
      <formula>"Towel"</formula>
    </cfRule>
    <cfRule type="cellIs" dxfId="8038" priority="8267" stopIfTrue="1" operator="equal">
      <formula>"Napkin Hs"</formula>
    </cfRule>
    <cfRule type="cellIs" dxfId="8037" priority="8268" stopIfTrue="1" operator="equal">
      <formula>"Towel"</formula>
    </cfRule>
    <cfRule type="cellIs" dxfId="8036" priority="8269" stopIfTrue="1" operator="equal">
      <formula>"Napkin Hs"</formula>
    </cfRule>
    <cfRule type="cellIs" dxfId="8035" priority="8275" stopIfTrue="1" operator="equal">
      <formula>"Napkin Hs"</formula>
    </cfRule>
  </conditionalFormatting>
  <conditionalFormatting sqref="C73">
    <cfRule type="cellIs" dxfId="8034" priority="8274" stopIfTrue="1" operator="equal">
      <formula>"Towel"</formula>
    </cfRule>
  </conditionalFormatting>
  <conditionalFormatting sqref="C73">
    <cfRule type="cellIs" dxfId="8033" priority="8185" stopIfTrue="1" operator="equal">
      <formula>"Napkin Hs"</formula>
    </cfRule>
    <cfRule type="cellIs" dxfId="8032" priority="8186" stopIfTrue="1" operator="equal">
      <formula>"Towel"</formula>
    </cfRule>
    <cfRule type="cellIs" dxfId="8031" priority="8187" stopIfTrue="1" operator="equal">
      <formula>"Napkin Hs"</formula>
    </cfRule>
    <cfRule type="cellIs" dxfId="8030" priority="8188" stopIfTrue="1" operator="equal">
      <formula>"Towel"</formula>
    </cfRule>
    <cfRule type="cellIs" dxfId="8029" priority="8189" stopIfTrue="1" operator="equal">
      <formula>"Napkin Hs"</formula>
    </cfRule>
    <cfRule type="cellIs" dxfId="8028" priority="8190" stopIfTrue="1" operator="equal">
      <formula>"Towel"</formula>
    </cfRule>
    <cfRule type="cellIs" dxfId="8027" priority="8191" stopIfTrue="1" operator="equal">
      <formula>"Napkin Hs"</formula>
    </cfRule>
    <cfRule type="cellIs" dxfId="8026" priority="8192" stopIfTrue="1" operator="equal">
      <formula>"Towel"</formula>
    </cfRule>
    <cfRule type="cellIs" dxfId="8025" priority="8193" stopIfTrue="1" operator="equal">
      <formula>"Napkin Hs"</formula>
    </cfRule>
    <cfRule type="cellIs" dxfId="8024" priority="8196" stopIfTrue="1" operator="equal">
      <formula>"Towel"</formula>
    </cfRule>
    <cfRule type="cellIs" dxfId="8023" priority="8197" stopIfTrue="1" operator="equal">
      <formula>"Napkin Hs"</formula>
    </cfRule>
    <cfRule type="cellIs" dxfId="8022" priority="8198" stopIfTrue="1" operator="equal">
      <formula>"Towel"</formula>
    </cfRule>
    <cfRule type="cellIs" dxfId="8021" priority="8199" stopIfTrue="1" operator="equal">
      <formula>"Napkin Hs"</formula>
    </cfRule>
    <cfRule type="cellIs" dxfId="8020" priority="8202" stopIfTrue="1" operator="equal">
      <formula>"Towel"</formula>
    </cfRule>
    <cfRule type="cellIs" dxfId="8019" priority="8203" stopIfTrue="1" operator="equal">
      <formula>"Napkin Hs"</formula>
    </cfRule>
    <cfRule type="cellIs" dxfId="8018" priority="8204" stopIfTrue="1" operator="equal">
      <formula>"Towel"</formula>
    </cfRule>
    <cfRule type="cellIs" dxfId="8017" priority="8205" stopIfTrue="1" operator="equal">
      <formula>"Napkin Hs"</formula>
    </cfRule>
    <cfRule type="cellIs" dxfId="8016" priority="8210" stopIfTrue="1" operator="equal">
      <formula>"Towel"</formula>
    </cfRule>
    <cfRule type="cellIs" dxfId="8015" priority="8211" stopIfTrue="1" operator="equal">
      <formula>"Napkin Hs"</formula>
    </cfRule>
    <cfRule type="cellIs" dxfId="8014" priority="8212" stopIfTrue="1" operator="equal">
      <formula>"Towel"</formula>
    </cfRule>
    <cfRule type="cellIs" dxfId="8013" priority="8213" stopIfTrue="1" operator="equal">
      <formula>"Napkin Hs"</formula>
    </cfRule>
    <cfRule type="cellIs" dxfId="8012" priority="8216" stopIfTrue="1" operator="equal">
      <formula>"Towel"</formula>
    </cfRule>
    <cfRule type="cellIs" dxfId="8011" priority="8217" stopIfTrue="1" operator="equal">
      <formula>"Napkin Hs"</formula>
    </cfRule>
    <cfRule type="cellIs" dxfId="8010" priority="8218" stopIfTrue="1" operator="equal">
      <formula>"Towel"</formula>
    </cfRule>
    <cfRule type="cellIs" dxfId="8009" priority="8219" stopIfTrue="1" operator="equal">
      <formula>"Napkin Hs"</formula>
    </cfRule>
    <cfRule type="cellIs" dxfId="8008" priority="8220" stopIfTrue="1" operator="equal">
      <formula>"Towel"</formula>
    </cfRule>
    <cfRule type="cellIs" dxfId="8007" priority="8221" stopIfTrue="1" operator="equal">
      <formula>"Napkin Hs"</formula>
    </cfRule>
    <cfRule type="cellIs" dxfId="8006" priority="8222" stopIfTrue="1" operator="equal">
      <formula>"Towel"</formula>
    </cfRule>
    <cfRule type="cellIs" dxfId="8005" priority="8223" stopIfTrue="1" operator="equal">
      <formula>"Napkin Hs"</formula>
    </cfRule>
    <cfRule type="cellIs" dxfId="8004" priority="8226" stopIfTrue="1" operator="equal">
      <formula>"Towel"</formula>
    </cfRule>
    <cfRule type="cellIs" dxfId="8003" priority="8227" stopIfTrue="1" operator="equal">
      <formula>"Napkin Hs"</formula>
    </cfRule>
    <cfRule type="cellIs" dxfId="8002" priority="8228" stopIfTrue="1" operator="equal">
      <formula>"Towel"</formula>
    </cfRule>
    <cfRule type="cellIs" dxfId="8001" priority="8229" stopIfTrue="1" operator="equal">
      <formula>"Napkin Hs"</formula>
    </cfRule>
    <cfRule type="cellIs" dxfId="8000" priority="8234" stopIfTrue="1" operator="equal">
      <formula>"Towel"</formula>
    </cfRule>
    <cfRule type="cellIs" dxfId="7999" priority="8235" stopIfTrue="1" operator="equal">
      <formula>"Napkin Hs"</formula>
    </cfRule>
    <cfRule type="cellIs" dxfId="7998" priority="8236" stopIfTrue="1" operator="equal">
      <formula>"Towel"</formula>
    </cfRule>
    <cfRule type="cellIs" dxfId="7997" priority="8237" stopIfTrue="1" operator="equal">
      <formula>"Napkin Hs"</formula>
    </cfRule>
    <cfRule type="cellIs" dxfId="7996" priority="8240" stopIfTrue="1" operator="equal">
      <formula>"Towel"</formula>
    </cfRule>
    <cfRule type="cellIs" dxfId="7995" priority="8241" stopIfTrue="1" operator="equal">
      <formula>"Napkin Hs"</formula>
    </cfRule>
    <cfRule type="cellIs" dxfId="7994" priority="8242" stopIfTrue="1" operator="equal">
      <formula>"Towel"</formula>
    </cfRule>
    <cfRule type="cellIs" dxfId="7993" priority="8243" stopIfTrue="1" operator="equal">
      <formula>"Napkin Hs"</formula>
    </cfRule>
    <cfRule type="cellIs" dxfId="7992" priority="8244" stopIfTrue="1" operator="equal">
      <formula>"Towel"</formula>
    </cfRule>
    <cfRule type="cellIs" dxfId="7991" priority="8245" stopIfTrue="1" operator="equal">
      <formula>"Napkin Hs"</formula>
    </cfRule>
    <cfRule type="cellIs" dxfId="7990" priority="8246" stopIfTrue="1" operator="equal">
      <formula>"Towel"</formula>
    </cfRule>
    <cfRule type="cellIs" dxfId="7989" priority="8247" stopIfTrue="1" operator="equal">
      <formula>"Napkin Hs"</formula>
    </cfRule>
    <cfRule type="cellIs" dxfId="7988" priority="8252" stopIfTrue="1" operator="equal">
      <formula>"Towel"</formula>
    </cfRule>
    <cfRule type="cellIs" dxfId="7987" priority="8253" stopIfTrue="1" operator="equal">
      <formula>"Napkin Hs"</formula>
    </cfRule>
    <cfRule type="cellIs" dxfId="7986" priority="8254" stopIfTrue="1" operator="equal">
      <formula>"Towel"</formula>
    </cfRule>
    <cfRule type="cellIs" dxfId="7985" priority="8255" stopIfTrue="1" operator="equal">
      <formula>"Napkin Hs"</formula>
    </cfRule>
    <cfRule type="cellIs" dxfId="7984" priority="8258" stopIfTrue="1" operator="equal">
      <formula>"Towel"</formula>
    </cfRule>
    <cfRule type="cellIs" dxfId="7983" priority="8259" stopIfTrue="1" operator="equal">
      <formula>"Napkin Hs"</formula>
    </cfRule>
    <cfRule type="cellIs" dxfId="7982" priority="8260" stopIfTrue="1" operator="equal">
      <formula>"Towel"</formula>
    </cfRule>
    <cfRule type="cellIs" dxfId="7981" priority="8261" stopIfTrue="1" operator="equal">
      <formula>"Napkin Hs"</formula>
    </cfRule>
    <cfRule type="cellIs" dxfId="7980" priority="8262" stopIfTrue="1" operator="equal">
      <formula>"Towel"</formula>
    </cfRule>
    <cfRule type="cellIs" dxfId="7979" priority="8263" stopIfTrue="1" operator="equal">
      <formula>"Napkin Hs"</formula>
    </cfRule>
    <cfRule type="cellIs" dxfId="7978" priority="8264" stopIfTrue="1" operator="equal">
      <formula>"Towel"</formula>
    </cfRule>
    <cfRule type="cellIs" dxfId="7977" priority="8265" stopIfTrue="1" operator="equal">
      <formula>"Napkin Hs"</formula>
    </cfRule>
    <cfRule type="cellIs" dxfId="7976" priority="8270" stopIfTrue="1" operator="equal">
      <formula>"Towel"</formula>
    </cfRule>
    <cfRule type="cellIs" dxfId="7975" priority="8271" stopIfTrue="1" operator="equal">
      <formula>"Napkin Hs"</formula>
    </cfRule>
    <cfRule type="cellIs" dxfId="7974" priority="8272" stopIfTrue="1" operator="equal">
      <formula>"Towel"</formula>
    </cfRule>
    <cfRule type="cellIs" dxfId="7973" priority="8273" stopIfTrue="1" operator="equal">
      <formula>"Napkin Hs"</formula>
    </cfRule>
    <cfRule type="cellIs" dxfId="7972" priority="8276" stopIfTrue="1" operator="equal">
      <formula>"Towel"</formula>
    </cfRule>
    <cfRule type="cellIs" dxfId="7971" priority="8277" stopIfTrue="1" operator="equal">
      <formula>"Napkin Hs"</formula>
    </cfRule>
    <cfRule type="cellIs" dxfId="7970" priority="8278" stopIfTrue="1" operator="equal">
      <formula>"Towel"</formula>
    </cfRule>
    <cfRule type="cellIs" dxfId="7969" priority="8279" stopIfTrue="1" operator="equal">
      <formula>"Napkin Hs"</formula>
    </cfRule>
  </conditionalFormatting>
  <conditionalFormatting sqref="C73">
    <cfRule type="cellIs" dxfId="7968" priority="8183" stopIfTrue="1" operator="equal">
      <formula>"Napkin Hs"</formula>
    </cfRule>
  </conditionalFormatting>
  <conditionalFormatting sqref="C73">
    <cfRule type="cellIs" dxfId="7967" priority="8182" stopIfTrue="1" operator="equal">
      <formula>"Napkin Hs"</formula>
    </cfRule>
  </conditionalFormatting>
  <conditionalFormatting sqref="C73">
    <cfRule type="cellIs" dxfId="7966" priority="8181" stopIfTrue="1" operator="equal">
      <formula>"Napkin Hs"</formula>
    </cfRule>
  </conditionalFormatting>
  <conditionalFormatting sqref="C73">
    <cfRule type="cellIs" dxfId="7965" priority="8180" stopIfTrue="1" operator="equal">
      <formula>"Napkin Hs"</formula>
    </cfRule>
  </conditionalFormatting>
  <conditionalFormatting sqref="C73">
    <cfRule type="cellIs" dxfId="7964" priority="8179" stopIfTrue="1" operator="equal">
      <formula>"Napkin Hs"</formula>
    </cfRule>
  </conditionalFormatting>
  <conditionalFormatting sqref="C73">
    <cfRule type="cellIs" dxfId="7963" priority="8178" stopIfTrue="1" operator="equal">
      <formula>"Napkin Hs"</formula>
    </cfRule>
  </conditionalFormatting>
  <conditionalFormatting sqref="C73">
    <cfRule type="cellIs" dxfId="7962" priority="8174" stopIfTrue="1" operator="equal">
      <formula>"Towel"</formula>
    </cfRule>
    <cfRule type="cellIs" dxfId="7961" priority="8175" stopIfTrue="1" operator="equal">
      <formula>"Napkin Hs"</formula>
    </cfRule>
  </conditionalFormatting>
  <conditionalFormatting sqref="C73">
    <cfRule type="cellIs" dxfId="7960" priority="8176" stopIfTrue="1" operator="equal">
      <formula>"Towel"</formula>
    </cfRule>
    <cfRule type="cellIs" dxfId="7959" priority="8177" stopIfTrue="1" operator="equal">
      <formula>"Napkin Hs"</formula>
    </cfRule>
  </conditionalFormatting>
  <conditionalFormatting sqref="C73">
    <cfRule type="cellIs" dxfId="7958" priority="8170" stopIfTrue="1" operator="equal">
      <formula>"Towel"</formula>
    </cfRule>
    <cfRule type="cellIs" dxfId="7957" priority="8171" stopIfTrue="1" operator="equal">
      <formula>"Napkin Hs"</formula>
    </cfRule>
  </conditionalFormatting>
  <conditionalFormatting sqref="C73">
    <cfRule type="cellIs" dxfId="7956" priority="8172" stopIfTrue="1" operator="equal">
      <formula>"Towel"</formula>
    </cfRule>
    <cfRule type="cellIs" dxfId="7955" priority="8173" stopIfTrue="1" operator="equal">
      <formula>"Napkin Hs"</formula>
    </cfRule>
  </conditionalFormatting>
  <conditionalFormatting sqref="C73">
    <cfRule type="cellIs" dxfId="7954" priority="8168" stopIfTrue="1" operator="equal">
      <formula>"Towel"</formula>
    </cfRule>
    <cfRule type="cellIs" dxfId="7953" priority="8169" stopIfTrue="1" operator="equal">
      <formula>"Napkin Hs"</formula>
    </cfRule>
  </conditionalFormatting>
  <conditionalFormatting sqref="C73">
    <cfRule type="cellIs" dxfId="7952" priority="8164" stopIfTrue="1" operator="equal">
      <formula>"Towel"</formula>
    </cfRule>
    <cfRule type="cellIs" dxfId="7951" priority="8165" stopIfTrue="1" operator="equal">
      <formula>"Napkin Hs"</formula>
    </cfRule>
  </conditionalFormatting>
  <conditionalFormatting sqref="C73">
    <cfRule type="cellIs" dxfId="7950" priority="8166" stopIfTrue="1" operator="equal">
      <formula>"Towel"</formula>
    </cfRule>
    <cfRule type="cellIs" dxfId="7949" priority="8167" stopIfTrue="1" operator="equal">
      <formula>"Napkin Hs"</formula>
    </cfRule>
  </conditionalFormatting>
  <conditionalFormatting sqref="C73">
    <cfRule type="cellIs" dxfId="7948" priority="8160" stopIfTrue="1" operator="equal">
      <formula>"Towel"</formula>
    </cfRule>
    <cfRule type="cellIs" dxfId="7947" priority="8161" stopIfTrue="1" operator="equal">
      <formula>"Napkin Hs"</formula>
    </cfRule>
  </conditionalFormatting>
  <conditionalFormatting sqref="C73">
    <cfRule type="cellIs" dxfId="7946" priority="8162" stopIfTrue="1" operator="equal">
      <formula>"Towel"</formula>
    </cfRule>
    <cfRule type="cellIs" dxfId="7945" priority="8163" stopIfTrue="1" operator="equal">
      <formula>"Napkin Hs"</formula>
    </cfRule>
  </conditionalFormatting>
  <conditionalFormatting sqref="C73">
    <cfRule type="cellIs" dxfId="7944" priority="8158" stopIfTrue="1" operator="equal">
      <formula>"Towel"</formula>
    </cfRule>
    <cfRule type="cellIs" dxfId="7943" priority="8159" stopIfTrue="1" operator="equal">
      <formula>"Napkin Hs"</formula>
    </cfRule>
  </conditionalFormatting>
  <conditionalFormatting sqref="C73">
    <cfRule type="cellIs" dxfId="7942" priority="8152" stopIfTrue="1" operator="equal">
      <formula>"Towel"</formula>
    </cfRule>
    <cfRule type="cellIs" dxfId="7941" priority="8153" stopIfTrue="1" operator="equal">
      <formula>"Napkin Hs"</formula>
    </cfRule>
  </conditionalFormatting>
  <conditionalFormatting sqref="C73">
    <cfRule type="cellIs" dxfId="7940" priority="8156" stopIfTrue="1" operator="equal">
      <formula>"Towel"</formula>
    </cfRule>
    <cfRule type="cellIs" dxfId="7939" priority="8157" stopIfTrue="1" operator="equal">
      <formula>"Napkin Hs"</formula>
    </cfRule>
  </conditionalFormatting>
  <conditionalFormatting sqref="C73">
    <cfRule type="cellIs" dxfId="7938" priority="8154" stopIfTrue="1" operator="equal">
      <formula>"Towel"</formula>
    </cfRule>
    <cfRule type="cellIs" dxfId="7937" priority="8155" stopIfTrue="1" operator="equal">
      <formula>"Napkin Hs"</formula>
    </cfRule>
  </conditionalFormatting>
  <conditionalFormatting sqref="C73">
    <cfRule type="cellIs" dxfId="7936" priority="8146" stopIfTrue="1" operator="equal">
      <formula>"Towel"</formula>
    </cfRule>
    <cfRule type="cellIs" dxfId="7935" priority="8147" stopIfTrue="1" operator="equal">
      <formula>"Napkin Hs"</formula>
    </cfRule>
  </conditionalFormatting>
  <conditionalFormatting sqref="C73">
    <cfRule type="cellIs" dxfId="7934" priority="8148" stopIfTrue="1" operator="equal">
      <formula>"Towel"</formula>
    </cfRule>
    <cfRule type="cellIs" dxfId="7933" priority="8149" stopIfTrue="1" operator="equal">
      <formula>"Napkin Hs"</formula>
    </cfRule>
  </conditionalFormatting>
  <conditionalFormatting sqref="C73">
    <cfRule type="cellIs" dxfId="7932" priority="8150" stopIfTrue="1" operator="equal">
      <formula>"Towel"</formula>
    </cfRule>
    <cfRule type="cellIs" dxfId="7931" priority="8151" stopIfTrue="1" operator="equal">
      <formula>"Napkin Hs"</formula>
    </cfRule>
  </conditionalFormatting>
  <conditionalFormatting sqref="C73">
    <cfRule type="cellIs" dxfId="7930" priority="8144" stopIfTrue="1" operator="equal">
      <formula>"Towel"</formula>
    </cfRule>
    <cfRule type="cellIs" dxfId="7929" priority="8145" stopIfTrue="1" operator="equal">
      <formula>"Napkin Hs"</formula>
    </cfRule>
  </conditionalFormatting>
  <conditionalFormatting sqref="C73">
    <cfRule type="cellIs" dxfId="7928" priority="8142" stopIfTrue="1" operator="equal">
      <formula>"Towel"</formula>
    </cfRule>
    <cfRule type="cellIs" dxfId="7927" priority="8143" stopIfTrue="1" operator="equal">
      <formula>"Napkin Hs"</formula>
    </cfRule>
  </conditionalFormatting>
  <conditionalFormatting sqref="C73">
    <cfRule type="cellIs" dxfId="7926" priority="8118" stopIfTrue="1" operator="equal">
      <formula>"Towel"</formula>
    </cfRule>
  </conditionalFormatting>
  <conditionalFormatting sqref="C73">
    <cfRule type="cellIs" dxfId="7925" priority="8119" stopIfTrue="1" operator="equal">
      <formula>"Napkin Hs"</formula>
    </cfRule>
    <cfRule type="cellIs" dxfId="7924" priority="8124" stopIfTrue="1" operator="equal">
      <formula>"Towel"</formula>
    </cfRule>
    <cfRule type="cellIs" dxfId="7923" priority="8125" stopIfTrue="1" operator="equal">
      <formula>"Napkin Hs"</formula>
    </cfRule>
    <cfRule type="cellIs" dxfId="7922" priority="8134" stopIfTrue="1" operator="equal">
      <formula>"Towel"</formula>
    </cfRule>
    <cfRule type="cellIs" dxfId="7921" priority="8135" stopIfTrue="1" operator="equal">
      <formula>"Napkin Hs"</formula>
    </cfRule>
    <cfRule type="cellIs" dxfId="7920" priority="8140" stopIfTrue="1" operator="equal">
      <formula>"Towel"</formula>
    </cfRule>
    <cfRule type="cellIs" dxfId="7919" priority="8141" stopIfTrue="1" operator="equal">
      <formula>"Napkin Hs"</formula>
    </cfRule>
  </conditionalFormatting>
  <conditionalFormatting sqref="C73">
    <cfRule type="cellIs" dxfId="7918" priority="8120" stopIfTrue="1" operator="equal">
      <formula>"Towel"</formula>
    </cfRule>
    <cfRule type="cellIs" dxfId="7917" priority="8121" stopIfTrue="1" operator="equal">
      <formula>"Napkin Hs"</formula>
    </cfRule>
    <cfRule type="cellIs" dxfId="7916" priority="8122" stopIfTrue="1" operator="equal">
      <formula>"Towel"</formula>
    </cfRule>
    <cfRule type="cellIs" dxfId="7915" priority="8123" stopIfTrue="1" operator="equal">
      <formula>"Napkin Hs"</formula>
    </cfRule>
    <cfRule type="cellIs" dxfId="7914" priority="8126" stopIfTrue="1" operator="equal">
      <formula>"Towel"</formula>
    </cfRule>
    <cfRule type="cellIs" dxfId="7913" priority="8127" stopIfTrue="1" operator="equal">
      <formula>"Napkin Hs"</formula>
    </cfRule>
    <cfRule type="cellIs" dxfId="7912" priority="8128" stopIfTrue="1" operator="equal">
      <formula>"Towel"</formula>
    </cfRule>
    <cfRule type="cellIs" dxfId="7911" priority="8129" stopIfTrue="1" operator="equal">
      <formula>"Napkin Hs"</formula>
    </cfRule>
    <cfRule type="cellIs" dxfId="7910" priority="8130" stopIfTrue="1" operator="equal">
      <formula>"Towel"</formula>
    </cfRule>
    <cfRule type="cellIs" dxfId="7909" priority="8131" stopIfTrue="1" operator="equal">
      <formula>"Napkin Hs"</formula>
    </cfRule>
    <cfRule type="cellIs" dxfId="7908" priority="8132" stopIfTrue="1" operator="equal">
      <formula>"Towel"</formula>
    </cfRule>
    <cfRule type="cellIs" dxfId="7907" priority="8133" stopIfTrue="1" operator="equal">
      <formula>"Napkin Hs"</formula>
    </cfRule>
    <cfRule type="cellIs" dxfId="7906" priority="8136" stopIfTrue="1" operator="equal">
      <formula>"Towel"</formula>
    </cfRule>
    <cfRule type="cellIs" dxfId="7905" priority="8137" stopIfTrue="1" operator="equal">
      <formula>"Napkin Hs"</formula>
    </cfRule>
    <cfRule type="cellIs" dxfId="7904" priority="8139" stopIfTrue="1" operator="equal">
      <formula>"Napkin Hs"</formula>
    </cfRule>
  </conditionalFormatting>
  <conditionalFormatting sqref="C73">
    <cfRule type="cellIs" dxfId="7903" priority="8138" stopIfTrue="1" operator="equal">
      <formula>"Towel"</formula>
    </cfRule>
  </conditionalFormatting>
  <conditionalFormatting sqref="C73">
    <cfRule type="cellIs" dxfId="7902" priority="8116" stopIfTrue="1" operator="equal">
      <formula>"Towel"</formula>
    </cfRule>
    <cfRule type="cellIs" dxfId="7901" priority="8117" stopIfTrue="1" operator="equal">
      <formula>"Napkin Hs"</formula>
    </cfRule>
  </conditionalFormatting>
  <conditionalFormatting sqref="C73">
    <cfRule type="cellIs" dxfId="7900" priority="8115" stopIfTrue="1" operator="equal">
      <formula>"Napkin Hs"</formula>
    </cfRule>
  </conditionalFormatting>
  <conditionalFormatting sqref="C73">
    <cfRule type="cellIs" dxfId="7899" priority="8114" stopIfTrue="1" operator="equal">
      <formula>"Towel"</formula>
    </cfRule>
  </conditionalFormatting>
  <conditionalFormatting sqref="C73">
    <cfRule type="cellIs" dxfId="7898" priority="8112" stopIfTrue="1" operator="equal">
      <formula>"Towel"</formula>
    </cfRule>
  </conditionalFormatting>
  <conditionalFormatting sqref="C73">
    <cfRule type="cellIs" dxfId="7897" priority="8113" stopIfTrue="1" operator="equal">
      <formula>"Napkin Hs"</formula>
    </cfRule>
  </conditionalFormatting>
  <conditionalFormatting sqref="C73">
    <cfRule type="cellIs" dxfId="7896" priority="8016" stopIfTrue="1" operator="equal">
      <formula>"Towel"</formula>
    </cfRule>
  </conditionalFormatting>
  <conditionalFormatting sqref="C73">
    <cfRule type="cellIs" dxfId="7895" priority="8026" stopIfTrue="1" operator="equal">
      <formula>"Towel"</formula>
    </cfRule>
    <cfRule type="cellIs" dxfId="7894" priority="8027" stopIfTrue="1" operator="equal">
      <formula>"Napkin Hs"</formula>
    </cfRule>
    <cfRule type="cellIs" dxfId="7893" priority="8032" stopIfTrue="1" operator="equal">
      <formula>"Towel"</formula>
    </cfRule>
    <cfRule type="cellIs" dxfId="7892" priority="8033" stopIfTrue="1" operator="equal">
      <formula>"Napkin Hs"</formula>
    </cfRule>
    <cfRule type="cellIs" dxfId="7891" priority="8038" stopIfTrue="1" operator="equal">
      <formula>"Towel"</formula>
    </cfRule>
    <cfRule type="cellIs" dxfId="7890" priority="8039" stopIfTrue="1" operator="equal">
      <formula>"Napkin Hs"</formula>
    </cfRule>
    <cfRule type="cellIs" dxfId="7889" priority="8040" stopIfTrue="1" operator="equal">
      <formula>"Towel"</formula>
    </cfRule>
    <cfRule type="cellIs" dxfId="7888" priority="8041" stopIfTrue="1" operator="equal">
      <formula>"Napkin Hs"</formula>
    </cfRule>
    <cfRule type="cellIs" dxfId="7887" priority="8046" stopIfTrue="1" operator="equal">
      <formula>"Towel"</formula>
    </cfRule>
    <cfRule type="cellIs" dxfId="7886" priority="8047" stopIfTrue="1" operator="equal">
      <formula>"Napkin Hs"</formula>
    </cfRule>
    <cfRule type="cellIs" dxfId="7885" priority="8056" stopIfTrue="1" operator="equal">
      <formula>"Towel"</formula>
    </cfRule>
    <cfRule type="cellIs" dxfId="7884" priority="8057" stopIfTrue="1" operator="equal">
      <formula>"Napkin Hs"</formula>
    </cfRule>
    <cfRule type="cellIs" dxfId="7883" priority="8062" stopIfTrue="1" operator="equal">
      <formula>"Towel"</formula>
    </cfRule>
    <cfRule type="cellIs" dxfId="7882" priority="8063" stopIfTrue="1" operator="equal">
      <formula>"Napkin Hs"</formula>
    </cfRule>
    <cfRule type="cellIs" dxfId="7881" priority="8064" stopIfTrue="1" operator="equal">
      <formula>"Towel"</formula>
    </cfRule>
    <cfRule type="cellIs" dxfId="7880" priority="8065" stopIfTrue="1" operator="equal">
      <formula>"Napkin Hs"</formula>
    </cfRule>
    <cfRule type="cellIs" dxfId="7879" priority="8070" stopIfTrue="1" operator="equal">
      <formula>"Towel"</formula>
    </cfRule>
    <cfRule type="cellIs" dxfId="7878" priority="8071" stopIfTrue="1" operator="equal">
      <formula>"Napkin Hs"</formula>
    </cfRule>
    <cfRule type="cellIs" dxfId="7877" priority="8080" stopIfTrue="1" operator="equal">
      <formula>"Towel"</formula>
    </cfRule>
    <cfRule type="cellIs" dxfId="7876" priority="8081" stopIfTrue="1" operator="equal">
      <formula>"Napkin Hs"</formula>
    </cfRule>
    <cfRule type="cellIs" dxfId="7875" priority="8082" stopIfTrue="1" operator="equal">
      <formula>"Towel"</formula>
    </cfRule>
    <cfRule type="cellIs" dxfId="7874" priority="8083" stopIfTrue="1" operator="equal">
      <formula>"Napkin Hs"</formula>
    </cfRule>
    <cfRule type="cellIs" dxfId="7873" priority="8088" stopIfTrue="1" operator="equal">
      <formula>"Towel"</formula>
    </cfRule>
    <cfRule type="cellIs" dxfId="7872" priority="8089" stopIfTrue="1" operator="equal">
      <formula>"Napkin Hs"</formula>
    </cfRule>
    <cfRule type="cellIs" dxfId="7871" priority="8098" stopIfTrue="1" operator="equal">
      <formula>"Towel"</formula>
    </cfRule>
    <cfRule type="cellIs" dxfId="7870" priority="8099" stopIfTrue="1" operator="equal">
      <formula>"Napkin Hs"</formula>
    </cfRule>
    <cfRule type="cellIs" dxfId="7869" priority="8100" stopIfTrue="1" operator="equal">
      <formula>"Towel"</formula>
    </cfRule>
    <cfRule type="cellIs" dxfId="7868" priority="8101" stopIfTrue="1" operator="equal">
      <formula>"Napkin Hs"</formula>
    </cfRule>
    <cfRule type="cellIs" dxfId="7867" priority="8107" stopIfTrue="1" operator="equal">
      <formula>"Napkin Hs"</formula>
    </cfRule>
  </conditionalFormatting>
  <conditionalFormatting sqref="C73">
    <cfRule type="cellIs" dxfId="7866" priority="8106" stopIfTrue="1" operator="equal">
      <formula>"Towel"</formula>
    </cfRule>
  </conditionalFormatting>
  <conditionalFormatting sqref="C73">
    <cfRule type="cellIs" dxfId="7865" priority="8017" stopIfTrue="1" operator="equal">
      <formula>"Napkin Hs"</formula>
    </cfRule>
    <cfRule type="cellIs" dxfId="7864" priority="8018" stopIfTrue="1" operator="equal">
      <formula>"Towel"</formula>
    </cfRule>
    <cfRule type="cellIs" dxfId="7863" priority="8019" stopIfTrue="1" operator="equal">
      <formula>"Napkin Hs"</formula>
    </cfRule>
    <cfRule type="cellIs" dxfId="7862" priority="8020" stopIfTrue="1" operator="equal">
      <formula>"Towel"</formula>
    </cfRule>
    <cfRule type="cellIs" dxfId="7861" priority="8021" stopIfTrue="1" operator="equal">
      <formula>"Napkin Hs"</formula>
    </cfRule>
    <cfRule type="cellIs" dxfId="7860" priority="8022" stopIfTrue="1" operator="equal">
      <formula>"Towel"</formula>
    </cfRule>
    <cfRule type="cellIs" dxfId="7859" priority="8023" stopIfTrue="1" operator="equal">
      <formula>"Napkin Hs"</formula>
    </cfRule>
    <cfRule type="cellIs" dxfId="7858" priority="8024" stopIfTrue="1" operator="equal">
      <formula>"Towel"</formula>
    </cfRule>
    <cfRule type="cellIs" dxfId="7857" priority="8025" stopIfTrue="1" operator="equal">
      <formula>"Napkin Hs"</formula>
    </cfRule>
    <cfRule type="cellIs" dxfId="7856" priority="8028" stopIfTrue="1" operator="equal">
      <formula>"Towel"</formula>
    </cfRule>
    <cfRule type="cellIs" dxfId="7855" priority="8029" stopIfTrue="1" operator="equal">
      <formula>"Napkin Hs"</formula>
    </cfRule>
    <cfRule type="cellIs" dxfId="7854" priority="8030" stopIfTrue="1" operator="equal">
      <formula>"Towel"</formula>
    </cfRule>
    <cfRule type="cellIs" dxfId="7853" priority="8031" stopIfTrue="1" operator="equal">
      <formula>"Napkin Hs"</formula>
    </cfRule>
    <cfRule type="cellIs" dxfId="7852" priority="8034" stopIfTrue="1" operator="equal">
      <formula>"Towel"</formula>
    </cfRule>
    <cfRule type="cellIs" dxfId="7851" priority="8035" stopIfTrue="1" operator="equal">
      <formula>"Napkin Hs"</formula>
    </cfRule>
    <cfRule type="cellIs" dxfId="7850" priority="8036" stopIfTrue="1" operator="equal">
      <formula>"Towel"</formula>
    </cfRule>
    <cfRule type="cellIs" dxfId="7849" priority="8037" stopIfTrue="1" operator="equal">
      <formula>"Napkin Hs"</formula>
    </cfRule>
    <cfRule type="cellIs" dxfId="7848" priority="8042" stopIfTrue="1" operator="equal">
      <formula>"Towel"</formula>
    </cfRule>
    <cfRule type="cellIs" dxfId="7847" priority="8043" stopIfTrue="1" operator="equal">
      <formula>"Napkin Hs"</formula>
    </cfRule>
    <cfRule type="cellIs" dxfId="7846" priority="8044" stopIfTrue="1" operator="equal">
      <formula>"Towel"</formula>
    </cfRule>
    <cfRule type="cellIs" dxfId="7845" priority="8045" stopIfTrue="1" operator="equal">
      <formula>"Napkin Hs"</formula>
    </cfRule>
    <cfRule type="cellIs" dxfId="7844" priority="8048" stopIfTrue="1" operator="equal">
      <formula>"Towel"</formula>
    </cfRule>
    <cfRule type="cellIs" dxfId="7843" priority="8049" stopIfTrue="1" operator="equal">
      <formula>"Napkin Hs"</formula>
    </cfRule>
    <cfRule type="cellIs" dxfId="7842" priority="8050" stopIfTrue="1" operator="equal">
      <formula>"Towel"</formula>
    </cfRule>
    <cfRule type="cellIs" dxfId="7841" priority="8051" stopIfTrue="1" operator="equal">
      <formula>"Napkin Hs"</formula>
    </cfRule>
    <cfRule type="cellIs" dxfId="7840" priority="8052" stopIfTrue="1" operator="equal">
      <formula>"Towel"</formula>
    </cfRule>
    <cfRule type="cellIs" dxfId="7839" priority="8053" stopIfTrue="1" operator="equal">
      <formula>"Napkin Hs"</formula>
    </cfRule>
    <cfRule type="cellIs" dxfId="7838" priority="8054" stopIfTrue="1" operator="equal">
      <formula>"Towel"</formula>
    </cfRule>
    <cfRule type="cellIs" dxfId="7837" priority="8055" stopIfTrue="1" operator="equal">
      <formula>"Napkin Hs"</formula>
    </cfRule>
    <cfRule type="cellIs" dxfId="7836" priority="8058" stopIfTrue="1" operator="equal">
      <formula>"Towel"</formula>
    </cfRule>
    <cfRule type="cellIs" dxfId="7835" priority="8059" stopIfTrue="1" operator="equal">
      <formula>"Napkin Hs"</formula>
    </cfRule>
    <cfRule type="cellIs" dxfId="7834" priority="8060" stopIfTrue="1" operator="equal">
      <formula>"Towel"</formula>
    </cfRule>
    <cfRule type="cellIs" dxfId="7833" priority="8061" stopIfTrue="1" operator="equal">
      <formula>"Napkin Hs"</formula>
    </cfRule>
    <cfRule type="cellIs" dxfId="7832" priority="8066" stopIfTrue="1" operator="equal">
      <formula>"Towel"</formula>
    </cfRule>
    <cfRule type="cellIs" dxfId="7831" priority="8067" stopIfTrue="1" operator="equal">
      <formula>"Napkin Hs"</formula>
    </cfRule>
    <cfRule type="cellIs" dxfId="7830" priority="8068" stopIfTrue="1" operator="equal">
      <formula>"Towel"</formula>
    </cfRule>
    <cfRule type="cellIs" dxfId="7829" priority="8069" stopIfTrue="1" operator="equal">
      <formula>"Napkin Hs"</formula>
    </cfRule>
    <cfRule type="cellIs" dxfId="7828" priority="8072" stopIfTrue="1" operator="equal">
      <formula>"Towel"</formula>
    </cfRule>
    <cfRule type="cellIs" dxfId="7827" priority="8073" stopIfTrue="1" operator="equal">
      <formula>"Napkin Hs"</formula>
    </cfRule>
    <cfRule type="cellIs" dxfId="7826" priority="8074" stopIfTrue="1" operator="equal">
      <formula>"Towel"</formula>
    </cfRule>
    <cfRule type="cellIs" dxfId="7825" priority="8075" stopIfTrue="1" operator="equal">
      <formula>"Napkin Hs"</formula>
    </cfRule>
    <cfRule type="cellIs" dxfId="7824" priority="8076" stopIfTrue="1" operator="equal">
      <formula>"Towel"</formula>
    </cfRule>
    <cfRule type="cellIs" dxfId="7823" priority="8077" stopIfTrue="1" operator="equal">
      <formula>"Napkin Hs"</formula>
    </cfRule>
    <cfRule type="cellIs" dxfId="7822" priority="8078" stopIfTrue="1" operator="equal">
      <formula>"Towel"</formula>
    </cfRule>
    <cfRule type="cellIs" dxfId="7821" priority="8079" stopIfTrue="1" operator="equal">
      <formula>"Napkin Hs"</formula>
    </cfRule>
    <cfRule type="cellIs" dxfId="7820" priority="8084" stopIfTrue="1" operator="equal">
      <formula>"Towel"</formula>
    </cfRule>
    <cfRule type="cellIs" dxfId="7819" priority="8085" stopIfTrue="1" operator="equal">
      <formula>"Napkin Hs"</formula>
    </cfRule>
    <cfRule type="cellIs" dxfId="7818" priority="8086" stopIfTrue="1" operator="equal">
      <formula>"Towel"</formula>
    </cfRule>
    <cfRule type="cellIs" dxfId="7817" priority="8087" stopIfTrue="1" operator="equal">
      <formula>"Napkin Hs"</formula>
    </cfRule>
    <cfRule type="cellIs" dxfId="7816" priority="8090" stopIfTrue="1" operator="equal">
      <formula>"Towel"</formula>
    </cfRule>
    <cfRule type="cellIs" dxfId="7815" priority="8091" stopIfTrue="1" operator="equal">
      <formula>"Napkin Hs"</formula>
    </cfRule>
    <cfRule type="cellIs" dxfId="7814" priority="8092" stopIfTrue="1" operator="equal">
      <formula>"Towel"</formula>
    </cfRule>
    <cfRule type="cellIs" dxfId="7813" priority="8093" stopIfTrue="1" operator="equal">
      <formula>"Napkin Hs"</formula>
    </cfRule>
    <cfRule type="cellIs" dxfId="7812" priority="8094" stopIfTrue="1" operator="equal">
      <formula>"Towel"</formula>
    </cfRule>
    <cfRule type="cellIs" dxfId="7811" priority="8095" stopIfTrue="1" operator="equal">
      <formula>"Napkin Hs"</formula>
    </cfRule>
    <cfRule type="cellIs" dxfId="7810" priority="8096" stopIfTrue="1" operator="equal">
      <formula>"Towel"</formula>
    </cfRule>
    <cfRule type="cellIs" dxfId="7809" priority="8097" stopIfTrue="1" operator="equal">
      <formula>"Napkin Hs"</formula>
    </cfRule>
    <cfRule type="cellIs" dxfId="7808" priority="8102" stopIfTrue="1" operator="equal">
      <formula>"Towel"</formula>
    </cfRule>
    <cfRule type="cellIs" dxfId="7807" priority="8103" stopIfTrue="1" operator="equal">
      <formula>"Napkin Hs"</formula>
    </cfRule>
    <cfRule type="cellIs" dxfId="7806" priority="8104" stopIfTrue="1" operator="equal">
      <formula>"Towel"</formula>
    </cfRule>
    <cfRule type="cellIs" dxfId="7805" priority="8105" stopIfTrue="1" operator="equal">
      <formula>"Napkin Hs"</formula>
    </cfRule>
    <cfRule type="cellIs" dxfId="7804" priority="8108" stopIfTrue="1" operator="equal">
      <formula>"Towel"</formula>
    </cfRule>
    <cfRule type="cellIs" dxfId="7803" priority="8109" stopIfTrue="1" operator="equal">
      <formula>"Napkin Hs"</formula>
    </cfRule>
    <cfRule type="cellIs" dxfId="7802" priority="8110" stopIfTrue="1" operator="equal">
      <formula>"Towel"</formula>
    </cfRule>
    <cfRule type="cellIs" dxfId="7801" priority="8111" stopIfTrue="1" operator="equal">
      <formula>"Napkin Hs"</formula>
    </cfRule>
  </conditionalFormatting>
  <conditionalFormatting sqref="C73">
    <cfRule type="cellIs" dxfId="7800" priority="8015" stopIfTrue="1" operator="equal">
      <formula>"Napkin Hs"</formula>
    </cfRule>
  </conditionalFormatting>
  <conditionalFormatting sqref="C73">
    <cfRule type="cellIs" dxfId="7799" priority="8014" stopIfTrue="1" operator="equal">
      <formula>"Napkin Hs"</formula>
    </cfRule>
  </conditionalFormatting>
  <conditionalFormatting sqref="C73">
    <cfRule type="cellIs" dxfId="7798" priority="8013" stopIfTrue="1" operator="equal">
      <formula>"Napkin Hs"</formula>
    </cfRule>
  </conditionalFormatting>
  <conditionalFormatting sqref="C73">
    <cfRule type="cellIs" dxfId="7797" priority="8012" stopIfTrue="1" operator="equal">
      <formula>"Napkin Hs"</formula>
    </cfRule>
  </conditionalFormatting>
  <conditionalFormatting sqref="C73">
    <cfRule type="cellIs" dxfId="7796" priority="8011" stopIfTrue="1" operator="equal">
      <formula>"Napkin Hs"</formula>
    </cfRule>
  </conditionalFormatting>
  <conditionalFormatting sqref="C73">
    <cfRule type="cellIs" dxfId="7795" priority="8010" stopIfTrue="1" operator="equal">
      <formula>"Napkin Hs"</formula>
    </cfRule>
  </conditionalFormatting>
  <conditionalFormatting sqref="C73">
    <cfRule type="cellIs" dxfId="7794" priority="8006" stopIfTrue="1" operator="equal">
      <formula>"Towel"</formula>
    </cfRule>
    <cfRule type="cellIs" dxfId="7793" priority="8007" stopIfTrue="1" operator="equal">
      <formula>"Napkin Hs"</formula>
    </cfRule>
  </conditionalFormatting>
  <conditionalFormatting sqref="C73">
    <cfRule type="cellIs" dxfId="7792" priority="8008" stopIfTrue="1" operator="equal">
      <formula>"Towel"</formula>
    </cfRule>
    <cfRule type="cellIs" dxfId="7791" priority="8009" stopIfTrue="1" operator="equal">
      <formula>"Napkin Hs"</formula>
    </cfRule>
  </conditionalFormatting>
  <conditionalFormatting sqref="C73">
    <cfRule type="cellIs" dxfId="7790" priority="8002" stopIfTrue="1" operator="equal">
      <formula>"Towel"</formula>
    </cfRule>
    <cfRule type="cellIs" dxfId="7789" priority="8003" stopIfTrue="1" operator="equal">
      <formula>"Napkin Hs"</formula>
    </cfRule>
  </conditionalFormatting>
  <conditionalFormatting sqref="C73">
    <cfRule type="cellIs" dxfId="7788" priority="8004" stopIfTrue="1" operator="equal">
      <formula>"Towel"</formula>
    </cfRule>
    <cfRule type="cellIs" dxfId="7787" priority="8005" stopIfTrue="1" operator="equal">
      <formula>"Napkin Hs"</formula>
    </cfRule>
  </conditionalFormatting>
  <conditionalFormatting sqref="B73">
    <cfRule type="cellIs" dxfId="7786" priority="7994" stopIfTrue="1" operator="equal">
      <formula>"Towel"</formula>
    </cfRule>
    <cfRule type="cellIs" dxfId="7785" priority="7995" stopIfTrue="1" operator="equal">
      <formula>"Napkin Hs"</formula>
    </cfRule>
  </conditionalFormatting>
  <conditionalFormatting sqref="B73">
    <cfRule type="cellIs" dxfId="7784" priority="7992" stopIfTrue="1" operator="equal">
      <formula>"Towel"</formula>
    </cfRule>
    <cfRule type="cellIs" dxfId="7783" priority="7993" stopIfTrue="1" operator="equal">
      <formula>"Napkin Hs"</formula>
    </cfRule>
  </conditionalFormatting>
  <conditionalFormatting sqref="B73">
    <cfRule type="cellIs" dxfId="7782" priority="7990" stopIfTrue="1" operator="equal">
      <formula>"Towel"</formula>
    </cfRule>
    <cfRule type="cellIs" dxfId="7781" priority="7991" stopIfTrue="1" operator="equal">
      <formula>"Napkin Hs"</formula>
    </cfRule>
  </conditionalFormatting>
  <conditionalFormatting sqref="B73">
    <cfRule type="cellIs" dxfId="7780" priority="7988" stopIfTrue="1" operator="equal">
      <formula>"Towel"</formula>
    </cfRule>
    <cfRule type="cellIs" dxfId="7779" priority="7989" stopIfTrue="1" operator="equal">
      <formula>"Napkin Hs"</formula>
    </cfRule>
  </conditionalFormatting>
  <conditionalFormatting sqref="B73">
    <cfRule type="cellIs" dxfId="7778" priority="7986" stopIfTrue="1" operator="equal">
      <formula>"Towel"</formula>
    </cfRule>
    <cfRule type="cellIs" dxfId="7777" priority="7987" stopIfTrue="1" operator="equal">
      <formula>"Napkin Hs"</formula>
    </cfRule>
  </conditionalFormatting>
  <conditionalFormatting sqref="B73">
    <cfRule type="cellIs" dxfId="7776" priority="7984" stopIfTrue="1" operator="equal">
      <formula>"Towel"</formula>
    </cfRule>
    <cfRule type="cellIs" dxfId="7775" priority="7985" stopIfTrue="1" operator="equal">
      <formula>"Napkin Hs"</formula>
    </cfRule>
  </conditionalFormatting>
  <conditionalFormatting sqref="B73">
    <cfRule type="cellIs" dxfId="7774" priority="7982" stopIfTrue="1" operator="equal">
      <formula>"Towel"</formula>
    </cfRule>
    <cfRule type="cellIs" dxfId="7773" priority="7983" stopIfTrue="1" operator="equal">
      <formula>"Napkin Hs"</formula>
    </cfRule>
  </conditionalFormatting>
  <conditionalFormatting sqref="B73">
    <cfRule type="cellIs" dxfId="7772" priority="7980" stopIfTrue="1" operator="equal">
      <formula>"Towel"</formula>
    </cfRule>
    <cfRule type="cellIs" dxfId="7771" priority="7981" stopIfTrue="1" operator="equal">
      <formula>"Napkin Hs"</formula>
    </cfRule>
  </conditionalFormatting>
  <conditionalFormatting sqref="B73">
    <cfRule type="cellIs" dxfId="7770" priority="7978" stopIfTrue="1" operator="equal">
      <formula>"Towel"</formula>
    </cfRule>
    <cfRule type="cellIs" dxfId="7769" priority="7979" stopIfTrue="1" operator="equal">
      <formula>"Napkin Hs"</formula>
    </cfRule>
  </conditionalFormatting>
  <conditionalFormatting sqref="B73">
    <cfRule type="cellIs" dxfId="7768" priority="7977" stopIfTrue="1" operator="equal">
      <formula>"Napkin Hs"</formula>
    </cfRule>
  </conditionalFormatting>
  <conditionalFormatting sqref="B73">
    <cfRule type="cellIs" dxfId="7767" priority="7976" stopIfTrue="1" operator="equal">
      <formula>"Napkin Hs"</formula>
    </cfRule>
  </conditionalFormatting>
  <conditionalFormatting sqref="B73">
    <cfRule type="cellIs" dxfId="7766" priority="7975" stopIfTrue="1" operator="equal">
      <formula>"Napkin Hs"</formula>
    </cfRule>
  </conditionalFormatting>
  <conditionalFormatting sqref="B73">
    <cfRule type="cellIs" dxfId="7765" priority="8000" stopIfTrue="1" operator="equal">
      <formula>"Towel"</formula>
    </cfRule>
    <cfRule type="cellIs" dxfId="7764" priority="8001" stopIfTrue="1" operator="equal">
      <formula>"Napkin Hs"</formula>
    </cfRule>
  </conditionalFormatting>
  <conditionalFormatting sqref="B73">
    <cfRule type="cellIs" dxfId="7763" priority="7998" stopIfTrue="1" operator="equal">
      <formula>"Towel"</formula>
    </cfRule>
    <cfRule type="cellIs" dxfId="7762" priority="7999" stopIfTrue="1" operator="equal">
      <formula>"Napkin Hs"</formula>
    </cfRule>
  </conditionalFormatting>
  <conditionalFormatting sqref="B73">
    <cfRule type="cellIs" dxfId="7761" priority="7996" stopIfTrue="1" operator="equal">
      <formula>"Towel"</formula>
    </cfRule>
    <cfRule type="cellIs" dxfId="7760" priority="7997" stopIfTrue="1" operator="equal">
      <formula>"Napkin Hs"</formula>
    </cfRule>
  </conditionalFormatting>
  <conditionalFormatting sqref="C71">
    <cfRule type="cellIs" dxfId="7759" priority="7967" stopIfTrue="1" operator="equal">
      <formula>"Towel"</formula>
    </cfRule>
    <cfRule type="cellIs" dxfId="7758" priority="7968" stopIfTrue="1" operator="equal">
      <formula>"Napkin Hs"</formula>
    </cfRule>
  </conditionalFormatting>
  <conditionalFormatting sqref="B71:C71">
    <cfRule type="cellIs" dxfId="7757" priority="7969" stopIfTrue="1" operator="equal">
      <formula>"Towel"</formula>
    </cfRule>
    <cfRule type="cellIs" dxfId="7756" priority="7970" stopIfTrue="1" operator="equal">
      <formula>"Napkin Hs"</formula>
    </cfRule>
  </conditionalFormatting>
  <conditionalFormatting sqref="C71">
    <cfRule type="cellIs" dxfId="7755" priority="7965" stopIfTrue="1" operator="equal">
      <formula>"Towel"</formula>
    </cfRule>
    <cfRule type="cellIs" dxfId="7754" priority="7966" stopIfTrue="1" operator="equal">
      <formula>"Napkin Hs"</formula>
    </cfRule>
  </conditionalFormatting>
  <conditionalFormatting sqref="B71:C71">
    <cfRule type="cellIs" dxfId="7753" priority="7963" stopIfTrue="1" operator="equal">
      <formula>"Towel"</formula>
    </cfRule>
    <cfRule type="cellIs" dxfId="7752" priority="7964" stopIfTrue="1" operator="equal">
      <formula>"Napkin Hs"</formula>
    </cfRule>
  </conditionalFormatting>
  <conditionalFormatting sqref="C71">
    <cfRule type="cellIs" dxfId="7751" priority="7971" stopIfTrue="1" operator="equal">
      <formula>"Towel"</formula>
    </cfRule>
    <cfRule type="cellIs" dxfId="7750" priority="7972" stopIfTrue="1" operator="equal">
      <formula>"Napkin Hs"</formula>
    </cfRule>
  </conditionalFormatting>
  <conditionalFormatting sqref="C71">
    <cfRule type="cellIs" dxfId="7749" priority="7973" stopIfTrue="1" operator="equal">
      <formula>"Towel"</formula>
    </cfRule>
    <cfRule type="cellIs" dxfId="7748" priority="7974" stopIfTrue="1" operator="equal">
      <formula>"Napkin Hs"</formula>
    </cfRule>
  </conditionalFormatting>
  <conditionalFormatting sqref="B71:C71">
    <cfRule type="cellIs" dxfId="7747" priority="7961" stopIfTrue="1" operator="equal">
      <formula>"Towel"</formula>
    </cfRule>
    <cfRule type="cellIs" dxfId="7746" priority="7962" stopIfTrue="1" operator="equal">
      <formula>"Napkin Hs"</formula>
    </cfRule>
  </conditionalFormatting>
  <conditionalFormatting sqref="C71">
    <cfRule type="cellIs" dxfId="7745" priority="7959" stopIfTrue="1" operator="equal">
      <formula>"Towel"</formula>
    </cfRule>
    <cfRule type="cellIs" dxfId="7744" priority="7960" stopIfTrue="1" operator="equal">
      <formula>"Napkin Hs"</formula>
    </cfRule>
  </conditionalFormatting>
  <conditionalFormatting sqref="C71">
    <cfRule type="cellIs" dxfId="7743" priority="7957" stopIfTrue="1" operator="equal">
      <formula>"Towel"</formula>
    </cfRule>
    <cfRule type="cellIs" dxfId="7742" priority="7958" stopIfTrue="1" operator="equal">
      <formula>"Napkin Hs"</formula>
    </cfRule>
  </conditionalFormatting>
  <conditionalFormatting sqref="C71">
    <cfRule type="cellIs" dxfId="7741" priority="7943" stopIfTrue="1" operator="equal">
      <formula>"Towel"</formula>
    </cfRule>
    <cfRule type="cellIs" dxfId="7740" priority="7944" stopIfTrue="1" operator="equal">
      <formula>"Napkin Hs"</formula>
    </cfRule>
  </conditionalFormatting>
  <conditionalFormatting sqref="C71">
    <cfRule type="cellIs" dxfId="7739" priority="7941" stopIfTrue="1" operator="equal">
      <formula>"Towel"</formula>
    </cfRule>
    <cfRule type="cellIs" dxfId="7738" priority="7942" stopIfTrue="1" operator="equal">
      <formula>"Napkin Hs"</formula>
    </cfRule>
  </conditionalFormatting>
  <conditionalFormatting sqref="C71">
    <cfRule type="cellIs" dxfId="7737" priority="7949" stopIfTrue="1" operator="equal">
      <formula>"Towel"</formula>
    </cfRule>
    <cfRule type="cellIs" dxfId="7736" priority="7950" stopIfTrue="1" operator="equal">
      <formula>"Napkin Hs"</formula>
    </cfRule>
  </conditionalFormatting>
  <conditionalFormatting sqref="B71:C71">
    <cfRule type="cellIs" dxfId="7735" priority="7951" stopIfTrue="1" operator="equal">
      <formula>"Towel"</formula>
    </cfRule>
    <cfRule type="cellIs" dxfId="7734" priority="7952" stopIfTrue="1" operator="equal">
      <formula>"Napkin Hs"</formula>
    </cfRule>
  </conditionalFormatting>
  <conditionalFormatting sqref="C71">
    <cfRule type="cellIs" dxfId="7733" priority="7947" stopIfTrue="1" operator="equal">
      <formula>"Towel"</formula>
    </cfRule>
    <cfRule type="cellIs" dxfId="7732" priority="7948" stopIfTrue="1" operator="equal">
      <formula>"Napkin Hs"</formula>
    </cfRule>
  </conditionalFormatting>
  <conditionalFormatting sqref="B71:C71">
    <cfRule type="cellIs" dxfId="7731" priority="7945" stopIfTrue="1" operator="equal">
      <formula>"Towel"</formula>
    </cfRule>
    <cfRule type="cellIs" dxfId="7730" priority="7946" stopIfTrue="1" operator="equal">
      <formula>"Napkin Hs"</formula>
    </cfRule>
  </conditionalFormatting>
  <conditionalFormatting sqref="C71">
    <cfRule type="cellIs" dxfId="7729" priority="7953" stopIfTrue="1" operator="equal">
      <formula>"Towel"</formula>
    </cfRule>
    <cfRule type="cellIs" dxfId="7728" priority="7954" stopIfTrue="1" operator="equal">
      <formula>"Napkin Hs"</formula>
    </cfRule>
  </conditionalFormatting>
  <conditionalFormatting sqref="C71">
    <cfRule type="cellIs" dxfId="7727" priority="7955" stopIfTrue="1" operator="equal">
      <formula>"Towel"</formula>
    </cfRule>
    <cfRule type="cellIs" dxfId="7726" priority="7956" stopIfTrue="1" operator="equal">
      <formula>"Napkin Hs"</formula>
    </cfRule>
  </conditionalFormatting>
  <conditionalFormatting sqref="C71">
    <cfRule type="cellIs" dxfId="7725" priority="7937" stopIfTrue="1" operator="equal">
      <formula>"Towel"</formula>
    </cfRule>
    <cfRule type="cellIs" dxfId="7724" priority="7938" stopIfTrue="1" operator="equal">
      <formula>"Napkin Hs"</formula>
    </cfRule>
  </conditionalFormatting>
  <conditionalFormatting sqref="B71:C71">
    <cfRule type="cellIs" dxfId="7723" priority="7939" stopIfTrue="1" operator="equal">
      <formula>"Towel"</formula>
    </cfRule>
    <cfRule type="cellIs" dxfId="7722" priority="7940" stopIfTrue="1" operator="equal">
      <formula>"Napkin Hs"</formula>
    </cfRule>
  </conditionalFormatting>
  <conditionalFormatting sqref="C71">
    <cfRule type="cellIs" dxfId="7721" priority="7935" stopIfTrue="1" operator="equal">
      <formula>"Towel"</formula>
    </cfRule>
    <cfRule type="cellIs" dxfId="7720" priority="7936" stopIfTrue="1" operator="equal">
      <formula>"Napkin Hs"</formula>
    </cfRule>
  </conditionalFormatting>
  <conditionalFormatting sqref="B71:C71">
    <cfRule type="cellIs" dxfId="7719" priority="7933" stopIfTrue="1" operator="equal">
      <formula>"Towel"</formula>
    </cfRule>
    <cfRule type="cellIs" dxfId="7718" priority="7934" stopIfTrue="1" operator="equal">
      <formula>"Napkin Hs"</formula>
    </cfRule>
  </conditionalFormatting>
  <conditionalFormatting sqref="C71">
    <cfRule type="cellIs" dxfId="7717" priority="7919" stopIfTrue="1" operator="equal">
      <formula>"Towel"</formula>
    </cfRule>
    <cfRule type="cellIs" dxfId="7716" priority="7920" stopIfTrue="1" operator="equal">
      <formula>"Napkin Hs"</formula>
    </cfRule>
  </conditionalFormatting>
  <conditionalFormatting sqref="C71">
    <cfRule type="cellIs" dxfId="7715" priority="7917" stopIfTrue="1" operator="equal">
      <formula>"Towel"</formula>
    </cfRule>
    <cfRule type="cellIs" dxfId="7714" priority="7918" stopIfTrue="1" operator="equal">
      <formula>"Napkin Hs"</formula>
    </cfRule>
  </conditionalFormatting>
  <conditionalFormatting sqref="C71">
    <cfRule type="cellIs" dxfId="7713" priority="7925" stopIfTrue="1" operator="equal">
      <formula>"Towel"</formula>
    </cfRule>
    <cfRule type="cellIs" dxfId="7712" priority="7926" stopIfTrue="1" operator="equal">
      <formula>"Napkin Hs"</formula>
    </cfRule>
  </conditionalFormatting>
  <conditionalFormatting sqref="B71:C71">
    <cfRule type="cellIs" dxfId="7711" priority="7927" stopIfTrue="1" operator="equal">
      <formula>"Towel"</formula>
    </cfRule>
    <cfRule type="cellIs" dxfId="7710" priority="7928" stopIfTrue="1" operator="equal">
      <formula>"Napkin Hs"</formula>
    </cfRule>
  </conditionalFormatting>
  <conditionalFormatting sqref="C71">
    <cfRule type="cellIs" dxfId="7709" priority="7923" stopIfTrue="1" operator="equal">
      <formula>"Towel"</formula>
    </cfRule>
    <cfRule type="cellIs" dxfId="7708" priority="7924" stopIfTrue="1" operator="equal">
      <formula>"Napkin Hs"</formula>
    </cfRule>
  </conditionalFormatting>
  <conditionalFormatting sqref="B71:C71">
    <cfRule type="cellIs" dxfId="7707" priority="7921" stopIfTrue="1" operator="equal">
      <formula>"Towel"</formula>
    </cfRule>
    <cfRule type="cellIs" dxfId="7706" priority="7922" stopIfTrue="1" operator="equal">
      <formula>"Napkin Hs"</formula>
    </cfRule>
  </conditionalFormatting>
  <conditionalFormatting sqref="C71">
    <cfRule type="cellIs" dxfId="7705" priority="7929" stopIfTrue="1" operator="equal">
      <formula>"Towel"</formula>
    </cfRule>
    <cfRule type="cellIs" dxfId="7704" priority="7930" stopIfTrue="1" operator="equal">
      <formula>"Napkin Hs"</formula>
    </cfRule>
  </conditionalFormatting>
  <conditionalFormatting sqref="C71">
    <cfRule type="cellIs" dxfId="7703" priority="7931" stopIfTrue="1" operator="equal">
      <formula>"Towel"</formula>
    </cfRule>
    <cfRule type="cellIs" dxfId="7702" priority="7932" stopIfTrue="1" operator="equal">
      <formula>"Napkin Hs"</formula>
    </cfRule>
  </conditionalFormatting>
  <conditionalFormatting sqref="C71">
    <cfRule type="cellIs" dxfId="7701" priority="7913" stopIfTrue="1" operator="equal">
      <formula>"Towel"</formula>
    </cfRule>
    <cfRule type="cellIs" dxfId="7700" priority="7914" stopIfTrue="1" operator="equal">
      <formula>"Napkin Hs"</formula>
    </cfRule>
  </conditionalFormatting>
  <conditionalFormatting sqref="B71:C71">
    <cfRule type="cellIs" dxfId="7699" priority="7915" stopIfTrue="1" operator="equal">
      <formula>"Towel"</formula>
    </cfRule>
    <cfRule type="cellIs" dxfId="7698" priority="7916" stopIfTrue="1" operator="equal">
      <formula>"Napkin Hs"</formula>
    </cfRule>
  </conditionalFormatting>
  <conditionalFormatting sqref="C71">
    <cfRule type="cellIs" dxfId="7697" priority="7911" stopIfTrue="1" operator="equal">
      <formula>"Towel"</formula>
    </cfRule>
    <cfRule type="cellIs" dxfId="7696" priority="7912" stopIfTrue="1" operator="equal">
      <formula>"Napkin Hs"</formula>
    </cfRule>
  </conditionalFormatting>
  <conditionalFormatting sqref="B71:C71">
    <cfRule type="cellIs" dxfId="7695" priority="7909" stopIfTrue="1" operator="equal">
      <formula>"Towel"</formula>
    </cfRule>
    <cfRule type="cellIs" dxfId="7694" priority="7910" stopIfTrue="1" operator="equal">
      <formula>"Napkin Hs"</formula>
    </cfRule>
  </conditionalFormatting>
  <conditionalFormatting sqref="B71:C71">
    <cfRule type="cellIs" dxfId="7693" priority="7887" stopIfTrue="1" operator="equal">
      <formula>"Towel"</formula>
    </cfRule>
    <cfRule type="cellIs" dxfId="7692" priority="7888" stopIfTrue="1" operator="equal">
      <formula>"Napkin Hs"</formula>
    </cfRule>
  </conditionalFormatting>
  <conditionalFormatting sqref="C71">
    <cfRule type="cellIs" dxfId="7691" priority="7883" stopIfTrue="1" operator="equal">
      <formula>"Towel"</formula>
    </cfRule>
    <cfRule type="cellIs" dxfId="7690" priority="7884" stopIfTrue="1" operator="equal">
      <formula>"Napkin Hs"</formula>
    </cfRule>
  </conditionalFormatting>
  <conditionalFormatting sqref="C71">
    <cfRule type="cellIs" dxfId="7689" priority="7886" stopIfTrue="1" operator="equal">
      <formula>"Napkin Hs"</formula>
    </cfRule>
  </conditionalFormatting>
  <conditionalFormatting sqref="C71">
    <cfRule type="cellIs" dxfId="7688" priority="7885" stopIfTrue="1" operator="equal">
      <formula>"Towel"</formula>
    </cfRule>
  </conditionalFormatting>
  <conditionalFormatting sqref="B71">
    <cfRule type="cellIs" dxfId="7687" priority="7881" stopIfTrue="1" operator="equal">
      <formula>"Towel"</formula>
    </cfRule>
    <cfRule type="cellIs" dxfId="7686" priority="7882" stopIfTrue="1" operator="equal">
      <formula>"Napkin Hs"</formula>
    </cfRule>
  </conditionalFormatting>
  <conditionalFormatting sqref="B71">
    <cfRule type="cellIs" dxfId="7685" priority="7879" stopIfTrue="1" operator="equal">
      <formula>"Towel"</formula>
    </cfRule>
    <cfRule type="cellIs" dxfId="7684" priority="7880" stopIfTrue="1" operator="equal">
      <formula>"Napkin Hs"</formula>
    </cfRule>
  </conditionalFormatting>
  <conditionalFormatting sqref="B71">
    <cfRule type="cellIs" dxfId="7683" priority="7877" stopIfTrue="1" operator="equal">
      <formula>"Towel"</formula>
    </cfRule>
    <cfRule type="cellIs" dxfId="7682" priority="7878" stopIfTrue="1" operator="equal">
      <formula>"Napkin Hs"</formula>
    </cfRule>
  </conditionalFormatting>
  <conditionalFormatting sqref="B71">
    <cfRule type="cellIs" dxfId="7681" priority="7875" stopIfTrue="1" operator="equal">
      <formula>"Towel"</formula>
    </cfRule>
    <cfRule type="cellIs" dxfId="7680" priority="7876" stopIfTrue="1" operator="equal">
      <formula>"Napkin Hs"</formula>
    </cfRule>
  </conditionalFormatting>
  <conditionalFormatting sqref="B71">
    <cfRule type="cellIs" dxfId="7679" priority="7873" stopIfTrue="1" operator="equal">
      <formula>"Towel"</formula>
    </cfRule>
    <cfRule type="cellIs" dxfId="7678" priority="7874" stopIfTrue="1" operator="equal">
      <formula>"Napkin Hs"</formula>
    </cfRule>
  </conditionalFormatting>
  <conditionalFormatting sqref="B71">
    <cfRule type="cellIs" dxfId="7677" priority="7871" stopIfTrue="1" operator="equal">
      <formula>"Towel"</formula>
    </cfRule>
    <cfRule type="cellIs" dxfId="7676" priority="7872" stopIfTrue="1" operator="equal">
      <formula>"Napkin Hs"</formula>
    </cfRule>
  </conditionalFormatting>
  <conditionalFormatting sqref="B71">
    <cfRule type="cellIs" dxfId="7675" priority="7869" stopIfTrue="1" operator="equal">
      <formula>"Towel"</formula>
    </cfRule>
    <cfRule type="cellIs" dxfId="7674" priority="7870" stopIfTrue="1" operator="equal">
      <formula>"Napkin Hs"</formula>
    </cfRule>
  </conditionalFormatting>
  <conditionalFormatting sqref="B71">
    <cfRule type="cellIs" dxfId="7673" priority="7867" stopIfTrue="1" operator="equal">
      <formula>"Towel"</formula>
    </cfRule>
    <cfRule type="cellIs" dxfId="7672" priority="7868" stopIfTrue="1" operator="equal">
      <formula>"Napkin Hs"</formula>
    </cfRule>
  </conditionalFormatting>
  <conditionalFormatting sqref="B71">
    <cfRule type="cellIs" dxfId="7671" priority="7866" stopIfTrue="1" operator="equal">
      <formula>"Napkin Hs"</formula>
    </cfRule>
  </conditionalFormatting>
  <conditionalFormatting sqref="B71">
    <cfRule type="cellIs" dxfId="7670" priority="7865" stopIfTrue="1" operator="equal">
      <formula>"Napkin Hs"</formula>
    </cfRule>
  </conditionalFormatting>
  <conditionalFormatting sqref="B71">
    <cfRule type="cellIs" dxfId="7669" priority="7864" stopIfTrue="1" operator="equal">
      <formula>"Napkin Hs"</formula>
    </cfRule>
  </conditionalFormatting>
  <conditionalFormatting sqref="C71">
    <cfRule type="cellIs" dxfId="7668" priority="7862" stopIfTrue="1" operator="equal">
      <formula>"Towel"</formula>
    </cfRule>
    <cfRule type="cellIs" dxfId="7667" priority="7863" stopIfTrue="1" operator="equal">
      <formula>"Napkin Hs"</formula>
    </cfRule>
  </conditionalFormatting>
  <conditionalFormatting sqref="C71">
    <cfRule type="cellIs" dxfId="7666" priority="7858" stopIfTrue="1" operator="equal">
      <formula>"Towel"</formula>
    </cfRule>
    <cfRule type="cellIs" dxfId="7665" priority="7859" stopIfTrue="1" operator="equal">
      <formula>"Napkin Hs"</formula>
    </cfRule>
  </conditionalFormatting>
  <conditionalFormatting sqref="C71">
    <cfRule type="cellIs" dxfId="7664" priority="7860" stopIfTrue="1" operator="equal">
      <formula>"Towel"</formula>
    </cfRule>
    <cfRule type="cellIs" dxfId="7663" priority="7861" stopIfTrue="1" operator="equal">
      <formula>"Napkin Hs"</formula>
    </cfRule>
  </conditionalFormatting>
  <conditionalFormatting sqref="C71">
    <cfRule type="cellIs" dxfId="7662" priority="7856" stopIfTrue="1" operator="equal">
      <formula>"Towel"</formula>
    </cfRule>
    <cfRule type="cellIs" dxfId="7661" priority="7857" stopIfTrue="1" operator="equal">
      <formula>"Napkin Hs"</formula>
    </cfRule>
  </conditionalFormatting>
  <conditionalFormatting sqref="C71">
    <cfRule type="cellIs" dxfId="7660" priority="7854" stopIfTrue="1" operator="equal">
      <formula>"Towel"</formula>
    </cfRule>
    <cfRule type="cellIs" dxfId="7659" priority="7855" stopIfTrue="1" operator="equal">
      <formula>"Napkin Hs"</formula>
    </cfRule>
  </conditionalFormatting>
  <conditionalFormatting sqref="C71">
    <cfRule type="cellIs" dxfId="7658" priority="7852" stopIfTrue="1" operator="equal">
      <formula>"Towel"</formula>
    </cfRule>
    <cfRule type="cellIs" dxfId="7657" priority="7853" stopIfTrue="1" operator="equal">
      <formula>"Napkin Hs"</formula>
    </cfRule>
  </conditionalFormatting>
  <conditionalFormatting sqref="C71">
    <cfRule type="cellIs" dxfId="7656" priority="7844" stopIfTrue="1" operator="equal">
      <formula>"Towel"</formula>
    </cfRule>
    <cfRule type="cellIs" dxfId="7655" priority="7845" stopIfTrue="1" operator="equal">
      <formula>"Napkin Hs"</formula>
    </cfRule>
  </conditionalFormatting>
  <conditionalFormatting sqref="C71">
    <cfRule type="cellIs" dxfId="7654" priority="7846" stopIfTrue="1" operator="equal">
      <formula>"Towel"</formula>
    </cfRule>
    <cfRule type="cellIs" dxfId="7653" priority="7847" stopIfTrue="1" operator="equal">
      <formula>"Napkin Hs"</formula>
    </cfRule>
  </conditionalFormatting>
  <conditionalFormatting sqref="C71">
    <cfRule type="cellIs" dxfId="7652" priority="7842" stopIfTrue="1" operator="equal">
      <formula>"Towel"</formula>
    </cfRule>
    <cfRule type="cellIs" dxfId="7651" priority="7843" stopIfTrue="1" operator="equal">
      <formula>"Napkin Hs"</formula>
    </cfRule>
  </conditionalFormatting>
  <conditionalFormatting sqref="C71">
    <cfRule type="cellIs" dxfId="7650" priority="7840" stopIfTrue="1" operator="equal">
      <formula>"Towel"</formula>
    </cfRule>
    <cfRule type="cellIs" dxfId="7649" priority="7841" stopIfTrue="1" operator="equal">
      <formula>"Napkin Hs"</formula>
    </cfRule>
  </conditionalFormatting>
  <conditionalFormatting sqref="C71">
    <cfRule type="cellIs" dxfId="7648" priority="7848" stopIfTrue="1" operator="equal">
      <formula>"Towel"</formula>
    </cfRule>
    <cfRule type="cellIs" dxfId="7647" priority="7849" stopIfTrue="1" operator="equal">
      <formula>"Napkin Hs"</formula>
    </cfRule>
  </conditionalFormatting>
  <conditionalFormatting sqref="C71">
    <cfRule type="cellIs" dxfId="7646" priority="7850" stopIfTrue="1" operator="equal">
      <formula>"Towel"</formula>
    </cfRule>
    <cfRule type="cellIs" dxfId="7645" priority="7851" stopIfTrue="1" operator="equal">
      <formula>"Napkin Hs"</formula>
    </cfRule>
  </conditionalFormatting>
  <conditionalFormatting sqref="C71">
    <cfRule type="cellIs" dxfId="7644" priority="7838" stopIfTrue="1" operator="equal">
      <formula>"Towel"</formula>
    </cfRule>
    <cfRule type="cellIs" dxfId="7643" priority="7839" stopIfTrue="1" operator="equal">
      <formula>"Napkin Hs"</formula>
    </cfRule>
  </conditionalFormatting>
  <conditionalFormatting sqref="C71">
    <cfRule type="cellIs" dxfId="7642" priority="7834" stopIfTrue="1" operator="equal">
      <formula>"Towel"</formula>
    </cfRule>
    <cfRule type="cellIs" dxfId="7641" priority="7835" stopIfTrue="1" operator="equal">
      <formula>"Napkin Hs"</formula>
    </cfRule>
  </conditionalFormatting>
  <conditionalFormatting sqref="C71">
    <cfRule type="cellIs" dxfId="7640" priority="7836" stopIfTrue="1" operator="equal">
      <formula>"Towel"</formula>
    </cfRule>
    <cfRule type="cellIs" dxfId="7639" priority="7837" stopIfTrue="1" operator="equal">
      <formula>"Napkin Hs"</formula>
    </cfRule>
  </conditionalFormatting>
  <conditionalFormatting sqref="C71">
    <cfRule type="cellIs" dxfId="7638" priority="7832" stopIfTrue="1" operator="equal">
      <formula>"Towel"</formula>
    </cfRule>
    <cfRule type="cellIs" dxfId="7637" priority="7833" stopIfTrue="1" operator="equal">
      <formula>"Napkin Hs"</formula>
    </cfRule>
  </conditionalFormatting>
  <conditionalFormatting sqref="C71">
    <cfRule type="cellIs" dxfId="7636" priority="7830" stopIfTrue="1" operator="equal">
      <formula>"Towel"</formula>
    </cfRule>
    <cfRule type="cellIs" dxfId="7635" priority="7831" stopIfTrue="1" operator="equal">
      <formula>"Napkin Hs"</formula>
    </cfRule>
  </conditionalFormatting>
  <conditionalFormatting sqref="C71">
    <cfRule type="cellIs" dxfId="7634" priority="7828" stopIfTrue="1" operator="equal">
      <formula>"Towel"</formula>
    </cfRule>
    <cfRule type="cellIs" dxfId="7633" priority="7829" stopIfTrue="1" operator="equal">
      <formula>"Napkin Hs"</formula>
    </cfRule>
  </conditionalFormatting>
  <conditionalFormatting sqref="C71">
    <cfRule type="cellIs" dxfId="7632" priority="7820" stopIfTrue="1" operator="equal">
      <formula>"Towel"</formula>
    </cfRule>
    <cfRule type="cellIs" dxfId="7631" priority="7821" stopIfTrue="1" operator="equal">
      <formula>"Napkin Hs"</formula>
    </cfRule>
  </conditionalFormatting>
  <conditionalFormatting sqref="C71">
    <cfRule type="cellIs" dxfId="7630" priority="7822" stopIfTrue="1" operator="equal">
      <formula>"Towel"</formula>
    </cfRule>
    <cfRule type="cellIs" dxfId="7629" priority="7823" stopIfTrue="1" operator="equal">
      <formula>"Napkin Hs"</formula>
    </cfRule>
  </conditionalFormatting>
  <conditionalFormatting sqref="C71">
    <cfRule type="cellIs" dxfId="7628" priority="7818" stopIfTrue="1" operator="equal">
      <formula>"Towel"</formula>
    </cfRule>
    <cfRule type="cellIs" dxfId="7627" priority="7819" stopIfTrue="1" operator="equal">
      <formula>"Napkin Hs"</formula>
    </cfRule>
  </conditionalFormatting>
  <conditionalFormatting sqref="C71">
    <cfRule type="cellIs" dxfId="7626" priority="7816" stopIfTrue="1" operator="equal">
      <formula>"Towel"</formula>
    </cfRule>
    <cfRule type="cellIs" dxfId="7625" priority="7817" stopIfTrue="1" operator="equal">
      <formula>"Napkin Hs"</formula>
    </cfRule>
  </conditionalFormatting>
  <conditionalFormatting sqref="C71">
    <cfRule type="cellIs" dxfId="7624" priority="7824" stopIfTrue="1" operator="equal">
      <formula>"Towel"</formula>
    </cfRule>
    <cfRule type="cellIs" dxfId="7623" priority="7825" stopIfTrue="1" operator="equal">
      <formula>"Napkin Hs"</formula>
    </cfRule>
  </conditionalFormatting>
  <conditionalFormatting sqref="C71">
    <cfRule type="cellIs" dxfId="7622" priority="7826" stopIfTrue="1" operator="equal">
      <formula>"Towel"</formula>
    </cfRule>
    <cfRule type="cellIs" dxfId="7621" priority="7827" stopIfTrue="1" operator="equal">
      <formula>"Napkin Hs"</formula>
    </cfRule>
  </conditionalFormatting>
  <conditionalFormatting sqref="C71">
    <cfRule type="cellIs" dxfId="7620" priority="7814" stopIfTrue="1" operator="equal">
      <formula>"Towel"</formula>
    </cfRule>
    <cfRule type="cellIs" dxfId="7619" priority="7815" stopIfTrue="1" operator="equal">
      <formula>"Napkin Hs"</formula>
    </cfRule>
  </conditionalFormatting>
  <conditionalFormatting sqref="C71">
    <cfRule type="cellIs" dxfId="7618" priority="7810" stopIfTrue="1" operator="equal">
      <formula>"Towel"</formula>
    </cfRule>
    <cfRule type="cellIs" dxfId="7617" priority="7811" stopIfTrue="1" operator="equal">
      <formula>"Napkin Hs"</formula>
    </cfRule>
  </conditionalFormatting>
  <conditionalFormatting sqref="C71">
    <cfRule type="cellIs" dxfId="7616" priority="7812" stopIfTrue="1" operator="equal">
      <formula>"Towel"</formula>
    </cfRule>
    <cfRule type="cellIs" dxfId="7615" priority="7813" stopIfTrue="1" operator="equal">
      <formula>"Napkin Hs"</formula>
    </cfRule>
  </conditionalFormatting>
  <conditionalFormatting sqref="C71">
    <cfRule type="cellIs" dxfId="7614" priority="7806" stopIfTrue="1" operator="equal">
      <formula>"Towel"</formula>
    </cfRule>
    <cfRule type="cellIs" dxfId="7613" priority="7807" stopIfTrue="1" operator="equal">
      <formula>"Napkin Hs"</formula>
    </cfRule>
  </conditionalFormatting>
  <conditionalFormatting sqref="C71">
    <cfRule type="cellIs" dxfId="7612" priority="7808" stopIfTrue="1" operator="equal">
      <formula>"Towel"</formula>
    </cfRule>
    <cfRule type="cellIs" dxfId="7611" priority="7809" stopIfTrue="1" operator="equal">
      <formula>"Napkin Hs"</formula>
    </cfRule>
  </conditionalFormatting>
  <conditionalFormatting sqref="C71">
    <cfRule type="cellIs" dxfId="7610" priority="7804" stopIfTrue="1" operator="equal">
      <formula>"Towel"</formula>
    </cfRule>
    <cfRule type="cellIs" dxfId="7609" priority="7805" stopIfTrue="1" operator="equal">
      <formula>"Napkin Hs"</formula>
    </cfRule>
  </conditionalFormatting>
  <conditionalFormatting sqref="C71">
    <cfRule type="cellIs" dxfId="7608" priority="7798" stopIfTrue="1" operator="equal">
      <formula>"Towel"</formula>
    </cfRule>
    <cfRule type="cellIs" dxfId="7607" priority="7799" stopIfTrue="1" operator="equal">
      <formula>"Napkin Hs"</formula>
    </cfRule>
  </conditionalFormatting>
  <conditionalFormatting sqref="C71">
    <cfRule type="cellIs" dxfId="7606" priority="7802" stopIfTrue="1" operator="equal">
      <formula>"Towel"</formula>
    </cfRule>
    <cfRule type="cellIs" dxfId="7605" priority="7803" stopIfTrue="1" operator="equal">
      <formula>"Napkin Hs"</formula>
    </cfRule>
  </conditionalFormatting>
  <conditionalFormatting sqref="C71">
    <cfRule type="cellIs" dxfId="7604" priority="7800" stopIfTrue="1" operator="equal">
      <formula>"Towel"</formula>
    </cfRule>
    <cfRule type="cellIs" dxfId="7603" priority="7801" stopIfTrue="1" operator="equal">
      <formula>"Napkin Hs"</formula>
    </cfRule>
  </conditionalFormatting>
  <conditionalFormatting sqref="C71">
    <cfRule type="cellIs" dxfId="7602" priority="7792" stopIfTrue="1" operator="equal">
      <formula>"Towel"</formula>
    </cfRule>
    <cfRule type="cellIs" dxfId="7601" priority="7793" stopIfTrue="1" operator="equal">
      <formula>"Napkin Hs"</formula>
    </cfRule>
  </conditionalFormatting>
  <conditionalFormatting sqref="C71">
    <cfRule type="cellIs" dxfId="7600" priority="7794" stopIfTrue="1" operator="equal">
      <formula>"Towel"</formula>
    </cfRule>
    <cfRule type="cellIs" dxfId="7599" priority="7795" stopIfTrue="1" operator="equal">
      <formula>"Napkin Hs"</formula>
    </cfRule>
  </conditionalFormatting>
  <conditionalFormatting sqref="C71">
    <cfRule type="cellIs" dxfId="7598" priority="7796" stopIfTrue="1" operator="equal">
      <formula>"Towel"</formula>
    </cfRule>
    <cfRule type="cellIs" dxfId="7597" priority="7797" stopIfTrue="1" operator="equal">
      <formula>"Napkin Hs"</formula>
    </cfRule>
  </conditionalFormatting>
  <conditionalFormatting sqref="C71">
    <cfRule type="cellIs" dxfId="7596" priority="7790" stopIfTrue="1" operator="equal">
      <formula>"Towel"</formula>
    </cfRule>
    <cfRule type="cellIs" dxfId="7595" priority="7791" stopIfTrue="1" operator="equal">
      <formula>"Napkin Hs"</formula>
    </cfRule>
  </conditionalFormatting>
  <conditionalFormatting sqref="C71">
    <cfRule type="cellIs" dxfId="7594" priority="7788" stopIfTrue="1" operator="equal">
      <formula>"Towel"</formula>
    </cfRule>
    <cfRule type="cellIs" dxfId="7593" priority="7789" stopIfTrue="1" operator="equal">
      <formula>"Napkin Hs"</formula>
    </cfRule>
  </conditionalFormatting>
  <conditionalFormatting sqref="C71">
    <cfRule type="cellIs" dxfId="7592" priority="7764" stopIfTrue="1" operator="equal">
      <formula>"Towel"</formula>
    </cfRule>
  </conditionalFormatting>
  <conditionalFormatting sqref="C71">
    <cfRule type="cellIs" dxfId="7591" priority="7765" stopIfTrue="1" operator="equal">
      <formula>"Napkin Hs"</formula>
    </cfRule>
    <cfRule type="cellIs" dxfId="7590" priority="7770" stopIfTrue="1" operator="equal">
      <formula>"Towel"</formula>
    </cfRule>
    <cfRule type="cellIs" dxfId="7589" priority="7771" stopIfTrue="1" operator="equal">
      <formula>"Napkin Hs"</formula>
    </cfRule>
    <cfRule type="cellIs" dxfId="7588" priority="7780" stopIfTrue="1" operator="equal">
      <formula>"Towel"</formula>
    </cfRule>
    <cfRule type="cellIs" dxfId="7587" priority="7781" stopIfTrue="1" operator="equal">
      <formula>"Napkin Hs"</formula>
    </cfRule>
    <cfRule type="cellIs" dxfId="7586" priority="7786" stopIfTrue="1" operator="equal">
      <formula>"Towel"</formula>
    </cfRule>
    <cfRule type="cellIs" dxfId="7585" priority="7787" stopIfTrue="1" operator="equal">
      <formula>"Napkin Hs"</formula>
    </cfRule>
  </conditionalFormatting>
  <conditionalFormatting sqref="C71">
    <cfRule type="cellIs" dxfId="7584" priority="7766" stopIfTrue="1" operator="equal">
      <formula>"Towel"</formula>
    </cfRule>
    <cfRule type="cellIs" dxfId="7583" priority="7767" stopIfTrue="1" operator="equal">
      <formula>"Napkin Hs"</formula>
    </cfRule>
    <cfRule type="cellIs" dxfId="7582" priority="7768" stopIfTrue="1" operator="equal">
      <formula>"Towel"</formula>
    </cfRule>
    <cfRule type="cellIs" dxfId="7581" priority="7769" stopIfTrue="1" operator="equal">
      <formula>"Napkin Hs"</formula>
    </cfRule>
    <cfRule type="cellIs" dxfId="7580" priority="7772" stopIfTrue="1" operator="equal">
      <formula>"Towel"</formula>
    </cfRule>
    <cfRule type="cellIs" dxfId="7579" priority="7773" stopIfTrue="1" operator="equal">
      <formula>"Napkin Hs"</formula>
    </cfRule>
    <cfRule type="cellIs" dxfId="7578" priority="7774" stopIfTrue="1" operator="equal">
      <formula>"Towel"</formula>
    </cfRule>
    <cfRule type="cellIs" dxfId="7577" priority="7775" stopIfTrue="1" operator="equal">
      <formula>"Napkin Hs"</formula>
    </cfRule>
    <cfRule type="cellIs" dxfId="7576" priority="7776" stopIfTrue="1" operator="equal">
      <formula>"Towel"</formula>
    </cfRule>
    <cfRule type="cellIs" dxfId="7575" priority="7777" stopIfTrue="1" operator="equal">
      <formula>"Napkin Hs"</formula>
    </cfRule>
    <cfRule type="cellIs" dxfId="7574" priority="7778" stopIfTrue="1" operator="equal">
      <formula>"Towel"</formula>
    </cfRule>
    <cfRule type="cellIs" dxfId="7573" priority="7779" stopIfTrue="1" operator="equal">
      <formula>"Napkin Hs"</formula>
    </cfRule>
    <cfRule type="cellIs" dxfId="7572" priority="7782" stopIfTrue="1" operator="equal">
      <formula>"Towel"</formula>
    </cfRule>
    <cfRule type="cellIs" dxfId="7571" priority="7783" stopIfTrue="1" operator="equal">
      <formula>"Napkin Hs"</formula>
    </cfRule>
    <cfRule type="cellIs" dxfId="7570" priority="7785" stopIfTrue="1" operator="equal">
      <formula>"Napkin Hs"</formula>
    </cfRule>
  </conditionalFormatting>
  <conditionalFormatting sqref="C71">
    <cfRule type="cellIs" dxfId="7569" priority="7784" stopIfTrue="1" operator="equal">
      <formula>"Towel"</formula>
    </cfRule>
  </conditionalFormatting>
  <conditionalFormatting sqref="C71">
    <cfRule type="cellIs" dxfId="7568" priority="7762" stopIfTrue="1" operator="equal">
      <formula>"Towel"</formula>
    </cfRule>
    <cfRule type="cellIs" dxfId="7567" priority="7763" stopIfTrue="1" operator="equal">
      <formula>"Napkin Hs"</formula>
    </cfRule>
  </conditionalFormatting>
  <conditionalFormatting sqref="C71">
    <cfRule type="cellIs" dxfId="7566" priority="7761" stopIfTrue="1" operator="equal">
      <formula>"Napkin Hs"</formula>
    </cfRule>
  </conditionalFormatting>
  <conditionalFormatting sqref="C71">
    <cfRule type="cellIs" dxfId="7565" priority="7760" stopIfTrue="1" operator="equal">
      <formula>"Towel"</formula>
    </cfRule>
  </conditionalFormatting>
  <conditionalFormatting sqref="C71">
    <cfRule type="cellIs" dxfId="7564" priority="7758" stopIfTrue="1" operator="equal">
      <formula>"Towel"</formula>
    </cfRule>
  </conditionalFormatting>
  <conditionalFormatting sqref="C71">
    <cfRule type="cellIs" dxfId="7563" priority="7759" stopIfTrue="1" operator="equal">
      <formula>"Napkin Hs"</formula>
    </cfRule>
  </conditionalFormatting>
  <conditionalFormatting sqref="C71">
    <cfRule type="cellIs" dxfId="7562" priority="7662" stopIfTrue="1" operator="equal">
      <formula>"Towel"</formula>
    </cfRule>
  </conditionalFormatting>
  <conditionalFormatting sqref="C71">
    <cfRule type="cellIs" dxfId="7561" priority="7672" stopIfTrue="1" operator="equal">
      <formula>"Towel"</formula>
    </cfRule>
    <cfRule type="cellIs" dxfId="7560" priority="7673" stopIfTrue="1" operator="equal">
      <formula>"Napkin Hs"</formula>
    </cfRule>
    <cfRule type="cellIs" dxfId="7559" priority="7678" stopIfTrue="1" operator="equal">
      <formula>"Towel"</formula>
    </cfRule>
    <cfRule type="cellIs" dxfId="7558" priority="7679" stopIfTrue="1" operator="equal">
      <formula>"Napkin Hs"</formula>
    </cfRule>
    <cfRule type="cellIs" dxfId="7557" priority="7684" stopIfTrue="1" operator="equal">
      <formula>"Towel"</formula>
    </cfRule>
    <cfRule type="cellIs" dxfId="7556" priority="7685" stopIfTrue="1" operator="equal">
      <formula>"Napkin Hs"</formula>
    </cfRule>
    <cfRule type="cellIs" dxfId="7555" priority="7686" stopIfTrue="1" operator="equal">
      <formula>"Towel"</formula>
    </cfRule>
    <cfRule type="cellIs" dxfId="7554" priority="7687" stopIfTrue="1" operator="equal">
      <formula>"Napkin Hs"</formula>
    </cfRule>
    <cfRule type="cellIs" dxfId="7553" priority="7692" stopIfTrue="1" operator="equal">
      <formula>"Towel"</formula>
    </cfRule>
    <cfRule type="cellIs" dxfId="7552" priority="7693" stopIfTrue="1" operator="equal">
      <formula>"Napkin Hs"</formula>
    </cfRule>
    <cfRule type="cellIs" dxfId="7551" priority="7702" stopIfTrue="1" operator="equal">
      <formula>"Towel"</formula>
    </cfRule>
    <cfRule type="cellIs" dxfId="7550" priority="7703" stopIfTrue="1" operator="equal">
      <formula>"Napkin Hs"</formula>
    </cfRule>
    <cfRule type="cellIs" dxfId="7549" priority="7708" stopIfTrue="1" operator="equal">
      <formula>"Towel"</formula>
    </cfRule>
    <cfRule type="cellIs" dxfId="7548" priority="7709" stopIfTrue="1" operator="equal">
      <formula>"Napkin Hs"</formula>
    </cfRule>
    <cfRule type="cellIs" dxfId="7547" priority="7710" stopIfTrue="1" operator="equal">
      <formula>"Towel"</formula>
    </cfRule>
    <cfRule type="cellIs" dxfId="7546" priority="7711" stopIfTrue="1" operator="equal">
      <formula>"Napkin Hs"</formula>
    </cfRule>
    <cfRule type="cellIs" dxfId="7545" priority="7716" stopIfTrue="1" operator="equal">
      <formula>"Towel"</formula>
    </cfRule>
    <cfRule type="cellIs" dxfId="7544" priority="7717" stopIfTrue="1" operator="equal">
      <formula>"Napkin Hs"</formula>
    </cfRule>
    <cfRule type="cellIs" dxfId="7543" priority="7726" stopIfTrue="1" operator="equal">
      <formula>"Towel"</formula>
    </cfRule>
    <cfRule type="cellIs" dxfId="7542" priority="7727" stopIfTrue="1" operator="equal">
      <formula>"Napkin Hs"</formula>
    </cfRule>
    <cfRule type="cellIs" dxfId="7541" priority="7728" stopIfTrue="1" operator="equal">
      <formula>"Towel"</formula>
    </cfRule>
    <cfRule type="cellIs" dxfId="7540" priority="7729" stopIfTrue="1" operator="equal">
      <formula>"Napkin Hs"</formula>
    </cfRule>
    <cfRule type="cellIs" dxfId="7539" priority="7734" stopIfTrue="1" operator="equal">
      <formula>"Towel"</formula>
    </cfRule>
    <cfRule type="cellIs" dxfId="7538" priority="7735" stopIfTrue="1" operator="equal">
      <formula>"Napkin Hs"</formula>
    </cfRule>
    <cfRule type="cellIs" dxfId="7537" priority="7744" stopIfTrue="1" operator="equal">
      <formula>"Towel"</formula>
    </cfRule>
    <cfRule type="cellIs" dxfId="7536" priority="7745" stopIfTrue="1" operator="equal">
      <formula>"Napkin Hs"</formula>
    </cfRule>
    <cfRule type="cellIs" dxfId="7535" priority="7746" stopIfTrue="1" operator="equal">
      <formula>"Towel"</formula>
    </cfRule>
    <cfRule type="cellIs" dxfId="7534" priority="7747" stopIfTrue="1" operator="equal">
      <formula>"Napkin Hs"</formula>
    </cfRule>
    <cfRule type="cellIs" dxfId="7533" priority="7753" stopIfTrue="1" operator="equal">
      <formula>"Napkin Hs"</formula>
    </cfRule>
  </conditionalFormatting>
  <conditionalFormatting sqref="C71">
    <cfRule type="cellIs" dxfId="7532" priority="7752" stopIfTrue="1" operator="equal">
      <formula>"Towel"</formula>
    </cfRule>
  </conditionalFormatting>
  <conditionalFormatting sqref="C71">
    <cfRule type="cellIs" dxfId="7531" priority="7663" stopIfTrue="1" operator="equal">
      <formula>"Napkin Hs"</formula>
    </cfRule>
    <cfRule type="cellIs" dxfId="7530" priority="7664" stopIfTrue="1" operator="equal">
      <formula>"Towel"</formula>
    </cfRule>
    <cfRule type="cellIs" dxfId="7529" priority="7665" stopIfTrue="1" operator="equal">
      <formula>"Napkin Hs"</formula>
    </cfRule>
    <cfRule type="cellIs" dxfId="7528" priority="7666" stopIfTrue="1" operator="equal">
      <formula>"Towel"</formula>
    </cfRule>
    <cfRule type="cellIs" dxfId="7527" priority="7667" stopIfTrue="1" operator="equal">
      <formula>"Napkin Hs"</formula>
    </cfRule>
    <cfRule type="cellIs" dxfId="7526" priority="7668" stopIfTrue="1" operator="equal">
      <formula>"Towel"</formula>
    </cfRule>
    <cfRule type="cellIs" dxfId="7525" priority="7669" stopIfTrue="1" operator="equal">
      <formula>"Napkin Hs"</formula>
    </cfRule>
    <cfRule type="cellIs" dxfId="7524" priority="7670" stopIfTrue="1" operator="equal">
      <formula>"Towel"</formula>
    </cfRule>
    <cfRule type="cellIs" dxfId="7523" priority="7671" stopIfTrue="1" operator="equal">
      <formula>"Napkin Hs"</formula>
    </cfRule>
    <cfRule type="cellIs" dxfId="7522" priority="7674" stopIfTrue="1" operator="equal">
      <formula>"Towel"</formula>
    </cfRule>
    <cfRule type="cellIs" dxfId="7521" priority="7675" stopIfTrue="1" operator="equal">
      <formula>"Napkin Hs"</formula>
    </cfRule>
    <cfRule type="cellIs" dxfId="7520" priority="7676" stopIfTrue="1" operator="equal">
      <formula>"Towel"</formula>
    </cfRule>
    <cfRule type="cellIs" dxfId="7519" priority="7677" stopIfTrue="1" operator="equal">
      <formula>"Napkin Hs"</formula>
    </cfRule>
    <cfRule type="cellIs" dxfId="7518" priority="7680" stopIfTrue="1" operator="equal">
      <formula>"Towel"</formula>
    </cfRule>
    <cfRule type="cellIs" dxfId="7517" priority="7681" stopIfTrue="1" operator="equal">
      <formula>"Napkin Hs"</formula>
    </cfRule>
    <cfRule type="cellIs" dxfId="7516" priority="7682" stopIfTrue="1" operator="equal">
      <formula>"Towel"</formula>
    </cfRule>
    <cfRule type="cellIs" dxfId="7515" priority="7683" stopIfTrue="1" operator="equal">
      <formula>"Napkin Hs"</formula>
    </cfRule>
    <cfRule type="cellIs" dxfId="7514" priority="7688" stopIfTrue="1" operator="equal">
      <formula>"Towel"</formula>
    </cfRule>
    <cfRule type="cellIs" dxfId="7513" priority="7689" stopIfTrue="1" operator="equal">
      <formula>"Napkin Hs"</formula>
    </cfRule>
    <cfRule type="cellIs" dxfId="7512" priority="7690" stopIfTrue="1" operator="equal">
      <formula>"Towel"</formula>
    </cfRule>
    <cfRule type="cellIs" dxfId="7511" priority="7691" stopIfTrue="1" operator="equal">
      <formula>"Napkin Hs"</formula>
    </cfRule>
    <cfRule type="cellIs" dxfId="7510" priority="7694" stopIfTrue="1" operator="equal">
      <formula>"Towel"</formula>
    </cfRule>
    <cfRule type="cellIs" dxfId="7509" priority="7695" stopIfTrue="1" operator="equal">
      <formula>"Napkin Hs"</formula>
    </cfRule>
    <cfRule type="cellIs" dxfId="7508" priority="7696" stopIfTrue="1" operator="equal">
      <formula>"Towel"</formula>
    </cfRule>
    <cfRule type="cellIs" dxfId="7507" priority="7697" stopIfTrue="1" operator="equal">
      <formula>"Napkin Hs"</formula>
    </cfRule>
    <cfRule type="cellIs" dxfId="7506" priority="7698" stopIfTrue="1" operator="equal">
      <formula>"Towel"</formula>
    </cfRule>
    <cfRule type="cellIs" dxfId="7505" priority="7699" stopIfTrue="1" operator="equal">
      <formula>"Napkin Hs"</formula>
    </cfRule>
    <cfRule type="cellIs" dxfId="7504" priority="7700" stopIfTrue="1" operator="equal">
      <formula>"Towel"</formula>
    </cfRule>
    <cfRule type="cellIs" dxfId="7503" priority="7701" stopIfTrue="1" operator="equal">
      <formula>"Napkin Hs"</formula>
    </cfRule>
    <cfRule type="cellIs" dxfId="7502" priority="7704" stopIfTrue="1" operator="equal">
      <formula>"Towel"</formula>
    </cfRule>
    <cfRule type="cellIs" dxfId="7501" priority="7705" stopIfTrue="1" operator="equal">
      <formula>"Napkin Hs"</formula>
    </cfRule>
    <cfRule type="cellIs" dxfId="7500" priority="7706" stopIfTrue="1" operator="equal">
      <formula>"Towel"</formula>
    </cfRule>
    <cfRule type="cellIs" dxfId="7499" priority="7707" stopIfTrue="1" operator="equal">
      <formula>"Napkin Hs"</formula>
    </cfRule>
    <cfRule type="cellIs" dxfId="7498" priority="7712" stopIfTrue="1" operator="equal">
      <formula>"Towel"</formula>
    </cfRule>
    <cfRule type="cellIs" dxfId="7497" priority="7713" stopIfTrue="1" operator="equal">
      <formula>"Napkin Hs"</formula>
    </cfRule>
    <cfRule type="cellIs" dxfId="7496" priority="7714" stopIfTrue="1" operator="equal">
      <formula>"Towel"</formula>
    </cfRule>
    <cfRule type="cellIs" dxfId="7495" priority="7715" stopIfTrue="1" operator="equal">
      <formula>"Napkin Hs"</formula>
    </cfRule>
    <cfRule type="cellIs" dxfId="7494" priority="7718" stopIfTrue="1" operator="equal">
      <formula>"Towel"</formula>
    </cfRule>
    <cfRule type="cellIs" dxfId="7493" priority="7719" stopIfTrue="1" operator="equal">
      <formula>"Napkin Hs"</formula>
    </cfRule>
    <cfRule type="cellIs" dxfId="7492" priority="7720" stopIfTrue="1" operator="equal">
      <formula>"Towel"</formula>
    </cfRule>
    <cfRule type="cellIs" dxfId="7491" priority="7721" stopIfTrue="1" operator="equal">
      <formula>"Napkin Hs"</formula>
    </cfRule>
    <cfRule type="cellIs" dxfId="7490" priority="7722" stopIfTrue="1" operator="equal">
      <formula>"Towel"</formula>
    </cfRule>
    <cfRule type="cellIs" dxfId="7489" priority="7723" stopIfTrue="1" operator="equal">
      <formula>"Napkin Hs"</formula>
    </cfRule>
    <cfRule type="cellIs" dxfId="7488" priority="7724" stopIfTrue="1" operator="equal">
      <formula>"Towel"</formula>
    </cfRule>
    <cfRule type="cellIs" dxfId="7487" priority="7725" stopIfTrue="1" operator="equal">
      <formula>"Napkin Hs"</formula>
    </cfRule>
    <cfRule type="cellIs" dxfId="7486" priority="7730" stopIfTrue="1" operator="equal">
      <formula>"Towel"</formula>
    </cfRule>
    <cfRule type="cellIs" dxfId="7485" priority="7731" stopIfTrue="1" operator="equal">
      <formula>"Napkin Hs"</formula>
    </cfRule>
    <cfRule type="cellIs" dxfId="7484" priority="7732" stopIfTrue="1" operator="equal">
      <formula>"Towel"</formula>
    </cfRule>
    <cfRule type="cellIs" dxfId="7483" priority="7733" stopIfTrue="1" operator="equal">
      <formula>"Napkin Hs"</formula>
    </cfRule>
    <cfRule type="cellIs" dxfId="7482" priority="7736" stopIfTrue="1" operator="equal">
      <formula>"Towel"</formula>
    </cfRule>
    <cfRule type="cellIs" dxfId="7481" priority="7737" stopIfTrue="1" operator="equal">
      <formula>"Napkin Hs"</formula>
    </cfRule>
    <cfRule type="cellIs" dxfId="7480" priority="7738" stopIfTrue="1" operator="equal">
      <formula>"Towel"</formula>
    </cfRule>
    <cfRule type="cellIs" dxfId="7479" priority="7739" stopIfTrue="1" operator="equal">
      <formula>"Napkin Hs"</formula>
    </cfRule>
    <cfRule type="cellIs" dxfId="7478" priority="7740" stopIfTrue="1" operator="equal">
      <formula>"Towel"</formula>
    </cfRule>
    <cfRule type="cellIs" dxfId="7477" priority="7741" stopIfTrue="1" operator="equal">
      <formula>"Napkin Hs"</formula>
    </cfRule>
    <cfRule type="cellIs" dxfId="7476" priority="7742" stopIfTrue="1" operator="equal">
      <formula>"Towel"</formula>
    </cfRule>
    <cfRule type="cellIs" dxfId="7475" priority="7743" stopIfTrue="1" operator="equal">
      <formula>"Napkin Hs"</formula>
    </cfRule>
    <cfRule type="cellIs" dxfId="7474" priority="7748" stopIfTrue="1" operator="equal">
      <formula>"Towel"</formula>
    </cfRule>
    <cfRule type="cellIs" dxfId="7473" priority="7749" stopIfTrue="1" operator="equal">
      <formula>"Napkin Hs"</formula>
    </cfRule>
    <cfRule type="cellIs" dxfId="7472" priority="7750" stopIfTrue="1" operator="equal">
      <formula>"Towel"</formula>
    </cfRule>
    <cfRule type="cellIs" dxfId="7471" priority="7751" stopIfTrue="1" operator="equal">
      <formula>"Napkin Hs"</formula>
    </cfRule>
    <cfRule type="cellIs" dxfId="7470" priority="7754" stopIfTrue="1" operator="equal">
      <formula>"Towel"</formula>
    </cfRule>
    <cfRule type="cellIs" dxfId="7469" priority="7755" stopIfTrue="1" operator="equal">
      <formula>"Napkin Hs"</formula>
    </cfRule>
    <cfRule type="cellIs" dxfId="7468" priority="7756" stopIfTrue="1" operator="equal">
      <formula>"Towel"</formula>
    </cfRule>
    <cfRule type="cellIs" dxfId="7467" priority="7757" stopIfTrue="1" operator="equal">
      <formula>"Napkin Hs"</formula>
    </cfRule>
  </conditionalFormatting>
  <conditionalFormatting sqref="C71">
    <cfRule type="cellIs" dxfId="7466" priority="7661" stopIfTrue="1" operator="equal">
      <formula>"Napkin Hs"</formula>
    </cfRule>
  </conditionalFormatting>
  <conditionalFormatting sqref="C71">
    <cfRule type="cellIs" dxfId="7465" priority="7660" stopIfTrue="1" operator="equal">
      <formula>"Napkin Hs"</formula>
    </cfRule>
  </conditionalFormatting>
  <conditionalFormatting sqref="C71">
    <cfRule type="cellIs" dxfId="7464" priority="7659" stopIfTrue="1" operator="equal">
      <formula>"Napkin Hs"</formula>
    </cfRule>
  </conditionalFormatting>
  <conditionalFormatting sqref="C71">
    <cfRule type="cellIs" dxfId="7463" priority="7658" stopIfTrue="1" operator="equal">
      <formula>"Napkin Hs"</formula>
    </cfRule>
  </conditionalFormatting>
  <conditionalFormatting sqref="C71">
    <cfRule type="cellIs" dxfId="7462" priority="7657" stopIfTrue="1" operator="equal">
      <formula>"Napkin Hs"</formula>
    </cfRule>
  </conditionalFormatting>
  <conditionalFormatting sqref="C71">
    <cfRule type="cellIs" dxfId="7461" priority="7656" stopIfTrue="1" operator="equal">
      <formula>"Napkin Hs"</formula>
    </cfRule>
  </conditionalFormatting>
  <conditionalFormatting sqref="C71">
    <cfRule type="cellIs" dxfId="7460" priority="7652" stopIfTrue="1" operator="equal">
      <formula>"Towel"</formula>
    </cfRule>
    <cfRule type="cellIs" dxfId="7459" priority="7653" stopIfTrue="1" operator="equal">
      <formula>"Napkin Hs"</formula>
    </cfRule>
  </conditionalFormatting>
  <conditionalFormatting sqref="C71">
    <cfRule type="cellIs" dxfId="7458" priority="7654" stopIfTrue="1" operator="equal">
      <formula>"Towel"</formula>
    </cfRule>
    <cfRule type="cellIs" dxfId="7457" priority="7655" stopIfTrue="1" operator="equal">
      <formula>"Napkin Hs"</formula>
    </cfRule>
  </conditionalFormatting>
  <conditionalFormatting sqref="C71">
    <cfRule type="cellIs" dxfId="7456" priority="7648" stopIfTrue="1" operator="equal">
      <formula>"Towel"</formula>
    </cfRule>
    <cfRule type="cellIs" dxfId="7455" priority="7649" stopIfTrue="1" operator="equal">
      <formula>"Napkin Hs"</formula>
    </cfRule>
  </conditionalFormatting>
  <conditionalFormatting sqref="C71">
    <cfRule type="cellIs" dxfId="7454" priority="7650" stopIfTrue="1" operator="equal">
      <formula>"Towel"</formula>
    </cfRule>
    <cfRule type="cellIs" dxfId="7453" priority="7651" stopIfTrue="1" operator="equal">
      <formula>"Napkin Hs"</formula>
    </cfRule>
  </conditionalFormatting>
  <conditionalFormatting sqref="C71">
    <cfRule type="cellIs" dxfId="7452" priority="7646" stopIfTrue="1" operator="equal">
      <formula>"Towel"</formula>
    </cfRule>
    <cfRule type="cellIs" dxfId="7451" priority="7647" stopIfTrue="1" operator="equal">
      <formula>"Napkin Hs"</formula>
    </cfRule>
  </conditionalFormatting>
  <conditionalFormatting sqref="C71">
    <cfRule type="cellIs" dxfId="7450" priority="7642" stopIfTrue="1" operator="equal">
      <formula>"Towel"</formula>
    </cfRule>
    <cfRule type="cellIs" dxfId="7449" priority="7643" stopIfTrue="1" operator="equal">
      <formula>"Napkin Hs"</formula>
    </cfRule>
  </conditionalFormatting>
  <conditionalFormatting sqref="C71">
    <cfRule type="cellIs" dxfId="7448" priority="7644" stopIfTrue="1" operator="equal">
      <formula>"Towel"</formula>
    </cfRule>
    <cfRule type="cellIs" dxfId="7447" priority="7645" stopIfTrue="1" operator="equal">
      <formula>"Napkin Hs"</formula>
    </cfRule>
  </conditionalFormatting>
  <conditionalFormatting sqref="C71">
    <cfRule type="cellIs" dxfId="7446" priority="7638" stopIfTrue="1" operator="equal">
      <formula>"Towel"</formula>
    </cfRule>
    <cfRule type="cellIs" dxfId="7445" priority="7639" stopIfTrue="1" operator="equal">
      <formula>"Napkin Hs"</formula>
    </cfRule>
  </conditionalFormatting>
  <conditionalFormatting sqref="C71">
    <cfRule type="cellIs" dxfId="7444" priority="7640" stopIfTrue="1" operator="equal">
      <formula>"Towel"</formula>
    </cfRule>
    <cfRule type="cellIs" dxfId="7443" priority="7641" stopIfTrue="1" operator="equal">
      <formula>"Napkin Hs"</formula>
    </cfRule>
  </conditionalFormatting>
  <conditionalFormatting sqref="C71">
    <cfRule type="cellIs" dxfId="7442" priority="7636" stopIfTrue="1" operator="equal">
      <formula>"Towel"</formula>
    </cfRule>
    <cfRule type="cellIs" dxfId="7441" priority="7637" stopIfTrue="1" operator="equal">
      <formula>"Napkin Hs"</formula>
    </cfRule>
  </conditionalFormatting>
  <conditionalFormatting sqref="C71">
    <cfRule type="cellIs" dxfId="7440" priority="7630" stopIfTrue="1" operator="equal">
      <formula>"Towel"</formula>
    </cfRule>
    <cfRule type="cellIs" dxfId="7439" priority="7631" stopIfTrue="1" operator="equal">
      <formula>"Napkin Hs"</formula>
    </cfRule>
  </conditionalFormatting>
  <conditionalFormatting sqref="C71">
    <cfRule type="cellIs" dxfId="7438" priority="7634" stopIfTrue="1" operator="equal">
      <formula>"Towel"</formula>
    </cfRule>
    <cfRule type="cellIs" dxfId="7437" priority="7635" stopIfTrue="1" operator="equal">
      <formula>"Napkin Hs"</formula>
    </cfRule>
  </conditionalFormatting>
  <conditionalFormatting sqref="C71">
    <cfRule type="cellIs" dxfId="7436" priority="7632" stopIfTrue="1" operator="equal">
      <formula>"Towel"</formula>
    </cfRule>
    <cfRule type="cellIs" dxfId="7435" priority="7633" stopIfTrue="1" operator="equal">
      <formula>"Napkin Hs"</formula>
    </cfRule>
  </conditionalFormatting>
  <conditionalFormatting sqref="C71">
    <cfRule type="cellIs" dxfId="7434" priority="7624" stopIfTrue="1" operator="equal">
      <formula>"Towel"</formula>
    </cfRule>
    <cfRule type="cellIs" dxfId="7433" priority="7625" stopIfTrue="1" operator="equal">
      <formula>"Napkin Hs"</formula>
    </cfRule>
  </conditionalFormatting>
  <conditionalFormatting sqref="C71">
    <cfRule type="cellIs" dxfId="7432" priority="7626" stopIfTrue="1" operator="equal">
      <formula>"Towel"</formula>
    </cfRule>
    <cfRule type="cellIs" dxfId="7431" priority="7627" stopIfTrue="1" operator="equal">
      <formula>"Napkin Hs"</formula>
    </cfRule>
  </conditionalFormatting>
  <conditionalFormatting sqref="C71">
    <cfRule type="cellIs" dxfId="7430" priority="7628" stopIfTrue="1" operator="equal">
      <formula>"Towel"</formula>
    </cfRule>
    <cfRule type="cellIs" dxfId="7429" priority="7629" stopIfTrue="1" operator="equal">
      <formula>"Napkin Hs"</formula>
    </cfRule>
  </conditionalFormatting>
  <conditionalFormatting sqref="C71">
    <cfRule type="cellIs" dxfId="7428" priority="7622" stopIfTrue="1" operator="equal">
      <formula>"Towel"</formula>
    </cfRule>
    <cfRule type="cellIs" dxfId="7427" priority="7623" stopIfTrue="1" operator="equal">
      <formula>"Napkin Hs"</formula>
    </cfRule>
  </conditionalFormatting>
  <conditionalFormatting sqref="C71">
    <cfRule type="cellIs" dxfId="7426" priority="7620" stopIfTrue="1" operator="equal">
      <formula>"Towel"</formula>
    </cfRule>
    <cfRule type="cellIs" dxfId="7425" priority="7621" stopIfTrue="1" operator="equal">
      <formula>"Napkin Hs"</formula>
    </cfRule>
  </conditionalFormatting>
  <conditionalFormatting sqref="C71">
    <cfRule type="cellIs" dxfId="7424" priority="7596" stopIfTrue="1" operator="equal">
      <formula>"Towel"</formula>
    </cfRule>
  </conditionalFormatting>
  <conditionalFormatting sqref="C71">
    <cfRule type="cellIs" dxfId="7423" priority="7597" stopIfTrue="1" operator="equal">
      <formula>"Napkin Hs"</formula>
    </cfRule>
    <cfRule type="cellIs" dxfId="7422" priority="7602" stopIfTrue="1" operator="equal">
      <formula>"Towel"</formula>
    </cfRule>
    <cfRule type="cellIs" dxfId="7421" priority="7603" stopIfTrue="1" operator="equal">
      <formula>"Napkin Hs"</formula>
    </cfRule>
    <cfRule type="cellIs" dxfId="7420" priority="7612" stopIfTrue="1" operator="equal">
      <formula>"Towel"</formula>
    </cfRule>
    <cfRule type="cellIs" dxfId="7419" priority="7613" stopIfTrue="1" operator="equal">
      <formula>"Napkin Hs"</formula>
    </cfRule>
    <cfRule type="cellIs" dxfId="7418" priority="7618" stopIfTrue="1" operator="equal">
      <formula>"Towel"</formula>
    </cfRule>
    <cfRule type="cellIs" dxfId="7417" priority="7619" stopIfTrue="1" operator="equal">
      <formula>"Napkin Hs"</formula>
    </cfRule>
  </conditionalFormatting>
  <conditionalFormatting sqref="C71">
    <cfRule type="cellIs" dxfId="7416" priority="7598" stopIfTrue="1" operator="equal">
      <formula>"Towel"</formula>
    </cfRule>
    <cfRule type="cellIs" dxfId="7415" priority="7599" stopIfTrue="1" operator="equal">
      <formula>"Napkin Hs"</formula>
    </cfRule>
    <cfRule type="cellIs" dxfId="7414" priority="7600" stopIfTrue="1" operator="equal">
      <formula>"Towel"</formula>
    </cfRule>
    <cfRule type="cellIs" dxfId="7413" priority="7601" stopIfTrue="1" operator="equal">
      <formula>"Napkin Hs"</formula>
    </cfRule>
    <cfRule type="cellIs" dxfId="7412" priority="7604" stopIfTrue="1" operator="equal">
      <formula>"Towel"</formula>
    </cfRule>
    <cfRule type="cellIs" dxfId="7411" priority="7605" stopIfTrue="1" operator="equal">
      <formula>"Napkin Hs"</formula>
    </cfRule>
    <cfRule type="cellIs" dxfId="7410" priority="7606" stopIfTrue="1" operator="equal">
      <formula>"Towel"</formula>
    </cfRule>
    <cfRule type="cellIs" dxfId="7409" priority="7607" stopIfTrue="1" operator="equal">
      <formula>"Napkin Hs"</formula>
    </cfRule>
    <cfRule type="cellIs" dxfId="7408" priority="7608" stopIfTrue="1" operator="equal">
      <formula>"Towel"</formula>
    </cfRule>
    <cfRule type="cellIs" dxfId="7407" priority="7609" stopIfTrue="1" operator="equal">
      <formula>"Napkin Hs"</formula>
    </cfRule>
    <cfRule type="cellIs" dxfId="7406" priority="7610" stopIfTrue="1" operator="equal">
      <formula>"Towel"</formula>
    </cfRule>
    <cfRule type="cellIs" dxfId="7405" priority="7611" stopIfTrue="1" operator="equal">
      <formula>"Napkin Hs"</formula>
    </cfRule>
    <cfRule type="cellIs" dxfId="7404" priority="7614" stopIfTrue="1" operator="equal">
      <formula>"Towel"</formula>
    </cfRule>
    <cfRule type="cellIs" dxfId="7403" priority="7615" stopIfTrue="1" operator="equal">
      <formula>"Napkin Hs"</formula>
    </cfRule>
    <cfRule type="cellIs" dxfId="7402" priority="7617" stopIfTrue="1" operator="equal">
      <formula>"Napkin Hs"</formula>
    </cfRule>
  </conditionalFormatting>
  <conditionalFormatting sqref="C71">
    <cfRule type="cellIs" dxfId="7401" priority="7616" stopIfTrue="1" operator="equal">
      <formula>"Towel"</formula>
    </cfRule>
  </conditionalFormatting>
  <conditionalFormatting sqref="C71">
    <cfRule type="cellIs" dxfId="7400" priority="7594" stopIfTrue="1" operator="equal">
      <formula>"Towel"</formula>
    </cfRule>
    <cfRule type="cellIs" dxfId="7399" priority="7595" stopIfTrue="1" operator="equal">
      <formula>"Napkin Hs"</formula>
    </cfRule>
  </conditionalFormatting>
  <conditionalFormatting sqref="C71">
    <cfRule type="cellIs" dxfId="7398" priority="7593" stopIfTrue="1" operator="equal">
      <formula>"Napkin Hs"</formula>
    </cfRule>
  </conditionalFormatting>
  <conditionalFormatting sqref="C71">
    <cfRule type="cellIs" dxfId="7397" priority="7592" stopIfTrue="1" operator="equal">
      <formula>"Towel"</formula>
    </cfRule>
  </conditionalFormatting>
  <conditionalFormatting sqref="C71">
    <cfRule type="cellIs" dxfId="7396" priority="7590" stopIfTrue="1" operator="equal">
      <formula>"Towel"</formula>
    </cfRule>
  </conditionalFormatting>
  <conditionalFormatting sqref="C71">
    <cfRule type="cellIs" dxfId="7395" priority="7591" stopIfTrue="1" operator="equal">
      <formula>"Napkin Hs"</formula>
    </cfRule>
  </conditionalFormatting>
  <conditionalFormatting sqref="C71">
    <cfRule type="cellIs" dxfId="7394" priority="7494" stopIfTrue="1" operator="equal">
      <formula>"Towel"</formula>
    </cfRule>
  </conditionalFormatting>
  <conditionalFormatting sqref="C71">
    <cfRule type="cellIs" dxfId="7393" priority="7504" stopIfTrue="1" operator="equal">
      <formula>"Towel"</formula>
    </cfRule>
    <cfRule type="cellIs" dxfId="7392" priority="7505" stopIfTrue="1" operator="equal">
      <formula>"Napkin Hs"</formula>
    </cfRule>
    <cfRule type="cellIs" dxfId="7391" priority="7510" stopIfTrue="1" operator="equal">
      <formula>"Towel"</formula>
    </cfRule>
    <cfRule type="cellIs" dxfId="7390" priority="7511" stopIfTrue="1" operator="equal">
      <formula>"Napkin Hs"</formula>
    </cfRule>
    <cfRule type="cellIs" dxfId="7389" priority="7516" stopIfTrue="1" operator="equal">
      <formula>"Towel"</formula>
    </cfRule>
    <cfRule type="cellIs" dxfId="7388" priority="7517" stopIfTrue="1" operator="equal">
      <formula>"Napkin Hs"</formula>
    </cfRule>
    <cfRule type="cellIs" dxfId="7387" priority="7518" stopIfTrue="1" operator="equal">
      <formula>"Towel"</formula>
    </cfRule>
    <cfRule type="cellIs" dxfId="7386" priority="7519" stopIfTrue="1" operator="equal">
      <formula>"Napkin Hs"</formula>
    </cfRule>
    <cfRule type="cellIs" dxfId="7385" priority="7524" stopIfTrue="1" operator="equal">
      <formula>"Towel"</formula>
    </cfRule>
    <cfRule type="cellIs" dxfId="7384" priority="7525" stopIfTrue="1" operator="equal">
      <formula>"Napkin Hs"</formula>
    </cfRule>
    <cfRule type="cellIs" dxfId="7383" priority="7534" stopIfTrue="1" operator="equal">
      <formula>"Towel"</formula>
    </cfRule>
    <cfRule type="cellIs" dxfId="7382" priority="7535" stopIfTrue="1" operator="equal">
      <formula>"Napkin Hs"</formula>
    </cfRule>
    <cfRule type="cellIs" dxfId="7381" priority="7540" stopIfTrue="1" operator="equal">
      <formula>"Towel"</formula>
    </cfRule>
    <cfRule type="cellIs" dxfId="7380" priority="7541" stopIfTrue="1" operator="equal">
      <formula>"Napkin Hs"</formula>
    </cfRule>
    <cfRule type="cellIs" dxfId="7379" priority="7542" stopIfTrue="1" operator="equal">
      <formula>"Towel"</formula>
    </cfRule>
    <cfRule type="cellIs" dxfId="7378" priority="7543" stopIfTrue="1" operator="equal">
      <formula>"Napkin Hs"</formula>
    </cfRule>
    <cfRule type="cellIs" dxfId="7377" priority="7548" stopIfTrue="1" operator="equal">
      <formula>"Towel"</formula>
    </cfRule>
    <cfRule type="cellIs" dxfId="7376" priority="7549" stopIfTrue="1" operator="equal">
      <formula>"Napkin Hs"</formula>
    </cfRule>
    <cfRule type="cellIs" dxfId="7375" priority="7558" stopIfTrue="1" operator="equal">
      <formula>"Towel"</formula>
    </cfRule>
    <cfRule type="cellIs" dxfId="7374" priority="7559" stopIfTrue="1" operator="equal">
      <formula>"Napkin Hs"</formula>
    </cfRule>
    <cfRule type="cellIs" dxfId="7373" priority="7560" stopIfTrue="1" operator="equal">
      <formula>"Towel"</formula>
    </cfRule>
    <cfRule type="cellIs" dxfId="7372" priority="7561" stopIfTrue="1" operator="equal">
      <formula>"Napkin Hs"</formula>
    </cfRule>
    <cfRule type="cellIs" dxfId="7371" priority="7566" stopIfTrue="1" operator="equal">
      <formula>"Towel"</formula>
    </cfRule>
    <cfRule type="cellIs" dxfId="7370" priority="7567" stopIfTrue="1" operator="equal">
      <formula>"Napkin Hs"</formula>
    </cfRule>
    <cfRule type="cellIs" dxfId="7369" priority="7576" stopIfTrue="1" operator="equal">
      <formula>"Towel"</formula>
    </cfRule>
    <cfRule type="cellIs" dxfId="7368" priority="7577" stopIfTrue="1" operator="equal">
      <formula>"Napkin Hs"</formula>
    </cfRule>
    <cfRule type="cellIs" dxfId="7367" priority="7578" stopIfTrue="1" operator="equal">
      <formula>"Towel"</formula>
    </cfRule>
    <cfRule type="cellIs" dxfId="7366" priority="7579" stopIfTrue="1" operator="equal">
      <formula>"Napkin Hs"</formula>
    </cfRule>
    <cfRule type="cellIs" dxfId="7365" priority="7585" stopIfTrue="1" operator="equal">
      <formula>"Napkin Hs"</formula>
    </cfRule>
  </conditionalFormatting>
  <conditionalFormatting sqref="C71">
    <cfRule type="cellIs" dxfId="7364" priority="7584" stopIfTrue="1" operator="equal">
      <formula>"Towel"</formula>
    </cfRule>
  </conditionalFormatting>
  <conditionalFormatting sqref="C71">
    <cfRule type="cellIs" dxfId="7363" priority="7495" stopIfTrue="1" operator="equal">
      <formula>"Napkin Hs"</formula>
    </cfRule>
    <cfRule type="cellIs" dxfId="7362" priority="7496" stopIfTrue="1" operator="equal">
      <formula>"Towel"</formula>
    </cfRule>
    <cfRule type="cellIs" dxfId="7361" priority="7497" stopIfTrue="1" operator="equal">
      <formula>"Napkin Hs"</formula>
    </cfRule>
    <cfRule type="cellIs" dxfId="7360" priority="7498" stopIfTrue="1" operator="equal">
      <formula>"Towel"</formula>
    </cfRule>
    <cfRule type="cellIs" dxfId="7359" priority="7499" stopIfTrue="1" operator="equal">
      <formula>"Napkin Hs"</formula>
    </cfRule>
    <cfRule type="cellIs" dxfId="7358" priority="7500" stopIfTrue="1" operator="equal">
      <formula>"Towel"</formula>
    </cfRule>
    <cfRule type="cellIs" dxfId="7357" priority="7501" stopIfTrue="1" operator="equal">
      <formula>"Napkin Hs"</formula>
    </cfRule>
    <cfRule type="cellIs" dxfId="7356" priority="7502" stopIfTrue="1" operator="equal">
      <formula>"Towel"</formula>
    </cfRule>
    <cfRule type="cellIs" dxfId="7355" priority="7503" stopIfTrue="1" operator="equal">
      <formula>"Napkin Hs"</formula>
    </cfRule>
    <cfRule type="cellIs" dxfId="7354" priority="7506" stopIfTrue="1" operator="equal">
      <formula>"Towel"</formula>
    </cfRule>
    <cfRule type="cellIs" dxfId="7353" priority="7507" stopIfTrue="1" operator="equal">
      <formula>"Napkin Hs"</formula>
    </cfRule>
    <cfRule type="cellIs" dxfId="7352" priority="7508" stopIfTrue="1" operator="equal">
      <formula>"Towel"</formula>
    </cfRule>
    <cfRule type="cellIs" dxfId="7351" priority="7509" stopIfTrue="1" operator="equal">
      <formula>"Napkin Hs"</formula>
    </cfRule>
    <cfRule type="cellIs" dxfId="7350" priority="7512" stopIfTrue="1" operator="equal">
      <formula>"Towel"</formula>
    </cfRule>
    <cfRule type="cellIs" dxfId="7349" priority="7513" stopIfTrue="1" operator="equal">
      <formula>"Napkin Hs"</formula>
    </cfRule>
    <cfRule type="cellIs" dxfId="7348" priority="7514" stopIfTrue="1" operator="equal">
      <formula>"Towel"</formula>
    </cfRule>
    <cfRule type="cellIs" dxfId="7347" priority="7515" stopIfTrue="1" operator="equal">
      <formula>"Napkin Hs"</formula>
    </cfRule>
    <cfRule type="cellIs" dxfId="7346" priority="7520" stopIfTrue="1" operator="equal">
      <formula>"Towel"</formula>
    </cfRule>
    <cfRule type="cellIs" dxfId="7345" priority="7521" stopIfTrue="1" operator="equal">
      <formula>"Napkin Hs"</formula>
    </cfRule>
    <cfRule type="cellIs" dxfId="7344" priority="7522" stopIfTrue="1" operator="equal">
      <formula>"Towel"</formula>
    </cfRule>
    <cfRule type="cellIs" dxfId="7343" priority="7523" stopIfTrue="1" operator="equal">
      <formula>"Napkin Hs"</formula>
    </cfRule>
    <cfRule type="cellIs" dxfId="7342" priority="7526" stopIfTrue="1" operator="equal">
      <formula>"Towel"</formula>
    </cfRule>
    <cfRule type="cellIs" dxfId="7341" priority="7527" stopIfTrue="1" operator="equal">
      <formula>"Napkin Hs"</formula>
    </cfRule>
    <cfRule type="cellIs" dxfId="7340" priority="7528" stopIfTrue="1" operator="equal">
      <formula>"Towel"</formula>
    </cfRule>
    <cfRule type="cellIs" dxfId="7339" priority="7529" stopIfTrue="1" operator="equal">
      <formula>"Napkin Hs"</formula>
    </cfRule>
    <cfRule type="cellIs" dxfId="7338" priority="7530" stopIfTrue="1" operator="equal">
      <formula>"Towel"</formula>
    </cfRule>
    <cfRule type="cellIs" dxfId="7337" priority="7531" stopIfTrue="1" operator="equal">
      <formula>"Napkin Hs"</formula>
    </cfRule>
    <cfRule type="cellIs" dxfId="7336" priority="7532" stopIfTrue="1" operator="equal">
      <formula>"Towel"</formula>
    </cfRule>
    <cfRule type="cellIs" dxfId="7335" priority="7533" stopIfTrue="1" operator="equal">
      <formula>"Napkin Hs"</formula>
    </cfRule>
    <cfRule type="cellIs" dxfId="7334" priority="7536" stopIfTrue="1" operator="equal">
      <formula>"Towel"</formula>
    </cfRule>
    <cfRule type="cellIs" dxfId="7333" priority="7537" stopIfTrue="1" operator="equal">
      <formula>"Napkin Hs"</formula>
    </cfRule>
    <cfRule type="cellIs" dxfId="7332" priority="7538" stopIfTrue="1" operator="equal">
      <formula>"Towel"</formula>
    </cfRule>
    <cfRule type="cellIs" dxfId="7331" priority="7539" stopIfTrue="1" operator="equal">
      <formula>"Napkin Hs"</formula>
    </cfRule>
    <cfRule type="cellIs" dxfId="7330" priority="7544" stopIfTrue="1" operator="equal">
      <formula>"Towel"</formula>
    </cfRule>
    <cfRule type="cellIs" dxfId="7329" priority="7545" stopIfTrue="1" operator="equal">
      <formula>"Napkin Hs"</formula>
    </cfRule>
    <cfRule type="cellIs" dxfId="7328" priority="7546" stopIfTrue="1" operator="equal">
      <formula>"Towel"</formula>
    </cfRule>
    <cfRule type="cellIs" dxfId="7327" priority="7547" stopIfTrue="1" operator="equal">
      <formula>"Napkin Hs"</formula>
    </cfRule>
    <cfRule type="cellIs" dxfId="7326" priority="7550" stopIfTrue="1" operator="equal">
      <formula>"Towel"</formula>
    </cfRule>
    <cfRule type="cellIs" dxfId="7325" priority="7551" stopIfTrue="1" operator="equal">
      <formula>"Napkin Hs"</formula>
    </cfRule>
    <cfRule type="cellIs" dxfId="7324" priority="7552" stopIfTrue="1" operator="equal">
      <formula>"Towel"</formula>
    </cfRule>
    <cfRule type="cellIs" dxfId="7323" priority="7553" stopIfTrue="1" operator="equal">
      <formula>"Napkin Hs"</formula>
    </cfRule>
    <cfRule type="cellIs" dxfId="7322" priority="7554" stopIfTrue="1" operator="equal">
      <formula>"Towel"</formula>
    </cfRule>
    <cfRule type="cellIs" dxfId="7321" priority="7555" stopIfTrue="1" operator="equal">
      <formula>"Napkin Hs"</formula>
    </cfRule>
    <cfRule type="cellIs" dxfId="7320" priority="7556" stopIfTrue="1" operator="equal">
      <formula>"Towel"</formula>
    </cfRule>
    <cfRule type="cellIs" dxfId="7319" priority="7557" stopIfTrue="1" operator="equal">
      <formula>"Napkin Hs"</formula>
    </cfRule>
    <cfRule type="cellIs" dxfId="7318" priority="7562" stopIfTrue="1" operator="equal">
      <formula>"Towel"</formula>
    </cfRule>
    <cfRule type="cellIs" dxfId="7317" priority="7563" stopIfTrue="1" operator="equal">
      <formula>"Napkin Hs"</formula>
    </cfRule>
    <cfRule type="cellIs" dxfId="7316" priority="7564" stopIfTrue="1" operator="equal">
      <formula>"Towel"</formula>
    </cfRule>
    <cfRule type="cellIs" dxfId="7315" priority="7565" stopIfTrue="1" operator="equal">
      <formula>"Napkin Hs"</formula>
    </cfRule>
    <cfRule type="cellIs" dxfId="7314" priority="7568" stopIfTrue="1" operator="equal">
      <formula>"Towel"</formula>
    </cfRule>
    <cfRule type="cellIs" dxfId="7313" priority="7569" stopIfTrue="1" operator="equal">
      <formula>"Napkin Hs"</formula>
    </cfRule>
    <cfRule type="cellIs" dxfId="7312" priority="7570" stopIfTrue="1" operator="equal">
      <formula>"Towel"</formula>
    </cfRule>
    <cfRule type="cellIs" dxfId="7311" priority="7571" stopIfTrue="1" operator="equal">
      <formula>"Napkin Hs"</formula>
    </cfRule>
    <cfRule type="cellIs" dxfId="7310" priority="7572" stopIfTrue="1" operator="equal">
      <formula>"Towel"</formula>
    </cfRule>
    <cfRule type="cellIs" dxfId="7309" priority="7573" stopIfTrue="1" operator="equal">
      <formula>"Napkin Hs"</formula>
    </cfRule>
    <cfRule type="cellIs" dxfId="7308" priority="7574" stopIfTrue="1" operator="equal">
      <formula>"Towel"</formula>
    </cfRule>
    <cfRule type="cellIs" dxfId="7307" priority="7575" stopIfTrue="1" operator="equal">
      <formula>"Napkin Hs"</formula>
    </cfRule>
    <cfRule type="cellIs" dxfId="7306" priority="7580" stopIfTrue="1" operator="equal">
      <formula>"Towel"</formula>
    </cfRule>
    <cfRule type="cellIs" dxfId="7305" priority="7581" stopIfTrue="1" operator="equal">
      <formula>"Napkin Hs"</formula>
    </cfRule>
    <cfRule type="cellIs" dxfId="7304" priority="7582" stopIfTrue="1" operator="equal">
      <formula>"Towel"</formula>
    </cfRule>
    <cfRule type="cellIs" dxfId="7303" priority="7583" stopIfTrue="1" operator="equal">
      <formula>"Napkin Hs"</formula>
    </cfRule>
    <cfRule type="cellIs" dxfId="7302" priority="7586" stopIfTrue="1" operator="equal">
      <formula>"Towel"</formula>
    </cfRule>
    <cfRule type="cellIs" dxfId="7301" priority="7587" stopIfTrue="1" operator="equal">
      <formula>"Napkin Hs"</formula>
    </cfRule>
    <cfRule type="cellIs" dxfId="7300" priority="7588" stopIfTrue="1" operator="equal">
      <formula>"Towel"</formula>
    </cfRule>
    <cfRule type="cellIs" dxfId="7299" priority="7589" stopIfTrue="1" operator="equal">
      <formula>"Napkin Hs"</formula>
    </cfRule>
  </conditionalFormatting>
  <conditionalFormatting sqref="C71">
    <cfRule type="cellIs" dxfId="7298" priority="7493" stopIfTrue="1" operator="equal">
      <formula>"Napkin Hs"</formula>
    </cfRule>
  </conditionalFormatting>
  <conditionalFormatting sqref="C71">
    <cfRule type="cellIs" dxfId="7297" priority="7492" stopIfTrue="1" operator="equal">
      <formula>"Napkin Hs"</formula>
    </cfRule>
  </conditionalFormatting>
  <conditionalFormatting sqref="C71">
    <cfRule type="cellIs" dxfId="7296" priority="7491" stopIfTrue="1" operator="equal">
      <formula>"Napkin Hs"</formula>
    </cfRule>
  </conditionalFormatting>
  <conditionalFormatting sqref="C71">
    <cfRule type="cellIs" dxfId="7295" priority="7490" stopIfTrue="1" operator="equal">
      <formula>"Napkin Hs"</formula>
    </cfRule>
  </conditionalFormatting>
  <conditionalFormatting sqref="C71">
    <cfRule type="cellIs" dxfId="7294" priority="7489" stopIfTrue="1" operator="equal">
      <formula>"Napkin Hs"</formula>
    </cfRule>
  </conditionalFormatting>
  <conditionalFormatting sqref="C71">
    <cfRule type="cellIs" dxfId="7293" priority="7488" stopIfTrue="1" operator="equal">
      <formula>"Napkin Hs"</formula>
    </cfRule>
  </conditionalFormatting>
  <conditionalFormatting sqref="C71">
    <cfRule type="cellIs" dxfId="7292" priority="7484" stopIfTrue="1" operator="equal">
      <formula>"Towel"</formula>
    </cfRule>
    <cfRule type="cellIs" dxfId="7291" priority="7485" stopIfTrue="1" operator="equal">
      <formula>"Napkin Hs"</formula>
    </cfRule>
  </conditionalFormatting>
  <conditionalFormatting sqref="C71">
    <cfRule type="cellIs" dxfId="7290" priority="7486" stopIfTrue="1" operator="equal">
      <formula>"Towel"</formula>
    </cfRule>
    <cfRule type="cellIs" dxfId="7289" priority="7487" stopIfTrue="1" operator="equal">
      <formula>"Napkin Hs"</formula>
    </cfRule>
  </conditionalFormatting>
  <conditionalFormatting sqref="C71">
    <cfRule type="cellIs" dxfId="7288" priority="7480" stopIfTrue="1" operator="equal">
      <formula>"Towel"</formula>
    </cfRule>
    <cfRule type="cellIs" dxfId="7287" priority="7481" stopIfTrue="1" operator="equal">
      <formula>"Napkin Hs"</formula>
    </cfRule>
  </conditionalFormatting>
  <conditionalFormatting sqref="C71">
    <cfRule type="cellIs" dxfId="7286" priority="7482" stopIfTrue="1" operator="equal">
      <formula>"Towel"</formula>
    </cfRule>
    <cfRule type="cellIs" dxfId="7285" priority="7483" stopIfTrue="1" operator="equal">
      <formula>"Napkin Hs"</formula>
    </cfRule>
  </conditionalFormatting>
  <conditionalFormatting sqref="B71:C71">
    <cfRule type="cellIs" dxfId="7284" priority="7907" stopIfTrue="1" operator="equal">
      <formula>"Towel"</formula>
    </cfRule>
    <cfRule type="cellIs" dxfId="7283" priority="7908" stopIfTrue="1" operator="equal">
      <formula>"Napkin Hs"</formula>
    </cfRule>
  </conditionalFormatting>
  <conditionalFormatting sqref="C71">
    <cfRule type="cellIs" dxfId="7282" priority="7903" stopIfTrue="1" operator="equal">
      <formula>"Towel"</formula>
    </cfRule>
    <cfRule type="cellIs" dxfId="7281" priority="7904" stopIfTrue="1" operator="equal">
      <formula>"Napkin Hs"</formula>
    </cfRule>
  </conditionalFormatting>
  <conditionalFormatting sqref="C71">
    <cfRule type="cellIs" dxfId="7280" priority="7905" stopIfTrue="1" operator="equal">
      <formula>"Towel"</formula>
    </cfRule>
    <cfRule type="cellIs" dxfId="7279" priority="7906" stopIfTrue="1" operator="equal">
      <formula>"Napkin Hs"</formula>
    </cfRule>
  </conditionalFormatting>
  <conditionalFormatting sqref="C71">
    <cfRule type="cellIs" dxfId="7278" priority="7899" stopIfTrue="1" operator="equal">
      <formula>"Towel"</formula>
    </cfRule>
    <cfRule type="cellIs" dxfId="7277" priority="7900" stopIfTrue="1" operator="equal">
      <formula>"Napkin Hs"</formula>
    </cfRule>
  </conditionalFormatting>
  <conditionalFormatting sqref="C71">
    <cfRule type="cellIs" dxfId="7276" priority="7901" stopIfTrue="1" operator="equal">
      <formula>"Towel"</formula>
    </cfRule>
    <cfRule type="cellIs" dxfId="7275" priority="7902" stopIfTrue="1" operator="equal">
      <formula>"Napkin Hs"</formula>
    </cfRule>
  </conditionalFormatting>
  <conditionalFormatting sqref="C71">
    <cfRule type="cellIs" dxfId="7274" priority="7897" stopIfTrue="1" operator="equal">
      <formula>"Towel"</formula>
    </cfRule>
    <cfRule type="cellIs" dxfId="7273" priority="7898" stopIfTrue="1" operator="equal">
      <formula>"Napkin Hs"</formula>
    </cfRule>
  </conditionalFormatting>
  <conditionalFormatting sqref="B71">
    <cfRule type="cellIs" dxfId="7272" priority="7895" stopIfTrue="1" operator="equal">
      <formula>"Towel"</formula>
    </cfRule>
    <cfRule type="cellIs" dxfId="7271" priority="7896" stopIfTrue="1" operator="equal">
      <formula>"Napkin Hs"</formula>
    </cfRule>
  </conditionalFormatting>
  <conditionalFormatting sqref="B71:C71">
    <cfRule type="cellIs" dxfId="7270" priority="7893" stopIfTrue="1" operator="equal">
      <formula>"Towel"</formula>
    </cfRule>
    <cfRule type="cellIs" dxfId="7269" priority="7894" stopIfTrue="1" operator="equal">
      <formula>"Napkin Hs"</formula>
    </cfRule>
  </conditionalFormatting>
  <conditionalFormatting sqref="C71">
    <cfRule type="cellIs" dxfId="7268" priority="7889" stopIfTrue="1" operator="equal">
      <formula>"Towel"</formula>
    </cfRule>
    <cfRule type="cellIs" dxfId="7267" priority="7890" stopIfTrue="1" operator="equal">
      <formula>"Napkin Hs"</formula>
    </cfRule>
  </conditionalFormatting>
  <conditionalFormatting sqref="C71">
    <cfRule type="cellIs" dxfId="7266" priority="7892" stopIfTrue="1" operator="equal">
      <formula>"Napkin Hs"</formula>
    </cfRule>
  </conditionalFormatting>
  <conditionalFormatting sqref="C71">
    <cfRule type="cellIs" dxfId="7265" priority="7891" stopIfTrue="1" operator="equal">
      <formula>"Towel"</formula>
    </cfRule>
  </conditionalFormatting>
  <conditionalFormatting sqref="B72:C72">
    <cfRule type="cellIs" dxfId="7264" priority="7478" stopIfTrue="1" operator="equal">
      <formula>"Towel"</formula>
    </cfRule>
    <cfRule type="cellIs" dxfId="7263" priority="7479" stopIfTrue="1" operator="equal">
      <formula>"Napkin Hs"</formula>
    </cfRule>
  </conditionalFormatting>
  <conditionalFormatting sqref="C72">
    <cfRule type="cellIs" dxfId="7262" priority="7476" stopIfTrue="1" operator="equal">
      <formula>"Towel"</formula>
    </cfRule>
    <cfRule type="cellIs" dxfId="7261" priority="7477" stopIfTrue="1" operator="equal">
      <formula>"Napkin Hs"</formula>
    </cfRule>
  </conditionalFormatting>
  <conditionalFormatting sqref="C72">
    <cfRule type="cellIs" dxfId="7260" priority="7474" stopIfTrue="1" operator="equal">
      <formula>"Towel"</formula>
    </cfRule>
    <cfRule type="cellIs" dxfId="7259" priority="7475" stopIfTrue="1" operator="equal">
      <formula>"Napkin Hs"</formula>
    </cfRule>
  </conditionalFormatting>
  <conditionalFormatting sqref="C72">
    <cfRule type="cellIs" dxfId="7258" priority="7460" stopIfTrue="1" operator="equal">
      <formula>"Towel"</formula>
    </cfRule>
    <cfRule type="cellIs" dxfId="7257" priority="7461" stopIfTrue="1" operator="equal">
      <formula>"Napkin Hs"</formula>
    </cfRule>
  </conditionalFormatting>
  <conditionalFormatting sqref="C72">
    <cfRule type="cellIs" dxfId="7256" priority="7458" stopIfTrue="1" operator="equal">
      <formula>"Towel"</formula>
    </cfRule>
    <cfRule type="cellIs" dxfId="7255" priority="7459" stopIfTrue="1" operator="equal">
      <formula>"Napkin Hs"</formula>
    </cfRule>
  </conditionalFormatting>
  <conditionalFormatting sqref="C72">
    <cfRule type="cellIs" dxfId="7254" priority="7466" stopIfTrue="1" operator="equal">
      <formula>"Towel"</formula>
    </cfRule>
    <cfRule type="cellIs" dxfId="7253" priority="7467" stopIfTrue="1" operator="equal">
      <formula>"Napkin Hs"</formula>
    </cfRule>
  </conditionalFormatting>
  <conditionalFormatting sqref="B72:C72">
    <cfRule type="cellIs" dxfId="7252" priority="7468" stopIfTrue="1" operator="equal">
      <formula>"Towel"</formula>
    </cfRule>
    <cfRule type="cellIs" dxfId="7251" priority="7469" stopIfTrue="1" operator="equal">
      <formula>"Napkin Hs"</formula>
    </cfRule>
  </conditionalFormatting>
  <conditionalFormatting sqref="C72">
    <cfRule type="cellIs" dxfId="7250" priority="7464" stopIfTrue="1" operator="equal">
      <formula>"Towel"</formula>
    </cfRule>
    <cfRule type="cellIs" dxfId="7249" priority="7465" stopIfTrue="1" operator="equal">
      <formula>"Napkin Hs"</formula>
    </cfRule>
  </conditionalFormatting>
  <conditionalFormatting sqref="B72:C72">
    <cfRule type="cellIs" dxfId="7248" priority="7462" stopIfTrue="1" operator="equal">
      <formula>"Towel"</formula>
    </cfRule>
    <cfRule type="cellIs" dxfId="7247" priority="7463" stopIfTrue="1" operator="equal">
      <formula>"Napkin Hs"</formula>
    </cfRule>
  </conditionalFormatting>
  <conditionalFormatting sqref="C72">
    <cfRule type="cellIs" dxfId="7246" priority="7470" stopIfTrue="1" operator="equal">
      <formula>"Towel"</formula>
    </cfRule>
    <cfRule type="cellIs" dxfId="7245" priority="7471" stopIfTrue="1" operator="equal">
      <formula>"Napkin Hs"</formula>
    </cfRule>
  </conditionalFormatting>
  <conditionalFormatting sqref="C72">
    <cfRule type="cellIs" dxfId="7244" priority="7472" stopIfTrue="1" operator="equal">
      <formula>"Towel"</formula>
    </cfRule>
    <cfRule type="cellIs" dxfId="7243" priority="7473" stopIfTrue="1" operator="equal">
      <formula>"Napkin Hs"</formula>
    </cfRule>
  </conditionalFormatting>
  <conditionalFormatting sqref="C72">
    <cfRule type="cellIs" dxfId="7242" priority="7454" stopIfTrue="1" operator="equal">
      <formula>"Towel"</formula>
    </cfRule>
    <cfRule type="cellIs" dxfId="7241" priority="7455" stopIfTrue="1" operator="equal">
      <formula>"Napkin Hs"</formula>
    </cfRule>
  </conditionalFormatting>
  <conditionalFormatting sqref="B72:C72">
    <cfRule type="cellIs" dxfId="7240" priority="7456" stopIfTrue="1" operator="equal">
      <formula>"Towel"</formula>
    </cfRule>
    <cfRule type="cellIs" dxfId="7239" priority="7457" stopIfTrue="1" operator="equal">
      <formula>"Napkin Hs"</formula>
    </cfRule>
  </conditionalFormatting>
  <conditionalFormatting sqref="C72">
    <cfRule type="cellIs" dxfId="7238" priority="7452" stopIfTrue="1" operator="equal">
      <formula>"Towel"</formula>
    </cfRule>
    <cfRule type="cellIs" dxfId="7237" priority="7453" stopIfTrue="1" operator="equal">
      <formula>"Napkin Hs"</formula>
    </cfRule>
  </conditionalFormatting>
  <conditionalFormatting sqref="B72:C72">
    <cfRule type="cellIs" dxfId="7236" priority="7450" stopIfTrue="1" operator="equal">
      <formula>"Towel"</formula>
    </cfRule>
    <cfRule type="cellIs" dxfId="7235" priority="7451" stopIfTrue="1" operator="equal">
      <formula>"Napkin Hs"</formula>
    </cfRule>
  </conditionalFormatting>
  <conditionalFormatting sqref="C72">
    <cfRule type="cellIs" dxfId="7234" priority="7436" stopIfTrue="1" operator="equal">
      <formula>"Towel"</formula>
    </cfRule>
    <cfRule type="cellIs" dxfId="7233" priority="7437" stopIfTrue="1" operator="equal">
      <formula>"Napkin Hs"</formula>
    </cfRule>
  </conditionalFormatting>
  <conditionalFormatting sqref="C72">
    <cfRule type="cellIs" dxfId="7232" priority="7434" stopIfTrue="1" operator="equal">
      <formula>"Towel"</formula>
    </cfRule>
    <cfRule type="cellIs" dxfId="7231" priority="7435" stopIfTrue="1" operator="equal">
      <formula>"Napkin Hs"</formula>
    </cfRule>
  </conditionalFormatting>
  <conditionalFormatting sqref="C72">
    <cfRule type="cellIs" dxfId="7230" priority="7442" stopIfTrue="1" operator="equal">
      <formula>"Towel"</formula>
    </cfRule>
    <cfRule type="cellIs" dxfId="7229" priority="7443" stopIfTrue="1" operator="equal">
      <formula>"Napkin Hs"</formula>
    </cfRule>
  </conditionalFormatting>
  <conditionalFormatting sqref="B72:C72">
    <cfRule type="cellIs" dxfId="7228" priority="7444" stopIfTrue="1" operator="equal">
      <formula>"Towel"</formula>
    </cfRule>
    <cfRule type="cellIs" dxfId="7227" priority="7445" stopIfTrue="1" operator="equal">
      <formula>"Napkin Hs"</formula>
    </cfRule>
  </conditionalFormatting>
  <conditionalFormatting sqref="C72">
    <cfRule type="cellIs" dxfId="7226" priority="7440" stopIfTrue="1" operator="equal">
      <formula>"Towel"</formula>
    </cfRule>
    <cfRule type="cellIs" dxfId="7225" priority="7441" stopIfTrue="1" operator="equal">
      <formula>"Napkin Hs"</formula>
    </cfRule>
  </conditionalFormatting>
  <conditionalFormatting sqref="B72:C72">
    <cfRule type="cellIs" dxfId="7224" priority="7438" stopIfTrue="1" operator="equal">
      <formula>"Towel"</formula>
    </cfRule>
    <cfRule type="cellIs" dxfId="7223" priority="7439" stopIfTrue="1" operator="equal">
      <formula>"Napkin Hs"</formula>
    </cfRule>
  </conditionalFormatting>
  <conditionalFormatting sqref="C72">
    <cfRule type="cellIs" dxfId="7222" priority="7446" stopIfTrue="1" operator="equal">
      <formula>"Towel"</formula>
    </cfRule>
    <cfRule type="cellIs" dxfId="7221" priority="7447" stopIfTrue="1" operator="equal">
      <formula>"Napkin Hs"</formula>
    </cfRule>
  </conditionalFormatting>
  <conditionalFormatting sqref="C72">
    <cfRule type="cellIs" dxfId="7220" priority="7448" stopIfTrue="1" operator="equal">
      <formula>"Towel"</formula>
    </cfRule>
    <cfRule type="cellIs" dxfId="7219" priority="7449" stopIfTrue="1" operator="equal">
      <formula>"Napkin Hs"</formula>
    </cfRule>
  </conditionalFormatting>
  <conditionalFormatting sqref="C72">
    <cfRule type="cellIs" dxfId="7218" priority="7430" stopIfTrue="1" operator="equal">
      <formula>"Towel"</formula>
    </cfRule>
    <cfRule type="cellIs" dxfId="7217" priority="7431" stopIfTrue="1" operator="equal">
      <formula>"Napkin Hs"</formula>
    </cfRule>
  </conditionalFormatting>
  <conditionalFormatting sqref="B72:C72">
    <cfRule type="cellIs" dxfId="7216" priority="7432" stopIfTrue="1" operator="equal">
      <formula>"Towel"</formula>
    </cfRule>
    <cfRule type="cellIs" dxfId="7215" priority="7433" stopIfTrue="1" operator="equal">
      <formula>"Napkin Hs"</formula>
    </cfRule>
  </conditionalFormatting>
  <conditionalFormatting sqref="C72">
    <cfRule type="cellIs" dxfId="7214" priority="7428" stopIfTrue="1" operator="equal">
      <formula>"Towel"</formula>
    </cfRule>
    <cfRule type="cellIs" dxfId="7213" priority="7429" stopIfTrue="1" operator="equal">
      <formula>"Napkin Hs"</formula>
    </cfRule>
  </conditionalFormatting>
  <conditionalFormatting sqref="B72:C72">
    <cfRule type="cellIs" dxfId="7212" priority="7426" stopIfTrue="1" operator="equal">
      <formula>"Towel"</formula>
    </cfRule>
    <cfRule type="cellIs" dxfId="7211" priority="7427" stopIfTrue="1" operator="equal">
      <formula>"Napkin Hs"</formula>
    </cfRule>
  </conditionalFormatting>
  <conditionalFormatting sqref="B72:C72">
    <cfRule type="cellIs" dxfId="7210" priority="7404" stopIfTrue="1" operator="equal">
      <formula>"Towel"</formula>
    </cfRule>
    <cfRule type="cellIs" dxfId="7209" priority="7405" stopIfTrue="1" operator="equal">
      <formula>"Napkin Hs"</formula>
    </cfRule>
  </conditionalFormatting>
  <conditionalFormatting sqref="C72">
    <cfRule type="cellIs" dxfId="7208" priority="7400" stopIfTrue="1" operator="equal">
      <formula>"Towel"</formula>
    </cfRule>
    <cfRule type="cellIs" dxfId="7207" priority="7401" stopIfTrue="1" operator="equal">
      <formula>"Napkin Hs"</formula>
    </cfRule>
  </conditionalFormatting>
  <conditionalFormatting sqref="C72">
    <cfRule type="cellIs" dxfId="7206" priority="7403" stopIfTrue="1" operator="equal">
      <formula>"Napkin Hs"</formula>
    </cfRule>
  </conditionalFormatting>
  <conditionalFormatting sqref="C72">
    <cfRule type="cellIs" dxfId="7205" priority="7402" stopIfTrue="1" operator="equal">
      <formula>"Towel"</formula>
    </cfRule>
  </conditionalFormatting>
  <conditionalFormatting sqref="B72">
    <cfRule type="cellIs" dxfId="7204" priority="7398" stopIfTrue="1" operator="equal">
      <formula>"Towel"</formula>
    </cfRule>
    <cfRule type="cellIs" dxfId="7203" priority="7399" stopIfTrue="1" operator="equal">
      <formula>"Napkin Hs"</formula>
    </cfRule>
  </conditionalFormatting>
  <conditionalFormatting sqref="B72">
    <cfRule type="cellIs" dxfId="7202" priority="7396" stopIfTrue="1" operator="equal">
      <formula>"Towel"</formula>
    </cfRule>
    <cfRule type="cellIs" dxfId="7201" priority="7397" stopIfTrue="1" operator="equal">
      <formula>"Napkin Hs"</formula>
    </cfRule>
  </conditionalFormatting>
  <conditionalFormatting sqref="B72">
    <cfRule type="cellIs" dxfId="7200" priority="7394" stopIfTrue="1" operator="equal">
      <formula>"Towel"</formula>
    </cfRule>
    <cfRule type="cellIs" dxfId="7199" priority="7395" stopIfTrue="1" operator="equal">
      <formula>"Napkin Hs"</formula>
    </cfRule>
  </conditionalFormatting>
  <conditionalFormatting sqref="B72">
    <cfRule type="cellIs" dxfId="7198" priority="7392" stopIfTrue="1" operator="equal">
      <formula>"Towel"</formula>
    </cfRule>
    <cfRule type="cellIs" dxfId="7197" priority="7393" stopIfTrue="1" operator="equal">
      <formula>"Napkin Hs"</formula>
    </cfRule>
  </conditionalFormatting>
  <conditionalFormatting sqref="B72">
    <cfRule type="cellIs" dxfId="7196" priority="7390" stopIfTrue="1" operator="equal">
      <formula>"Towel"</formula>
    </cfRule>
    <cfRule type="cellIs" dxfId="7195" priority="7391" stopIfTrue="1" operator="equal">
      <formula>"Napkin Hs"</formula>
    </cfRule>
  </conditionalFormatting>
  <conditionalFormatting sqref="B72">
    <cfRule type="cellIs" dxfId="7194" priority="7388" stopIfTrue="1" operator="equal">
      <formula>"Towel"</formula>
    </cfRule>
    <cfRule type="cellIs" dxfId="7193" priority="7389" stopIfTrue="1" operator="equal">
      <formula>"Napkin Hs"</formula>
    </cfRule>
  </conditionalFormatting>
  <conditionalFormatting sqref="B72">
    <cfRule type="cellIs" dxfId="7192" priority="7386" stopIfTrue="1" operator="equal">
      <formula>"Towel"</formula>
    </cfRule>
    <cfRule type="cellIs" dxfId="7191" priority="7387" stopIfTrue="1" operator="equal">
      <formula>"Napkin Hs"</formula>
    </cfRule>
  </conditionalFormatting>
  <conditionalFormatting sqref="B72">
    <cfRule type="cellIs" dxfId="7190" priority="7384" stopIfTrue="1" operator="equal">
      <formula>"Towel"</formula>
    </cfRule>
    <cfRule type="cellIs" dxfId="7189" priority="7385" stopIfTrue="1" operator="equal">
      <formula>"Napkin Hs"</formula>
    </cfRule>
  </conditionalFormatting>
  <conditionalFormatting sqref="B72">
    <cfRule type="cellIs" dxfId="7188" priority="7383" stopIfTrue="1" operator="equal">
      <formula>"Napkin Hs"</formula>
    </cfRule>
  </conditionalFormatting>
  <conditionalFormatting sqref="B72">
    <cfRule type="cellIs" dxfId="7187" priority="7382" stopIfTrue="1" operator="equal">
      <formula>"Napkin Hs"</formula>
    </cfRule>
  </conditionalFormatting>
  <conditionalFormatting sqref="B72">
    <cfRule type="cellIs" dxfId="7186" priority="7381" stopIfTrue="1" operator="equal">
      <formula>"Napkin Hs"</formula>
    </cfRule>
  </conditionalFormatting>
  <conditionalFormatting sqref="C72">
    <cfRule type="cellIs" dxfId="7185" priority="7379" stopIfTrue="1" operator="equal">
      <formula>"Towel"</formula>
    </cfRule>
    <cfRule type="cellIs" dxfId="7184" priority="7380" stopIfTrue="1" operator="equal">
      <formula>"Napkin Hs"</formula>
    </cfRule>
  </conditionalFormatting>
  <conditionalFormatting sqref="C72">
    <cfRule type="cellIs" dxfId="7183" priority="7375" stopIfTrue="1" operator="equal">
      <formula>"Towel"</formula>
    </cfRule>
    <cfRule type="cellIs" dxfId="7182" priority="7376" stopIfTrue="1" operator="equal">
      <formula>"Napkin Hs"</formula>
    </cfRule>
  </conditionalFormatting>
  <conditionalFormatting sqref="C72">
    <cfRule type="cellIs" dxfId="7181" priority="7377" stopIfTrue="1" operator="equal">
      <formula>"Towel"</formula>
    </cfRule>
    <cfRule type="cellIs" dxfId="7180" priority="7378" stopIfTrue="1" operator="equal">
      <formula>"Napkin Hs"</formula>
    </cfRule>
  </conditionalFormatting>
  <conditionalFormatting sqref="C72">
    <cfRule type="cellIs" dxfId="7179" priority="7373" stopIfTrue="1" operator="equal">
      <formula>"Towel"</formula>
    </cfRule>
    <cfRule type="cellIs" dxfId="7178" priority="7374" stopIfTrue="1" operator="equal">
      <formula>"Napkin Hs"</formula>
    </cfRule>
  </conditionalFormatting>
  <conditionalFormatting sqref="C72">
    <cfRule type="cellIs" dxfId="7177" priority="7371" stopIfTrue="1" operator="equal">
      <formula>"Towel"</formula>
    </cfRule>
    <cfRule type="cellIs" dxfId="7176" priority="7372" stopIfTrue="1" operator="equal">
      <formula>"Napkin Hs"</formula>
    </cfRule>
  </conditionalFormatting>
  <conditionalFormatting sqref="C72">
    <cfRule type="cellIs" dxfId="7175" priority="7369" stopIfTrue="1" operator="equal">
      <formula>"Towel"</formula>
    </cfRule>
    <cfRule type="cellIs" dxfId="7174" priority="7370" stopIfTrue="1" operator="equal">
      <formula>"Napkin Hs"</formula>
    </cfRule>
  </conditionalFormatting>
  <conditionalFormatting sqref="C72">
    <cfRule type="cellIs" dxfId="7173" priority="7361" stopIfTrue="1" operator="equal">
      <formula>"Towel"</formula>
    </cfRule>
    <cfRule type="cellIs" dxfId="7172" priority="7362" stopIfTrue="1" operator="equal">
      <formula>"Napkin Hs"</formula>
    </cfRule>
  </conditionalFormatting>
  <conditionalFormatting sqref="C72">
    <cfRule type="cellIs" dxfId="7171" priority="7363" stopIfTrue="1" operator="equal">
      <formula>"Towel"</formula>
    </cfRule>
    <cfRule type="cellIs" dxfId="7170" priority="7364" stopIfTrue="1" operator="equal">
      <formula>"Napkin Hs"</formula>
    </cfRule>
  </conditionalFormatting>
  <conditionalFormatting sqref="C72">
    <cfRule type="cellIs" dxfId="7169" priority="7359" stopIfTrue="1" operator="equal">
      <formula>"Towel"</formula>
    </cfRule>
    <cfRule type="cellIs" dxfId="7168" priority="7360" stopIfTrue="1" operator="equal">
      <formula>"Napkin Hs"</formula>
    </cfRule>
  </conditionalFormatting>
  <conditionalFormatting sqref="C72">
    <cfRule type="cellIs" dxfId="7167" priority="7357" stopIfTrue="1" operator="equal">
      <formula>"Towel"</formula>
    </cfRule>
    <cfRule type="cellIs" dxfId="7166" priority="7358" stopIfTrue="1" operator="equal">
      <formula>"Napkin Hs"</formula>
    </cfRule>
  </conditionalFormatting>
  <conditionalFormatting sqref="C72">
    <cfRule type="cellIs" dxfId="7165" priority="7365" stopIfTrue="1" operator="equal">
      <formula>"Towel"</formula>
    </cfRule>
    <cfRule type="cellIs" dxfId="7164" priority="7366" stopIfTrue="1" operator="equal">
      <formula>"Napkin Hs"</formula>
    </cfRule>
  </conditionalFormatting>
  <conditionalFormatting sqref="C72">
    <cfRule type="cellIs" dxfId="7163" priority="7367" stopIfTrue="1" operator="equal">
      <formula>"Towel"</formula>
    </cfRule>
    <cfRule type="cellIs" dxfId="7162" priority="7368" stopIfTrue="1" operator="equal">
      <formula>"Napkin Hs"</formula>
    </cfRule>
  </conditionalFormatting>
  <conditionalFormatting sqref="C72">
    <cfRule type="cellIs" dxfId="7161" priority="7355" stopIfTrue="1" operator="equal">
      <formula>"Towel"</formula>
    </cfRule>
    <cfRule type="cellIs" dxfId="7160" priority="7356" stopIfTrue="1" operator="equal">
      <formula>"Napkin Hs"</formula>
    </cfRule>
  </conditionalFormatting>
  <conditionalFormatting sqref="C72">
    <cfRule type="cellIs" dxfId="7159" priority="7351" stopIfTrue="1" operator="equal">
      <formula>"Towel"</formula>
    </cfRule>
    <cfRule type="cellIs" dxfId="7158" priority="7352" stopIfTrue="1" operator="equal">
      <formula>"Napkin Hs"</formula>
    </cfRule>
  </conditionalFormatting>
  <conditionalFormatting sqref="C72">
    <cfRule type="cellIs" dxfId="7157" priority="7353" stopIfTrue="1" operator="equal">
      <formula>"Towel"</formula>
    </cfRule>
    <cfRule type="cellIs" dxfId="7156" priority="7354" stopIfTrue="1" operator="equal">
      <formula>"Napkin Hs"</formula>
    </cfRule>
  </conditionalFormatting>
  <conditionalFormatting sqref="C72">
    <cfRule type="cellIs" dxfId="7155" priority="7349" stopIfTrue="1" operator="equal">
      <formula>"Towel"</formula>
    </cfRule>
    <cfRule type="cellIs" dxfId="7154" priority="7350" stopIfTrue="1" operator="equal">
      <formula>"Napkin Hs"</formula>
    </cfRule>
  </conditionalFormatting>
  <conditionalFormatting sqref="C72">
    <cfRule type="cellIs" dxfId="7153" priority="7347" stopIfTrue="1" operator="equal">
      <formula>"Towel"</formula>
    </cfRule>
    <cfRule type="cellIs" dxfId="7152" priority="7348" stopIfTrue="1" operator="equal">
      <formula>"Napkin Hs"</formula>
    </cfRule>
  </conditionalFormatting>
  <conditionalFormatting sqref="C72">
    <cfRule type="cellIs" dxfId="7151" priority="7345" stopIfTrue="1" operator="equal">
      <formula>"Towel"</formula>
    </cfRule>
    <cfRule type="cellIs" dxfId="7150" priority="7346" stopIfTrue="1" operator="equal">
      <formula>"Napkin Hs"</formula>
    </cfRule>
  </conditionalFormatting>
  <conditionalFormatting sqref="C72">
    <cfRule type="cellIs" dxfId="7149" priority="7337" stopIfTrue="1" operator="equal">
      <formula>"Towel"</formula>
    </cfRule>
    <cfRule type="cellIs" dxfId="7148" priority="7338" stopIfTrue="1" operator="equal">
      <formula>"Napkin Hs"</formula>
    </cfRule>
  </conditionalFormatting>
  <conditionalFormatting sqref="C72">
    <cfRule type="cellIs" dxfId="7147" priority="7339" stopIfTrue="1" operator="equal">
      <formula>"Towel"</formula>
    </cfRule>
    <cfRule type="cellIs" dxfId="7146" priority="7340" stopIfTrue="1" operator="equal">
      <formula>"Napkin Hs"</formula>
    </cfRule>
  </conditionalFormatting>
  <conditionalFormatting sqref="C72">
    <cfRule type="cellIs" dxfId="7145" priority="7335" stopIfTrue="1" operator="equal">
      <formula>"Towel"</formula>
    </cfRule>
    <cfRule type="cellIs" dxfId="7144" priority="7336" stopIfTrue="1" operator="equal">
      <formula>"Napkin Hs"</formula>
    </cfRule>
  </conditionalFormatting>
  <conditionalFormatting sqref="C72">
    <cfRule type="cellIs" dxfId="7143" priority="7333" stopIfTrue="1" operator="equal">
      <formula>"Towel"</formula>
    </cfRule>
    <cfRule type="cellIs" dxfId="7142" priority="7334" stopIfTrue="1" operator="equal">
      <formula>"Napkin Hs"</formula>
    </cfRule>
  </conditionalFormatting>
  <conditionalFormatting sqref="C72">
    <cfRule type="cellIs" dxfId="7141" priority="7341" stopIfTrue="1" operator="equal">
      <formula>"Towel"</formula>
    </cfRule>
    <cfRule type="cellIs" dxfId="7140" priority="7342" stopIfTrue="1" operator="equal">
      <formula>"Napkin Hs"</formula>
    </cfRule>
  </conditionalFormatting>
  <conditionalFormatting sqref="C72">
    <cfRule type="cellIs" dxfId="7139" priority="7343" stopIfTrue="1" operator="equal">
      <formula>"Towel"</formula>
    </cfRule>
    <cfRule type="cellIs" dxfId="7138" priority="7344" stopIfTrue="1" operator="equal">
      <formula>"Napkin Hs"</formula>
    </cfRule>
  </conditionalFormatting>
  <conditionalFormatting sqref="C72">
    <cfRule type="cellIs" dxfId="7137" priority="7331" stopIfTrue="1" operator="equal">
      <formula>"Towel"</formula>
    </cfRule>
    <cfRule type="cellIs" dxfId="7136" priority="7332" stopIfTrue="1" operator="equal">
      <formula>"Napkin Hs"</formula>
    </cfRule>
  </conditionalFormatting>
  <conditionalFormatting sqref="C72">
    <cfRule type="cellIs" dxfId="7135" priority="7327" stopIfTrue="1" operator="equal">
      <formula>"Towel"</formula>
    </cfRule>
    <cfRule type="cellIs" dxfId="7134" priority="7328" stopIfTrue="1" operator="equal">
      <formula>"Napkin Hs"</formula>
    </cfRule>
  </conditionalFormatting>
  <conditionalFormatting sqref="C72">
    <cfRule type="cellIs" dxfId="7133" priority="7329" stopIfTrue="1" operator="equal">
      <formula>"Towel"</formula>
    </cfRule>
    <cfRule type="cellIs" dxfId="7132" priority="7330" stopIfTrue="1" operator="equal">
      <formula>"Napkin Hs"</formula>
    </cfRule>
  </conditionalFormatting>
  <conditionalFormatting sqref="C72">
    <cfRule type="cellIs" dxfId="7131" priority="7323" stopIfTrue="1" operator="equal">
      <formula>"Towel"</formula>
    </cfRule>
    <cfRule type="cellIs" dxfId="7130" priority="7324" stopIfTrue="1" operator="equal">
      <formula>"Napkin Hs"</formula>
    </cfRule>
  </conditionalFormatting>
  <conditionalFormatting sqref="C72">
    <cfRule type="cellIs" dxfId="7129" priority="7325" stopIfTrue="1" operator="equal">
      <formula>"Towel"</formula>
    </cfRule>
    <cfRule type="cellIs" dxfId="7128" priority="7326" stopIfTrue="1" operator="equal">
      <formula>"Napkin Hs"</formula>
    </cfRule>
  </conditionalFormatting>
  <conditionalFormatting sqref="C72">
    <cfRule type="cellIs" dxfId="7127" priority="7321" stopIfTrue="1" operator="equal">
      <formula>"Towel"</formula>
    </cfRule>
    <cfRule type="cellIs" dxfId="7126" priority="7322" stopIfTrue="1" operator="equal">
      <formula>"Napkin Hs"</formula>
    </cfRule>
  </conditionalFormatting>
  <conditionalFormatting sqref="C72">
    <cfRule type="cellIs" dxfId="7125" priority="7315" stopIfTrue="1" operator="equal">
      <formula>"Towel"</formula>
    </cfRule>
    <cfRule type="cellIs" dxfId="7124" priority="7316" stopIfTrue="1" operator="equal">
      <formula>"Napkin Hs"</formula>
    </cfRule>
  </conditionalFormatting>
  <conditionalFormatting sqref="C72">
    <cfRule type="cellIs" dxfId="7123" priority="7319" stopIfTrue="1" operator="equal">
      <formula>"Towel"</formula>
    </cfRule>
    <cfRule type="cellIs" dxfId="7122" priority="7320" stopIfTrue="1" operator="equal">
      <formula>"Napkin Hs"</formula>
    </cfRule>
  </conditionalFormatting>
  <conditionalFormatting sqref="C72">
    <cfRule type="cellIs" dxfId="7121" priority="7317" stopIfTrue="1" operator="equal">
      <formula>"Towel"</formula>
    </cfRule>
    <cfRule type="cellIs" dxfId="7120" priority="7318" stopIfTrue="1" operator="equal">
      <formula>"Napkin Hs"</formula>
    </cfRule>
  </conditionalFormatting>
  <conditionalFormatting sqref="C72">
    <cfRule type="cellIs" dxfId="7119" priority="7309" stopIfTrue="1" operator="equal">
      <formula>"Towel"</formula>
    </cfRule>
    <cfRule type="cellIs" dxfId="7118" priority="7310" stopIfTrue="1" operator="equal">
      <formula>"Napkin Hs"</formula>
    </cfRule>
  </conditionalFormatting>
  <conditionalFormatting sqref="C72">
    <cfRule type="cellIs" dxfId="7117" priority="7311" stopIfTrue="1" operator="equal">
      <formula>"Towel"</formula>
    </cfRule>
    <cfRule type="cellIs" dxfId="7116" priority="7312" stopIfTrue="1" operator="equal">
      <formula>"Napkin Hs"</formula>
    </cfRule>
  </conditionalFormatting>
  <conditionalFormatting sqref="C72">
    <cfRule type="cellIs" dxfId="7115" priority="7313" stopIfTrue="1" operator="equal">
      <formula>"Towel"</formula>
    </cfRule>
    <cfRule type="cellIs" dxfId="7114" priority="7314" stopIfTrue="1" operator="equal">
      <formula>"Napkin Hs"</formula>
    </cfRule>
  </conditionalFormatting>
  <conditionalFormatting sqref="C72">
    <cfRule type="cellIs" dxfId="7113" priority="7307" stopIfTrue="1" operator="equal">
      <formula>"Towel"</formula>
    </cfRule>
    <cfRule type="cellIs" dxfId="7112" priority="7308" stopIfTrue="1" operator="equal">
      <formula>"Napkin Hs"</formula>
    </cfRule>
  </conditionalFormatting>
  <conditionalFormatting sqref="C72">
    <cfRule type="cellIs" dxfId="7111" priority="7305" stopIfTrue="1" operator="equal">
      <formula>"Towel"</formula>
    </cfRule>
    <cfRule type="cellIs" dxfId="7110" priority="7306" stopIfTrue="1" operator="equal">
      <formula>"Napkin Hs"</formula>
    </cfRule>
  </conditionalFormatting>
  <conditionalFormatting sqref="C72">
    <cfRule type="cellIs" dxfId="7109" priority="7281" stopIfTrue="1" operator="equal">
      <formula>"Towel"</formula>
    </cfRule>
  </conditionalFormatting>
  <conditionalFormatting sqref="C72">
    <cfRule type="cellIs" dxfId="7108" priority="7282" stopIfTrue="1" operator="equal">
      <formula>"Napkin Hs"</formula>
    </cfRule>
    <cfRule type="cellIs" dxfId="7107" priority="7287" stopIfTrue="1" operator="equal">
      <formula>"Towel"</formula>
    </cfRule>
    <cfRule type="cellIs" dxfId="7106" priority="7288" stopIfTrue="1" operator="equal">
      <formula>"Napkin Hs"</formula>
    </cfRule>
    <cfRule type="cellIs" dxfId="7105" priority="7297" stopIfTrue="1" operator="equal">
      <formula>"Towel"</formula>
    </cfRule>
    <cfRule type="cellIs" dxfId="7104" priority="7298" stopIfTrue="1" operator="equal">
      <formula>"Napkin Hs"</formula>
    </cfRule>
    <cfRule type="cellIs" dxfId="7103" priority="7303" stopIfTrue="1" operator="equal">
      <formula>"Towel"</formula>
    </cfRule>
    <cfRule type="cellIs" dxfId="7102" priority="7304" stopIfTrue="1" operator="equal">
      <formula>"Napkin Hs"</formula>
    </cfRule>
  </conditionalFormatting>
  <conditionalFormatting sqref="C72">
    <cfRule type="cellIs" dxfId="7101" priority="7283" stopIfTrue="1" operator="equal">
      <formula>"Towel"</formula>
    </cfRule>
    <cfRule type="cellIs" dxfId="7100" priority="7284" stopIfTrue="1" operator="equal">
      <formula>"Napkin Hs"</formula>
    </cfRule>
    <cfRule type="cellIs" dxfId="7099" priority="7285" stopIfTrue="1" operator="equal">
      <formula>"Towel"</formula>
    </cfRule>
    <cfRule type="cellIs" dxfId="7098" priority="7286" stopIfTrue="1" operator="equal">
      <formula>"Napkin Hs"</formula>
    </cfRule>
    <cfRule type="cellIs" dxfId="7097" priority="7289" stopIfTrue="1" operator="equal">
      <formula>"Towel"</formula>
    </cfRule>
    <cfRule type="cellIs" dxfId="7096" priority="7290" stopIfTrue="1" operator="equal">
      <formula>"Napkin Hs"</formula>
    </cfRule>
    <cfRule type="cellIs" dxfId="7095" priority="7291" stopIfTrue="1" operator="equal">
      <formula>"Towel"</formula>
    </cfRule>
    <cfRule type="cellIs" dxfId="7094" priority="7292" stopIfTrue="1" operator="equal">
      <formula>"Napkin Hs"</formula>
    </cfRule>
    <cfRule type="cellIs" dxfId="7093" priority="7293" stopIfTrue="1" operator="equal">
      <formula>"Towel"</formula>
    </cfRule>
    <cfRule type="cellIs" dxfId="7092" priority="7294" stopIfTrue="1" operator="equal">
      <formula>"Napkin Hs"</formula>
    </cfRule>
    <cfRule type="cellIs" dxfId="7091" priority="7295" stopIfTrue="1" operator="equal">
      <formula>"Towel"</formula>
    </cfRule>
    <cfRule type="cellIs" dxfId="7090" priority="7296" stopIfTrue="1" operator="equal">
      <formula>"Napkin Hs"</formula>
    </cfRule>
    <cfRule type="cellIs" dxfId="7089" priority="7299" stopIfTrue="1" operator="equal">
      <formula>"Towel"</formula>
    </cfRule>
    <cfRule type="cellIs" dxfId="7088" priority="7300" stopIfTrue="1" operator="equal">
      <formula>"Napkin Hs"</formula>
    </cfRule>
    <cfRule type="cellIs" dxfId="7087" priority="7302" stopIfTrue="1" operator="equal">
      <formula>"Napkin Hs"</formula>
    </cfRule>
  </conditionalFormatting>
  <conditionalFormatting sqref="C72">
    <cfRule type="cellIs" dxfId="7086" priority="7301" stopIfTrue="1" operator="equal">
      <formula>"Towel"</formula>
    </cfRule>
  </conditionalFormatting>
  <conditionalFormatting sqref="C72">
    <cfRule type="cellIs" dxfId="7085" priority="7279" stopIfTrue="1" operator="equal">
      <formula>"Towel"</formula>
    </cfRule>
    <cfRule type="cellIs" dxfId="7084" priority="7280" stopIfTrue="1" operator="equal">
      <formula>"Napkin Hs"</formula>
    </cfRule>
  </conditionalFormatting>
  <conditionalFormatting sqref="C72">
    <cfRule type="cellIs" dxfId="7083" priority="7278" stopIfTrue="1" operator="equal">
      <formula>"Napkin Hs"</formula>
    </cfRule>
  </conditionalFormatting>
  <conditionalFormatting sqref="C72">
    <cfRule type="cellIs" dxfId="7082" priority="7277" stopIfTrue="1" operator="equal">
      <formula>"Towel"</formula>
    </cfRule>
  </conditionalFormatting>
  <conditionalFormatting sqref="C72">
    <cfRule type="cellIs" dxfId="7081" priority="7275" stopIfTrue="1" operator="equal">
      <formula>"Towel"</formula>
    </cfRule>
  </conditionalFormatting>
  <conditionalFormatting sqref="C72">
    <cfRule type="cellIs" dxfId="7080" priority="7276" stopIfTrue="1" operator="equal">
      <formula>"Napkin Hs"</formula>
    </cfRule>
  </conditionalFormatting>
  <conditionalFormatting sqref="C72">
    <cfRule type="cellIs" dxfId="7079" priority="7179" stopIfTrue="1" operator="equal">
      <formula>"Towel"</formula>
    </cfRule>
  </conditionalFormatting>
  <conditionalFormatting sqref="C72">
    <cfRule type="cellIs" dxfId="7078" priority="7189" stopIfTrue="1" operator="equal">
      <formula>"Towel"</formula>
    </cfRule>
    <cfRule type="cellIs" dxfId="7077" priority="7190" stopIfTrue="1" operator="equal">
      <formula>"Napkin Hs"</formula>
    </cfRule>
    <cfRule type="cellIs" dxfId="7076" priority="7195" stopIfTrue="1" operator="equal">
      <formula>"Towel"</formula>
    </cfRule>
    <cfRule type="cellIs" dxfId="7075" priority="7196" stopIfTrue="1" operator="equal">
      <formula>"Napkin Hs"</formula>
    </cfRule>
    <cfRule type="cellIs" dxfId="7074" priority="7201" stopIfTrue="1" operator="equal">
      <formula>"Towel"</formula>
    </cfRule>
    <cfRule type="cellIs" dxfId="7073" priority="7202" stopIfTrue="1" operator="equal">
      <formula>"Napkin Hs"</formula>
    </cfRule>
    <cfRule type="cellIs" dxfId="7072" priority="7203" stopIfTrue="1" operator="equal">
      <formula>"Towel"</formula>
    </cfRule>
    <cfRule type="cellIs" dxfId="7071" priority="7204" stopIfTrue="1" operator="equal">
      <formula>"Napkin Hs"</formula>
    </cfRule>
    <cfRule type="cellIs" dxfId="7070" priority="7209" stopIfTrue="1" operator="equal">
      <formula>"Towel"</formula>
    </cfRule>
    <cfRule type="cellIs" dxfId="7069" priority="7210" stopIfTrue="1" operator="equal">
      <formula>"Napkin Hs"</formula>
    </cfRule>
    <cfRule type="cellIs" dxfId="7068" priority="7219" stopIfTrue="1" operator="equal">
      <formula>"Towel"</formula>
    </cfRule>
    <cfRule type="cellIs" dxfId="7067" priority="7220" stopIfTrue="1" operator="equal">
      <formula>"Napkin Hs"</formula>
    </cfRule>
    <cfRule type="cellIs" dxfId="7066" priority="7225" stopIfTrue="1" operator="equal">
      <formula>"Towel"</formula>
    </cfRule>
    <cfRule type="cellIs" dxfId="7065" priority="7226" stopIfTrue="1" operator="equal">
      <formula>"Napkin Hs"</formula>
    </cfRule>
    <cfRule type="cellIs" dxfId="7064" priority="7227" stopIfTrue="1" operator="equal">
      <formula>"Towel"</formula>
    </cfRule>
    <cfRule type="cellIs" dxfId="7063" priority="7228" stopIfTrue="1" operator="equal">
      <formula>"Napkin Hs"</formula>
    </cfRule>
    <cfRule type="cellIs" dxfId="7062" priority="7233" stopIfTrue="1" operator="equal">
      <formula>"Towel"</formula>
    </cfRule>
    <cfRule type="cellIs" dxfId="7061" priority="7234" stopIfTrue="1" operator="equal">
      <formula>"Napkin Hs"</formula>
    </cfRule>
    <cfRule type="cellIs" dxfId="7060" priority="7243" stopIfTrue="1" operator="equal">
      <formula>"Towel"</formula>
    </cfRule>
    <cfRule type="cellIs" dxfId="7059" priority="7244" stopIfTrue="1" operator="equal">
      <formula>"Napkin Hs"</formula>
    </cfRule>
    <cfRule type="cellIs" dxfId="7058" priority="7245" stopIfTrue="1" operator="equal">
      <formula>"Towel"</formula>
    </cfRule>
    <cfRule type="cellIs" dxfId="7057" priority="7246" stopIfTrue="1" operator="equal">
      <formula>"Napkin Hs"</formula>
    </cfRule>
    <cfRule type="cellIs" dxfId="7056" priority="7251" stopIfTrue="1" operator="equal">
      <formula>"Towel"</formula>
    </cfRule>
    <cfRule type="cellIs" dxfId="7055" priority="7252" stopIfTrue="1" operator="equal">
      <formula>"Napkin Hs"</formula>
    </cfRule>
    <cfRule type="cellIs" dxfId="7054" priority="7261" stopIfTrue="1" operator="equal">
      <formula>"Towel"</formula>
    </cfRule>
    <cfRule type="cellIs" dxfId="7053" priority="7262" stopIfTrue="1" operator="equal">
      <formula>"Napkin Hs"</formula>
    </cfRule>
    <cfRule type="cellIs" dxfId="7052" priority="7263" stopIfTrue="1" operator="equal">
      <formula>"Towel"</formula>
    </cfRule>
    <cfRule type="cellIs" dxfId="7051" priority="7264" stopIfTrue="1" operator="equal">
      <formula>"Napkin Hs"</formula>
    </cfRule>
    <cfRule type="cellIs" dxfId="7050" priority="7270" stopIfTrue="1" operator="equal">
      <formula>"Napkin Hs"</formula>
    </cfRule>
  </conditionalFormatting>
  <conditionalFormatting sqref="C72">
    <cfRule type="cellIs" dxfId="7049" priority="7269" stopIfTrue="1" operator="equal">
      <formula>"Towel"</formula>
    </cfRule>
  </conditionalFormatting>
  <conditionalFormatting sqref="C72">
    <cfRule type="cellIs" dxfId="7048" priority="7180" stopIfTrue="1" operator="equal">
      <formula>"Napkin Hs"</formula>
    </cfRule>
    <cfRule type="cellIs" dxfId="7047" priority="7181" stopIfTrue="1" operator="equal">
      <formula>"Towel"</formula>
    </cfRule>
    <cfRule type="cellIs" dxfId="7046" priority="7182" stopIfTrue="1" operator="equal">
      <formula>"Napkin Hs"</formula>
    </cfRule>
    <cfRule type="cellIs" dxfId="7045" priority="7183" stopIfTrue="1" operator="equal">
      <formula>"Towel"</formula>
    </cfRule>
    <cfRule type="cellIs" dxfId="7044" priority="7184" stopIfTrue="1" operator="equal">
      <formula>"Napkin Hs"</formula>
    </cfRule>
    <cfRule type="cellIs" dxfId="7043" priority="7185" stopIfTrue="1" operator="equal">
      <formula>"Towel"</formula>
    </cfRule>
    <cfRule type="cellIs" dxfId="7042" priority="7186" stopIfTrue="1" operator="equal">
      <formula>"Napkin Hs"</formula>
    </cfRule>
    <cfRule type="cellIs" dxfId="7041" priority="7187" stopIfTrue="1" operator="equal">
      <formula>"Towel"</formula>
    </cfRule>
    <cfRule type="cellIs" dxfId="7040" priority="7188" stopIfTrue="1" operator="equal">
      <formula>"Napkin Hs"</formula>
    </cfRule>
    <cfRule type="cellIs" dxfId="7039" priority="7191" stopIfTrue="1" operator="equal">
      <formula>"Towel"</formula>
    </cfRule>
    <cfRule type="cellIs" dxfId="7038" priority="7192" stopIfTrue="1" operator="equal">
      <formula>"Napkin Hs"</formula>
    </cfRule>
    <cfRule type="cellIs" dxfId="7037" priority="7193" stopIfTrue="1" operator="equal">
      <formula>"Towel"</formula>
    </cfRule>
    <cfRule type="cellIs" dxfId="7036" priority="7194" stopIfTrue="1" operator="equal">
      <formula>"Napkin Hs"</formula>
    </cfRule>
    <cfRule type="cellIs" dxfId="7035" priority="7197" stopIfTrue="1" operator="equal">
      <formula>"Towel"</formula>
    </cfRule>
    <cfRule type="cellIs" dxfId="7034" priority="7198" stopIfTrue="1" operator="equal">
      <formula>"Napkin Hs"</formula>
    </cfRule>
    <cfRule type="cellIs" dxfId="7033" priority="7199" stopIfTrue="1" operator="equal">
      <formula>"Towel"</formula>
    </cfRule>
    <cfRule type="cellIs" dxfId="7032" priority="7200" stopIfTrue="1" operator="equal">
      <formula>"Napkin Hs"</formula>
    </cfRule>
    <cfRule type="cellIs" dxfId="7031" priority="7205" stopIfTrue="1" operator="equal">
      <formula>"Towel"</formula>
    </cfRule>
    <cfRule type="cellIs" dxfId="7030" priority="7206" stopIfTrue="1" operator="equal">
      <formula>"Napkin Hs"</formula>
    </cfRule>
    <cfRule type="cellIs" dxfId="7029" priority="7207" stopIfTrue="1" operator="equal">
      <formula>"Towel"</formula>
    </cfRule>
    <cfRule type="cellIs" dxfId="7028" priority="7208" stopIfTrue="1" operator="equal">
      <formula>"Napkin Hs"</formula>
    </cfRule>
    <cfRule type="cellIs" dxfId="7027" priority="7211" stopIfTrue="1" operator="equal">
      <formula>"Towel"</formula>
    </cfRule>
    <cfRule type="cellIs" dxfId="7026" priority="7212" stopIfTrue="1" operator="equal">
      <formula>"Napkin Hs"</formula>
    </cfRule>
    <cfRule type="cellIs" dxfId="7025" priority="7213" stopIfTrue="1" operator="equal">
      <formula>"Towel"</formula>
    </cfRule>
    <cfRule type="cellIs" dxfId="7024" priority="7214" stopIfTrue="1" operator="equal">
      <formula>"Napkin Hs"</formula>
    </cfRule>
    <cfRule type="cellIs" dxfId="7023" priority="7215" stopIfTrue="1" operator="equal">
      <formula>"Towel"</formula>
    </cfRule>
    <cfRule type="cellIs" dxfId="7022" priority="7216" stopIfTrue="1" operator="equal">
      <formula>"Napkin Hs"</formula>
    </cfRule>
    <cfRule type="cellIs" dxfId="7021" priority="7217" stopIfTrue="1" operator="equal">
      <formula>"Towel"</formula>
    </cfRule>
    <cfRule type="cellIs" dxfId="7020" priority="7218" stopIfTrue="1" operator="equal">
      <formula>"Napkin Hs"</formula>
    </cfRule>
    <cfRule type="cellIs" dxfId="7019" priority="7221" stopIfTrue="1" operator="equal">
      <formula>"Towel"</formula>
    </cfRule>
    <cfRule type="cellIs" dxfId="7018" priority="7222" stopIfTrue="1" operator="equal">
      <formula>"Napkin Hs"</formula>
    </cfRule>
    <cfRule type="cellIs" dxfId="7017" priority="7223" stopIfTrue="1" operator="equal">
      <formula>"Towel"</formula>
    </cfRule>
    <cfRule type="cellIs" dxfId="7016" priority="7224" stopIfTrue="1" operator="equal">
      <formula>"Napkin Hs"</formula>
    </cfRule>
    <cfRule type="cellIs" dxfId="7015" priority="7229" stopIfTrue="1" operator="equal">
      <formula>"Towel"</formula>
    </cfRule>
    <cfRule type="cellIs" dxfId="7014" priority="7230" stopIfTrue="1" operator="equal">
      <formula>"Napkin Hs"</formula>
    </cfRule>
    <cfRule type="cellIs" dxfId="7013" priority="7231" stopIfTrue="1" operator="equal">
      <formula>"Towel"</formula>
    </cfRule>
    <cfRule type="cellIs" dxfId="7012" priority="7232" stopIfTrue="1" operator="equal">
      <formula>"Napkin Hs"</formula>
    </cfRule>
    <cfRule type="cellIs" dxfId="7011" priority="7235" stopIfTrue="1" operator="equal">
      <formula>"Towel"</formula>
    </cfRule>
    <cfRule type="cellIs" dxfId="7010" priority="7236" stopIfTrue="1" operator="equal">
      <formula>"Napkin Hs"</formula>
    </cfRule>
    <cfRule type="cellIs" dxfId="7009" priority="7237" stopIfTrue="1" operator="equal">
      <formula>"Towel"</formula>
    </cfRule>
    <cfRule type="cellIs" dxfId="7008" priority="7238" stopIfTrue="1" operator="equal">
      <formula>"Napkin Hs"</formula>
    </cfRule>
    <cfRule type="cellIs" dxfId="7007" priority="7239" stopIfTrue="1" operator="equal">
      <formula>"Towel"</formula>
    </cfRule>
    <cfRule type="cellIs" dxfId="7006" priority="7240" stopIfTrue="1" operator="equal">
      <formula>"Napkin Hs"</formula>
    </cfRule>
    <cfRule type="cellIs" dxfId="7005" priority="7241" stopIfTrue="1" operator="equal">
      <formula>"Towel"</formula>
    </cfRule>
    <cfRule type="cellIs" dxfId="7004" priority="7242" stopIfTrue="1" operator="equal">
      <formula>"Napkin Hs"</formula>
    </cfRule>
    <cfRule type="cellIs" dxfId="7003" priority="7247" stopIfTrue="1" operator="equal">
      <formula>"Towel"</formula>
    </cfRule>
    <cfRule type="cellIs" dxfId="7002" priority="7248" stopIfTrue="1" operator="equal">
      <formula>"Napkin Hs"</formula>
    </cfRule>
    <cfRule type="cellIs" dxfId="7001" priority="7249" stopIfTrue="1" operator="equal">
      <formula>"Towel"</formula>
    </cfRule>
    <cfRule type="cellIs" dxfId="7000" priority="7250" stopIfTrue="1" operator="equal">
      <formula>"Napkin Hs"</formula>
    </cfRule>
    <cfRule type="cellIs" dxfId="6999" priority="7253" stopIfTrue="1" operator="equal">
      <formula>"Towel"</formula>
    </cfRule>
    <cfRule type="cellIs" dxfId="6998" priority="7254" stopIfTrue="1" operator="equal">
      <formula>"Napkin Hs"</formula>
    </cfRule>
    <cfRule type="cellIs" dxfId="6997" priority="7255" stopIfTrue="1" operator="equal">
      <formula>"Towel"</formula>
    </cfRule>
    <cfRule type="cellIs" dxfId="6996" priority="7256" stopIfTrue="1" operator="equal">
      <formula>"Napkin Hs"</formula>
    </cfRule>
    <cfRule type="cellIs" dxfId="6995" priority="7257" stopIfTrue="1" operator="equal">
      <formula>"Towel"</formula>
    </cfRule>
    <cfRule type="cellIs" dxfId="6994" priority="7258" stopIfTrue="1" operator="equal">
      <formula>"Napkin Hs"</formula>
    </cfRule>
    <cfRule type="cellIs" dxfId="6993" priority="7259" stopIfTrue="1" operator="equal">
      <formula>"Towel"</formula>
    </cfRule>
    <cfRule type="cellIs" dxfId="6992" priority="7260" stopIfTrue="1" operator="equal">
      <formula>"Napkin Hs"</formula>
    </cfRule>
    <cfRule type="cellIs" dxfId="6991" priority="7265" stopIfTrue="1" operator="equal">
      <formula>"Towel"</formula>
    </cfRule>
    <cfRule type="cellIs" dxfId="6990" priority="7266" stopIfTrue="1" operator="equal">
      <formula>"Napkin Hs"</formula>
    </cfRule>
    <cfRule type="cellIs" dxfId="6989" priority="7267" stopIfTrue="1" operator="equal">
      <formula>"Towel"</formula>
    </cfRule>
    <cfRule type="cellIs" dxfId="6988" priority="7268" stopIfTrue="1" operator="equal">
      <formula>"Napkin Hs"</formula>
    </cfRule>
    <cfRule type="cellIs" dxfId="6987" priority="7271" stopIfTrue="1" operator="equal">
      <formula>"Towel"</formula>
    </cfRule>
    <cfRule type="cellIs" dxfId="6986" priority="7272" stopIfTrue="1" operator="equal">
      <formula>"Napkin Hs"</formula>
    </cfRule>
    <cfRule type="cellIs" dxfId="6985" priority="7273" stopIfTrue="1" operator="equal">
      <formula>"Towel"</formula>
    </cfRule>
    <cfRule type="cellIs" dxfId="6984" priority="7274" stopIfTrue="1" operator="equal">
      <formula>"Napkin Hs"</formula>
    </cfRule>
  </conditionalFormatting>
  <conditionalFormatting sqref="C72">
    <cfRule type="cellIs" dxfId="6983" priority="7178" stopIfTrue="1" operator="equal">
      <formula>"Napkin Hs"</formula>
    </cfRule>
  </conditionalFormatting>
  <conditionalFormatting sqref="C72">
    <cfRule type="cellIs" dxfId="6982" priority="7177" stopIfTrue="1" operator="equal">
      <formula>"Napkin Hs"</formula>
    </cfRule>
  </conditionalFormatting>
  <conditionalFormatting sqref="C72">
    <cfRule type="cellIs" dxfId="6981" priority="7176" stopIfTrue="1" operator="equal">
      <formula>"Napkin Hs"</formula>
    </cfRule>
  </conditionalFormatting>
  <conditionalFormatting sqref="C72">
    <cfRule type="cellIs" dxfId="6980" priority="7175" stopIfTrue="1" operator="equal">
      <formula>"Napkin Hs"</formula>
    </cfRule>
  </conditionalFormatting>
  <conditionalFormatting sqref="C72">
    <cfRule type="cellIs" dxfId="6979" priority="7174" stopIfTrue="1" operator="equal">
      <formula>"Napkin Hs"</formula>
    </cfRule>
  </conditionalFormatting>
  <conditionalFormatting sqref="C72">
    <cfRule type="cellIs" dxfId="6978" priority="7173" stopIfTrue="1" operator="equal">
      <formula>"Napkin Hs"</formula>
    </cfRule>
  </conditionalFormatting>
  <conditionalFormatting sqref="C72">
    <cfRule type="cellIs" dxfId="6977" priority="7169" stopIfTrue="1" operator="equal">
      <formula>"Towel"</formula>
    </cfRule>
    <cfRule type="cellIs" dxfId="6976" priority="7170" stopIfTrue="1" operator="equal">
      <formula>"Napkin Hs"</formula>
    </cfRule>
  </conditionalFormatting>
  <conditionalFormatting sqref="C72">
    <cfRule type="cellIs" dxfId="6975" priority="7171" stopIfTrue="1" operator="equal">
      <formula>"Towel"</formula>
    </cfRule>
    <cfRule type="cellIs" dxfId="6974" priority="7172" stopIfTrue="1" operator="equal">
      <formula>"Napkin Hs"</formula>
    </cfRule>
  </conditionalFormatting>
  <conditionalFormatting sqref="C72">
    <cfRule type="cellIs" dxfId="6973" priority="7165" stopIfTrue="1" operator="equal">
      <formula>"Towel"</formula>
    </cfRule>
    <cfRule type="cellIs" dxfId="6972" priority="7166" stopIfTrue="1" operator="equal">
      <formula>"Napkin Hs"</formula>
    </cfRule>
  </conditionalFormatting>
  <conditionalFormatting sqref="C72">
    <cfRule type="cellIs" dxfId="6971" priority="7167" stopIfTrue="1" operator="equal">
      <formula>"Towel"</formula>
    </cfRule>
    <cfRule type="cellIs" dxfId="6970" priority="7168" stopIfTrue="1" operator="equal">
      <formula>"Napkin Hs"</formula>
    </cfRule>
  </conditionalFormatting>
  <conditionalFormatting sqref="C72">
    <cfRule type="cellIs" dxfId="6969" priority="7163" stopIfTrue="1" operator="equal">
      <formula>"Towel"</formula>
    </cfRule>
    <cfRule type="cellIs" dxfId="6968" priority="7164" stopIfTrue="1" operator="equal">
      <formula>"Napkin Hs"</formula>
    </cfRule>
  </conditionalFormatting>
  <conditionalFormatting sqref="C72">
    <cfRule type="cellIs" dxfId="6967" priority="7159" stopIfTrue="1" operator="equal">
      <formula>"Towel"</formula>
    </cfRule>
    <cfRule type="cellIs" dxfId="6966" priority="7160" stopIfTrue="1" operator="equal">
      <formula>"Napkin Hs"</formula>
    </cfRule>
  </conditionalFormatting>
  <conditionalFormatting sqref="C72">
    <cfRule type="cellIs" dxfId="6965" priority="7161" stopIfTrue="1" operator="equal">
      <formula>"Towel"</formula>
    </cfRule>
    <cfRule type="cellIs" dxfId="6964" priority="7162" stopIfTrue="1" operator="equal">
      <formula>"Napkin Hs"</formula>
    </cfRule>
  </conditionalFormatting>
  <conditionalFormatting sqref="C72">
    <cfRule type="cellIs" dxfId="6963" priority="7155" stopIfTrue="1" operator="equal">
      <formula>"Towel"</formula>
    </cfRule>
    <cfRule type="cellIs" dxfId="6962" priority="7156" stopIfTrue="1" operator="equal">
      <formula>"Napkin Hs"</formula>
    </cfRule>
  </conditionalFormatting>
  <conditionalFormatting sqref="C72">
    <cfRule type="cellIs" dxfId="6961" priority="7157" stopIfTrue="1" operator="equal">
      <formula>"Towel"</formula>
    </cfRule>
    <cfRule type="cellIs" dxfId="6960" priority="7158" stopIfTrue="1" operator="equal">
      <formula>"Napkin Hs"</formula>
    </cfRule>
  </conditionalFormatting>
  <conditionalFormatting sqref="C72">
    <cfRule type="cellIs" dxfId="6959" priority="7153" stopIfTrue="1" operator="equal">
      <formula>"Towel"</formula>
    </cfRule>
    <cfRule type="cellIs" dxfId="6958" priority="7154" stopIfTrue="1" operator="equal">
      <formula>"Napkin Hs"</formula>
    </cfRule>
  </conditionalFormatting>
  <conditionalFormatting sqref="C72">
    <cfRule type="cellIs" dxfId="6957" priority="7147" stopIfTrue="1" operator="equal">
      <formula>"Towel"</formula>
    </cfRule>
    <cfRule type="cellIs" dxfId="6956" priority="7148" stopIfTrue="1" operator="equal">
      <formula>"Napkin Hs"</formula>
    </cfRule>
  </conditionalFormatting>
  <conditionalFormatting sqref="C72">
    <cfRule type="cellIs" dxfId="6955" priority="7151" stopIfTrue="1" operator="equal">
      <formula>"Towel"</formula>
    </cfRule>
    <cfRule type="cellIs" dxfId="6954" priority="7152" stopIfTrue="1" operator="equal">
      <formula>"Napkin Hs"</formula>
    </cfRule>
  </conditionalFormatting>
  <conditionalFormatting sqref="C72">
    <cfRule type="cellIs" dxfId="6953" priority="7149" stopIfTrue="1" operator="equal">
      <formula>"Towel"</formula>
    </cfRule>
    <cfRule type="cellIs" dxfId="6952" priority="7150" stopIfTrue="1" operator="equal">
      <formula>"Napkin Hs"</formula>
    </cfRule>
  </conditionalFormatting>
  <conditionalFormatting sqref="C72">
    <cfRule type="cellIs" dxfId="6951" priority="7141" stopIfTrue="1" operator="equal">
      <formula>"Towel"</formula>
    </cfRule>
    <cfRule type="cellIs" dxfId="6950" priority="7142" stopIfTrue="1" operator="equal">
      <formula>"Napkin Hs"</formula>
    </cfRule>
  </conditionalFormatting>
  <conditionalFormatting sqref="C72">
    <cfRule type="cellIs" dxfId="6949" priority="7143" stopIfTrue="1" operator="equal">
      <formula>"Towel"</formula>
    </cfRule>
    <cfRule type="cellIs" dxfId="6948" priority="7144" stopIfTrue="1" operator="equal">
      <formula>"Napkin Hs"</formula>
    </cfRule>
  </conditionalFormatting>
  <conditionalFormatting sqref="C72">
    <cfRule type="cellIs" dxfId="6947" priority="7145" stopIfTrue="1" operator="equal">
      <formula>"Towel"</formula>
    </cfRule>
    <cfRule type="cellIs" dxfId="6946" priority="7146" stopIfTrue="1" operator="equal">
      <formula>"Napkin Hs"</formula>
    </cfRule>
  </conditionalFormatting>
  <conditionalFormatting sqref="C72">
    <cfRule type="cellIs" dxfId="6945" priority="7139" stopIfTrue="1" operator="equal">
      <formula>"Towel"</formula>
    </cfRule>
    <cfRule type="cellIs" dxfId="6944" priority="7140" stopIfTrue="1" operator="equal">
      <formula>"Napkin Hs"</formula>
    </cfRule>
  </conditionalFormatting>
  <conditionalFormatting sqref="C72">
    <cfRule type="cellIs" dxfId="6943" priority="7137" stopIfTrue="1" operator="equal">
      <formula>"Towel"</formula>
    </cfRule>
    <cfRule type="cellIs" dxfId="6942" priority="7138" stopIfTrue="1" operator="equal">
      <formula>"Napkin Hs"</formula>
    </cfRule>
  </conditionalFormatting>
  <conditionalFormatting sqref="C72">
    <cfRule type="cellIs" dxfId="6941" priority="7113" stopIfTrue="1" operator="equal">
      <formula>"Towel"</formula>
    </cfRule>
  </conditionalFormatting>
  <conditionalFormatting sqref="C72">
    <cfRule type="cellIs" dxfId="6940" priority="7114" stopIfTrue="1" operator="equal">
      <formula>"Napkin Hs"</formula>
    </cfRule>
    <cfRule type="cellIs" dxfId="6939" priority="7119" stopIfTrue="1" operator="equal">
      <formula>"Towel"</formula>
    </cfRule>
    <cfRule type="cellIs" dxfId="6938" priority="7120" stopIfTrue="1" operator="equal">
      <formula>"Napkin Hs"</formula>
    </cfRule>
    <cfRule type="cellIs" dxfId="6937" priority="7129" stopIfTrue="1" operator="equal">
      <formula>"Towel"</formula>
    </cfRule>
    <cfRule type="cellIs" dxfId="6936" priority="7130" stopIfTrue="1" operator="equal">
      <formula>"Napkin Hs"</formula>
    </cfRule>
    <cfRule type="cellIs" dxfId="6935" priority="7135" stopIfTrue="1" operator="equal">
      <formula>"Towel"</formula>
    </cfRule>
    <cfRule type="cellIs" dxfId="6934" priority="7136" stopIfTrue="1" operator="equal">
      <formula>"Napkin Hs"</formula>
    </cfRule>
  </conditionalFormatting>
  <conditionalFormatting sqref="C72">
    <cfRule type="cellIs" dxfId="6933" priority="7115" stopIfTrue="1" operator="equal">
      <formula>"Towel"</formula>
    </cfRule>
    <cfRule type="cellIs" dxfId="6932" priority="7116" stopIfTrue="1" operator="equal">
      <formula>"Napkin Hs"</formula>
    </cfRule>
    <cfRule type="cellIs" dxfId="6931" priority="7117" stopIfTrue="1" operator="equal">
      <formula>"Towel"</formula>
    </cfRule>
    <cfRule type="cellIs" dxfId="6930" priority="7118" stopIfTrue="1" operator="equal">
      <formula>"Napkin Hs"</formula>
    </cfRule>
    <cfRule type="cellIs" dxfId="6929" priority="7121" stopIfTrue="1" operator="equal">
      <formula>"Towel"</formula>
    </cfRule>
    <cfRule type="cellIs" dxfId="6928" priority="7122" stopIfTrue="1" operator="equal">
      <formula>"Napkin Hs"</formula>
    </cfRule>
    <cfRule type="cellIs" dxfId="6927" priority="7123" stopIfTrue="1" operator="equal">
      <formula>"Towel"</formula>
    </cfRule>
    <cfRule type="cellIs" dxfId="6926" priority="7124" stopIfTrue="1" operator="equal">
      <formula>"Napkin Hs"</formula>
    </cfRule>
    <cfRule type="cellIs" dxfId="6925" priority="7125" stopIfTrue="1" operator="equal">
      <formula>"Towel"</formula>
    </cfRule>
    <cfRule type="cellIs" dxfId="6924" priority="7126" stopIfTrue="1" operator="equal">
      <formula>"Napkin Hs"</formula>
    </cfRule>
    <cfRule type="cellIs" dxfId="6923" priority="7127" stopIfTrue="1" operator="equal">
      <formula>"Towel"</formula>
    </cfRule>
    <cfRule type="cellIs" dxfId="6922" priority="7128" stopIfTrue="1" operator="equal">
      <formula>"Napkin Hs"</formula>
    </cfRule>
    <cfRule type="cellIs" dxfId="6921" priority="7131" stopIfTrue="1" operator="equal">
      <formula>"Towel"</formula>
    </cfRule>
    <cfRule type="cellIs" dxfId="6920" priority="7132" stopIfTrue="1" operator="equal">
      <formula>"Napkin Hs"</formula>
    </cfRule>
    <cfRule type="cellIs" dxfId="6919" priority="7134" stopIfTrue="1" operator="equal">
      <formula>"Napkin Hs"</formula>
    </cfRule>
  </conditionalFormatting>
  <conditionalFormatting sqref="C72">
    <cfRule type="cellIs" dxfId="6918" priority="7133" stopIfTrue="1" operator="equal">
      <formula>"Towel"</formula>
    </cfRule>
  </conditionalFormatting>
  <conditionalFormatting sqref="C72">
    <cfRule type="cellIs" dxfId="6917" priority="7111" stopIfTrue="1" operator="equal">
      <formula>"Towel"</formula>
    </cfRule>
    <cfRule type="cellIs" dxfId="6916" priority="7112" stopIfTrue="1" operator="equal">
      <formula>"Napkin Hs"</formula>
    </cfRule>
  </conditionalFormatting>
  <conditionalFormatting sqref="C72">
    <cfRule type="cellIs" dxfId="6915" priority="7110" stopIfTrue="1" operator="equal">
      <formula>"Napkin Hs"</formula>
    </cfRule>
  </conditionalFormatting>
  <conditionalFormatting sqref="C72">
    <cfRule type="cellIs" dxfId="6914" priority="7109" stopIfTrue="1" operator="equal">
      <formula>"Towel"</formula>
    </cfRule>
  </conditionalFormatting>
  <conditionalFormatting sqref="C72">
    <cfRule type="cellIs" dxfId="6913" priority="7107" stopIfTrue="1" operator="equal">
      <formula>"Towel"</formula>
    </cfRule>
  </conditionalFormatting>
  <conditionalFormatting sqref="C72">
    <cfRule type="cellIs" dxfId="6912" priority="7108" stopIfTrue="1" operator="equal">
      <formula>"Napkin Hs"</formula>
    </cfRule>
  </conditionalFormatting>
  <conditionalFormatting sqref="C72">
    <cfRule type="cellIs" dxfId="6911" priority="7011" stopIfTrue="1" operator="equal">
      <formula>"Towel"</formula>
    </cfRule>
  </conditionalFormatting>
  <conditionalFormatting sqref="C72">
    <cfRule type="cellIs" dxfId="6910" priority="7021" stopIfTrue="1" operator="equal">
      <formula>"Towel"</formula>
    </cfRule>
    <cfRule type="cellIs" dxfId="6909" priority="7022" stopIfTrue="1" operator="equal">
      <formula>"Napkin Hs"</formula>
    </cfRule>
    <cfRule type="cellIs" dxfId="6908" priority="7027" stopIfTrue="1" operator="equal">
      <formula>"Towel"</formula>
    </cfRule>
    <cfRule type="cellIs" dxfId="6907" priority="7028" stopIfTrue="1" operator="equal">
      <formula>"Napkin Hs"</formula>
    </cfRule>
    <cfRule type="cellIs" dxfId="6906" priority="7033" stopIfTrue="1" operator="equal">
      <formula>"Towel"</formula>
    </cfRule>
    <cfRule type="cellIs" dxfId="6905" priority="7034" stopIfTrue="1" operator="equal">
      <formula>"Napkin Hs"</formula>
    </cfRule>
    <cfRule type="cellIs" dxfId="6904" priority="7035" stopIfTrue="1" operator="equal">
      <formula>"Towel"</formula>
    </cfRule>
    <cfRule type="cellIs" dxfId="6903" priority="7036" stopIfTrue="1" operator="equal">
      <formula>"Napkin Hs"</formula>
    </cfRule>
    <cfRule type="cellIs" dxfId="6902" priority="7041" stopIfTrue="1" operator="equal">
      <formula>"Towel"</formula>
    </cfRule>
    <cfRule type="cellIs" dxfId="6901" priority="7042" stopIfTrue="1" operator="equal">
      <formula>"Napkin Hs"</formula>
    </cfRule>
    <cfRule type="cellIs" dxfId="6900" priority="7051" stopIfTrue="1" operator="equal">
      <formula>"Towel"</formula>
    </cfRule>
    <cfRule type="cellIs" dxfId="6899" priority="7052" stopIfTrue="1" operator="equal">
      <formula>"Napkin Hs"</formula>
    </cfRule>
    <cfRule type="cellIs" dxfId="6898" priority="7057" stopIfTrue="1" operator="equal">
      <formula>"Towel"</formula>
    </cfRule>
    <cfRule type="cellIs" dxfId="6897" priority="7058" stopIfTrue="1" operator="equal">
      <formula>"Napkin Hs"</formula>
    </cfRule>
    <cfRule type="cellIs" dxfId="6896" priority="7059" stopIfTrue="1" operator="equal">
      <formula>"Towel"</formula>
    </cfRule>
    <cfRule type="cellIs" dxfId="6895" priority="7060" stopIfTrue="1" operator="equal">
      <formula>"Napkin Hs"</formula>
    </cfRule>
    <cfRule type="cellIs" dxfId="6894" priority="7065" stopIfTrue="1" operator="equal">
      <formula>"Towel"</formula>
    </cfRule>
    <cfRule type="cellIs" dxfId="6893" priority="7066" stopIfTrue="1" operator="equal">
      <formula>"Napkin Hs"</formula>
    </cfRule>
    <cfRule type="cellIs" dxfId="6892" priority="7075" stopIfTrue="1" operator="equal">
      <formula>"Towel"</formula>
    </cfRule>
    <cfRule type="cellIs" dxfId="6891" priority="7076" stopIfTrue="1" operator="equal">
      <formula>"Napkin Hs"</formula>
    </cfRule>
    <cfRule type="cellIs" dxfId="6890" priority="7077" stopIfTrue="1" operator="equal">
      <formula>"Towel"</formula>
    </cfRule>
    <cfRule type="cellIs" dxfId="6889" priority="7078" stopIfTrue="1" operator="equal">
      <formula>"Napkin Hs"</formula>
    </cfRule>
    <cfRule type="cellIs" dxfId="6888" priority="7083" stopIfTrue="1" operator="equal">
      <formula>"Towel"</formula>
    </cfRule>
    <cfRule type="cellIs" dxfId="6887" priority="7084" stopIfTrue="1" operator="equal">
      <formula>"Napkin Hs"</formula>
    </cfRule>
    <cfRule type="cellIs" dxfId="6886" priority="7093" stopIfTrue="1" operator="equal">
      <formula>"Towel"</formula>
    </cfRule>
    <cfRule type="cellIs" dxfId="6885" priority="7094" stopIfTrue="1" operator="equal">
      <formula>"Napkin Hs"</formula>
    </cfRule>
    <cfRule type="cellIs" dxfId="6884" priority="7095" stopIfTrue="1" operator="equal">
      <formula>"Towel"</formula>
    </cfRule>
    <cfRule type="cellIs" dxfId="6883" priority="7096" stopIfTrue="1" operator="equal">
      <formula>"Napkin Hs"</formula>
    </cfRule>
    <cfRule type="cellIs" dxfId="6882" priority="7102" stopIfTrue="1" operator="equal">
      <formula>"Napkin Hs"</formula>
    </cfRule>
  </conditionalFormatting>
  <conditionalFormatting sqref="C72">
    <cfRule type="cellIs" dxfId="6881" priority="7101" stopIfTrue="1" operator="equal">
      <formula>"Towel"</formula>
    </cfRule>
  </conditionalFormatting>
  <conditionalFormatting sqref="C72">
    <cfRule type="cellIs" dxfId="6880" priority="7012" stopIfTrue="1" operator="equal">
      <formula>"Napkin Hs"</formula>
    </cfRule>
    <cfRule type="cellIs" dxfId="6879" priority="7013" stopIfTrue="1" operator="equal">
      <formula>"Towel"</formula>
    </cfRule>
    <cfRule type="cellIs" dxfId="6878" priority="7014" stopIfTrue="1" operator="equal">
      <formula>"Napkin Hs"</formula>
    </cfRule>
    <cfRule type="cellIs" dxfId="6877" priority="7015" stopIfTrue="1" operator="equal">
      <formula>"Towel"</formula>
    </cfRule>
    <cfRule type="cellIs" dxfId="6876" priority="7016" stopIfTrue="1" operator="equal">
      <formula>"Napkin Hs"</formula>
    </cfRule>
    <cfRule type="cellIs" dxfId="6875" priority="7017" stopIfTrue="1" operator="equal">
      <formula>"Towel"</formula>
    </cfRule>
    <cfRule type="cellIs" dxfId="6874" priority="7018" stopIfTrue="1" operator="equal">
      <formula>"Napkin Hs"</formula>
    </cfRule>
    <cfRule type="cellIs" dxfId="6873" priority="7019" stopIfTrue="1" operator="equal">
      <formula>"Towel"</formula>
    </cfRule>
    <cfRule type="cellIs" dxfId="6872" priority="7020" stopIfTrue="1" operator="equal">
      <formula>"Napkin Hs"</formula>
    </cfRule>
    <cfRule type="cellIs" dxfId="6871" priority="7023" stopIfTrue="1" operator="equal">
      <formula>"Towel"</formula>
    </cfRule>
    <cfRule type="cellIs" dxfId="6870" priority="7024" stopIfTrue="1" operator="equal">
      <formula>"Napkin Hs"</formula>
    </cfRule>
    <cfRule type="cellIs" dxfId="6869" priority="7025" stopIfTrue="1" operator="equal">
      <formula>"Towel"</formula>
    </cfRule>
    <cfRule type="cellIs" dxfId="6868" priority="7026" stopIfTrue="1" operator="equal">
      <formula>"Napkin Hs"</formula>
    </cfRule>
    <cfRule type="cellIs" dxfId="6867" priority="7029" stopIfTrue="1" operator="equal">
      <formula>"Towel"</formula>
    </cfRule>
    <cfRule type="cellIs" dxfId="6866" priority="7030" stopIfTrue="1" operator="equal">
      <formula>"Napkin Hs"</formula>
    </cfRule>
    <cfRule type="cellIs" dxfId="6865" priority="7031" stopIfTrue="1" operator="equal">
      <formula>"Towel"</formula>
    </cfRule>
    <cfRule type="cellIs" dxfId="6864" priority="7032" stopIfTrue="1" operator="equal">
      <formula>"Napkin Hs"</formula>
    </cfRule>
    <cfRule type="cellIs" dxfId="6863" priority="7037" stopIfTrue="1" operator="equal">
      <formula>"Towel"</formula>
    </cfRule>
    <cfRule type="cellIs" dxfId="6862" priority="7038" stopIfTrue="1" operator="equal">
      <formula>"Napkin Hs"</formula>
    </cfRule>
    <cfRule type="cellIs" dxfId="6861" priority="7039" stopIfTrue="1" operator="equal">
      <formula>"Towel"</formula>
    </cfRule>
    <cfRule type="cellIs" dxfId="6860" priority="7040" stopIfTrue="1" operator="equal">
      <formula>"Napkin Hs"</formula>
    </cfRule>
    <cfRule type="cellIs" dxfId="6859" priority="7043" stopIfTrue="1" operator="equal">
      <formula>"Towel"</formula>
    </cfRule>
    <cfRule type="cellIs" dxfId="6858" priority="7044" stopIfTrue="1" operator="equal">
      <formula>"Napkin Hs"</formula>
    </cfRule>
    <cfRule type="cellIs" dxfId="6857" priority="7045" stopIfTrue="1" operator="equal">
      <formula>"Towel"</formula>
    </cfRule>
    <cfRule type="cellIs" dxfId="6856" priority="7046" stopIfTrue="1" operator="equal">
      <formula>"Napkin Hs"</formula>
    </cfRule>
    <cfRule type="cellIs" dxfId="6855" priority="7047" stopIfTrue="1" operator="equal">
      <formula>"Towel"</formula>
    </cfRule>
    <cfRule type="cellIs" dxfId="6854" priority="7048" stopIfTrue="1" operator="equal">
      <formula>"Napkin Hs"</formula>
    </cfRule>
    <cfRule type="cellIs" dxfId="6853" priority="7049" stopIfTrue="1" operator="equal">
      <formula>"Towel"</formula>
    </cfRule>
    <cfRule type="cellIs" dxfId="6852" priority="7050" stopIfTrue="1" operator="equal">
      <formula>"Napkin Hs"</formula>
    </cfRule>
    <cfRule type="cellIs" dxfId="6851" priority="7053" stopIfTrue="1" operator="equal">
      <formula>"Towel"</formula>
    </cfRule>
    <cfRule type="cellIs" dxfId="6850" priority="7054" stopIfTrue="1" operator="equal">
      <formula>"Napkin Hs"</formula>
    </cfRule>
    <cfRule type="cellIs" dxfId="6849" priority="7055" stopIfTrue="1" operator="equal">
      <formula>"Towel"</formula>
    </cfRule>
    <cfRule type="cellIs" dxfId="6848" priority="7056" stopIfTrue="1" operator="equal">
      <formula>"Napkin Hs"</formula>
    </cfRule>
    <cfRule type="cellIs" dxfId="6847" priority="7061" stopIfTrue="1" operator="equal">
      <formula>"Towel"</formula>
    </cfRule>
    <cfRule type="cellIs" dxfId="6846" priority="7062" stopIfTrue="1" operator="equal">
      <formula>"Napkin Hs"</formula>
    </cfRule>
    <cfRule type="cellIs" dxfId="6845" priority="7063" stopIfTrue="1" operator="equal">
      <formula>"Towel"</formula>
    </cfRule>
    <cfRule type="cellIs" dxfId="6844" priority="7064" stopIfTrue="1" operator="equal">
      <formula>"Napkin Hs"</formula>
    </cfRule>
    <cfRule type="cellIs" dxfId="6843" priority="7067" stopIfTrue="1" operator="equal">
      <formula>"Towel"</formula>
    </cfRule>
    <cfRule type="cellIs" dxfId="6842" priority="7068" stopIfTrue="1" operator="equal">
      <formula>"Napkin Hs"</formula>
    </cfRule>
    <cfRule type="cellIs" dxfId="6841" priority="7069" stopIfTrue="1" operator="equal">
      <formula>"Towel"</formula>
    </cfRule>
    <cfRule type="cellIs" dxfId="6840" priority="7070" stopIfTrue="1" operator="equal">
      <formula>"Napkin Hs"</formula>
    </cfRule>
    <cfRule type="cellIs" dxfId="6839" priority="7071" stopIfTrue="1" operator="equal">
      <formula>"Towel"</formula>
    </cfRule>
    <cfRule type="cellIs" dxfId="6838" priority="7072" stopIfTrue="1" operator="equal">
      <formula>"Napkin Hs"</formula>
    </cfRule>
    <cfRule type="cellIs" dxfId="6837" priority="7073" stopIfTrue="1" operator="equal">
      <formula>"Towel"</formula>
    </cfRule>
    <cfRule type="cellIs" dxfId="6836" priority="7074" stopIfTrue="1" operator="equal">
      <formula>"Napkin Hs"</formula>
    </cfRule>
    <cfRule type="cellIs" dxfId="6835" priority="7079" stopIfTrue="1" operator="equal">
      <formula>"Towel"</formula>
    </cfRule>
    <cfRule type="cellIs" dxfId="6834" priority="7080" stopIfTrue="1" operator="equal">
      <formula>"Napkin Hs"</formula>
    </cfRule>
    <cfRule type="cellIs" dxfId="6833" priority="7081" stopIfTrue="1" operator="equal">
      <formula>"Towel"</formula>
    </cfRule>
    <cfRule type="cellIs" dxfId="6832" priority="7082" stopIfTrue="1" operator="equal">
      <formula>"Napkin Hs"</formula>
    </cfRule>
    <cfRule type="cellIs" dxfId="6831" priority="7085" stopIfTrue="1" operator="equal">
      <formula>"Towel"</formula>
    </cfRule>
    <cfRule type="cellIs" dxfId="6830" priority="7086" stopIfTrue="1" operator="equal">
      <formula>"Napkin Hs"</formula>
    </cfRule>
    <cfRule type="cellIs" dxfId="6829" priority="7087" stopIfTrue="1" operator="equal">
      <formula>"Towel"</formula>
    </cfRule>
    <cfRule type="cellIs" dxfId="6828" priority="7088" stopIfTrue="1" operator="equal">
      <formula>"Napkin Hs"</formula>
    </cfRule>
    <cfRule type="cellIs" dxfId="6827" priority="7089" stopIfTrue="1" operator="equal">
      <formula>"Towel"</formula>
    </cfRule>
    <cfRule type="cellIs" dxfId="6826" priority="7090" stopIfTrue="1" operator="equal">
      <formula>"Napkin Hs"</formula>
    </cfRule>
    <cfRule type="cellIs" dxfId="6825" priority="7091" stopIfTrue="1" operator="equal">
      <formula>"Towel"</formula>
    </cfRule>
    <cfRule type="cellIs" dxfId="6824" priority="7092" stopIfTrue="1" operator="equal">
      <formula>"Napkin Hs"</formula>
    </cfRule>
    <cfRule type="cellIs" dxfId="6823" priority="7097" stopIfTrue="1" operator="equal">
      <formula>"Towel"</formula>
    </cfRule>
    <cfRule type="cellIs" dxfId="6822" priority="7098" stopIfTrue="1" operator="equal">
      <formula>"Napkin Hs"</formula>
    </cfRule>
    <cfRule type="cellIs" dxfId="6821" priority="7099" stopIfTrue="1" operator="equal">
      <formula>"Towel"</formula>
    </cfRule>
    <cfRule type="cellIs" dxfId="6820" priority="7100" stopIfTrue="1" operator="equal">
      <formula>"Napkin Hs"</formula>
    </cfRule>
    <cfRule type="cellIs" dxfId="6819" priority="7103" stopIfTrue="1" operator="equal">
      <formula>"Towel"</formula>
    </cfRule>
    <cfRule type="cellIs" dxfId="6818" priority="7104" stopIfTrue="1" operator="equal">
      <formula>"Napkin Hs"</formula>
    </cfRule>
    <cfRule type="cellIs" dxfId="6817" priority="7105" stopIfTrue="1" operator="equal">
      <formula>"Towel"</formula>
    </cfRule>
    <cfRule type="cellIs" dxfId="6816" priority="7106" stopIfTrue="1" operator="equal">
      <formula>"Napkin Hs"</formula>
    </cfRule>
  </conditionalFormatting>
  <conditionalFormatting sqref="C72">
    <cfRule type="cellIs" dxfId="6815" priority="7010" stopIfTrue="1" operator="equal">
      <formula>"Napkin Hs"</formula>
    </cfRule>
  </conditionalFormatting>
  <conditionalFormatting sqref="C72">
    <cfRule type="cellIs" dxfId="6814" priority="7009" stopIfTrue="1" operator="equal">
      <formula>"Napkin Hs"</formula>
    </cfRule>
  </conditionalFormatting>
  <conditionalFormatting sqref="C72">
    <cfRule type="cellIs" dxfId="6813" priority="7008" stopIfTrue="1" operator="equal">
      <formula>"Napkin Hs"</formula>
    </cfRule>
  </conditionalFormatting>
  <conditionalFormatting sqref="C72">
    <cfRule type="cellIs" dxfId="6812" priority="7007" stopIfTrue="1" operator="equal">
      <formula>"Napkin Hs"</formula>
    </cfRule>
  </conditionalFormatting>
  <conditionalFormatting sqref="C72">
    <cfRule type="cellIs" dxfId="6811" priority="7006" stopIfTrue="1" operator="equal">
      <formula>"Napkin Hs"</formula>
    </cfRule>
  </conditionalFormatting>
  <conditionalFormatting sqref="C72">
    <cfRule type="cellIs" dxfId="6810" priority="7005" stopIfTrue="1" operator="equal">
      <formula>"Napkin Hs"</formula>
    </cfRule>
  </conditionalFormatting>
  <conditionalFormatting sqref="C72">
    <cfRule type="cellIs" dxfId="6809" priority="7001" stopIfTrue="1" operator="equal">
      <formula>"Towel"</formula>
    </cfRule>
    <cfRule type="cellIs" dxfId="6808" priority="7002" stopIfTrue="1" operator="equal">
      <formula>"Napkin Hs"</formula>
    </cfRule>
  </conditionalFormatting>
  <conditionalFormatting sqref="C72">
    <cfRule type="cellIs" dxfId="6807" priority="7003" stopIfTrue="1" operator="equal">
      <formula>"Towel"</formula>
    </cfRule>
    <cfRule type="cellIs" dxfId="6806" priority="7004" stopIfTrue="1" operator="equal">
      <formula>"Napkin Hs"</formula>
    </cfRule>
  </conditionalFormatting>
  <conditionalFormatting sqref="C72">
    <cfRule type="cellIs" dxfId="6805" priority="6997" stopIfTrue="1" operator="equal">
      <formula>"Towel"</formula>
    </cfRule>
    <cfRule type="cellIs" dxfId="6804" priority="6998" stopIfTrue="1" operator="equal">
      <formula>"Napkin Hs"</formula>
    </cfRule>
  </conditionalFormatting>
  <conditionalFormatting sqref="C72">
    <cfRule type="cellIs" dxfId="6803" priority="6999" stopIfTrue="1" operator="equal">
      <formula>"Towel"</formula>
    </cfRule>
    <cfRule type="cellIs" dxfId="6802" priority="7000" stopIfTrue="1" operator="equal">
      <formula>"Napkin Hs"</formula>
    </cfRule>
  </conditionalFormatting>
  <conditionalFormatting sqref="B72:C72">
    <cfRule type="cellIs" dxfId="6801" priority="7424" stopIfTrue="1" operator="equal">
      <formula>"Towel"</formula>
    </cfRule>
    <cfRule type="cellIs" dxfId="6800" priority="7425" stopIfTrue="1" operator="equal">
      <formula>"Napkin Hs"</formula>
    </cfRule>
  </conditionalFormatting>
  <conditionalFormatting sqref="C72">
    <cfRule type="cellIs" dxfId="6799" priority="7420" stopIfTrue="1" operator="equal">
      <formula>"Towel"</formula>
    </cfRule>
    <cfRule type="cellIs" dxfId="6798" priority="7421" stopIfTrue="1" operator="equal">
      <formula>"Napkin Hs"</formula>
    </cfRule>
  </conditionalFormatting>
  <conditionalFormatting sqref="C72">
    <cfRule type="cellIs" dxfId="6797" priority="7422" stopIfTrue="1" operator="equal">
      <formula>"Towel"</formula>
    </cfRule>
    <cfRule type="cellIs" dxfId="6796" priority="7423" stopIfTrue="1" operator="equal">
      <formula>"Napkin Hs"</formula>
    </cfRule>
  </conditionalFormatting>
  <conditionalFormatting sqref="C72">
    <cfRule type="cellIs" dxfId="6795" priority="7416" stopIfTrue="1" operator="equal">
      <formula>"Towel"</formula>
    </cfRule>
    <cfRule type="cellIs" dxfId="6794" priority="7417" stopIfTrue="1" operator="equal">
      <formula>"Napkin Hs"</formula>
    </cfRule>
  </conditionalFormatting>
  <conditionalFormatting sqref="C72">
    <cfRule type="cellIs" dxfId="6793" priority="7418" stopIfTrue="1" operator="equal">
      <formula>"Towel"</formula>
    </cfRule>
    <cfRule type="cellIs" dxfId="6792" priority="7419" stopIfTrue="1" operator="equal">
      <formula>"Napkin Hs"</formula>
    </cfRule>
  </conditionalFormatting>
  <conditionalFormatting sqref="C72">
    <cfRule type="cellIs" dxfId="6791" priority="7414" stopIfTrue="1" operator="equal">
      <formula>"Towel"</formula>
    </cfRule>
    <cfRule type="cellIs" dxfId="6790" priority="7415" stopIfTrue="1" operator="equal">
      <formula>"Napkin Hs"</formula>
    </cfRule>
  </conditionalFormatting>
  <conditionalFormatting sqref="B72">
    <cfRule type="cellIs" dxfId="6789" priority="7412" stopIfTrue="1" operator="equal">
      <formula>"Towel"</formula>
    </cfRule>
    <cfRule type="cellIs" dxfId="6788" priority="7413" stopIfTrue="1" operator="equal">
      <formula>"Napkin Hs"</formula>
    </cfRule>
  </conditionalFormatting>
  <conditionalFormatting sqref="B72:C72">
    <cfRule type="cellIs" dxfId="6787" priority="7410" stopIfTrue="1" operator="equal">
      <formula>"Towel"</formula>
    </cfRule>
    <cfRule type="cellIs" dxfId="6786" priority="7411" stopIfTrue="1" operator="equal">
      <formula>"Napkin Hs"</formula>
    </cfRule>
  </conditionalFormatting>
  <conditionalFormatting sqref="C72">
    <cfRule type="cellIs" dxfId="6785" priority="7406" stopIfTrue="1" operator="equal">
      <formula>"Towel"</formula>
    </cfRule>
    <cfRule type="cellIs" dxfId="6784" priority="7407" stopIfTrue="1" operator="equal">
      <formula>"Napkin Hs"</formula>
    </cfRule>
  </conditionalFormatting>
  <conditionalFormatting sqref="C72">
    <cfRule type="cellIs" dxfId="6783" priority="7409" stopIfTrue="1" operator="equal">
      <formula>"Napkin Hs"</formula>
    </cfRule>
  </conditionalFormatting>
  <conditionalFormatting sqref="C72">
    <cfRule type="cellIs" dxfId="6782" priority="7408" stopIfTrue="1" operator="equal">
      <formula>"Towel"</formula>
    </cfRule>
  </conditionalFormatting>
  <conditionalFormatting sqref="C80">
    <cfRule type="cellIs" dxfId="6781" priority="6989" stopIfTrue="1" operator="equal">
      <formula>"Towel"</formula>
    </cfRule>
    <cfRule type="cellIs" dxfId="6780" priority="6990" stopIfTrue="1" operator="equal">
      <formula>"Napkin Hs"</formula>
    </cfRule>
  </conditionalFormatting>
  <conditionalFormatting sqref="C80">
    <cfRule type="cellIs" dxfId="6779" priority="6991" stopIfTrue="1" operator="equal">
      <formula>"Towel"</formula>
    </cfRule>
    <cfRule type="cellIs" dxfId="6778" priority="6992" stopIfTrue="1" operator="equal">
      <formula>"Napkin Hs"</formula>
    </cfRule>
  </conditionalFormatting>
  <conditionalFormatting sqref="C80">
    <cfRule type="cellIs" dxfId="6777" priority="6987" stopIfTrue="1" operator="equal">
      <formula>"Towel"</formula>
    </cfRule>
    <cfRule type="cellIs" dxfId="6776" priority="6988" stopIfTrue="1" operator="equal">
      <formula>"Napkin Hs"</formula>
    </cfRule>
  </conditionalFormatting>
  <conditionalFormatting sqref="C80">
    <cfRule type="cellIs" dxfId="6775" priority="6985" stopIfTrue="1" operator="equal">
      <formula>"Towel"</formula>
    </cfRule>
    <cfRule type="cellIs" dxfId="6774" priority="6986" stopIfTrue="1" operator="equal">
      <formula>"Napkin Hs"</formula>
    </cfRule>
  </conditionalFormatting>
  <conditionalFormatting sqref="C80">
    <cfRule type="cellIs" dxfId="6773" priority="6993" stopIfTrue="1" operator="equal">
      <formula>"Towel"</formula>
    </cfRule>
    <cfRule type="cellIs" dxfId="6772" priority="6994" stopIfTrue="1" operator="equal">
      <formula>"Napkin Hs"</formula>
    </cfRule>
  </conditionalFormatting>
  <conditionalFormatting sqref="C80">
    <cfRule type="cellIs" dxfId="6771" priority="6995" stopIfTrue="1" operator="equal">
      <formula>"Towel"</formula>
    </cfRule>
    <cfRule type="cellIs" dxfId="6770" priority="6996" stopIfTrue="1" operator="equal">
      <formula>"Napkin Hs"</formula>
    </cfRule>
  </conditionalFormatting>
  <conditionalFormatting sqref="B80">
    <cfRule type="cellIs" dxfId="6769" priority="6983" stopIfTrue="1" operator="equal">
      <formula>"Towel"</formula>
    </cfRule>
    <cfRule type="cellIs" dxfId="6768" priority="6984" stopIfTrue="1" operator="equal">
      <formula>"Napkin Hs"</formula>
    </cfRule>
  </conditionalFormatting>
  <conditionalFormatting sqref="B79:C79">
    <cfRule type="cellIs" dxfId="6767" priority="6981" stopIfTrue="1" operator="equal">
      <formula>"Towel"</formula>
    </cfRule>
    <cfRule type="cellIs" dxfId="6766" priority="6982" stopIfTrue="1" operator="equal">
      <formula>"Napkin Hs"</formula>
    </cfRule>
  </conditionalFormatting>
  <conditionalFormatting sqref="C79">
    <cfRule type="cellIs" dxfId="6765" priority="6977" stopIfTrue="1" operator="equal">
      <formula>"Towel"</formula>
    </cfRule>
    <cfRule type="cellIs" dxfId="6764" priority="6978" stopIfTrue="1" operator="equal">
      <formula>"Napkin Hs"</formula>
    </cfRule>
  </conditionalFormatting>
  <conditionalFormatting sqref="C79">
    <cfRule type="cellIs" dxfId="6763" priority="6979" stopIfTrue="1" operator="equal">
      <formula>"Towel"</formula>
    </cfRule>
    <cfRule type="cellIs" dxfId="6762" priority="6980" stopIfTrue="1" operator="equal">
      <formula>"Napkin Hs"</formula>
    </cfRule>
  </conditionalFormatting>
  <conditionalFormatting sqref="C79">
    <cfRule type="cellIs" dxfId="6761" priority="6969" stopIfTrue="1" operator="equal">
      <formula>"Towel"</formula>
    </cfRule>
    <cfRule type="cellIs" dxfId="6760" priority="6970" stopIfTrue="1" operator="equal">
      <formula>"Napkin Hs"</formula>
    </cfRule>
  </conditionalFormatting>
  <conditionalFormatting sqref="B79:C79">
    <cfRule type="cellIs" dxfId="6759" priority="6971" stopIfTrue="1" operator="equal">
      <formula>"Towel"</formula>
    </cfRule>
    <cfRule type="cellIs" dxfId="6758" priority="6972" stopIfTrue="1" operator="equal">
      <formula>"Napkin Hs"</formula>
    </cfRule>
  </conditionalFormatting>
  <conditionalFormatting sqref="C79">
    <cfRule type="cellIs" dxfId="6757" priority="6967" stopIfTrue="1" operator="equal">
      <formula>"Towel"</formula>
    </cfRule>
    <cfRule type="cellIs" dxfId="6756" priority="6968" stopIfTrue="1" operator="equal">
      <formula>"Napkin Hs"</formula>
    </cfRule>
  </conditionalFormatting>
  <conditionalFormatting sqref="B79:C79">
    <cfRule type="cellIs" dxfId="6755" priority="6965" stopIfTrue="1" operator="equal">
      <formula>"Towel"</formula>
    </cfRule>
    <cfRule type="cellIs" dxfId="6754" priority="6966" stopIfTrue="1" operator="equal">
      <formula>"Napkin Hs"</formula>
    </cfRule>
  </conditionalFormatting>
  <conditionalFormatting sqref="C79">
    <cfRule type="cellIs" dxfId="6753" priority="6973" stopIfTrue="1" operator="equal">
      <formula>"Towel"</formula>
    </cfRule>
    <cfRule type="cellIs" dxfId="6752" priority="6974" stopIfTrue="1" operator="equal">
      <formula>"Napkin Hs"</formula>
    </cfRule>
  </conditionalFormatting>
  <conditionalFormatting sqref="C79">
    <cfRule type="cellIs" dxfId="6751" priority="6975" stopIfTrue="1" operator="equal">
      <formula>"Towel"</formula>
    </cfRule>
    <cfRule type="cellIs" dxfId="6750" priority="6976" stopIfTrue="1" operator="equal">
      <formula>"Napkin Hs"</formula>
    </cfRule>
  </conditionalFormatting>
  <conditionalFormatting sqref="B79:C79">
    <cfRule type="cellIs" dxfId="6749" priority="6963" stopIfTrue="1" operator="equal">
      <formula>"Towel"</formula>
    </cfRule>
    <cfRule type="cellIs" dxfId="6748" priority="6964" stopIfTrue="1" operator="equal">
      <formula>"Napkin Hs"</formula>
    </cfRule>
  </conditionalFormatting>
  <conditionalFormatting sqref="C79">
    <cfRule type="cellIs" dxfId="6747" priority="6959" stopIfTrue="1" operator="equal">
      <formula>"Towel"</formula>
    </cfRule>
    <cfRule type="cellIs" dxfId="6746" priority="6960" stopIfTrue="1" operator="equal">
      <formula>"Napkin Hs"</formula>
    </cfRule>
  </conditionalFormatting>
  <conditionalFormatting sqref="C79">
    <cfRule type="cellIs" dxfId="6745" priority="6961" stopIfTrue="1" operator="equal">
      <formula>"Towel"</formula>
    </cfRule>
    <cfRule type="cellIs" dxfId="6744" priority="6962" stopIfTrue="1" operator="equal">
      <formula>"Napkin Hs"</formula>
    </cfRule>
  </conditionalFormatting>
  <conditionalFormatting sqref="B79:C79">
    <cfRule type="cellIs" dxfId="6743" priority="6957" stopIfTrue="1" operator="equal">
      <formula>"Towel"</formula>
    </cfRule>
    <cfRule type="cellIs" dxfId="6742" priority="6958" stopIfTrue="1" operator="equal">
      <formula>"Napkin Hs"</formula>
    </cfRule>
  </conditionalFormatting>
  <conditionalFormatting sqref="C79">
    <cfRule type="cellIs" dxfId="6741" priority="6955" stopIfTrue="1" operator="equal">
      <formula>"Towel"</formula>
    </cfRule>
    <cfRule type="cellIs" dxfId="6740" priority="6956" stopIfTrue="1" operator="equal">
      <formula>"Napkin Hs"</formula>
    </cfRule>
  </conditionalFormatting>
  <conditionalFormatting sqref="C79">
    <cfRule type="cellIs" dxfId="6739" priority="6953" stopIfTrue="1" operator="equal">
      <formula>"Towel"</formula>
    </cfRule>
    <cfRule type="cellIs" dxfId="6738" priority="6954" stopIfTrue="1" operator="equal">
      <formula>"Napkin Hs"</formula>
    </cfRule>
  </conditionalFormatting>
  <conditionalFormatting sqref="B79:C79">
    <cfRule type="cellIs" dxfId="6737" priority="6947" stopIfTrue="1" operator="equal">
      <formula>"Towel"</formula>
    </cfRule>
    <cfRule type="cellIs" dxfId="6736" priority="6948" stopIfTrue="1" operator="equal">
      <formula>"Napkin Hs"</formula>
    </cfRule>
  </conditionalFormatting>
  <conditionalFormatting sqref="C79">
    <cfRule type="cellIs" dxfId="6735" priority="6945" stopIfTrue="1" operator="equal">
      <formula>"Towel"</formula>
    </cfRule>
    <cfRule type="cellIs" dxfId="6734" priority="6946" stopIfTrue="1" operator="equal">
      <formula>"Napkin Hs"</formula>
    </cfRule>
  </conditionalFormatting>
  <conditionalFormatting sqref="C79">
    <cfRule type="cellIs" dxfId="6733" priority="6943" stopIfTrue="1" operator="equal">
      <formula>"Towel"</formula>
    </cfRule>
    <cfRule type="cellIs" dxfId="6732" priority="6944" stopIfTrue="1" operator="equal">
      <formula>"Napkin Hs"</formula>
    </cfRule>
  </conditionalFormatting>
  <conditionalFormatting sqref="B79:C79">
    <cfRule type="cellIs" dxfId="6731" priority="6941" stopIfTrue="1" operator="equal">
      <formula>"Towel"</formula>
    </cfRule>
    <cfRule type="cellIs" dxfId="6730" priority="6942" stopIfTrue="1" operator="equal">
      <formula>"Napkin Hs"</formula>
    </cfRule>
  </conditionalFormatting>
  <conditionalFormatting sqref="C79">
    <cfRule type="cellIs" dxfId="6729" priority="6949" stopIfTrue="1" operator="equal">
      <formula>"Towel"</formula>
    </cfRule>
    <cfRule type="cellIs" dxfId="6728" priority="6950" stopIfTrue="1" operator="equal">
      <formula>"Napkin Hs"</formula>
    </cfRule>
  </conditionalFormatting>
  <conditionalFormatting sqref="C79">
    <cfRule type="cellIs" dxfId="6727" priority="6951" stopIfTrue="1" operator="equal">
      <formula>"Towel"</formula>
    </cfRule>
    <cfRule type="cellIs" dxfId="6726" priority="6952" stopIfTrue="1" operator="equal">
      <formula>"Napkin Hs"</formula>
    </cfRule>
  </conditionalFormatting>
  <conditionalFormatting sqref="C79">
    <cfRule type="cellIs" dxfId="6725" priority="6939" stopIfTrue="1" operator="equal">
      <formula>"Towel"</formula>
    </cfRule>
    <cfRule type="cellIs" dxfId="6724" priority="6940" stopIfTrue="1" operator="equal">
      <formula>"Napkin Hs"</formula>
    </cfRule>
  </conditionalFormatting>
  <conditionalFormatting sqref="C79">
    <cfRule type="cellIs" dxfId="6723" priority="6931" stopIfTrue="1" operator="equal">
      <formula>"Towel"</formula>
    </cfRule>
    <cfRule type="cellIs" dxfId="6722" priority="6932" stopIfTrue="1" operator="equal">
      <formula>"Napkin Hs"</formula>
    </cfRule>
  </conditionalFormatting>
  <conditionalFormatting sqref="C79">
    <cfRule type="cellIs" dxfId="6721" priority="6935" stopIfTrue="1" operator="equal">
      <formula>"Towel"</formula>
    </cfRule>
    <cfRule type="cellIs" dxfId="6720" priority="6936" stopIfTrue="1" operator="equal">
      <formula>"Napkin Hs"</formula>
    </cfRule>
  </conditionalFormatting>
  <conditionalFormatting sqref="C79">
    <cfRule type="cellIs" dxfId="6719" priority="6938" stopIfTrue="1" operator="equal">
      <formula>"Napkin Hs"</formula>
    </cfRule>
  </conditionalFormatting>
  <conditionalFormatting sqref="C79">
    <cfRule type="cellIs" dxfId="6718" priority="6933" stopIfTrue="1" operator="equal">
      <formula>"Towel"</formula>
    </cfRule>
    <cfRule type="cellIs" dxfId="6717" priority="6934" stopIfTrue="1" operator="equal">
      <formula>"Napkin Hs"</formula>
    </cfRule>
  </conditionalFormatting>
  <conditionalFormatting sqref="C79">
    <cfRule type="cellIs" dxfId="6716" priority="6937" stopIfTrue="1" operator="equal">
      <formula>"Towel"</formula>
    </cfRule>
  </conditionalFormatting>
  <conditionalFormatting sqref="C79">
    <cfRule type="cellIs" dxfId="6715" priority="6929" stopIfTrue="1" operator="equal">
      <formula>"Towel"</formula>
    </cfRule>
    <cfRule type="cellIs" dxfId="6714" priority="6930" stopIfTrue="1" operator="equal">
      <formula>"Napkin Hs"</formula>
    </cfRule>
  </conditionalFormatting>
  <conditionalFormatting sqref="C79">
    <cfRule type="cellIs" dxfId="6713" priority="6925" stopIfTrue="1" operator="equal">
      <formula>"Towel"</formula>
    </cfRule>
    <cfRule type="cellIs" dxfId="6712" priority="6926" stopIfTrue="1" operator="equal">
      <formula>"Napkin Hs"</formula>
    </cfRule>
  </conditionalFormatting>
  <conditionalFormatting sqref="C79">
    <cfRule type="cellIs" dxfId="6711" priority="6927" stopIfTrue="1" operator="equal">
      <formula>"Towel"</formula>
    </cfRule>
    <cfRule type="cellIs" dxfId="6710" priority="6928" stopIfTrue="1" operator="equal">
      <formula>"Napkin Hs"</formula>
    </cfRule>
  </conditionalFormatting>
  <conditionalFormatting sqref="C79">
    <cfRule type="cellIs" dxfId="6709" priority="6923" stopIfTrue="1" operator="equal">
      <formula>"Towel"</formula>
    </cfRule>
    <cfRule type="cellIs" dxfId="6708" priority="6924" stopIfTrue="1" operator="equal">
      <formula>"Napkin Hs"</formula>
    </cfRule>
  </conditionalFormatting>
  <conditionalFormatting sqref="C79">
    <cfRule type="cellIs" dxfId="6707" priority="6921" stopIfTrue="1" operator="equal">
      <formula>"Towel"</formula>
    </cfRule>
    <cfRule type="cellIs" dxfId="6706" priority="6922" stopIfTrue="1" operator="equal">
      <formula>"Napkin Hs"</formula>
    </cfRule>
  </conditionalFormatting>
  <conditionalFormatting sqref="C79">
    <cfRule type="cellIs" dxfId="6705" priority="6917" stopIfTrue="1" operator="equal">
      <formula>"Towel"</formula>
    </cfRule>
    <cfRule type="cellIs" dxfId="6704" priority="6918" stopIfTrue="1" operator="equal">
      <formula>"Napkin Hs"</formula>
    </cfRule>
  </conditionalFormatting>
  <conditionalFormatting sqref="C79">
    <cfRule type="cellIs" dxfId="6703" priority="6920" stopIfTrue="1" operator="equal">
      <formula>"Napkin Hs"</formula>
    </cfRule>
  </conditionalFormatting>
  <conditionalFormatting sqref="C79">
    <cfRule type="cellIs" dxfId="6702" priority="6919" stopIfTrue="1" operator="equal">
      <formula>"Towel"</formula>
    </cfRule>
  </conditionalFormatting>
  <conditionalFormatting sqref="C79">
    <cfRule type="cellIs" dxfId="6701" priority="6915" stopIfTrue="1" operator="equal">
      <formula>"Towel"</formula>
    </cfRule>
    <cfRule type="cellIs" dxfId="6700" priority="6916" stopIfTrue="1" operator="equal">
      <formula>"Napkin Hs"</formula>
    </cfRule>
  </conditionalFormatting>
  <conditionalFormatting sqref="C79">
    <cfRule type="cellIs" dxfId="6699" priority="6911" stopIfTrue="1" operator="equal">
      <formula>"Towel"</formula>
    </cfRule>
    <cfRule type="cellIs" dxfId="6698" priority="6912" stopIfTrue="1" operator="equal">
      <formula>"Napkin Hs"</formula>
    </cfRule>
  </conditionalFormatting>
  <conditionalFormatting sqref="C79">
    <cfRule type="cellIs" dxfId="6697" priority="6913" stopIfTrue="1" operator="equal">
      <formula>"Towel"</formula>
    </cfRule>
    <cfRule type="cellIs" dxfId="6696" priority="6914" stopIfTrue="1" operator="equal">
      <formula>"Napkin Hs"</formula>
    </cfRule>
  </conditionalFormatting>
  <conditionalFormatting sqref="C79">
    <cfRule type="cellIs" dxfId="6695" priority="6909" stopIfTrue="1" operator="equal">
      <formula>"Towel"</formula>
    </cfRule>
    <cfRule type="cellIs" dxfId="6694" priority="6910" stopIfTrue="1" operator="equal">
      <formula>"Napkin Hs"</formula>
    </cfRule>
  </conditionalFormatting>
  <conditionalFormatting sqref="C79">
    <cfRule type="cellIs" dxfId="6693" priority="6907" stopIfTrue="1" operator="equal">
      <formula>"Towel"</formula>
    </cfRule>
    <cfRule type="cellIs" dxfId="6692" priority="6908" stopIfTrue="1" operator="equal">
      <formula>"Napkin Hs"</formula>
    </cfRule>
  </conditionalFormatting>
  <conditionalFormatting sqref="C79">
    <cfRule type="cellIs" dxfId="6691" priority="6905" stopIfTrue="1" operator="equal">
      <formula>"Towel"</formula>
    </cfRule>
    <cfRule type="cellIs" dxfId="6690" priority="6906" stopIfTrue="1" operator="equal">
      <formula>"Napkin Hs"</formula>
    </cfRule>
  </conditionalFormatting>
  <conditionalFormatting sqref="C79">
    <cfRule type="cellIs" dxfId="6689" priority="6897" stopIfTrue="1" operator="equal">
      <formula>"Towel"</formula>
    </cfRule>
    <cfRule type="cellIs" dxfId="6688" priority="6898" stopIfTrue="1" operator="equal">
      <formula>"Napkin Hs"</formula>
    </cfRule>
  </conditionalFormatting>
  <conditionalFormatting sqref="C79">
    <cfRule type="cellIs" dxfId="6687" priority="6899" stopIfTrue="1" operator="equal">
      <formula>"Towel"</formula>
    </cfRule>
    <cfRule type="cellIs" dxfId="6686" priority="6900" stopIfTrue="1" operator="equal">
      <formula>"Napkin Hs"</formula>
    </cfRule>
  </conditionalFormatting>
  <conditionalFormatting sqref="C79">
    <cfRule type="cellIs" dxfId="6685" priority="6895" stopIfTrue="1" operator="equal">
      <formula>"Towel"</formula>
    </cfRule>
    <cfRule type="cellIs" dxfId="6684" priority="6896" stopIfTrue="1" operator="equal">
      <formula>"Napkin Hs"</formula>
    </cfRule>
  </conditionalFormatting>
  <conditionalFormatting sqref="C79">
    <cfRule type="cellIs" dxfId="6683" priority="6893" stopIfTrue="1" operator="equal">
      <formula>"Towel"</formula>
    </cfRule>
    <cfRule type="cellIs" dxfId="6682" priority="6894" stopIfTrue="1" operator="equal">
      <formula>"Napkin Hs"</formula>
    </cfRule>
  </conditionalFormatting>
  <conditionalFormatting sqref="C79">
    <cfRule type="cellIs" dxfId="6681" priority="6901" stopIfTrue="1" operator="equal">
      <formula>"Towel"</formula>
    </cfRule>
    <cfRule type="cellIs" dxfId="6680" priority="6902" stopIfTrue="1" operator="equal">
      <formula>"Napkin Hs"</formula>
    </cfRule>
  </conditionalFormatting>
  <conditionalFormatting sqref="C79">
    <cfRule type="cellIs" dxfId="6679" priority="6903" stopIfTrue="1" operator="equal">
      <formula>"Towel"</formula>
    </cfRule>
    <cfRule type="cellIs" dxfId="6678" priority="6904" stopIfTrue="1" operator="equal">
      <formula>"Napkin Hs"</formula>
    </cfRule>
  </conditionalFormatting>
  <conditionalFormatting sqref="C79">
    <cfRule type="cellIs" dxfId="6677" priority="6891" stopIfTrue="1" operator="equal">
      <formula>"Towel"</formula>
    </cfRule>
    <cfRule type="cellIs" dxfId="6676" priority="6892" stopIfTrue="1" operator="equal">
      <formula>"Napkin Hs"</formula>
    </cfRule>
  </conditionalFormatting>
  <conditionalFormatting sqref="C79">
    <cfRule type="cellIs" dxfId="6675" priority="6887" stopIfTrue="1" operator="equal">
      <formula>"Towel"</formula>
    </cfRule>
    <cfRule type="cellIs" dxfId="6674" priority="6888" stopIfTrue="1" operator="equal">
      <formula>"Napkin Hs"</formula>
    </cfRule>
  </conditionalFormatting>
  <conditionalFormatting sqref="C79">
    <cfRule type="cellIs" dxfId="6673" priority="6889" stopIfTrue="1" operator="equal">
      <formula>"Towel"</formula>
    </cfRule>
    <cfRule type="cellIs" dxfId="6672" priority="6890" stopIfTrue="1" operator="equal">
      <formula>"Napkin Hs"</formula>
    </cfRule>
  </conditionalFormatting>
  <conditionalFormatting sqref="C79">
    <cfRule type="cellIs" dxfId="6671" priority="6885" stopIfTrue="1" operator="equal">
      <formula>"Towel"</formula>
    </cfRule>
    <cfRule type="cellIs" dxfId="6670" priority="6886" stopIfTrue="1" operator="equal">
      <formula>"Napkin Hs"</formula>
    </cfRule>
  </conditionalFormatting>
  <conditionalFormatting sqref="C79">
    <cfRule type="cellIs" dxfId="6669" priority="6883" stopIfTrue="1" operator="equal">
      <formula>"Towel"</formula>
    </cfRule>
    <cfRule type="cellIs" dxfId="6668" priority="6884" stopIfTrue="1" operator="equal">
      <formula>"Napkin Hs"</formula>
    </cfRule>
  </conditionalFormatting>
  <conditionalFormatting sqref="C79">
    <cfRule type="cellIs" dxfId="6667" priority="6881" stopIfTrue="1" operator="equal">
      <formula>"Towel"</formula>
    </cfRule>
    <cfRule type="cellIs" dxfId="6666" priority="6882" stopIfTrue="1" operator="equal">
      <formula>"Napkin Hs"</formula>
    </cfRule>
  </conditionalFormatting>
  <conditionalFormatting sqref="C79">
    <cfRule type="cellIs" dxfId="6665" priority="6873" stopIfTrue="1" operator="equal">
      <formula>"Towel"</formula>
    </cfRule>
    <cfRule type="cellIs" dxfId="6664" priority="6874" stopIfTrue="1" operator="equal">
      <formula>"Napkin Hs"</formula>
    </cfRule>
  </conditionalFormatting>
  <conditionalFormatting sqref="C79">
    <cfRule type="cellIs" dxfId="6663" priority="6875" stopIfTrue="1" operator="equal">
      <formula>"Towel"</formula>
    </cfRule>
    <cfRule type="cellIs" dxfId="6662" priority="6876" stopIfTrue="1" operator="equal">
      <formula>"Napkin Hs"</formula>
    </cfRule>
  </conditionalFormatting>
  <conditionalFormatting sqref="C79">
    <cfRule type="cellIs" dxfId="6661" priority="6871" stopIfTrue="1" operator="equal">
      <formula>"Towel"</formula>
    </cfRule>
    <cfRule type="cellIs" dxfId="6660" priority="6872" stopIfTrue="1" operator="equal">
      <formula>"Napkin Hs"</formula>
    </cfRule>
  </conditionalFormatting>
  <conditionalFormatting sqref="C79">
    <cfRule type="cellIs" dxfId="6659" priority="6869" stopIfTrue="1" operator="equal">
      <formula>"Towel"</formula>
    </cfRule>
    <cfRule type="cellIs" dxfId="6658" priority="6870" stopIfTrue="1" operator="equal">
      <formula>"Napkin Hs"</formula>
    </cfRule>
  </conditionalFormatting>
  <conditionalFormatting sqref="C79">
    <cfRule type="cellIs" dxfId="6657" priority="6877" stopIfTrue="1" operator="equal">
      <formula>"Towel"</formula>
    </cfRule>
    <cfRule type="cellIs" dxfId="6656" priority="6878" stopIfTrue="1" operator="equal">
      <formula>"Napkin Hs"</formula>
    </cfRule>
  </conditionalFormatting>
  <conditionalFormatting sqref="C79">
    <cfRule type="cellIs" dxfId="6655" priority="6879" stopIfTrue="1" operator="equal">
      <formula>"Towel"</formula>
    </cfRule>
    <cfRule type="cellIs" dxfId="6654" priority="6880" stopIfTrue="1" operator="equal">
      <formula>"Napkin Hs"</formula>
    </cfRule>
  </conditionalFormatting>
  <conditionalFormatting sqref="C79">
    <cfRule type="cellIs" dxfId="6653" priority="6867" stopIfTrue="1" operator="equal">
      <formula>"Towel"</formula>
    </cfRule>
    <cfRule type="cellIs" dxfId="6652" priority="6868" stopIfTrue="1" operator="equal">
      <formula>"Napkin Hs"</formula>
    </cfRule>
  </conditionalFormatting>
  <conditionalFormatting sqref="C79">
    <cfRule type="cellIs" dxfId="6651" priority="6863" stopIfTrue="1" operator="equal">
      <formula>"Towel"</formula>
    </cfRule>
    <cfRule type="cellIs" dxfId="6650" priority="6864" stopIfTrue="1" operator="equal">
      <formula>"Napkin Hs"</formula>
    </cfRule>
  </conditionalFormatting>
  <conditionalFormatting sqref="C79">
    <cfRule type="cellIs" dxfId="6649" priority="6865" stopIfTrue="1" operator="equal">
      <formula>"Towel"</formula>
    </cfRule>
    <cfRule type="cellIs" dxfId="6648" priority="6866" stopIfTrue="1" operator="equal">
      <formula>"Napkin Hs"</formula>
    </cfRule>
  </conditionalFormatting>
  <conditionalFormatting sqref="C79">
    <cfRule type="cellIs" dxfId="6647" priority="6859" stopIfTrue="1" operator="equal">
      <formula>"Towel"</formula>
    </cfRule>
    <cfRule type="cellIs" dxfId="6646" priority="6860" stopIfTrue="1" operator="equal">
      <formula>"Napkin Hs"</formula>
    </cfRule>
  </conditionalFormatting>
  <conditionalFormatting sqref="C79">
    <cfRule type="cellIs" dxfId="6645" priority="6861" stopIfTrue="1" operator="equal">
      <formula>"Towel"</formula>
    </cfRule>
    <cfRule type="cellIs" dxfId="6644" priority="6862" stopIfTrue="1" operator="equal">
      <formula>"Napkin Hs"</formula>
    </cfRule>
  </conditionalFormatting>
  <conditionalFormatting sqref="C79">
    <cfRule type="cellIs" dxfId="6643" priority="6857" stopIfTrue="1" operator="equal">
      <formula>"Towel"</formula>
    </cfRule>
    <cfRule type="cellIs" dxfId="6642" priority="6858" stopIfTrue="1" operator="equal">
      <formula>"Napkin Hs"</formula>
    </cfRule>
  </conditionalFormatting>
  <conditionalFormatting sqref="C79">
    <cfRule type="cellIs" dxfId="6641" priority="6851" stopIfTrue="1" operator="equal">
      <formula>"Towel"</formula>
    </cfRule>
    <cfRule type="cellIs" dxfId="6640" priority="6852" stopIfTrue="1" operator="equal">
      <formula>"Napkin Hs"</formula>
    </cfRule>
  </conditionalFormatting>
  <conditionalFormatting sqref="C79">
    <cfRule type="cellIs" dxfId="6639" priority="6855" stopIfTrue="1" operator="equal">
      <formula>"Towel"</formula>
    </cfRule>
    <cfRule type="cellIs" dxfId="6638" priority="6856" stopIfTrue="1" operator="equal">
      <formula>"Napkin Hs"</formula>
    </cfRule>
  </conditionalFormatting>
  <conditionalFormatting sqref="C79">
    <cfRule type="cellIs" dxfId="6637" priority="6853" stopIfTrue="1" operator="equal">
      <formula>"Towel"</formula>
    </cfRule>
    <cfRule type="cellIs" dxfId="6636" priority="6854" stopIfTrue="1" operator="equal">
      <formula>"Napkin Hs"</formula>
    </cfRule>
  </conditionalFormatting>
  <conditionalFormatting sqref="C79">
    <cfRule type="cellIs" dxfId="6635" priority="6845" stopIfTrue="1" operator="equal">
      <formula>"Towel"</formula>
    </cfRule>
    <cfRule type="cellIs" dxfId="6634" priority="6846" stopIfTrue="1" operator="equal">
      <formula>"Napkin Hs"</formula>
    </cfRule>
  </conditionalFormatting>
  <conditionalFormatting sqref="C79">
    <cfRule type="cellIs" dxfId="6633" priority="6847" stopIfTrue="1" operator="equal">
      <formula>"Towel"</formula>
    </cfRule>
    <cfRule type="cellIs" dxfId="6632" priority="6848" stopIfTrue="1" operator="equal">
      <formula>"Napkin Hs"</formula>
    </cfRule>
  </conditionalFormatting>
  <conditionalFormatting sqref="C79">
    <cfRule type="cellIs" dxfId="6631" priority="6849" stopIfTrue="1" operator="equal">
      <formula>"Towel"</formula>
    </cfRule>
    <cfRule type="cellIs" dxfId="6630" priority="6850" stopIfTrue="1" operator="equal">
      <formula>"Napkin Hs"</formula>
    </cfRule>
  </conditionalFormatting>
  <conditionalFormatting sqref="C79">
    <cfRule type="cellIs" dxfId="6629" priority="6843" stopIfTrue="1" operator="equal">
      <formula>"Towel"</formula>
    </cfRule>
    <cfRule type="cellIs" dxfId="6628" priority="6844" stopIfTrue="1" operator="equal">
      <formula>"Napkin Hs"</formula>
    </cfRule>
  </conditionalFormatting>
  <conditionalFormatting sqref="C79">
    <cfRule type="cellIs" dxfId="6627" priority="6841" stopIfTrue="1" operator="equal">
      <formula>"Towel"</formula>
    </cfRule>
    <cfRule type="cellIs" dxfId="6626" priority="6842" stopIfTrue="1" operator="equal">
      <formula>"Napkin Hs"</formula>
    </cfRule>
  </conditionalFormatting>
  <conditionalFormatting sqref="C79">
    <cfRule type="cellIs" dxfId="6625" priority="6817" stopIfTrue="1" operator="equal">
      <formula>"Towel"</formula>
    </cfRule>
  </conditionalFormatting>
  <conditionalFormatting sqref="C79">
    <cfRule type="cellIs" dxfId="6624" priority="6818" stopIfTrue="1" operator="equal">
      <formula>"Napkin Hs"</formula>
    </cfRule>
    <cfRule type="cellIs" dxfId="6623" priority="6823" stopIfTrue="1" operator="equal">
      <formula>"Towel"</formula>
    </cfRule>
    <cfRule type="cellIs" dxfId="6622" priority="6824" stopIfTrue="1" operator="equal">
      <formula>"Napkin Hs"</formula>
    </cfRule>
    <cfRule type="cellIs" dxfId="6621" priority="6833" stopIfTrue="1" operator="equal">
      <formula>"Towel"</formula>
    </cfRule>
    <cfRule type="cellIs" dxfId="6620" priority="6834" stopIfTrue="1" operator="equal">
      <formula>"Napkin Hs"</formula>
    </cfRule>
    <cfRule type="cellIs" dxfId="6619" priority="6839" stopIfTrue="1" operator="equal">
      <formula>"Towel"</formula>
    </cfRule>
    <cfRule type="cellIs" dxfId="6618" priority="6840" stopIfTrue="1" operator="equal">
      <formula>"Napkin Hs"</formula>
    </cfRule>
  </conditionalFormatting>
  <conditionalFormatting sqref="C79">
    <cfRule type="cellIs" dxfId="6617" priority="6819" stopIfTrue="1" operator="equal">
      <formula>"Towel"</formula>
    </cfRule>
    <cfRule type="cellIs" dxfId="6616" priority="6820" stopIfTrue="1" operator="equal">
      <formula>"Napkin Hs"</formula>
    </cfRule>
    <cfRule type="cellIs" dxfId="6615" priority="6821" stopIfTrue="1" operator="equal">
      <formula>"Towel"</formula>
    </cfRule>
    <cfRule type="cellIs" dxfId="6614" priority="6822" stopIfTrue="1" operator="equal">
      <formula>"Napkin Hs"</formula>
    </cfRule>
    <cfRule type="cellIs" dxfId="6613" priority="6825" stopIfTrue="1" operator="equal">
      <formula>"Towel"</formula>
    </cfRule>
    <cfRule type="cellIs" dxfId="6612" priority="6826" stopIfTrue="1" operator="equal">
      <formula>"Napkin Hs"</formula>
    </cfRule>
    <cfRule type="cellIs" dxfId="6611" priority="6827" stopIfTrue="1" operator="equal">
      <formula>"Towel"</formula>
    </cfRule>
    <cfRule type="cellIs" dxfId="6610" priority="6828" stopIfTrue="1" operator="equal">
      <formula>"Napkin Hs"</formula>
    </cfRule>
    <cfRule type="cellIs" dxfId="6609" priority="6829" stopIfTrue="1" operator="equal">
      <formula>"Towel"</formula>
    </cfRule>
    <cfRule type="cellIs" dxfId="6608" priority="6830" stopIfTrue="1" operator="equal">
      <formula>"Napkin Hs"</formula>
    </cfRule>
    <cfRule type="cellIs" dxfId="6607" priority="6831" stopIfTrue="1" operator="equal">
      <formula>"Towel"</formula>
    </cfRule>
    <cfRule type="cellIs" dxfId="6606" priority="6832" stopIfTrue="1" operator="equal">
      <formula>"Napkin Hs"</formula>
    </cfRule>
    <cfRule type="cellIs" dxfId="6605" priority="6835" stopIfTrue="1" operator="equal">
      <formula>"Towel"</formula>
    </cfRule>
    <cfRule type="cellIs" dxfId="6604" priority="6836" stopIfTrue="1" operator="equal">
      <formula>"Napkin Hs"</formula>
    </cfRule>
    <cfRule type="cellIs" dxfId="6603" priority="6838" stopIfTrue="1" operator="equal">
      <formula>"Napkin Hs"</formula>
    </cfRule>
  </conditionalFormatting>
  <conditionalFormatting sqref="C79">
    <cfRule type="cellIs" dxfId="6602" priority="6837" stopIfTrue="1" operator="equal">
      <formula>"Towel"</formula>
    </cfRule>
  </conditionalFormatting>
  <conditionalFormatting sqref="C79">
    <cfRule type="cellIs" dxfId="6601" priority="6815" stopIfTrue="1" operator="equal">
      <formula>"Towel"</formula>
    </cfRule>
    <cfRule type="cellIs" dxfId="6600" priority="6816" stopIfTrue="1" operator="equal">
      <formula>"Napkin Hs"</formula>
    </cfRule>
  </conditionalFormatting>
  <conditionalFormatting sqref="C79">
    <cfRule type="cellIs" dxfId="6599" priority="6814" stopIfTrue="1" operator="equal">
      <formula>"Napkin Hs"</formula>
    </cfRule>
  </conditionalFormatting>
  <conditionalFormatting sqref="C79">
    <cfRule type="cellIs" dxfId="6598" priority="6813" stopIfTrue="1" operator="equal">
      <formula>"Towel"</formula>
    </cfRule>
  </conditionalFormatting>
  <conditionalFormatting sqref="C79">
    <cfRule type="cellIs" dxfId="6597" priority="6811" stopIfTrue="1" operator="equal">
      <formula>"Towel"</formula>
    </cfRule>
  </conditionalFormatting>
  <conditionalFormatting sqref="C79">
    <cfRule type="cellIs" dxfId="6596" priority="6812" stopIfTrue="1" operator="equal">
      <formula>"Napkin Hs"</formula>
    </cfRule>
  </conditionalFormatting>
  <conditionalFormatting sqref="C79">
    <cfRule type="cellIs" dxfId="6595" priority="6715" stopIfTrue="1" operator="equal">
      <formula>"Towel"</formula>
    </cfRule>
  </conditionalFormatting>
  <conditionalFormatting sqref="C79">
    <cfRule type="cellIs" dxfId="6594" priority="6725" stopIfTrue="1" operator="equal">
      <formula>"Towel"</formula>
    </cfRule>
    <cfRule type="cellIs" dxfId="6593" priority="6726" stopIfTrue="1" operator="equal">
      <formula>"Napkin Hs"</formula>
    </cfRule>
    <cfRule type="cellIs" dxfId="6592" priority="6731" stopIfTrue="1" operator="equal">
      <formula>"Towel"</formula>
    </cfRule>
    <cfRule type="cellIs" dxfId="6591" priority="6732" stopIfTrue="1" operator="equal">
      <formula>"Napkin Hs"</formula>
    </cfRule>
    <cfRule type="cellIs" dxfId="6590" priority="6737" stopIfTrue="1" operator="equal">
      <formula>"Towel"</formula>
    </cfRule>
    <cfRule type="cellIs" dxfId="6589" priority="6738" stopIfTrue="1" operator="equal">
      <formula>"Napkin Hs"</formula>
    </cfRule>
    <cfRule type="cellIs" dxfId="6588" priority="6739" stopIfTrue="1" operator="equal">
      <formula>"Towel"</formula>
    </cfRule>
    <cfRule type="cellIs" dxfId="6587" priority="6740" stopIfTrue="1" operator="equal">
      <formula>"Napkin Hs"</formula>
    </cfRule>
    <cfRule type="cellIs" dxfId="6586" priority="6745" stopIfTrue="1" operator="equal">
      <formula>"Towel"</formula>
    </cfRule>
    <cfRule type="cellIs" dxfId="6585" priority="6746" stopIfTrue="1" operator="equal">
      <formula>"Napkin Hs"</formula>
    </cfRule>
    <cfRule type="cellIs" dxfId="6584" priority="6755" stopIfTrue="1" operator="equal">
      <formula>"Towel"</formula>
    </cfRule>
    <cfRule type="cellIs" dxfId="6583" priority="6756" stopIfTrue="1" operator="equal">
      <formula>"Napkin Hs"</formula>
    </cfRule>
    <cfRule type="cellIs" dxfId="6582" priority="6761" stopIfTrue="1" operator="equal">
      <formula>"Towel"</formula>
    </cfRule>
    <cfRule type="cellIs" dxfId="6581" priority="6762" stopIfTrue="1" operator="equal">
      <formula>"Napkin Hs"</formula>
    </cfRule>
    <cfRule type="cellIs" dxfId="6580" priority="6763" stopIfTrue="1" operator="equal">
      <formula>"Towel"</formula>
    </cfRule>
    <cfRule type="cellIs" dxfId="6579" priority="6764" stopIfTrue="1" operator="equal">
      <formula>"Napkin Hs"</formula>
    </cfRule>
    <cfRule type="cellIs" dxfId="6578" priority="6769" stopIfTrue="1" operator="equal">
      <formula>"Towel"</formula>
    </cfRule>
    <cfRule type="cellIs" dxfId="6577" priority="6770" stopIfTrue="1" operator="equal">
      <formula>"Napkin Hs"</formula>
    </cfRule>
    <cfRule type="cellIs" dxfId="6576" priority="6779" stopIfTrue="1" operator="equal">
      <formula>"Towel"</formula>
    </cfRule>
    <cfRule type="cellIs" dxfId="6575" priority="6780" stopIfTrue="1" operator="equal">
      <formula>"Napkin Hs"</formula>
    </cfRule>
    <cfRule type="cellIs" dxfId="6574" priority="6781" stopIfTrue="1" operator="equal">
      <formula>"Towel"</formula>
    </cfRule>
    <cfRule type="cellIs" dxfId="6573" priority="6782" stopIfTrue="1" operator="equal">
      <formula>"Napkin Hs"</formula>
    </cfRule>
    <cfRule type="cellIs" dxfId="6572" priority="6787" stopIfTrue="1" operator="equal">
      <formula>"Towel"</formula>
    </cfRule>
    <cfRule type="cellIs" dxfId="6571" priority="6788" stopIfTrue="1" operator="equal">
      <formula>"Napkin Hs"</formula>
    </cfRule>
    <cfRule type="cellIs" dxfId="6570" priority="6797" stopIfTrue="1" operator="equal">
      <formula>"Towel"</formula>
    </cfRule>
    <cfRule type="cellIs" dxfId="6569" priority="6798" stopIfTrue="1" operator="equal">
      <formula>"Napkin Hs"</formula>
    </cfRule>
    <cfRule type="cellIs" dxfId="6568" priority="6799" stopIfTrue="1" operator="equal">
      <formula>"Towel"</formula>
    </cfRule>
    <cfRule type="cellIs" dxfId="6567" priority="6800" stopIfTrue="1" operator="equal">
      <formula>"Napkin Hs"</formula>
    </cfRule>
    <cfRule type="cellIs" dxfId="6566" priority="6806" stopIfTrue="1" operator="equal">
      <formula>"Napkin Hs"</formula>
    </cfRule>
  </conditionalFormatting>
  <conditionalFormatting sqref="C79">
    <cfRule type="cellIs" dxfId="6565" priority="6805" stopIfTrue="1" operator="equal">
      <formula>"Towel"</formula>
    </cfRule>
  </conditionalFormatting>
  <conditionalFormatting sqref="C79">
    <cfRule type="cellIs" dxfId="6564" priority="6716" stopIfTrue="1" operator="equal">
      <formula>"Napkin Hs"</formula>
    </cfRule>
    <cfRule type="cellIs" dxfId="6563" priority="6717" stopIfTrue="1" operator="equal">
      <formula>"Towel"</formula>
    </cfRule>
    <cfRule type="cellIs" dxfId="6562" priority="6718" stopIfTrue="1" operator="equal">
      <formula>"Napkin Hs"</formula>
    </cfRule>
    <cfRule type="cellIs" dxfId="6561" priority="6719" stopIfTrue="1" operator="equal">
      <formula>"Towel"</formula>
    </cfRule>
    <cfRule type="cellIs" dxfId="6560" priority="6720" stopIfTrue="1" operator="equal">
      <formula>"Napkin Hs"</formula>
    </cfRule>
    <cfRule type="cellIs" dxfId="6559" priority="6721" stopIfTrue="1" operator="equal">
      <formula>"Towel"</formula>
    </cfRule>
    <cfRule type="cellIs" dxfId="6558" priority="6722" stopIfTrue="1" operator="equal">
      <formula>"Napkin Hs"</formula>
    </cfRule>
    <cfRule type="cellIs" dxfId="6557" priority="6723" stopIfTrue="1" operator="equal">
      <formula>"Towel"</formula>
    </cfRule>
    <cfRule type="cellIs" dxfId="6556" priority="6724" stopIfTrue="1" operator="equal">
      <formula>"Napkin Hs"</formula>
    </cfRule>
    <cfRule type="cellIs" dxfId="6555" priority="6727" stopIfTrue="1" operator="equal">
      <formula>"Towel"</formula>
    </cfRule>
    <cfRule type="cellIs" dxfId="6554" priority="6728" stopIfTrue="1" operator="equal">
      <formula>"Napkin Hs"</formula>
    </cfRule>
    <cfRule type="cellIs" dxfId="6553" priority="6729" stopIfTrue="1" operator="equal">
      <formula>"Towel"</formula>
    </cfRule>
    <cfRule type="cellIs" dxfId="6552" priority="6730" stopIfTrue="1" operator="equal">
      <formula>"Napkin Hs"</formula>
    </cfRule>
    <cfRule type="cellIs" dxfId="6551" priority="6733" stopIfTrue="1" operator="equal">
      <formula>"Towel"</formula>
    </cfRule>
    <cfRule type="cellIs" dxfId="6550" priority="6734" stopIfTrue="1" operator="equal">
      <formula>"Napkin Hs"</formula>
    </cfRule>
    <cfRule type="cellIs" dxfId="6549" priority="6735" stopIfTrue="1" operator="equal">
      <formula>"Towel"</formula>
    </cfRule>
    <cfRule type="cellIs" dxfId="6548" priority="6736" stopIfTrue="1" operator="equal">
      <formula>"Napkin Hs"</formula>
    </cfRule>
    <cfRule type="cellIs" dxfId="6547" priority="6741" stopIfTrue="1" operator="equal">
      <formula>"Towel"</formula>
    </cfRule>
    <cfRule type="cellIs" dxfId="6546" priority="6742" stopIfTrue="1" operator="equal">
      <formula>"Napkin Hs"</formula>
    </cfRule>
    <cfRule type="cellIs" dxfId="6545" priority="6743" stopIfTrue="1" operator="equal">
      <formula>"Towel"</formula>
    </cfRule>
    <cfRule type="cellIs" dxfId="6544" priority="6744" stopIfTrue="1" operator="equal">
      <formula>"Napkin Hs"</formula>
    </cfRule>
    <cfRule type="cellIs" dxfId="6543" priority="6747" stopIfTrue="1" operator="equal">
      <formula>"Towel"</formula>
    </cfRule>
    <cfRule type="cellIs" dxfId="6542" priority="6748" stopIfTrue="1" operator="equal">
      <formula>"Napkin Hs"</formula>
    </cfRule>
    <cfRule type="cellIs" dxfId="6541" priority="6749" stopIfTrue="1" operator="equal">
      <formula>"Towel"</formula>
    </cfRule>
    <cfRule type="cellIs" dxfId="6540" priority="6750" stopIfTrue="1" operator="equal">
      <formula>"Napkin Hs"</formula>
    </cfRule>
    <cfRule type="cellIs" dxfId="6539" priority="6751" stopIfTrue="1" operator="equal">
      <formula>"Towel"</formula>
    </cfRule>
    <cfRule type="cellIs" dxfId="6538" priority="6752" stopIfTrue="1" operator="equal">
      <formula>"Napkin Hs"</formula>
    </cfRule>
    <cfRule type="cellIs" dxfId="6537" priority="6753" stopIfTrue="1" operator="equal">
      <formula>"Towel"</formula>
    </cfRule>
    <cfRule type="cellIs" dxfId="6536" priority="6754" stopIfTrue="1" operator="equal">
      <formula>"Napkin Hs"</formula>
    </cfRule>
    <cfRule type="cellIs" dxfId="6535" priority="6757" stopIfTrue="1" operator="equal">
      <formula>"Towel"</formula>
    </cfRule>
    <cfRule type="cellIs" dxfId="6534" priority="6758" stopIfTrue="1" operator="equal">
      <formula>"Napkin Hs"</formula>
    </cfRule>
    <cfRule type="cellIs" dxfId="6533" priority="6759" stopIfTrue="1" operator="equal">
      <formula>"Towel"</formula>
    </cfRule>
    <cfRule type="cellIs" dxfId="6532" priority="6760" stopIfTrue="1" operator="equal">
      <formula>"Napkin Hs"</formula>
    </cfRule>
    <cfRule type="cellIs" dxfId="6531" priority="6765" stopIfTrue="1" operator="equal">
      <formula>"Towel"</formula>
    </cfRule>
    <cfRule type="cellIs" dxfId="6530" priority="6766" stopIfTrue="1" operator="equal">
      <formula>"Napkin Hs"</formula>
    </cfRule>
    <cfRule type="cellIs" dxfId="6529" priority="6767" stopIfTrue="1" operator="equal">
      <formula>"Towel"</formula>
    </cfRule>
    <cfRule type="cellIs" dxfId="6528" priority="6768" stopIfTrue="1" operator="equal">
      <formula>"Napkin Hs"</formula>
    </cfRule>
    <cfRule type="cellIs" dxfId="6527" priority="6771" stopIfTrue="1" operator="equal">
      <formula>"Towel"</formula>
    </cfRule>
    <cfRule type="cellIs" dxfId="6526" priority="6772" stopIfTrue="1" operator="equal">
      <formula>"Napkin Hs"</formula>
    </cfRule>
    <cfRule type="cellIs" dxfId="6525" priority="6773" stopIfTrue="1" operator="equal">
      <formula>"Towel"</formula>
    </cfRule>
    <cfRule type="cellIs" dxfId="6524" priority="6774" stopIfTrue="1" operator="equal">
      <formula>"Napkin Hs"</formula>
    </cfRule>
    <cfRule type="cellIs" dxfId="6523" priority="6775" stopIfTrue="1" operator="equal">
      <formula>"Towel"</formula>
    </cfRule>
    <cfRule type="cellIs" dxfId="6522" priority="6776" stopIfTrue="1" operator="equal">
      <formula>"Napkin Hs"</formula>
    </cfRule>
    <cfRule type="cellIs" dxfId="6521" priority="6777" stopIfTrue="1" operator="equal">
      <formula>"Towel"</formula>
    </cfRule>
    <cfRule type="cellIs" dxfId="6520" priority="6778" stopIfTrue="1" operator="equal">
      <formula>"Napkin Hs"</formula>
    </cfRule>
    <cfRule type="cellIs" dxfId="6519" priority="6783" stopIfTrue="1" operator="equal">
      <formula>"Towel"</formula>
    </cfRule>
    <cfRule type="cellIs" dxfId="6518" priority="6784" stopIfTrue="1" operator="equal">
      <formula>"Napkin Hs"</formula>
    </cfRule>
    <cfRule type="cellIs" dxfId="6517" priority="6785" stopIfTrue="1" operator="equal">
      <formula>"Towel"</formula>
    </cfRule>
    <cfRule type="cellIs" dxfId="6516" priority="6786" stopIfTrue="1" operator="equal">
      <formula>"Napkin Hs"</formula>
    </cfRule>
    <cfRule type="cellIs" dxfId="6515" priority="6789" stopIfTrue="1" operator="equal">
      <formula>"Towel"</formula>
    </cfRule>
    <cfRule type="cellIs" dxfId="6514" priority="6790" stopIfTrue="1" operator="equal">
      <formula>"Napkin Hs"</formula>
    </cfRule>
    <cfRule type="cellIs" dxfId="6513" priority="6791" stopIfTrue="1" operator="equal">
      <formula>"Towel"</formula>
    </cfRule>
    <cfRule type="cellIs" dxfId="6512" priority="6792" stopIfTrue="1" operator="equal">
      <formula>"Napkin Hs"</formula>
    </cfRule>
    <cfRule type="cellIs" dxfId="6511" priority="6793" stopIfTrue="1" operator="equal">
      <formula>"Towel"</formula>
    </cfRule>
    <cfRule type="cellIs" dxfId="6510" priority="6794" stopIfTrue="1" operator="equal">
      <formula>"Napkin Hs"</formula>
    </cfRule>
    <cfRule type="cellIs" dxfId="6509" priority="6795" stopIfTrue="1" operator="equal">
      <formula>"Towel"</formula>
    </cfRule>
    <cfRule type="cellIs" dxfId="6508" priority="6796" stopIfTrue="1" operator="equal">
      <formula>"Napkin Hs"</formula>
    </cfRule>
    <cfRule type="cellIs" dxfId="6507" priority="6801" stopIfTrue="1" operator="equal">
      <formula>"Towel"</formula>
    </cfRule>
    <cfRule type="cellIs" dxfId="6506" priority="6802" stopIfTrue="1" operator="equal">
      <formula>"Napkin Hs"</formula>
    </cfRule>
    <cfRule type="cellIs" dxfId="6505" priority="6803" stopIfTrue="1" operator="equal">
      <formula>"Towel"</formula>
    </cfRule>
    <cfRule type="cellIs" dxfId="6504" priority="6804" stopIfTrue="1" operator="equal">
      <formula>"Napkin Hs"</formula>
    </cfRule>
    <cfRule type="cellIs" dxfId="6503" priority="6807" stopIfTrue="1" operator="equal">
      <formula>"Towel"</formula>
    </cfRule>
    <cfRule type="cellIs" dxfId="6502" priority="6808" stopIfTrue="1" operator="equal">
      <formula>"Napkin Hs"</formula>
    </cfRule>
    <cfRule type="cellIs" dxfId="6501" priority="6809" stopIfTrue="1" operator="equal">
      <formula>"Towel"</formula>
    </cfRule>
    <cfRule type="cellIs" dxfId="6500" priority="6810" stopIfTrue="1" operator="equal">
      <formula>"Napkin Hs"</formula>
    </cfRule>
  </conditionalFormatting>
  <conditionalFormatting sqref="C79">
    <cfRule type="cellIs" dxfId="6499" priority="6714" stopIfTrue="1" operator="equal">
      <formula>"Napkin Hs"</formula>
    </cfRule>
  </conditionalFormatting>
  <conditionalFormatting sqref="C79">
    <cfRule type="cellIs" dxfId="6498" priority="6713" stopIfTrue="1" operator="equal">
      <formula>"Napkin Hs"</formula>
    </cfRule>
  </conditionalFormatting>
  <conditionalFormatting sqref="C79">
    <cfRule type="cellIs" dxfId="6497" priority="6712" stopIfTrue="1" operator="equal">
      <formula>"Napkin Hs"</formula>
    </cfRule>
  </conditionalFormatting>
  <conditionalFormatting sqref="C79">
    <cfRule type="cellIs" dxfId="6496" priority="6711" stopIfTrue="1" operator="equal">
      <formula>"Napkin Hs"</formula>
    </cfRule>
  </conditionalFormatting>
  <conditionalFormatting sqref="C79">
    <cfRule type="cellIs" dxfId="6495" priority="6710" stopIfTrue="1" operator="equal">
      <formula>"Napkin Hs"</formula>
    </cfRule>
  </conditionalFormatting>
  <conditionalFormatting sqref="C79">
    <cfRule type="cellIs" dxfId="6494" priority="6709" stopIfTrue="1" operator="equal">
      <formula>"Napkin Hs"</formula>
    </cfRule>
  </conditionalFormatting>
  <conditionalFormatting sqref="C79">
    <cfRule type="cellIs" dxfId="6493" priority="6705" stopIfTrue="1" operator="equal">
      <formula>"Towel"</formula>
    </cfRule>
    <cfRule type="cellIs" dxfId="6492" priority="6706" stopIfTrue="1" operator="equal">
      <formula>"Napkin Hs"</formula>
    </cfRule>
  </conditionalFormatting>
  <conditionalFormatting sqref="C79">
    <cfRule type="cellIs" dxfId="6491" priority="6707" stopIfTrue="1" operator="equal">
      <formula>"Towel"</formula>
    </cfRule>
    <cfRule type="cellIs" dxfId="6490" priority="6708" stopIfTrue="1" operator="equal">
      <formula>"Napkin Hs"</formula>
    </cfRule>
  </conditionalFormatting>
  <conditionalFormatting sqref="C79">
    <cfRule type="cellIs" dxfId="6489" priority="6701" stopIfTrue="1" operator="equal">
      <formula>"Towel"</formula>
    </cfRule>
    <cfRule type="cellIs" dxfId="6488" priority="6702" stopIfTrue="1" operator="equal">
      <formula>"Napkin Hs"</formula>
    </cfRule>
  </conditionalFormatting>
  <conditionalFormatting sqref="C79">
    <cfRule type="cellIs" dxfId="6487" priority="6703" stopIfTrue="1" operator="equal">
      <formula>"Towel"</formula>
    </cfRule>
    <cfRule type="cellIs" dxfId="6486" priority="6704" stopIfTrue="1" operator="equal">
      <formula>"Napkin Hs"</formula>
    </cfRule>
  </conditionalFormatting>
  <conditionalFormatting sqref="C79">
    <cfRule type="cellIs" dxfId="6485" priority="6699" stopIfTrue="1" operator="equal">
      <formula>"Towel"</formula>
    </cfRule>
    <cfRule type="cellIs" dxfId="6484" priority="6700" stopIfTrue="1" operator="equal">
      <formula>"Napkin Hs"</formula>
    </cfRule>
  </conditionalFormatting>
  <conditionalFormatting sqref="C79">
    <cfRule type="cellIs" dxfId="6483" priority="6695" stopIfTrue="1" operator="equal">
      <formula>"Towel"</formula>
    </cfRule>
    <cfRule type="cellIs" dxfId="6482" priority="6696" stopIfTrue="1" operator="equal">
      <formula>"Napkin Hs"</formula>
    </cfRule>
  </conditionalFormatting>
  <conditionalFormatting sqref="C79">
    <cfRule type="cellIs" dxfId="6481" priority="6697" stopIfTrue="1" operator="equal">
      <formula>"Towel"</formula>
    </cfRule>
    <cfRule type="cellIs" dxfId="6480" priority="6698" stopIfTrue="1" operator="equal">
      <formula>"Napkin Hs"</formula>
    </cfRule>
  </conditionalFormatting>
  <conditionalFormatting sqref="C79">
    <cfRule type="cellIs" dxfId="6479" priority="6691" stopIfTrue="1" operator="equal">
      <formula>"Towel"</formula>
    </cfRule>
    <cfRule type="cellIs" dxfId="6478" priority="6692" stopIfTrue="1" operator="equal">
      <formula>"Napkin Hs"</formula>
    </cfRule>
  </conditionalFormatting>
  <conditionalFormatting sqref="C79">
    <cfRule type="cellIs" dxfId="6477" priority="6693" stopIfTrue="1" operator="equal">
      <formula>"Towel"</formula>
    </cfRule>
    <cfRule type="cellIs" dxfId="6476" priority="6694" stopIfTrue="1" operator="equal">
      <formula>"Napkin Hs"</formula>
    </cfRule>
  </conditionalFormatting>
  <conditionalFormatting sqref="C79">
    <cfRule type="cellIs" dxfId="6475" priority="6689" stopIfTrue="1" operator="equal">
      <formula>"Towel"</formula>
    </cfRule>
    <cfRule type="cellIs" dxfId="6474" priority="6690" stopIfTrue="1" operator="equal">
      <formula>"Napkin Hs"</formula>
    </cfRule>
  </conditionalFormatting>
  <conditionalFormatting sqref="C79">
    <cfRule type="cellIs" dxfId="6473" priority="6683" stopIfTrue="1" operator="equal">
      <formula>"Towel"</formula>
    </cfRule>
    <cfRule type="cellIs" dxfId="6472" priority="6684" stopIfTrue="1" operator="equal">
      <formula>"Napkin Hs"</formula>
    </cfRule>
  </conditionalFormatting>
  <conditionalFormatting sqref="C79">
    <cfRule type="cellIs" dxfId="6471" priority="6687" stopIfTrue="1" operator="equal">
      <formula>"Towel"</formula>
    </cfRule>
    <cfRule type="cellIs" dxfId="6470" priority="6688" stopIfTrue="1" operator="equal">
      <formula>"Napkin Hs"</formula>
    </cfRule>
  </conditionalFormatting>
  <conditionalFormatting sqref="C79">
    <cfRule type="cellIs" dxfId="6469" priority="6685" stopIfTrue="1" operator="equal">
      <formula>"Towel"</formula>
    </cfRule>
    <cfRule type="cellIs" dxfId="6468" priority="6686" stopIfTrue="1" operator="equal">
      <formula>"Napkin Hs"</formula>
    </cfRule>
  </conditionalFormatting>
  <conditionalFormatting sqref="C79">
    <cfRule type="cellIs" dxfId="6467" priority="6677" stopIfTrue="1" operator="equal">
      <formula>"Towel"</formula>
    </cfRule>
    <cfRule type="cellIs" dxfId="6466" priority="6678" stopIfTrue="1" operator="equal">
      <formula>"Napkin Hs"</formula>
    </cfRule>
  </conditionalFormatting>
  <conditionalFormatting sqref="C79">
    <cfRule type="cellIs" dxfId="6465" priority="6679" stopIfTrue="1" operator="equal">
      <formula>"Towel"</formula>
    </cfRule>
    <cfRule type="cellIs" dxfId="6464" priority="6680" stopIfTrue="1" operator="equal">
      <formula>"Napkin Hs"</formula>
    </cfRule>
  </conditionalFormatting>
  <conditionalFormatting sqref="C79">
    <cfRule type="cellIs" dxfId="6463" priority="6681" stopIfTrue="1" operator="equal">
      <formula>"Towel"</formula>
    </cfRule>
    <cfRule type="cellIs" dxfId="6462" priority="6682" stopIfTrue="1" operator="equal">
      <formula>"Napkin Hs"</formula>
    </cfRule>
  </conditionalFormatting>
  <conditionalFormatting sqref="C79">
    <cfRule type="cellIs" dxfId="6461" priority="6675" stopIfTrue="1" operator="equal">
      <formula>"Towel"</formula>
    </cfRule>
    <cfRule type="cellIs" dxfId="6460" priority="6676" stopIfTrue="1" operator="equal">
      <formula>"Napkin Hs"</formula>
    </cfRule>
  </conditionalFormatting>
  <conditionalFormatting sqref="C79">
    <cfRule type="cellIs" dxfId="6459" priority="6673" stopIfTrue="1" operator="equal">
      <formula>"Towel"</formula>
    </cfRule>
    <cfRule type="cellIs" dxfId="6458" priority="6674" stopIfTrue="1" operator="equal">
      <formula>"Napkin Hs"</formula>
    </cfRule>
  </conditionalFormatting>
  <conditionalFormatting sqref="C79">
    <cfRule type="cellIs" dxfId="6457" priority="6649" stopIfTrue="1" operator="equal">
      <formula>"Towel"</formula>
    </cfRule>
  </conditionalFormatting>
  <conditionalFormatting sqref="C79">
    <cfRule type="cellIs" dxfId="6456" priority="6650" stopIfTrue="1" operator="equal">
      <formula>"Napkin Hs"</formula>
    </cfRule>
    <cfRule type="cellIs" dxfId="6455" priority="6655" stopIfTrue="1" operator="equal">
      <formula>"Towel"</formula>
    </cfRule>
    <cfRule type="cellIs" dxfId="6454" priority="6656" stopIfTrue="1" operator="equal">
      <formula>"Napkin Hs"</formula>
    </cfRule>
    <cfRule type="cellIs" dxfId="6453" priority="6665" stopIfTrue="1" operator="equal">
      <formula>"Towel"</formula>
    </cfRule>
    <cfRule type="cellIs" dxfId="6452" priority="6666" stopIfTrue="1" operator="equal">
      <formula>"Napkin Hs"</formula>
    </cfRule>
    <cfRule type="cellIs" dxfId="6451" priority="6671" stopIfTrue="1" operator="equal">
      <formula>"Towel"</formula>
    </cfRule>
    <cfRule type="cellIs" dxfId="6450" priority="6672" stopIfTrue="1" operator="equal">
      <formula>"Napkin Hs"</formula>
    </cfRule>
  </conditionalFormatting>
  <conditionalFormatting sqref="C79">
    <cfRule type="cellIs" dxfId="6449" priority="6651" stopIfTrue="1" operator="equal">
      <formula>"Towel"</formula>
    </cfRule>
    <cfRule type="cellIs" dxfId="6448" priority="6652" stopIfTrue="1" operator="equal">
      <formula>"Napkin Hs"</formula>
    </cfRule>
    <cfRule type="cellIs" dxfId="6447" priority="6653" stopIfTrue="1" operator="equal">
      <formula>"Towel"</formula>
    </cfRule>
    <cfRule type="cellIs" dxfId="6446" priority="6654" stopIfTrue="1" operator="equal">
      <formula>"Napkin Hs"</formula>
    </cfRule>
    <cfRule type="cellIs" dxfId="6445" priority="6657" stopIfTrue="1" operator="equal">
      <formula>"Towel"</formula>
    </cfRule>
    <cfRule type="cellIs" dxfId="6444" priority="6658" stopIfTrue="1" operator="equal">
      <formula>"Napkin Hs"</formula>
    </cfRule>
    <cfRule type="cellIs" dxfId="6443" priority="6659" stopIfTrue="1" operator="equal">
      <formula>"Towel"</formula>
    </cfRule>
    <cfRule type="cellIs" dxfId="6442" priority="6660" stopIfTrue="1" operator="equal">
      <formula>"Napkin Hs"</formula>
    </cfRule>
    <cfRule type="cellIs" dxfId="6441" priority="6661" stopIfTrue="1" operator="equal">
      <formula>"Towel"</formula>
    </cfRule>
    <cfRule type="cellIs" dxfId="6440" priority="6662" stopIfTrue="1" operator="equal">
      <formula>"Napkin Hs"</formula>
    </cfRule>
    <cfRule type="cellIs" dxfId="6439" priority="6663" stopIfTrue="1" operator="equal">
      <formula>"Towel"</formula>
    </cfRule>
    <cfRule type="cellIs" dxfId="6438" priority="6664" stopIfTrue="1" operator="equal">
      <formula>"Napkin Hs"</formula>
    </cfRule>
    <cfRule type="cellIs" dxfId="6437" priority="6667" stopIfTrue="1" operator="equal">
      <formula>"Towel"</formula>
    </cfRule>
    <cfRule type="cellIs" dxfId="6436" priority="6668" stopIfTrue="1" operator="equal">
      <formula>"Napkin Hs"</formula>
    </cfRule>
    <cfRule type="cellIs" dxfId="6435" priority="6670" stopIfTrue="1" operator="equal">
      <formula>"Napkin Hs"</formula>
    </cfRule>
  </conditionalFormatting>
  <conditionalFormatting sqref="C79">
    <cfRule type="cellIs" dxfId="6434" priority="6669" stopIfTrue="1" operator="equal">
      <formula>"Towel"</formula>
    </cfRule>
  </conditionalFormatting>
  <conditionalFormatting sqref="C79">
    <cfRule type="cellIs" dxfId="6433" priority="6647" stopIfTrue="1" operator="equal">
      <formula>"Towel"</formula>
    </cfRule>
    <cfRule type="cellIs" dxfId="6432" priority="6648" stopIfTrue="1" operator="equal">
      <formula>"Napkin Hs"</formula>
    </cfRule>
  </conditionalFormatting>
  <conditionalFormatting sqref="C79">
    <cfRule type="cellIs" dxfId="6431" priority="6646" stopIfTrue="1" operator="equal">
      <formula>"Napkin Hs"</formula>
    </cfRule>
  </conditionalFormatting>
  <conditionalFormatting sqref="C79">
    <cfRule type="cellIs" dxfId="6430" priority="6645" stopIfTrue="1" operator="equal">
      <formula>"Towel"</formula>
    </cfRule>
  </conditionalFormatting>
  <conditionalFormatting sqref="C79">
    <cfRule type="cellIs" dxfId="6429" priority="6643" stopIfTrue="1" operator="equal">
      <formula>"Towel"</formula>
    </cfRule>
  </conditionalFormatting>
  <conditionalFormatting sqref="C79">
    <cfRule type="cellIs" dxfId="6428" priority="6644" stopIfTrue="1" operator="equal">
      <formula>"Napkin Hs"</formula>
    </cfRule>
  </conditionalFormatting>
  <conditionalFormatting sqref="C79">
    <cfRule type="cellIs" dxfId="6427" priority="6547" stopIfTrue="1" operator="equal">
      <formula>"Towel"</formula>
    </cfRule>
  </conditionalFormatting>
  <conditionalFormatting sqref="C79">
    <cfRule type="cellIs" dxfId="6426" priority="6557" stopIfTrue="1" operator="equal">
      <formula>"Towel"</formula>
    </cfRule>
    <cfRule type="cellIs" dxfId="6425" priority="6558" stopIfTrue="1" operator="equal">
      <formula>"Napkin Hs"</formula>
    </cfRule>
    <cfRule type="cellIs" dxfId="6424" priority="6563" stopIfTrue="1" operator="equal">
      <formula>"Towel"</formula>
    </cfRule>
    <cfRule type="cellIs" dxfId="6423" priority="6564" stopIfTrue="1" operator="equal">
      <formula>"Napkin Hs"</formula>
    </cfRule>
    <cfRule type="cellIs" dxfId="6422" priority="6569" stopIfTrue="1" operator="equal">
      <formula>"Towel"</formula>
    </cfRule>
    <cfRule type="cellIs" dxfId="6421" priority="6570" stopIfTrue="1" operator="equal">
      <formula>"Napkin Hs"</formula>
    </cfRule>
    <cfRule type="cellIs" dxfId="6420" priority="6571" stopIfTrue="1" operator="equal">
      <formula>"Towel"</formula>
    </cfRule>
    <cfRule type="cellIs" dxfId="6419" priority="6572" stopIfTrue="1" operator="equal">
      <formula>"Napkin Hs"</formula>
    </cfRule>
    <cfRule type="cellIs" dxfId="6418" priority="6577" stopIfTrue="1" operator="equal">
      <formula>"Towel"</formula>
    </cfRule>
    <cfRule type="cellIs" dxfId="6417" priority="6578" stopIfTrue="1" operator="equal">
      <formula>"Napkin Hs"</formula>
    </cfRule>
    <cfRule type="cellIs" dxfId="6416" priority="6587" stopIfTrue="1" operator="equal">
      <formula>"Towel"</formula>
    </cfRule>
    <cfRule type="cellIs" dxfId="6415" priority="6588" stopIfTrue="1" operator="equal">
      <formula>"Napkin Hs"</formula>
    </cfRule>
    <cfRule type="cellIs" dxfId="6414" priority="6593" stopIfTrue="1" operator="equal">
      <formula>"Towel"</formula>
    </cfRule>
    <cfRule type="cellIs" dxfId="6413" priority="6594" stopIfTrue="1" operator="equal">
      <formula>"Napkin Hs"</formula>
    </cfRule>
    <cfRule type="cellIs" dxfId="6412" priority="6595" stopIfTrue="1" operator="equal">
      <formula>"Towel"</formula>
    </cfRule>
    <cfRule type="cellIs" dxfId="6411" priority="6596" stopIfTrue="1" operator="equal">
      <formula>"Napkin Hs"</formula>
    </cfRule>
    <cfRule type="cellIs" dxfId="6410" priority="6601" stopIfTrue="1" operator="equal">
      <formula>"Towel"</formula>
    </cfRule>
    <cfRule type="cellIs" dxfId="6409" priority="6602" stopIfTrue="1" operator="equal">
      <formula>"Napkin Hs"</formula>
    </cfRule>
    <cfRule type="cellIs" dxfId="6408" priority="6611" stopIfTrue="1" operator="equal">
      <formula>"Towel"</formula>
    </cfRule>
    <cfRule type="cellIs" dxfId="6407" priority="6612" stopIfTrue="1" operator="equal">
      <formula>"Napkin Hs"</formula>
    </cfRule>
    <cfRule type="cellIs" dxfId="6406" priority="6613" stopIfTrue="1" operator="equal">
      <formula>"Towel"</formula>
    </cfRule>
    <cfRule type="cellIs" dxfId="6405" priority="6614" stopIfTrue="1" operator="equal">
      <formula>"Napkin Hs"</formula>
    </cfRule>
    <cfRule type="cellIs" dxfId="6404" priority="6619" stopIfTrue="1" operator="equal">
      <formula>"Towel"</formula>
    </cfRule>
    <cfRule type="cellIs" dxfId="6403" priority="6620" stopIfTrue="1" operator="equal">
      <formula>"Napkin Hs"</formula>
    </cfRule>
    <cfRule type="cellIs" dxfId="6402" priority="6629" stopIfTrue="1" operator="equal">
      <formula>"Towel"</formula>
    </cfRule>
    <cfRule type="cellIs" dxfId="6401" priority="6630" stopIfTrue="1" operator="equal">
      <formula>"Napkin Hs"</formula>
    </cfRule>
    <cfRule type="cellIs" dxfId="6400" priority="6631" stopIfTrue="1" operator="equal">
      <formula>"Towel"</formula>
    </cfRule>
    <cfRule type="cellIs" dxfId="6399" priority="6632" stopIfTrue="1" operator="equal">
      <formula>"Napkin Hs"</formula>
    </cfRule>
    <cfRule type="cellIs" dxfId="6398" priority="6638" stopIfTrue="1" operator="equal">
      <formula>"Napkin Hs"</formula>
    </cfRule>
  </conditionalFormatting>
  <conditionalFormatting sqref="C79">
    <cfRule type="cellIs" dxfId="6397" priority="6637" stopIfTrue="1" operator="equal">
      <formula>"Towel"</formula>
    </cfRule>
  </conditionalFormatting>
  <conditionalFormatting sqref="C79">
    <cfRule type="cellIs" dxfId="6396" priority="6548" stopIfTrue="1" operator="equal">
      <formula>"Napkin Hs"</formula>
    </cfRule>
    <cfRule type="cellIs" dxfId="6395" priority="6549" stopIfTrue="1" operator="equal">
      <formula>"Towel"</formula>
    </cfRule>
    <cfRule type="cellIs" dxfId="6394" priority="6550" stopIfTrue="1" operator="equal">
      <formula>"Napkin Hs"</formula>
    </cfRule>
    <cfRule type="cellIs" dxfId="6393" priority="6551" stopIfTrue="1" operator="equal">
      <formula>"Towel"</formula>
    </cfRule>
    <cfRule type="cellIs" dxfId="6392" priority="6552" stopIfTrue="1" operator="equal">
      <formula>"Napkin Hs"</formula>
    </cfRule>
    <cfRule type="cellIs" dxfId="6391" priority="6553" stopIfTrue="1" operator="equal">
      <formula>"Towel"</formula>
    </cfRule>
    <cfRule type="cellIs" dxfId="6390" priority="6554" stopIfTrue="1" operator="equal">
      <formula>"Napkin Hs"</formula>
    </cfRule>
    <cfRule type="cellIs" dxfId="6389" priority="6555" stopIfTrue="1" operator="equal">
      <formula>"Towel"</formula>
    </cfRule>
    <cfRule type="cellIs" dxfId="6388" priority="6556" stopIfTrue="1" operator="equal">
      <formula>"Napkin Hs"</formula>
    </cfRule>
    <cfRule type="cellIs" dxfId="6387" priority="6559" stopIfTrue="1" operator="equal">
      <formula>"Towel"</formula>
    </cfRule>
    <cfRule type="cellIs" dxfId="6386" priority="6560" stopIfTrue="1" operator="equal">
      <formula>"Napkin Hs"</formula>
    </cfRule>
    <cfRule type="cellIs" dxfId="6385" priority="6561" stopIfTrue="1" operator="equal">
      <formula>"Towel"</formula>
    </cfRule>
    <cfRule type="cellIs" dxfId="6384" priority="6562" stopIfTrue="1" operator="equal">
      <formula>"Napkin Hs"</formula>
    </cfRule>
    <cfRule type="cellIs" dxfId="6383" priority="6565" stopIfTrue="1" operator="equal">
      <formula>"Towel"</formula>
    </cfRule>
    <cfRule type="cellIs" dxfId="6382" priority="6566" stopIfTrue="1" operator="equal">
      <formula>"Napkin Hs"</formula>
    </cfRule>
    <cfRule type="cellIs" dxfId="6381" priority="6567" stopIfTrue="1" operator="equal">
      <formula>"Towel"</formula>
    </cfRule>
    <cfRule type="cellIs" dxfId="6380" priority="6568" stopIfTrue="1" operator="equal">
      <formula>"Napkin Hs"</formula>
    </cfRule>
    <cfRule type="cellIs" dxfId="6379" priority="6573" stopIfTrue="1" operator="equal">
      <formula>"Towel"</formula>
    </cfRule>
    <cfRule type="cellIs" dxfId="6378" priority="6574" stopIfTrue="1" operator="equal">
      <formula>"Napkin Hs"</formula>
    </cfRule>
    <cfRule type="cellIs" dxfId="6377" priority="6575" stopIfTrue="1" operator="equal">
      <formula>"Towel"</formula>
    </cfRule>
    <cfRule type="cellIs" dxfId="6376" priority="6576" stopIfTrue="1" operator="equal">
      <formula>"Napkin Hs"</formula>
    </cfRule>
    <cfRule type="cellIs" dxfId="6375" priority="6579" stopIfTrue="1" operator="equal">
      <formula>"Towel"</formula>
    </cfRule>
    <cfRule type="cellIs" dxfId="6374" priority="6580" stopIfTrue="1" operator="equal">
      <formula>"Napkin Hs"</formula>
    </cfRule>
    <cfRule type="cellIs" dxfId="6373" priority="6581" stopIfTrue="1" operator="equal">
      <formula>"Towel"</formula>
    </cfRule>
    <cfRule type="cellIs" dxfId="6372" priority="6582" stopIfTrue="1" operator="equal">
      <formula>"Napkin Hs"</formula>
    </cfRule>
    <cfRule type="cellIs" dxfId="6371" priority="6583" stopIfTrue="1" operator="equal">
      <formula>"Towel"</formula>
    </cfRule>
    <cfRule type="cellIs" dxfId="6370" priority="6584" stopIfTrue="1" operator="equal">
      <formula>"Napkin Hs"</formula>
    </cfRule>
    <cfRule type="cellIs" dxfId="6369" priority="6585" stopIfTrue="1" operator="equal">
      <formula>"Towel"</formula>
    </cfRule>
    <cfRule type="cellIs" dxfId="6368" priority="6586" stopIfTrue="1" operator="equal">
      <formula>"Napkin Hs"</formula>
    </cfRule>
    <cfRule type="cellIs" dxfId="6367" priority="6589" stopIfTrue="1" operator="equal">
      <formula>"Towel"</formula>
    </cfRule>
    <cfRule type="cellIs" dxfId="6366" priority="6590" stopIfTrue="1" operator="equal">
      <formula>"Napkin Hs"</formula>
    </cfRule>
    <cfRule type="cellIs" dxfId="6365" priority="6591" stopIfTrue="1" operator="equal">
      <formula>"Towel"</formula>
    </cfRule>
    <cfRule type="cellIs" dxfId="6364" priority="6592" stopIfTrue="1" operator="equal">
      <formula>"Napkin Hs"</formula>
    </cfRule>
    <cfRule type="cellIs" dxfId="6363" priority="6597" stopIfTrue="1" operator="equal">
      <formula>"Towel"</formula>
    </cfRule>
    <cfRule type="cellIs" dxfId="6362" priority="6598" stopIfTrue="1" operator="equal">
      <formula>"Napkin Hs"</formula>
    </cfRule>
    <cfRule type="cellIs" dxfId="6361" priority="6599" stopIfTrue="1" operator="equal">
      <formula>"Towel"</formula>
    </cfRule>
    <cfRule type="cellIs" dxfId="6360" priority="6600" stopIfTrue="1" operator="equal">
      <formula>"Napkin Hs"</formula>
    </cfRule>
    <cfRule type="cellIs" dxfId="6359" priority="6603" stopIfTrue="1" operator="equal">
      <formula>"Towel"</formula>
    </cfRule>
    <cfRule type="cellIs" dxfId="6358" priority="6604" stopIfTrue="1" operator="equal">
      <formula>"Napkin Hs"</formula>
    </cfRule>
    <cfRule type="cellIs" dxfId="6357" priority="6605" stopIfTrue="1" operator="equal">
      <formula>"Towel"</formula>
    </cfRule>
    <cfRule type="cellIs" dxfId="6356" priority="6606" stopIfTrue="1" operator="equal">
      <formula>"Napkin Hs"</formula>
    </cfRule>
    <cfRule type="cellIs" dxfId="6355" priority="6607" stopIfTrue="1" operator="equal">
      <formula>"Towel"</formula>
    </cfRule>
    <cfRule type="cellIs" dxfId="6354" priority="6608" stopIfTrue="1" operator="equal">
      <formula>"Napkin Hs"</formula>
    </cfRule>
    <cfRule type="cellIs" dxfId="6353" priority="6609" stopIfTrue="1" operator="equal">
      <formula>"Towel"</formula>
    </cfRule>
    <cfRule type="cellIs" dxfId="6352" priority="6610" stopIfTrue="1" operator="equal">
      <formula>"Napkin Hs"</formula>
    </cfRule>
    <cfRule type="cellIs" dxfId="6351" priority="6615" stopIfTrue="1" operator="equal">
      <formula>"Towel"</formula>
    </cfRule>
    <cfRule type="cellIs" dxfId="6350" priority="6616" stopIfTrue="1" operator="equal">
      <formula>"Napkin Hs"</formula>
    </cfRule>
    <cfRule type="cellIs" dxfId="6349" priority="6617" stopIfTrue="1" operator="equal">
      <formula>"Towel"</formula>
    </cfRule>
    <cfRule type="cellIs" dxfId="6348" priority="6618" stopIfTrue="1" operator="equal">
      <formula>"Napkin Hs"</formula>
    </cfRule>
    <cfRule type="cellIs" dxfId="6347" priority="6621" stopIfTrue="1" operator="equal">
      <formula>"Towel"</formula>
    </cfRule>
    <cfRule type="cellIs" dxfId="6346" priority="6622" stopIfTrue="1" operator="equal">
      <formula>"Napkin Hs"</formula>
    </cfRule>
    <cfRule type="cellIs" dxfId="6345" priority="6623" stopIfTrue="1" operator="equal">
      <formula>"Towel"</formula>
    </cfRule>
    <cfRule type="cellIs" dxfId="6344" priority="6624" stopIfTrue="1" operator="equal">
      <formula>"Napkin Hs"</formula>
    </cfRule>
    <cfRule type="cellIs" dxfId="6343" priority="6625" stopIfTrue="1" operator="equal">
      <formula>"Towel"</formula>
    </cfRule>
    <cfRule type="cellIs" dxfId="6342" priority="6626" stopIfTrue="1" operator="equal">
      <formula>"Napkin Hs"</formula>
    </cfRule>
    <cfRule type="cellIs" dxfId="6341" priority="6627" stopIfTrue="1" operator="equal">
      <formula>"Towel"</formula>
    </cfRule>
    <cfRule type="cellIs" dxfId="6340" priority="6628" stopIfTrue="1" operator="equal">
      <formula>"Napkin Hs"</formula>
    </cfRule>
    <cfRule type="cellIs" dxfId="6339" priority="6633" stopIfTrue="1" operator="equal">
      <formula>"Towel"</formula>
    </cfRule>
    <cfRule type="cellIs" dxfId="6338" priority="6634" stopIfTrue="1" operator="equal">
      <formula>"Napkin Hs"</formula>
    </cfRule>
    <cfRule type="cellIs" dxfId="6337" priority="6635" stopIfTrue="1" operator="equal">
      <formula>"Towel"</formula>
    </cfRule>
    <cfRule type="cellIs" dxfId="6336" priority="6636" stopIfTrue="1" operator="equal">
      <formula>"Napkin Hs"</formula>
    </cfRule>
    <cfRule type="cellIs" dxfId="6335" priority="6639" stopIfTrue="1" operator="equal">
      <formula>"Towel"</formula>
    </cfRule>
    <cfRule type="cellIs" dxfId="6334" priority="6640" stopIfTrue="1" operator="equal">
      <formula>"Napkin Hs"</formula>
    </cfRule>
    <cfRule type="cellIs" dxfId="6333" priority="6641" stopIfTrue="1" operator="equal">
      <formula>"Towel"</formula>
    </cfRule>
    <cfRule type="cellIs" dxfId="6332" priority="6642" stopIfTrue="1" operator="equal">
      <formula>"Napkin Hs"</formula>
    </cfRule>
  </conditionalFormatting>
  <conditionalFormatting sqref="C79">
    <cfRule type="cellIs" dxfId="6331" priority="6546" stopIfTrue="1" operator="equal">
      <formula>"Napkin Hs"</formula>
    </cfRule>
  </conditionalFormatting>
  <conditionalFormatting sqref="C79">
    <cfRule type="cellIs" dxfId="6330" priority="6545" stopIfTrue="1" operator="equal">
      <formula>"Napkin Hs"</formula>
    </cfRule>
  </conditionalFormatting>
  <conditionalFormatting sqref="C79">
    <cfRule type="cellIs" dxfId="6329" priority="6544" stopIfTrue="1" operator="equal">
      <formula>"Napkin Hs"</formula>
    </cfRule>
  </conditionalFormatting>
  <conditionalFormatting sqref="C79">
    <cfRule type="cellIs" dxfId="6328" priority="6543" stopIfTrue="1" operator="equal">
      <formula>"Napkin Hs"</formula>
    </cfRule>
  </conditionalFormatting>
  <conditionalFormatting sqref="C79">
    <cfRule type="cellIs" dxfId="6327" priority="6542" stopIfTrue="1" operator="equal">
      <formula>"Napkin Hs"</formula>
    </cfRule>
  </conditionalFormatting>
  <conditionalFormatting sqref="C79">
    <cfRule type="cellIs" dxfId="6326" priority="6541" stopIfTrue="1" operator="equal">
      <formula>"Napkin Hs"</formula>
    </cfRule>
  </conditionalFormatting>
  <conditionalFormatting sqref="C79">
    <cfRule type="cellIs" dxfId="6325" priority="6537" stopIfTrue="1" operator="equal">
      <formula>"Towel"</formula>
    </cfRule>
    <cfRule type="cellIs" dxfId="6324" priority="6538" stopIfTrue="1" operator="equal">
      <formula>"Napkin Hs"</formula>
    </cfRule>
  </conditionalFormatting>
  <conditionalFormatting sqref="C79">
    <cfRule type="cellIs" dxfId="6323" priority="6539" stopIfTrue="1" operator="equal">
      <formula>"Towel"</formula>
    </cfRule>
    <cfRule type="cellIs" dxfId="6322" priority="6540" stopIfTrue="1" operator="equal">
      <formula>"Napkin Hs"</formula>
    </cfRule>
  </conditionalFormatting>
  <conditionalFormatting sqref="C79">
    <cfRule type="cellIs" dxfId="6321" priority="6533" stopIfTrue="1" operator="equal">
      <formula>"Towel"</formula>
    </cfRule>
    <cfRule type="cellIs" dxfId="6320" priority="6534" stopIfTrue="1" operator="equal">
      <formula>"Napkin Hs"</formula>
    </cfRule>
  </conditionalFormatting>
  <conditionalFormatting sqref="C79">
    <cfRule type="cellIs" dxfId="6319" priority="6535" stopIfTrue="1" operator="equal">
      <formula>"Towel"</formula>
    </cfRule>
    <cfRule type="cellIs" dxfId="6318" priority="6536" stopIfTrue="1" operator="equal">
      <formula>"Napkin Hs"</formula>
    </cfRule>
  </conditionalFormatting>
  <conditionalFormatting sqref="B79">
    <cfRule type="cellIs" dxfId="6317" priority="6525" stopIfTrue="1" operator="equal">
      <formula>"Towel"</formula>
    </cfRule>
    <cfRule type="cellIs" dxfId="6316" priority="6526" stopIfTrue="1" operator="equal">
      <formula>"Napkin Hs"</formula>
    </cfRule>
  </conditionalFormatting>
  <conditionalFormatting sqref="B79">
    <cfRule type="cellIs" dxfId="6315" priority="6523" stopIfTrue="1" operator="equal">
      <formula>"Towel"</formula>
    </cfRule>
    <cfRule type="cellIs" dxfId="6314" priority="6524" stopIfTrue="1" operator="equal">
      <formula>"Napkin Hs"</formula>
    </cfRule>
  </conditionalFormatting>
  <conditionalFormatting sqref="B79">
    <cfRule type="cellIs" dxfId="6313" priority="6521" stopIfTrue="1" operator="equal">
      <formula>"Towel"</formula>
    </cfRule>
    <cfRule type="cellIs" dxfId="6312" priority="6522" stopIfTrue="1" operator="equal">
      <formula>"Napkin Hs"</formula>
    </cfRule>
  </conditionalFormatting>
  <conditionalFormatting sqref="B79">
    <cfRule type="cellIs" dxfId="6311" priority="6519" stopIfTrue="1" operator="equal">
      <formula>"Towel"</formula>
    </cfRule>
    <cfRule type="cellIs" dxfId="6310" priority="6520" stopIfTrue="1" operator="equal">
      <formula>"Napkin Hs"</formula>
    </cfRule>
  </conditionalFormatting>
  <conditionalFormatting sqref="B79">
    <cfRule type="cellIs" dxfId="6309" priority="6517" stopIfTrue="1" operator="equal">
      <formula>"Towel"</formula>
    </cfRule>
    <cfRule type="cellIs" dxfId="6308" priority="6518" stopIfTrue="1" operator="equal">
      <formula>"Napkin Hs"</formula>
    </cfRule>
  </conditionalFormatting>
  <conditionalFormatting sqref="B79">
    <cfRule type="cellIs" dxfId="6307" priority="6515" stopIfTrue="1" operator="equal">
      <formula>"Towel"</formula>
    </cfRule>
    <cfRule type="cellIs" dxfId="6306" priority="6516" stopIfTrue="1" operator="equal">
      <formula>"Napkin Hs"</formula>
    </cfRule>
  </conditionalFormatting>
  <conditionalFormatting sqref="B79">
    <cfRule type="cellIs" dxfId="6305" priority="6513" stopIfTrue="1" operator="equal">
      <formula>"Towel"</formula>
    </cfRule>
    <cfRule type="cellIs" dxfId="6304" priority="6514" stopIfTrue="1" operator="equal">
      <formula>"Napkin Hs"</formula>
    </cfRule>
  </conditionalFormatting>
  <conditionalFormatting sqref="B79">
    <cfRule type="cellIs" dxfId="6303" priority="6511" stopIfTrue="1" operator="equal">
      <formula>"Towel"</formula>
    </cfRule>
    <cfRule type="cellIs" dxfId="6302" priority="6512" stopIfTrue="1" operator="equal">
      <formula>"Napkin Hs"</formula>
    </cfRule>
  </conditionalFormatting>
  <conditionalFormatting sqref="B79">
    <cfRule type="cellIs" dxfId="6301" priority="6509" stopIfTrue="1" operator="equal">
      <formula>"Towel"</formula>
    </cfRule>
    <cfRule type="cellIs" dxfId="6300" priority="6510" stopIfTrue="1" operator="equal">
      <formula>"Napkin Hs"</formula>
    </cfRule>
  </conditionalFormatting>
  <conditionalFormatting sqref="B79">
    <cfRule type="cellIs" dxfId="6299" priority="6508" stopIfTrue="1" operator="equal">
      <formula>"Napkin Hs"</formula>
    </cfRule>
  </conditionalFormatting>
  <conditionalFormatting sqref="B79">
    <cfRule type="cellIs" dxfId="6298" priority="6507" stopIfTrue="1" operator="equal">
      <formula>"Napkin Hs"</formula>
    </cfRule>
  </conditionalFormatting>
  <conditionalFormatting sqref="B79">
    <cfRule type="cellIs" dxfId="6297" priority="6506" stopIfTrue="1" operator="equal">
      <formula>"Napkin Hs"</formula>
    </cfRule>
  </conditionalFormatting>
  <conditionalFormatting sqref="B79">
    <cfRule type="cellIs" dxfId="6296" priority="6531" stopIfTrue="1" operator="equal">
      <formula>"Towel"</formula>
    </cfRule>
    <cfRule type="cellIs" dxfId="6295" priority="6532" stopIfTrue="1" operator="equal">
      <formula>"Napkin Hs"</formula>
    </cfRule>
  </conditionalFormatting>
  <conditionalFormatting sqref="B79">
    <cfRule type="cellIs" dxfId="6294" priority="6529" stopIfTrue="1" operator="equal">
      <formula>"Towel"</formula>
    </cfRule>
    <cfRule type="cellIs" dxfId="6293" priority="6530" stopIfTrue="1" operator="equal">
      <formula>"Napkin Hs"</formula>
    </cfRule>
  </conditionalFormatting>
  <conditionalFormatting sqref="B79">
    <cfRule type="cellIs" dxfId="6292" priority="6527" stopIfTrue="1" operator="equal">
      <formula>"Towel"</formula>
    </cfRule>
    <cfRule type="cellIs" dxfId="6291" priority="6528" stopIfTrue="1" operator="equal">
      <formula>"Napkin Hs"</formula>
    </cfRule>
  </conditionalFormatting>
  <conditionalFormatting sqref="B78:C78">
    <cfRule type="cellIs" dxfId="6290" priority="6504" stopIfTrue="1" operator="equal">
      <formula>"Towel"</formula>
    </cfRule>
    <cfRule type="cellIs" dxfId="6289" priority="6505" stopIfTrue="1" operator="equal">
      <formula>"Napkin Hs"</formula>
    </cfRule>
  </conditionalFormatting>
  <conditionalFormatting sqref="C78">
    <cfRule type="cellIs" dxfId="6288" priority="6502" stopIfTrue="1" operator="equal">
      <formula>"Towel"</formula>
    </cfRule>
    <cfRule type="cellIs" dxfId="6287" priority="6503" stopIfTrue="1" operator="equal">
      <formula>"Napkin Hs"</formula>
    </cfRule>
  </conditionalFormatting>
  <conditionalFormatting sqref="C78">
    <cfRule type="cellIs" dxfId="6286" priority="6500" stopIfTrue="1" operator="equal">
      <formula>"Towel"</formula>
    </cfRule>
    <cfRule type="cellIs" dxfId="6285" priority="6501" stopIfTrue="1" operator="equal">
      <formula>"Napkin Hs"</formula>
    </cfRule>
  </conditionalFormatting>
  <conditionalFormatting sqref="C78">
    <cfRule type="cellIs" dxfId="6284" priority="6486" stopIfTrue="1" operator="equal">
      <formula>"Towel"</formula>
    </cfRule>
    <cfRule type="cellIs" dxfId="6283" priority="6487" stopIfTrue="1" operator="equal">
      <formula>"Napkin Hs"</formula>
    </cfRule>
  </conditionalFormatting>
  <conditionalFormatting sqref="C78">
    <cfRule type="cellIs" dxfId="6282" priority="6484" stopIfTrue="1" operator="equal">
      <formula>"Towel"</formula>
    </cfRule>
    <cfRule type="cellIs" dxfId="6281" priority="6485" stopIfTrue="1" operator="equal">
      <formula>"Napkin Hs"</formula>
    </cfRule>
  </conditionalFormatting>
  <conditionalFormatting sqref="C78">
    <cfRule type="cellIs" dxfId="6280" priority="6492" stopIfTrue="1" operator="equal">
      <formula>"Towel"</formula>
    </cfRule>
    <cfRule type="cellIs" dxfId="6279" priority="6493" stopIfTrue="1" operator="equal">
      <formula>"Napkin Hs"</formula>
    </cfRule>
  </conditionalFormatting>
  <conditionalFormatting sqref="B78:C78">
    <cfRule type="cellIs" dxfId="6278" priority="6494" stopIfTrue="1" operator="equal">
      <formula>"Towel"</formula>
    </cfRule>
    <cfRule type="cellIs" dxfId="6277" priority="6495" stopIfTrue="1" operator="equal">
      <formula>"Napkin Hs"</formula>
    </cfRule>
  </conditionalFormatting>
  <conditionalFormatting sqref="C78">
    <cfRule type="cellIs" dxfId="6276" priority="6490" stopIfTrue="1" operator="equal">
      <formula>"Towel"</formula>
    </cfRule>
    <cfRule type="cellIs" dxfId="6275" priority="6491" stopIfTrue="1" operator="equal">
      <formula>"Napkin Hs"</formula>
    </cfRule>
  </conditionalFormatting>
  <conditionalFormatting sqref="B78:C78">
    <cfRule type="cellIs" dxfId="6274" priority="6488" stopIfTrue="1" operator="equal">
      <formula>"Towel"</formula>
    </cfRule>
    <cfRule type="cellIs" dxfId="6273" priority="6489" stopIfTrue="1" operator="equal">
      <formula>"Napkin Hs"</formula>
    </cfRule>
  </conditionalFormatting>
  <conditionalFormatting sqref="C78">
    <cfRule type="cellIs" dxfId="6272" priority="6496" stopIfTrue="1" operator="equal">
      <formula>"Towel"</formula>
    </cfRule>
    <cfRule type="cellIs" dxfId="6271" priority="6497" stopIfTrue="1" operator="equal">
      <formula>"Napkin Hs"</formula>
    </cfRule>
  </conditionalFormatting>
  <conditionalFormatting sqref="C78">
    <cfRule type="cellIs" dxfId="6270" priority="6498" stopIfTrue="1" operator="equal">
      <formula>"Towel"</formula>
    </cfRule>
    <cfRule type="cellIs" dxfId="6269" priority="6499" stopIfTrue="1" operator="equal">
      <formula>"Napkin Hs"</formula>
    </cfRule>
  </conditionalFormatting>
  <conditionalFormatting sqref="C78">
    <cfRule type="cellIs" dxfId="6268" priority="6480" stopIfTrue="1" operator="equal">
      <formula>"Towel"</formula>
    </cfRule>
    <cfRule type="cellIs" dxfId="6267" priority="6481" stopIfTrue="1" operator="equal">
      <formula>"Napkin Hs"</formula>
    </cfRule>
  </conditionalFormatting>
  <conditionalFormatting sqref="B78:C78">
    <cfRule type="cellIs" dxfId="6266" priority="6482" stopIfTrue="1" operator="equal">
      <formula>"Towel"</formula>
    </cfRule>
    <cfRule type="cellIs" dxfId="6265" priority="6483" stopIfTrue="1" operator="equal">
      <formula>"Napkin Hs"</formula>
    </cfRule>
  </conditionalFormatting>
  <conditionalFormatting sqref="C78">
    <cfRule type="cellIs" dxfId="6264" priority="6478" stopIfTrue="1" operator="equal">
      <formula>"Towel"</formula>
    </cfRule>
    <cfRule type="cellIs" dxfId="6263" priority="6479" stopIfTrue="1" operator="equal">
      <formula>"Napkin Hs"</formula>
    </cfRule>
  </conditionalFormatting>
  <conditionalFormatting sqref="B78:C78">
    <cfRule type="cellIs" dxfId="6262" priority="6476" stopIfTrue="1" operator="equal">
      <formula>"Towel"</formula>
    </cfRule>
    <cfRule type="cellIs" dxfId="6261" priority="6477" stopIfTrue="1" operator="equal">
      <formula>"Napkin Hs"</formula>
    </cfRule>
  </conditionalFormatting>
  <conditionalFormatting sqref="C78">
    <cfRule type="cellIs" dxfId="6260" priority="6462" stopIfTrue="1" operator="equal">
      <formula>"Towel"</formula>
    </cfRule>
    <cfRule type="cellIs" dxfId="6259" priority="6463" stopIfTrue="1" operator="equal">
      <formula>"Napkin Hs"</formula>
    </cfRule>
  </conditionalFormatting>
  <conditionalFormatting sqref="C78">
    <cfRule type="cellIs" dxfId="6258" priority="6460" stopIfTrue="1" operator="equal">
      <formula>"Towel"</formula>
    </cfRule>
    <cfRule type="cellIs" dxfId="6257" priority="6461" stopIfTrue="1" operator="equal">
      <formula>"Napkin Hs"</formula>
    </cfRule>
  </conditionalFormatting>
  <conditionalFormatting sqref="C78">
    <cfRule type="cellIs" dxfId="6256" priority="6468" stopIfTrue="1" operator="equal">
      <formula>"Towel"</formula>
    </cfRule>
    <cfRule type="cellIs" dxfId="6255" priority="6469" stopIfTrue="1" operator="equal">
      <formula>"Napkin Hs"</formula>
    </cfRule>
  </conditionalFormatting>
  <conditionalFormatting sqref="B78:C78">
    <cfRule type="cellIs" dxfId="6254" priority="6470" stopIfTrue="1" operator="equal">
      <formula>"Towel"</formula>
    </cfRule>
    <cfRule type="cellIs" dxfId="6253" priority="6471" stopIfTrue="1" operator="equal">
      <formula>"Napkin Hs"</formula>
    </cfRule>
  </conditionalFormatting>
  <conditionalFormatting sqref="C78">
    <cfRule type="cellIs" dxfId="6252" priority="6466" stopIfTrue="1" operator="equal">
      <formula>"Towel"</formula>
    </cfRule>
    <cfRule type="cellIs" dxfId="6251" priority="6467" stopIfTrue="1" operator="equal">
      <formula>"Napkin Hs"</formula>
    </cfRule>
  </conditionalFormatting>
  <conditionalFormatting sqref="B78:C78">
    <cfRule type="cellIs" dxfId="6250" priority="6464" stopIfTrue="1" operator="equal">
      <formula>"Towel"</formula>
    </cfRule>
    <cfRule type="cellIs" dxfId="6249" priority="6465" stopIfTrue="1" operator="equal">
      <formula>"Napkin Hs"</formula>
    </cfRule>
  </conditionalFormatting>
  <conditionalFormatting sqref="C78">
    <cfRule type="cellIs" dxfId="6248" priority="6472" stopIfTrue="1" operator="equal">
      <formula>"Towel"</formula>
    </cfRule>
    <cfRule type="cellIs" dxfId="6247" priority="6473" stopIfTrue="1" operator="equal">
      <formula>"Napkin Hs"</formula>
    </cfRule>
  </conditionalFormatting>
  <conditionalFormatting sqref="C78">
    <cfRule type="cellIs" dxfId="6246" priority="6474" stopIfTrue="1" operator="equal">
      <formula>"Towel"</formula>
    </cfRule>
    <cfRule type="cellIs" dxfId="6245" priority="6475" stopIfTrue="1" operator="equal">
      <formula>"Napkin Hs"</formula>
    </cfRule>
  </conditionalFormatting>
  <conditionalFormatting sqref="C78">
    <cfRule type="cellIs" dxfId="6244" priority="6456" stopIfTrue="1" operator="equal">
      <formula>"Towel"</formula>
    </cfRule>
    <cfRule type="cellIs" dxfId="6243" priority="6457" stopIfTrue="1" operator="equal">
      <formula>"Napkin Hs"</formula>
    </cfRule>
  </conditionalFormatting>
  <conditionalFormatting sqref="B78:C78">
    <cfRule type="cellIs" dxfId="6242" priority="6458" stopIfTrue="1" operator="equal">
      <formula>"Towel"</formula>
    </cfRule>
    <cfRule type="cellIs" dxfId="6241" priority="6459" stopIfTrue="1" operator="equal">
      <formula>"Napkin Hs"</formula>
    </cfRule>
  </conditionalFormatting>
  <conditionalFormatting sqref="C78">
    <cfRule type="cellIs" dxfId="6240" priority="6454" stopIfTrue="1" operator="equal">
      <formula>"Towel"</formula>
    </cfRule>
    <cfRule type="cellIs" dxfId="6239" priority="6455" stopIfTrue="1" operator="equal">
      <formula>"Napkin Hs"</formula>
    </cfRule>
  </conditionalFormatting>
  <conditionalFormatting sqref="B78:C78">
    <cfRule type="cellIs" dxfId="6238" priority="6452" stopIfTrue="1" operator="equal">
      <formula>"Towel"</formula>
    </cfRule>
    <cfRule type="cellIs" dxfId="6237" priority="6453" stopIfTrue="1" operator="equal">
      <formula>"Napkin Hs"</formula>
    </cfRule>
  </conditionalFormatting>
  <conditionalFormatting sqref="B78:C78">
    <cfRule type="cellIs" dxfId="6236" priority="6430" stopIfTrue="1" operator="equal">
      <formula>"Towel"</formula>
    </cfRule>
    <cfRule type="cellIs" dxfId="6235" priority="6431" stopIfTrue="1" operator="equal">
      <formula>"Napkin Hs"</formula>
    </cfRule>
  </conditionalFormatting>
  <conditionalFormatting sqref="C78">
    <cfRule type="cellIs" dxfId="6234" priority="6426" stopIfTrue="1" operator="equal">
      <formula>"Towel"</formula>
    </cfRule>
    <cfRule type="cellIs" dxfId="6233" priority="6427" stopIfTrue="1" operator="equal">
      <formula>"Napkin Hs"</formula>
    </cfRule>
  </conditionalFormatting>
  <conditionalFormatting sqref="C78">
    <cfRule type="cellIs" dxfId="6232" priority="6429" stopIfTrue="1" operator="equal">
      <formula>"Napkin Hs"</formula>
    </cfRule>
  </conditionalFormatting>
  <conditionalFormatting sqref="C78">
    <cfRule type="cellIs" dxfId="6231" priority="6428" stopIfTrue="1" operator="equal">
      <formula>"Towel"</formula>
    </cfRule>
  </conditionalFormatting>
  <conditionalFormatting sqref="B78">
    <cfRule type="cellIs" dxfId="6230" priority="6424" stopIfTrue="1" operator="equal">
      <formula>"Towel"</formula>
    </cfRule>
    <cfRule type="cellIs" dxfId="6229" priority="6425" stopIfTrue="1" operator="equal">
      <formula>"Napkin Hs"</formula>
    </cfRule>
  </conditionalFormatting>
  <conditionalFormatting sqref="B78">
    <cfRule type="cellIs" dxfId="6228" priority="6422" stopIfTrue="1" operator="equal">
      <formula>"Towel"</formula>
    </cfRule>
    <cfRule type="cellIs" dxfId="6227" priority="6423" stopIfTrue="1" operator="equal">
      <formula>"Napkin Hs"</formula>
    </cfRule>
  </conditionalFormatting>
  <conditionalFormatting sqref="B78">
    <cfRule type="cellIs" dxfId="6226" priority="6420" stopIfTrue="1" operator="equal">
      <formula>"Towel"</formula>
    </cfRule>
    <cfRule type="cellIs" dxfId="6225" priority="6421" stopIfTrue="1" operator="equal">
      <formula>"Napkin Hs"</formula>
    </cfRule>
  </conditionalFormatting>
  <conditionalFormatting sqref="B78">
    <cfRule type="cellIs" dxfId="6224" priority="6418" stopIfTrue="1" operator="equal">
      <formula>"Towel"</formula>
    </cfRule>
    <cfRule type="cellIs" dxfId="6223" priority="6419" stopIfTrue="1" operator="equal">
      <formula>"Napkin Hs"</formula>
    </cfRule>
  </conditionalFormatting>
  <conditionalFormatting sqref="B78">
    <cfRule type="cellIs" dxfId="6222" priority="6416" stopIfTrue="1" operator="equal">
      <formula>"Towel"</formula>
    </cfRule>
    <cfRule type="cellIs" dxfId="6221" priority="6417" stopIfTrue="1" operator="equal">
      <formula>"Napkin Hs"</formula>
    </cfRule>
  </conditionalFormatting>
  <conditionalFormatting sqref="B78">
    <cfRule type="cellIs" dxfId="6220" priority="6414" stopIfTrue="1" operator="equal">
      <formula>"Towel"</formula>
    </cfRule>
    <cfRule type="cellIs" dxfId="6219" priority="6415" stopIfTrue="1" operator="equal">
      <formula>"Napkin Hs"</formula>
    </cfRule>
  </conditionalFormatting>
  <conditionalFormatting sqref="B78">
    <cfRule type="cellIs" dxfId="6218" priority="6412" stopIfTrue="1" operator="equal">
      <formula>"Towel"</formula>
    </cfRule>
    <cfRule type="cellIs" dxfId="6217" priority="6413" stopIfTrue="1" operator="equal">
      <formula>"Napkin Hs"</formula>
    </cfRule>
  </conditionalFormatting>
  <conditionalFormatting sqref="B78">
    <cfRule type="cellIs" dxfId="6216" priority="6410" stopIfTrue="1" operator="equal">
      <formula>"Towel"</formula>
    </cfRule>
    <cfRule type="cellIs" dxfId="6215" priority="6411" stopIfTrue="1" operator="equal">
      <formula>"Napkin Hs"</formula>
    </cfRule>
  </conditionalFormatting>
  <conditionalFormatting sqref="B78">
    <cfRule type="cellIs" dxfId="6214" priority="6409" stopIfTrue="1" operator="equal">
      <formula>"Napkin Hs"</formula>
    </cfRule>
  </conditionalFormatting>
  <conditionalFormatting sqref="B78">
    <cfRule type="cellIs" dxfId="6213" priority="6408" stopIfTrue="1" operator="equal">
      <formula>"Napkin Hs"</formula>
    </cfRule>
  </conditionalFormatting>
  <conditionalFormatting sqref="B78">
    <cfRule type="cellIs" dxfId="6212" priority="6407" stopIfTrue="1" operator="equal">
      <formula>"Napkin Hs"</formula>
    </cfRule>
  </conditionalFormatting>
  <conditionalFormatting sqref="C78">
    <cfRule type="cellIs" dxfId="6211" priority="6405" stopIfTrue="1" operator="equal">
      <formula>"Towel"</formula>
    </cfRule>
    <cfRule type="cellIs" dxfId="6210" priority="6406" stopIfTrue="1" operator="equal">
      <formula>"Napkin Hs"</formula>
    </cfRule>
  </conditionalFormatting>
  <conditionalFormatting sqref="C78">
    <cfRule type="cellIs" dxfId="6209" priority="6401" stopIfTrue="1" operator="equal">
      <formula>"Towel"</formula>
    </cfRule>
    <cfRule type="cellIs" dxfId="6208" priority="6402" stopIfTrue="1" operator="equal">
      <formula>"Napkin Hs"</formula>
    </cfRule>
  </conditionalFormatting>
  <conditionalFormatting sqref="C78">
    <cfRule type="cellIs" dxfId="6207" priority="6403" stopIfTrue="1" operator="equal">
      <formula>"Towel"</formula>
    </cfRule>
    <cfRule type="cellIs" dxfId="6206" priority="6404" stopIfTrue="1" operator="equal">
      <formula>"Napkin Hs"</formula>
    </cfRule>
  </conditionalFormatting>
  <conditionalFormatting sqref="C78">
    <cfRule type="cellIs" dxfId="6205" priority="6399" stopIfTrue="1" operator="equal">
      <formula>"Towel"</formula>
    </cfRule>
    <cfRule type="cellIs" dxfId="6204" priority="6400" stopIfTrue="1" operator="equal">
      <formula>"Napkin Hs"</formula>
    </cfRule>
  </conditionalFormatting>
  <conditionalFormatting sqref="C78">
    <cfRule type="cellIs" dxfId="6203" priority="6397" stopIfTrue="1" operator="equal">
      <formula>"Towel"</formula>
    </cfRule>
    <cfRule type="cellIs" dxfId="6202" priority="6398" stopIfTrue="1" operator="equal">
      <formula>"Napkin Hs"</formula>
    </cfRule>
  </conditionalFormatting>
  <conditionalFormatting sqref="C78">
    <cfRule type="cellIs" dxfId="6201" priority="6395" stopIfTrue="1" operator="equal">
      <formula>"Towel"</formula>
    </cfRule>
    <cfRule type="cellIs" dxfId="6200" priority="6396" stopIfTrue="1" operator="equal">
      <formula>"Napkin Hs"</formula>
    </cfRule>
  </conditionalFormatting>
  <conditionalFormatting sqref="C78">
    <cfRule type="cellIs" dxfId="6199" priority="6387" stopIfTrue="1" operator="equal">
      <formula>"Towel"</formula>
    </cfRule>
    <cfRule type="cellIs" dxfId="6198" priority="6388" stopIfTrue="1" operator="equal">
      <formula>"Napkin Hs"</formula>
    </cfRule>
  </conditionalFormatting>
  <conditionalFormatting sqref="C78">
    <cfRule type="cellIs" dxfId="6197" priority="6389" stopIfTrue="1" operator="equal">
      <formula>"Towel"</formula>
    </cfRule>
    <cfRule type="cellIs" dxfId="6196" priority="6390" stopIfTrue="1" operator="equal">
      <formula>"Napkin Hs"</formula>
    </cfRule>
  </conditionalFormatting>
  <conditionalFormatting sqref="C78">
    <cfRule type="cellIs" dxfId="6195" priority="6385" stopIfTrue="1" operator="equal">
      <formula>"Towel"</formula>
    </cfRule>
    <cfRule type="cellIs" dxfId="6194" priority="6386" stopIfTrue="1" operator="equal">
      <formula>"Napkin Hs"</formula>
    </cfRule>
  </conditionalFormatting>
  <conditionalFormatting sqref="C78">
    <cfRule type="cellIs" dxfId="6193" priority="6383" stopIfTrue="1" operator="equal">
      <formula>"Towel"</formula>
    </cfRule>
    <cfRule type="cellIs" dxfId="6192" priority="6384" stopIfTrue="1" operator="equal">
      <formula>"Napkin Hs"</formula>
    </cfRule>
  </conditionalFormatting>
  <conditionalFormatting sqref="C78">
    <cfRule type="cellIs" dxfId="6191" priority="6391" stopIfTrue="1" operator="equal">
      <formula>"Towel"</formula>
    </cfRule>
    <cfRule type="cellIs" dxfId="6190" priority="6392" stopIfTrue="1" operator="equal">
      <formula>"Napkin Hs"</formula>
    </cfRule>
  </conditionalFormatting>
  <conditionalFormatting sqref="C78">
    <cfRule type="cellIs" dxfId="6189" priority="6393" stopIfTrue="1" operator="equal">
      <formula>"Towel"</formula>
    </cfRule>
    <cfRule type="cellIs" dxfId="6188" priority="6394" stopIfTrue="1" operator="equal">
      <formula>"Napkin Hs"</formula>
    </cfRule>
  </conditionalFormatting>
  <conditionalFormatting sqref="C78">
    <cfRule type="cellIs" dxfId="6187" priority="6381" stopIfTrue="1" operator="equal">
      <formula>"Towel"</formula>
    </cfRule>
    <cfRule type="cellIs" dxfId="6186" priority="6382" stopIfTrue="1" operator="equal">
      <formula>"Napkin Hs"</formula>
    </cfRule>
  </conditionalFormatting>
  <conditionalFormatting sqref="C78">
    <cfRule type="cellIs" dxfId="6185" priority="6377" stopIfTrue="1" operator="equal">
      <formula>"Towel"</formula>
    </cfRule>
    <cfRule type="cellIs" dxfId="6184" priority="6378" stopIfTrue="1" operator="equal">
      <formula>"Napkin Hs"</formula>
    </cfRule>
  </conditionalFormatting>
  <conditionalFormatting sqref="C78">
    <cfRule type="cellIs" dxfId="6183" priority="6379" stopIfTrue="1" operator="equal">
      <formula>"Towel"</formula>
    </cfRule>
    <cfRule type="cellIs" dxfId="6182" priority="6380" stopIfTrue="1" operator="equal">
      <formula>"Napkin Hs"</formula>
    </cfRule>
  </conditionalFormatting>
  <conditionalFormatting sqref="C78">
    <cfRule type="cellIs" dxfId="6181" priority="6375" stopIfTrue="1" operator="equal">
      <formula>"Towel"</formula>
    </cfRule>
    <cfRule type="cellIs" dxfId="6180" priority="6376" stopIfTrue="1" operator="equal">
      <formula>"Napkin Hs"</formula>
    </cfRule>
  </conditionalFormatting>
  <conditionalFormatting sqref="C78">
    <cfRule type="cellIs" dxfId="6179" priority="6373" stopIfTrue="1" operator="equal">
      <formula>"Towel"</formula>
    </cfRule>
    <cfRule type="cellIs" dxfId="6178" priority="6374" stopIfTrue="1" operator="equal">
      <formula>"Napkin Hs"</formula>
    </cfRule>
  </conditionalFormatting>
  <conditionalFormatting sqref="C78">
    <cfRule type="cellIs" dxfId="6177" priority="6371" stopIfTrue="1" operator="equal">
      <formula>"Towel"</formula>
    </cfRule>
    <cfRule type="cellIs" dxfId="6176" priority="6372" stopIfTrue="1" operator="equal">
      <formula>"Napkin Hs"</formula>
    </cfRule>
  </conditionalFormatting>
  <conditionalFormatting sqref="C78">
    <cfRule type="cellIs" dxfId="6175" priority="6363" stopIfTrue="1" operator="equal">
      <formula>"Towel"</formula>
    </cfRule>
    <cfRule type="cellIs" dxfId="6174" priority="6364" stopIfTrue="1" operator="equal">
      <formula>"Napkin Hs"</formula>
    </cfRule>
  </conditionalFormatting>
  <conditionalFormatting sqref="C78">
    <cfRule type="cellIs" dxfId="6173" priority="6365" stopIfTrue="1" operator="equal">
      <formula>"Towel"</formula>
    </cfRule>
    <cfRule type="cellIs" dxfId="6172" priority="6366" stopIfTrue="1" operator="equal">
      <formula>"Napkin Hs"</formula>
    </cfRule>
  </conditionalFormatting>
  <conditionalFormatting sqref="C78">
    <cfRule type="cellIs" dxfId="6171" priority="6361" stopIfTrue="1" operator="equal">
      <formula>"Towel"</formula>
    </cfRule>
    <cfRule type="cellIs" dxfId="6170" priority="6362" stopIfTrue="1" operator="equal">
      <formula>"Napkin Hs"</formula>
    </cfRule>
  </conditionalFormatting>
  <conditionalFormatting sqref="C78">
    <cfRule type="cellIs" dxfId="6169" priority="6359" stopIfTrue="1" operator="equal">
      <formula>"Towel"</formula>
    </cfRule>
    <cfRule type="cellIs" dxfId="6168" priority="6360" stopIfTrue="1" operator="equal">
      <formula>"Napkin Hs"</formula>
    </cfRule>
  </conditionalFormatting>
  <conditionalFormatting sqref="C78">
    <cfRule type="cellIs" dxfId="6167" priority="6367" stopIfTrue="1" operator="equal">
      <formula>"Towel"</formula>
    </cfRule>
    <cfRule type="cellIs" dxfId="6166" priority="6368" stopIfTrue="1" operator="equal">
      <formula>"Napkin Hs"</formula>
    </cfRule>
  </conditionalFormatting>
  <conditionalFormatting sqref="C78">
    <cfRule type="cellIs" dxfId="6165" priority="6369" stopIfTrue="1" operator="equal">
      <formula>"Towel"</formula>
    </cfRule>
    <cfRule type="cellIs" dxfId="6164" priority="6370" stopIfTrue="1" operator="equal">
      <formula>"Napkin Hs"</formula>
    </cfRule>
  </conditionalFormatting>
  <conditionalFormatting sqref="C78">
    <cfRule type="cellIs" dxfId="6163" priority="6357" stopIfTrue="1" operator="equal">
      <formula>"Towel"</formula>
    </cfRule>
    <cfRule type="cellIs" dxfId="6162" priority="6358" stopIfTrue="1" operator="equal">
      <formula>"Napkin Hs"</formula>
    </cfRule>
  </conditionalFormatting>
  <conditionalFormatting sqref="C78">
    <cfRule type="cellIs" dxfId="6161" priority="6353" stopIfTrue="1" operator="equal">
      <formula>"Towel"</formula>
    </cfRule>
    <cfRule type="cellIs" dxfId="6160" priority="6354" stopIfTrue="1" operator="equal">
      <formula>"Napkin Hs"</formula>
    </cfRule>
  </conditionalFormatting>
  <conditionalFormatting sqref="C78">
    <cfRule type="cellIs" dxfId="6159" priority="6355" stopIfTrue="1" operator="equal">
      <formula>"Towel"</formula>
    </cfRule>
    <cfRule type="cellIs" dxfId="6158" priority="6356" stopIfTrue="1" operator="equal">
      <formula>"Napkin Hs"</formula>
    </cfRule>
  </conditionalFormatting>
  <conditionalFormatting sqref="C78">
    <cfRule type="cellIs" dxfId="6157" priority="6349" stopIfTrue="1" operator="equal">
      <formula>"Towel"</formula>
    </cfRule>
    <cfRule type="cellIs" dxfId="6156" priority="6350" stopIfTrue="1" operator="equal">
      <formula>"Napkin Hs"</formula>
    </cfRule>
  </conditionalFormatting>
  <conditionalFormatting sqref="C78">
    <cfRule type="cellIs" dxfId="6155" priority="6351" stopIfTrue="1" operator="equal">
      <formula>"Towel"</formula>
    </cfRule>
    <cfRule type="cellIs" dxfId="6154" priority="6352" stopIfTrue="1" operator="equal">
      <formula>"Napkin Hs"</formula>
    </cfRule>
  </conditionalFormatting>
  <conditionalFormatting sqref="C78">
    <cfRule type="cellIs" dxfId="6153" priority="6347" stopIfTrue="1" operator="equal">
      <formula>"Towel"</formula>
    </cfRule>
    <cfRule type="cellIs" dxfId="6152" priority="6348" stopIfTrue="1" operator="equal">
      <formula>"Napkin Hs"</formula>
    </cfRule>
  </conditionalFormatting>
  <conditionalFormatting sqref="C78">
    <cfRule type="cellIs" dxfId="6151" priority="6341" stopIfTrue="1" operator="equal">
      <formula>"Towel"</formula>
    </cfRule>
    <cfRule type="cellIs" dxfId="6150" priority="6342" stopIfTrue="1" operator="equal">
      <formula>"Napkin Hs"</formula>
    </cfRule>
  </conditionalFormatting>
  <conditionalFormatting sqref="C78">
    <cfRule type="cellIs" dxfId="6149" priority="6345" stopIfTrue="1" operator="equal">
      <formula>"Towel"</formula>
    </cfRule>
    <cfRule type="cellIs" dxfId="6148" priority="6346" stopIfTrue="1" operator="equal">
      <formula>"Napkin Hs"</formula>
    </cfRule>
  </conditionalFormatting>
  <conditionalFormatting sqref="C78">
    <cfRule type="cellIs" dxfId="6147" priority="6343" stopIfTrue="1" operator="equal">
      <formula>"Towel"</formula>
    </cfRule>
    <cfRule type="cellIs" dxfId="6146" priority="6344" stopIfTrue="1" operator="equal">
      <formula>"Napkin Hs"</formula>
    </cfRule>
  </conditionalFormatting>
  <conditionalFormatting sqref="C78">
    <cfRule type="cellIs" dxfId="6145" priority="6335" stopIfTrue="1" operator="equal">
      <formula>"Towel"</formula>
    </cfRule>
    <cfRule type="cellIs" dxfId="6144" priority="6336" stopIfTrue="1" operator="equal">
      <formula>"Napkin Hs"</formula>
    </cfRule>
  </conditionalFormatting>
  <conditionalFormatting sqref="C78">
    <cfRule type="cellIs" dxfId="6143" priority="6337" stopIfTrue="1" operator="equal">
      <formula>"Towel"</formula>
    </cfRule>
    <cfRule type="cellIs" dxfId="6142" priority="6338" stopIfTrue="1" operator="equal">
      <formula>"Napkin Hs"</formula>
    </cfRule>
  </conditionalFormatting>
  <conditionalFormatting sqref="C78">
    <cfRule type="cellIs" dxfId="6141" priority="6339" stopIfTrue="1" operator="equal">
      <formula>"Towel"</formula>
    </cfRule>
    <cfRule type="cellIs" dxfId="6140" priority="6340" stopIfTrue="1" operator="equal">
      <formula>"Napkin Hs"</formula>
    </cfRule>
  </conditionalFormatting>
  <conditionalFormatting sqref="C78">
    <cfRule type="cellIs" dxfId="6139" priority="6333" stopIfTrue="1" operator="equal">
      <formula>"Towel"</formula>
    </cfRule>
    <cfRule type="cellIs" dxfId="6138" priority="6334" stopIfTrue="1" operator="equal">
      <formula>"Napkin Hs"</formula>
    </cfRule>
  </conditionalFormatting>
  <conditionalFormatting sqref="C78">
    <cfRule type="cellIs" dxfId="6137" priority="6331" stopIfTrue="1" operator="equal">
      <formula>"Towel"</formula>
    </cfRule>
    <cfRule type="cellIs" dxfId="6136" priority="6332" stopIfTrue="1" operator="equal">
      <formula>"Napkin Hs"</formula>
    </cfRule>
  </conditionalFormatting>
  <conditionalFormatting sqref="C78">
    <cfRule type="cellIs" dxfId="6135" priority="6307" stopIfTrue="1" operator="equal">
      <formula>"Towel"</formula>
    </cfRule>
  </conditionalFormatting>
  <conditionalFormatting sqref="C78">
    <cfRule type="cellIs" dxfId="6134" priority="6308" stopIfTrue="1" operator="equal">
      <formula>"Napkin Hs"</formula>
    </cfRule>
    <cfRule type="cellIs" dxfId="6133" priority="6313" stopIfTrue="1" operator="equal">
      <formula>"Towel"</formula>
    </cfRule>
    <cfRule type="cellIs" dxfId="6132" priority="6314" stopIfTrue="1" operator="equal">
      <formula>"Napkin Hs"</formula>
    </cfRule>
    <cfRule type="cellIs" dxfId="6131" priority="6323" stopIfTrue="1" operator="equal">
      <formula>"Towel"</formula>
    </cfRule>
    <cfRule type="cellIs" dxfId="6130" priority="6324" stopIfTrue="1" operator="equal">
      <formula>"Napkin Hs"</formula>
    </cfRule>
    <cfRule type="cellIs" dxfId="6129" priority="6329" stopIfTrue="1" operator="equal">
      <formula>"Towel"</formula>
    </cfRule>
    <cfRule type="cellIs" dxfId="6128" priority="6330" stopIfTrue="1" operator="equal">
      <formula>"Napkin Hs"</formula>
    </cfRule>
  </conditionalFormatting>
  <conditionalFormatting sqref="C78">
    <cfRule type="cellIs" dxfId="6127" priority="6309" stopIfTrue="1" operator="equal">
      <formula>"Towel"</formula>
    </cfRule>
    <cfRule type="cellIs" dxfId="6126" priority="6310" stopIfTrue="1" operator="equal">
      <formula>"Napkin Hs"</formula>
    </cfRule>
    <cfRule type="cellIs" dxfId="6125" priority="6311" stopIfTrue="1" operator="equal">
      <formula>"Towel"</formula>
    </cfRule>
    <cfRule type="cellIs" dxfId="6124" priority="6312" stopIfTrue="1" operator="equal">
      <formula>"Napkin Hs"</formula>
    </cfRule>
    <cfRule type="cellIs" dxfId="6123" priority="6315" stopIfTrue="1" operator="equal">
      <formula>"Towel"</formula>
    </cfRule>
    <cfRule type="cellIs" dxfId="6122" priority="6316" stopIfTrue="1" operator="equal">
      <formula>"Napkin Hs"</formula>
    </cfRule>
    <cfRule type="cellIs" dxfId="6121" priority="6317" stopIfTrue="1" operator="equal">
      <formula>"Towel"</formula>
    </cfRule>
    <cfRule type="cellIs" dxfId="6120" priority="6318" stopIfTrue="1" operator="equal">
      <formula>"Napkin Hs"</formula>
    </cfRule>
    <cfRule type="cellIs" dxfId="6119" priority="6319" stopIfTrue="1" operator="equal">
      <formula>"Towel"</formula>
    </cfRule>
    <cfRule type="cellIs" dxfId="6118" priority="6320" stopIfTrue="1" operator="equal">
      <formula>"Napkin Hs"</formula>
    </cfRule>
    <cfRule type="cellIs" dxfId="6117" priority="6321" stopIfTrue="1" operator="equal">
      <formula>"Towel"</formula>
    </cfRule>
    <cfRule type="cellIs" dxfId="6116" priority="6322" stopIfTrue="1" operator="equal">
      <formula>"Napkin Hs"</formula>
    </cfRule>
    <cfRule type="cellIs" dxfId="6115" priority="6325" stopIfTrue="1" operator="equal">
      <formula>"Towel"</formula>
    </cfRule>
    <cfRule type="cellIs" dxfId="6114" priority="6326" stopIfTrue="1" operator="equal">
      <formula>"Napkin Hs"</formula>
    </cfRule>
    <cfRule type="cellIs" dxfId="6113" priority="6328" stopIfTrue="1" operator="equal">
      <formula>"Napkin Hs"</formula>
    </cfRule>
  </conditionalFormatting>
  <conditionalFormatting sqref="C78">
    <cfRule type="cellIs" dxfId="6112" priority="6327" stopIfTrue="1" operator="equal">
      <formula>"Towel"</formula>
    </cfRule>
  </conditionalFormatting>
  <conditionalFormatting sqref="C78">
    <cfRule type="cellIs" dxfId="6111" priority="6305" stopIfTrue="1" operator="equal">
      <formula>"Towel"</formula>
    </cfRule>
    <cfRule type="cellIs" dxfId="6110" priority="6306" stopIfTrue="1" operator="equal">
      <formula>"Napkin Hs"</formula>
    </cfRule>
  </conditionalFormatting>
  <conditionalFormatting sqref="C78">
    <cfRule type="cellIs" dxfId="6109" priority="6304" stopIfTrue="1" operator="equal">
      <formula>"Napkin Hs"</formula>
    </cfRule>
  </conditionalFormatting>
  <conditionalFormatting sqref="C78">
    <cfRule type="cellIs" dxfId="6108" priority="6303" stopIfTrue="1" operator="equal">
      <formula>"Towel"</formula>
    </cfRule>
  </conditionalFormatting>
  <conditionalFormatting sqref="C78">
    <cfRule type="cellIs" dxfId="6107" priority="6301" stopIfTrue="1" operator="equal">
      <formula>"Towel"</formula>
    </cfRule>
  </conditionalFormatting>
  <conditionalFormatting sqref="C78">
    <cfRule type="cellIs" dxfId="6106" priority="6302" stopIfTrue="1" operator="equal">
      <formula>"Napkin Hs"</formula>
    </cfRule>
  </conditionalFormatting>
  <conditionalFormatting sqref="C78">
    <cfRule type="cellIs" dxfId="6105" priority="6205" stopIfTrue="1" operator="equal">
      <formula>"Towel"</formula>
    </cfRule>
  </conditionalFormatting>
  <conditionalFormatting sqref="C78">
    <cfRule type="cellIs" dxfId="6104" priority="6215" stopIfTrue="1" operator="equal">
      <formula>"Towel"</formula>
    </cfRule>
    <cfRule type="cellIs" dxfId="6103" priority="6216" stopIfTrue="1" operator="equal">
      <formula>"Napkin Hs"</formula>
    </cfRule>
    <cfRule type="cellIs" dxfId="6102" priority="6221" stopIfTrue="1" operator="equal">
      <formula>"Towel"</formula>
    </cfRule>
    <cfRule type="cellIs" dxfId="6101" priority="6222" stopIfTrue="1" operator="equal">
      <formula>"Napkin Hs"</formula>
    </cfRule>
    <cfRule type="cellIs" dxfId="6100" priority="6227" stopIfTrue="1" operator="equal">
      <formula>"Towel"</formula>
    </cfRule>
    <cfRule type="cellIs" dxfId="6099" priority="6228" stopIfTrue="1" operator="equal">
      <formula>"Napkin Hs"</formula>
    </cfRule>
    <cfRule type="cellIs" dxfId="6098" priority="6229" stopIfTrue="1" operator="equal">
      <formula>"Towel"</formula>
    </cfRule>
    <cfRule type="cellIs" dxfId="6097" priority="6230" stopIfTrue="1" operator="equal">
      <formula>"Napkin Hs"</formula>
    </cfRule>
    <cfRule type="cellIs" dxfId="6096" priority="6235" stopIfTrue="1" operator="equal">
      <formula>"Towel"</formula>
    </cfRule>
    <cfRule type="cellIs" dxfId="6095" priority="6236" stopIfTrue="1" operator="equal">
      <formula>"Napkin Hs"</formula>
    </cfRule>
    <cfRule type="cellIs" dxfId="6094" priority="6245" stopIfTrue="1" operator="equal">
      <formula>"Towel"</formula>
    </cfRule>
    <cfRule type="cellIs" dxfId="6093" priority="6246" stopIfTrue="1" operator="equal">
      <formula>"Napkin Hs"</formula>
    </cfRule>
    <cfRule type="cellIs" dxfId="6092" priority="6251" stopIfTrue="1" operator="equal">
      <formula>"Towel"</formula>
    </cfRule>
    <cfRule type="cellIs" dxfId="6091" priority="6252" stopIfTrue="1" operator="equal">
      <formula>"Napkin Hs"</formula>
    </cfRule>
    <cfRule type="cellIs" dxfId="6090" priority="6253" stopIfTrue="1" operator="equal">
      <formula>"Towel"</formula>
    </cfRule>
    <cfRule type="cellIs" dxfId="6089" priority="6254" stopIfTrue="1" operator="equal">
      <formula>"Napkin Hs"</formula>
    </cfRule>
    <cfRule type="cellIs" dxfId="6088" priority="6259" stopIfTrue="1" operator="equal">
      <formula>"Towel"</formula>
    </cfRule>
    <cfRule type="cellIs" dxfId="6087" priority="6260" stopIfTrue="1" operator="equal">
      <formula>"Napkin Hs"</formula>
    </cfRule>
    <cfRule type="cellIs" dxfId="6086" priority="6269" stopIfTrue="1" operator="equal">
      <formula>"Towel"</formula>
    </cfRule>
    <cfRule type="cellIs" dxfId="6085" priority="6270" stopIfTrue="1" operator="equal">
      <formula>"Napkin Hs"</formula>
    </cfRule>
    <cfRule type="cellIs" dxfId="6084" priority="6271" stopIfTrue="1" operator="equal">
      <formula>"Towel"</formula>
    </cfRule>
    <cfRule type="cellIs" dxfId="6083" priority="6272" stopIfTrue="1" operator="equal">
      <formula>"Napkin Hs"</formula>
    </cfRule>
    <cfRule type="cellIs" dxfId="6082" priority="6277" stopIfTrue="1" operator="equal">
      <formula>"Towel"</formula>
    </cfRule>
    <cfRule type="cellIs" dxfId="6081" priority="6278" stopIfTrue="1" operator="equal">
      <formula>"Napkin Hs"</formula>
    </cfRule>
    <cfRule type="cellIs" dxfId="6080" priority="6287" stopIfTrue="1" operator="equal">
      <formula>"Towel"</formula>
    </cfRule>
    <cfRule type="cellIs" dxfId="6079" priority="6288" stopIfTrue="1" operator="equal">
      <formula>"Napkin Hs"</formula>
    </cfRule>
    <cfRule type="cellIs" dxfId="6078" priority="6289" stopIfTrue="1" operator="equal">
      <formula>"Towel"</formula>
    </cfRule>
    <cfRule type="cellIs" dxfId="6077" priority="6290" stopIfTrue="1" operator="equal">
      <formula>"Napkin Hs"</formula>
    </cfRule>
    <cfRule type="cellIs" dxfId="6076" priority="6296" stopIfTrue="1" operator="equal">
      <formula>"Napkin Hs"</formula>
    </cfRule>
  </conditionalFormatting>
  <conditionalFormatting sqref="C78">
    <cfRule type="cellIs" dxfId="6075" priority="6295" stopIfTrue="1" operator="equal">
      <formula>"Towel"</formula>
    </cfRule>
  </conditionalFormatting>
  <conditionalFormatting sqref="C78">
    <cfRule type="cellIs" dxfId="6074" priority="6206" stopIfTrue="1" operator="equal">
      <formula>"Napkin Hs"</formula>
    </cfRule>
    <cfRule type="cellIs" dxfId="6073" priority="6207" stopIfTrue="1" operator="equal">
      <formula>"Towel"</formula>
    </cfRule>
    <cfRule type="cellIs" dxfId="6072" priority="6208" stopIfTrue="1" operator="equal">
      <formula>"Napkin Hs"</formula>
    </cfRule>
    <cfRule type="cellIs" dxfId="6071" priority="6209" stopIfTrue="1" operator="equal">
      <formula>"Towel"</formula>
    </cfRule>
    <cfRule type="cellIs" dxfId="6070" priority="6210" stopIfTrue="1" operator="equal">
      <formula>"Napkin Hs"</formula>
    </cfRule>
    <cfRule type="cellIs" dxfId="6069" priority="6211" stopIfTrue="1" operator="equal">
      <formula>"Towel"</formula>
    </cfRule>
    <cfRule type="cellIs" dxfId="6068" priority="6212" stopIfTrue="1" operator="equal">
      <formula>"Napkin Hs"</formula>
    </cfRule>
    <cfRule type="cellIs" dxfId="6067" priority="6213" stopIfTrue="1" operator="equal">
      <formula>"Towel"</formula>
    </cfRule>
    <cfRule type="cellIs" dxfId="6066" priority="6214" stopIfTrue="1" operator="equal">
      <formula>"Napkin Hs"</formula>
    </cfRule>
    <cfRule type="cellIs" dxfId="6065" priority="6217" stopIfTrue="1" operator="equal">
      <formula>"Towel"</formula>
    </cfRule>
    <cfRule type="cellIs" dxfId="6064" priority="6218" stopIfTrue="1" operator="equal">
      <formula>"Napkin Hs"</formula>
    </cfRule>
    <cfRule type="cellIs" dxfId="6063" priority="6219" stopIfTrue="1" operator="equal">
      <formula>"Towel"</formula>
    </cfRule>
    <cfRule type="cellIs" dxfId="6062" priority="6220" stopIfTrue="1" operator="equal">
      <formula>"Napkin Hs"</formula>
    </cfRule>
    <cfRule type="cellIs" dxfId="6061" priority="6223" stopIfTrue="1" operator="equal">
      <formula>"Towel"</formula>
    </cfRule>
    <cfRule type="cellIs" dxfId="6060" priority="6224" stopIfTrue="1" operator="equal">
      <formula>"Napkin Hs"</formula>
    </cfRule>
    <cfRule type="cellIs" dxfId="6059" priority="6225" stopIfTrue="1" operator="equal">
      <formula>"Towel"</formula>
    </cfRule>
    <cfRule type="cellIs" dxfId="6058" priority="6226" stopIfTrue="1" operator="equal">
      <formula>"Napkin Hs"</formula>
    </cfRule>
    <cfRule type="cellIs" dxfId="6057" priority="6231" stopIfTrue="1" operator="equal">
      <formula>"Towel"</formula>
    </cfRule>
    <cfRule type="cellIs" dxfId="6056" priority="6232" stopIfTrue="1" operator="equal">
      <formula>"Napkin Hs"</formula>
    </cfRule>
    <cfRule type="cellIs" dxfId="6055" priority="6233" stopIfTrue="1" operator="equal">
      <formula>"Towel"</formula>
    </cfRule>
    <cfRule type="cellIs" dxfId="6054" priority="6234" stopIfTrue="1" operator="equal">
      <formula>"Napkin Hs"</formula>
    </cfRule>
    <cfRule type="cellIs" dxfId="6053" priority="6237" stopIfTrue="1" operator="equal">
      <formula>"Towel"</formula>
    </cfRule>
    <cfRule type="cellIs" dxfId="6052" priority="6238" stopIfTrue="1" operator="equal">
      <formula>"Napkin Hs"</formula>
    </cfRule>
    <cfRule type="cellIs" dxfId="6051" priority="6239" stopIfTrue="1" operator="equal">
      <formula>"Towel"</formula>
    </cfRule>
    <cfRule type="cellIs" dxfId="6050" priority="6240" stopIfTrue="1" operator="equal">
      <formula>"Napkin Hs"</formula>
    </cfRule>
    <cfRule type="cellIs" dxfId="6049" priority="6241" stopIfTrue="1" operator="equal">
      <formula>"Towel"</formula>
    </cfRule>
    <cfRule type="cellIs" dxfId="6048" priority="6242" stopIfTrue="1" operator="equal">
      <formula>"Napkin Hs"</formula>
    </cfRule>
    <cfRule type="cellIs" dxfId="6047" priority="6243" stopIfTrue="1" operator="equal">
      <formula>"Towel"</formula>
    </cfRule>
    <cfRule type="cellIs" dxfId="6046" priority="6244" stopIfTrue="1" operator="equal">
      <formula>"Napkin Hs"</formula>
    </cfRule>
    <cfRule type="cellIs" dxfId="6045" priority="6247" stopIfTrue="1" operator="equal">
      <formula>"Towel"</formula>
    </cfRule>
    <cfRule type="cellIs" dxfId="6044" priority="6248" stopIfTrue="1" operator="equal">
      <formula>"Napkin Hs"</formula>
    </cfRule>
    <cfRule type="cellIs" dxfId="6043" priority="6249" stopIfTrue="1" operator="equal">
      <formula>"Towel"</formula>
    </cfRule>
    <cfRule type="cellIs" dxfId="6042" priority="6250" stopIfTrue="1" operator="equal">
      <formula>"Napkin Hs"</formula>
    </cfRule>
    <cfRule type="cellIs" dxfId="6041" priority="6255" stopIfTrue="1" operator="equal">
      <formula>"Towel"</formula>
    </cfRule>
    <cfRule type="cellIs" dxfId="6040" priority="6256" stopIfTrue="1" operator="equal">
      <formula>"Napkin Hs"</formula>
    </cfRule>
    <cfRule type="cellIs" dxfId="6039" priority="6257" stopIfTrue="1" operator="equal">
      <formula>"Towel"</formula>
    </cfRule>
    <cfRule type="cellIs" dxfId="6038" priority="6258" stopIfTrue="1" operator="equal">
      <formula>"Napkin Hs"</formula>
    </cfRule>
    <cfRule type="cellIs" dxfId="6037" priority="6261" stopIfTrue="1" operator="equal">
      <formula>"Towel"</formula>
    </cfRule>
    <cfRule type="cellIs" dxfId="6036" priority="6262" stopIfTrue="1" operator="equal">
      <formula>"Napkin Hs"</formula>
    </cfRule>
    <cfRule type="cellIs" dxfId="6035" priority="6263" stopIfTrue="1" operator="equal">
      <formula>"Towel"</formula>
    </cfRule>
    <cfRule type="cellIs" dxfId="6034" priority="6264" stopIfTrue="1" operator="equal">
      <formula>"Napkin Hs"</formula>
    </cfRule>
    <cfRule type="cellIs" dxfId="6033" priority="6265" stopIfTrue="1" operator="equal">
      <formula>"Towel"</formula>
    </cfRule>
    <cfRule type="cellIs" dxfId="6032" priority="6266" stopIfTrue="1" operator="equal">
      <formula>"Napkin Hs"</formula>
    </cfRule>
    <cfRule type="cellIs" dxfId="6031" priority="6267" stopIfTrue="1" operator="equal">
      <formula>"Towel"</formula>
    </cfRule>
    <cfRule type="cellIs" dxfId="6030" priority="6268" stopIfTrue="1" operator="equal">
      <formula>"Napkin Hs"</formula>
    </cfRule>
    <cfRule type="cellIs" dxfId="6029" priority="6273" stopIfTrue="1" operator="equal">
      <formula>"Towel"</formula>
    </cfRule>
    <cfRule type="cellIs" dxfId="6028" priority="6274" stopIfTrue="1" operator="equal">
      <formula>"Napkin Hs"</formula>
    </cfRule>
    <cfRule type="cellIs" dxfId="6027" priority="6275" stopIfTrue="1" operator="equal">
      <formula>"Towel"</formula>
    </cfRule>
    <cfRule type="cellIs" dxfId="6026" priority="6276" stopIfTrue="1" operator="equal">
      <formula>"Napkin Hs"</formula>
    </cfRule>
    <cfRule type="cellIs" dxfId="6025" priority="6279" stopIfTrue="1" operator="equal">
      <formula>"Towel"</formula>
    </cfRule>
    <cfRule type="cellIs" dxfId="6024" priority="6280" stopIfTrue="1" operator="equal">
      <formula>"Napkin Hs"</formula>
    </cfRule>
    <cfRule type="cellIs" dxfId="6023" priority="6281" stopIfTrue="1" operator="equal">
      <formula>"Towel"</formula>
    </cfRule>
    <cfRule type="cellIs" dxfId="6022" priority="6282" stopIfTrue="1" operator="equal">
      <formula>"Napkin Hs"</formula>
    </cfRule>
    <cfRule type="cellIs" dxfId="6021" priority="6283" stopIfTrue="1" operator="equal">
      <formula>"Towel"</formula>
    </cfRule>
    <cfRule type="cellIs" dxfId="6020" priority="6284" stopIfTrue="1" operator="equal">
      <formula>"Napkin Hs"</formula>
    </cfRule>
    <cfRule type="cellIs" dxfId="6019" priority="6285" stopIfTrue="1" operator="equal">
      <formula>"Towel"</formula>
    </cfRule>
    <cfRule type="cellIs" dxfId="6018" priority="6286" stopIfTrue="1" operator="equal">
      <formula>"Napkin Hs"</formula>
    </cfRule>
    <cfRule type="cellIs" dxfId="6017" priority="6291" stopIfTrue="1" operator="equal">
      <formula>"Towel"</formula>
    </cfRule>
    <cfRule type="cellIs" dxfId="6016" priority="6292" stopIfTrue="1" operator="equal">
      <formula>"Napkin Hs"</formula>
    </cfRule>
    <cfRule type="cellIs" dxfId="6015" priority="6293" stopIfTrue="1" operator="equal">
      <formula>"Towel"</formula>
    </cfRule>
    <cfRule type="cellIs" dxfId="6014" priority="6294" stopIfTrue="1" operator="equal">
      <formula>"Napkin Hs"</formula>
    </cfRule>
    <cfRule type="cellIs" dxfId="6013" priority="6297" stopIfTrue="1" operator="equal">
      <formula>"Towel"</formula>
    </cfRule>
    <cfRule type="cellIs" dxfId="6012" priority="6298" stopIfTrue="1" operator="equal">
      <formula>"Napkin Hs"</formula>
    </cfRule>
    <cfRule type="cellIs" dxfId="6011" priority="6299" stopIfTrue="1" operator="equal">
      <formula>"Towel"</formula>
    </cfRule>
    <cfRule type="cellIs" dxfId="6010" priority="6300" stopIfTrue="1" operator="equal">
      <formula>"Napkin Hs"</formula>
    </cfRule>
  </conditionalFormatting>
  <conditionalFormatting sqref="C78">
    <cfRule type="cellIs" dxfId="6009" priority="6204" stopIfTrue="1" operator="equal">
      <formula>"Napkin Hs"</formula>
    </cfRule>
  </conditionalFormatting>
  <conditionalFormatting sqref="C78">
    <cfRule type="cellIs" dxfId="6008" priority="6203" stopIfTrue="1" operator="equal">
      <formula>"Napkin Hs"</formula>
    </cfRule>
  </conditionalFormatting>
  <conditionalFormatting sqref="C78">
    <cfRule type="cellIs" dxfId="6007" priority="6202" stopIfTrue="1" operator="equal">
      <formula>"Napkin Hs"</formula>
    </cfRule>
  </conditionalFormatting>
  <conditionalFormatting sqref="C78">
    <cfRule type="cellIs" dxfId="6006" priority="6201" stopIfTrue="1" operator="equal">
      <formula>"Napkin Hs"</formula>
    </cfRule>
  </conditionalFormatting>
  <conditionalFormatting sqref="C78">
    <cfRule type="cellIs" dxfId="6005" priority="6200" stopIfTrue="1" operator="equal">
      <formula>"Napkin Hs"</formula>
    </cfRule>
  </conditionalFormatting>
  <conditionalFormatting sqref="C78">
    <cfRule type="cellIs" dxfId="6004" priority="6199" stopIfTrue="1" operator="equal">
      <formula>"Napkin Hs"</formula>
    </cfRule>
  </conditionalFormatting>
  <conditionalFormatting sqref="C78">
    <cfRule type="cellIs" dxfId="6003" priority="6195" stopIfTrue="1" operator="equal">
      <formula>"Towel"</formula>
    </cfRule>
    <cfRule type="cellIs" dxfId="6002" priority="6196" stopIfTrue="1" operator="equal">
      <formula>"Napkin Hs"</formula>
    </cfRule>
  </conditionalFormatting>
  <conditionalFormatting sqref="C78">
    <cfRule type="cellIs" dxfId="6001" priority="6197" stopIfTrue="1" operator="equal">
      <formula>"Towel"</formula>
    </cfRule>
    <cfRule type="cellIs" dxfId="6000" priority="6198" stopIfTrue="1" operator="equal">
      <formula>"Napkin Hs"</formula>
    </cfRule>
  </conditionalFormatting>
  <conditionalFormatting sqref="C78">
    <cfRule type="cellIs" dxfId="5999" priority="6191" stopIfTrue="1" operator="equal">
      <formula>"Towel"</formula>
    </cfRule>
    <cfRule type="cellIs" dxfId="5998" priority="6192" stopIfTrue="1" operator="equal">
      <formula>"Napkin Hs"</formula>
    </cfRule>
  </conditionalFormatting>
  <conditionalFormatting sqref="C78">
    <cfRule type="cellIs" dxfId="5997" priority="6193" stopIfTrue="1" operator="equal">
      <formula>"Towel"</formula>
    </cfRule>
    <cfRule type="cellIs" dxfId="5996" priority="6194" stopIfTrue="1" operator="equal">
      <formula>"Napkin Hs"</formula>
    </cfRule>
  </conditionalFormatting>
  <conditionalFormatting sqref="C78">
    <cfRule type="cellIs" dxfId="5995" priority="6189" stopIfTrue="1" operator="equal">
      <formula>"Towel"</formula>
    </cfRule>
    <cfRule type="cellIs" dxfId="5994" priority="6190" stopIfTrue="1" operator="equal">
      <formula>"Napkin Hs"</formula>
    </cfRule>
  </conditionalFormatting>
  <conditionalFormatting sqref="C78">
    <cfRule type="cellIs" dxfId="5993" priority="6185" stopIfTrue="1" operator="equal">
      <formula>"Towel"</formula>
    </cfRule>
    <cfRule type="cellIs" dxfId="5992" priority="6186" stopIfTrue="1" operator="equal">
      <formula>"Napkin Hs"</formula>
    </cfRule>
  </conditionalFormatting>
  <conditionalFormatting sqref="C78">
    <cfRule type="cellIs" dxfId="5991" priority="6187" stopIfTrue="1" operator="equal">
      <formula>"Towel"</formula>
    </cfRule>
    <cfRule type="cellIs" dxfId="5990" priority="6188" stopIfTrue="1" operator="equal">
      <formula>"Napkin Hs"</formula>
    </cfRule>
  </conditionalFormatting>
  <conditionalFormatting sqref="C78">
    <cfRule type="cellIs" dxfId="5989" priority="6181" stopIfTrue="1" operator="equal">
      <formula>"Towel"</formula>
    </cfRule>
    <cfRule type="cellIs" dxfId="5988" priority="6182" stopIfTrue="1" operator="equal">
      <formula>"Napkin Hs"</formula>
    </cfRule>
  </conditionalFormatting>
  <conditionalFormatting sqref="C78">
    <cfRule type="cellIs" dxfId="5987" priority="6183" stopIfTrue="1" operator="equal">
      <formula>"Towel"</formula>
    </cfRule>
    <cfRule type="cellIs" dxfId="5986" priority="6184" stopIfTrue="1" operator="equal">
      <formula>"Napkin Hs"</formula>
    </cfRule>
  </conditionalFormatting>
  <conditionalFormatting sqref="C78">
    <cfRule type="cellIs" dxfId="5985" priority="6179" stopIfTrue="1" operator="equal">
      <formula>"Towel"</formula>
    </cfRule>
    <cfRule type="cellIs" dxfId="5984" priority="6180" stopIfTrue="1" operator="equal">
      <formula>"Napkin Hs"</formula>
    </cfRule>
  </conditionalFormatting>
  <conditionalFormatting sqref="C78">
    <cfRule type="cellIs" dxfId="5983" priority="6173" stopIfTrue="1" operator="equal">
      <formula>"Towel"</formula>
    </cfRule>
    <cfRule type="cellIs" dxfId="5982" priority="6174" stopIfTrue="1" operator="equal">
      <formula>"Napkin Hs"</formula>
    </cfRule>
  </conditionalFormatting>
  <conditionalFormatting sqref="C78">
    <cfRule type="cellIs" dxfId="5981" priority="6177" stopIfTrue="1" operator="equal">
      <formula>"Towel"</formula>
    </cfRule>
    <cfRule type="cellIs" dxfId="5980" priority="6178" stopIfTrue="1" operator="equal">
      <formula>"Napkin Hs"</formula>
    </cfRule>
  </conditionalFormatting>
  <conditionalFormatting sqref="C78">
    <cfRule type="cellIs" dxfId="5979" priority="6175" stopIfTrue="1" operator="equal">
      <formula>"Towel"</formula>
    </cfRule>
    <cfRule type="cellIs" dxfId="5978" priority="6176" stopIfTrue="1" operator="equal">
      <formula>"Napkin Hs"</formula>
    </cfRule>
  </conditionalFormatting>
  <conditionalFormatting sqref="C78">
    <cfRule type="cellIs" dxfId="5977" priority="6167" stopIfTrue="1" operator="equal">
      <formula>"Towel"</formula>
    </cfRule>
    <cfRule type="cellIs" dxfId="5976" priority="6168" stopIfTrue="1" operator="equal">
      <formula>"Napkin Hs"</formula>
    </cfRule>
  </conditionalFormatting>
  <conditionalFormatting sqref="C78">
    <cfRule type="cellIs" dxfId="5975" priority="6169" stopIfTrue="1" operator="equal">
      <formula>"Towel"</formula>
    </cfRule>
    <cfRule type="cellIs" dxfId="5974" priority="6170" stopIfTrue="1" operator="equal">
      <formula>"Napkin Hs"</formula>
    </cfRule>
  </conditionalFormatting>
  <conditionalFormatting sqref="C78">
    <cfRule type="cellIs" dxfId="5973" priority="6171" stopIfTrue="1" operator="equal">
      <formula>"Towel"</formula>
    </cfRule>
    <cfRule type="cellIs" dxfId="5972" priority="6172" stopIfTrue="1" operator="equal">
      <formula>"Napkin Hs"</formula>
    </cfRule>
  </conditionalFormatting>
  <conditionalFormatting sqref="C78">
    <cfRule type="cellIs" dxfId="5971" priority="6165" stopIfTrue="1" operator="equal">
      <formula>"Towel"</formula>
    </cfRule>
    <cfRule type="cellIs" dxfId="5970" priority="6166" stopIfTrue="1" operator="equal">
      <formula>"Napkin Hs"</formula>
    </cfRule>
  </conditionalFormatting>
  <conditionalFormatting sqref="C78">
    <cfRule type="cellIs" dxfId="5969" priority="6163" stopIfTrue="1" operator="equal">
      <formula>"Towel"</formula>
    </cfRule>
    <cfRule type="cellIs" dxfId="5968" priority="6164" stopIfTrue="1" operator="equal">
      <formula>"Napkin Hs"</formula>
    </cfRule>
  </conditionalFormatting>
  <conditionalFormatting sqref="C78">
    <cfRule type="cellIs" dxfId="5967" priority="6139" stopIfTrue="1" operator="equal">
      <formula>"Towel"</formula>
    </cfRule>
  </conditionalFormatting>
  <conditionalFormatting sqref="C78">
    <cfRule type="cellIs" dxfId="5966" priority="6140" stopIfTrue="1" operator="equal">
      <formula>"Napkin Hs"</formula>
    </cfRule>
    <cfRule type="cellIs" dxfId="5965" priority="6145" stopIfTrue="1" operator="equal">
      <formula>"Towel"</formula>
    </cfRule>
    <cfRule type="cellIs" dxfId="5964" priority="6146" stopIfTrue="1" operator="equal">
      <formula>"Napkin Hs"</formula>
    </cfRule>
    <cfRule type="cellIs" dxfId="5963" priority="6155" stopIfTrue="1" operator="equal">
      <formula>"Towel"</formula>
    </cfRule>
    <cfRule type="cellIs" dxfId="5962" priority="6156" stopIfTrue="1" operator="equal">
      <formula>"Napkin Hs"</formula>
    </cfRule>
    <cfRule type="cellIs" dxfId="5961" priority="6161" stopIfTrue="1" operator="equal">
      <formula>"Towel"</formula>
    </cfRule>
    <cfRule type="cellIs" dxfId="5960" priority="6162" stopIfTrue="1" operator="equal">
      <formula>"Napkin Hs"</formula>
    </cfRule>
  </conditionalFormatting>
  <conditionalFormatting sqref="C78">
    <cfRule type="cellIs" dxfId="5959" priority="6141" stopIfTrue="1" operator="equal">
      <formula>"Towel"</formula>
    </cfRule>
    <cfRule type="cellIs" dxfId="5958" priority="6142" stopIfTrue="1" operator="equal">
      <formula>"Napkin Hs"</formula>
    </cfRule>
    <cfRule type="cellIs" dxfId="5957" priority="6143" stopIfTrue="1" operator="equal">
      <formula>"Towel"</formula>
    </cfRule>
    <cfRule type="cellIs" dxfId="5956" priority="6144" stopIfTrue="1" operator="equal">
      <formula>"Napkin Hs"</formula>
    </cfRule>
    <cfRule type="cellIs" dxfId="5955" priority="6147" stopIfTrue="1" operator="equal">
      <formula>"Towel"</formula>
    </cfRule>
    <cfRule type="cellIs" dxfId="5954" priority="6148" stopIfTrue="1" operator="equal">
      <formula>"Napkin Hs"</formula>
    </cfRule>
    <cfRule type="cellIs" dxfId="5953" priority="6149" stopIfTrue="1" operator="equal">
      <formula>"Towel"</formula>
    </cfRule>
    <cfRule type="cellIs" dxfId="5952" priority="6150" stopIfTrue="1" operator="equal">
      <formula>"Napkin Hs"</formula>
    </cfRule>
    <cfRule type="cellIs" dxfId="5951" priority="6151" stopIfTrue="1" operator="equal">
      <formula>"Towel"</formula>
    </cfRule>
    <cfRule type="cellIs" dxfId="5950" priority="6152" stopIfTrue="1" operator="equal">
      <formula>"Napkin Hs"</formula>
    </cfRule>
    <cfRule type="cellIs" dxfId="5949" priority="6153" stopIfTrue="1" operator="equal">
      <formula>"Towel"</formula>
    </cfRule>
    <cfRule type="cellIs" dxfId="5948" priority="6154" stopIfTrue="1" operator="equal">
      <formula>"Napkin Hs"</formula>
    </cfRule>
    <cfRule type="cellIs" dxfId="5947" priority="6157" stopIfTrue="1" operator="equal">
      <formula>"Towel"</formula>
    </cfRule>
    <cfRule type="cellIs" dxfId="5946" priority="6158" stopIfTrue="1" operator="equal">
      <formula>"Napkin Hs"</formula>
    </cfRule>
    <cfRule type="cellIs" dxfId="5945" priority="6160" stopIfTrue="1" operator="equal">
      <formula>"Napkin Hs"</formula>
    </cfRule>
  </conditionalFormatting>
  <conditionalFormatting sqref="C78">
    <cfRule type="cellIs" dxfId="5944" priority="6159" stopIfTrue="1" operator="equal">
      <formula>"Towel"</formula>
    </cfRule>
  </conditionalFormatting>
  <conditionalFormatting sqref="C78">
    <cfRule type="cellIs" dxfId="5943" priority="6137" stopIfTrue="1" operator="equal">
      <formula>"Towel"</formula>
    </cfRule>
    <cfRule type="cellIs" dxfId="5942" priority="6138" stopIfTrue="1" operator="equal">
      <formula>"Napkin Hs"</formula>
    </cfRule>
  </conditionalFormatting>
  <conditionalFormatting sqref="C78">
    <cfRule type="cellIs" dxfId="5941" priority="6136" stopIfTrue="1" operator="equal">
      <formula>"Napkin Hs"</formula>
    </cfRule>
  </conditionalFormatting>
  <conditionalFormatting sqref="C78">
    <cfRule type="cellIs" dxfId="5940" priority="6135" stopIfTrue="1" operator="equal">
      <formula>"Towel"</formula>
    </cfRule>
  </conditionalFormatting>
  <conditionalFormatting sqref="C78">
    <cfRule type="cellIs" dxfId="5939" priority="6133" stopIfTrue="1" operator="equal">
      <formula>"Towel"</formula>
    </cfRule>
  </conditionalFormatting>
  <conditionalFormatting sqref="C78">
    <cfRule type="cellIs" dxfId="5938" priority="6134" stopIfTrue="1" operator="equal">
      <formula>"Napkin Hs"</formula>
    </cfRule>
  </conditionalFormatting>
  <conditionalFormatting sqref="C78">
    <cfRule type="cellIs" dxfId="5937" priority="6037" stopIfTrue="1" operator="equal">
      <formula>"Towel"</formula>
    </cfRule>
  </conditionalFormatting>
  <conditionalFormatting sqref="C78">
    <cfRule type="cellIs" dxfId="5936" priority="6047" stopIfTrue="1" operator="equal">
      <formula>"Towel"</formula>
    </cfRule>
    <cfRule type="cellIs" dxfId="5935" priority="6048" stopIfTrue="1" operator="equal">
      <formula>"Napkin Hs"</formula>
    </cfRule>
    <cfRule type="cellIs" dxfId="5934" priority="6053" stopIfTrue="1" operator="equal">
      <formula>"Towel"</formula>
    </cfRule>
    <cfRule type="cellIs" dxfId="5933" priority="6054" stopIfTrue="1" operator="equal">
      <formula>"Napkin Hs"</formula>
    </cfRule>
    <cfRule type="cellIs" dxfId="5932" priority="6059" stopIfTrue="1" operator="equal">
      <formula>"Towel"</formula>
    </cfRule>
    <cfRule type="cellIs" dxfId="5931" priority="6060" stopIfTrue="1" operator="equal">
      <formula>"Napkin Hs"</formula>
    </cfRule>
    <cfRule type="cellIs" dxfId="5930" priority="6061" stopIfTrue="1" operator="equal">
      <formula>"Towel"</formula>
    </cfRule>
    <cfRule type="cellIs" dxfId="5929" priority="6062" stopIfTrue="1" operator="equal">
      <formula>"Napkin Hs"</formula>
    </cfRule>
    <cfRule type="cellIs" dxfId="5928" priority="6067" stopIfTrue="1" operator="equal">
      <formula>"Towel"</formula>
    </cfRule>
    <cfRule type="cellIs" dxfId="5927" priority="6068" stopIfTrue="1" operator="equal">
      <formula>"Napkin Hs"</formula>
    </cfRule>
    <cfRule type="cellIs" dxfId="5926" priority="6077" stopIfTrue="1" operator="equal">
      <formula>"Towel"</formula>
    </cfRule>
    <cfRule type="cellIs" dxfId="5925" priority="6078" stopIfTrue="1" operator="equal">
      <formula>"Napkin Hs"</formula>
    </cfRule>
    <cfRule type="cellIs" dxfId="5924" priority="6083" stopIfTrue="1" operator="equal">
      <formula>"Towel"</formula>
    </cfRule>
    <cfRule type="cellIs" dxfId="5923" priority="6084" stopIfTrue="1" operator="equal">
      <formula>"Napkin Hs"</formula>
    </cfRule>
    <cfRule type="cellIs" dxfId="5922" priority="6085" stopIfTrue="1" operator="equal">
      <formula>"Towel"</formula>
    </cfRule>
    <cfRule type="cellIs" dxfId="5921" priority="6086" stopIfTrue="1" operator="equal">
      <formula>"Napkin Hs"</formula>
    </cfRule>
    <cfRule type="cellIs" dxfId="5920" priority="6091" stopIfTrue="1" operator="equal">
      <formula>"Towel"</formula>
    </cfRule>
    <cfRule type="cellIs" dxfId="5919" priority="6092" stopIfTrue="1" operator="equal">
      <formula>"Napkin Hs"</formula>
    </cfRule>
    <cfRule type="cellIs" dxfId="5918" priority="6101" stopIfTrue="1" operator="equal">
      <formula>"Towel"</formula>
    </cfRule>
    <cfRule type="cellIs" dxfId="5917" priority="6102" stopIfTrue="1" operator="equal">
      <formula>"Napkin Hs"</formula>
    </cfRule>
    <cfRule type="cellIs" dxfId="5916" priority="6103" stopIfTrue="1" operator="equal">
      <formula>"Towel"</formula>
    </cfRule>
    <cfRule type="cellIs" dxfId="5915" priority="6104" stopIfTrue="1" operator="equal">
      <formula>"Napkin Hs"</formula>
    </cfRule>
    <cfRule type="cellIs" dxfId="5914" priority="6109" stopIfTrue="1" operator="equal">
      <formula>"Towel"</formula>
    </cfRule>
    <cfRule type="cellIs" dxfId="5913" priority="6110" stopIfTrue="1" operator="equal">
      <formula>"Napkin Hs"</formula>
    </cfRule>
    <cfRule type="cellIs" dxfId="5912" priority="6119" stopIfTrue="1" operator="equal">
      <formula>"Towel"</formula>
    </cfRule>
    <cfRule type="cellIs" dxfId="5911" priority="6120" stopIfTrue="1" operator="equal">
      <formula>"Napkin Hs"</formula>
    </cfRule>
    <cfRule type="cellIs" dxfId="5910" priority="6121" stopIfTrue="1" operator="equal">
      <formula>"Towel"</formula>
    </cfRule>
    <cfRule type="cellIs" dxfId="5909" priority="6122" stopIfTrue="1" operator="equal">
      <formula>"Napkin Hs"</formula>
    </cfRule>
    <cfRule type="cellIs" dxfId="5908" priority="6128" stopIfTrue="1" operator="equal">
      <formula>"Napkin Hs"</formula>
    </cfRule>
  </conditionalFormatting>
  <conditionalFormatting sqref="C78">
    <cfRule type="cellIs" dxfId="5907" priority="6127" stopIfTrue="1" operator="equal">
      <formula>"Towel"</formula>
    </cfRule>
  </conditionalFormatting>
  <conditionalFormatting sqref="C78">
    <cfRule type="cellIs" dxfId="5906" priority="6038" stopIfTrue="1" operator="equal">
      <formula>"Napkin Hs"</formula>
    </cfRule>
    <cfRule type="cellIs" dxfId="5905" priority="6039" stopIfTrue="1" operator="equal">
      <formula>"Towel"</formula>
    </cfRule>
    <cfRule type="cellIs" dxfId="5904" priority="6040" stopIfTrue="1" operator="equal">
      <formula>"Napkin Hs"</formula>
    </cfRule>
    <cfRule type="cellIs" dxfId="5903" priority="6041" stopIfTrue="1" operator="equal">
      <formula>"Towel"</formula>
    </cfRule>
    <cfRule type="cellIs" dxfId="5902" priority="6042" stopIfTrue="1" operator="equal">
      <formula>"Napkin Hs"</formula>
    </cfRule>
    <cfRule type="cellIs" dxfId="5901" priority="6043" stopIfTrue="1" operator="equal">
      <formula>"Towel"</formula>
    </cfRule>
    <cfRule type="cellIs" dxfId="5900" priority="6044" stopIfTrue="1" operator="equal">
      <formula>"Napkin Hs"</formula>
    </cfRule>
    <cfRule type="cellIs" dxfId="5899" priority="6045" stopIfTrue="1" operator="equal">
      <formula>"Towel"</formula>
    </cfRule>
    <cfRule type="cellIs" dxfId="5898" priority="6046" stopIfTrue="1" operator="equal">
      <formula>"Napkin Hs"</formula>
    </cfRule>
    <cfRule type="cellIs" dxfId="5897" priority="6049" stopIfTrue="1" operator="equal">
      <formula>"Towel"</formula>
    </cfRule>
    <cfRule type="cellIs" dxfId="5896" priority="6050" stopIfTrue="1" operator="equal">
      <formula>"Napkin Hs"</formula>
    </cfRule>
    <cfRule type="cellIs" dxfId="5895" priority="6051" stopIfTrue="1" operator="equal">
      <formula>"Towel"</formula>
    </cfRule>
    <cfRule type="cellIs" dxfId="5894" priority="6052" stopIfTrue="1" operator="equal">
      <formula>"Napkin Hs"</formula>
    </cfRule>
    <cfRule type="cellIs" dxfId="5893" priority="6055" stopIfTrue="1" operator="equal">
      <formula>"Towel"</formula>
    </cfRule>
    <cfRule type="cellIs" dxfId="5892" priority="6056" stopIfTrue="1" operator="equal">
      <formula>"Napkin Hs"</formula>
    </cfRule>
    <cfRule type="cellIs" dxfId="5891" priority="6057" stopIfTrue="1" operator="equal">
      <formula>"Towel"</formula>
    </cfRule>
    <cfRule type="cellIs" dxfId="5890" priority="6058" stopIfTrue="1" operator="equal">
      <formula>"Napkin Hs"</formula>
    </cfRule>
    <cfRule type="cellIs" dxfId="5889" priority="6063" stopIfTrue="1" operator="equal">
      <formula>"Towel"</formula>
    </cfRule>
    <cfRule type="cellIs" dxfId="5888" priority="6064" stopIfTrue="1" operator="equal">
      <formula>"Napkin Hs"</formula>
    </cfRule>
    <cfRule type="cellIs" dxfId="5887" priority="6065" stopIfTrue="1" operator="equal">
      <formula>"Towel"</formula>
    </cfRule>
    <cfRule type="cellIs" dxfId="5886" priority="6066" stopIfTrue="1" operator="equal">
      <formula>"Napkin Hs"</formula>
    </cfRule>
    <cfRule type="cellIs" dxfId="5885" priority="6069" stopIfTrue="1" operator="equal">
      <formula>"Towel"</formula>
    </cfRule>
    <cfRule type="cellIs" dxfId="5884" priority="6070" stopIfTrue="1" operator="equal">
      <formula>"Napkin Hs"</formula>
    </cfRule>
    <cfRule type="cellIs" dxfId="5883" priority="6071" stopIfTrue="1" operator="equal">
      <formula>"Towel"</formula>
    </cfRule>
    <cfRule type="cellIs" dxfId="5882" priority="6072" stopIfTrue="1" operator="equal">
      <formula>"Napkin Hs"</formula>
    </cfRule>
    <cfRule type="cellIs" dxfId="5881" priority="6073" stopIfTrue="1" operator="equal">
      <formula>"Towel"</formula>
    </cfRule>
    <cfRule type="cellIs" dxfId="5880" priority="6074" stopIfTrue="1" operator="equal">
      <formula>"Napkin Hs"</formula>
    </cfRule>
    <cfRule type="cellIs" dxfId="5879" priority="6075" stopIfTrue="1" operator="equal">
      <formula>"Towel"</formula>
    </cfRule>
    <cfRule type="cellIs" dxfId="5878" priority="6076" stopIfTrue="1" operator="equal">
      <formula>"Napkin Hs"</formula>
    </cfRule>
    <cfRule type="cellIs" dxfId="5877" priority="6079" stopIfTrue="1" operator="equal">
      <formula>"Towel"</formula>
    </cfRule>
    <cfRule type="cellIs" dxfId="5876" priority="6080" stopIfTrue="1" operator="equal">
      <formula>"Napkin Hs"</formula>
    </cfRule>
    <cfRule type="cellIs" dxfId="5875" priority="6081" stopIfTrue="1" operator="equal">
      <formula>"Towel"</formula>
    </cfRule>
    <cfRule type="cellIs" dxfId="5874" priority="6082" stopIfTrue="1" operator="equal">
      <formula>"Napkin Hs"</formula>
    </cfRule>
    <cfRule type="cellIs" dxfId="5873" priority="6087" stopIfTrue="1" operator="equal">
      <formula>"Towel"</formula>
    </cfRule>
    <cfRule type="cellIs" dxfId="5872" priority="6088" stopIfTrue="1" operator="equal">
      <formula>"Napkin Hs"</formula>
    </cfRule>
    <cfRule type="cellIs" dxfId="5871" priority="6089" stopIfTrue="1" operator="equal">
      <formula>"Towel"</formula>
    </cfRule>
    <cfRule type="cellIs" dxfId="5870" priority="6090" stopIfTrue="1" operator="equal">
      <formula>"Napkin Hs"</formula>
    </cfRule>
    <cfRule type="cellIs" dxfId="5869" priority="6093" stopIfTrue="1" operator="equal">
      <formula>"Towel"</formula>
    </cfRule>
    <cfRule type="cellIs" dxfId="5868" priority="6094" stopIfTrue="1" operator="equal">
      <formula>"Napkin Hs"</formula>
    </cfRule>
    <cfRule type="cellIs" dxfId="5867" priority="6095" stopIfTrue="1" operator="equal">
      <formula>"Towel"</formula>
    </cfRule>
    <cfRule type="cellIs" dxfId="5866" priority="6096" stopIfTrue="1" operator="equal">
      <formula>"Napkin Hs"</formula>
    </cfRule>
    <cfRule type="cellIs" dxfId="5865" priority="6097" stopIfTrue="1" operator="equal">
      <formula>"Towel"</formula>
    </cfRule>
    <cfRule type="cellIs" dxfId="5864" priority="6098" stopIfTrue="1" operator="equal">
      <formula>"Napkin Hs"</formula>
    </cfRule>
    <cfRule type="cellIs" dxfId="5863" priority="6099" stopIfTrue="1" operator="equal">
      <formula>"Towel"</formula>
    </cfRule>
    <cfRule type="cellIs" dxfId="5862" priority="6100" stopIfTrue="1" operator="equal">
      <formula>"Napkin Hs"</formula>
    </cfRule>
    <cfRule type="cellIs" dxfId="5861" priority="6105" stopIfTrue="1" operator="equal">
      <formula>"Towel"</formula>
    </cfRule>
    <cfRule type="cellIs" dxfId="5860" priority="6106" stopIfTrue="1" operator="equal">
      <formula>"Napkin Hs"</formula>
    </cfRule>
    <cfRule type="cellIs" dxfId="5859" priority="6107" stopIfTrue="1" operator="equal">
      <formula>"Towel"</formula>
    </cfRule>
    <cfRule type="cellIs" dxfId="5858" priority="6108" stopIfTrue="1" operator="equal">
      <formula>"Napkin Hs"</formula>
    </cfRule>
    <cfRule type="cellIs" dxfId="5857" priority="6111" stopIfTrue="1" operator="equal">
      <formula>"Towel"</formula>
    </cfRule>
    <cfRule type="cellIs" dxfId="5856" priority="6112" stopIfTrue="1" operator="equal">
      <formula>"Napkin Hs"</formula>
    </cfRule>
    <cfRule type="cellIs" dxfId="5855" priority="6113" stopIfTrue="1" operator="equal">
      <formula>"Towel"</formula>
    </cfRule>
    <cfRule type="cellIs" dxfId="5854" priority="6114" stopIfTrue="1" operator="equal">
      <formula>"Napkin Hs"</formula>
    </cfRule>
    <cfRule type="cellIs" dxfId="5853" priority="6115" stopIfTrue="1" operator="equal">
      <formula>"Towel"</formula>
    </cfRule>
    <cfRule type="cellIs" dxfId="5852" priority="6116" stopIfTrue="1" operator="equal">
      <formula>"Napkin Hs"</formula>
    </cfRule>
    <cfRule type="cellIs" dxfId="5851" priority="6117" stopIfTrue="1" operator="equal">
      <formula>"Towel"</formula>
    </cfRule>
    <cfRule type="cellIs" dxfId="5850" priority="6118" stopIfTrue="1" operator="equal">
      <formula>"Napkin Hs"</formula>
    </cfRule>
    <cfRule type="cellIs" dxfId="5849" priority="6123" stopIfTrue="1" operator="equal">
      <formula>"Towel"</formula>
    </cfRule>
    <cfRule type="cellIs" dxfId="5848" priority="6124" stopIfTrue="1" operator="equal">
      <formula>"Napkin Hs"</formula>
    </cfRule>
    <cfRule type="cellIs" dxfId="5847" priority="6125" stopIfTrue="1" operator="equal">
      <formula>"Towel"</formula>
    </cfRule>
    <cfRule type="cellIs" dxfId="5846" priority="6126" stopIfTrue="1" operator="equal">
      <formula>"Napkin Hs"</formula>
    </cfRule>
    <cfRule type="cellIs" dxfId="5845" priority="6129" stopIfTrue="1" operator="equal">
      <formula>"Towel"</formula>
    </cfRule>
    <cfRule type="cellIs" dxfId="5844" priority="6130" stopIfTrue="1" operator="equal">
      <formula>"Napkin Hs"</formula>
    </cfRule>
    <cfRule type="cellIs" dxfId="5843" priority="6131" stopIfTrue="1" operator="equal">
      <formula>"Towel"</formula>
    </cfRule>
    <cfRule type="cellIs" dxfId="5842" priority="6132" stopIfTrue="1" operator="equal">
      <formula>"Napkin Hs"</formula>
    </cfRule>
  </conditionalFormatting>
  <conditionalFormatting sqref="C78">
    <cfRule type="cellIs" dxfId="5841" priority="6036" stopIfTrue="1" operator="equal">
      <formula>"Napkin Hs"</formula>
    </cfRule>
  </conditionalFormatting>
  <conditionalFormatting sqref="C78">
    <cfRule type="cellIs" dxfId="5840" priority="6035" stopIfTrue="1" operator="equal">
      <formula>"Napkin Hs"</formula>
    </cfRule>
  </conditionalFormatting>
  <conditionalFormatting sqref="C78">
    <cfRule type="cellIs" dxfId="5839" priority="6034" stopIfTrue="1" operator="equal">
      <formula>"Napkin Hs"</formula>
    </cfRule>
  </conditionalFormatting>
  <conditionalFormatting sqref="C78">
    <cfRule type="cellIs" dxfId="5838" priority="6033" stopIfTrue="1" operator="equal">
      <formula>"Napkin Hs"</formula>
    </cfRule>
  </conditionalFormatting>
  <conditionalFormatting sqref="C78">
    <cfRule type="cellIs" dxfId="5837" priority="6032" stopIfTrue="1" operator="equal">
      <formula>"Napkin Hs"</formula>
    </cfRule>
  </conditionalFormatting>
  <conditionalFormatting sqref="C78">
    <cfRule type="cellIs" dxfId="5836" priority="6031" stopIfTrue="1" operator="equal">
      <formula>"Napkin Hs"</formula>
    </cfRule>
  </conditionalFormatting>
  <conditionalFormatting sqref="C78">
    <cfRule type="cellIs" dxfId="5835" priority="6027" stopIfTrue="1" operator="equal">
      <formula>"Towel"</formula>
    </cfRule>
    <cfRule type="cellIs" dxfId="5834" priority="6028" stopIfTrue="1" operator="equal">
      <formula>"Napkin Hs"</formula>
    </cfRule>
  </conditionalFormatting>
  <conditionalFormatting sqref="C78">
    <cfRule type="cellIs" dxfId="5833" priority="6029" stopIfTrue="1" operator="equal">
      <formula>"Towel"</formula>
    </cfRule>
    <cfRule type="cellIs" dxfId="5832" priority="6030" stopIfTrue="1" operator="equal">
      <formula>"Napkin Hs"</formula>
    </cfRule>
  </conditionalFormatting>
  <conditionalFormatting sqref="C78">
    <cfRule type="cellIs" dxfId="5831" priority="6023" stopIfTrue="1" operator="equal">
      <formula>"Towel"</formula>
    </cfRule>
    <cfRule type="cellIs" dxfId="5830" priority="6024" stopIfTrue="1" operator="equal">
      <formula>"Napkin Hs"</formula>
    </cfRule>
  </conditionalFormatting>
  <conditionalFormatting sqref="C78">
    <cfRule type="cellIs" dxfId="5829" priority="6025" stopIfTrue="1" operator="equal">
      <formula>"Towel"</formula>
    </cfRule>
    <cfRule type="cellIs" dxfId="5828" priority="6026" stopIfTrue="1" operator="equal">
      <formula>"Napkin Hs"</formula>
    </cfRule>
  </conditionalFormatting>
  <conditionalFormatting sqref="B78:C78">
    <cfRule type="cellIs" dxfId="5827" priority="6450" stopIfTrue="1" operator="equal">
      <formula>"Towel"</formula>
    </cfRule>
    <cfRule type="cellIs" dxfId="5826" priority="6451" stopIfTrue="1" operator="equal">
      <formula>"Napkin Hs"</formula>
    </cfRule>
  </conditionalFormatting>
  <conditionalFormatting sqref="C78">
    <cfRule type="cellIs" dxfId="5825" priority="6446" stopIfTrue="1" operator="equal">
      <formula>"Towel"</formula>
    </cfRule>
    <cfRule type="cellIs" dxfId="5824" priority="6447" stopIfTrue="1" operator="equal">
      <formula>"Napkin Hs"</formula>
    </cfRule>
  </conditionalFormatting>
  <conditionalFormatting sqref="C78">
    <cfRule type="cellIs" dxfId="5823" priority="6448" stopIfTrue="1" operator="equal">
      <formula>"Towel"</formula>
    </cfRule>
    <cfRule type="cellIs" dxfId="5822" priority="6449" stopIfTrue="1" operator="equal">
      <formula>"Napkin Hs"</formula>
    </cfRule>
  </conditionalFormatting>
  <conditionalFormatting sqref="C78">
    <cfRule type="cellIs" dxfId="5821" priority="6442" stopIfTrue="1" operator="equal">
      <formula>"Towel"</formula>
    </cfRule>
    <cfRule type="cellIs" dxfId="5820" priority="6443" stopIfTrue="1" operator="equal">
      <formula>"Napkin Hs"</formula>
    </cfRule>
  </conditionalFormatting>
  <conditionalFormatting sqref="C78">
    <cfRule type="cellIs" dxfId="5819" priority="6444" stopIfTrue="1" operator="equal">
      <formula>"Towel"</formula>
    </cfRule>
    <cfRule type="cellIs" dxfId="5818" priority="6445" stopIfTrue="1" operator="equal">
      <formula>"Napkin Hs"</formula>
    </cfRule>
  </conditionalFormatting>
  <conditionalFormatting sqref="C78">
    <cfRule type="cellIs" dxfId="5817" priority="6440" stopIfTrue="1" operator="equal">
      <formula>"Towel"</formula>
    </cfRule>
    <cfRule type="cellIs" dxfId="5816" priority="6441" stopIfTrue="1" operator="equal">
      <formula>"Napkin Hs"</formula>
    </cfRule>
  </conditionalFormatting>
  <conditionalFormatting sqref="B78">
    <cfRule type="cellIs" dxfId="5815" priority="6438" stopIfTrue="1" operator="equal">
      <formula>"Towel"</formula>
    </cfRule>
    <cfRule type="cellIs" dxfId="5814" priority="6439" stopIfTrue="1" operator="equal">
      <formula>"Napkin Hs"</formula>
    </cfRule>
  </conditionalFormatting>
  <conditionalFormatting sqref="B78:C78">
    <cfRule type="cellIs" dxfId="5813" priority="6436" stopIfTrue="1" operator="equal">
      <formula>"Towel"</formula>
    </cfRule>
    <cfRule type="cellIs" dxfId="5812" priority="6437" stopIfTrue="1" operator="equal">
      <formula>"Napkin Hs"</formula>
    </cfRule>
  </conditionalFormatting>
  <conditionalFormatting sqref="C78">
    <cfRule type="cellIs" dxfId="5811" priority="6432" stopIfTrue="1" operator="equal">
      <formula>"Towel"</formula>
    </cfRule>
    <cfRule type="cellIs" dxfId="5810" priority="6433" stopIfTrue="1" operator="equal">
      <formula>"Napkin Hs"</formula>
    </cfRule>
  </conditionalFormatting>
  <conditionalFormatting sqref="C78">
    <cfRule type="cellIs" dxfId="5809" priority="6435" stopIfTrue="1" operator="equal">
      <formula>"Napkin Hs"</formula>
    </cfRule>
  </conditionalFormatting>
  <conditionalFormatting sqref="C78">
    <cfRule type="cellIs" dxfId="5808" priority="6434" stopIfTrue="1" operator="equal">
      <formula>"Towel"</formula>
    </cfRule>
  </conditionalFormatting>
  <conditionalFormatting sqref="B77:C77">
    <cfRule type="cellIs" dxfId="5807" priority="6021" stopIfTrue="1" operator="equal">
      <formula>"Towel"</formula>
    </cfRule>
    <cfRule type="cellIs" dxfId="5806" priority="6022" stopIfTrue="1" operator="equal">
      <formula>"Napkin Hs"</formula>
    </cfRule>
  </conditionalFormatting>
  <conditionalFormatting sqref="C77">
    <cfRule type="cellIs" dxfId="5805" priority="6019" stopIfTrue="1" operator="equal">
      <formula>"Towel"</formula>
    </cfRule>
    <cfRule type="cellIs" dxfId="5804" priority="6020" stopIfTrue="1" operator="equal">
      <formula>"Napkin Hs"</formula>
    </cfRule>
  </conditionalFormatting>
  <conditionalFormatting sqref="C77">
    <cfRule type="cellIs" dxfId="5803" priority="6017" stopIfTrue="1" operator="equal">
      <formula>"Towel"</formula>
    </cfRule>
    <cfRule type="cellIs" dxfId="5802" priority="6018" stopIfTrue="1" operator="equal">
      <formula>"Napkin Hs"</formula>
    </cfRule>
  </conditionalFormatting>
  <conditionalFormatting sqref="C77">
    <cfRule type="cellIs" dxfId="5801" priority="6003" stopIfTrue="1" operator="equal">
      <formula>"Towel"</formula>
    </cfRule>
    <cfRule type="cellIs" dxfId="5800" priority="6004" stopIfTrue="1" operator="equal">
      <formula>"Napkin Hs"</formula>
    </cfRule>
  </conditionalFormatting>
  <conditionalFormatting sqref="C77">
    <cfRule type="cellIs" dxfId="5799" priority="6001" stopIfTrue="1" operator="equal">
      <formula>"Towel"</formula>
    </cfRule>
    <cfRule type="cellIs" dxfId="5798" priority="6002" stopIfTrue="1" operator="equal">
      <formula>"Napkin Hs"</formula>
    </cfRule>
  </conditionalFormatting>
  <conditionalFormatting sqref="C77">
    <cfRule type="cellIs" dxfId="5797" priority="6009" stopIfTrue="1" operator="equal">
      <formula>"Towel"</formula>
    </cfRule>
    <cfRule type="cellIs" dxfId="5796" priority="6010" stopIfTrue="1" operator="equal">
      <formula>"Napkin Hs"</formula>
    </cfRule>
  </conditionalFormatting>
  <conditionalFormatting sqref="B77:C77">
    <cfRule type="cellIs" dxfId="5795" priority="6011" stopIfTrue="1" operator="equal">
      <formula>"Towel"</formula>
    </cfRule>
    <cfRule type="cellIs" dxfId="5794" priority="6012" stopIfTrue="1" operator="equal">
      <formula>"Napkin Hs"</formula>
    </cfRule>
  </conditionalFormatting>
  <conditionalFormatting sqref="C77">
    <cfRule type="cellIs" dxfId="5793" priority="6007" stopIfTrue="1" operator="equal">
      <formula>"Towel"</formula>
    </cfRule>
    <cfRule type="cellIs" dxfId="5792" priority="6008" stopIfTrue="1" operator="equal">
      <formula>"Napkin Hs"</formula>
    </cfRule>
  </conditionalFormatting>
  <conditionalFormatting sqref="B77:C77">
    <cfRule type="cellIs" dxfId="5791" priority="6005" stopIfTrue="1" operator="equal">
      <formula>"Towel"</formula>
    </cfRule>
    <cfRule type="cellIs" dxfId="5790" priority="6006" stopIfTrue="1" operator="equal">
      <formula>"Napkin Hs"</formula>
    </cfRule>
  </conditionalFormatting>
  <conditionalFormatting sqref="C77">
    <cfRule type="cellIs" dxfId="5789" priority="6013" stopIfTrue="1" operator="equal">
      <formula>"Towel"</formula>
    </cfRule>
    <cfRule type="cellIs" dxfId="5788" priority="6014" stopIfTrue="1" operator="equal">
      <formula>"Napkin Hs"</formula>
    </cfRule>
  </conditionalFormatting>
  <conditionalFormatting sqref="C77">
    <cfRule type="cellIs" dxfId="5787" priority="6015" stopIfTrue="1" operator="equal">
      <formula>"Towel"</formula>
    </cfRule>
    <cfRule type="cellIs" dxfId="5786" priority="6016" stopIfTrue="1" operator="equal">
      <formula>"Napkin Hs"</formula>
    </cfRule>
  </conditionalFormatting>
  <conditionalFormatting sqref="C77">
    <cfRule type="cellIs" dxfId="5785" priority="5997" stopIfTrue="1" operator="equal">
      <formula>"Towel"</formula>
    </cfRule>
    <cfRule type="cellIs" dxfId="5784" priority="5998" stopIfTrue="1" operator="equal">
      <formula>"Napkin Hs"</formula>
    </cfRule>
  </conditionalFormatting>
  <conditionalFormatting sqref="B77:C77">
    <cfRule type="cellIs" dxfId="5783" priority="5999" stopIfTrue="1" operator="equal">
      <formula>"Towel"</formula>
    </cfRule>
    <cfRule type="cellIs" dxfId="5782" priority="6000" stopIfTrue="1" operator="equal">
      <formula>"Napkin Hs"</formula>
    </cfRule>
  </conditionalFormatting>
  <conditionalFormatting sqref="C77">
    <cfRule type="cellIs" dxfId="5781" priority="5995" stopIfTrue="1" operator="equal">
      <formula>"Towel"</formula>
    </cfRule>
    <cfRule type="cellIs" dxfId="5780" priority="5996" stopIfTrue="1" operator="equal">
      <formula>"Napkin Hs"</formula>
    </cfRule>
  </conditionalFormatting>
  <conditionalFormatting sqref="B77:C77">
    <cfRule type="cellIs" dxfId="5779" priority="5993" stopIfTrue="1" operator="equal">
      <formula>"Towel"</formula>
    </cfRule>
    <cfRule type="cellIs" dxfId="5778" priority="5994" stopIfTrue="1" operator="equal">
      <formula>"Napkin Hs"</formula>
    </cfRule>
  </conditionalFormatting>
  <conditionalFormatting sqref="C77">
    <cfRule type="cellIs" dxfId="5777" priority="5979" stopIfTrue="1" operator="equal">
      <formula>"Towel"</formula>
    </cfRule>
    <cfRule type="cellIs" dxfId="5776" priority="5980" stopIfTrue="1" operator="equal">
      <formula>"Napkin Hs"</formula>
    </cfRule>
  </conditionalFormatting>
  <conditionalFormatting sqref="C77">
    <cfRule type="cellIs" dxfId="5775" priority="5977" stopIfTrue="1" operator="equal">
      <formula>"Towel"</formula>
    </cfRule>
    <cfRule type="cellIs" dxfId="5774" priority="5978" stopIfTrue="1" operator="equal">
      <formula>"Napkin Hs"</formula>
    </cfRule>
  </conditionalFormatting>
  <conditionalFormatting sqref="C77">
    <cfRule type="cellIs" dxfId="5773" priority="5985" stopIfTrue="1" operator="equal">
      <formula>"Towel"</formula>
    </cfRule>
    <cfRule type="cellIs" dxfId="5772" priority="5986" stopIfTrue="1" operator="equal">
      <formula>"Napkin Hs"</formula>
    </cfRule>
  </conditionalFormatting>
  <conditionalFormatting sqref="B77:C77">
    <cfRule type="cellIs" dxfId="5771" priority="5987" stopIfTrue="1" operator="equal">
      <formula>"Towel"</formula>
    </cfRule>
    <cfRule type="cellIs" dxfId="5770" priority="5988" stopIfTrue="1" operator="equal">
      <formula>"Napkin Hs"</formula>
    </cfRule>
  </conditionalFormatting>
  <conditionalFormatting sqref="C77">
    <cfRule type="cellIs" dxfId="5769" priority="5983" stopIfTrue="1" operator="equal">
      <formula>"Towel"</formula>
    </cfRule>
    <cfRule type="cellIs" dxfId="5768" priority="5984" stopIfTrue="1" operator="equal">
      <formula>"Napkin Hs"</formula>
    </cfRule>
  </conditionalFormatting>
  <conditionalFormatting sqref="B77:C77">
    <cfRule type="cellIs" dxfId="5767" priority="5981" stopIfTrue="1" operator="equal">
      <formula>"Towel"</formula>
    </cfRule>
    <cfRule type="cellIs" dxfId="5766" priority="5982" stopIfTrue="1" operator="equal">
      <formula>"Napkin Hs"</formula>
    </cfRule>
  </conditionalFormatting>
  <conditionalFormatting sqref="C77">
    <cfRule type="cellIs" dxfId="5765" priority="5989" stopIfTrue="1" operator="equal">
      <formula>"Towel"</formula>
    </cfRule>
    <cfRule type="cellIs" dxfId="5764" priority="5990" stopIfTrue="1" operator="equal">
      <formula>"Napkin Hs"</formula>
    </cfRule>
  </conditionalFormatting>
  <conditionalFormatting sqref="C77">
    <cfRule type="cellIs" dxfId="5763" priority="5991" stopIfTrue="1" operator="equal">
      <formula>"Towel"</formula>
    </cfRule>
    <cfRule type="cellIs" dxfId="5762" priority="5992" stopIfTrue="1" operator="equal">
      <formula>"Napkin Hs"</formula>
    </cfRule>
  </conditionalFormatting>
  <conditionalFormatting sqref="C77">
    <cfRule type="cellIs" dxfId="5761" priority="5973" stopIfTrue="1" operator="equal">
      <formula>"Towel"</formula>
    </cfRule>
    <cfRule type="cellIs" dxfId="5760" priority="5974" stopIfTrue="1" operator="equal">
      <formula>"Napkin Hs"</formula>
    </cfRule>
  </conditionalFormatting>
  <conditionalFormatting sqref="B77:C77">
    <cfRule type="cellIs" dxfId="5759" priority="5975" stopIfTrue="1" operator="equal">
      <formula>"Towel"</formula>
    </cfRule>
    <cfRule type="cellIs" dxfId="5758" priority="5976" stopIfTrue="1" operator="equal">
      <formula>"Napkin Hs"</formula>
    </cfRule>
  </conditionalFormatting>
  <conditionalFormatting sqref="C77">
    <cfRule type="cellIs" dxfId="5757" priority="5971" stopIfTrue="1" operator="equal">
      <formula>"Towel"</formula>
    </cfRule>
    <cfRule type="cellIs" dxfId="5756" priority="5972" stopIfTrue="1" operator="equal">
      <formula>"Napkin Hs"</formula>
    </cfRule>
  </conditionalFormatting>
  <conditionalFormatting sqref="B77:C77">
    <cfRule type="cellIs" dxfId="5755" priority="5969" stopIfTrue="1" operator="equal">
      <formula>"Towel"</formula>
    </cfRule>
    <cfRule type="cellIs" dxfId="5754" priority="5970" stopIfTrue="1" operator="equal">
      <formula>"Napkin Hs"</formula>
    </cfRule>
  </conditionalFormatting>
  <conditionalFormatting sqref="B77:C77">
    <cfRule type="cellIs" dxfId="5753" priority="5947" stopIfTrue="1" operator="equal">
      <formula>"Towel"</formula>
    </cfRule>
    <cfRule type="cellIs" dxfId="5752" priority="5948" stopIfTrue="1" operator="equal">
      <formula>"Napkin Hs"</formula>
    </cfRule>
  </conditionalFormatting>
  <conditionalFormatting sqref="C77">
    <cfRule type="cellIs" dxfId="5751" priority="5943" stopIfTrue="1" operator="equal">
      <formula>"Towel"</formula>
    </cfRule>
    <cfRule type="cellIs" dxfId="5750" priority="5944" stopIfTrue="1" operator="equal">
      <formula>"Napkin Hs"</formula>
    </cfRule>
  </conditionalFormatting>
  <conditionalFormatting sqref="C77">
    <cfRule type="cellIs" dxfId="5749" priority="5946" stopIfTrue="1" operator="equal">
      <formula>"Napkin Hs"</formula>
    </cfRule>
  </conditionalFormatting>
  <conditionalFormatting sqref="C77">
    <cfRule type="cellIs" dxfId="5748" priority="5945" stopIfTrue="1" operator="equal">
      <formula>"Towel"</formula>
    </cfRule>
  </conditionalFormatting>
  <conditionalFormatting sqref="B77">
    <cfRule type="cellIs" dxfId="5747" priority="5941" stopIfTrue="1" operator="equal">
      <formula>"Towel"</formula>
    </cfRule>
    <cfRule type="cellIs" dxfId="5746" priority="5942" stopIfTrue="1" operator="equal">
      <formula>"Napkin Hs"</formula>
    </cfRule>
  </conditionalFormatting>
  <conditionalFormatting sqref="B77">
    <cfRule type="cellIs" dxfId="5745" priority="5939" stopIfTrue="1" operator="equal">
      <formula>"Towel"</formula>
    </cfRule>
    <cfRule type="cellIs" dxfId="5744" priority="5940" stopIfTrue="1" operator="equal">
      <formula>"Napkin Hs"</formula>
    </cfRule>
  </conditionalFormatting>
  <conditionalFormatting sqref="B77">
    <cfRule type="cellIs" dxfId="5743" priority="5937" stopIfTrue="1" operator="equal">
      <formula>"Towel"</formula>
    </cfRule>
    <cfRule type="cellIs" dxfId="5742" priority="5938" stopIfTrue="1" operator="equal">
      <formula>"Napkin Hs"</formula>
    </cfRule>
  </conditionalFormatting>
  <conditionalFormatting sqref="B77">
    <cfRule type="cellIs" dxfId="5741" priority="5935" stopIfTrue="1" operator="equal">
      <formula>"Towel"</formula>
    </cfRule>
    <cfRule type="cellIs" dxfId="5740" priority="5936" stopIfTrue="1" operator="equal">
      <formula>"Napkin Hs"</formula>
    </cfRule>
  </conditionalFormatting>
  <conditionalFormatting sqref="B77">
    <cfRule type="cellIs" dxfId="5739" priority="5933" stopIfTrue="1" operator="equal">
      <formula>"Towel"</formula>
    </cfRule>
    <cfRule type="cellIs" dxfId="5738" priority="5934" stopIfTrue="1" operator="equal">
      <formula>"Napkin Hs"</formula>
    </cfRule>
  </conditionalFormatting>
  <conditionalFormatting sqref="B77">
    <cfRule type="cellIs" dxfId="5737" priority="5931" stopIfTrue="1" operator="equal">
      <formula>"Towel"</formula>
    </cfRule>
    <cfRule type="cellIs" dxfId="5736" priority="5932" stopIfTrue="1" operator="equal">
      <formula>"Napkin Hs"</formula>
    </cfRule>
  </conditionalFormatting>
  <conditionalFormatting sqref="B77">
    <cfRule type="cellIs" dxfId="5735" priority="5929" stopIfTrue="1" operator="equal">
      <formula>"Towel"</formula>
    </cfRule>
    <cfRule type="cellIs" dxfId="5734" priority="5930" stopIfTrue="1" operator="equal">
      <formula>"Napkin Hs"</formula>
    </cfRule>
  </conditionalFormatting>
  <conditionalFormatting sqref="B77">
    <cfRule type="cellIs" dxfId="5733" priority="5927" stopIfTrue="1" operator="equal">
      <formula>"Towel"</formula>
    </cfRule>
    <cfRule type="cellIs" dxfId="5732" priority="5928" stopIfTrue="1" operator="equal">
      <formula>"Napkin Hs"</formula>
    </cfRule>
  </conditionalFormatting>
  <conditionalFormatting sqref="B77">
    <cfRule type="cellIs" dxfId="5731" priority="5926" stopIfTrue="1" operator="equal">
      <formula>"Napkin Hs"</formula>
    </cfRule>
  </conditionalFormatting>
  <conditionalFormatting sqref="B77">
    <cfRule type="cellIs" dxfId="5730" priority="5925" stopIfTrue="1" operator="equal">
      <formula>"Napkin Hs"</formula>
    </cfRule>
  </conditionalFormatting>
  <conditionalFormatting sqref="B77">
    <cfRule type="cellIs" dxfId="5729" priority="5924" stopIfTrue="1" operator="equal">
      <formula>"Napkin Hs"</formula>
    </cfRule>
  </conditionalFormatting>
  <conditionalFormatting sqref="C77">
    <cfRule type="cellIs" dxfId="5728" priority="5922" stopIfTrue="1" operator="equal">
      <formula>"Towel"</formula>
    </cfRule>
    <cfRule type="cellIs" dxfId="5727" priority="5923" stopIfTrue="1" operator="equal">
      <formula>"Napkin Hs"</formula>
    </cfRule>
  </conditionalFormatting>
  <conditionalFormatting sqref="C77">
    <cfRule type="cellIs" dxfId="5726" priority="5918" stopIfTrue="1" operator="equal">
      <formula>"Towel"</formula>
    </cfRule>
    <cfRule type="cellIs" dxfId="5725" priority="5919" stopIfTrue="1" operator="equal">
      <formula>"Napkin Hs"</formula>
    </cfRule>
  </conditionalFormatting>
  <conditionalFormatting sqref="C77">
    <cfRule type="cellIs" dxfId="5724" priority="5920" stopIfTrue="1" operator="equal">
      <formula>"Towel"</formula>
    </cfRule>
    <cfRule type="cellIs" dxfId="5723" priority="5921" stopIfTrue="1" operator="equal">
      <formula>"Napkin Hs"</formula>
    </cfRule>
  </conditionalFormatting>
  <conditionalFormatting sqref="C77">
    <cfRule type="cellIs" dxfId="5722" priority="5916" stopIfTrue="1" operator="equal">
      <formula>"Towel"</formula>
    </cfRule>
    <cfRule type="cellIs" dxfId="5721" priority="5917" stopIfTrue="1" operator="equal">
      <formula>"Napkin Hs"</formula>
    </cfRule>
  </conditionalFormatting>
  <conditionalFormatting sqref="C77">
    <cfRule type="cellIs" dxfId="5720" priority="5914" stopIfTrue="1" operator="equal">
      <formula>"Towel"</formula>
    </cfRule>
    <cfRule type="cellIs" dxfId="5719" priority="5915" stopIfTrue="1" operator="equal">
      <formula>"Napkin Hs"</formula>
    </cfRule>
  </conditionalFormatting>
  <conditionalFormatting sqref="C77">
    <cfRule type="cellIs" dxfId="5718" priority="5912" stopIfTrue="1" operator="equal">
      <formula>"Towel"</formula>
    </cfRule>
    <cfRule type="cellIs" dxfId="5717" priority="5913" stopIfTrue="1" operator="equal">
      <formula>"Napkin Hs"</formula>
    </cfRule>
  </conditionalFormatting>
  <conditionalFormatting sqref="C77">
    <cfRule type="cellIs" dxfId="5716" priority="5904" stopIfTrue="1" operator="equal">
      <formula>"Towel"</formula>
    </cfRule>
    <cfRule type="cellIs" dxfId="5715" priority="5905" stopIfTrue="1" operator="equal">
      <formula>"Napkin Hs"</formula>
    </cfRule>
  </conditionalFormatting>
  <conditionalFormatting sqref="C77">
    <cfRule type="cellIs" dxfId="5714" priority="5906" stopIfTrue="1" operator="equal">
      <formula>"Towel"</formula>
    </cfRule>
    <cfRule type="cellIs" dxfId="5713" priority="5907" stopIfTrue="1" operator="equal">
      <formula>"Napkin Hs"</formula>
    </cfRule>
  </conditionalFormatting>
  <conditionalFormatting sqref="C77">
    <cfRule type="cellIs" dxfId="5712" priority="5902" stopIfTrue="1" operator="equal">
      <formula>"Towel"</formula>
    </cfRule>
    <cfRule type="cellIs" dxfId="5711" priority="5903" stopIfTrue="1" operator="equal">
      <formula>"Napkin Hs"</formula>
    </cfRule>
  </conditionalFormatting>
  <conditionalFormatting sqref="C77">
    <cfRule type="cellIs" dxfId="5710" priority="5900" stopIfTrue="1" operator="equal">
      <formula>"Towel"</formula>
    </cfRule>
    <cfRule type="cellIs" dxfId="5709" priority="5901" stopIfTrue="1" operator="equal">
      <formula>"Napkin Hs"</formula>
    </cfRule>
  </conditionalFormatting>
  <conditionalFormatting sqref="C77">
    <cfRule type="cellIs" dxfId="5708" priority="5908" stopIfTrue="1" operator="equal">
      <formula>"Towel"</formula>
    </cfRule>
    <cfRule type="cellIs" dxfId="5707" priority="5909" stopIfTrue="1" operator="equal">
      <formula>"Napkin Hs"</formula>
    </cfRule>
  </conditionalFormatting>
  <conditionalFormatting sqref="C77">
    <cfRule type="cellIs" dxfId="5706" priority="5910" stopIfTrue="1" operator="equal">
      <formula>"Towel"</formula>
    </cfRule>
    <cfRule type="cellIs" dxfId="5705" priority="5911" stopIfTrue="1" operator="equal">
      <formula>"Napkin Hs"</formula>
    </cfRule>
  </conditionalFormatting>
  <conditionalFormatting sqref="C77">
    <cfRule type="cellIs" dxfId="5704" priority="5898" stopIfTrue="1" operator="equal">
      <formula>"Towel"</formula>
    </cfRule>
    <cfRule type="cellIs" dxfId="5703" priority="5899" stopIfTrue="1" operator="equal">
      <formula>"Napkin Hs"</formula>
    </cfRule>
  </conditionalFormatting>
  <conditionalFormatting sqref="C77">
    <cfRule type="cellIs" dxfId="5702" priority="5894" stopIfTrue="1" operator="equal">
      <formula>"Towel"</formula>
    </cfRule>
    <cfRule type="cellIs" dxfId="5701" priority="5895" stopIfTrue="1" operator="equal">
      <formula>"Napkin Hs"</formula>
    </cfRule>
  </conditionalFormatting>
  <conditionalFormatting sqref="C77">
    <cfRule type="cellIs" dxfId="5700" priority="5896" stopIfTrue="1" operator="equal">
      <formula>"Towel"</formula>
    </cfRule>
    <cfRule type="cellIs" dxfId="5699" priority="5897" stopIfTrue="1" operator="equal">
      <formula>"Napkin Hs"</formula>
    </cfRule>
  </conditionalFormatting>
  <conditionalFormatting sqref="C77">
    <cfRule type="cellIs" dxfId="5698" priority="5892" stopIfTrue="1" operator="equal">
      <formula>"Towel"</formula>
    </cfRule>
    <cfRule type="cellIs" dxfId="5697" priority="5893" stopIfTrue="1" operator="equal">
      <formula>"Napkin Hs"</formula>
    </cfRule>
  </conditionalFormatting>
  <conditionalFormatting sqref="C77">
    <cfRule type="cellIs" dxfId="5696" priority="5890" stopIfTrue="1" operator="equal">
      <formula>"Towel"</formula>
    </cfRule>
    <cfRule type="cellIs" dxfId="5695" priority="5891" stopIfTrue="1" operator="equal">
      <formula>"Napkin Hs"</formula>
    </cfRule>
  </conditionalFormatting>
  <conditionalFormatting sqref="C77">
    <cfRule type="cellIs" dxfId="5694" priority="5888" stopIfTrue="1" operator="equal">
      <formula>"Towel"</formula>
    </cfRule>
    <cfRule type="cellIs" dxfId="5693" priority="5889" stopIfTrue="1" operator="equal">
      <formula>"Napkin Hs"</formula>
    </cfRule>
  </conditionalFormatting>
  <conditionalFormatting sqref="C77">
    <cfRule type="cellIs" dxfId="5692" priority="5880" stopIfTrue="1" operator="equal">
      <formula>"Towel"</formula>
    </cfRule>
    <cfRule type="cellIs" dxfId="5691" priority="5881" stopIfTrue="1" operator="equal">
      <formula>"Napkin Hs"</formula>
    </cfRule>
  </conditionalFormatting>
  <conditionalFormatting sqref="C77">
    <cfRule type="cellIs" dxfId="5690" priority="5882" stopIfTrue="1" operator="equal">
      <formula>"Towel"</formula>
    </cfRule>
    <cfRule type="cellIs" dxfId="5689" priority="5883" stopIfTrue="1" operator="equal">
      <formula>"Napkin Hs"</formula>
    </cfRule>
  </conditionalFormatting>
  <conditionalFormatting sqref="C77">
    <cfRule type="cellIs" dxfId="5688" priority="5878" stopIfTrue="1" operator="equal">
      <formula>"Towel"</formula>
    </cfRule>
    <cfRule type="cellIs" dxfId="5687" priority="5879" stopIfTrue="1" operator="equal">
      <formula>"Napkin Hs"</formula>
    </cfRule>
  </conditionalFormatting>
  <conditionalFormatting sqref="C77">
    <cfRule type="cellIs" dxfId="5686" priority="5876" stopIfTrue="1" operator="equal">
      <formula>"Towel"</formula>
    </cfRule>
    <cfRule type="cellIs" dxfId="5685" priority="5877" stopIfTrue="1" operator="equal">
      <formula>"Napkin Hs"</formula>
    </cfRule>
  </conditionalFormatting>
  <conditionalFormatting sqref="C77">
    <cfRule type="cellIs" dxfId="5684" priority="5884" stopIfTrue="1" operator="equal">
      <formula>"Towel"</formula>
    </cfRule>
    <cfRule type="cellIs" dxfId="5683" priority="5885" stopIfTrue="1" operator="equal">
      <formula>"Napkin Hs"</formula>
    </cfRule>
  </conditionalFormatting>
  <conditionalFormatting sqref="C77">
    <cfRule type="cellIs" dxfId="5682" priority="5886" stopIfTrue="1" operator="equal">
      <formula>"Towel"</formula>
    </cfRule>
    <cfRule type="cellIs" dxfId="5681" priority="5887" stopIfTrue="1" operator="equal">
      <formula>"Napkin Hs"</formula>
    </cfRule>
  </conditionalFormatting>
  <conditionalFormatting sqref="C77">
    <cfRule type="cellIs" dxfId="5680" priority="5874" stopIfTrue="1" operator="equal">
      <formula>"Towel"</formula>
    </cfRule>
    <cfRule type="cellIs" dxfId="5679" priority="5875" stopIfTrue="1" operator="equal">
      <formula>"Napkin Hs"</formula>
    </cfRule>
  </conditionalFormatting>
  <conditionalFormatting sqref="C77">
    <cfRule type="cellIs" dxfId="5678" priority="5870" stopIfTrue="1" operator="equal">
      <formula>"Towel"</formula>
    </cfRule>
    <cfRule type="cellIs" dxfId="5677" priority="5871" stopIfTrue="1" operator="equal">
      <formula>"Napkin Hs"</formula>
    </cfRule>
  </conditionalFormatting>
  <conditionalFormatting sqref="C77">
    <cfRule type="cellIs" dxfId="5676" priority="5872" stopIfTrue="1" operator="equal">
      <formula>"Towel"</formula>
    </cfRule>
    <cfRule type="cellIs" dxfId="5675" priority="5873" stopIfTrue="1" operator="equal">
      <formula>"Napkin Hs"</formula>
    </cfRule>
  </conditionalFormatting>
  <conditionalFormatting sqref="C77">
    <cfRule type="cellIs" dxfId="5674" priority="5866" stopIfTrue="1" operator="equal">
      <formula>"Towel"</formula>
    </cfRule>
    <cfRule type="cellIs" dxfId="5673" priority="5867" stopIfTrue="1" operator="equal">
      <formula>"Napkin Hs"</formula>
    </cfRule>
  </conditionalFormatting>
  <conditionalFormatting sqref="C77">
    <cfRule type="cellIs" dxfId="5672" priority="5868" stopIfTrue="1" operator="equal">
      <formula>"Towel"</formula>
    </cfRule>
    <cfRule type="cellIs" dxfId="5671" priority="5869" stopIfTrue="1" operator="equal">
      <formula>"Napkin Hs"</formula>
    </cfRule>
  </conditionalFormatting>
  <conditionalFormatting sqref="C77">
    <cfRule type="cellIs" dxfId="5670" priority="5864" stopIfTrue="1" operator="equal">
      <formula>"Towel"</formula>
    </cfRule>
    <cfRule type="cellIs" dxfId="5669" priority="5865" stopIfTrue="1" operator="equal">
      <formula>"Napkin Hs"</formula>
    </cfRule>
  </conditionalFormatting>
  <conditionalFormatting sqref="C77">
    <cfRule type="cellIs" dxfId="5668" priority="5858" stopIfTrue="1" operator="equal">
      <formula>"Towel"</formula>
    </cfRule>
    <cfRule type="cellIs" dxfId="5667" priority="5859" stopIfTrue="1" operator="equal">
      <formula>"Napkin Hs"</formula>
    </cfRule>
  </conditionalFormatting>
  <conditionalFormatting sqref="C77">
    <cfRule type="cellIs" dxfId="5666" priority="5862" stopIfTrue="1" operator="equal">
      <formula>"Towel"</formula>
    </cfRule>
    <cfRule type="cellIs" dxfId="5665" priority="5863" stopIfTrue="1" operator="equal">
      <formula>"Napkin Hs"</formula>
    </cfRule>
  </conditionalFormatting>
  <conditionalFormatting sqref="C77">
    <cfRule type="cellIs" dxfId="5664" priority="5860" stopIfTrue="1" operator="equal">
      <formula>"Towel"</formula>
    </cfRule>
    <cfRule type="cellIs" dxfId="5663" priority="5861" stopIfTrue="1" operator="equal">
      <formula>"Napkin Hs"</formula>
    </cfRule>
  </conditionalFormatting>
  <conditionalFormatting sqref="C77">
    <cfRule type="cellIs" dxfId="5662" priority="5852" stopIfTrue="1" operator="equal">
      <formula>"Towel"</formula>
    </cfRule>
    <cfRule type="cellIs" dxfId="5661" priority="5853" stopIfTrue="1" operator="equal">
      <formula>"Napkin Hs"</formula>
    </cfRule>
  </conditionalFormatting>
  <conditionalFormatting sqref="C77">
    <cfRule type="cellIs" dxfId="5660" priority="5854" stopIfTrue="1" operator="equal">
      <formula>"Towel"</formula>
    </cfRule>
    <cfRule type="cellIs" dxfId="5659" priority="5855" stopIfTrue="1" operator="equal">
      <formula>"Napkin Hs"</formula>
    </cfRule>
  </conditionalFormatting>
  <conditionalFormatting sqref="C77">
    <cfRule type="cellIs" dxfId="5658" priority="5856" stopIfTrue="1" operator="equal">
      <formula>"Towel"</formula>
    </cfRule>
    <cfRule type="cellIs" dxfId="5657" priority="5857" stopIfTrue="1" operator="equal">
      <formula>"Napkin Hs"</formula>
    </cfRule>
  </conditionalFormatting>
  <conditionalFormatting sqref="C77">
    <cfRule type="cellIs" dxfId="5656" priority="5850" stopIfTrue="1" operator="equal">
      <formula>"Towel"</formula>
    </cfRule>
    <cfRule type="cellIs" dxfId="5655" priority="5851" stopIfTrue="1" operator="equal">
      <formula>"Napkin Hs"</formula>
    </cfRule>
  </conditionalFormatting>
  <conditionalFormatting sqref="C77">
    <cfRule type="cellIs" dxfId="5654" priority="5848" stopIfTrue="1" operator="equal">
      <formula>"Towel"</formula>
    </cfRule>
    <cfRule type="cellIs" dxfId="5653" priority="5849" stopIfTrue="1" operator="equal">
      <formula>"Napkin Hs"</formula>
    </cfRule>
  </conditionalFormatting>
  <conditionalFormatting sqref="C77">
    <cfRule type="cellIs" dxfId="5652" priority="5824" stopIfTrue="1" operator="equal">
      <formula>"Towel"</formula>
    </cfRule>
  </conditionalFormatting>
  <conditionalFormatting sqref="C77">
    <cfRule type="cellIs" dxfId="5651" priority="5825" stopIfTrue="1" operator="equal">
      <formula>"Napkin Hs"</formula>
    </cfRule>
    <cfRule type="cellIs" dxfId="5650" priority="5830" stopIfTrue="1" operator="equal">
      <formula>"Towel"</formula>
    </cfRule>
    <cfRule type="cellIs" dxfId="5649" priority="5831" stopIfTrue="1" operator="equal">
      <formula>"Napkin Hs"</formula>
    </cfRule>
    <cfRule type="cellIs" dxfId="5648" priority="5840" stopIfTrue="1" operator="equal">
      <formula>"Towel"</formula>
    </cfRule>
    <cfRule type="cellIs" dxfId="5647" priority="5841" stopIfTrue="1" operator="equal">
      <formula>"Napkin Hs"</formula>
    </cfRule>
    <cfRule type="cellIs" dxfId="5646" priority="5846" stopIfTrue="1" operator="equal">
      <formula>"Towel"</formula>
    </cfRule>
    <cfRule type="cellIs" dxfId="5645" priority="5847" stopIfTrue="1" operator="equal">
      <formula>"Napkin Hs"</formula>
    </cfRule>
  </conditionalFormatting>
  <conditionalFormatting sqref="C77">
    <cfRule type="cellIs" dxfId="5644" priority="5826" stopIfTrue="1" operator="equal">
      <formula>"Towel"</formula>
    </cfRule>
    <cfRule type="cellIs" dxfId="5643" priority="5827" stopIfTrue="1" operator="equal">
      <formula>"Napkin Hs"</formula>
    </cfRule>
    <cfRule type="cellIs" dxfId="5642" priority="5828" stopIfTrue="1" operator="equal">
      <formula>"Towel"</formula>
    </cfRule>
    <cfRule type="cellIs" dxfId="5641" priority="5829" stopIfTrue="1" operator="equal">
      <formula>"Napkin Hs"</formula>
    </cfRule>
    <cfRule type="cellIs" dxfId="5640" priority="5832" stopIfTrue="1" operator="equal">
      <formula>"Towel"</formula>
    </cfRule>
    <cfRule type="cellIs" dxfId="5639" priority="5833" stopIfTrue="1" operator="equal">
      <formula>"Napkin Hs"</formula>
    </cfRule>
    <cfRule type="cellIs" dxfId="5638" priority="5834" stopIfTrue="1" operator="equal">
      <formula>"Towel"</formula>
    </cfRule>
    <cfRule type="cellIs" dxfId="5637" priority="5835" stopIfTrue="1" operator="equal">
      <formula>"Napkin Hs"</formula>
    </cfRule>
    <cfRule type="cellIs" dxfId="5636" priority="5836" stopIfTrue="1" operator="equal">
      <formula>"Towel"</formula>
    </cfRule>
    <cfRule type="cellIs" dxfId="5635" priority="5837" stopIfTrue="1" operator="equal">
      <formula>"Napkin Hs"</formula>
    </cfRule>
    <cfRule type="cellIs" dxfId="5634" priority="5838" stopIfTrue="1" operator="equal">
      <formula>"Towel"</formula>
    </cfRule>
    <cfRule type="cellIs" dxfId="5633" priority="5839" stopIfTrue="1" operator="equal">
      <formula>"Napkin Hs"</formula>
    </cfRule>
    <cfRule type="cellIs" dxfId="5632" priority="5842" stopIfTrue="1" operator="equal">
      <formula>"Towel"</formula>
    </cfRule>
    <cfRule type="cellIs" dxfId="5631" priority="5843" stopIfTrue="1" operator="equal">
      <formula>"Napkin Hs"</formula>
    </cfRule>
    <cfRule type="cellIs" dxfId="5630" priority="5845" stopIfTrue="1" operator="equal">
      <formula>"Napkin Hs"</formula>
    </cfRule>
  </conditionalFormatting>
  <conditionalFormatting sqref="C77">
    <cfRule type="cellIs" dxfId="5629" priority="5844" stopIfTrue="1" operator="equal">
      <formula>"Towel"</formula>
    </cfRule>
  </conditionalFormatting>
  <conditionalFormatting sqref="C77">
    <cfRule type="cellIs" dxfId="5628" priority="5822" stopIfTrue="1" operator="equal">
      <formula>"Towel"</formula>
    </cfRule>
    <cfRule type="cellIs" dxfId="5627" priority="5823" stopIfTrue="1" operator="equal">
      <formula>"Napkin Hs"</formula>
    </cfRule>
  </conditionalFormatting>
  <conditionalFormatting sqref="C77">
    <cfRule type="cellIs" dxfId="5626" priority="5821" stopIfTrue="1" operator="equal">
      <formula>"Napkin Hs"</formula>
    </cfRule>
  </conditionalFormatting>
  <conditionalFormatting sqref="C77">
    <cfRule type="cellIs" dxfId="5625" priority="5820" stopIfTrue="1" operator="equal">
      <formula>"Towel"</formula>
    </cfRule>
  </conditionalFormatting>
  <conditionalFormatting sqref="C77">
    <cfRule type="cellIs" dxfId="5624" priority="5818" stopIfTrue="1" operator="equal">
      <formula>"Towel"</formula>
    </cfRule>
  </conditionalFormatting>
  <conditionalFormatting sqref="C77">
    <cfRule type="cellIs" dxfId="5623" priority="5819" stopIfTrue="1" operator="equal">
      <formula>"Napkin Hs"</formula>
    </cfRule>
  </conditionalFormatting>
  <conditionalFormatting sqref="C77">
    <cfRule type="cellIs" dxfId="5622" priority="5722" stopIfTrue="1" operator="equal">
      <formula>"Towel"</formula>
    </cfRule>
  </conditionalFormatting>
  <conditionalFormatting sqref="C77">
    <cfRule type="cellIs" dxfId="5621" priority="5732" stopIfTrue="1" operator="equal">
      <formula>"Towel"</formula>
    </cfRule>
    <cfRule type="cellIs" dxfId="5620" priority="5733" stopIfTrue="1" operator="equal">
      <formula>"Napkin Hs"</formula>
    </cfRule>
    <cfRule type="cellIs" dxfId="5619" priority="5738" stopIfTrue="1" operator="equal">
      <formula>"Towel"</formula>
    </cfRule>
    <cfRule type="cellIs" dxfId="5618" priority="5739" stopIfTrue="1" operator="equal">
      <formula>"Napkin Hs"</formula>
    </cfRule>
    <cfRule type="cellIs" dxfId="5617" priority="5744" stopIfTrue="1" operator="equal">
      <formula>"Towel"</formula>
    </cfRule>
    <cfRule type="cellIs" dxfId="5616" priority="5745" stopIfTrue="1" operator="equal">
      <formula>"Napkin Hs"</formula>
    </cfRule>
    <cfRule type="cellIs" dxfId="5615" priority="5746" stopIfTrue="1" operator="equal">
      <formula>"Towel"</formula>
    </cfRule>
    <cfRule type="cellIs" dxfId="5614" priority="5747" stopIfTrue="1" operator="equal">
      <formula>"Napkin Hs"</formula>
    </cfRule>
    <cfRule type="cellIs" dxfId="5613" priority="5752" stopIfTrue="1" operator="equal">
      <formula>"Towel"</formula>
    </cfRule>
    <cfRule type="cellIs" dxfId="5612" priority="5753" stopIfTrue="1" operator="equal">
      <formula>"Napkin Hs"</formula>
    </cfRule>
    <cfRule type="cellIs" dxfId="5611" priority="5762" stopIfTrue="1" operator="equal">
      <formula>"Towel"</formula>
    </cfRule>
    <cfRule type="cellIs" dxfId="5610" priority="5763" stopIfTrue="1" operator="equal">
      <formula>"Napkin Hs"</formula>
    </cfRule>
    <cfRule type="cellIs" dxfId="5609" priority="5768" stopIfTrue="1" operator="equal">
      <formula>"Towel"</formula>
    </cfRule>
    <cfRule type="cellIs" dxfId="5608" priority="5769" stopIfTrue="1" operator="equal">
      <formula>"Napkin Hs"</formula>
    </cfRule>
    <cfRule type="cellIs" dxfId="5607" priority="5770" stopIfTrue="1" operator="equal">
      <formula>"Towel"</formula>
    </cfRule>
    <cfRule type="cellIs" dxfId="5606" priority="5771" stopIfTrue="1" operator="equal">
      <formula>"Napkin Hs"</formula>
    </cfRule>
    <cfRule type="cellIs" dxfId="5605" priority="5776" stopIfTrue="1" operator="equal">
      <formula>"Towel"</formula>
    </cfRule>
    <cfRule type="cellIs" dxfId="5604" priority="5777" stopIfTrue="1" operator="equal">
      <formula>"Napkin Hs"</formula>
    </cfRule>
    <cfRule type="cellIs" dxfId="5603" priority="5786" stopIfTrue="1" operator="equal">
      <formula>"Towel"</formula>
    </cfRule>
    <cfRule type="cellIs" dxfId="5602" priority="5787" stopIfTrue="1" operator="equal">
      <formula>"Napkin Hs"</formula>
    </cfRule>
    <cfRule type="cellIs" dxfId="5601" priority="5788" stopIfTrue="1" operator="equal">
      <formula>"Towel"</formula>
    </cfRule>
    <cfRule type="cellIs" dxfId="5600" priority="5789" stopIfTrue="1" operator="equal">
      <formula>"Napkin Hs"</formula>
    </cfRule>
    <cfRule type="cellIs" dxfId="5599" priority="5794" stopIfTrue="1" operator="equal">
      <formula>"Towel"</formula>
    </cfRule>
    <cfRule type="cellIs" dxfId="5598" priority="5795" stopIfTrue="1" operator="equal">
      <formula>"Napkin Hs"</formula>
    </cfRule>
    <cfRule type="cellIs" dxfId="5597" priority="5804" stopIfTrue="1" operator="equal">
      <formula>"Towel"</formula>
    </cfRule>
    <cfRule type="cellIs" dxfId="5596" priority="5805" stopIfTrue="1" operator="equal">
      <formula>"Napkin Hs"</formula>
    </cfRule>
    <cfRule type="cellIs" dxfId="5595" priority="5806" stopIfTrue="1" operator="equal">
      <formula>"Towel"</formula>
    </cfRule>
    <cfRule type="cellIs" dxfId="5594" priority="5807" stopIfTrue="1" operator="equal">
      <formula>"Napkin Hs"</formula>
    </cfRule>
    <cfRule type="cellIs" dxfId="5593" priority="5813" stopIfTrue="1" operator="equal">
      <formula>"Napkin Hs"</formula>
    </cfRule>
  </conditionalFormatting>
  <conditionalFormatting sqref="C77">
    <cfRule type="cellIs" dxfId="5592" priority="5812" stopIfTrue="1" operator="equal">
      <formula>"Towel"</formula>
    </cfRule>
  </conditionalFormatting>
  <conditionalFormatting sqref="C77">
    <cfRule type="cellIs" dxfId="5591" priority="5723" stopIfTrue="1" operator="equal">
      <formula>"Napkin Hs"</formula>
    </cfRule>
    <cfRule type="cellIs" dxfId="5590" priority="5724" stopIfTrue="1" operator="equal">
      <formula>"Towel"</formula>
    </cfRule>
    <cfRule type="cellIs" dxfId="5589" priority="5725" stopIfTrue="1" operator="equal">
      <formula>"Napkin Hs"</formula>
    </cfRule>
    <cfRule type="cellIs" dxfId="5588" priority="5726" stopIfTrue="1" operator="equal">
      <formula>"Towel"</formula>
    </cfRule>
    <cfRule type="cellIs" dxfId="5587" priority="5727" stopIfTrue="1" operator="equal">
      <formula>"Napkin Hs"</formula>
    </cfRule>
    <cfRule type="cellIs" dxfId="5586" priority="5728" stopIfTrue="1" operator="equal">
      <formula>"Towel"</formula>
    </cfRule>
    <cfRule type="cellIs" dxfId="5585" priority="5729" stopIfTrue="1" operator="equal">
      <formula>"Napkin Hs"</formula>
    </cfRule>
    <cfRule type="cellIs" dxfId="5584" priority="5730" stopIfTrue="1" operator="equal">
      <formula>"Towel"</formula>
    </cfRule>
    <cfRule type="cellIs" dxfId="5583" priority="5731" stopIfTrue="1" operator="equal">
      <formula>"Napkin Hs"</formula>
    </cfRule>
    <cfRule type="cellIs" dxfId="5582" priority="5734" stopIfTrue="1" operator="equal">
      <formula>"Towel"</formula>
    </cfRule>
    <cfRule type="cellIs" dxfId="5581" priority="5735" stopIfTrue="1" operator="equal">
      <formula>"Napkin Hs"</formula>
    </cfRule>
    <cfRule type="cellIs" dxfId="5580" priority="5736" stopIfTrue="1" operator="equal">
      <formula>"Towel"</formula>
    </cfRule>
    <cfRule type="cellIs" dxfId="5579" priority="5737" stopIfTrue="1" operator="equal">
      <formula>"Napkin Hs"</formula>
    </cfRule>
    <cfRule type="cellIs" dxfId="5578" priority="5740" stopIfTrue="1" operator="equal">
      <formula>"Towel"</formula>
    </cfRule>
    <cfRule type="cellIs" dxfId="5577" priority="5741" stopIfTrue="1" operator="equal">
      <formula>"Napkin Hs"</formula>
    </cfRule>
    <cfRule type="cellIs" dxfId="5576" priority="5742" stopIfTrue="1" operator="equal">
      <formula>"Towel"</formula>
    </cfRule>
    <cfRule type="cellIs" dxfId="5575" priority="5743" stopIfTrue="1" operator="equal">
      <formula>"Napkin Hs"</formula>
    </cfRule>
    <cfRule type="cellIs" dxfId="5574" priority="5748" stopIfTrue="1" operator="equal">
      <formula>"Towel"</formula>
    </cfRule>
    <cfRule type="cellIs" dxfId="5573" priority="5749" stopIfTrue="1" operator="equal">
      <formula>"Napkin Hs"</formula>
    </cfRule>
    <cfRule type="cellIs" dxfId="5572" priority="5750" stopIfTrue="1" operator="equal">
      <formula>"Towel"</formula>
    </cfRule>
    <cfRule type="cellIs" dxfId="5571" priority="5751" stopIfTrue="1" operator="equal">
      <formula>"Napkin Hs"</formula>
    </cfRule>
    <cfRule type="cellIs" dxfId="5570" priority="5754" stopIfTrue="1" operator="equal">
      <formula>"Towel"</formula>
    </cfRule>
    <cfRule type="cellIs" dxfId="5569" priority="5755" stopIfTrue="1" operator="equal">
      <formula>"Napkin Hs"</formula>
    </cfRule>
    <cfRule type="cellIs" dxfId="5568" priority="5756" stopIfTrue="1" operator="equal">
      <formula>"Towel"</formula>
    </cfRule>
    <cfRule type="cellIs" dxfId="5567" priority="5757" stopIfTrue="1" operator="equal">
      <formula>"Napkin Hs"</formula>
    </cfRule>
    <cfRule type="cellIs" dxfId="5566" priority="5758" stopIfTrue="1" operator="equal">
      <formula>"Towel"</formula>
    </cfRule>
    <cfRule type="cellIs" dxfId="5565" priority="5759" stopIfTrue="1" operator="equal">
      <formula>"Napkin Hs"</formula>
    </cfRule>
    <cfRule type="cellIs" dxfId="5564" priority="5760" stopIfTrue="1" operator="equal">
      <formula>"Towel"</formula>
    </cfRule>
    <cfRule type="cellIs" dxfId="5563" priority="5761" stopIfTrue="1" operator="equal">
      <formula>"Napkin Hs"</formula>
    </cfRule>
    <cfRule type="cellIs" dxfId="5562" priority="5764" stopIfTrue="1" operator="equal">
      <formula>"Towel"</formula>
    </cfRule>
    <cfRule type="cellIs" dxfId="5561" priority="5765" stopIfTrue="1" operator="equal">
      <formula>"Napkin Hs"</formula>
    </cfRule>
    <cfRule type="cellIs" dxfId="5560" priority="5766" stopIfTrue="1" operator="equal">
      <formula>"Towel"</formula>
    </cfRule>
    <cfRule type="cellIs" dxfId="5559" priority="5767" stopIfTrue="1" operator="equal">
      <formula>"Napkin Hs"</formula>
    </cfRule>
    <cfRule type="cellIs" dxfId="5558" priority="5772" stopIfTrue="1" operator="equal">
      <formula>"Towel"</formula>
    </cfRule>
    <cfRule type="cellIs" dxfId="5557" priority="5773" stopIfTrue="1" operator="equal">
      <formula>"Napkin Hs"</formula>
    </cfRule>
    <cfRule type="cellIs" dxfId="5556" priority="5774" stopIfTrue="1" operator="equal">
      <formula>"Towel"</formula>
    </cfRule>
    <cfRule type="cellIs" dxfId="5555" priority="5775" stopIfTrue="1" operator="equal">
      <formula>"Napkin Hs"</formula>
    </cfRule>
    <cfRule type="cellIs" dxfId="5554" priority="5778" stopIfTrue="1" operator="equal">
      <formula>"Towel"</formula>
    </cfRule>
    <cfRule type="cellIs" dxfId="5553" priority="5779" stopIfTrue="1" operator="equal">
      <formula>"Napkin Hs"</formula>
    </cfRule>
    <cfRule type="cellIs" dxfId="5552" priority="5780" stopIfTrue="1" operator="equal">
      <formula>"Towel"</formula>
    </cfRule>
    <cfRule type="cellIs" dxfId="5551" priority="5781" stopIfTrue="1" operator="equal">
      <formula>"Napkin Hs"</formula>
    </cfRule>
    <cfRule type="cellIs" dxfId="5550" priority="5782" stopIfTrue="1" operator="equal">
      <formula>"Towel"</formula>
    </cfRule>
    <cfRule type="cellIs" dxfId="5549" priority="5783" stopIfTrue="1" operator="equal">
      <formula>"Napkin Hs"</formula>
    </cfRule>
    <cfRule type="cellIs" dxfId="5548" priority="5784" stopIfTrue="1" operator="equal">
      <formula>"Towel"</formula>
    </cfRule>
    <cfRule type="cellIs" dxfId="5547" priority="5785" stopIfTrue="1" operator="equal">
      <formula>"Napkin Hs"</formula>
    </cfRule>
    <cfRule type="cellIs" dxfId="5546" priority="5790" stopIfTrue="1" operator="equal">
      <formula>"Towel"</formula>
    </cfRule>
    <cfRule type="cellIs" dxfId="5545" priority="5791" stopIfTrue="1" operator="equal">
      <formula>"Napkin Hs"</formula>
    </cfRule>
    <cfRule type="cellIs" dxfId="5544" priority="5792" stopIfTrue="1" operator="equal">
      <formula>"Towel"</formula>
    </cfRule>
    <cfRule type="cellIs" dxfId="5543" priority="5793" stopIfTrue="1" operator="equal">
      <formula>"Napkin Hs"</formula>
    </cfRule>
    <cfRule type="cellIs" dxfId="5542" priority="5796" stopIfTrue="1" operator="equal">
      <formula>"Towel"</formula>
    </cfRule>
    <cfRule type="cellIs" dxfId="5541" priority="5797" stopIfTrue="1" operator="equal">
      <formula>"Napkin Hs"</formula>
    </cfRule>
    <cfRule type="cellIs" dxfId="5540" priority="5798" stopIfTrue="1" operator="equal">
      <formula>"Towel"</formula>
    </cfRule>
    <cfRule type="cellIs" dxfId="5539" priority="5799" stopIfTrue="1" operator="equal">
      <formula>"Napkin Hs"</formula>
    </cfRule>
    <cfRule type="cellIs" dxfId="5538" priority="5800" stopIfTrue="1" operator="equal">
      <formula>"Towel"</formula>
    </cfRule>
    <cfRule type="cellIs" dxfId="5537" priority="5801" stopIfTrue="1" operator="equal">
      <formula>"Napkin Hs"</formula>
    </cfRule>
    <cfRule type="cellIs" dxfId="5536" priority="5802" stopIfTrue="1" operator="equal">
      <formula>"Towel"</formula>
    </cfRule>
    <cfRule type="cellIs" dxfId="5535" priority="5803" stopIfTrue="1" operator="equal">
      <formula>"Napkin Hs"</formula>
    </cfRule>
    <cfRule type="cellIs" dxfId="5534" priority="5808" stopIfTrue="1" operator="equal">
      <formula>"Towel"</formula>
    </cfRule>
    <cfRule type="cellIs" dxfId="5533" priority="5809" stopIfTrue="1" operator="equal">
      <formula>"Napkin Hs"</formula>
    </cfRule>
    <cfRule type="cellIs" dxfId="5532" priority="5810" stopIfTrue="1" operator="equal">
      <formula>"Towel"</formula>
    </cfRule>
    <cfRule type="cellIs" dxfId="5531" priority="5811" stopIfTrue="1" operator="equal">
      <formula>"Napkin Hs"</formula>
    </cfRule>
    <cfRule type="cellIs" dxfId="5530" priority="5814" stopIfTrue="1" operator="equal">
      <formula>"Towel"</formula>
    </cfRule>
    <cfRule type="cellIs" dxfId="5529" priority="5815" stopIfTrue="1" operator="equal">
      <formula>"Napkin Hs"</formula>
    </cfRule>
    <cfRule type="cellIs" dxfId="5528" priority="5816" stopIfTrue="1" operator="equal">
      <formula>"Towel"</formula>
    </cfRule>
    <cfRule type="cellIs" dxfId="5527" priority="5817" stopIfTrue="1" operator="equal">
      <formula>"Napkin Hs"</formula>
    </cfRule>
  </conditionalFormatting>
  <conditionalFormatting sqref="C77">
    <cfRule type="cellIs" dxfId="5526" priority="5721" stopIfTrue="1" operator="equal">
      <formula>"Napkin Hs"</formula>
    </cfRule>
  </conditionalFormatting>
  <conditionalFormatting sqref="C77">
    <cfRule type="cellIs" dxfId="5525" priority="5720" stopIfTrue="1" operator="equal">
      <formula>"Napkin Hs"</formula>
    </cfRule>
  </conditionalFormatting>
  <conditionalFormatting sqref="C77">
    <cfRule type="cellIs" dxfId="5524" priority="5719" stopIfTrue="1" operator="equal">
      <formula>"Napkin Hs"</formula>
    </cfRule>
  </conditionalFormatting>
  <conditionalFormatting sqref="C77">
    <cfRule type="cellIs" dxfId="5523" priority="5718" stopIfTrue="1" operator="equal">
      <formula>"Napkin Hs"</formula>
    </cfRule>
  </conditionalFormatting>
  <conditionalFormatting sqref="C77">
    <cfRule type="cellIs" dxfId="5522" priority="5717" stopIfTrue="1" operator="equal">
      <formula>"Napkin Hs"</formula>
    </cfRule>
  </conditionalFormatting>
  <conditionalFormatting sqref="C77">
    <cfRule type="cellIs" dxfId="5521" priority="5716" stopIfTrue="1" operator="equal">
      <formula>"Napkin Hs"</formula>
    </cfRule>
  </conditionalFormatting>
  <conditionalFormatting sqref="C77">
    <cfRule type="cellIs" dxfId="5520" priority="5712" stopIfTrue="1" operator="equal">
      <formula>"Towel"</formula>
    </cfRule>
    <cfRule type="cellIs" dxfId="5519" priority="5713" stopIfTrue="1" operator="equal">
      <formula>"Napkin Hs"</formula>
    </cfRule>
  </conditionalFormatting>
  <conditionalFormatting sqref="C77">
    <cfRule type="cellIs" dxfId="5518" priority="5714" stopIfTrue="1" operator="equal">
      <formula>"Towel"</formula>
    </cfRule>
    <cfRule type="cellIs" dxfId="5517" priority="5715" stopIfTrue="1" operator="equal">
      <formula>"Napkin Hs"</formula>
    </cfRule>
  </conditionalFormatting>
  <conditionalFormatting sqref="C77">
    <cfRule type="cellIs" dxfId="5516" priority="5708" stopIfTrue="1" operator="equal">
      <formula>"Towel"</formula>
    </cfRule>
    <cfRule type="cellIs" dxfId="5515" priority="5709" stopIfTrue="1" operator="equal">
      <formula>"Napkin Hs"</formula>
    </cfRule>
  </conditionalFormatting>
  <conditionalFormatting sqref="C77">
    <cfRule type="cellIs" dxfId="5514" priority="5710" stopIfTrue="1" operator="equal">
      <formula>"Towel"</formula>
    </cfRule>
    <cfRule type="cellIs" dxfId="5513" priority="5711" stopIfTrue="1" operator="equal">
      <formula>"Napkin Hs"</formula>
    </cfRule>
  </conditionalFormatting>
  <conditionalFormatting sqref="C77">
    <cfRule type="cellIs" dxfId="5512" priority="5706" stopIfTrue="1" operator="equal">
      <formula>"Towel"</formula>
    </cfRule>
    <cfRule type="cellIs" dxfId="5511" priority="5707" stopIfTrue="1" operator="equal">
      <formula>"Napkin Hs"</formula>
    </cfRule>
  </conditionalFormatting>
  <conditionalFormatting sqref="C77">
    <cfRule type="cellIs" dxfId="5510" priority="5702" stopIfTrue="1" operator="equal">
      <formula>"Towel"</formula>
    </cfRule>
    <cfRule type="cellIs" dxfId="5509" priority="5703" stopIfTrue="1" operator="equal">
      <formula>"Napkin Hs"</formula>
    </cfRule>
  </conditionalFormatting>
  <conditionalFormatting sqref="C77">
    <cfRule type="cellIs" dxfId="5508" priority="5704" stopIfTrue="1" operator="equal">
      <formula>"Towel"</formula>
    </cfRule>
    <cfRule type="cellIs" dxfId="5507" priority="5705" stopIfTrue="1" operator="equal">
      <formula>"Napkin Hs"</formula>
    </cfRule>
  </conditionalFormatting>
  <conditionalFormatting sqref="C77">
    <cfRule type="cellIs" dxfId="5506" priority="5698" stopIfTrue="1" operator="equal">
      <formula>"Towel"</formula>
    </cfRule>
    <cfRule type="cellIs" dxfId="5505" priority="5699" stopIfTrue="1" operator="equal">
      <formula>"Napkin Hs"</formula>
    </cfRule>
  </conditionalFormatting>
  <conditionalFormatting sqref="C77">
    <cfRule type="cellIs" dxfId="5504" priority="5700" stopIfTrue="1" operator="equal">
      <formula>"Towel"</formula>
    </cfRule>
    <cfRule type="cellIs" dxfId="5503" priority="5701" stopIfTrue="1" operator="equal">
      <formula>"Napkin Hs"</formula>
    </cfRule>
  </conditionalFormatting>
  <conditionalFormatting sqref="C77">
    <cfRule type="cellIs" dxfId="5502" priority="5696" stopIfTrue="1" operator="equal">
      <formula>"Towel"</formula>
    </cfRule>
    <cfRule type="cellIs" dxfId="5501" priority="5697" stopIfTrue="1" operator="equal">
      <formula>"Napkin Hs"</formula>
    </cfRule>
  </conditionalFormatting>
  <conditionalFormatting sqref="C77">
    <cfRule type="cellIs" dxfId="5500" priority="5690" stopIfTrue="1" operator="equal">
      <formula>"Towel"</formula>
    </cfRule>
    <cfRule type="cellIs" dxfId="5499" priority="5691" stopIfTrue="1" operator="equal">
      <formula>"Napkin Hs"</formula>
    </cfRule>
  </conditionalFormatting>
  <conditionalFormatting sqref="C77">
    <cfRule type="cellIs" dxfId="5498" priority="5694" stopIfTrue="1" operator="equal">
      <formula>"Towel"</formula>
    </cfRule>
    <cfRule type="cellIs" dxfId="5497" priority="5695" stopIfTrue="1" operator="equal">
      <formula>"Napkin Hs"</formula>
    </cfRule>
  </conditionalFormatting>
  <conditionalFormatting sqref="C77">
    <cfRule type="cellIs" dxfId="5496" priority="5692" stopIfTrue="1" operator="equal">
      <formula>"Towel"</formula>
    </cfRule>
    <cfRule type="cellIs" dxfId="5495" priority="5693" stopIfTrue="1" operator="equal">
      <formula>"Napkin Hs"</formula>
    </cfRule>
  </conditionalFormatting>
  <conditionalFormatting sqref="C77">
    <cfRule type="cellIs" dxfId="5494" priority="5684" stopIfTrue="1" operator="equal">
      <formula>"Towel"</formula>
    </cfRule>
    <cfRule type="cellIs" dxfId="5493" priority="5685" stopIfTrue="1" operator="equal">
      <formula>"Napkin Hs"</formula>
    </cfRule>
  </conditionalFormatting>
  <conditionalFormatting sqref="C77">
    <cfRule type="cellIs" dxfId="5492" priority="5686" stopIfTrue="1" operator="equal">
      <formula>"Towel"</formula>
    </cfRule>
    <cfRule type="cellIs" dxfId="5491" priority="5687" stopIfTrue="1" operator="equal">
      <formula>"Napkin Hs"</formula>
    </cfRule>
  </conditionalFormatting>
  <conditionalFormatting sqref="C77">
    <cfRule type="cellIs" dxfId="5490" priority="5688" stopIfTrue="1" operator="equal">
      <formula>"Towel"</formula>
    </cfRule>
    <cfRule type="cellIs" dxfId="5489" priority="5689" stopIfTrue="1" operator="equal">
      <formula>"Napkin Hs"</formula>
    </cfRule>
  </conditionalFormatting>
  <conditionalFormatting sqref="C77">
    <cfRule type="cellIs" dxfId="5488" priority="5682" stopIfTrue="1" operator="equal">
      <formula>"Towel"</formula>
    </cfRule>
    <cfRule type="cellIs" dxfId="5487" priority="5683" stopIfTrue="1" operator="equal">
      <formula>"Napkin Hs"</formula>
    </cfRule>
  </conditionalFormatting>
  <conditionalFormatting sqref="C77">
    <cfRule type="cellIs" dxfId="5486" priority="5680" stopIfTrue="1" operator="equal">
      <formula>"Towel"</formula>
    </cfRule>
    <cfRule type="cellIs" dxfId="5485" priority="5681" stopIfTrue="1" operator="equal">
      <formula>"Napkin Hs"</formula>
    </cfRule>
  </conditionalFormatting>
  <conditionalFormatting sqref="C77">
    <cfRule type="cellIs" dxfId="5484" priority="5656" stopIfTrue="1" operator="equal">
      <formula>"Towel"</formula>
    </cfRule>
  </conditionalFormatting>
  <conditionalFormatting sqref="C77">
    <cfRule type="cellIs" dxfId="5483" priority="5657" stopIfTrue="1" operator="equal">
      <formula>"Napkin Hs"</formula>
    </cfRule>
    <cfRule type="cellIs" dxfId="5482" priority="5662" stopIfTrue="1" operator="equal">
      <formula>"Towel"</formula>
    </cfRule>
    <cfRule type="cellIs" dxfId="5481" priority="5663" stopIfTrue="1" operator="equal">
      <formula>"Napkin Hs"</formula>
    </cfRule>
    <cfRule type="cellIs" dxfId="5480" priority="5672" stopIfTrue="1" operator="equal">
      <formula>"Towel"</formula>
    </cfRule>
    <cfRule type="cellIs" dxfId="5479" priority="5673" stopIfTrue="1" operator="equal">
      <formula>"Napkin Hs"</formula>
    </cfRule>
    <cfRule type="cellIs" dxfId="5478" priority="5678" stopIfTrue="1" operator="equal">
      <formula>"Towel"</formula>
    </cfRule>
    <cfRule type="cellIs" dxfId="5477" priority="5679" stopIfTrue="1" operator="equal">
      <formula>"Napkin Hs"</formula>
    </cfRule>
  </conditionalFormatting>
  <conditionalFormatting sqref="C77">
    <cfRule type="cellIs" dxfId="5476" priority="5658" stopIfTrue="1" operator="equal">
      <formula>"Towel"</formula>
    </cfRule>
    <cfRule type="cellIs" dxfId="5475" priority="5659" stopIfTrue="1" operator="equal">
      <formula>"Napkin Hs"</formula>
    </cfRule>
    <cfRule type="cellIs" dxfId="5474" priority="5660" stopIfTrue="1" operator="equal">
      <formula>"Towel"</formula>
    </cfRule>
    <cfRule type="cellIs" dxfId="5473" priority="5661" stopIfTrue="1" operator="equal">
      <formula>"Napkin Hs"</formula>
    </cfRule>
    <cfRule type="cellIs" dxfId="5472" priority="5664" stopIfTrue="1" operator="equal">
      <formula>"Towel"</formula>
    </cfRule>
    <cfRule type="cellIs" dxfId="5471" priority="5665" stopIfTrue="1" operator="equal">
      <formula>"Napkin Hs"</formula>
    </cfRule>
    <cfRule type="cellIs" dxfId="5470" priority="5666" stopIfTrue="1" operator="equal">
      <formula>"Towel"</formula>
    </cfRule>
    <cfRule type="cellIs" dxfId="5469" priority="5667" stopIfTrue="1" operator="equal">
      <formula>"Napkin Hs"</formula>
    </cfRule>
    <cfRule type="cellIs" dxfId="5468" priority="5668" stopIfTrue="1" operator="equal">
      <formula>"Towel"</formula>
    </cfRule>
    <cfRule type="cellIs" dxfId="5467" priority="5669" stopIfTrue="1" operator="equal">
      <formula>"Napkin Hs"</formula>
    </cfRule>
    <cfRule type="cellIs" dxfId="5466" priority="5670" stopIfTrue="1" operator="equal">
      <formula>"Towel"</formula>
    </cfRule>
    <cfRule type="cellIs" dxfId="5465" priority="5671" stopIfTrue="1" operator="equal">
      <formula>"Napkin Hs"</formula>
    </cfRule>
    <cfRule type="cellIs" dxfId="5464" priority="5674" stopIfTrue="1" operator="equal">
      <formula>"Towel"</formula>
    </cfRule>
    <cfRule type="cellIs" dxfId="5463" priority="5675" stopIfTrue="1" operator="equal">
      <formula>"Napkin Hs"</formula>
    </cfRule>
    <cfRule type="cellIs" dxfId="5462" priority="5677" stopIfTrue="1" operator="equal">
      <formula>"Napkin Hs"</formula>
    </cfRule>
  </conditionalFormatting>
  <conditionalFormatting sqref="C77">
    <cfRule type="cellIs" dxfId="5461" priority="5676" stopIfTrue="1" operator="equal">
      <formula>"Towel"</formula>
    </cfRule>
  </conditionalFormatting>
  <conditionalFormatting sqref="C77">
    <cfRule type="cellIs" dxfId="5460" priority="5654" stopIfTrue="1" operator="equal">
      <formula>"Towel"</formula>
    </cfRule>
    <cfRule type="cellIs" dxfId="5459" priority="5655" stopIfTrue="1" operator="equal">
      <formula>"Napkin Hs"</formula>
    </cfRule>
  </conditionalFormatting>
  <conditionalFormatting sqref="C77">
    <cfRule type="cellIs" dxfId="5458" priority="5653" stopIfTrue="1" operator="equal">
      <formula>"Napkin Hs"</formula>
    </cfRule>
  </conditionalFormatting>
  <conditionalFormatting sqref="C77">
    <cfRule type="cellIs" dxfId="5457" priority="5652" stopIfTrue="1" operator="equal">
      <formula>"Towel"</formula>
    </cfRule>
  </conditionalFormatting>
  <conditionalFormatting sqref="C77">
    <cfRule type="cellIs" dxfId="5456" priority="5650" stopIfTrue="1" operator="equal">
      <formula>"Towel"</formula>
    </cfRule>
  </conditionalFormatting>
  <conditionalFormatting sqref="C77">
    <cfRule type="cellIs" dxfId="5455" priority="5651" stopIfTrue="1" operator="equal">
      <formula>"Napkin Hs"</formula>
    </cfRule>
  </conditionalFormatting>
  <conditionalFormatting sqref="C77">
    <cfRule type="cellIs" dxfId="5454" priority="5554" stopIfTrue="1" operator="equal">
      <formula>"Towel"</formula>
    </cfRule>
  </conditionalFormatting>
  <conditionalFormatting sqref="C77">
    <cfRule type="cellIs" dxfId="5453" priority="5564" stopIfTrue="1" operator="equal">
      <formula>"Towel"</formula>
    </cfRule>
    <cfRule type="cellIs" dxfId="5452" priority="5565" stopIfTrue="1" operator="equal">
      <formula>"Napkin Hs"</formula>
    </cfRule>
    <cfRule type="cellIs" dxfId="5451" priority="5570" stopIfTrue="1" operator="equal">
      <formula>"Towel"</formula>
    </cfRule>
    <cfRule type="cellIs" dxfId="5450" priority="5571" stopIfTrue="1" operator="equal">
      <formula>"Napkin Hs"</formula>
    </cfRule>
    <cfRule type="cellIs" dxfId="5449" priority="5576" stopIfTrue="1" operator="equal">
      <formula>"Towel"</formula>
    </cfRule>
    <cfRule type="cellIs" dxfId="5448" priority="5577" stopIfTrue="1" operator="equal">
      <formula>"Napkin Hs"</formula>
    </cfRule>
    <cfRule type="cellIs" dxfId="5447" priority="5578" stopIfTrue="1" operator="equal">
      <formula>"Towel"</formula>
    </cfRule>
    <cfRule type="cellIs" dxfId="5446" priority="5579" stopIfTrue="1" operator="equal">
      <formula>"Napkin Hs"</formula>
    </cfRule>
    <cfRule type="cellIs" dxfId="5445" priority="5584" stopIfTrue="1" operator="equal">
      <formula>"Towel"</formula>
    </cfRule>
    <cfRule type="cellIs" dxfId="5444" priority="5585" stopIfTrue="1" operator="equal">
      <formula>"Napkin Hs"</formula>
    </cfRule>
    <cfRule type="cellIs" dxfId="5443" priority="5594" stopIfTrue="1" operator="equal">
      <formula>"Towel"</formula>
    </cfRule>
    <cfRule type="cellIs" dxfId="5442" priority="5595" stopIfTrue="1" operator="equal">
      <formula>"Napkin Hs"</formula>
    </cfRule>
    <cfRule type="cellIs" dxfId="5441" priority="5600" stopIfTrue="1" operator="equal">
      <formula>"Towel"</formula>
    </cfRule>
    <cfRule type="cellIs" dxfId="5440" priority="5601" stopIfTrue="1" operator="equal">
      <formula>"Napkin Hs"</formula>
    </cfRule>
    <cfRule type="cellIs" dxfId="5439" priority="5602" stopIfTrue="1" operator="equal">
      <formula>"Towel"</formula>
    </cfRule>
    <cfRule type="cellIs" dxfId="5438" priority="5603" stopIfTrue="1" operator="equal">
      <formula>"Napkin Hs"</formula>
    </cfRule>
    <cfRule type="cellIs" dxfId="5437" priority="5608" stopIfTrue="1" operator="equal">
      <formula>"Towel"</formula>
    </cfRule>
    <cfRule type="cellIs" dxfId="5436" priority="5609" stopIfTrue="1" operator="equal">
      <formula>"Napkin Hs"</formula>
    </cfRule>
    <cfRule type="cellIs" dxfId="5435" priority="5618" stopIfTrue="1" operator="equal">
      <formula>"Towel"</formula>
    </cfRule>
    <cfRule type="cellIs" dxfId="5434" priority="5619" stopIfTrue="1" operator="equal">
      <formula>"Napkin Hs"</formula>
    </cfRule>
    <cfRule type="cellIs" dxfId="5433" priority="5620" stopIfTrue="1" operator="equal">
      <formula>"Towel"</formula>
    </cfRule>
    <cfRule type="cellIs" dxfId="5432" priority="5621" stopIfTrue="1" operator="equal">
      <formula>"Napkin Hs"</formula>
    </cfRule>
    <cfRule type="cellIs" dxfId="5431" priority="5626" stopIfTrue="1" operator="equal">
      <formula>"Towel"</formula>
    </cfRule>
    <cfRule type="cellIs" dxfId="5430" priority="5627" stopIfTrue="1" operator="equal">
      <formula>"Napkin Hs"</formula>
    </cfRule>
    <cfRule type="cellIs" dxfId="5429" priority="5636" stopIfTrue="1" operator="equal">
      <formula>"Towel"</formula>
    </cfRule>
    <cfRule type="cellIs" dxfId="5428" priority="5637" stopIfTrue="1" operator="equal">
      <formula>"Napkin Hs"</formula>
    </cfRule>
    <cfRule type="cellIs" dxfId="5427" priority="5638" stopIfTrue="1" operator="equal">
      <formula>"Towel"</formula>
    </cfRule>
    <cfRule type="cellIs" dxfId="5426" priority="5639" stopIfTrue="1" operator="equal">
      <formula>"Napkin Hs"</formula>
    </cfRule>
    <cfRule type="cellIs" dxfId="5425" priority="5645" stopIfTrue="1" operator="equal">
      <formula>"Napkin Hs"</formula>
    </cfRule>
  </conditionalFormatting>
  <conditionalFormatting sqref="C77">
    <cfRule type="cellIs" dxfId="5424" priority="5644" stopIfTrue="1" operator="equal">
      <formula>"Towel"</formula>
    </cfRule>
  </conditionalFormatting>
  <conditionalFormatting sqref="C77">
    <cfRule type="cellIs" dxfId="5423" priority="5555" stopIfTrue="1" operator="equal">
      <formula>"Napkin Hs"</formula>
    </cfRule>
    <cfRule type="cellIs" dxfId="5422" priority="5556" stopIfTrue="1" operator="equal">
      <formula>"Towel"</formula>
    </cfRule>
    <cfRule type="cellIs" dxfId="5421" priority="5557" stopIfTrue="1" operator="equal">
      <formula>"Napkin Hs"</formula>
    </cfRule>
    <cfRule type="cellIs" dxfId="5420" priority="5558" stopIfTrue="1" operator="equal">
      <formula>"Towel"</formula>
    </cfRule>
    <cfRule type="cellIs" dxfId="5419" priority="5559" stopIfTrue="1" operator="equal">
      <formula>"Napkin Hs"</formula>
    </cfRule>
    <cfRule type="cellIs" dxfId="5418" priority="5560" stopIfTrue="1" operator="equal">
      <formula>"Towel"</formula>
    </cfRule>
    <cfRule type="cellIs" dxfId="5417" priority="5561" stopIfTrue="1" operator="equal">
      <formula>"Napkin Hs"</formula>
    </cfRule>
    <cfRule type="cellIs" dxfId="5416" priority="5562" stopIfTrue="1" operator="equal">
      <formula>"Towel"</formula>
    </cfRule>
    <cfRule type="cellIs" dxfId="5415" priority="5563" stopIfTrue="1" operator="equal">
      <formula>"Napkin Hs"</formula>
    </cfRule>
    <cfRule type="cellIs" dxfId="5414" priority="5566" stopIfTrue="1" operator="equal">
      <formula>"Towel"</formula>
    </cfRule>
    <cfRule type="cellIs" dxfId="5413" priority="5567" stopIfTrue="1" operator="equal">
      <formula>"Napkin Hs"</formula>
    </cfRule>
    <cfRule type="cellIs" dxfId="5412" priority="5568" stopIfTrue="1" operator="equal">
      <formula>"Towel"</formula>
    </cfRule>
    <cfRule type="cellIs" dxfId="5411" priority="5569" stopIfTrue="1" operator="equal">
      <formula>"Napkin Hs"</formula>
    </cfRule>
    <cfRule type="cellIs" dxfId="5410" priority="5572" stopIfTrue="1" operator="equal">
      <formula>"Towel"</formula>
    </cfRule>
    <cfRule type="cellIs" dxfId="5409" priority="5573" stopIfTrue="1" operator="equal">
      <formula>"Napkin Hs"</formula>
    </cfRule>
    <cfRule type="cellIs" dxfId="5408" priority="5574" stopIfTrue="1" operator="equal">
      <formula>"Towel"</formula>
    </cfRule>
    <cfRule type="cellIs" dxfId="5407" priority="5575" stopIfTrue="1" operator="equal">
      <formula>"Napkin Hs"</formula>
    </cfRule>
    <cfRule type="cellIs" dxfId="5406" priority="5580" stopIfTrue="1" operator="equal">
      <formula>"Towel"</formula>
    </cfRule>
    <cfRule type="cellIs" dxfId="5405" priority="5581" stopIfTrue="1" operator="equal">
      <formula>"Napkin Hs"</formula>
    </cfRule>
    <cfRule type="cellIs" dxfId="5404" priority="5582" stopIfTrue="1" operator="equal">
      <formula>"Towel"</formula>
    </cfRule>
    <cfRule type="cellIs" dxfId="5403" priority="5583" stopIfTrue="1" operator="equal">
      <formula>"Napkin Hs"</formula>
    </cfRule>
    <cfRule type="cellIs" dxfId="5402" priority="5586" stopIfTrue="1" operator="equal">
      <formula>"Towel"</formula>
    </cfRule>
    <cfRule type="cellIs" dxfId="5401" priority="5587" stopIfTrue="1" operator="equal">
      <formula>"Napkin Hs"</formula>
    </cfRule>
    <cfRule type="cellIs" dxfId="5400" priority="5588" stopIfTrue="1" operator="equal">
      <formula>"Towel"</formula>
    </cfRule>
    <cfRule type="cellIs" dxfId="5399" priority="5589" stopIfTrue="1" operator="equal">
      <formula>"Napkin Hs"</formula>
    </cfRule>
    <cfRule type="cellIs" dxfId="5398" priority="5590" stopIfTrue="1" operator="equal">
      <formula>"Towel"</formula>
    </cfRule>
    <cfRule type="cellIs" dxfId="5397" priority="5591" stopIfTrue="1" operator="equal">
      <formula>"Napkin Hs"</formula>
    </cfRule>
    <cfRule type="cellIs" dxfId="5396" priority="5592" stopIfTrue="1" operator="equal">
      <formula>"Towel"</formula>
    </cfRule>
    <cfRule type="cellIs" dxfId="5395" priority="5593" stopIfTrue="1" operator="equal">
      <formula>"Napkin Hs"</formula>
    </cfRule>
    <cfRule type="cellIs" dxfId="5394" priority="5596" stopIfTrue="1" operator="equal">
      <formula>"Towel"</formula>
    </cfRule>
    <cfRule type="cellIs" dxfId="5393" priority="5597" stopIfTrue="1" operator="equal">
      <formula>"Napkin Hs"</formula>
    </cfRule>
    <cfRule type="cellIs" dxfId="5392" priority="5598" stopIfTrue="1" operator="equal">
      <formula>"Towel"</formula>
    </cfRule>
    <cfRule type="cellIs" dxfId="5391" priority="5599" stopIfTrue="1" operator="equal">
      <formula>"Napkin Hs"</formula>
    </cfRule>
    <cfRule type="cellIs" dxfId="5390" priority="5604" stopIfTrue="1" operator="equal">
      <formula>"Towel"</formula>
    </cfRule>
    <cfRule type="cellIs" dxfId="5389" priority="5605" stopIfTrue="1" operator="equal">
      <formula>"Napkin Hs"</formula>
    </cfRule>
    <cfRule type="cellIs" dxfId="5388" priority="5606" stopIfTrue="1" operator="equal">
      <formula>"Towel"</formula>
    </cfRule>
    <cfRule type="cellIs" dxfId="5387" priority="5607" stopIfTrue="1" operator="equal">
      <formula>"Napkin Hs"</formula>
    </cfRule>
    <cfRule type="cellIs" dxfId="5386" priority="5610" stopIfTrue="1" operator="equal">
      <formula>"Towel"</formula>
    </cfRule>
    <cfRule type="cellIs" dxfId="5385" priority="5611" stopIfTrue="1" operator="equal">
      <formula>"Napkin Hs"</formula>
    </cfRule>
    <cfRule type="cellIs" dxfId="5384" priority="5612" stopIfTrue="1" operator="equal">
      <formula>"Towel"</formula>
    </cfRule>
    <cfRule type="cellIs" dxfId="5383" priority="5613" stopIfTrue="1" operator="equal">
      <formula>"Napkin Hs"</formula>
    </cfRule>
    <cfRule type="cellIs" dxfId="5382" priority="5614" stopIfTrue="1" operator="equal">
      <formula>"Towel"</formula>
    </cfRule>
    <cfRule type="cellIs" dxfId="5381" priority="5615" stopIfTrue="1" operator="equal">
      <formula>"Napkin Hs"</formula>
    </cfRule>
    <cfRule type="cellIs" dxfId="5380" priority="5616" stopIfTrue="1" operator="equal">
      <formula>"Towel"</formula>
    </cfRule>
    <cfRule type="cellIs" dxfId="5379" priority="5617" stopIfTrue="1" operator="equal">
      <formula>"Napkin Hs"</formula>
    </cfRule>
    <cfRule type="cellIs" dxfId="5378" priority="5622" stopIfTrue="1" operator="equal">
      <formula>"Towel"</formula>
    </cfRule>
    <cfRule type="cellIs" dxfId="5377" priority="5623" stopIfTrue="1" operator="equal">
      <formula>"Napkin Hs"</formula>
    </cfRule>
    <cfRule type="cellIs" dxfId="5376" priority="5624" stopIfTrue="1" operator="equal">
      <formula>"Towel"</formula>
    </cfRule>
    <cfRule type="cellIs" dxfId="5375" priority="5625" stopIfTrue="1" operator="equal">
      <formula>"Napkin Hs"</formula>
    </cfRule>
    <cfRule type="cellIs" dxfId="5374" priority="5628" stopIfTrue="1" operator="equal">
      <formula>"Towel"</formula>
    </cfRule>
    <cfRule type="cellIs" dxfId="5373" priority="5629" stopIfTrue="1" operator="equal">
      <formula>"Napkin Hs"</formula>
    </cfRule>
    <cfRule type="cellIs" dxfId="5372" priority="5630" stopIfTrue="1" operator="equal">
      <formula>"Towel"</formula>
    </cfRule>
    <cfRule type="cellIs" dxfId="5371" priority="5631" stopIfTrue="1" operator="equal">
      <formula>"Napkin Hs"</formula>
    </cfRule>
    <cfRule type="cellIs" dxfId="5370" priority="5632" stopIfTrue="1" operator="equal">
      <formula>"Towel"</formula>
    </cfRule>
    <cfRule type="cellIs" dxfId="5369" priority="5633" stopIfTrue="1" operator="equal">
      <formula>"Napkin Hs"</formula>
    </cfRule>
    <cfRule type="cellIs" dxfId="5368" priority="5634" stopIfTrue="1" operator="equal">
      <formula>"Towel"</formula>
    </cfRule>
    <cfRule type="cellIs" dxfId="5367" priority="5635" stopIfTrue="1" operator="equal">
      <formula>"Napkin Hs"</formula>
    </cfRule>
    <cfRule type="cellIs" dxfId="5366" priority="5640" stopIfTrue="1" operator="equal">
      <formula>"Towel"</formula>
    </cfRule>
    <cfRule type="cellIs" dxfId="5365" priority="5641" stopIfTrue="1" operator="equal">
      <formula>"Napkin Hs"</formula>
    </cfRule>
    <cfRule type="cellIs" dxfId="5364" priority="5642" stopIfTrue="1" operator="equal">
      <formula>"Towel"</formula>
    </cfRule>
    <cfRule type="cellIs" dxfId="5363" priority="5643" stopIfTrue="1" operator="equal">
      <formula>"Napkin Hs"</formula>
    </cfRule>
    <cfRule type="cellIs" dxfId="5362" priority="5646" stopIfTrue="1" operator="equal">
      <formula>"Towel"</formula>
    </cfRule>
    <cfRule type="cellIs" dxfId="5361" priority="5647" stopIfTrue="1" operator="equal">
      <formula>"Napkin Hs"</formula>
    </cfRule>
    <cfRule type="cellIs" dxfId="5360" priority="5648" stopIfTrue="1" operator="equal">
      <formula>"Towel"</formula>
    </cfRule>
    <cfRule type="cellIs" dxfId="5359" priority="5649" stopIfTrue="1" operator="equal">
      <formula>"Napkin Hs"</formula>
    </cfRule>
  </conditionalFormatting>
  <conditionalFormatting sqref="C77">
    <cfRule type="cellIs" dxfId="5358" priority="5553" stopIfTrue="1" operator="equal">
      <formula>"Napkin Hs"</formula>
    </cfRule>
  </conditionalFormatting>
  <conditionalFormatting sqref="C77">
    <cfRule type="cellIs" dxfId="5357" priority="5552" stopIfTrue="1" operator="equal">
      <formula>"Napkin Hs"</formula>
    </cfRule>
  </conditionalFormatting>
  <conditionalFormatting sqref="C77">
    <cfRule type="cellIs" dxfId="5356" priority="5551" stopIfTrue="1" operator="equal">
      <formula>"Napkin Hs"</formula>
    </cfRule>
  </conditionalFormatting>
  <conditionalFormatting sqref="C77">
    <cfRule type="cellIs" dxfId="5355" priority="5550" stopIfTrue="1" operator="equal">
      <formula>"Napkin Hs"</formula>
    </cfRule>
  </conditionalFormatting>
  <conditionalFormatting sqref="C77">
    <cfRule type="cellIs" dxfId="5354" priority="5549" stopIfTrue="1" operator="equal">
      <formula>"Napkin Hs"</formula>
    </cfRule>
  </conditionalFormatting>
  <conditionalFormatting sqref="C77">
    <cfRule type="cellIs" dxfId="5353" priority="5548" stopIfTrue="1" operator="equal">
      <formula>"Napkin Hs"</formula>
    </cfRule>
  </conditionalFormatting>
  <conditionalFormatting sqref="C77">
    <cfRule type="cellIs" dxfId="5352" priority="5544" stopIfTrue="1" operator="equal">
      <formula>"Towel"</formula>
    </cfRule>
    <cfRule type="cellIs" dxfId="5351" priority="5545" stopIfTrue="1" operator="equal">
      <formula>"Napkin Hs"</formula>
    </cfRule>
  </conditionalFormatting>
  <conditionalFormatting sqref="C77">
    <cfRule type="cellIs" dxfId="5350" priority="5546" stopIfTrue="1" operator="equal">
      <formula>"Towel"</formula>
    </cfRule>
    <cfRule type="cellIs" dxfId="5349" priority="5547" stopIfTrue="1" operator="equal">
      <formula>"Napkin Hs"</formula>
    </cfRule>
  </conditionalFormatting>
  <conditionalFormatting sqref="C77">
    <cfRule type="cellIs" dxfId="5348" priority="5540" stopIfTrue="1" operator="equal">
      <formula>"Towel"</formula>
    </cfRule>
    <cfRule type="cellIs" dxfId="5347" priority="5541" stopIfTrue="1" operator="equal">
      <formula>"Napkin Hs"</formula>
    </cfRule>
  </conditionalFormatting>
  <conditionalFormatting sqref="C77">
    <cfRule type="cellIs" dxfId="5346" priority="5542" stopIfTrue="1" operator="equal">
      <formula>"Towel"</formula>
    </cfRule>
    <cfRule type="cellIs" dxfId="5345" priority="5543" stopIfTrue="1" operator="equal">
      <formula>"Napkin Hs"</formula>
    </cfRule>
  </conditionalFormatting>
  <conditionalFormatting sqref="B77:C77">
    <cfRule type="cellIs" dxfId="5344" priority="5967" stopIfTrue="1" operator="equal">
      <formula>"Towel"</formula>
    </cfRule>
    <cfRule type="cellIs" dxfId="5343" priority="5968" stopIfTrue="1" operator="equal">
      <formula>"Napkin Hs"</formula>
    </cfRule>
  </conditionalFormatting>
  <conditionalFormatting sqref="C77">
    <cfRule type="cellIs" dxfId="5342" priority="5963" stopIfTrue="1" operator="equal">
      <formula>"Towel"</formula>
    </cfRule>
    <cfRule type="cellIs" dxfId="5341" priority="5964" stopIfTrue="1" operator="equal">
      <formula>"Napkin Hs"</formula>
    </cfRule>
  </conditionalFormatting>
  <conditionalFormatting sqref="C77">
    <cfRule type="cellIs" dxfId="5340" priority="5965" stopIfTrue="1" operator="equal">
      <formula>"Towel"</formula>
    </cfRule>
    <cfRule type="cellIs" dxfId="5339" priority="5966" stopIfTrue="1" operator="equal">
      <formula>"Napkin Hs"</formula>
    </cfRule>
  </conditionalFormatting>
  <conditionalFormatting sqref="C77">
    <cfRule type="cellIs" dxfId="5338" priority="5959" stopIfTrue="1" operator="equal">
      <formula>"Towel"</formula>
    </cfRule>
    <cfRule type="cellIs" dxfId="5337" priority="5960" stopIfTrue="1" operator="equal">
      <formula>"Napkin Hs"</formula>
    </cfRule>
  </conditionalFormatting>
  <conditionalFormatting sqref="C77">
    <cfRule type="cellIs" dxfId="5336" priority="5961" stopIfTrue="1" operator="equal">
      <formula>"Towel"</formula>
    </cfRule>
    <cfRule type="cellIs" dxfId="5335" priority="5962" stopIfTrue="1" operator="equal">
      <formula>"Napkin Hs"</formula>
    </cfRule>
  </conditionalFormatting>
  <conditionalFormatting sqref="C77">
    <cfRule type="cellIs" dxfId="5334" priority="5957" stopIfTrue="1" operator="equal">
      <formula>"Towel"</formula>
    </cfRule>
    <cfRule type="cellIs" dxfId="5333" priority="5958" stopIfTrue="1" operator="equal">
      <formula>"Napkin Hs"</formula>
    </cfRule>
  </conditionalFormatting>
  <conditionalFormatting sqref="B77">
    <cfRule type="cellIs" dxfId="5332" priority="5955" stopIfTrue="1" operator="equal">
      <formula>"Towel"</formula>
    </cfRule>
    <cfRule type="cellIs" dxfId="5331" priority="5956" stopIfTrue="1" operator="equal">
      <formula>"Napkin Hs"</formula>
    </cfRule>
  </conditionalFormatting>
  <conditionalFormatting sqref="B77:C77">
    <cfRule type="cellIs" dxfId="5330" priority="5953" stopIfTrue="1" operator="equal">
      <formula>"Towel"</formula>
    </cfRule>
    <cfRule type="cellIs" dxfId="5329" priority="5954" stopIfTrue="1" operator="equal">
      <formula>"Napkin Hs"</formula>
    </cfRule>
  </conditionalFormatting>
  <conditionalFormatting sqref="C77">
    <cfRule type="cellIs" dxfId="5328" priority="5949" stopIfTrue="1" operator="equal">
      <formula>"Towel"</formula>
    </cfRule>
    <cfRule type="cellIs" dxfId="5327" priority="5950" stopIfTrue="1" operator="equal">
      <formula>"Napkin Hs"</formula>
    </cfRule>
  </conditionalFormatting>
  <conditionalFormatting sqref="C77">
    <cfRule type="cellIs" dxfId="5326" priority="5952" stopIfTrue="1" operator="equal">
      <formula>"Napkin Hs"</formula>
    </cfRule>
  </conditionalFormatting>
  <conditionalFormatting sqref="C77">
    <cfRule type="cellIs" dxfId="5325" priority="5951" stopIfTrue="1" operator="equal">
      <formula>"Towel"</formula>
    </cfRule>
  </conditionalFormatting>
  <conditionalFormatting sqref="C85">
    <cfRule type="cellIs" dxfId="5324" priority="5532" stopIfTrue="1" operator="equal">
      <formula>"Towel"</formula>
    </cfRule>
    <cfRule type="cellIs" dxfId="5323" priority="5533" stopIfTrue="1" operator="equal">
      <formula>"Napkin Hs"</formula>
    </cfRule>
  </conditionalFormatting>
  <conditionalFormatting sqref="C85">
    <cfRule type="cellIs" dxfId="5322" priority="5534" stopIfTrue="1" operator="equal">
      <formula>"Towel"</formula>
    </cfRule>
    <cfRule type="cellIs" dxfId="5321" priority="5535" stopIfTrue="1" operator="equal">
      <formula>"Napkin Hs"</formula>
    </cfRule>
  </conditionalFormatting>
  <conditionalFormatting sqref="C85">
    <cfRule type="cellIs" dxfId="5320" priority="5530" stopIfTrue="1" operator="equal">
      <formula>"Towel"</formula>
    </cfRule>
    <cfRule type="cellIs" dxfId="5319" priority="5531" stopIfTrue="1" operator="equal">
      <formula>"Napkin Hs"</formula>
    </cfRule>
  </conditionalFormatting>
  <conditionalFormatting sqref="C85">
    <cfRule type="cellIs" dxfId="5318" priority="5528" stopIfTrue="1" operator="equal">
      <formula>"Towel"</formula>
    </cfRule>
    <cfRule type="cellIs" dxfId="5317" priority="5529" stopIfTrue="1" operator="equal">
      <formula>"Napkin Hs"</formula>
    </cfRule>
  </conditionalFormatting>
  <conditionalFormatting sqref="C85">
    <cfRule type="cellIs" dxfId="5316" priority="5536" stopIfTrue="1" operator="equal">
      <formula>"Towel"</formula>
    </cfRule>
    <cfRule type="cellIs" dxfId="5315" priority="5537" stopIfTrue="1" operator="equal">
      <formula>"Napkin Hs"</formula>
    </cfRule>
  </conditionalFormatting>
  <conditionalFormatting sqref="C85">
    <cfRule type="cellIs" dxfId="5314" priority="5538" stopIfTrue="1" operator="equal">
      <formula>"Towel"</formula>
    </cfRule>
    <cfRule type="cellIs" dxfId="5313" priority="5539" stopIfTrue="1" operator="equal">
      <formula>"Napkin Hs"</formula>
    </cfRule>
  </conditionalFormatting>
  <conditionalFormatting sqref="B85">
    <cfRule type="cellIs" dxfId="5312" priority="5526" stopIfTrue="1" operator="equal">
      <formula>"Towel"</formula>
    </cfRule>
    <cfRule type="cellIs" dxfId="5311" priority="5527" stopIfTrue="1" operator="equal">
      <formula>"Napkin Hs"</formula>
    </cfRule>
  </conditionalFormatting>
  <conditionalFormatting sqref="B83:C83">
    <cfRule type="cellIs" dxfId="5310" priority="5524" stopIfTrue="1" operator="equal">
      <formula>"Towel"</formula>
    </cfRule>
    <cfRule type="cellIs" dxfId="5309" priority="5525" stopIfTrue="1" operator="equal">
      <formula>"Napkin Hs"</formula>
    </cfRule>
  </conditionalFormatting>
  <conditionalFormatting sqref="C83">
    <cfRule type="cellIs" dxfId="5308" priority="5522" stopIfTrue="1" operator="equal">
      <formula>"Towel"</formula>
    </cfRule>
    <cfRule type="cellIs" dxfId="5307" priority="5523" stopIfTrue="1" operator="equal">
      <formula>"Napkin Hs"</formula>
    </cfRule>
  </conditionalFormatting>
  <conditionalFormatting sqref="C83">
    <cfRule type="cellIs" dxfId="5306" priority="5520" stopIfTrue="1" operator="equal">
      <formula>"Towel"</formula>
    </cfRule>
    <cfRule type="cellIs" dxfId="5305" priority="5521" stopIfTrue="1" operator="equal">
      <formula>"Napkin Hs"</formula>
    </cfRule>
  </conditionalFormatting>
  <conditionalFormatting sqref="C83">
    <cfRule type="cellIs" dxfId="5304" priority="5506" stopIfTrue="1" operator="equal">
      <formula>"Towel"</formula>
    </cfRule>
    <cfRule type="cellIs" dxfId="5303" priority="5507" stopIfTrue="1" operator="equal">
      <formula>"Napkin Hs"</formula>
    </cfRule>
  </conditionalFormatting>
  <conditionalFormatting sqref="C83">
    <cfRule type="cellIs" dxfId="5302" priority="5504" stopIfTrue="1" operator="equal">
      <formula>"Towel"</formula>
    </cfRule>
    <cfRule type="cellIs" dxfId="5301" priority="5505" stopIfTrue="1" operator="equal">
      <formula>"Napkin Hs"</formula>
    </cfRule>
  </conditionalFormatting>
  <conditionalFormatting sqref="C83">
    <cfRule type="cellIs" dxfId="5300" priority="5512" stopIfTrue="1" operator="equal">
      <formula>"Towel"</formula>
    </cfRule>
    <cfRule type="cellIs" dxfId="5299" priority="5513" stopIfTrue="1" operator="equal">
      <formula>"Napkin Hs"</formula>
    </cfRule>
  </conditionalFormatting>
  <conditionalFormatting sqref="B83:C83">
    <cfRule type="cellIs" dxfId="5298" priority="5514" stopIfTrue="1" operator="equal">
      <formula>"Towel"</formula>
    </cfRule>
    <cfRule type="cellIs" dxfId="5297" priority="5515" stopIfTrue="1" operator="equal">
      <formula>"Napkin Hs"</formula>
    </cfRule>
  </conditionalFormatting>
  <conditionalFormatting sqref="C83">
    <cfRule type="cellIs" dxfId="5296" priority="5510" stopIfTrue="1" operator="equal">
      <formula>"Towel"</formula>
    </cfRule>
    <cfRule type="cellIs" dxfId="5295" priority="5511" stopIfTrue="1" operator="equal">
      <formula>"Napkin Hs"</formula>
    </cfRule>
  </conditionalFormatting>
  <conditionalFormatting sqref="B83:C83">
    <cfRule type="cellIs" dxfId="5294" priority="5508" stopIfTrue="1" operator="equal">
      <formula>"Towel"</formula>
    </cfRule>
    <cfRule type="cellIs" dxfId="5293" priority="5509" stopIfTrue="1" operator="equal">
      <formula>"Napkin Hs"</formula>
    </cfRule>
  </conditionalFormatting>
  <conditionalFormatting sqref="C83">
    <cfRule type="cellIs" dxfId="5292" priority="5516" stopIfTrue="1" operator="equal">
      <formula>"Towel"</formula>
    </cfRule>
    <cfRule type="cellIs" dxfId="5291" priority="5517" stopIfTrue="1" operator="equal">
      <formula>"Napkin Hs"</formula>
    </cfRule>
  </conditionalFormatting>
  <conditionalFormatting sqref="C83">
    <cfRule type="cellIs" dxfId="5290" priority="5518" stopIfTrue="1" operator="equal">
      <formula>"Towel"</formula>
    </cfRule>
    <cfRule type="cellIs" dxfId="5289" priority="5519" stopIfTrue="1" operator="equal">
      <formula>"Napkin Hs"</formula>
    </cfRule>
  </conditionalFormatting>
  <conditionalFormatting sqref="C83">
    <cfRule type="cellIs" dxfId="5288" priority="5500" stopIfTrue="1" operator="equal">
      <formula>"Towel"</formula>
    </cfRule>
    <cfRule type="cellIs" dxfId="5287" priority="5501" stopIfTrue="1" operator="equal">
      <formula>"Napkin Hs"</formula>
    </cfRule>
  </conditionalFormatting>
  <conditionalFormatting sqref="B83:C83">
    <cfRule type="cellIs" dxfId="5286" priority="5502" stopIfTrue="1" operator="equal">
      <formula>"Towel"</formula>
    </cfRule>
    <cfRule type="cellIs" dxfId="5285" priority="5503" stopIfTrue="1" operator="equal">
      <formula>"Napkin Hs"</formula>
    </cfRule>
  </conditionalFormatting>
  <conditionalFormatting sqref="C83">
    <cfRule type="cellIs" dxfId="5284" priority="5498" stopIfTrue="1" operator="equal">
      <formula>"Towel"</formula>
    </cfRule>
    <cfRule type="cellIs" dxfId="5283" priority="5499" stopIfTrue="1" operator="equal">
      <formula>"Napkin Hs"</formula>
    </cfRule>
  </conditionalFormatting>
  <conditionalFormatting sqref="B83:C83">
    <cfRule type="cellIs" dxfId="5282" priority="5496" stopIfTrue="1" operator="equal">
      <formula>"Towel"</formula>
    </cfRule>
    <cfRule type="cellIs" dxfId="5281" priority="5497" stopIfTrue="1" operator="equal">
      <formula>"Napkin Hs"</formula>
    </cfRule>
  </conditionalFormatting>
  <conditionalFormatting sqref="C83">
    <cfRule type="cellIs" dxfId="5280" priority="5482" stopIfTrue="1" operator="equal">
      <formula>"Towel"</formula>
    </cfRule>
    <cfRule type="cellIs" dxfId="5279" priority="5483" stopIfTrue="1" operator="equal">
      <formula>"Napkin Hs"</formula>
    </cfRule>
  </conditionalFormatting>
  <conditionalFormatting sqref="C83">
    <cfRule type="cellIs" dxfId="5278" priority="5480" stopIfTrue="1" operator="equal">
      <formula>"Towel"</formula>
    </cfRule>
    <cfRule type="cellIs" dxfId="5277" priority="5481" stopIfTrue="1" operator="equal">
      <formula>"Napkin Hs"</formula>
    </cfRule>
  </conditionalFormatting>
  <conditionalFormatting sqref="C83">
    <cfRule type="cellIs" dxfId="5276" priority="5488" stopIfTrue="1" operator="equal">
      <formula>"Towel"</formula>
    </cfRule>
    <cfRule type="cellIs" dxfId="5275" priority="5489" stopIfTrue="1" operator="equal">
      <formula>"Napkin Hs"</formula>
    </cfRule>
  </conditionalFormatting>
  <conditionalFormatting sqref="B83:C83">
    <cfRule type="cellIs" dxfId="5274" priority="5490" stopIfTrue="1" operator="equal">
      <formula>"Towel"</formula>
    </cfRule>
    <cfRule type="cellIs" dxfId="5273" priority="5491" stopIfTrue="1" operator="equal">
      <formula>"Napkin Hs"</formula>
    </cfRule>
  </conditionalFormatting>
  <conditionalFormatting sqref="C83">
    <cfRule type="cellIs" dxfId="5272" priority="5486" stopIfTrue="1" operator="equal">
      <formula>"Towel"</formula>
    </cfRule>
    <cfRule type="cellIs" dxfId="5271" priority="5487" stopIfTrue="1" operator="equal">
      <formula>"Napkin Hs"</formula>
    </cfRule>
  </conditionalFormatting>
  <conditionalFormatting sqref="B83:C83">
    <cfRule type="cellIs" dxfId="5270" priority="5484" stopIfTrue="1" operator="equal">
      <formula>"Towel"</formula>
    </cfRule>
    <cfRule type="cellIs" dxfId="5269" priority="5485" stopIfTrue="1" operator="equal">
      <formula>"Napkin Hs"</formula>
    </cfRule>
  </conditionalFormatting>
  <conditionalFormatting sqref="C83">
    <cfRule type="cellIs" dxfId="5268" priority="5492" stopIfTrue="1" operator="equal">
      <formula>"Towel"</formula>
    </cfRule>
    <cfRule type="cellIs" dxfId="5267" priority="5493" stopIfTrue="1" operator="equal">
      <formula>"Napkin Hs"</formula>
    </cfRule>
  </conditionalFormatting>
  <conditionalFormatting sqref="C83">
    <cfRule type="cellIs" dxfId="5266" priority="5494" stopIfTrue="1" operator="equal">
      <formula>"Towel"</formula>
    </cfRule>
    <cfRule type="cellIs" dxfId="5265" priority="5495" stopIfTrue="1" operator="equal">
      <formula>"Napkin Hs"</formula>
    </cfRule>
  </conditionalFormatting>
  <conditionalFormatting sqref="C83">
    <cfRule type="cellIs" dxfId="5264" priority="5476" stopIfTrue="1" operator="equal">
      <formula>"Towel"</formula>
    </cfRule>
    <cfRule type="cellIs" dxfId="5263" priority="5477" stopIfTrue="1" operator="equal">
      <formula>"Napkin Hs"</formula>
    </cfRule>
  </conditionalFormatting>
  <conditionalFormatting sqref="B83:C83">
    <cfRule type="cellIs" dxfId="5262" priority="5478" stopIfTrue="1" operator="equal">
      <formula>"Towel"</formula>
    </cfRule>
    <cfRule type="cellIs" dxfId="5261" priority="5479" stopIfTrue="1" operator="equal">
      <formula>"Napkin Hs"</formula>
    </cfRule>
  </conditionalFormatting>
  <conditionalFormatting sqref="C83">
    <cfRule type="cellIs" dxfId="5260" priority="5474" stopIfTrue="1" operator="equal">
      <formula>"Towel"</formula>
    </cfRule>
    <cfRule type="cellIs" dxfId="5259" priority="5475" stopIfTrue="1" operator="equal">
      <formula>"Napkin Hs"</formula>
    </cfRule>
  </conditionalFormatting>
  <conditionalFormatting sqref="B83:C83">
    <cfRule type="cellIs" dxfId="5258" priority="5472" stopIfTrue="1" operator="equal">
      <formula>"Towel"</formula>
    </cfRule>
    <cfRule type="cellIs" dxfId="5257" priority="5473" stopIfTrue="1" operator="equal">
      <formula>"Napkin Hs"</formula>
    </cfRule>
  </conditionalFormatting>
  <conditionalFormatting sqref="B83:C83">
    <cfRule type="cellIs" dxfId="5256" priority="5450" stopIfTrue="1" operator="equal">
      <formula>"Towel"</formula>
    </cfRule>
    <cfRule type="cellIs" dxfId="5255" priority="5451" stopIfTrue="1" operator="equal">
      <formula>"Napkin Hs"</formula>
    </cfRule>
  </conditionalFormatting>
  <conditionalFormatting sqref="C83">
    <cfRule type="cellIs" dxfId="5254" priority="5446" stopIfTrue="1" operator="equal">
      <formula>"Towel"</formula>
    </cfRule>
    <cfRule type="cellIs" dxfId="5253" priority="5447" stopIfTrue="1" operator="equal">
      <formula>"Napkin Hs"</formula>
    </cfRule>
  </conditionalFormatting>
  <conditionalFormatting sqref="C83">
    <cfRule type="cellIs" dxfId="5252" priority="5449" stopIfTrue="1" operator="equal">
      <formula>"Napkin Hs"</formula>
    </cfRule>
  </conditionalFormatting>
  <conditionalFormatting sqref="C83">
    <cfRule type="cellIs" dxfId="5251" priority="5448" stopIfTrue="1" operator="equal">
      <formula>"Towel"</formula>
    </cfRule>
  </conditionalFormatting>
  <conditionalFormatting sqref="B83">
    <cfRule type="cellIs" dxfId="5250" priority="5444" stopIfTrue="1" operator="equal">
      <formula>"Towel"</formula>
    </cfRule>
    <cfRule type="cellIs" dxfId="5249" priority="5445" stopIfTrue="1" operator="equal">
      <formula>"Napkin Hs"</formula>
    </cfRule>
  </conditionalFormatting>
  <conditionalFormatting sqref="B83">
    <cfRule type="cellIs" dxfId="5248" priority="5442" stopIfTrue="1" operator="equal">
      <formula>"Towel"</formula>
    </cfRule>
    <cfRule type="cellIs" dxfId="5247" priority="5443" stopIfTrue="1" operator="equal">
      <formula>"Napkin Hs"</formula>
    </cfRule>
  </conditionalFormatting>
  <conditionalFormatting sqref="B83">
    <cfRule type="cellIs" dxfId="5246" priority="5440" stopIfTrue="1" operator="equal">
      <formula>"Towel"</formula>
    </cfRule>
    <cfRule type="cellIs" dxfId="5245" priority="5441" stopIfTrue="1" operator="equal">
      <formula>"Napkin Hs"</formula>
    </cfRule>
  </conditionalFormatting>
  <conditionalFormatting sqref="B83">
    <cfRule type="cellIs" dxfId="5244" priority="5438" stopIfTrue="1" operator="equal">
      <formula>"Towel"</formula>
    </cfRule>
    <cfRule type="cellIs" dxfId="5243" priority="5439" stopIfTrue="1" operator="equal">
      <formula>"Napkin Hs"</formula>
    </cfRule>
  </conditionalFormatting>
  <conditionalFormatting sqref="B83">
    <cfRule type="cellIs" dxfId="5242" priority="5436" stopIfTrue="1" operator="equal">
      <formula>"Towel"</formula>
    </cfRule>
    <cfRule type="cellIs" dxfId="5241" priority="5437" stopIfTrue="1" operator="equal">
      <formula>"Napkin Hs"</formula>
    </cfRule>
  </conditionalFormatting>
  <conditionalFormatting sqref="B83">
    <cfRule type="cellIs" dxfId="5240" priority="5434" stopIfTrue="1" operator="equal">
      <formula>"Towel"</formula>
    </cfRule>
    <cfRule type="cellIs" dxfId="5239" priority="5435" stopIfTrue="1" operator="equal">
      <formula>"Napkin Hs"</formula>
    </cfRule>
  </conditionalFormatting>
  <conditionalFormatting sqref="B83">
    <cfRule type="cellIs" dxfId="5238" priority="5432" stopIfTrue="1" operator="equal">
      <formula>"Towel"</formula>
    </cfRule>
    <cfRule type="cellIs" dxfId="5237" priority="5433" stopIfTrue="1" operator="equal">
      <formula>"Napkin Hs"</formula>
    </cfRule>
  </conditionalFormatting>
  <conditionalFormatting sqref="B83">
    <cfRule type="cellIs" dxfId="5236" priority="5430" stopIfTrue="1" operator="equal">
      <formula>"Towel"</formula>
    </cfRule>
    <cfRule type="cellIs" dxfId="5235" priority="5431" stopIfTrue="1" operator="equal">
      <formula>"Napkin Hs"</formula>
    </cfRule>
  </conditionalFormatting>
  <conditionalFormatting sqref="B83">
    <cfRule type="cellIs" dxfId="5234" priority="5429" stopIfTrue="1" operator="equal">
      <formula>"Napkin Hs"</formula>
    </cfRule>
  </conditionalFormatting>
  <conditionalFormatting sqref="B83">
    <cfRule type="cellIs" dxfId="5233" priority="5428" stopIfTrue="1" operator="equal">
      <formula>"Napkin Hs"</formula>
    </cfRule>
  </conditionalFormatting>
  <conditionalFormatting sqref="B83">
    <cfRule type="cellIs" dxfId="5232" priority="5427" stopIfTrue="1" operator="equal">
      <formula>"Napkin Hs"</formula>
    </cfRule>
  </conditionalFormatting>
  <conditionalFormatting sqref="C83">
    <cfRule type="cellIs" dxfId="5231" priority="5425" stopIfTrue="1" operator="equal">
      <formula>"Towel"</formula>
    </cfRule>
    <cfRule type="cellIs" dxfId="5230" priority="5426" stopIfTrue="1" operator="equal">
      <formula>"Napkin Hs"</formula>
    </cfRule>
  </conditionalFormatting>
  <conditionalFormatting sqref="C83">
    <cfRule type="cellIs" dxfId="5229" priority="5421" stopIfTrue="1" operator="equal">
      <formula>"Towel"</formula>
    </cfRule>
    <cfRule type="cellIs" dxfId="5228" priority="5422" stopIfTrue="1" operator="equal">
      <formula>"Napkin Hs"</formula>
    </cfRule>
  </conditionalFormatting>
  <conditionalFormatting sqref="C83">
    <cfRule type="cellIs" dxfId="5227" priority="5423" stopIfTrue="1" operator="equal">
      <formula>"Towel"</formula>
    </cfRule>
    <cfRule type="cellIs" dxfId="5226" priority="5424" stopIfTrue="1" operator="equal">
      <formula>"Napkin Hs"</formula>
    </cfRule>
  </conditionalFormatting>
  <conditionalFormatting sqref="C83">
    <cfRule type="cellIs" dxfId="5225" priority="5419" stopIfTrue="1" operator="equal">
      <formula>"Towel"</formula>
    </cfRule>
    <cfRule type="cellIs" dxfId="5224" priority="5420" stopIfTrue="1" operator="equal">
      <formula>"Napkin Hs"</formula>
    </cfRule>
  </conditionalFormatting>
  <conditionalFormatting sqref="C83">
    <cfRule type="cellIs" dxfId="5223" priority="5417" stopIfTrue="1" operator="equal">
      <formula>"Towel"</formula>
    </cfRule>
    <cfRule type="cellIs" dxfId="5222" priority="5418" stopIfTrue="1" operator="equal">
      <formula>"Napkin Hs"</formula>
    </cfRule>
  </conditionalFormatting>
  <conditionalFormatting sqref="C83">
    <cfRule type="cellIs" dxfId="5221" priority="5415" stopIfTrue="1" operator="equal">
      <formula>"Towel"</formula>
    </cfRule>
    <cfRule type="cellIs" dxfId="5220" priority="5416" stopIfTrue="1" operator="equal">
      <formula>"Napkin Hs"</formula>
    </cfRule>
  </conditionalFormatting>
  <conditionalFormatting sqref="C83">
    <cfRule type="cellIs" dxfId="5219" priority="5407" stopIfTrue="1" operator="equal">
      <formula>"Towel"</formula>
    </cfRule>
    <cfRule type="cellIs" dxfId="5218" priority="5408" stopIfTrue="1" operator="equal">
      <formula>"Napkin Hs"</formula>
    </cfRule>
  </conditionalFormatting>
  <conditionalFormatting sqref="C83">
    <cfRule type="cellIs" dxfId="5217" priority="5409" stopIfTrue="1" operator="equal">
      <formula>"Towel"</formula>
    </cfRule>
    <cfRule type="cellIs" dxfId="5216" priority="5410" stopIfTrue="1" operator="equal">
      <formula>"Napkin Hs"</formula>
    </cfRule>
  </conditionalFormatting>
  <conditionalFormatting sqref="C83">
    <cfRule type="cellIs" dxfId="5215" priority="5405" stopIfTrue="1" operator="equal">
      <formula>"Towel"</formula>
    </cfRule>
    <cfRule type="cellIs" dxfId="5214" priority="5406" stopIfTrue="1" operator="equal">
      <formula>"Napkin Hs"</formula>
    </cfRule>
  </conditionalFormatting>
  <conditionalFormatting sqref="C83">
    <cfRule type="cellIs" dxfId="5213" priority="5403" stopIfTrue="1" operator="equal">
      <formula>"Towel"</formula>
    </cfRule>
    <cfRule type="cellIs" dxfId="5212" priority="5404" stopIfTrue="1" operator="equal">
      <formula>"Napkin Hs"</formula>
    </cfRule>
  </conditionalFormatting>
  <conditionalFormatting sqref="C83">
    <cfRule type="cellIs" dxfId="5211" priority="5411" stopIfTrue="1" operator="equal">
      <formula>"Towel"</formula>
    </cfRule>
    <cfRule type="cellIs" dxfId="5210" priority="5412" stopIfTrue="1" operator="equal">
      <formula>"Napkin Hs"</formula>
    </cfRule>
  </conditionalFormatting>
  <conditionalFormatting sqref="C83">
    <cfRule type="cellIs" dxfId="5209" priority="5413" stopIfTrue="1" operator="equal">
      <formula>"Towel"</formula>
    </cfRule>
    <cfRule type="cellIs" dxfId="5208" priority="5414" stopIfTrue="1" operator="equal">
      <formula>"Napkin Hs"</formula>
    </cfRule>
  </conditionalFormatting>
  <conditionalFormatting sqref="C83">
    <cfRule type="cellIs" dxfId="5207" priority="5401" stopIfTrue="1" operator="equal">
      <formula>"Towel"</formula>
    </cfRule>
    <cfRule type="cellIs" dxfId="5206" priority="5402" stopIfTrue="1" operator="equal">
      <formula>"Napkin Hs"</formula>
    </cfRule>
  </conditionalFormatting>
  <conditionalFormatting sqref="C83">
    <cfRule type="cellIs" dxfId="5205" priority="5397" stopIfTrue="1" operator="equal">
      <formula>"Towel"</formula>
    </cfRule>
    <cfRule type="cellIs" dxfId="5204" priority="5398" stopIfTrue="1" operator="equal">
      <formula>"Napkin Hs"</formula>
    </cfRule>
  </conditionalFormatting>
  <conditionalFormatting sqref="C83">
    <cfRule type="cellIs" dxfId="5203" priority="5399" stopIfTrue="1" operator="equal">
      <formula>"Towel"</formula>
    </cfRule>
    <cfRule type="cellIs" dxfId="5202" priority="5400" stopIfTrue="1" operator="equal">
      <formula>"Napkin Hs"</formula>
    </cfRule>
  </conditionalFormatting>
  <conditionalFormatting sqref="C83">
    <cfRule type="cellIs" dxfId="5201" priority="5395" stopIfTrue="1" operator="equal">
      <formula>"Towel"</formula>
    </cfRule>
    <cfRule type="cellIs" dxfId="5200" priority="5396" stopIfTrue="1" operator="equal">
      <formula>"Napkin Hs"</formula>
    </cfRule>
  </conditionalFormatting>
  <conditionalFormatting sqref="C83">
    <cfRule type="cellIs" dxfId="5199" priority="5393" stopIfTrue="1" operator="equal">
      <formula>"Towel"</formula>
    </cfRule>
    <cfRule type="cellIs" dxfId="5198" priority="5394" stopIfTrue="1" operator="equal">
      <formula>"Napkin Hs"</formula>
    </cfRule>
  </conditionalFormatting>
  <conditionalFormatting sqref="C83">
    <cfRule type="cellIs" dxfId="5197" priority="5391" stopIfTrue="1" operator="equal">
      <formula>"Towel"</formula>
    </cfRule>
    <cfRule type="cellIs" dxfId="5196" priority="5392" stopIfTrue="1" operator="equal">
      <formula>"Napkin Hs"</formula>
    </cfRule>
  </conditionalFormatting>
  <conditionalFormatting sqref="C83">
    <cfRule type="cellIs" dxfId="5195" priority="5383" stopIfTrue="1" operator="equal">
      <formula>"Towel"</formula>
    </cfRule>
    <cfRule type="cellIs" dxfId="5194" priority="5384" stopIfTrue="1" operator="equal">
      <formula>"Napkin Hs"</formula>
    </cfRule>
  </conditionalFormatting>
  <conditionalFormatting sqref="C83">
    <cfRule type="cellIs" dxfId="5193" priority="5385" stopIfTrue="1" operator="equal">
      <formula>"Towel"</formula>
    </cfRule>
    <cfRule type="cellIs" dxfId="5192" priority="5386" stopIfTrue="1" operator="equal">
      <formula>"Napkin Hs"</formula>
    </cfRule>
  </conditionalFormatting>
  <conditionalFormatting sqref="C83">
    <cfRule type="cellIs" dxfId="5191" priority="5381" stopIfTrue="1" operator="equal">
      <formula>"Towel"</formula>
    </cfRule>
    <cfRule type="cellIs" dxfId="5190" priority="5382" stopIfTrue="1" operator="equal">
      <formula>"Napkin Hs"</formula>
    </cfRule>
  </conditionalFormatting>
  <conditionalFormatting sqref="C83">
    <cfRule type="cellIs" dxfId="5189" priority="5379" stopIfTrue="1" operator="equal">
      <formula>"Towel"</formula>
    </cfRule>
    <cfRule type="cellIs" dxfId="5188" priority="5380" stopIfTrue="1" operator="equal">
      <formula>"Napkin Hs"</formula>
    </cfRule>
  </conditionalFormatting>
  <conditionalFormatting sqref="C83">
    <cfRule type="cellIs" dxfId="5187" priority="5387" stopIfTrue="1" operator="equal">
      <formula>"Towel"</formula>
    </cfRule>
    <cfRule type="cellIs" dxfId="5186" priority="5388" stopIfTrue="1" operator="equal">
      <formula>"Napkin Hs"</formula>
    </cfRule>
  </conditionalFormatting>
  <conditionalFormatting sqref="C83">
    <cfRule type="cellIs" dxfId="5185" priority="5389" stopIfTrue="1" operator="equal">
      <formula>"Towel"</formula>
    </cfRule>
    <cfRule type="cellIs" dxfId="5184" priority="5390" stopIfTrue="1" operator="equal">
      <formula>"Napkin Hs"</formula>
    </cfRule>
  </conditionalFormatting>
  <conditionalFormatting sqref="C83">
    <cfRule type="cellIs" dxfId="5183" priority="5377" stopIfTrue="1" operator="equal">
      <formula>"Towel"</formula>
    </cfRule>
    <cfRule type="cellIs" dxfId="5182" priority="5378" stopIfTrue="1" operator="equal">
      <formula>"Napkin Hs"</formula>
    </cfRule>
  </conditionalFormatting>
  <conditionalFormatting sqref="C83">
    <cfRule type="cellIs" dxfId="5181" priority="5373" stopIfTrue="1" operator="equal">
      <formula>"Towel"</formula>
    </cfRule>
    <cfRule type="cellIs" dxfId="5180" priority="5374" stopIfTrue="1" operator="equal">
      <formula>"Napkin Hs"</formula>
    </cfRule>
  </conditionalFormatting>
  <conditionalFormatting sqref="C83">
    <cfRule type="cellIs" dxfId="5179" priority="5375" stopIfTrue="1" operator="equal">
      <formula>"Towel"</formula>
    </cfRule>
    <cfRule type="cellIs" dxfId="5178" priority="5376" stopIfTrue="1" operator="equal">
      <formula>"Napkin Hs"</formula>
    </cfRule>
  </conditionalFormatting>
  <conditionalFormatting sqref="C83">
    <cfRule type="cellIs" dxfId="5177" priority="5369" stopIfTrue="1" operator="equal">
      <formula>"Towel"</formula>
    </cfRule>
    <cfRule type="cellIs" dxfId="5176" priority="5370" stopIfTrue="1" operator="equal">
      <formula>"Napkin Hs"</formula>
    </cfRule>
  </conditionalFormatting>
  <conditionalFormatting sqref="C83">
    <cfRule type="cellIs" dxfId="5175" priority="5371" stopIfTrue="1" operator="equal">
      <formula>"Towel"</formula>
    </cfRule>
    <cfRule type="cellIs" dxfId="5174" priority="5372" stopIfTrue="1" operator="equal">
      <formula>"Napkin Hs"</formula>
    </cfRule>
  </conditionalFormatting>
  <conditionalFormatting sqref="C83">
    <cfRule type="cellIs" dxfId="5173" priority="5367" stopIfTrue="1" operator="equal">
      <formula>"Towel"</formula>
    </cfRule>
    <cfRule type="cellIs" dxfId="5172" priority="5368" stopIfTrue="1" operator="equal">
      <formula>"Napkin Hs"</formula>
    </cfRule>
  </conditionalFormatting>
  <conditionalFormatting sqref="C83">
    <cfRule type="cellIs" dxfId="5171" priority="5361" stopIfTrue="1" operator="equal">
      <formula>"Towel"</formula>
    </cfRule>
    <cfRule type="cellIs" dxfId="5170" priority="5362" stopIfTrue="1" operator="equal">
      <formula>"Napkin Hs"</formula>
    </cfRule>
  </conditionalFormatting>
  <conditionalFormatting sqref="C83">
    <cfRule type="cellIs" dxfId="5169" priority="5365" stopIfTrue="1" operator="equal">
      <formula>"Towel"</formula>
    </cfRule>
    <cfRule type="cellIs" dxfId="5168" priority="5366" stopIfTrue="1" operator="equal">
      <formula>"Napkin Hs"</formula>
    </cfRule>
  </conditionalFormatting>
  <conditionalFormatting sqref="C83">
    <cfRule type="cellIs" dxfId="5167" priority="5363" stopIfTrue="1" operator="equal">
      <formula>"Towel"</formula>
    </cfRule>
    <cfRule type="cellIs" dxfId="5166" priority="5364" stopIfTrue="1" operator="equal">
      <formula>"Napkin Hs"</formula>
    </cfRule>
  </conditionalFormatting>
  <conditionalFormatting sqref="C83">
    <cfRule type="cellIs" dxfId="5165" priority="5355" stopIfTrue="1" operator="equal">
      <formula>"Towel"</formula>
    </cfRule>
    <cfRule type="cellIs" dxfId="5164" priority="5356" stopIfTrue="1" operator="equal">
      <formula>"Napkin Hs"</formula>
    </cfRule>
  </conditionalFormatting>
  <conditionalFormatting sqref="C83">
    <cfRule type="cellIs" dxfId="5163" priority="5357" stopIfTrue="1" operator="equal">
      <formula>"Towel"</formula>
    </cfRule>
    <cfRule type="cellIs" dxfId="5162" priority="5358" stopIfTrue="1" operator="equal">
      <formula>"Napkin Hs"</formula>
    </cfRule>
  </conditionalFormatting>
  <conditionalFormatting sqref="C83">
    <cfRule type="cellIs" dxfId="5161" priority="5359" stopIfTrue="1" operator="equal">
      <formula>"Towel"</formula>
    </cfRule>
    <cfRule type="cellIs" dxfId="5160" priority="5360" stopIfTrue="1" operator="equal">
      <formula>"Napkin Hs"</formula>
    </cfRule>
  </conditionalFormatting>
  <conditionalFormatting sqref="C83">
    <cfRule type="cellIs" dxfId="5159" priority="5353" stopIfTrue="1" operator="equal">
      <formula>"Towel"</formula>
    </cfRule>
    <cfRule type="cellIs" dxfId="5158" priority="5354" stopIfTrue="1" operator="equal">
      <formula>"Napkin Hs"</formula>
    </cfRule>
  </conditionalFormatting>
  <conditionalFormatting sqref="C83">
    <cfRule type="cellIs" dxfId="5157" priority="5351" stopIfTrue="1" operator="equal">
      <formula>"Towel"</formula>
    </cfRule>
    <cfRule type="cellIs" dxfId="5156" priority="5352" stopIfTrue="1" operator="equal">
      <formula>"Napkin Hs"</formula>
    </cfRule>
  </conditionalFormatting>
  <conditionalFormatting sqref="C83">
    <cfRule type="cellIs" dxfId="5155" priority="5327" stopIfTrue="1" operator="equal">
      <formula>"Towel"</formula>
    </cfRule>
  </conditionalFormatting>
  <conditionalFormatting sqref="C83">
    <cfRule type="cellIs" dxfId="5154" priority="5328" stopIfTrue="1" operator="equal">
      <formula>"Napkin Hs"</formula>
    </cfRule>
    <cfRule type="cellIs" dxfId="5153" priority="5333" stopIfTrue="1" operator="equal">
      <formula>"Towel"</formula>
    </cfRule>
    <cfRule type="cellIs" dxfId="5152" priority="5334" stopIfTrue="1" operator="equal">
      <formula>"Napkin Hs"</formula>
    </cfRule>
    <cfRule type="cellIs" dxfId="5151" priority="5343" stopIfTrue="1" operator="equal">
      <formula>"Towel"</formula>
    </cfRule>
    <cfRule type="cellIs" dxfId="5150" priority="5344" stopIfTrue="1" operator="equal">
      <formula>"Napkin Hs"</formula>
    </cfRule>
    <cfRule type="cellIs" dxfId="5149" priority="5349" stopIfTrue="1" operator="equal">
      <formula>"Towel"</formula>
    </cfRule>
    <cfRule type="cellIs" dxfId="5148" priority="5350" stopIfTrue="1" operator="equal">
      <formula>"Napkin Hs"</formula>
    </cfRule>
  </conditionalFormatting>
  <conditionalFormatting sqref="C83">
    <cfRule type="cellIs" dxfId="5147" priority="5329" stopIfTrue="1" operator="equal">
      <formula>"Towel"</formula>
    </cfRule>
    <cfRule type="cellIs" dxfId="5146" priority="5330" stopIfTrue="1" operator="equal">
      <formula>"Napkin Hs"</formula>
    </cfRule>
    <cfRule type="cellIs" dxfId="5145" priority="5331" stopIfTrue="1" operator="equal">
      <formula>"Towel"</formula>
    </cfRule>
    <cfRule type="cellIs" dxfId="5144" priority="5332" stopIfTrue="1" operator="equal">
      <formula>"Napkin Hs"</formula>
    </cfRule>
    <cfRule type="cellIs" dxfId="5143" priority="5335" stopIfTrue="1" operator="equal">
      <formula>"Towel"</formula>
    </cfRule>
    <cfRule type="cellIs" dxfId="5142" priority="5336" stopIfTrue="1" operator="equal">
      <formula>"Napkin Hs"</formula>
    </cfRule>
    <cfRule type="cellIs" dxfId="5141" priority="5337" stopIfTrue="1" operator="equal">
      <formula>"Towel"</formula>
    </cfRule>
    <cfRule type="cellIs" dxfId="5140" priority="5338" stopIfTrue="1" operator="equal">
      <formula>"Napkin Hs"</formula>
    </cfRule>
    <cfRule type="cellIs" dxfId="5139" priority="5339" stopIfTrue="1" operator="equal">
      <formula>"Towel"</formula>
    </cfRule>
    <cfRule type="cellIs" dxfId="5138" priority="5340" stopIfTrue="1" operator="equal">
      <formula>"Napkin Hs"</formula>
    </cfRule>
    <cfRule type="cellIs" dxfId="5137" priority="5341" stopIfTrue="1" operator="equal">
      <formula>"Towel"</formula>
    </cfRule>
    <cfRule type="cellIs" dxfId="5136" priority="5342" stopIfTrue="1" operator="equal">
      <formula>"Napkin Hs"</formula>
    </cfRule>
    <cfRule type="cellIs" dxfId="5135" priority="5345" stopIfTrue="1" operator="equal">
      <formula>"Towel"</formula>
    </cfRule>
    <cfRule type="cellIs" dxfId="5134" priority="5346" stopIfTrue="1" operator="equal">
      <formula>"Napkin Hs"</formula>
    </cfRule>
    <cfRule type="cellIs" dxfId="5133" priority="5348" stopIfTrue="1" operator="equal">
      <formula>"Napkin Hs"</formula>
    </cfRule>
  </conditionalFormatting>
  <conditionalFormatting sqref="C83">
    <cfRule type="cellIs" dxfId="5132" priority="5347" stopIfTrue="1" operator="equal">
      <formula>"Towel"</formula>
    </cfRule>
  </conditionalFormatting>
  <conditionalFormatting sqref="C83">
    <cfRule type="cellIs" dxfId="5131" priority="5325" stopIfTrue="1" operator="equal">
      <formula>"Towel"</formula>
    </cfRule>
    <cfRule type="cellIs" dxfId="5130" priority="5326" stopIfTrue="1" operator="equal">
      <formula>"Napkin Hs"</formula>
    </cfRule>
  </conditionalFormatting>
  <conditionalFormatting sqref="C83">
    <cfRule type="cellIs" dxfId="5129" priority="5324" stopIfTrue="1" operator="equal">
      <formula>"Napkin Hs"</formula>
    </cfRule>
  </conditionalFormatting>
  <conditionalFormatting sqref="C83">
    <cfRule type="cellIs" dxfId="5128" priority="5323" stopIfTrue="1" operator="equal">
      <formula>"Towel"</formula>
    </cfRule>
  </conditionalFormatting>
  <conditionalFormatting sqref="C83">
    <cfRule type="cellIs" dxfId="5127" priority="5321" stopIfTrue="1" operator="equal">
      <formula>"Towel"</formula>
    </cfRule>
  </conditionalFormatting>
  <conditionalFormatting sqref="C83">
    <cfRule type="cellIs" dxfId="5126" priority="5322" stopIfTrue="1" operator="equal">
      <formula>"Napkin Hs"</formula>
    </cfRule>
  </conditionalFormatting>
  <conditionalFormatting sqref="C83">
    <cfRule type="cellIs" dxfId="5125" priority="5225" stopIfTrue="1" operator="equal">
      <formula>"Towel"</formula>
    </cfRule>
  </conditionalFormatting>
  <conditionalFormatting sqref="C83">
    <cfRule type="cellIs" dxfId="5124" priority="5235" stopIfTrue="1" operator="equal">
      <formula>"Towel"</formula>
    </cfRule>
    <cfRule type="cellIs" dxfId="5123" priority="5236" stopIfTrue="1" operator="equal">
      <formula>"Napkin Hs"</formula>
    </cfRule>
    <cfRule type="cellIs" dxfId="5122" priority="5241" stopIfTrue="1" operator="equal">
      <formula>"Towel"</formula>
    </cfRule>
    <cfRule type="cellIs" dxfId="5121" priority="5242" stopIfTrue="1" operator="equal">
      <formula>"Napkin Hs"</formula>
    </cfRule>
    <cfRule type="cellIs" dxfId="5120" priority="5247" stopIfTrue="1" operator="equal">
      <formula>"Towel"</formula>
    </cfRule>
    <cfRule type="cellIs" dxfId="5119" priority="5248" stopIfTrue="1" operator="equal">
      <formula>"Napkin Hs"</formula>
    </cfRule>
    <cfRule type="cellIs" dxfId="5118" priority="5249" stopIfTrue="1" operator="equal">
      <formula>"Towel"</formula>
    </cfRule>
    <cfRule type="cellIs" dxfId="5117" priority="5250" stopIfTrue="1" operator="equal">
      <formula>"Napkin Hs"</formula>
    </cfRule>
    <cfRule type="cellIs" dxfId="5116" priority="5255" stopIfTrue="1" operator="equal">
      <formula>"Towel"</formula>
    </cfRule>
    <cfRule type="cellIs" dxfId="5115" priority="5256" stopIfTrue="1" operator="equal">
      <formula>"Napkin Hs"</formula>
    </cfRule>
    <cfRule type="cellIs" dxfId="5114" priority="5265" stopIfTrue="1" operator="equal">
      <formula>"Towel"</formula>
    </cfRule>
    <cfRule type="cellIs" dxfId="5113" priority="5266" stopIfTrue="1" operator="equal">
      <formula>"Napkin Hs"</formula>
    </cfRule>
    <cfRule type="cellIs" dxfId="5112" priority="5271" stopIfTrue="1" operator="equal">
      <formula>"Towel"</formula>
    </cfRule>
    <cfRule type="cellIs" dxfId="5111" priority="5272" stopIfTrue="1" operator="equal">
      <formula>"Napkin Hs"</formula>
    </cfRule>
    <cfRule type="cellIs" dxfId="5110" priority="5273" stopIfTrue="1" operator="equal">
      <formula>"Towel"</formula>
    </cfRule>
    <cfRule type="cellIs" dxfId="5109" priority="5274" stopIfTrue="1" operator="equal">
      <formula>"Napkin Hs"</formula>
    </cfRule>
    <cfRule type="cellIs" dxfId="5108" priority="5279" stopIfTrue="1" operator="equal">
      <formula>"Towel"</formula>
    </cfRule>
    <cfRule type="cellIs" dxfId="5107" priority="5280" stopIfTrue="1" operator="equal">
      <formula>"Napkin Hs"</formula>
    </cfRule>
    <cfRule type="cellIs" dxfId="5106" priority="5289" stopIfTrue="1" operator="equal">
      <formula>"Towel"</formula>
    </cfRule>
    <cfRule type="cellIs" dxfId="5105" priority="5290" stopIfTrue="1" operator="equal">
      <formula>"Napkin Hs"</formula>
    </cfRule>
    <cfRule type="cellIs" dxfId="5104" priority="5291" stopIfTrue="1" operator="equal">
      <formula>"Towel"</formula>
    </cfRule>
    <cfRule type="cellIs" dxfId="5103" priority="5292" stopIfTrue="1" operator="equal">
      <formula>"Napkin Hs"</formula>
    </cfRule>
    <cfRule type="cellIs" dxfId="5102" priority="5297" stopIfTrue="1" operator="equal">
      <formula>"Towel"</formula>
    </cfRule>
    <cfRule type="cellIs" dxfId="5101" priority="5298" stopIfTrue="1" operator="equal">
      <formula>"Napkin Hs"</formula>
    </cfRule>
    <cfRule type="cellIs" dxfId="5100" priority="5307" stopIfTrue="1" operator="equal">
      <formula>"Towel"</formula>
    </cfRule>
    <cfRule type="cellIs" dxfId="5099" priority="5308" stopIfTrue="1" operator="equal">
      <formula>"Napkin Hs"</formula>
    </cfRule>
    <cfRule type="cellIs" dxfId="5098" priority="5309" stopIfTrue="1" operator="equal">
      <formula>"Towel"</formula>
    </cfRule>
    <cfRule type="cellIs" dxfId="5097" priority="5310" stopIfTrue="1" operator="equal">
      <formula>"Napkin Hs"</formula>
    </cfRule>
    <cfRule type="cellIs" dxfId="5096" priority="5316" stopIfTrue="1" operator="equal">
      <formula>"Napkin Hs"</formula>
    </cfRule>
  </conditionalFormatting>
  <conditionalFormatting sqref="C83">
    <cfRule type="cellIs" dxfId="5095" priority="5315" stopIfTrue="1" operator="equal">
      <formula>"Towel"</formula>
    </cfRule>
  </conditionalFormatting>
  <conditionalFormatting sqref="C83">
    <cfRule type="cellIs" dxfId="5094" priority="5226" stopIfTrue="1" operator="equal">
      <formula>"Napkin Hs"</formula>
    </cfRule>
    <cfRule type="cellIs" dxfId="5093" priority="5227" stopIfTrue="1" operator="equal">
      <formula>"Towel"</formula>
    </cfRule>
    <cfRule type="cellIs" dxfId="5092" priority="5228" stopIfTrue="1" operator="equal">
      <formula>"Napkin Hs"</formula>
    </cfRule>
    <cfRule type="cellIs" dxfId="5091" priority="5229" stopIfTrue="1" operator="equal">
      <formula>"Towel"</formula>
    </cfRule>
    <cfRule type="cellIs" dxfId="5090" priority="5230" stopIfTrue="1" operator="equal">
      <formula>"Napkin Hs"</formula>
    </cfRule>
    <cfRule type="cellIs" dxfId="5089" priority="5231" stopIfTrue="1" operator="equal">
      <formula>"Towel"</formula>
    </cfRule>
    <cfRule type="cellIs" dxfId="5088" priority="5232" stopIfTrue="1" operator="equal">
      <formula>"Napkin Hs"</formula>
    </cfRule>
    <cfRule type="cellIs" dxfId="5087" priority="5233" stopIfTrue="1" operator="equal">
      <formula>"Towel"</formula>
    </cfRule>
    <cfRule type="cellIs" dxfId="5086" priority="5234" stopIfTrue="1" operator="equal">
      <formula>"Napkin Hs"</formula>
    </cfRule>
    <cfRule type="cellIs" dxfId="5085" priority="5237" stopIfTrue="1" operator="equal">
      <formula>"Towel"</formula>
    </cfRule>
    <cfRule type="cellIs" dxfId="5084" priority="5238" stopIfTrue="1" operator="equal">
      <formula>"Napkin Hs"</formula>
    </cfRule>
    <cfRule type="cellIs" dxfId="5083" priority="5239" stopIfTrue="1" operator="equal">
      <formula>"Towel"</formula>
    </cfRule>
    <cfRule type="cellIs" dxfId="5082" priority="5240" stopIfTrue="1" operator="equal">
      <formula>"Napkin Hs"</formula>
    </cfRule>
    <cfRule type="cellIs" dxfId="5081" priority="5243" stopIfTrue="1" operator="equal">
      <formula>"Towel"</formula>
    </cfRule>
    <cfRule type="cellIs" dxfId="5080" priority="5244" stopIfTrue="1" operator="equal">
      <formula>"Napkin Hs"</formula>
    </cfRule>
    <cfRule type="cellIs" dxfId="5079" priority="5245" stopIfTrue="1" operator="equal">
      <formula>"Towel"</formula>
    </cfRule>
    <cfRule type="cellIs" dxfId="5078" priority="5246" stopIfTrue="1" operator="equal">
      <formula>"Napkin Hs"</formula>
    </cfRule>
    <cfRule type="cellIs" dxfId="5077" priority="5251" stopIfTrue="1" operator="equal">
      <formula>"Towel"</formula>
    </cfRule>
    <cfRule type="cellIs" dxfId="5076" priority="5252" stopIfTrue="1" operator="equal">
      <formula>"Napkin Hs"</formula>
    </cfRule>
    <cfRule type="cellIs" dxfId="5075" priority="5253" stopIfTrue="1" operator="equal">
      <formula>"Towel"</formula>
    </cfRule>
    <cfRule type="cellIs" dxfId="5074" priority="5254" stopIfTrue="1" operator="equal">
      <formula>"Napkin Hs"</formula>
    </cfRule>
    <cfRule type="cellIs" dxfId="5073" priority="5257" stopIfTrue="1" operator="equal">
      <formula>"Towel"</formula>
    </cfRule>
    <cfRule type="cellIs" dxfId="5072" priority="5258" stopIfTrue="1" operator="equal">
      <formula>"Napkin Hs"</formula>
    </cfRule>
    <cfRule type="cellIs" dxfId="5071" priority="5259" stopIfTrue="1" operator="equal">
      <formula>"Towel"</formula>
    </cfRule>
    <cfRule type="cellIs" dxfId="5070" priority="5260" stopIfTrue="1" operator="equal">
      <formula>"Napkin Hs"</formula>
    </cfRule>
    <cfRule type="cellIs" dxfId="5069" priority="5261" stopIfTrue="1" operator="equal">
      <formula>"Towel"</formula>
    </cfRule>
    <cfRule type="cellIs" dxfId="5068" priority="5262" stopIfTrue="1" operator="equal">
      <formula>"Napkin Hs"</formula>
    </cfRule>
    <cfRule type="cellIs" dxfId="5067" priority="5263" stopIfTrue="1" operator="equal">
      <formula>"Towel"</formula>
    </cfRule>
    <cfRule type="cellIs" dxfId="5066" priority="5264" stopIfTrue="1" operator="equal">
      <formula>"Napkin Hs"</formula>
    </cfRule>
    <cfRule type="cellIs" dxfId="5065" priority="5267" stopIfTrue="1" operator="equal">
      <formula>"Towel"</formula>
    </cfRule>
    <cfRule type="cellIs" dxfId="5064" priority="5268" stopIfTrue="1" operator="equal">
      <formula>"Napkin Hs"</formula>
    </cfRule>
    <cfRule type="cellIs" dxfId="5063" priority="5269" stopIfTrue="1" operator="equal">
      <formula>"Towel"</formula>
    </cfRule>
    <cfRule type="cellIs" dxfId="5062" priority="5270" stopIfTrue="1" operator="equal">
      <formula>"Napkin Hs"</formula>
    </cfRule>
    <cfRule type="cellIs" dxfId="5061" priority="5275" stopIfTrue="1" operator="equal">
      <formula>"Towel"</formula>
    </cfRule>
    <cfRule type="cellIs" dxfId="5060" priority="5276" stopIfTrue="1" operator="equal">
      <formula>"Napkin Hs"</formula>
    </cfRule>
    <cfRule type="cellIs" dxfId="5059" priority="5277" stopIfTrue="1" operator="equal">
      <formula>"Towel"</formula>
    </cfRule>
    <cfRule type="cellIs" dxfId="5058" priority="5278" stopIfTrue="1" operator="equal">
      <formula>"Napkin Hs"</formula>
    </cfRule>
    <cfRule type="cellIs" dxfId="5057" priority="5281" stopIfTrue="1" operator="equal">
      <formula>"Towel"</formula>
    </cfRule>
    <cfRule type="cellIs" dxfId="5056" priority="5282" stopIfTrue="1" operator="equal">
      <formula>"Napkin Hs"</formula>
    </cfRule>
    <cfRule type="cellIs" dxfId="5055" priority="5283" stopIfTrue="1" operator="equal">
      <formula>"Towel"</formula>
    </cfRule>
    <cfRule type="cellIs" dxfId="5054" priority="5284" stopIfTrue="1" operator="equal">
      <formula>"Napkin Hs"</formula>
    </cfRule>
    <cfRule type="cellIs" dxfId="5053" priority="5285" stopIfTrue="1" operator="equal">
      <formula>"Towel"</formula>
    </cfRule>
    <cfRule type="cellIs" dxfId="5052" priority="5286" stopIfTrue="1" operator="equal">
      <formula>"Napkin Hs"</formula>
    </cfRule>
    <cfRule type="cellIs" dxfId="5051" priority="5287" stopIfTrue="1" operator="equal">
      <formula>"Towel"</formula>
    </cfRule>
    <cfRule type="cellIs" dxfId="5050" priority="5288" stopIfTrue="1" operator="equal">
      <formula>"Napkin Hs"</formula>
    </cfRule>
    <cfRule type="cellIs" dxfId="5049" priority="5293" stopIfTrue="1" operator="equal">
      <formula>"Towel"</formula>
    </cfRule>
    <cfRule type="cellIs" dxfId="5048" priority="5294" stopIfTrue="1" operator="equal">
      <formula>"Napkin Hs"</formula>
    </cfRule>
    <cfRule type="cellIs" dxfId="5047" priority="5295" stopIfTrue="1" operator="equal">
      <formula>"Towel"</formula>
    </cfRule>
    <cfRule type="cellIs" dxfId="5046" priority="5296" stopIfTrue="1" operator="equal">
      <formula>"Napkin Hs"</formula>
    </cfRule>
    <cfRule type="cellIs" dxfId="5045" priority="5299" stopIfTrue="1" operator="equal">
      <formula>"Towel"</formula>
    </cfRule>
    <cfRule type="cellIs" dxfId="5044" priority="5300" stopIfTrue="1" operator="equal">
      <formula>"Napkin Hs"</formula>
    </cfRule>
    <cfRule type="cellIs" dxfId="5043" priority="5301" stopIfTrue="1" operator="equal">
      <formula>"Towel"</formula>
    </cfRule>
    <cfRule type="cellIs" dxfId="5042" priority="5302" stopIfTrue="1" operator="equal">
      <formula>"Napkin Hs"</formula>
    </cfRule>
    <cfRule type="cellIs" dxfId="5041" priority="5303" stopIfTrue="1" operator="equal">
      <formula>"Towel"</formula>
    </cfRule>
    <cfRule type="cellIs" dxfId="5040" priority="5304" stopIfTrue="1" operator="equal">
      <formula>"Napkin Hs"</formula>
    </cfRule>
    <cfRule type="cellIs" dxfId="5039" priority="5305" stopIfTrue="1" operator="equal">
      <formula>"Towel"</formula>
    </cfRule>
    <cfRule type="cellIs" dxfId="5038" priority="5306" stopIfTrue="1" operator="equal">
      <formula>"Napkin Hs"</formula>
    </cfRule>
    <cfRule type="cellIs" dxfId="5037" priority="5311" stopIfTrue="1" operator="equal">
      <formula>"Towel"</formula>
    </cfRule>
    <cfRule type="cellIs" dxfId="5036" priority="5312" stopIfTrue="1" operator="equal">
      <formula>"Napkin Hs"</formula>
    </cfRule>
    <cfRule type="cellIs" dxfId="5035" priority="5313" stopIfTrue="1" operator="equal">
      <formula>"Towel"</formula>
    </cfRule>
    <cfRule type="cellIs" dxfId="5034" priority="5314" stopIfTrue="1" operator="equal">
      <formula>"Napkin Hs"</formula>
    </cfRule>
    <cfRule type="cellIs" dxfId="5033" priority="5317" stopIfTrue="1" operator="equal">
      <formula>"Towel"</formula>
    </cfRule>
    <cfRule type="cellIs" dxfId="5032" priority="5318" stopIfTrue="1" operator="equal">
      <formula>"Napkin Hs"</formula>
    </cfRule>
    <cfRule type="cellIs" dxfId="5031" priority="5319" stopIfTrue="1" operator="equal">
      <formula>"Towel"</formula>
    </cfRule>
    <cfRule type="cellIs" dxfId="5030" priority="5320" stopIfTrue="1" operator="equal">
      <formula>"Napkin Hs"</formula>
    </cfRule>
  </conditionalFormatting>
  <conditionalFormatting sqref="C83">
    <cfRule type="cellIs" dxfId="5029" priority="5224" stopIfTrue="1" operator="equal">
      <formula>"Napkin Hs"</formula>
    </cfRule>
  </conditionalFormatting>
  <conditionalFormatting sqref="C83">
    <cfRule type="cellIs" dxfId="5028" priority="5223" stopIfTrue="1" operator="equal">
      <formula>"Napkin Hs"</formula>
    </cfRule>
  </conditionalFormatting>
  <conditionalFormatting sqref="C83">
    <cfRule type="cellIs" dxfId="5027" priority="5222" stopIfTrue="1" operator="equal">
      <formula>"Napkin Hs"</formula>
    </cfRule>
  </conditionalFormatting>
  <conditionalFormatting sqref="C83">
    <cfRule type="cellIs" dxfId="5026" priority="5221" stopIfTrue="1" operator="equal">
      <formula>"Napkin Hs"</formula>
    </cfRule>
  </conditionalFormatting>
  <conditionalFormatting sqref="C83">
    <cfRule type="cellIs" dxfId="5025" priority="5220" stopIfTrue="1" operator="equal">
      <formula>"Napkin Hs"</formula>
    </cfRule>
  </conditionalFormatting>
  <conditionalFormatting sqref="C83">
    <cfRule type="cellIs" dxfId="5024" priority="5219" stopIfTrue="1" operator="equal">
      <formula>"Napkin Hs"</formula>
    </cfRule>
  </conditionalFormatting>
  <conditionalFormatting sqref="C83">
    <cfRule type="cellIs" dxfId="5023" priority="5215" stopIfTrue="1" operator="equal">
      <formula>"Towel"</formula>
    </cfRule>
    <cfRule type="cellIs" dxfId="5022" priority="5216" stopIfTrue="1" operator="equal">
      <formula>"Napkin Hs"</formula>
    </cfRule>
  </conditionalFormatting>
  <conditionalFormatting sqref="C83">
    <cfRule type="cellIs" dxfId="5021" priority="5217" stopIfTrue="1" operator="equal">
      <formula>"Towel"</formula>
    </cfRule>
    <cfRule type="cellIs" dxfId="5020" priority="5218" stopIfTrue="1" operator="equal">
      <formula>"Napkin Hs"</formula>
    </cfRule>
  </conditionalFormatting>
  <conditionalFormatting sqref="C83">
    <cfRule type="cellIs" dxfId="5019" priority="5211" stopIfTrue="1" operator="equal">
      <formula>"Towel"</formula>
    </cfRule>
    <cfRule type="cellIs" dxfId="5018" priority="5212" stopIfTrue="1" operator="equal">
      <formula>"Napkin Hs"</formula>
    </cfRule>
  </conditionalFormatting>
  <conditionalFormatting sqref="C83">
    <cfRule type="cellIs" dxfId="5017" priority="5213" stopIfTrue="1" operator="equal">
      <formula>"Towel"</formula>
    </cfRule>
    <cfRule type="cellIs" dxfId="5016" priority="5214" stopIfTrue="1" operator="equal">
      <formula>"Napkin Hs"</formula>
    </cfRule>
  </conditionalFormatting>
  <conditionalFormatting sqref="C83">
    <cfRule type="cellIs" dxfId="5015" priority="5209" stopIfTrue="1" operator="equal">
      <formula>"Towel"</formula>
    </cfRule>
    <cfRule type="cellIs" dxfId="5014" priority="5210" stopIfTrue="1" operator="equal">
      <formula>"Napkin Hs"</formula>
    </cfRule>
  </conditionalFormatting>
  <conditionalFormatting sqref="C83">
    <cfRule type="cellIs" dxfId="5013" priority="5205" stopIfTrue="1" operator="equal">
      <formula>"Towel"</formula>
    </cfRule>
    <cfRule type="cellIs" dxfId="5012" priority="5206" stopIfTrue="1" operator="equal">
      <formula>"Napkin Hs"</formula>
    </cfRule>
  </conditionalFormatting>
  <conditionalFormatting sqref="C83">
    <cfRule type="cellIs" dxfId="5011" priority="5207" stopIfTrue="1" operator="equal">
      <formula>"Towel"</formula>
    </cfRule>
    <cfRule type="cellIs" dxfId="5010" priority="5208" stopIfTrue="1" operator="equal">
      <formula>"Napkin Hs"</formula>
    </cfRule>
  </conditionalFormatting>
  <conditionalFormatting sqref="C83">
    <cfRule type="cellIs" dxfId="5009" priority="5201" stopIfTrue="1" operator="equal">
      <formula>"Towel"</formula>
    </cfRule>
    <cfRule type="cellIs" dxfId="5008" priority="5202" stopIfTrue="1" operator="equal">
      <formula>"Napkin Hs"</formula>
    </cfRule>
  </conditionalFormatting>
  <conditionalFormatting sqref="C83">
    <cfRule type="cellIs" dxfId="5007" priority="5203" stopIfTrue="1" operator="equal">
      <formula>"Towel"</formula>
    </cfRule>
    <cfRule type="cellIs" dxfId="5006" priority="5204" stopIfTrue="1" operator="equal">
      <formula>"Napkin Hs"</formula>
    </cfRule>
  </conditionalFormatting>
  <conditionalFormatting sqref="C83">
    <cfRule type="cellIs" dxfId="5005" priority="5199" stopIfTrue="1" operator="equal">
      <formula>"Towel"</formula>
    </cfRule>
    <cfRule type="cellIs" dxfId="5004" priority="5200" stopIfTrue="1" operator="equal">
      <formula>"Napkin Hs"</formula>
    </cfRule>
  </conditionalFormatting>
  <conditionalFormatting sqref="C83">
    <cfRule type="cellIs" dxfId="5003" priority="5193" stopIfTrue="1" operator="equal">
      <formula>"Towel"</formula>
    </cfRule>
    <cfRule type="cellIs" dxfId="5002" priority="5194" stopIfTrue="1" operator="equal">
      <formula>"Napkin Hs"</formula>
    </cfRule>
  </conditionalFormatting>
  <conditionalFormatting sqref="C83">
    <cfRule type="cellIs" dxfId="5001" priority="5197" stopIfTrue="1" operator="equal">
      <formula>"Towel"</formula>
    </cfRule>
    <cfRule type="cellIs" dxfId="5000" priority="5198" stopIfTrue="1" operator="equal">
      <formula>"Napkin Hs"</formula>
    </cfRule>
  </conditionalFormatting>
  <conditionalFormatting sqref="C83">
    <cfRule type="cellIs" dxfId="4999" priority="5195" stopIfTrue="1" operator="equal">
      <formula>"Towel"</formula>
    </cfRule>
    <cfRule type="cellIs" dxfId="4998" priority="5196" stopIfTrue="1" operator="equal">
      <formula>"Napkin Hs"</formula>
    </cfRule>
  </conditionalFormatting>
  <conditionalFormatting sqref="C83">
    <cfRule type="cellIs" dxfId="4997" priority="5187" stopIfTrue="1" operator="equal">
      <formula>"Towel"</formula>
    </cfRule>
    <cfRule type="cellIs" dxfId="4996" priority="5188" stopIfTrue="1" operator="equal">
      <formula>"Napkin Hs"</formula>
    </cfRule>
  </conditionalFormatting>
  <conditionalFormatting sqref="C83">
    <cfRule type="cellIs" dxfId="4995" priority="5189" stopIfTrue="1" operator="equal">
      <formula>"Towel"</formula>
    </cfRule>
    <cfRule type="cellIs" dxfId="4994" priority="5190" stopIfTrue="1" operator="equal">
      <formula>"Napkin Hs"</formula>
    </cfRule>
  </conditionalFormatting>
  <conditionalFormatting sqref="C83">
    <cfRule type="cellIs" dxfId="4993" priority="5191" stopIfTrue="1" operator="equal">
      <formula>"Towel"</formula>
    </cfRule>
    <cfRule type="cellIs" dxfId="4992" priority="5192" stopIfTrue="1" operator="equal">
      <formula>"Napkin Hs"</formula>
    </cfRule>
  </conditionalFormatting>
  <conditionalFormatting sqref="C83">
    <cfRule type="cellIs" dxfId="4991" priority="5185" stopIfTrue="1" operator="equal">
      <formula>"Towel"</formula>
    </cfRule>
    <cfRule type="cellIs" dxfId="4990" priority="5186" stopIfTrue="1" operator="equal">
      <formula>"Napkin Hs"</formula>
    </cfRule>
  </conditionalFormatting>
  <conditionalFormatting sqref="C83">
    <cfRule type="cellIs" dxfId="4989" priority="5183" stopIfTrue="1" operator="equal">
      <formula>"Towel"</formula>
    </cfRule>
    <cfRule type="cellIs" dxfId="4988" priority="5184" stopIfTrue="1" operator="equal">
      <formula>"Napkin Hs"</formula>
    </cfRule>
  </conditionalFormatting>
  <conditionalFormatting sqref="C83">
    <cfRule type="cellIs" dxfId="4987" priority="5159" stopIfTrue="1" operator="equal">
      <formula>"Towel"</formula>
    </cfRule>
  </conditionalFormatting>
  <conditionalFormatting sqref="C83">
    <cfRule type="cellIs" dxfId="4986" priority="5160" stopIfTrue="1" operator="equal">
      <formula>"Napkin Hs"</formula>
    </cfRule>
    <cfRule type="cellIs" dxfId="4985" priority="5165" stopIfTrue="1" operator="equal">
      <formula>"Towel"</formula>
    </cfRule>
    <cfRule type="cellIs" dxfId="4984" priority="5166" stopIfTrue="1" operator="equal">
      <formula>"Napkin Hs"</formula>
    </cfRule>
    <cfRule type="cellIs" dxfId="4983" priority="5175" stopIfTrue="1" operator="equal">
      <formula>"Towel"</formula>
    </cfRule>
    <cfRule type="cellIs" dxfId="4982" priority="5176" stopIfTrue="1" operator="equal">
      <formula>"Napkin Hs"</formula>
    </cfRule>
    <cfRule type="cellIs" dxfId="4981" priority="5181" stopIfTrue="1" operator="equal">
      <formula>"Towel"</formula>
    </cfRule>
    <cfRule type="cellIs" dxfId="4980" priority="5182" stopIfTrue="1" operator="equal">
      <formula>"Napkin Hs"</formula>
    </cfRule>
  </conditionalFormatting>
  <conditionalFormatting sqref="C83">
    <cfRule type="cellIs" dxfId="4979" priority="5161" stopIfTrue="1" operator="equal">
      <formula>"Towel"</formula>
    </cfRule>
    <cfRule type="cellIs" dxfId="4978" priority="5162" stopIfTrue="1" operator="equal">
      <formula>"Napkin Hs"</formula>
    </cfRule>
    <cfRule type="cellIs" dxfId="4977" priority="5163" stopIfTrue="1" operator="equal">
      <formula>"Towel"</formula>
    </cfRule>
    <cfRule type="cellIs" dxfId="4976" priority="5164" stopIfTrue="1" operator="equal">
      <formula>"Napkin Hs"</formula>
    </cfRule>
    <cfRule type="cellIs" dxfId="4975" priority="5167" stopIfTrue="1" operator="equal">
      <formula>"Towel"</formula>
    </cfRule>
    <cfRule type="cellIs" dxfId="4974" priority="5168" stopIfTrue="1" operator="equal">
      <formula>"Napkin Hs"</formula>
    </cfRule>
    <cfRule type="cellIs" dxfId="4973" priority="5169" stopIfTrue="1" operator="equal">
      <formula>"Towel"</formula>
    </cfRule>
    <cfRule type="cellIs" dxfId="4972" priority="5170" stopIfTrue="1" operator="equal">
      <formula>"Napkin Hs"</formula>
    </cfRule>
    <cfRule type="cellIs" dxfId="4971" priority="5171" stopIfTrue="1" operator="equal">
      <formula>"Towel"</formula>
    </cfRule>
    <cfRule type="cellIs" dxfId="4970" priority="5172" stopIfTrue="1" operator="equal">
      <formula>"Napkin Hs"</formula>
    </cfRule>
    <cfRule type="cellIs" dxfId="4969" priority="5173" stopIfTrue="1" operator="equal">
      <formula>"Towel"</formula>
    </cfRule>
    <cfRule type="cellIs" dxfId="4968" priority="5174" stopIfTrue="1" operator="equal">
      <formula>"Napkin Hs"</formula>
    </cfRule>
    <cfRule type="cellIs" dxfId="4967" priority="5177" stopIfTrue="1" operator="equal">
      <formula>"Towel"</formula>
    </cfRule>
    <cfRule type="cellIs" dxfId="4966" priority="5178" stopIfTrue="1" operator="equal">
      <formula>"Napkin Hs"</formula>
    </cfRule>
    <cfRule type="cellIs" dxfId="4965" priority="5180" stopIfTrue="1" operator="equal">
      <formula>"Napkin Hs"</formula>
    </cfRule>
  </conditionalFormatting>
  <conditionalFormatting sqref="C83">
    <cfRule type="cellIs" dxfId="4964" priority="5179" stopIfTrue="1" operator="equal">
      <formula>"Towel"</formula>
    </cfRule>
  </conditionalFormatting>
  <conditionalFormatting sqref="C83">
    <cfRule type="cellIs" dxfId="4963" priority="5157" stopIfTrue="1" operator="equal">
      <formula>"Towel"</formula>
    </cfRule>
    <cfRule type="cellIs" dxfId="4962" priority="5158" stopIfTrue="1" operator="equal">
      <formula>"Napkin Hs"</formula>
    </cfRule>
  </conditionalFormatting>
  <conditionalFormatting sqref="C83">
    <cfRule type="cellIs" dxfId="4961" priority="5156" stopIfTrue="1" operator="equal">
      <formula>"Napkin Hs"</formula>
    </cfRule>
  </conditionalFormatting>
  <conditionalFormatting sqref="C83">
    <cfRule type="cellIs" dxfId="4960" priority="5155" stopIfTrue="1" operator="equal">
      <formula>"Towel"</formula>
    </cfRule>
  </conditionalFormatting>
  <conditionalFormatting sqref="C83">
    <cfRule type="cellIs" dxfId="4959" priority="5153" stopIfTrue="1" operator="equal">
      <formula>"Towel"</formula>
    </cfRule>
  </conditionalFormatting>
  <conditionalFormatting sqref="C83">
    <cfRule type="cellIs" dxfId="4958" priority="5154" stopIfTrue="1" operator="equal">
      <formula>"Napkin Hs"</formula>
    </cfRule>
  </conditionalFormatting>
  <conditionalFormatting sqref="C83">
    <cfRule type="cellIs" dxfId="4957" priority="5057" stopIfTrue="1" operator="equal">
      <formula>"Towel"</formula>
    </cfRule>
  </conditionalFormatting>
  <conditionalFormatting sqref="C83">
    <cfRule type="cellIs" dxfId="4956" priority="5067" stopIfTrue="1" operator="equal">
      <formula>"Towel"</formula>
    </cfRule>
    <cfRule type="cellIs" dxfId="4955" priority="5068" stopIfTrue="1" operator="equal">
      <formula>"Napkin Hs"</formula>
    </cfRule>
    <cfRule type="cellIs" dxfId="4954" priority="5073" stopIfTrue="1" operator="equal">
      <formula>"Towel"</formula>
    </cfRule>
    <cfRule type="cellIs" dxfId="4953" priority="5074" stopIfTrue="1" operator="equal">
      <formula>"Napkin Hs"</formula>
    </cfRule>
    <cfRule type="cellIs" dxfId="4952" priority="5079" stopIfTrue="1" operator="equal">
      <formula>"Towel"</formula>
    </cfRule>
    <cfRule type="cellIs" dxfId="4951" priority="5080" stopIfTrue="1" operator="equal">
      <formula>"Napkin Hs"</formula>
    </cfRule>
    <cfRule type="cellIs" dxfId="4950" priority="5081" stopIfTrue="1" operator="equal">
      <formula>"Towel"</formula>
    </cfRule>
    <cfRule type="cellIs" dxfId="4949" priority="5082" stopIfTrue="1" operator="equal">
      <formula>"Napkin Hs"</formula>
    </cfRule>
    <cfRule type="cellIs" dxfId="4948" priority="5087" stopIfTrue="1" operator="equal">
      <formula>"Towel"</formula>
    </cfRule>
    <cfRule type="cellIs" dxfId="4947" priority="5088" stopIfTrue="1" operator="equal">
      <formula>"Napkin Hs"</formula>
    </cfRule>
    <cfRule type="cellIs" dxfId="4946" priority="5097" stopIfTrue="1" operator="equal">
      <formula>"Towel"</formula>
    </cfRule>
    <cfRule type="cellIs" dxfId="4945" priority="5098" stopIfTrue="1" operator="equal">
      <formula>"Napkin Hs"</formula>
    </cfRule>
    <cfRule type="cellIs" dxfId="4944" priority="5103" stopIfTrue="1" operator="equal">
      <formula>"Towel"</formula>
    </cfRule>
    <cfRule type="cellIs" dxfId="4943" priority="5104" stopIfTrue="1" operator="equal">
      <formula>"Napkin Hs"</formula>
    </cfRule>
    <cfRule type="cellIs" dxfId="4942" priority="5105" stopIfTrue="1" operator="equal">
      <formula>"Towel"</formula>
    </cfRule>
    <cfRule type="cellIs" dxfId="4941" priority="5106" stopIfTrue="1" operator="equal">
      <formula>"Napkin Hs"</formula>
    </cfRule>
    <cfRule type="cellIs" dxfId="4940" priority="5111" stopIfTrue="1" operator="equal">
      <formula>"Towel"</formula>
    </cfRule>
    <cfRule type="cellIs" dxfId="4939" priority="5112" stopIfTrue="1" operator="equal">
      <formula>"Napkin Hs"</formula>
    </cfRule>
    <cfRule type="cellIs" dxfId="4938" priority="5121" stopIfTrue="1" operator="equal">
      <formula>"Towel"</formula>
    </cfRule>
    <cfRule type="cellIs" dxfId="4937" priority="5122" stopIfTrue="1" operator="equal">
      <formula>"Napkin Hs"</formula>
    </cfRule>
    <cfRule type="cellIs" dxfId="4936" priority="5123" stopIfTrue="1" operator="equal">
      <formula>"Towel"</formula>
    </cfRule>
    <cfRule type="cellIs" dxfId="4935" priority="5124" stopIfTrue="1" operator="equal">
      <formula>"Napkin Hs"</formula>
    </cfRule>
    <cfRule type="cellIs" dxfId="4934" priority="5129" stopIfTrue="1" operator="equal">
      <formula>"Towel"</formula>
    </cfRule>
    <cfRule type="cellIs" dxfId="4933" priority="5130" stopIfTrue="1" operator="equal">
      <formula>"Napkin Hs"</formula>
    </cfRule>
    <cfRule type="cellIs" dxfId="4932" priority="5139" stopIfTrue="1" operator="equal">
      <formula>"Towel"</formula>
    </cfRule>
    <cfRule type="cellIs" dxfId="4931" priority="5140" stopIfTrue="1" operator="equal">
      <formula>"Napkin Hs"</formula>
    </cfRule>
    <cfRule type="cellIs" dxfId="4930" priority="5141" stopIfTrue="1" operator="equal">
      <formula>"Towel"</formula>
    </cfRule>
    <cfRule type="cellIs" dxfId="4929" priority="5142" stopIfTrue="1" operator="equal">
      <formula>"Napkin Hs"</formula>
    </cfRule>
    <cfRule type="cellIs" dxfId="4928" priority="5148" stopIfTrue="1" operator="equal">
      <formula>"Napkin Hs"</formula>
    </cfRule>
  </conditionalFormatting>
  <conditionalFormatting sqref="C83">
    <cfRule type="cellIs" dxfId="4927" priority="5147" stopIfTrue="1" operator="equal">
      <formula>"Towel"</formula>
    </cfRule>
  </conditionalFormatting>
  <conditionalFormatting sqref="C83">
    <cfRule type="cellIs" dxfId="4926" priority="5058" stopIfTrue="1" operator="equal">
      <formula>"Napkin Hs"</formula>
    </cfRule>
    <cfRule type="cellIs" dxfId="4925" priority="5059" stopIfTrue="1" operator="equal">
      <formula>"Towel"</formula>
    </cfRule>
    <cfRule type="cellIs" dxfId="4924" priority="5060" stopIfTrue="1" operator="equal">
      <formula>"Napkin Hs"</formula>
    </cfRule>
    <cfRule type="cellIs" dxfId="4923" priority="5061" stopIfTrue="1" operator="equal">
      <formula>"Towel"</formula>
    </cfRule>
    <cfRule type="cellIs" dxfId="4922" priority="5062" stopIfTrue="1" operator="equal">
      <formula>"Napkin Hs"</formula>
    </cfRule>
    <cfRule type="cellIs" dxfId="4921" priority="5063" stopIfTrue="1" operator="equal">
      <formula>"Towel"</formula>
    </cfRule>
    <cfRule type="cellIs" dxfId="4920" priority="5064" stopIfTrue="1" operator="equal">
      <formula>"Napkin Hs"</formula>
    </cfRule>
    <cfRule type="cellIs" dxfId="4919" priority="5065" stopIfTrue="1" operator="equal">
      <formula>"Towel"</formula>
    </cfRule>
    <cfRule type="cellIs" dxfId="4918" priority="5066" stopIfTrue="1" operator="equal">
      <formula>"Napkin Hs"</formula>
    </cfRule>
    <cfRule type="cellIs" dxfId="4917" priority="5069" stopIfTrue="1" operator="equal">
      <formula>"Towel"</formula>
    </cfRule>
    <cfRule type="cellIs" dxfId="4916" priority="5070" stopIfTrue="1" operator="equal">
      <formula>"Napkin Hs"</formula>
    </cfRule>
    <cfRule type="cellIs" dxfId="4915" priority="5071" stopIfTrue="1" operator="equal">
      <formula>"Towel"</formula>
    </cfRule>
    <cfRule type="cellIs" dxfId="4914" priority="5072" stopIfTrue="1" operator="equal">
      <formula>"Napkin Hs"</formula>
    </cfRule>
    <cfRule type="cellIs" dxfId="4913" priority="5075" stopIfTrue="1" operator="equal">
      <formula>"Towel"</formula>
    </cfRule>
    <cfRule type="cellIs" dxfId="4912" priority="5076" stopIfTrue="1" operator="equal">
      <formula>"Napkin Hs"</formula>
    </cfRule>
    <cfRule type="cellIs" dxfId="4911" priority="5077" stopIfTrue="1" operator="equal">
      <formula>"Towel"</formula>
    </cfRule>
    <cfRule type="cellIs" dxfId="4910" priority="5078" stopIfTrue="1" operator="equal">
      <formula>"Napkin Hs"</formula>
    </cfRule>
    <cfRule type="cellIs" dxfId="4909" priority="5083" stopIfTrue="1" operator="equal">
      <formula>"Towel"</formula>
    </cfRule>
    <cfRule type="cellIs" dxfId="4908" priority="5084" stopIfTrue="1" operator="equal">
      <formula>"Napkin Hs"</formula>
    </cfRule>
    <cfRule type="cellIs" dxfId="4907" priority="5085" stopIfTrue="1" operator="equal">
      <formula>"Towel"</formula>
    </cfRule>
    <cfRule type="cellIs" dxfId="4906" priority="5086" stopIfTrue="1" operator="equal">
      <formula>"Napkin Hs"</formula>
    </cfRule>
    <cfRule type="cellIs" dxfId="4905" priority="5089" stopIfTrue="1" operator="equal">
      <formula>"Towel"</formula>
    </cfRule>
    <cfRule type="cellIs" dxfId="4904" priority="5090" stopIfTrue="1" operator="equal">
      <formula>"Napkin Hs"</formula>
    </cfRule>
    <cfRule type="cellIs" dxfId="4903" priority="5091" stopIfTrue="1" operator="equal">
      <formula>"Towel"</formula>
    </cfRule>
    <cfRule type="cellIs" dxfId="4902" priority="5092" stopIfTrue="1" operator="equal">
      <formula>"Napkin Hs"</formula>
    </cfRule>
    <cfRule type="cellIs" dxfId="4901" priority="5093" stopIfTrue="1" operator="equal">
      <formula>"Towel"</formula>
    </cfRule>
    <cfRule type="cellIs" dxfId="4900" priority="5094" stopIfTrue="1" operator="equal">
      <formula>"Napkin Hs"</formula>
    </cfRule>
    <cfRule type="cellIs" dxfId="4899" priority="5095" stopIfTrue="1" operator="equal">
      <formula>"Towel"</formula>
    </cfRule>
    <cfRule type="cellIs" dxfId="4898" priority="5096" stopIfTrue="1" operator="equal">
      <formula>"Napkin Hs"</formula>
    </cfRule>
    <cfRule type="cellIs" dxfId="4897" priority="5099" stopIfTrue="1" operator="equal">
      <formula>"Towel"</formula>
    </cfRule>
    <cfRule type="cellIs" dxfId="4896" priority="5100" stopIfTrue="1" operator="equal">
      <formula>"Napkin Hs"</formula>
    </cfRule>
    <cfRule type="cellIs" dxfId="4895" priority="5101" stopIfTrue="1" operator="equal">
      <formula>"Towel"</formula>
    </cfRule>
    <cfRule type="cellIs" dxfId="4894" priority="5102" stopIfTrue="1" operator="equal">
      <formula>"Napkin Hs"</formula>
    </cfRule>
    <cfRule type="cellIs" dxfId="4893" priority="5107" stopIfTrue="1" operator="equal">
      <formula>"Towel"</formula>
    </cfRule>
    <cfRule type="cellIs" dxfId="4892" priority="5108" stopIfTrue="1" operator="equal">
      <formula>"Napkin Hs"</formula>
    </cfRule>
    <cfRule type="cellIs" dxfId="4891" priority="5109" stopIfTrue="1" operator="equal">
      <formula>"Towel"</formula>
    </cfRule>
    <cfRule type="cellIs" dxfId="4890" priority="5110" stopIfTrue="1" operator="equal">
      <formula>"Napkin Hs"</formula>
    </cfRule>
    <cfRule type="cellIs" dxfId="4889" priority="5113" stopIfTrue="1" operator="equal">
      <formula>"Towel"</formula>
    </cfRule>
    <cfRule type="cellIs" dxfId="4888" priority="5114" stopIfTrue="1" operator="equal">
      <formula>"Napkin Hs"</formula>
    </cfRule>
    <cfRule type="cellIs" dxfId="4887" priority="5115" stopIfTrue="1" operator="equal">
      <formula>"Towel"</formula>
    </cfRule>
    <cfRule type="cellIs" dxfId="4886" priority="5116" stopIfTrue="1" operator="equal">
      <formula>"Napkin Hs"</formula>
    </cfRule>
    <cfRule type="cellIs" dxfId="4885" priority="5117" stopIfTrue="1" operator="equal">
      <formula>"Towel"</formula>
    </cfRule>
    <cfRule type="cellIs" dxfId="4884" priority="5118" stopIfTrue="1" operator="equal">
      <formula>"Napkin Hs"</formula>
    </cfRule>
    <cfRule type="cellIs" dxfId="4883" priority="5119" stopIfTrue="1" operator="equal">
      <formula>"Towel"</formula>
    </cfRule>
    <cfRule type="cellIs" dxfId="4882" priority="5120" stopIfTrue="1" operator="equal">
      <formula>"Napkin Hs"</formula>
    </cfRule>
    <cfRule type="cellIs" dxfId="4881" priority="5125" stopIfTrue="1" operator="equal">
      <formula>"Towel"</formula>
    </cfRule>
    <cfRule type="cellIs" dxfId="4880" priority="5126" stopIfTrue="1" operator="equal">
      <formula>"Napkin Hs"</formula>
    </cfRule>
    <cfRule type="cellIs" dxfId="4879" priority="5127" stopIfTrue="1" operator="equal">
      <formula>"Towel"</formula>
    </cfRule>
    <cfRule type="cellIs" dxfId="4878" priority="5128" stopIfTrue="1" operator="equal">
      <formula>"Napkin Hs"</formula>
    </cfRule>
    <cfRule type="cellIs" dxfId="4877" priority="5131" stopIfTrue="1" operator="equal">
      <formula>"Towel"</formula>
    </cfRule>
    <cfRule type="cellIs" dxfId="4876" priority="5132" stopIfTrue="1" operator="equal">
      <formula>"Napkin Hs"</formula>
    </cfRule>
    <cfRule type="cellIs" dxfId="4875" priority="5133" stopIfTrue="1" operator="equal">
      <formula>"Towel"</formula>
    </cfRule>
    <cfRule type="cellIs" dxfId="4874" priority="5134" stopIfTrue="1" operator="equal">
      <formula>"Napkin Hs"</formula>
    </cfRule>
    <cfRule type="cellIs" dxfId="4873" priority="5135" stopIfTrue="1" operator="equal">
      <formula>"Towel"</formula>
    </cfRule>
    <cfRule type="cellIs" dxfId="4872" priority="5136" stopIfTrue="1" operator="equal">
      <formula>"Napkin Hs"</formula>
    </cfRule>
    <cfRule type="cellIs" dxfId="4871" priority="5137" stopIfTrue="1" operator="equal">
      <formula>"Towel"</formula>
    </cfRule>
    <cfRule type="cellIs" dxfId="4870" priority="5138" stopIfTrue="1" operator="equal">
      <formula>"Napkin Hs"</formula>
    </cfRule>
    <cfRule type="cellIs" dxfId="4869" priority="5143" stopIfTrue="1" operator="equal">
      <formula>"Towel"</formula>
    </cfRule>
    <cfRule type="cellIs" dxfId="4868" priority="5144" stopIfTrue="1" operator="equal">
      <formula>"Napkin Hs"</formula>
    </cfRule>
    <cfRule type="cellIs" dxfId="4867" priority="5145" stopIfTrue="1" operator="equal">
      <formula>"Towel"</formula>
    </cfRule>
    <cfRule type="cellIs" dxfId="4866" priority="5146" stopIfTrue="1" operator="equal">
      <formula>"Napkin Hs"</formula>
    </cfRule>
    <cfRule type="cellIs" dxfId="4865" priority="5149" stopIfTrue="1" operator="equal">
      <formula>"Towel"</formula>
    </cfRule>
    <cfRule type="cellIs" dxfId="4864" priority="5150" stopIfTrue="1" operator="equal">
      <formula>"Napkin Hs"</formula>
    </cfRule>
    <cfRule type="cellIs" dxfId="4863" priority="5151" stopIfTrue="1" operator="equal">
      <formula>"Towel"</formula>
    </cfRule>
    <cfRule type="cellIs" dxfId="4862" priority="5152" stopIfTrue="1" operator="equal">
      <formula>"Napkin Hs"</formula>
    </cfRule>
  </conditionalFormatting>
  <conditionalFormatting sqref="C83">
    <cfRule type="cellIs" dxfId="4861" priority="5056" stopIfTrue="1" operator="equal">
      <formula>"Napkin Hs"</formula>
    </cfRule>
  </conditionalFormatting>
  <conditionalFormatting sqref="C83">
    <cfRule type="cellIs" dxfId="4860" priority="5055" stopIfTrue="1" operator="equal">
      <formula>"Napkin Hs"</formula>
    </cfRule>
  </conditionalFormatting>
  <conditionalFormatting sqref="C83">
    <cfRule type="cellIs" dxfId="4859" priority="5054" stopIfTrue="1" operator="equal">
      <formula>"Napkin Hs"</formula>
    </cfRule>
  </conditionalFormatting>
  <conditionalFormatting sqref="C83">
    <cfRule type="cellIs" dxfId="4858" priority="5053" stopIfTrue="1" operator="equal">
      <formula>"Napkin Hs"</formula>
    </cfRule>
  </conditionalFormatting>
  <conditionalFormatting sqref="C83">
    <cfRule type="cellIs" dxfId="4857" priority="5052" stopIfTrue="1" operator="equal">
      <formula>"Napkin Hs"</formula>
    </cfRule>
  </conditionalFormatting>
  <conditionalFormatting sqref="C83">
    <cfRule type="cellIs" dxfId="4856" priority="5051" stopIfTrue="1" operator="equal">
      <formula>"Napkin Hs"</formula>
    </cfRule>
  </conditionalFormatting>
  <conditionalFormatting sqref="C83">
    <cfRule type="cellIs" dxfId="4855" priority="5047" stopIfTrue="1" operator="equal">
      <formula>"Towel"</formula>
    </cfRule>
    <cfRule type="cellIs" dxfId="4854" priority="5048" stopIfTrue="1" operator="equal">
      <formula>"Napkin Hs"</formula>
    </cfRule>
  </conditionalFormatting>
  <conditionalFormatting sqref="C83">
    <cfRule type="cellIs" dxfId="4853" priority="5049" stopIfTrue="1" operator="equal">
      <formula>"Towel"</formula>
    </cfRule>
    <cfRule type="cellIs" dxfId="4852" priority="5050" stopIfTrue="1" operator="equal">
      <formula>"Napkin Hs"</formula>
    </cfRule>
  </conditionalFormatting>
  <conditionalFormatting sqref="C83">
    <cfRule type="cellIs" dxfId="4851" priority="5043" stopIfTrue="1" operator="equal">
      <formula>"Towel"</formula>
    </cfRule>
    <cfRule type="cellIs" dxfId="4850" priority="5044" stopIfTrue="1" operator="equal">
      <formula>"Napkin Hs"</formula>
    </cfRule>
  </conditionalFormatting>
  <conditionalFormatting sqref="C83">
    <cfRule type="cellIs" dxfId="4849" priority="5045" stopIfTrue="1" operator="equal">
      <formula>"Towel"</formula>
    </cfRule>
    <cfRule type="cellIs" dxfId="4848" priority="5046" stopIfTrue="1" operator="equal">
      <formula>"Napkin Hs"</formula>
    </cfRule>
  </conditionalFormatting>
  <conditionalFormatting sqref="B83:C83">
    <cfRule type="cellIs" dxfId="4847" priority="5470" stopIfTrue="1" operator="equal">
      <formula>"Towel"</formula>
    </cfRule>
    <cfRule type="cellIs" dxfId="4846" priority="5471" stopIfTrue="1" operator="equal">
      <formula>"Napkin Hs"</formula>
    </cfRule>
  </conditionalFormatting>
  <conditionalFormatting sqref="C83">
    <cfRule type="cellIs" dxfId="4845" priority="5466" stopIfTrue="1" operator="equal">
      <formula>"Towel"</formula>
    </cfRule>
    <cfRule type="cellIs" dxfId="4844" priority="5467" stopIfTrue="1" operator="equal">
      <formula>"Napkin Hs"</formula>
    </cfRule>
  </conditionalFormatting>
  <conditionalFormatting sqref="C83">
    <cfRule type="cellIs" dxfId="4843" priority="5468" stopIfTrue="1" operator="equal">
      <formula>"Towel"</formula>
    </cfRule>
    <cfRule type="cellIs" dxfId="4842" priority="5469" stopIfTrue="1" operator="equal">
      <formula>"Napkin Hs"</formula>
    </cfRule>
  </conditionalFormatting>
  <conditionalFormatting sqref="C83">
    <cfRule type="cellIs" dxfId="4841" priority="5462" stopIfTrue="1" operator="equal">
      <formula>"Towel"</formula>
    </cfRule>
    <cfRule type="cellIs" dxfId="4840" priority="5463" stopIfTrue="1" operator="equal">
      <formula>"Napkin Hs"</formula>
    </cfRule>
  </conditionalFormatting>
  <conditionalFormatting sqref="C83">
    <cfRule type="cellIs" dxfId="4839" priority="5464" stopIfTrue="1" operator="equal">
      <formula>"Towel"</formula>
    </cfRule>
    <cfRule type="cellIs" dxfId="4838" priority="5465" stopIfTrue="1" operator="equal">
      <formula>"Napkin Hs"</formula>
    </cfRule>
  </conditionalFormatting>
  <conditionalFormatting sqref="C83">
    <cfRule type="cellIs" dxfId="4837" priority="5460" stopIfTrue="1" operator="equal">
      <formula>"Towel"</formula>
    </cfRule>
    <cfRule type="cellIs" dxfId="4836" priority="5461" stopIfTrue="1" operator="equal">
      <formula>"Napkin Hs"</formula>
    </cfRule>
  </conditionalFormatting>
  <conditionalFormatting sqref="B83">
    <cfRule type="cellIs" dxfId="4835" priority="5458" stopIfTrue="1" operator="equal">
      <formula>"Towel"</formula>
    </cfRule>
    <cfRule type="cellIs" dxfId="4834" priority="5459" stopIfTrue="1" operator="equal">
      <formula>"Napkin Hs"</formula>
    </cfRule>
  </conditionalFormatting>
  <conditionalFormatting sqref="B83:C83">
    <cfRule type="cellIs" dxfId="4833" priority="5456" stopIfTrue="1" operator="equal">
      <formula>"Towel"</formula>
    </cfRule>
    <cfRule type="cellIs" dxfId="4832" priority="5457" stopIfTrue="1" operator="equal">
      <formula>"Napkin Hs"</formula>
    </cfRule>
  </conditionalFormatting>
  <conditionalFormatting sqref="C83">
    <cfRule type="cellIs" dxfId="4831" priority="5452" stopIfTrue="1" operator="equal">
      <formula>"Towel"</formula>
    </cfRule>
    <cfRule type="cellIs" dxfId="4830" priority="5453" stopIfTrue="1" operator="equal">
      <formula>"Napkin Hs"</formula>
    </cfRule>
  </conditionalFormatting>
  <conditionalFormatting sqref="C83">
    <cfRule type="cellIs" dxfId="4829" priority="5455" stopIfTrue="1" operator="equal">
      <formula>"Napkin Hs"</formula>
    </cfRule>
  </conditionalFormatting>
  <conditionalFormatting sqref="C83">
    <cfRule type="cellIs" dxfId="4828" priority="5454" stopIfTrue="1" operator="equal">
      <formula>"Towel"</formula>
    </cfRule>
  </conditionalFormatting>
  <conditionalFormatting sqref="B82:C82">
    <cfRule type="cellIs" dxfId="4827" priority="5041" stopIfTrue="1" operator="equal">
      <formula>"Towel"</formula>
    </cfRule>
    <cfRule type="cellIs" dxfId="4826" priority="5042" stopIfTrue="1" operator="equal">
      <formula>"Napkin Hs"</formula>
    </cfRule>
  </conditionalFormatting>
  <conditionalFormatting sqref="C82">
    <cfRule type="cellIs" dxfId="4825" priority="5039" stopIfTrue="1" operator="equal">
      <formula>"Towel"</formula>
    </cfRule>
    <cfRule type="cellIs" dxfId="4824" priority="5040" stopIfTrue="1" operator="equal">
      <formula>"Napkin Hs"</formula>
    </cfRule>
  </conditionalFormatting>
  <conditionalFormatting sqref="C82">
    <cfRule type="cellIs" dxfId="4823" priority="5037" stopIfTrue="1" operator="equal">
      <formula>"Towel"</formula>
    </cfRule>
    <cfRule type="cellIs" dxfId="4822" priority="5038" stopIfTrue="1" operator="equal">
      <formula>"Napkin Hs"</formula>
    </cfRule>
  </conditionalFormatting>
  <conditionalFormatting sqref="C82">
    <cfRule type="cellIs" dxfId="4821" priority="5023" stopIfTrue="1" operator="equal">
      <formula>"Towel"</formula>
    </cfRule>
    <cfRule type="cellIs" dxfId="4820" priority="5024" stopIfTrue="1" operator="equal">
      <formula>"Napkin Hs"</formula>
    </cfRule>
  </conditionalFormatting>
  <conditionalFormatting sqref="C82">
    <cfRule type="cellIs" dxfId="4819" priority="5021" stopIfTrue="1" operator="equal">
      <formula>"Towel"</formula>
    </cfRule>
    <cfRule type="cellIs" dxfId="4818" priority="5022" stopIfTrue="1" operator="equal">
      <formula>"Napkin Hs"</formula>
    </cfRule>
  </conditionalFormatting>
  <conditionalFormatting sqref="C82">
    <cfRule type="cellIs" dxfId="4817" priority="5029" stopIfTrue="1" operator="equal">
      <formula>"Towel"</formula>
    </cfRule>
    <cfRule type="cellIs" dxfId="4816" priority="5030" stopIfTrue="1" operator="equal">
      <formula>"Napkin Hs"</formula>
    </cfRule>
  </conditionalFormatting>
  <conditionalFormatting sqref="B82:C82">
    <cfRule type="cellIs" dxfId="4815" priority="5031" stopIfTrue="1" operator="equal">
      <formula>"Towel"</formula>
    </cfRule>
    <cfRule type="cellIs" dxfId="4814" priority="5032" stopIfTrue="1" operator="equal">
      <formula>"Napkin Hs"</formula>
    </cfRule>
  </conditionalFormatting>
  <conditionalFormatting sqref="C82">
    <cfRule type="cellIs" dxfId="4813" priority="5027" stopIfTrue="1" operator="equal">
      <formula>"Towel"</formula>
    </cfRule>
    <cfRule type="cellIs" dxfId="4812" priority="5028" stopIfTrue="1" operator="equal">
      <formula>"Napkin Hs"</formula>
    </cfRule>
  </conditionalFormatting>
  <conditionalFormatting sqref="B82:C82">
    <cfRule type="cellIs" dxfId="4811" priority="5025" stopIfTrue="1" operator="equal">
      <formula>"Towel"</formula>
    </cfRule>
    <cfRule type="cellIs" dxfId="4810" priority="5026" stopIfTrue="1" operator="equal">
      <formula>"Napkin Hs"</formula>
    </cfRule>
  </conditionalFormatting>
  <conditionalFormatting sqref="C82">
    <cfRule type="cellIs" dxfId="4809" priority="5033" stopIfTrue="1" operator="equal">
      <formula>"Towel"</formula>
    </cfRule>
    <cfRule type="cellIs" dxfId="4808" priority="5034" stopIfTrue="1" operator="equal">
      <formula>"Napkin Hs"</formula>
    </cfRule>
  </conditionalFormatting>
  <conditionalFormatting sqref="C82">
    <cfRule type="cellIs" dxfId="4807" priority="5035" stopIfTrue="1" operator="equal">
      <formula>"Towel"</formula>
    </cfRule>
    <cfRule type="cellIs" dxfId="4806" priority="5036" stopIfTrue="1" operator="equal">
      <formula>"Napkin Hs"</formula>
    </cfRule>
  </conditionalFormatting>
  <conditionalFormatting sqref="C82">
    <cfRule type="cellIs" dxfId="4805" priority="5017" stopIfTrue="1" operator="equal">
      <formula>"Towel"</formula>
    </cfRule>
    <cfRule type="cellIs" dxfId="4804" priority="5018" stopIfTrue="1" operator="equal">
      <formula>"Napkin Hs"</formula>
    </cfRule>
  </conditionalFormatting>
  <conditionalFormatting sqref="B82:C82">
    <cfRule type="cellIs" dxfId="4803" priority="5019" stopIfTrue="1" operator="equal">
      <formula>"Towel"</formula>
    </cfRule>
    <cfRule type="cellIs" dxfId="4802" priority="5020" stopIfTrue="1" operator="equal">
      <formula>"Napkin Hs"</formula>
    </cfRule>
  </conditionalFormatting>
  <conditionalFormatting sqref="C82">
    <cfRule type="cellIs" dxfId="4801" priority="5015" stopIfTrue="1" operator="equal">
      <formula>"Towel"</formula>
    </cfRule>
    <cfRule type="cellIs" dxfId="4800" priority="5016" stopIfTrue="1" operator="equal">
      <formula>"Napkin Hs"</formula>
    </cfRule>
  </conditionalFormatting>
  <conditionalFormatting sqref="B82:C82">
    <cfRule type="cellIs" dxfId="4799" priority="5013" stopIfTrue="1" operator="equal">
      <formula>"Towel"</formula>
    </cfRule>
    <cfRule type="cellIs" dxfId="4798" priority="5014" stopIfTrue="1" operator="equal">
      <formula>"Napkin Hs"</formula>
    </cfRule>
  </conditionalFormatting>
  <conditionalFormatting sqref="C82">
    <cfRule type="cellIs" dxfId="4797" priority="4999" stopIfTrue="1" operator="equal">
      <formula>"Towel"</formula>
    </cfRule>
    <cfRule type="cellIs" dxfId="4796" priority="5000" stopIfTrue="1" operator="equal">
      <formula>"Napkin Hs"</formula>
    </cfRule>
  </conditionalFormatting>
  <conditionalFormatting sqref="C82">
    <cfRule type="cellIs" dxfId="4795" priority="4997" stopIfTrue="1" operator="equal">
      <formula>"Towel"</formula>
    </cfRule>
    <cfRule type="cellIs" dxfId="4794" priority="4998" stopIfTrue="1" operator="equal">
      <formula>"Napkin Hs"</formula>
    </cfRule>
  </conditionalFormatting>
  <conditionalFormatting sqref="C82">
    <cfRule type="cellIs" dxfId="4793" priority="5005" stopIfTrue="1" operator="equal">
      <formula>"Towel"</formula>
    </cfRule>
    <cfRule type="cellIs" dxfId="4792" priority="5006" stopIfTrue="1" operator="equal">
      <formula>"Napkin Hs"</formula>
    </cfRule>
  </conditionalFormatting>
  <conditionalFormatting sqref="B82:C82">
    <cfRule type="cellIs" dxfId="4791" priority="5007" stopIfTrue="1" operator="equal">
      <formula>"Towel"</formula>
    </cfRule>
    <cfRule type="cellIs" dxfId="4790" priority="5008" stopIfTrue="1" operator="equal">
      <formula>"Napkin Hs"</formula>
    </cfRule>
  </conditionalFormatting>
  <conditionalFormatting sqref="C82">
    <cfRule type="cellIs" dxfId="4789" priority="5003" stopIfTrue="1" operator="equal">
      <formula>"Towel"</formula>
    </cfRule>
    <cfRule type="cellIs" dxfId="4788" priority="5004" stopIfTrue="1" operator="equal">
      <formula>"Napkin Hs"</formula>
    </cfRule>
  </conditionalFormatting>
  <conditionalFormatting sqref="B82:C82">
    <cfRule type="cellIs" dxfId="4787" priority="5001" stopIfTrue="1" operator="equal">
      <formula>"Towel"</formula>
    </cfRule>
    <cfRule type="cellIs" dxfId="4786" priority="5002" stopIfTrue="1" operator="equal">
      <formula>"Napkin Hs"</formula>
    </cfRule>
  </conditionalFormatting>
  <conditionalFormatting sqref="C82">
    <cfRule type="cellIs" dxfId="4785" priority="5009" stopIfTrue="1" operator="equal">
      <formula>"Towel"</formula>
    </cfRule>
    <cfRule type="cellIs" dxfId="4784" priority="5010" stopIfTrue="1" operator="equal">
      <formula>"Napkin Hs"</formula>
    </cfRule>
  </conditionalFormatting>
  <conditionalFormatting sqref="C82">
    <cfRule type="cellIs" dxfId="4783" priority="5011" stopIfTrue="1" operator="equal">
      <formula>"Towel"</formula>
    </cfRule>
    <cfRule type="cellIs" dxfId="4782" priority="5012" stopIfTrue="1" operator="equal">
      <formula>"Napkin Hs"</formula>
    </cfRule>
  </conditionalFormatting>
  <conditionalFormatting sqref="C82">
    <cfRule type="cellIs" dxfId="4781" priority="4993" stopIfTrue="1" operator="equal">
      <formula>"Towel"</formula>
    </cfRule>
    <cfRule type="cellIs" dxfId="4780" priority="4994" stopIfTrue="1" operator="equal">
      <formula>"Napkin Hs"</formula>
    </cfRule>
  </conditionalFormatting>
  <conditionalFormatting sqref="B82:C82">
    <cfRule type="cellIs" dxfId="4779" priority="4995" stopIfTrue="1" operator="equal">
      <formula>"Towel"</formula>
    </cfRule>
    <cfRule type="cellIs" dxfId="4778" priority="4996" stopIfTrue="1" operator="equal">
      <formula>"Napkin Hs"</formula>
    </cfRule>
  </conditionalFormatting>
  <conditionalFormatting sqref="C82">
    <cfRule type="cellIs" dxfId="4777" priority="4991" stopIfTrue="1" operator="equal">
      <formula>"Towel"</formula>
    </cfRule>
    <cfRule type="cellIs" dxfId="4776" priority="4992" stopIfTrue="1" operator="equal">
      <formula>"Napkin Hs"</formula>
    </cfRule>
  </conditionalFormatting>
  <conditionalFormatting sqref="B82:C82">
    <cfRule type="cellIs" dxfId="4775" priority="4989" stopIfTrue="1" operator="equal">
      <formula>"Towel"</formula>
    </cfRule>
    <cfRule type="cellIs" dxfId="4774" priority="4990" stopIfTrue="1" operator="equal">
      <formula>"Napkin Hs"</formula>
    </cfRule>
  </conditionalFormatting>
  <conditionalFormatting sqref="B82:C82">
    <cfRule type="cellIs" dxfId="4773" priority="4967" stopIfTrue="1" operator="equal">
      <formula>"Towel"</formula>
    </cfRule>
    <cfRule type="cellIs" dxfId="4772" priority="4968" stopIfTrue="1" operator="equal">
      <formula>"Napkin Hs"</formula>
    </cfRule>
  </conditionalFormatting>
  <conditionalFormatting sqref="C82">
    <cfRule type="cellIs" dxfId="4771" priority="4963" stopIfTrue="1" operator="equal">
      <formula>"Towel"</formula>
    </cfRule>
    <cfRule type="cellIs" dxfId="4770" priority="4964" stopIfTrue="1" operator="equal">
      <formula>"Napkin Hs"</formula>
    </cfRule>
  </conditionalFormatting>
  <conditionalFormatting sqref="C82">
    <cfRule type="cellIs" dxfId="4769" priority="4966" stopIfTrue="1" operator="equal">
      <formula>"Napkin Hs"</formula>
    </cfRule>
  </conditionalFormatting>
  <conditionalFormatting sqref="C82">
    <cfRule type="cellIs" dxfId="4768" priority="4965" stopIfTrue="1" operator="equal">
      <formula>"Towel"</formula>
    </cfRule>
  </conditionalFormatting>
  <conditionalFormatting sqref="B82">
    <cfRule type="cellIs" dxfId="4767" priority="4961" stopIfTrue="1" operator="equal">
      <formula>"Towel"</formula>
    </cfRule>
    <cfRule type="cellIs" dxfId="4766" priority="4962" stopIfTrue="1" operator="equal">
      <formula>"Napkin Hs"</formula>
    </cfRule>
  </conditionalFormatting>
  <conditionalFormatting sqref="B82">
    <cfRule type="cellIs" dxfId="4765" priority="4959" stopIfTrue="1" operator="equal">
      <formula>"Towel"</formula>
    </cfRule>
    <cfRule type="cellIs" dxfId="4764" priority="4960" stopIfTrue="1" operator="equal">
      <formula>"Napkin Hs"</formula>
    </cfRule>
  </conditionalFormatting>
  <conditionalFormatting sqref="B82">
    <cfRule type="cellIs" dxfId="4763" priority="4957" stopIfTrue="1" operator="equal">
      <formula>"Towel"</formula>
    </cfRule>
    <cfRule type="cellIs" dxfId="4762" priority="4958" stopIfTrue="1" operator="equal">
      <formula>"Napkin Hs"</formula>
    </cfRule>
  </conditionalFormatting>
  <conditionalFormatting sqref="B82">
    <cfRule type="cellIs" dxfId="4761" priority="4955" stopIfTrue="1" operator="equal">
      <formula>"Towel"</formula>
    </cfRule>
    <cfRule type="cellIs" dxfId="4760" priority="4956" stopIfTrue="1" operator="equal">
      <formula>"Napkin Hs"</formula>
    </cfRule>
  </conditionalFormatting>
  <conditionalFormatting sqref="B82">
    <cfRule type="cellIs" dxfId="4759" priority="4953" stopIfTrue="1" operator="equal">
      <formula>"Towel"</formula>
    </cfRule>
    <cfRule type="cellIs" dxfId="4758" priority="4954" stopIfTrue="1" operator="equal">
      <formula>"Napkin Hs"</formula>
    </cfRule>
  </conditionalFormatting>
  <conditionalFormatting sqref="B82">
    <cfRule type="cellIs" dxfId="4757" priority="4951" stopIfTrue="1" operator="equal">
      <formula>"Towel"</formula>
    </cfRule>
    <cfRule type="cellIs" dxfId="4756" priority="4952" stopIfTrue="1" operator="equal">
      <formula>"Napkin Hs"</formula>
    </cfRule>
  </conditionalFormatting>
  <conditionalFormatting sqref="B82">
    <cfRule type="cellIs" dxfId="4755" priority="4949" stopIfTrue="1" operator="equal">
      <formula>"Towel"</formula>
    </cfRule>
    <cfRule type="cellIs" dxfId="4754" priority="4950" stopIfTrue="1" operator="equal">
      <formula>"Napkin Hs"</formula>
    </cfRule>
  </conditionalFormatting>
  <conditionalFormatting sqref="B82">
    <cfRule type="cellIs" dxfId="4753" priority="4947" stopIfTrue="1" operator="equal">
      <formula>"Towel"</formula>
    </cfRule>
    <cfRule type="cellIs" dxfId="4752" priority="4948" stopIfTrue="1" operator="equal">
      <formula>"Napkin Hs"</formula>
    </cfRule>
  </conditionalFormatting>
  <conditionalFormatting sqref="B82">
    <cfRule type="cellIs" dxfId="4751" priority="4946" stopIfTrue="1" operator="equal">
      <formula>"Napkin Hs"</formula>
    </cfRule>
  </conditionalFormatting>
  <conditionalFormatting sqref="B82">
    <cfRule type="cellIs" dxfId="4750" priority="4945" stopIfTrue="1" operator="equal">
      <formula>"Napkin Hs"</formula>
    </cfRule>
  </conditionalFormatting>
  <conditionalFormatting sqref="B82">
    <cfRule type="cellIs" dxfId="4749" priority="4944" stopIfTrue="1" operator="equal">
      <formula>"Napkin Hs"</formula>
    </cfRule>
  </conditionalFormatting>
  <conditionalFormatting sqref="C82">
    <cfRule type="cellIs" dxfId="4748" priority="4942" stopIfTrue="1" operator="equal">
      <formula>"Towel"</formula>
    </cfRule>
    <cfRule type="cellIs" dxfId="4747" priority="4943" stopIfTrue="1" operator="equal">
      <formula>"Napkin Hs"</formula>
    </cfRule>
  </conditionalFormatting>
  <conditionalFormatting sqref="C82">
    <cfRule type="cellIs" dxfId="4746" priority="4938" stopIfTrue="1" operator="equal">
      <formula>"Towel"</formula>
    </cfRule>
    <cfRule type="cellIs" dxfId="4745" priority="4939" stopIfTrue="1" operator="equal">
      <formula>"Napkin Hs"</formula>
    </cfRule>
  </conditionalFormatting>
  <conditionalFormatting sqref="C82">
    <cfRule type="cellIs" dxfId="4744" priority="4940" stopIfTrue="1" operator="equal">
      <formula>"Towel"</formula>
    </cfRule>
    <cfRule type="cellIs" dxfId="4743" priority="4941" stopIfTrue="1" operator="equal">
      <formula>"Napkin Hs"</formula>
    </cfRule>
  </conditionalFormatting>
  <conditionalFormatting sqref="C82">
    <cfRule type="cellIs" dxfId="4742" priority="4936" stopIfTrue="1" operator="equal">
      <formula>"Towel"</formula>
    </cfRule>
    <cfRule type="cellIs" dxfId="4741" priority="4937" stopIfTrue="1" operator="equal">
      <formula>"Napkin Hs"</formula>
    </cfRule>
  </conditionalFormatting>
  <conditionalFormatting sqref="C82">
    <cfRule type="cellIs" dxfId="4740" priority="4934" stopIfTrue="1" operator="equal">
      <formula>"Towel"</formula>
    </cfRule>
    <cfRule type="cellIs" dxfId="4739" priority="4935" stopIfTrue="1" operator="equal">
      <formula>"Napkin Hs"</formula>
    </cfRule>
  </conditionalFormatting>
  <conditionalFormatting sqref="C82">
    <cfRule type="cellIs" dxfId="4738" priority="4932" stopIfTrue="1" operator="equal">
      <formula>"Towel"</formula>
    </cfRule>
    <cfRule type="cellIs" dxfId="4737" priority="4933" stopIfTrue="1" operator="equal">
      <formula>"Napkin Hs"</formula>
    </cfRule>
  </conditionalFormatting>
  <conditionalFormatting sqref="C82">
    <cfRule type="cellIs" dxfId="4736" priority="4924" stopIfTrue="1" operator="equal">
      <formula>"Towel"</formula>
    </cfRule>
    <cfRule type="cellIs" dxfId="4735" priority="4925" stopIfTrue="1" operator="equal">
      <formula>"Napkin Hs"</formula>
    </cfRule>
  </conditionalFormatting>
  <conditionalFormatting sqref="C82">
    <cfRule type="cellIs" dxfId="4734" priority="4926" stopIfTrue="1" operator="equal">
      <formula>"Towel"</formula>
    </cfRule>
    <cfRule type="cellIs" dxfId="4733" priority="4927" stopIfTrue="1" operator="equal">
      <formula>"Napkin Hs"</formula>
    </cfRule>
  </conditionalFormatting>
  <conditionalFormatting sqref="C82">
    <cfRule type="cellIs" dxfId="4732" priority="4922" stopIfTrue="1" operator="equal">
      <formula>"Towel"</formula>
    </cfRule>
    <cfRule type="cellIs" dxfId="4731" priority="4923" stopIfTrue="1" operator="equal">
      <formula>"Napkin Hs"</formula>
    </cfRule>
  </conditionalFormatting>
  <conditionalFormatting sqref="C82">
    <cfRule type="cellIs" dxfId="4730" priority="4920" stopIfTrue="1" operator="equal">
      <formula>"Towel"</formula>
    </cfRule>
    <cfRule type="cellIs" dxfId="4729" priority="4921" stopIfTrue="1" operator="equal">
      <formula>"Napkin Hs"</formula>
    </cfRule>
  </conditionalFormatting>
  <conditionalFormatting sqref="C82">
    <cfRule type="cellIs" dxfId="4728" priority="4928" stopIfTrue="1" operator="equal">
      <formula>"Towel"</formula>
    </cfRule>
    <cfRule type="cellIs" dxfId="4727" priority="4929" stopIfTrue="1" operator="equal">
      <formula>"Napkin Hs"</formula>
    </cfRule>
  </conditionalFormatting>
  <conditionalFormatting sqref="C82">
    <cfRule type="cellIs" dxfId="4726" priority="4930" stopIfTrue="1" operator="equal">
      <formula>"Towel"</formula>
    </cfRule>
    <cfRule type="cellIs" dxfId="4725" priority="4931" stopIfTrue="1" operator="equal">
      <formula>"Napkin Hs"</formula>
    </cfRule>
  </conditionalFormatting>
  <conditionalFormatting sqref="C82">
    <cfRule type="cellIs" dxfId="4724" priority="4918" stopIfTrue="1" operator="equal">
      <formula>"Towel"</formula>
    </cfRule>
    <cfRule type="cellIs" dxfId="4723" priority="4919" stopIfTrue="1" operator="equal">
      <formula>"Napkin Hs"</formula>
    </cfRule>
  </conditionalFormatting>
  <conditionalFormatting sqref="C82">
    <cfRule type="cellIs" dxfId="4722" priority="4914" stopIfTrue="1" operator="equal">
      <formula>"Towel"</formula>
    </cfRule>
    <cfRule type="cellIs" dxfId="4721" priority="4915" stopIfTrue="1" operator="equal">
      <formula>"Napkin Hs"</formula>
    </cfRule>
  </conditionalFormatting>
  <conditionalFormatting sqref="C82">
    <cfRule type="cellIs" dxfId="4720" priority="4916" stopIfTrue="1" operator="equal">
      <formula>"Towel"</formula>
    </cfRule>
    <cfRule type="cellIs" dxfId="4719" priority="4917" stopIfTrue="1" operator="equal">
      <formula>"Napkin Hs"</formula>
    </cfRule>
  </conditionalFormatting>
  <conditionalFormatting sqref="C82">
    <cfRule type="cellIs" dxfId="4718" priority="4912" stopIfTrue="1" operator="equal">
      <formula>"Towel"</formula>
    </cfRule>
    <cfRule type="cellIs" dxfId="4717" priority="4913" stopIfTrue="1" operator="equal">
      <formula>"Napkin Hs"</formula>
    </cfRule>
  </conditionalFormatting>
  <conditionalFormatting sqref="C82">
    <cfRule type="cellIs" dxfId="4716" priority="4910" stopIfTrue="1" operator="equal">
      <formula>"Towel"</formula>
    </cfRule>
    <cfRule type="cellIs" dxfId="4715" priority="4911" stopIfTrue="1" operator="equal">
      <formula>"Napkin Hs"</formula>
    </cfRule>
  </conditionalFormatting>
  <conditionalFormatting sqref="C82">
    <cfRule type="cellIs" dxfId="4714" priority="4908" stopIfTrue="1" operator="equal">
      <formula>"Towel"</formula>
    </cfRule>
    <cfRule type="cellIs" dxfId="4713" priority="4909" stopIfTrue="1" operator="equal">
      <formula>"Napkin Hs"</formula>
    </cfRule>
  </conditionalFormatting>
  <conditionalFormatting sqref="C82">
    <cfRule type="cellIs" dxfId="4712" priority="4900" stopIfTrue="1" operator="equal">
      <formula>"Towel"</formula>
    </cfRule>
    <cfRule type="cellIs" dxfId="4711" priority="4901" stopIfTrue="1" operator="equal">
      <formula>"Napkin Hs"</formula>
    </cfRule>
  </conditionalFormatting>
  <conditionalFormatting sqref="C82">
    <cfRule type="cellIs" dxfId="4710" priority="4902" stopIfTrue="1" operator="equal">
      <formula>"Towel"</formula>
    </cfRule>
    <cfRule type="cellIs" dxfId="4709" priority="4903" stopIfTrue="1" operator="equal">
      <formula>"Napkin Hs"</formula>
    </cfRule>
  </conditionalFormatting>
  <conditionalFormatting sqref="C82">
    <cfRule type="cellIs" dxfId="4708" priority="4898" stopIfTrue="1" operator="equal">
      <formula>"Towel"</formula>
    </cfRule>
    <cfRule type="cellIs" dxfId="4707" priority="4899" stopIfTrue="1" operator="equal">
      <formula>"Napkin Hs"</formula>
    </cfRule>
  </conditionalFormatting>
  <conditionalFormatting sqref="C82">
    <cfRule type="cellIs" dxfId="4706" priority="4896" stopIfTrue="1" operator="equal">
      <formula>"Towel"</formula>
    </cfRule>
    <cfRule type="cellIs" dxfId="4705" priority="4897" stopIfTrue="1" operator="equal">
      <formula>"Napkin Hs"</formula>
    </cfRule>
  </conditionalFormatting>
  <conditionalFormatting sqref="C82">
    <cfRule type="cellIs" dxfId="4704" priority="4904" stopIfTrue="1" operator="equal">
      <formula>"Towel"</formula>
    </cfRule>
    <cfRule type="cellIs" dxfId="4703" priority="4905" stopIfTrue="1" operator="equal">
      <formula>"Napkin Hs"</formula>
    </cfRule>
  </conditionalFormatting>
  <conditionalFormatting sqref="C82">
    <cfRule type="cellIs" dxfId="4702" priority="4906" stopIfTrue="1" operator="equal">
      <formula>"Towel"</formula>
    </cfRule>
    <cfRule type="cellIs" dxfId="4701" priority="4907" stopIfTrue="1" operator="equal">
      <formula>"Napkin Hs"</formula>
    </cfRule>
  </conditionalFormatting>
  <conditionalFormatting sqref="C82">
    <cfRule type="cellIs" dxfId="4700" priority="4894" stopIfTrue="1" operator="equal">
      <formula>"Towel"</formula>
    </cfRule>
    <cfRule type="cellIs" dxfId="4699" priority="4895" stopIfTrue="1" operator="equal">
      <formula>"Napkin Hs"</formula>
    </cfRule>
  </conditionalFormatting>
  <conditionalFormatting sqref="C82">
    <cfRule type="cellIs" dxfId="4698" priority="4890" stopIfTrue="1" operator="equal">
      <formula>"Towel"</formula>
    </cfRule>
    <cfRule type="cellIs" dxfId="4697" priority="4891" stopIfTrue="1" operator="equal">
      <formula>"Napkin Hs"</formula>
    </cfRule>
  </conditionalFormatting>
  <conditionalFormatting sqref="C82">
    <cfRule type="cellIs" dxfId="4696" priority="4892" stopIfTrue="1" operator="equal">
      <formula>"Towel"</formula>
    </cfRule>
    <cfRule type="cellIs" dxfId="4695" priority="4893" stopIfTrue="1" operator="equal">
      <formula>"Napkin Hs"</formula>
    </cfRule>
  </conditionalFormatting>
  <conditionalFormatting sqref="C82">
    <cfRule type="cellIs" dxfId="4694" priority="4886" stopIfTrue="1" operator="equal">
      <formula>"Towel"</formula>
    </cfRule>
    <cfRule type="cellIs" dxfId="4693" priority="4887" stopIfTrue="1" operator="equal">
      <formula>"Napkin Hs"</formula>
    </cfRule>
  </conditionalFormatting>
  <conditionalFormatting sqref="C82">
    <cfRule type="cellIs" dxfId="4692" priority="4888" stopIfTrue="1" operator="equal">
      <formula>"Towel"</formula>
    </cfRule>
    <cfRule type="cellIs" dxfId="4691" priority="4889" stopIfTrue="1" operator="equal">
      <formula>"Napkin Hs"</formula>
    </cfRule>
  </conditionalFormatting>
  <conditionalFormatting sqref="C82">
    <cfRule type="cellIs" dxfId="4690" priority="4884" stopIfTrue="1" operator="equal">
      <formula>"Towel"</formula>
    </cfRule>
    <cfRule type="cellIs" dxfId="4689" priority="4885" stopIfTrue="1" operator="equal">
      <formula>"Napkin Hs"</formula>
    </cfRule>
  </conditionalFormatting>
  <conditionalFormatting sqref="C82">
    <cfRule type="cellIs" dxfId="4688" priority="4878" stopIfTrue="1" operator="equal">
      <formula>"Towel"</formula>
    </cfRule>
    <cfRule type="cellIs" dxfId="4687" priority="4879" stopIfTrue="1" operator="equal">
      <formula>"Napkin Hs"</formula>
    </cfRule>
  </conditionalFormatting>
  <conditionalFormatting sqref="C82">
    <cfRule type="cellIs" dxfId="4686" priority="4882" stopIfTrue="1" operator="equal">
      <formula>"Towel"</formula>
    </cfRule>
    <cfRule type="cellIs" dxfId="4685" priority="4883" stopIfTrue="1" operator="equal">
      <formula>"Napkin Hs"</formula>
    </cfRule>
  </conditionalFormatting>
  <conditionalFormatting sqref="C82">
    <cfRule type="cellIs" dxfId="4684" priority="4880" stopIfTrue="1" operator="equal">
      <formula>"Towel"</formula>
    </cfRule>
    <cfRule type="cellIs" dxfId="4683" priority="4881" stopIfTrue="1" operator="equal">
      <formula>"Napkin Hs"</formula>
    </cfRule>
  </conditionalFormatting>
  <conditionalFormatting sqref="C82">
    <cfRule type="cellIs" dxfId="4682" priority="4872" stopIfTrue="1" operator="equal">
      <formula>"Towel"</formula>
    </cfRule>
    <cfRule type="cellIs" dxfId="4681" priority="4873" stopIfTrue="1" operator="equal">
      <formula>"Napkin Hs"</formula>
    </cfRule>
  </conditionalFormatting>
  <conditionalFormatting sqref="C82">
    <cfRule type="cellIs" dxfId="4680" priority="4874" stopIfTrue="1" operator="equal">
      <formula>"Towel"</formula>
    </cfRule>
    <cfRule type="cellIs" dxfId="4679" priority="4875" stopIfTrue="1" operator="equal">
      <formula>"Napkin Hs"</formula>
    </cfRule>
  </conditionalFormatting>
  <conditionalFormatting sqref="C82">
    <cfRule type="cellIs" dxfId="4678" priority="4876" stopIfTrue="1" operator="equal">
      <formula>"Towel"</formula>
    </cfRule>
    <cfRule type="cellIs" dxfId="4677" priority="4877" stopIfTrue="1" operator="equal">
      <formula>"Napkin Hs"</formula>
    </cfRule>
  </conditionalFormatting>
  <conditionalFormatting sqref="C82">
    <cfRule type="cellIs" dxfId="4676" priority="4870" stopIfTrue="1" operator="equal">
      <formula>"Towel"</formula>
    </cfRule>
    <cfRule type="cellIs" dxfId="4675" priority="4871" stopIfTrue="1" operator="equal">
      <formula>"Napkin Hs"</formula>
    </cfRule>
  </conditionalFormatting>
  <conditionalFormatting sqref="C82">
    <cfRule type="cellIs" dxfId="4674" priority="4868" stopIfTrue="1" operator="equal">
      <formula>"Towel"</formula>
    </cfRule>
    <cfRule type="cellIs" dxfId="4673" priority="4869" stopIfTrue="1" operator="equal">
      <formula>"Napkin Hs"</formula>
    </cfRule>
  </conditionalFormatting>
  <conditionalFormatting sqref="C82">
    <cfRule type="cellIs" dxfId="4672" priority="4844" stopIfTrue="1" operator="equal">
      <formula>"Towel"</formula>
    </cfRule>
  </conditionalFormatting>
  <conditionalFormatting sqref="C82">
    <cfRule type="cellIs" dxfId="4671" priority="4845" stopIfTrue="1" operator="equal">
      <formula>"Napkin Hs"</formula>
    </cfRule>
    <cfRule type="cellIs" dxfId="4670" priority="4850" stopIfTrue="1" operator="equal">
      <formula>"Towel"</formula>
    </cfRule>
    <cfRule type="cellIs" dxfId="4669" priority="4851" stopIfTrue="1" operator="equal">
      <formula>"Napkin Hs"</formula>
    </cfRule>
    <cfRule type="cellIs" dxfId="4668" priority="4860" stopIfTrue="1" operator="equal">
      <formula>"Towel"</formula>
    </cfRule>
    <cfRule type="cellIs" dxfId="4667" priority="4861" stopIfTrue="1" operator="equal">
      <formula>"Napkin Hs"</formula>
    </cfRule>
    <cfRule type="cellIs" dxfId="4666" priority="4866" stopIfTrue="1" operator="equal">
      <formula>"Towel"</formula>
    </cfRule>
    <cfRule type="cellIs" dxfId="4665" priority="4867" stopIfTrue="1" operator="equal">
      <formula>"Napkin Hs"</formula>
    </cfRule>
  </conditionalFormatting>
  <conditionalFormatting sqref="C82">
    <cfRule type="cellIs" dxfId="4664" priority="4846" stopIfTrue="1" operator="equal">
      <formula>"Towel"</formula>
    </cfRule>
    <cfRule type="cellIs" dxfId="4663" priority="4847" stopIfTrue="1" operator="equal">
      <formula>"Napkin Hs"</formula>
    </cfRule>
    <cfRule type="cellIs" dxfId="4662" priority="4848" stopIfTrue="1" operator="equal">
      <formula>"Towel"</formula>
    </cfRule>
    <cfRule type="cellIs" dxfId="4661" priority="4849" stopIfTrue="1" operator="equal">
      <formula>"Napkin Hs"</formula>
    </cfRule>
    <cfRule type="cellIs" dxfId="4660" priority="4852" stopIfTrue="1" operator="equal">
      <formula>"Towel"</formula>
    </cfRule>
    <cfRule type="cellIs" dxfId="4659" priority="4853" stopIfTrue="1" operator="equal">
      <formula>"Napkin Hs"</formula>
    </cfRule>
    <cfRule type="cellIs" dxfId="4658" priority="4854" stopIfTrue="1" operator="equal">
      <formula>"Towel"</formula>
    </cfRule>
    <cfRule type="cellIs" dxfId="4657" priority="4855" stopIfTrue="1" operator="equal">
      <formula>"Napkin Hs"</formula>
    </cfRule>
    <cfRule type="cellIs" dxfId="4656" priority="4856" stopIfTrue="1" operator="equal">
      <formula>"Towel"</formula>
    </cfRule>
    <cfRule type="cellIs" dxfId="4655" priority="4857" stopIfTrue="1" operator="equal">
      <formula>"Napkin Hs"</formula>
    </cfRule>
    <cfRule type="cellIs" dxfId="4654" priority="4858" stopIfTrue="1" operator="equal">
      <formula>"Towel"</formula>
    </cfRule>
    <cfRule type="cellIs" dxfId="4653" priority="4859" stopIfTrue="1" operator="equal">
      <formula>"Napkin Hs"</formula>
    </cfRule>
    <cfRule type="cellIs" dxfId="4652" priority="4862" stopIfTrue="1" operator="equal">
      <formula>"Towel"</formula>
    </cfRule>
    <cfRule type="cellIs" dxfId="4651" priority="4863" stopIfTrue="1" operator="equal">
      <formula>"Napkin Hs"</formula>
    </cfRule>
    <cfRule type="cellIs" dxfId="4650" priority="4865" stopIfTrue="1" operator="equal">
      <formula>"Napkin Hs"</formula>
    </cfRule>
  </conditionalFormatting>
  <conditionalFormatting sqref="C82">
    <cfRule type="cellIs" dxfId="4649" priority="4864" stopIfTrue="1" operator="equal">
      <formula>"Towel"</formula>
    </cfRule>
  </conditionalFormatting>
  <conditionalFormatting sqref="C82">
    <cfRule type="cellIs" dxfId="4648" priority="4842" stopIfTrue="1" operator="equal">
      <formula>"Towel"</formula>
    </cfRule>
    <cfRule type="cellIs" dxfId="4647" priority="4843" stopIfTrue="1" operator="equal">
      <formula>"Napkin Hs"</formula>
    </cfRule>
  </conditionalFormatting>
  <conditionalFormatting sqref="C82">
    <cfRule type="cellIs" dxfId="4646" priority="4841" stopIfTrue="1" operator="equal">
      <formula>"Napkin Hs"</formula>
    </cfRule>
  </conditionalFormatting>
  <conditionalFormatting sqref="C82">
    <cfRule type="cellIs" dxfId="4645" priority="4840" stopIfTrue="1" operator="equal">
      <formula>"Towel"</formula>
    </cfRule>
  </conditionalFormatting>
  <conditionalFormatting sqref="C82">
    <cfRule type="cellIs" dxfId="4644" priority="4838" stopIfTrue="1" operator="equal">
      <formula>"Towel"</formula>
    </cfRule>
  </conditionalFormatting>
  <conditionalFormatting sqref="C82">
    <cfRule type="cellIs" dxfId="4643" priority="4839" stopIfTrue="1" operator="equal">
      <formula>"Napkin Hs"</formula>
    </cfRule>
  </conditionalFormatting>
  <conditionalFormatting sqref="C82">
    <cfRule type="cellIs" dxfId="4642" priority="4742" stopIfTrue="1" operator="equal">
      <formula>"Towel"</formula>
    </cfRule>
  </conditionalFormatting>
  <conditionalFormatting sqref="C82">
    <cfRule type="cellIs" dxfId="4641" priority="4752" stopIfTrue="1" operator="equal">
      <formula>"Towel"</formula>
    </cfRule>
    <cfRule type="cellIs" dxfId="4640" priority="4753" stopIfTrue="1" operator="equal">
      <formula>"Napkin Hs"</formula>
    </cfRule>
    <cfRule type="cellIs" dxfId="4639" priority="4758" stopIfTrue="1" operator="equal">
      <formula>"Towel"</formula>
    </cfRule>
    <cfRule type="cellIs" dxfId="4638" priority="4759" stopIfTrue="1" operator="equal">
      <formula>"Napkin Hs"</formula>
    </cfRule>
    <cfRule type="cellIs" dxfId="4637" priority="4764" stopIfTrue="1" operator="equal">
      <formula>"Towel"</formula>
    </cfRule>
    <cfRule type="cellIs" dxfId="4636" priority="4765" stopIfTrue="1" operator="equal">
      <formula>"Napkin Hs"</formula>
    </cfRule>
    <cfRule type="cellIs" dxfId="4635" priority="4766" stopIfTrue="1" operator="equal">
      <formula>"Towel"</formula>
    </cfRule>
    <cfRule type="cellIs" dxfId="4634" priority="4767" stopIfTrue="1" operator="equal">
      <formula>"Napkin Hs"</formula>
    </cfRule>
    <cfRule type="cellIs" dxfId="4633" priority="4772" stopIfTrue="1" operator="equal">
      <formula>"Towel"</formula>
    </cfRule>
    <cfRule type="cellIs" dxfId="4632" priority="4773" stopIfTrue="1" operator="equal">
      <formula>"Napkin Hs"</formula>
    </cfRule>
    <cfRule type="cellIs" dxfId="4631" priority="4782" stopIfTrue="1" operator="equal">
      <formula>"Towel"</formula>
    </cfRule>
    <cfRule type="cellIs" dxfId="4630" priority="4783" stopIfTrue="1" operator="equal">
      <formula>"Napkin Hs"</formula>
    </cfRule>
    <cfRule type="cellIs" dxfId="4629" priority="4788" stopIfTrue="1" operator="equal">
      <formula>"Towel"</formula>
    </cfRule>
    <cfRule type="cellIs" dxfId="4628" priority="4789" stopIfTrue="1" operator="equal">
      <formula>"Napkin Hs"</formula>
    </cfRule>
    <cfRule type="cellIs" dxfId="4627" priority="4790" stopIfTrue="1" operator="equal">
      <formula>"Towel"</formula>
    </cfRule>
    <cfRule type="cellIs" dxfId="4626" priority="4791" stopIfTrue="1" operator="equal">
      <formula>"Napkin Hs"</formula>
    </cfRule>
    <cfRule type="cellIs" dxfId="4625" priority="4796" stopIfTrue="1" operator="equal">
      <formula>"Towel"</formula>
    </cfRule>
    <cfRule type="cellIs" dxfId="4624" priority="4797" stopIfTrue="1" operator="equal">
      <formula>"Napkin Hs"</formula>
    </cfRule>
    <cfRule type="cellIs" dxfId="4623" priority="4806" stopIfTrue="1" operator="equal">
      <formula>"Towel"</formula>
    </cfRule>
    <cfRule type="cellIs" dxfId="4622" priority="4807" stopIfTrue="1" operator="equal">
      <formula>"Napkin Hs"</formula>
    </cfRule>
    <cfRule type="cellIs" dxfId="4621" priority="4808" stopIfTrue="1" operator="equal">
      <formula>"Towel"</formula>
    </cfRule>
    <cfRule type="cellIs" dxfId="4620" priority="4809" stopIfTrue="1" operator="equal">
      <formula>"Napkin Hs"</formula>
    </cfRule>
    <cfRule type="cellIs" dxfId="4619" priority="4814" stopIfTrue="1" operator="equal">
      <formula>"Towel"</formula>
    </cfRule>
    <cfRule type="cellIs" dxfId="4618" priority="4815" stopIfTrue="1" operator="equal">
      <formula>"Napkin Hs"</formula>
    </cfRule>
    <cfRule type="cellIs" dxfId="4617" priority="4824" stopIfTrue="1" operator="equal">
      <formula>"Towel"</formula>
    </cfRule>
    <cfRule type="cellIs" dxfId="4616" priority="4825" stopIfTrue="1" operator="equal">
      <formula>"Napkin Hs"</formula>
    </cfRule>
    <cfRule type="cellIs" dxfId="4615" priority="4826" stopIfTrue="1" operator="equal">
      <formula>"Towel"</formula>
    </cfRule>
    <cfRule type="cellIs" dxfId="4614" priority="4827" stopIfTrue="1" operator="equal">
      <formula>"Napkin Hs"</formula>
    </cfRule>
    <cfRule type="cellIs" dxfId="4613" priority="4833" stopIfTrue="1" operator="equal">
      <formula>"Napkin Hs"</formula>
    </cfRule>
  </conditionalFormatting>
  <conditionalFormatting sqref="C82">
    <cfRule type="cellIs" dxfId="4612" priority="4832" stopIfTrue="1" operator="equal">
      <formula>"Towel"</formula>
    </cfRule>
  </conditionalFormatting>
  <conditionalFormatting sqref="C82">
    <cfRule type="cellIs" dxfId="4611" priority="4743" stopIfTrue="1" operator="equal">
      <formula>"Napkin Hs"</formula>
    </cfRule>
    <cfRule type="cellIs" dxfId="4610" priority="4744" stopIfTrue="1" operator="equal">
      <formula>"Towel"</formula>
    </cfRule>
    <cfRule type="cellIs" dxfId="4609" priority="4745" stopIfTrue="1" operator="equal">
      <formula>"Napkin Hs"</formula>
    </cfRule>
    <cfRule type="cellIs" dxfId="4608" priority="4746" stopIfTrue="1" operator="equal">
      <formula>"Towel"</formula>
    </cfRule>
    <cfRule type="cellIs" dxfId="4607" priority="4747" stopIfTrue="1" operator="equal">
      <formula>"Napkin Hs"</formula>
    </cfRule>
    <cfRule type="cellIs" dxfId="4606" priority="4748" stopIfTrue="1" operator="equal">
      <formula>"Towel"</formula>
    </cfRule>
    <cfRule type="cellIs" dxfId="4605" priority="4749" stopIfTrue="1" operator="equal">
      <formula>"Napkin Hs"</formula>
    </cfRule>
    <cfRule type="cellIs" dxfId="4604" priority="4750" stopIfTrue="1" operator="equal">
      <formula>"Towel"</formula>
    </cfRule>
    <cfRule type="cellIs" dxfId="4603" priority="4751" stopIfTrue="1" operator="equal">
      <formula>"Napkin Hs"</formula>
    </cfRule>
    <cfRule type="cellIs" dxfId="4602" priority="4754" stopIfTrue="1" operator="equal">
      <formula>"Towel"</formula>
    </cfRule>
    <cfRule type="cellIs" dxfId="4601" priority="4755" stopIfTrue="1" operator="equal">
      <formula>"Napkin Hs"</formula>
    </cfRule>
    <cfRule type="cellIs" dxfId="4600" priority="4756" stopIfTrue="1" operator="equal">
      <formula>"Towel"</formula>
    </cfRule>
    <cfRule type="cellIs" dxfId="4599" priority="4757" stopIfTrue="1" operator="equal">
      <formula>"Napkin Hs"</formula>
    </cfRule>
    <cfRule type="cellIs" dxfId="4598" priority="4760" stopIfTrue="1" operator="equal">
      <formula>"Towel"</formula>
    </cfRule>
    <cfRule type="cellIs" dxfId="4597" priority="4761" stopIfTrue="1" operator="equal">
      <formula>"Napkin Hs"</formula>
    </cfRule>
    <cfRule type="cellIs" dxfId="4596" priority="4762" stopIfTrue="1" operator="equal">
      <formula>"Towel"</formula>
    </cfRule>
    <cfRule type="cellIs" dxfId="4595" priority="4763" stopIfTrue="1" operator="equal">
      <formula>"Napkin Hs"</formula>
    </cfRule>
    <cfRule type="cellIs" dxfId="4594" priority="4768" stopIfTrue="1" operator="equal">
      <formula>"Towel"</formula>
    </cfRule>
    <cfRule type="cellIs" dxfId="4593" priority="4769" stopIfTrue="1" operator="equal">
      <formula>"Napkin Hs"</formula>
    </cfRule>
    <cfRule type="cellIs" dxfId="4592" priority="4770" stopIfTrue="1" operator="equal">
      <formula>"Towel"</formula>
    </cfRule>
    <cfRule type="cellIs" dxfId="4591" priority="4771" stopIfTrue="1" operator="equal">
      <formula>"Napkin Hs"</formula>
    </cfRule>
    <cfRule type="cellIs" dxfId="4590" priority="4774" stopIfTrue="1" operator="equal">
      <formula>"Towel"</formula>
    </cfRule>
    <cfRule type="cellIs" dxfId="4589" priority="4775" stopIfTrue="1" operator="equal">
      <formula>"Napkin Hs"</formula>
    </cfRule>
    <cfRule type="cellIs" dxfId="4588" priority="4776" stopIfTrue="1" operator="equal">
      <formula>"Towel"</formula>
    </cfRule>
    <cfRule type="cellIs" dxfId="4587" priority="4777" stopIfTrue="1" operator="equal">
      <formula>"Napkin Hs"</formula>
    </cfRule>
    <cfRule type="cellIs" dxfId="4586" priority="4778" stopIfTrue="1" operator="equal">
      <formula>"Towel"</formula>
    </cfRule>
    <cfRule type="cellIs" dxfId="4585" priority="4779" stopIfTrue="1" operator="equal">
      <formula>"Napkin Hs"</formula>
    </cfRule>
    <cfRule type="cellIs" dxfId="4584" priority="4780" stopIfTrue="1" operator="equal">
      <formula>"Towel"</formula>
    </cfRule>
    <cfRule type="cellIs" dxfId="4583" priority="4781" stopIfTrue="1" operator="equal">
      <formula>"Napkin Hs"</formula>
    </cfRule>
    <cfRule type="cellIs" dxfId="4582" priority="4784" stopIfTrue="1" operator="equal">
      <formula>"Towel"</formula>
    </cfRule>
    <cfRule type="cellIs" dxfId="4581" priority="4785" stopIfTrue="1" operator="equal">
      <formula>"Napkin Hs"</formula>
    </cfRule>
    <cfRule type="cellIs" dxfId="4580" priority="4786" stopIfTrue="1" operator="equal">
      <formula>"Towel"</formula>
    </cfRule>
    <cfRule type="cellIs" dxfId="4579" priority="4787" stopIfTrue="1" operator="equal">
      <formula>"Napkin Hs"</formula>
    </cfRule>
    <cfRule type="cellIs" dxfId="4578" priority="4792" stopIfTrue="1" operator="equal">
      <formula>"Towel"</formula>
    </cfRule>
    <cfRule type="cellIs" dxfId="4577" priority="4793" stopIfTrue="1" operator="equal">
      <formula>"Napkin Hs"</formula>
    </cfRule>
    <cfRule type="cellIs" dxfId="4576" priority="4794" stopIfTrue="1" operator="equal">
      <formula>"Towel"</formula>
    </cfRule>
    <cfRule type="cellIs" dxfId="4575" priority="4795" stopIfTrue="1" operator="equal">
      <formula>"Napkin Hs"</formula>
    </cfRule>
    <cfRule type="cellIs" dxfId="4574" priority="4798" stopIfTrue="1" operator="equal">
      <formula>"Towel"</formula>
    </cfRule>
    <cfRule type="cellIs" dxfId="4573" priority="4799" stopIfTrue="1" operator="equal">
      <formula>"Napkin Hs"</formula>
    </cfRule>
    <cfRule type="cellIs" dxfId="4572" priority="4800" stopIfTrue="1" operator="equal">
      <formula>"Towel"</formula>
    </cfRule>
    <cfRule type="cellIs" dxfId="4571" priority="4801" stopIfTrue="1" operator="equal">
      <formula>"Napkin Hs"</formula>
    </cfRule>
    <cfRule type="cellIs" dxfId="4570" priority="4802" stopIfTrue="1" operator="equal">
      <formula>"Towel"</formula>
    </cfRule>
    <cfRule type="cellIs" dxfId="4569" priority="4803" stopIfTrue="1" operator="equal">
      <formula>"Napkin Hs"</formula>
    </cfRule>
    <cfRule type="cellIs" dxfId="4568" priority="4804" stopIfTrue="1" operator="equal">
      <formula>"Towel"</formula>
    </cfRule>
    <cfRule type="cellIs" dxfId="4567" priority="4805" stopIfTrue="1" operator="equal">
      <formula>"Napkin Hs"</formula>
    </cfRule>
    <cfRule type="cellIs" dxfId="4566" priority="4810" stopIfTrue="1" operator="equal">
      <formula>"Towel"</formula>
    </cfRule>
    <cfRule type="cellIs" dxfId="4565" priority="4811" stopIfTrue="1" operator="equal">
      <formula>"Napkin Hs"</formula>
    </cfRule>
    <cfRule type="cellIs" dxfId="4564" priority="4812" stopIfTrue="1" operator="equal">
      <formula>"Towel"</formula>
    </cfRule>
    <cfRule type="cellIs" dxfId="4563" priority="4813" stopIfTrue="1" operator="equal">
      <formula>"Napkin Hs"</formula>
    </cfRule>
    <cfRule type="cellIs" dxfId="4562" priority="4816" stopIfTrue="1" operator="equal">
      <formula>"Towel"</formula>
    </cfRule>
    <cfRule type="cellIs" dxfId="4561" priority="4817" stopIfTrue="1" operator="equal">
      <formula>"Napkin Hs"</formula>
    </cfRule>
    <cfRule type="cellIs" dxfId="4560" priority="4818" stopIfTrue="1" operator="equal">
      <formula>"Towel"</formula>
    </cfRule>
    <cfRule type="cellIs" dxfId="4559" priority="4819" stopIfTrue="1" operator="equal">
      <formula>"Napkin Hs"</formula>
    </cfRule>
    <cfRule type="cellIs" dxfId="4558" priority="4820" stopIfTrue="1" operator="equal">
      <formula>"Towel"</formula>
    </cfRule>
    <cfRule type="cellIs" dxfId="4557" priority="4821" stopIfTrue="1" operator="equal">
      <formula>"Napkin Hs"</formula>
    </cfRule>
    <cfRule type="cellIs" dxfId="4556" priority="4822" stopIfTrue="1" operator="equal">
      <formula>"Towel"</formula>
    </cfRule>
    <cfRule type="cellIs" dxfId="4555" priority="4823" stopIfTrue="1" operator="equal">
      <formula>"Napkin Hs"</formula>
    </cfRule>
    <cfRule type="cellIs" dxfId="4554" priority="4828" stopIfTrue="1" operator="equal">
      <formula>"Towel"</formula>
    </cfRule>
    <cfRule type="cellIs" dxfId="4553" priority="4829" stopIfTrue="1" operator="equal">
      <formula>"Napkin Hs"</formula>
    </cfRule>
    <cfRule type="cellIs" dxfId="4552" priority="4830" stopIfTrue="1" operator="equal">
      <formula>"Towel"</formula>
    </cfRule>
    <cfRule type="cellIs" dxfId="4551" priority="4831" stopIfTrue="1" operator="equal">
      <formula>"Napkin Hs"</formula>
    </cfRule>
    <cfRule type="cellIs" dxfId="4550" priority="4834" stopIfTrue="1" operator="equal">
      <formula>"Towel"</formula>
    </cfRule>
    <cfRule type="cellIs" dxfId="4549" priority="4835" stopIfTrue="1" operator="equal">
      <formula>"Napkin Hs"</formula>
    </cfRule>
    <cfRule type="cellIs" dxfId="4548" priority="4836" stopIfTrue="1" operator="equal">
      <formula>"Towel"</formula>
    </cfRule>
    <cfRule type="cellIs" dxfId="4547" priority="4837" stopIfTrue="1" operator="equal">
      <formula>"Napkin Hs"</formula>
    </cfRule>
  </conditionalFormatting>
  <conditionalFormatting sqref="C82">
    <cfRule type="cellIs" dxfId="4546" priority="4741" stopIfTrue="1" operator="equal">
      <formula>"Napkin Hs"</formula>
    </cfRule>
  </conditionalFormatting>
  <conditionalFormatting sqref="C82">
    <cfRule type="cellIs" dxfId="4545" priority="4740" stopIfTrue="1" operator="equal">
      <formula>"Napkin Hs"</formula>
    </cfRule>
  </conditionalFormatting>
  <conditionalFormatting sqref="C82">
    <cfRule type="cellIs" dxfId="4544" priority="4739" stopIfTrue="1" operator="equal">
      <formula>"Napkin Hs"</formula>
    </cfRule>
  </conditionalFormatting>
  <conditionalFormatting sqref="C82">
    <cfRule type="cellIs" dxfId="4543" priority="4738" stopIfTrue="1" operator="equal">
      <formula>"Napkin Hs"</formula>
    </cfRule>
  </conditionalFormatting>
  <conditionalFormatting sqref="C82">
    <cfRule type="cellIs" dxfId="4542" priority="4737" stopIfTrue="1" operator="equal">
      <formula>"Napkin Hs"</formula>
    </cfRule>
  </conditionalFormatting>
  <conditionalFormatting sqref="C82">
    <cfRule type="cellIs" dxfId="4541" priority="4736" stopIfTrue="1" operator="equal">
      <formula>"Napkin Hs"</formula>
    </cfRule>
  </conditionalFormatting>
  <conditionalFormatting sqref="C82">
    <cfRule type="cellIs" dxfId="4540" priority="4732" stopIfTrue="1" operator="equal">
      <formula>"Towel"</formula>
    </cfRule>
    <cfRule type="cellIs" dxfId="4539" priority="4733" stopIfTrue="1" operator="equal">
      <formula>"Napkin Hs"</formula>
    </cfRule>
  </conditionalFormatting>
  <conditionalFormatting sqref="C82">
    <cfRule type="cellIs" dxfId="4538" priority="4734" stopIfTrue="1" operator="equal">
      <formula>"Towel"</formula>
    </cfRule>
    <cfRule type="cellIs" dxfId="4537" priority="4735" stopIfTrue="1" operator="equal">
      <formula>"Napkin Hs"</formula>
    </cfRule>
  </conditionalFormatting>
  <conditionalFormatting sqref="C82">
    <cfRule type="cellIs" dxfId="4536" priority="4728" stopIfTrue="1" operator="equal">
      <formula>"Towel"</formula>
    </cfRule>
    <cfRule type="cellIs" dxfId="4535" priority="4729" stopIfTrue="1" operator="equal">
      <formula>"Napkin Hs"</formula>
    </cfRule>
  </conditionalFormatting>
  <conditionalFormatting sqref="C82">
    <cfRule type="cellIs" dxfId="4534" priority="4730" stopIfTrue="1" operator="equal">
      <formula>"Towel"</formula>
    </cfRule>
    <cfRule type="cellIs" dxfId="4533" priority="4731" stopIfTrue="1" operator="equal">
      <formula>"Napkin Hs"</formula>
    </cfRule>
  </conditionalFormatting>
  <conditionalFormatting sqref="C82">
    <cfRule type="cellIs" dxfId="4532" priority="4726" stopIfTrue="1" operator="equal">
      <formula>"Towel"</formula>
    </cfRule>
    <cfRule type="cellIs" dxfId="4531" priority="4727" stopIfTrue="1" operator="equal">
      <formula>"Napkin Hs"</formula>
    </cfRule>
  </conditionalFormatting>
  <conditionalFormatting sqref="C82">
    <cfRule type="cellIs" dxfId="4530" priority="4722" stopIfTrue="1" operator="equal">
      <formula>"Towel"</formula>
    </cfRule>
    <cfRule type="cellIs" dxfId="4529" priority="4723" stopIfTrue="1" operator="equal">
      <formula>"Napkin Hs"</formula>
    </cfRule>
  </conditionalFormatting>
  <conditionalFormatting sqref="C82">
    <cfRule type="cellIs" dxfId="4528" priority="4724" stopIfTrue="1" operator="equal">
      <formula>"Towel"</formula>
    </cfRule>
    <cfRule type="cellIs" dxfId="4527" priority="4725" stopIfTrue="1" operator="equal">
      <formula>"Napkin Hs"</formula>
    </cfRule>
  </conditionalFormatting>
  <conditionalFormatting sqref="C82">
    <cfRule type="cellIs" dxfId="4526" priority="4718" stopIfTrue="1" operator="equal">
      <formula>"Towel"</formula>
    </cfRule>
    <cfRule type="cellIs" dxfId="4525" priority="4719" stopIfTrue="1" operator="equal">
      <formula>"Napkin Hs"</formula>
    </cfRule>
  </conditionalFormatting>
  <conditionalFormatting sqref="C82">
    <cfRule type="cellIs" dxfId="4524" priority="4720" stopIfTrue="1" operator="equal">
      <formula>"Towel"</formula>
    </cfRule>
    <cfRule type="cellIs" dxfId="4523" priority="4721" stopIfTrue="1" operator="equal">
      <formula>"Napkin Hs"</formula>
    </cfRule>
  </conditionalFormatting>
  <conditionalFormatting sqref="C82">
    <cfRule type="cellIs" dxfId="4522" priority="4716" stopIfTrue="1" operator="equal">
      <formula>"Towel"</formula>
    </cfRule>
    <cfRule type="cellIs" dxfId="4521" priority="4717" stopIfTrue="1" operator="equal">
      <formula>"Napkin Hs"</formula>
    </cfRule>
  </conditionalFormatting>
  <conditionalFormatting sqref="C82">
    <cfRule type="cellIs" dxfId="4520" priority="4710" stopIfTrue="1" operator="equal">
      <formula>"Towel"</formula>
    </cfRule>
    <cfRule type="cellIs" dxfId="4519" priority="4711" stopIfTrue="1" operator="equal">
      <formula>"Napkin Hs"</formula>
    </cfRule>
  </conditionalFormatting>
  <conditionalFormatting sqref="C82">
    <cfRule type="cellIs" dxfId="4518" priority="4714" stopIfTrue="1" operator="equal">
      <formula>"Towel"</formula>
    </cfRule>
    <cfRule type="cellIs" dxfId="4517" priority="4715" stopIfTrue="1" operator="equal">
      <formula>"Napkin Hs"</formula>
    </cfRule>
  </conditionalFormatting>
  <conditionalFormatting sqref="C82">
    <cfRule type="cellIs" dxfId="4516" priority="4712" stopIfTrue="1" operator="equal">
      <formula>"Towel"</formula>
    </cfRule>
    <cfRule type="cellIs" dxfId="4515" priority="4713" stopIfTrue="1" operator="equal">
      <formula>"Napkin Hs"</formula>
    </cfRule>
  </conditionalFormatting>
  <conditionalFormatting sqref="C82">
    <cfRule type="cellIs" dxfId="4514" priority="4704" stopIfTrue="1" operator="equal">
      <formula>"Towel"</formula>
    </cfRule>
    <cfRule type="cellIs" dxfId="4513" priority="4705" stopIfTrue="1" operator="equal">
      <formula>"Napkin Hs"</formula>
    </cfRule>
  </conditionalFormatting>
  <conditionalFormatting sqref="C82">
    <cfRule type="cellIs" dxfId="4512" priority="4706" stopIfTrue="1" operator="equal">
      <formula>"Towel"</formula>
    </cfRule>
    <cfRule type="cellIs" dxfId="4511" priority="4707" stopIfTrue="1" operator="equal">
      <formula>"Napkin Hs"</formula>
    </cfRule>
  </conditionalFormatting>
  <conditionalFormatting sqref="C82">
    <cfRule type="cellIs" dxfId="4510" priority="4708" stopIfTrue="1" operator="equal">
      <formula>"Towel"</formula>
    </cfRule>
    <cfRule type="cellIs" dxfId="4509" priority="4709" stopIfTrue="1" operator="equal">
      <formula>"Napkin Hs"</formula>
    </cfRule>
  </conditionalFormatting>
  <conditionalFormatting sqref="C82">
    <cfRule type="cellIs" dxfId="4508" priority="4702" stopIfTrue="1" operator="equal">
      <formula>"Towel"</formula>
    </cfRule>
    <cfRule type="cellIs" dxfId="4507" priority="4703" stopIfTrue="1" operator="equal">
      <formula>"Napkin Hs"</formula>
    </cfRule>
  </conditionalFormatting>
  <conditionalFormatting sqref="C82">
    <cfRule type="cellIs" dxfId="4506" priority="4700" stopIfTrue="1" operator="equal">
      <formula>"Towel"</formula>
    </cfRule>
    <cfRule type="cellIs" dxfId="4505" priority="4701" stopIfTrue="1" operator="equal">
      <formula>"Napkin Hs"</formula>
    </cfRule>
  </conditionalFormatting>
  <conditionalFormatting sqref="C82">
    <cfRule type="cellIs" dxfId="4504" priority="4676" stopIfTrue="1" operator="equal">
      <formula>"Towel"</formula>
    </cfRule>
  </conditionalFormatting>
  <conditionalFormatting sqref="C82">
    <cfRule type="cellIs" dxfId="4503" priority="4677" stopIfTrue="1" operator="equal">
      <formula>"Napkin Hs"</formula>
    </cfRule>
    <cfRule type="cellIs" dxfId="4502" priority="4682" stopIfTrue="1" operator="equal">
      <formula>"Towel"</formula>
    </cfRule>
    <cfRule type="cellIs" dxfId="4501" priority="4683" stopIfTrue="1" operator="equal">
      <formula>"Napkin Hs"</formula>
    </cfRule>
    <cfRule type="cellIs" dxfId="4500" priority="4692" stopIfTrue="1" operator="equal">
      <formula>"Towel"</formula>
    </cfRule>
    <cfRule type="cellIs" dxfId="4499" priority="4693" stopIfTrue="1" operator="equal">
      <formula>"Napkin Hs"</formula>
    </cfRule>
    <cfRule type="cellIs" dxfId="4498" priority="4698" stopIfTrue="1" operator="equal">
      <formula>"Towel"</formula>
    </cfRule>
    <cfRule type="cellIs" dxfId="4497" priority="4699" stopIfTrue="1" operator="equal">
      <formula>"Napkin Hs"</formula>
    </cfRule>
  </conditionalFormatting>
  <conditionalFormatting sqref="C82">
    <cfRule type="cellIs" dxfId="4496" priority="4678" stopIfTrue="1" operator="equal">
      <formula>"Towel"</formula>
    </cfRule>
    <cfRule type="cellIs" dxfId="4495" priority="4679" stopIfTrue="1" operator="equal">
      <formula>"Napkin Hs"</formula>
    </cfRule>
    <cfRule type="cellIs" dxfId="4494" priority="4680" stopIfTrue="1" operator="equal">
      <formula>"Towel"</formula>
    </cfRule>
    <cfRule type="cellIs" dxfId="4493" priority="4681" stopIfTrue="1" operator="equal">
      <formula>"Napkin Hs"</formula>
    </cfRule>
    <cfRule type="cellIs" dxfId="4492" priority="4684" stopIfTrue="1" operator="equal">
      <formula>"Towel"</formula>
    </cfRule>
    <cfRule type="cellIs" dxfId="4491" priority="4685" stopIfTrue="1" operator="equal">
      <formula>"Napkin Hs"</formula>
    </cfRule>
    <cfRule type="cellIs" dxfId="4490" priority="4686" stopIfTrue="1" operator="equal">
      <formula>"Towel"</formula>
    </cfRule>
    <cfRule type="cellIs" dxfId="4489" priority="4687" stopIfTrue="1" operator="equal">
      <formula>"Napkin Hs"</formula>
    </cfRule>
    <cfRule type="cellIs" dxfId="4488" priority="4688" stopIfTrue="1" operator="equal">
      <formula>"Towel"</formula>
    </cfRule>
    <cfRule type="cellIs" dxfId="4487" priority="4689" stopIfTrue="1" operator="equal">
      <formula>"Napkin Hs"</formula>
    </cfRule>
    <cfRule type="cellIs" dxfId="4486" priority="4690" stopIfTrue="1" operator="equal">
      <formula>"Towel"</formula>
    </cfRule>
    <cfRule type="cellIs" dxfId="4485" priority="4691" stopIfTrue="1" operator="equal">
      <formula>"Napkin Hs"</formula>
    </cfRule>
    <cfRule type="cellIs" dxfId="4484" priority="4694" stopIfTrue="1" operator="equal">
      <formula>"Towel"</formula>
    </cfRule>
    <cfRule type="cellIs" dxfId="4483" priority="4695" stopIfTrue="1" operator="equal">
      <formula>"Napkin Hs"</formula>
    </cfRule>
    <cfRule type="cellIs" dxfId="4482" priority="4697" stopIfTrue="1" operator="equal">
      <formula>"Napkin Hs"</formula>
    </cfRule>
  </conditionalFormatting>
  <conditionalFormatting sqref="C82">
    <cfRule type="cellIs" dxfId="4481" priority="4696" stopIfTrue="1" operator="equal">
      <formula>"Towel"</formula>
    </cfRule>
  </conditionalFormatting>
  <conditionalFormatting sqref="C82">
    <cfRule type="cellIs" dxfId="4480" priority="4674" stopIfTrue="1" operator="equal">
      <formula>"Towel"</formula>
    </cfRule>
    <cfRule type="cellIs" dxfId="4479" priority="4675" stopIfTrue="1" operator="equal">
      <formula>"Napkin Hs"</formula>
    </cfRule>
  </conditionalFormatting>
  <conditionalFormatting sqref="C82">
    <cfRule type="cellIs" dxfId="4478" priority="4673" stopIfTrue="1" operator="equal">
      <formula>"Napkin Hs"</formula>
    </cfRule>
  </conditionalFormatting>
  <conditionalFormatting sqref="C82">
    <cfRule type="cellIs" dxfId="4477" priority="4672" stopIfTrue="1" operator="equal">
      <formula>"Towel"</formula>
    </cfRule>
  </conditionalFormatting>
  <conditionalFormatting sqref="C82">
    <cfRule type="cellIs" dxfId="4476" priority="4670" stopIfTrue="1" operator="equal">
      <formula>"Towel"</formula>
    </cfRule>
  </conditionalFormatting>
  <conditionalFormatting sqref="C82">
    <cfRule type="cellIs" dxfId="4475" priority="4671" stopIfTrue="1" operator="equal">
      <formula>"Napkin Hs"</formula>
    </cfRule>
  </conditionalFormatting>
  <conditionalFormatting sqref="C82">
    <cfRule type="cellIs" dxfId="4474" priority="4574" stopIfTrue="1" operator="equal">
      <formula>"Towel"</formula>
    </cfRule>
  </conditionalFormatting>
  <conditionalFormatting sqref="C82">
    <cfRule type="cellIs" dxfId="4473" priority="4584" stopIfTrue="1" operator="equal">
      <formula>"Towel"</formula>
    </cfRule>
    <cfRule type="cellIs" dxfId="4472" priority="4585" stopIfTrue="1" operator="equal">
      <formula>"Napkin Hs"</formula>
    </cfRule>
    <cfRule type="cellIs" dxfId="4471" priority="4590" stopIfTrue="1" operator="equal">
      <formula>"Towel"</formula>
    </cfRule>
    <cfRule type="cellIs" dxfId="4470" priority="4591" stopIfTrue="1" operator="equal">
      <formula>"Napkin Hs"</formula>
    </cfRule>
    <cfRule type="cellIs" dxfId="4469" priority="4596" stopIfTrue="1" operator="equal">
      <formula>"Towel"</formula>
    </cfRule>
    <cfRule type="cellIs" dxfId="4468" priority="4597" stopIfTrue="1" operator="equal">
      <formula>"Napkin Hs"</formula>
    </cfRule>
    <cfRule type="cellIs" dxfId="4467" priority="4598" stopIfTrue="1" operator="equal">
      <formula>"Towel"</formula>
    </cfRule>
    <cfRule type="cellIs" dxfId="4466" priority="4599" stopIfTrue="1" operator="equal">
      <formula>"Napkin Hs"</formula>
    </cfRule>
    <cfRule type="cellIs" dxfId="4465" priority="4604" stopIfTrue="1" operator="equal">
      <formula>"Towel"</formula>
    </cfRule>
    <cfRule type="cellIs" dxfId="4464" priority="4605" stopIfTrue="1" operator="equal">
      <formula>"Napkin Hs"</formula>
    </cfRule>
    <cfRule type="cellIs" dxfId="4463" priority="4614" stopIfTrue="1" operator="equal">
      <formula>"Towel"</formula>
    </cfRule>
    <cfRule type="cellIs" dxfId="4462" priority="4615" stopIfTrue="1" operator="equal">
      <formula>"Napkin Hs"</formula>
    </cfRule>
    <cfRule type="cellIs" dxfId="4461" priority="4620" stopIfTrue="1" operator="equal">
      <formula>"Towel"</formula>
    </cfRule>
    <cfRule type="cellIs" dxfId="4460" priority="4621" stopIfTrue="1" operator="equal">
      <formula>"Napkin Hs"</formula>
    </cfRule>
    <cfRule type="cellIs" dxfId="4459" priority="4622" stopIfTrue="1" operator="equal">
      <formula>"Towel"</formula>
    </cfRule>
    <cfRule type="cellIs" dxfId="4458" priority="4623" stopIfTrue="1" operator="equal">
      <formula>"Napkin Hs"</formula>
    </cfRule>
    <cfRule type="cellIs" dxfId="4457" priority="4628" stopIfTrue="1" operator="equal">
      <formula>"Towel"</formula>
    </cfRule>
    <cfRule type="cellIs" dxfId="4456" priority="4629" stopIfTrue="1" operator="equal">
      <formula>"Napkin Hs"</formula>
    </cfRule>
    <cfRule type="cellIs" dxfId="4455" priority="4638" stopIfTrue="1" operator="equal">
      <formula>"Towel"</formula>
    </cfRule>
    <cfRule type="cellIs" dxfId="4454" priority="4639" stopIfTrue="1" operator="equal">
      <formula>"Napkin Hs"</formula>
    </cfRule>
    <cfRule type="cellIs" dxfId="4453" priority="4640" stopIfTrue="1" operator="equal">
      <formula>"Towel"</formula>
    </cfRule>
    <cfRule type="cellIs" dxfId="4452" priority="4641" stopIfTrue="1" operator="equal">
      <formula>"Napkin Hs"</formula>
    </cfRule>
    <cfRule type="cellIs" dxfId="4451" priority="4646" stopIfTrue="1" operator="equal">
      <formula>"Towel"</formula>
    </cfRule>
    <cfRule type="cellIs" dxfId="4450" priority="4647" stopIfTrue="1" operator="equal">
      <formula>"Napkin Hs"</formula>
    </cfRule>
    <cfRule type="cellIs" dxfId="4449" priority="4656" stopIfTrue="1" operator="equal">
      <formula>"Towel"</formula>
    </cfRule>
    <cfRule type="cellIs" dxfId="4448" priority="4657" stopIfTrue="1" operator="equal">
      <formula>"Napkin Hs"</formula>
    </cfRule>
    <cfRule type="cellIs" dxfId="4447" priority="4658" stopIfTrue="1" operator="equal">
      <formula>"Towel"</formula>
    </cfRule>
    <cfRule type="cellIs" dxfId="4446" priority="4659" stopIfTrue="1" operator="equal">
      <formula>"Napkin Hs"</formula>
    </cfRule>
    <cfRule type="cellIs" dxfId="4445" priority="4665" stopIfTrue="1" operator="equal">
      <formula>"Napkin Hs"</formula>
    </cfRule>
  </conditionalFormatting>
  <conditionalFormatting sqref="C82">
    <cfRule type="cellIs" dxfId="4444" priority="4664" stopIfTrue="1" operator="equal">
      <formula>"Towel"</formula>
    </cfRule>
  </conditionalFormatting>
  <conditionalFormatting sqref="C82">
    <cfRule type="cellIs" dxfId="4443" priority="4575" stopIfTrue="1" operator="equal">
      <formula>"Napkin Hs"</formula>
    </cfRule>
    <cfRule type="cellIs" dxfId="4442" priority="4576" stopIfTrue="1" operator="equal">
      <formula>"Towel"</formula>
    </cfRule>
    <cfRule type="cellIs" dxfId="4441" priority="4577" stopIfTrue="1" operator="equal">
      <formula>"Napkin Hs"</formula>
    </cfRule>
    <cfRule type="cellIs" dxfId="4440" priority="4578" stopIfTrue="1" operator="equal">
      <formula>"Towel"</formula>
    </cfRule>
    <cfRule type="cellIs" dxfId="4439" priority="4579" stopIfTrue="1" operator="equal">
      <formula>"Napkin Hs"</formula>
    </cfRule>
    <cfRule type="cellIs" dxfId="4438" priority="4580" stopIfTrue="1" operator="equal">
      <formula>"Towel"</formula>
    </cfRule>
    <cfRule type="cellIs" dxfId="4437" priority="4581" stopIfTrue="1" operator="equal">
      <formula>"Napkin Hs"</formula>
    </cfRule>
    <cfRule type="cellIs" dxfId="4436" priority="4582" stopIfTrue="1" operator="equal">
      <formula>"Towel"</formula>
    </cfRule>
    <cfRule type="cellIs" dxfId="4435" priority="4583" stopIfTrue="1" operator="equal">
      <formula>"Napkin Hs"</formula>
    </cfRule>
    <cfRule type="cellIs" dxfId="4434" priority="4586" stopIfTrue="1" operator="equal">
      <formula>"Towel"</formula>
    </cfRule>
    <cfRule type="cellIs" dxfId="4433" priority="4587" stopIfTrue="1" operator="equal">
      <formula>"Napkin Hs"</formula>
    </cfRule>
    <cfRule type="cellIs" dxfId="4432" priority="4588" stopIfTrue="1" operator="equal">
      <formula>"Towel"</formula>
    </cfRule>
    <cfRule type="cellIs" dxfId="4431" priority="4589" stopIfTrue="1" operator="equal">
      <formula>"Napkin Hs"</formula>
    </cfRule>
    <cfRule type="cellIs" dxfId="4430" priority="4592" stopIfTrue="1" operator="equal">
      <formula>"Towel"</formula>
    </cfRule>
    <cfRule type="cellIs" dxfId="4429" priority="4593" stopIfTrue="1" operator="equal">
      <formula>"Napkin Hs"</formula>
    </cfRule>
    <cfRule type="cellIs" dxfId="4428" priority="4594" stopIfTrue="1" operator="equal">
      <formula>"Towel"</formula>
    </cfRule>
    <cfRule type="cellIs" dxfId="4427" priority="4595" stopIfTrue="1" operator="equal">
      <formula>"Napkin Hs"</formula>
    </cfRule>
    <cfRule type="cellIs" dxfId="4426" priority="4600" stopIfTrue="1" operator="equal">
      <formula>"Towel"</formula>
    </cfRule>
    <cfRule type="cellIs" dxfId="4425" priority="4601" stopIfTrue="1" operator="equal">
      <formula>"Napkin Hs"</formula>
    </cfRule>
    <cfRule type="cellIs" dxfId="4424" priority="4602" stopIfTrue="1" operator="equal">
      <formula>"Towel"</formula>
    </cfRule>
    <cfRule type="cellIs" dxfId="4423" priority="4603" stopIfTrue="1" operator="equal">
      <formula>"Napkin Hs"</formula>
    </cfRule>
    <cfRule type="cellIs" dxfId="4422" priority="4606" stopIfTrue="1" operator="equal">
      <formula>"Towel"</formula>
    </cfRule>
    <cfRule type="cellIs" dxfId="4421" priority="4607" stopIfTrue="1" operator="equal">
      <formula>"Napkin Hs"</formula>
    </cfRule>
    <cfRule type="cellIs" dxfId="4420" priority="4608" stopIfTrue="1" operator="equal">
      <formula>"Towel"</formula>
    </cfRule>
    <cfRule type="cellIs" dxfId="4419" priority="4609" stopIfTrue="1" operator="equal">
      <formula>"Napkin Hs"</formula>
    </cfRule>
    <cfRule type="cellIs" dxfId="4418" priority="4610" stopIfTrue="1" operator="equal">
      <formula>"Towel"</formula>
    </cfRule>
    <cfRule type="cellIs" dxfId="4417" priority="4611" stopIfTrue="1" operator="equal">
      <formula>"Napkin Hs"</formula>
    </cfRule>
    <cfRule type="cellIs" dxfId="4416" priority="4612" stopIfTrue="1" operator="equal">
      <formula>"Towel"</formula>
    </cfRule>
    <cfRule type="cellIs" dxfId="4415" priority="4613" stopIfTrue="1" operator="equal">
      <formula>"Napkin Hs"</formula>
    </cfRule>
    <cfRule type="cellIs" dxfId="4414" priority="4616" stopIfTrue="1" operator="equal">
      <formula>"Towel"</formula>
    </cfRule>
    <cfRule type="cellIs" dxfId="4413" priority="4617" stopIfTrue="1" operator="equal">
      <formula>"Napkin Hs"</formula>
    </cfRule>
    <cfRule type="cellIs" dxfId="4412" priority="4618" stopIfTrue="1" operator="equal">
      <formula>"Towel"</formula>
    </cfRule>
    <cfRule type="cellIs" dxfId="4411" priority="4619" stopIfTrue="1" operator="equal">
      <formula>"Napkin Hs"</formula>
    </cfRule>
    <cfRule type="cellIs" dxfId="4410" priority="4624" stopIfTrue="1" operator="equal">
      <formula>"Towel"</formula>
    </cfRule>
    <cfRule type="cellIs" dxfId="4409" priority="4625" stopIfTrue="1" operator="equal">
      <formula>"Napkin Hs"</formula>
    </cfRule>
    <cfRule type="cellIs" dxfId="4408" priority="4626" stopIfTrue="1" operator="equal">
      <formula>"Towel"</formula>
    </cfRule>
    <cfRule type="cellIs" dxfId="4407" priority="4627" stopIfTrue="1" operator="equal">
      <formula>"Napkin Hs"</formula>
    </cfRule>
    <cfRule type="cellIs" dxfId="4406" priority="4630" stopIfTrue="1" operator="equal">
      <formula>"Towel"</formula>
    </cfRule>
    <cfRule type="cellIs" dxfId="4405" priority="4631" stopIfTrue="1" operator="equal">
      <formula>"Napkin Hs"</formula>
    </cfRule>
    <cfRule type="cellIs" dxfId="4404" priority="4632" stopIfTrue="1" operator="equal">
      <formula>"Towel"</formula>
    </cfRule>
    <cfRule type="cellIs" dxfId="4403" priority="4633" stopIfTrue="1" operator="equal">
      <formula>"Napkin Hs"</formula>
    </cfRule>
    <cfRule type="cellIs" dxfId="4402" priority="4634" stopIfTrue="1" operator="equal">
      <formula>"Towel"</formula>
    </cfRule>
    <cfRule type="cellIs" dxfId="4401" priority="4635" stopIfTrue="1" operator="equal">
      <formula>"Napkin Hs"</formula>
    </cfRule>
    <cfRule type="cellIs" dxfId="4400" priority="4636" stopIfTrue="1" operator="equal">
      <formula>"Towel"</formula>
    </cfRule>
    <cfRule type="cellIs" dxfId="4399" priority="4637" stopIfTrue="1" operator="equal">
      <formula>"Napkin Hs"</formula>
    </cfRule>
    <cfRule type="cellIs" dxfId="4398" priority="4642" stopIfTrue="1" operator="equal">
      <formula>"Towel"</formula>
    </cfRule>
    <cfRule type="cellIs" dxfId="4397" priority="4643" stopIfTrue="1" operator="equal">
      <formula>"Napkin Hs"</formula>
    </cfRule>
    <cfRule type="cellIs" dxfId="4396" priority="4644" stopIfTrue="1" operator="equal">
      <formula>"Towel"</formula>
    </cfRule>
    <cfRule type="cellIs" dxfId="4395" priority="4645" stopIfTrue="1" operator="equal">
      <formula>"Napkin Hs"</formula>
    </cfRule>
    <cfRule type="cellIs" dxfId="4394" priority="4648" stopIfTrue="1" operator="equal">
      <formula>"Towel"</formula>
    </cfRule>
    <cfRule type="cellIs" dxfId="4393" priority="4649" stopIfTrue="1" operator="equal">
      <formula>"Napkin Hs"</formula>
    </cfRule>
    <cfRule type="cellIs" dxfId="4392" priority="4650" stopIfTrue="1" operator="equal">
      <formula>"Towel"</formula>
    </cfRule>
    <cfRule type="cellIs" dxfId="4391" priority="4651" stopIfTrue="1" operator="equal">
      <formula>"Napkin Hs"</formula>
    </cfRule>
    <cfRule type="cellIs" dxfId="4390" priority="4652" stopIfTrue="1" operator="equal">
      <formula>"Towel"</formula>
    </cfRule>
    <cfRule type="cellIs" dxfId="4389" priority="4653" stopIfTrue="1" operator="equal">
      <formula>"Napkin Hs"</formula>
    </cfRule>
    <cfRule type="cellIs" dxfId="4388" priority="4654" stopIfTrue="1" operator="equal">
      <formula>"Towel"</formula>
    </cfRule>
    <cfRule type="cellIs" dxfId="4387" priority="4655" stopIfTrue="1" operator="equal">
      <formula>"Napkin Hs"</formula>
    </cfRule>
    <cfRule type="cellIs" dxfId="4386" priority="4660" stopIfTrue="1" operator="equal">
      <formula>"Towel"</formula>
    </cfRule>
    <cfRule type="cellIs" dxfId="4385" priority="4661" stopIfTrue="1" operator="equal">
      <formula>"Napkin Hs"</formula>
    </cfRule>
    <cfRule type="cellIs" dxfId="4384" priority="4662" stopIfTrue="1" operator="equal">
      <formula>"Towel"</formula>
    </cfRule>
    <cfRule type="cellIs" dxfId="4383" priority="4663" stopIfTrue="1" operator="equal">
      <formula>"Napkin Hs"</formula>
    </cfRule>
    <cfRule type="cellIs" dxfId="4382" priority="4666" stopIfTrue="1" operator="equal">
      <formula>"Towel"</formula>
    </cfRule>
    <cfRule type="cellIs" dxfId="4381" priority="4667" stopIfTrue="1" operator="equal">
      <formula>"Napkin Hs"</formula>
    </cfRule>
    <cfRule type="cellIs" dxfId="4380" priority="4668" stopIfTrue="1" operator="equal">
      <formula>"Towel"</formula>
    </cfRule>
    <cfRule type="cellIs" dxfId="4379" priority="4669" stopIfTrue="1" operator="equal">
      <formula>"Napkin Hs"</formula>
    </cfRule>
  </conditionalFormatting>
  <conditionalFormatting sqref="C82">
    <cfRule type="cellIs" dxfId="4378" priority="4573" stopIfTrue="1" operator="equal">
      <formula>"Napkin Hs"</formula>
    </cfRule>
  </conditionalFormatting>
  <conditionalFormatting sqref="C82">
    <cfRule type="cellIs" dxfId="4377" priority="4572" stopIfTrue="1" operator="equal">
      <formula>"Napkin Hs"</formula>
    </cfRule>
  </conditionalFormatting>
  <conditionalFormatting sqref="C82">
    <cfRule type="cellIs" dxfId="4376" priority="4571" stopIfTrue="1" operator="equal">
      <formula>"Napkin Hs"</formula>
    </cfRule>
  </conditionalFormatting>
  <conditionalFormatting sqref="C82">
    <cfRule type="cellIs" dxfId="4375" priority="4570" stopIfTrue="1" operator="equal">
      <formula>"Napkin Hs"</formula>
    </cfRule>
  </conditionalFormatting>
  <conditionalFormatting sqref="C82">
    <cfRule type="cellIs" dxfId="4374" priority="4569" stopIfTrue="1" operator="equal">
      <formula>"Napkin Hs"</formula>
    </cfRule>
  </conditionalFormatting>
  <conditionalFormatting sqref="C82">
    <cfRule type="cellIs" dxfId="4373" priority="4568" stopIfTrue="1" operator="equal">
      <formula>"Napkin Hs"</formula>
    </cfRule>
  </conditionalFormatting>
  <conditionalFormatting sqref="C82">
    <cfRule type="cellIs" dxfId="4372" priority="4564" stopIfTrue="1" operator="equal">
      <formula>"Towel"</formula>
    </cfRule>
    <cfRule type="cellIs" dxfId="4371" priority="4565" stopIfTrue="1" operator="equal">
      <formula>"Napkin Hs"</formula>
    </cfRule>
  </conditionalFormatting>
  <conditionalFormatting sqref="C82">
    <cfRule type="cellIs" dxfId="4370" priority="4566" stopIfTrue="1" operator="equal">
      <formula>"Towel"</formula>
    </cfRule>
    <cfRule type="cellIs" dxfId="4369" priority="4567" stopIfTrue="1" operator="equal">
      <formula>"Napkin Hs"</formula>
    </cfRule>
  </conditionalFormatting>
  <conditionalFormatting sqref="C82">
    <cfRule type="cellIs" dxfId="4368" priority="4560" stopIfTrue="1" operator="equal">
      <formula>"Towel"</formula>
    </cfRule>
    <cfRule type="cellIs" dxfId="4367" priority="4561" stopIfTrue="1" operator="equal">
      <formula>"Napkin Hs"</formula>
    </cfRule>
  </conditionalFormatting>
  <conditionalFormatting sqref="C82">
    <cfRule type="cellIs" dxfId="4366" priority="4562" stopIfTrue="1" operator="equal">
      <formula>"Towel"</formula>
    </cfRule>
    <cfRule type="cellIs" dxfId="4365" priority="4563" stopIfTrue="1" operator="equal">
      <formula>"Napkin Hs"</formula>
    </cfRule>
  </conditionalFormatting>
  <conditionalFormatting sqref="B82:C82">
    <cfRule type="cellIs" dxfId="4364" priority="4987" stopIfTrue="1" operator="equal">
      <formula>"Towel"</formula>
    </cfRule>
    <cfRule type="cellIs" dxfId="4363" priority="4988" stopIfTrue="1" operator="equal">
      <formula>"Napkin Hs"</formula>
    </cfRule>
  </conditionalFormatting>
  <conditionalFormatting sqref="C82">
    <cfRule type="cellIs" dxfId="4362" priority="4983" stopIfTrue="1" operator="equal">
      <formula>"Towel"</formula>
    </cfRule>
    <cfRule type="cellIs" dxfId="4361" priority="4984" stopIfTrue="1" operator="equal">
      <formula>"Napkin Hs"</formula>
    </cfRule>
  </conditionalFormatting>
  <conditionalFormatting sqref="C82">
    <cfRule type="cellIs" dxfId="4360" priority="4985" stopIfTrue="1" operator="equal">
      <formula>"Towel"</formula>
    </cfRule>
    <cfRule type="cellIs" dxfId="4359" priority="4986" stopIfTrue="1" operator="equal">
      <formula>"Napkin Hs"</formula>
    </cfRule>
  </conditionalFormatting>
  <conditionalFormatting sqref="C82">
    <cfRule type="cellIs" dxfId="4358" priority="4979" stopIfTrue="1" operator="equal">
      <formula>"Towel"</formula>
    </cfRule>
    <cfRule type="cellIs" dxfId="4357" priority="4980" stopIfTrue="1" operator="equal">
      <formula>"Napkin Hs"</formula>
    </cfRule>
  </conditionalFormatting>
  <conditionalFormatting sqref="C82">
    <cfRule type="cellIs" dxfId="4356" priority="4981" stopIfTrue="1" operator="equal">
      <formula>"Towel"</formula>
    </cfRule>
    <cfRule type="cellIs" dxfId="4355" priority="4982" stopIfTrue="1" operator="equal">
      <formula>"Napkin Hs"</formula>
    </cfRule>
  </conditionalFormatting>
  <conditionalFormatting sqref="C82">
    <cfRule type="cellIs" dxfId="4354" priority="4977" stopIfTrue="1" operator="equal">
      <formula>"Towel"</formula>
    </cfRule>
    <cfRule type="cellIs" dxfId="4353" priority="4978" stopIfTrue="1" operator="equal">
      <formula>"Napkin Hs"</formula>
    </cfRule>
  </conditionalFormatting>
  <conditionalFormatting sqref="B82">
    <cfRule type="cellIs" dxfId="4352" priority="4975" stopIfTrue="1" operator="equal">
      <formula>"Towel"</formula>
    </cfRule>
    <cfRule type="cellIs" dxfId="4351" priority="4976" stopIfTrue="1" operator="equal">
      <formula>"Napkin Hs"</formula>
    </cfRule>
  </conditionalFormatting>
  <conditionalFormatting sqref="B82:C82">
    <cfRule type="cellIs" dxfId="4350" priority="4973" stopIfTrue="1" operator="equal">
      <formula>"Towel"</formula>
    </cfRule>
    <cfRule type="cellIs" dxfId="4349" priority="4974" stopIfTrue="1" operator="equal">
      <formula>"Napkin Hs"</formula>
    </cfRule>
  </conditionalFormatting>
  <conditionalFormatting sqref="C82">
    <cfRule type="cellIs" dxfId="4348" priority="4969" stopIfTrue="1" operator="equal">
      <formula>"Towel"</formula>
    </cfRule>
    <cfRule type="cellIs" dxfId="4347" priority="4970" stopIfTrue="1" operator="equal">
      <formula>"Napkin Hs"</formula>
    </cfRule>
  </conditionalFormatting>
  <conditionalFormatting sqref="C82">
    <cfRule type="cellIs" dxfId="4346" priority="4972" stopIfTrue="1" operator="equal">
      <formula>"Napkin Hs"</formula>
    </cfRule>
  </conditionalFormatting>
  <conditionalFormatting sqref="C82">
    <cfRule type="cellIs" dxfId="4345" priority="4971" stopIfTrue="1" operator="equal">
      <formula>"Towel"</formula>
    </cfRule>
  </conditionalFormatting>
  <conditionalFormatting sqref="C84">
    <cfRule type="cellIs" dxfId="4344" priority="4546" stopIfTrue="1" operator="equal">
      <formula>"Towel"</formula>
    </cfRule>
    <cfRule type="cellIs" dxfId="4343" priority="4547" stopIfTrue="1" operator="equal">
      <formula>"Napkin Hs"</formula>
    </cfRule>
  </conditionalFormatting>
  <conditionalFormatting sqref="C84">
    <cfRule type="cellIs" dxfId="4342" priority="4544" stopIfTrue="1" operator="equal">
      <formula>"Towel"</formula>
    </cfRule>
    <cfRule type="cellIs" dxfId="4341" priority="4545" stopIfTrue="1" operator="equal">
      <formula>"Napkin Hs"</formula>
    </cfRule>
  </conditionalFormatting>
  <conditionalFormatting sqref="C84">
    <cfRule type="cellIs" dxfId="4340" priority="4552" stopIfTrue="1" operator="equal">
      <formula>"Towel"</formula>
    </cfRule>
    <cfRule type="cellIs" dxfId="4339" priority="4553" stopIfTrue="1" operator="equal">
      <formula>"Napkin Hs"</formula>
    </cfRule>
  </conditionalFormatting>
  <conditionalFormatting sqref="B84:C84">
    <cfRule type="cellIs" dxfId="4338" priority="4554" stopIfTrue="1" operator="equal">
      <formula>"Towel"</formula>
    </cfRule>
    <cfRule type="cellIs" dxfId="4337" priority="4555" stopIfTrue="1" operator="equal">
      <formula>"Napkin Hs"</formula>
    </cfRule>
  </conditionalFormatting>
  <conditionalFormatting sqref="C84">
    <cfRule type="cellIs" dxfId="4336" priority="4550" stopIfTrue="1" operator="equal">
      <formula>"Towel"</formula>
    </cfRule>
    <cfRule type="cellIs" dxfId="4335" priority="4551" stopIfTrue="1" operator="equal">
      <formula>"Napkin Hs"</formula>
    </cfRule>
  </conditionalFormatting>
  <conditionalFormatting sqref="B84:C84">
    <cfRule type="cellIs" dxfId="4334" priority="4548" stopIfTrue="1" operator="equal">
      <formula>"Towel"</formula>
    </cfRule>
    <cfRule type="cellIs" dxfId="4333" priority="4549" stopIfTrue="1" operator="equal">
      <formula>"Napkin Hs"</formula>
    </cfRule>
  </conditionalFormatting>
  <conditionalFormatting sqref="C84">
    <cfRule type="cellIs" dxfId="4332" priority="4556" stopIfTrue="1" operator="equal">
      <formula>"Towel"</formula>
    </cfRule>
    <cfRule type="cellIs" dxfId="4331" priority="4557" stopIfTrue="1" operator="equal">
      <formula>"Napkin Hs"</formula>
    </cfRule>
  </conditionalFormatting>
  <conditionalFormatting sqref="C84">
    <cfRule type="cellIs" dxfId="4330" priority="4558" stopIfTrue="1" operator="equal">
      <formula>"Towel"</formula>
    </cfRule>
    <cfRule type="cellIs" dxfId="4329" priority="4559" stopIfTrue="1" operator="equal">
      <formula>"Napkin Hs"</formula>
    </cfRule>
  </conditionalFormatting>
  <conditionalFormatting sqref="C84">
    <cfRule type="cellIs" dxfId="4328" priority="4540" stopIfTrue="1" operator="equal">
      <formula>"Towel"</formula>
    </cfRule>
    <cfRule type="cellIs" dxfId="4327" priority="4541" stopIfTrue="1" operator="equal">
      <formula>"Napkin Hs"</formula>
    </cfRule>
  </conditionalFormatting>
  <conditionalFormatting sqref="B84:C84">
    <cfRule type="cellIs" dxfId="4326" priority="4542" stopIfTrue="1" operator="equal">
      <formula>"Towel"</formula>
    </cfRule>
    <cfRule type="cellIs" dxfId="4325" priority="4543" stopIfTrue="1" operator="equal">
      <formula>"Napkin Hs"</formula>
    </cfRule>
  </conditionalFormatting>
  <conditionalFormatting sqref="C84">
    <cfRule type="cellIs" dxfId="4324" priority="4538" stopIfTrue="1" operator="equal">
      <formula>"Towel"</formula>
    </cfRule>
    <cfRule type="cellIs" dxfId="4323" priority="4539" stopIfTrue="1" operator="equal">
      <formula>"Napkin Hs"</formula>
    </cfRule>
  </conditionalFormatting>
  <conditionalFormatting sqref="B84:C84">
    <cfRule type="cellIs" dxfId="4322" priority="4536" stopIfTrue="1" operator="equal">
      <formula>"Towel"</formula>
    </cfRule>
    <cfRule type="cellIs" dxfId="4321" priority="4537" stopIfTrue="1" operator="equal">
      <formula>"Napkin Hs"</formula>
    </cfRule>
  </conditionalFormatting>
  <conditionalFormatting sqref="B84:C84">
    <cfRule type="cellIs" dxfId="4320" priority="4514" stopIfTrue="1" operator="equal">
      <formula>"Towel"</formula>
    </cfRule>
    <cfRule type="cellIs" dxfId="4319" priority="4515" stopIfTrue="1" operator="equal">
      <formula>"Napkin Hs"</formula>
    </cfRule>
  </conditionalFormatting>
  <conditionalFormatting sqref="C84">
    <cfRule type="cellIs" dxfId="4318" priority="4510" stopIfTrue="1" operator="equal">
      <formula>"Towel"</formula>
    </cfRule>
    <cfRule type="cellIs" dxfId="4317" priority="4511" stopIfTrue="1" operator="equal">
      <formula>"Napkin Hs"</formula>
    </cfRule>
  </conditionalFormatting>
  <conditionalFormatting sqref="C84">
    <cfRule type="cellIs" dxfId="4316" priority="4513" stopIfTrue="1" operator="equal">
      <formula>"Napkin Hs"</formula>
    </cfRule>
  </conditionalFormatting>
  <conditionalFormatting sqref="C84">
    <cfRule type="cellIs" dxfId="4315" priority="4512" stopIfTrue="1" operator="equal">
      <formula>"Towel"</formula>
    </cfRule>
  </conditionalFormatting>
  <conditionalFormatting sqref="B84">
    <cfRule type="cellIs" dxfId="4314" priority="4508" stopIfTrue="1" operator="equal">
      <formula>"Towel"</formula>
    </cfRule>
    <cfRule type="cellIs" dxfId="4313" priority="4509" stopIfTrue="1" operator="equal">
      <formula>"Napkin Hs"</formula>
    </cfRule>
  </conditionalFormatting>
  <conditionalFormatting sqref="B84">
    <cfRule type="cellIs" dxfId="4312" priority="4506" stopIfTrue="1" operator="equal">
      <formula>"Towel"</formula>
    </cfRule>
    <cfRule type="cellIs" dxfId="4311" priority="4507" stopIfTrue="1" operator="equal">
      <formula>"Napkin Hs"</formula>
    </cfRule>
  </conditionalFormatting>
  <conditionalFormatting sqref="B84">
    <cfRule type="cellIs" dxfId="4310" priority="4504" stopIfTrue="1" operator="equal">
      <formula>"Towel"</formula>
    </cfRule>
    <cfRule type="cellIs" dxfId="4309" priority="4505" stopIfTrue="1" operator="equal">
      <formula>"Napkin Hs"</formula>
    </cfRule>
  </conditionalFormatting>
  <conditionalFormatting sqref="B84">
    <cfRule type="cellIs" dxfId="4308" priority="4502" stopIfTrue="1" operator="equal">
      <formula>"Towel"</formula>
    </cfRule>
    <cfRule type="cellIs" dxfId="4307" priority="4503" stopIfTrue="1" operator="equal">
      <formula>"Napkin Hs"</formula>
    </cfRule>
  </conditionalFormatting>
  <conditionalFormatting sqref="B84">
    <cfRule type="cellIs" dxfId="4306" priority="4500" stopIfTrue="1" operator="equal">
      <formula>"Towel"</formula>
    </cfRule>
    <cfRule type="cellIs" dxfId="4305" priority="4501" stopIfTrue="1" operator="equal">
      <formula>"Napkin Hs"</formula>
    </cfRule>
  </conditionalFormatting>
  <conditionalFormatting sqref="B84">
    <cfRule type="cellIs" dxfId="4304" priority="4498" stopIfTrue="1" operator="equal">
      <formula>"Towel"</formula>
    </cfRule>
    <cfRule type="cellIs" dxfId="4303" priority="4499" stopIfTrue="1" operator="equal">
      <formula>"Napkin Hs"</formula>
    </cfRule>
  </conditionalFormatting>
  <conditionalFormatting sqref="B84">
    <cfRule type="cellIs" dxfId="4302" priority="4496" stopIfTrue="1" operator="equal">
      <formula>"Towel"</formula>
    </cfRule>
    <cfRule type="cellIs" dxfId="4301" priority="4497" stopIfTrue="1" operator="equal">
      <formula>"Napkin Hs"</formula>
    </cfRule>
  </conditionalFormatting>
  <conditionalFormatting sqref="B84">
    <cfRule type="cellIs" dxfId="4300" priority="4494" stopIfTrue="1" operator="equal">
      <formula>"Towel"</formula>
    </cfRule>
    <cfRule type="cellIs" dxfId="4299" priority="4495" stopIfTrue="1" operator="equal">
      <formula>"Napkin Hs"</formula>
    </cfRule>
  </conditionalFormatting>
  <conditionalFormatting sqref="B84">
    <cfRule type="cellIs" dxfId="4298" priority="4493" stopIfTrue="1" operator="equal">
      <formula>"Napkin Hs"</formula>
    </cfRule>
  </conditionalFormatting>
  <conditionalFormatting sqref="B84">
    <cfRule type="cellIs" dxfId="4297" priority="4492" stopIfTrue="1" operator="equal">
      <formula>"Napkin Hs"</formula>
    </cfRule>
  </conditionalFormatting>
  <conditionalFormatting sqref="B84">
    <cfRule type="cellIs" dxfId="4296" priority="4491" stopIfTrue="1" operator="equal">
      <formula>"Napkin Hs"</formula>
    </cfRule>
  </conditionalFormatting>
  <conditionalFormatting sqref="C84">
    <cfRule type="cellIs" dxfId="4295" priority="4489" stopIfTrue="1" operator="equal">
      <formula>"Towel"</formula>
    </cfRule>
    <cfRule type="cellIs" dxfId="4294" priority="4490" stopIfTrue="1" operator="equal">
      <formula>"Napkin Hs"</formula>
    </cfRule>
  </conditionalFormatting>
  <conditionalFormatting sqref="C84">
    <cfRule type="cellIs" dxfId="4293" priority="4485" stopIfTrue="1" operator="equal">
      <formula>"Towel"</formula>
    </cfRule>
    <cfRule type="cellIs" dxfId="4292" priority="4486" stopIfTrue="1" operator="equal">
      <formula>"Napkin Hs"</formula>
    </cfRule>
  </conditionalFormatting>
  <conditionalFormatting sqref="C84">
    <cfRule type="cellIs" dxfId="4291" priority="4487" stopIfTrue="1" operator="equal">
      <formula>"Towel"</formula>
    </cfRule>
    <cfRule type="cellIs" dxfId="4290" priority="4488" stopIfTrue="1" operator="equal">
      <formula>"Napkin Hs"</formula>
    </cfRule>
  </conditionalFormatting>
  <conditionalFormatting sqref="C84">
    <cfRule type="cellIs" dxfId="4289" priority="4483" stopIfTrue="1" operator="equal">
      <formula>"Towel"</formula>
    </cfRule>
    <cfRule type="cellIs" dxfId="4288" priority="4484" stopIfTrue="1" operator="equal">
      <formula>"Napkin Hs"</formula>
    </cfRule>
  </conditionalFormatting>
  <conditionalFormatting sqref="C84">
    <cfRule type="cellIs" dxfId="4287" priority="4481" stopIfTrue="1" operator="equal">
      <formula>"Towel"</formula>
    </cfRule>
    <cfRule type="cellIs" dxfId="4286" priority="4482" stopIfTrue="1" operator="equal">
      <formula>"Napkin Hs"</formula>
    </cfRule>
  </conditionalFormatting>
  <conditionalFormatting sqref="C84">
    <cfRule type="cellIs" dxfId="4285" priority="4479" stopIfTrue="1" operator="equal">
      <formula>"Towel"</formula>
    </cfRule>
    <cfRule type="cellIs" dxfId="4284" priority="4480" stopIfTrue="1" operator="equal">
      <formula>"Napkin Hs"</formula>
    </cfRule>
  </conditionalFormatting>
  <conditionalFormatting sqref="C84">
    <cfRule type="cellIs" dxfId="4283" priority="4471" stopIfTrue="1" operator="equal">
      <formula>"Towel"</formula>
    </cfRule>
    <cfRule type="cellIs" dxfId="4282" priority="4472" stopIfTrue="1" operator="equal">
      <formula>"Napkin Hs"</formula>
    </cfRule>
  </conditionalFormatting>
  <conditionalFormatting sqref="C84">
    <cfRule type="cellIs" dxfId="4281" priority="4473" stopIfTrue="1" operator="equal">
      <formula>"Towel"</formula>
    </cfRule>
    <cfRule type="cellIs" dxfId="4280" priority="4474" stopIfTrue="1" operator="equal">
      <formula>"Napkin Hs"</formula>
    </cfRule>
  </conditionalFormatting>
  <conditionalFormatting sqref="C84">
    <cfRule type="cellIs" dxfId="4279" priority="4469" stopIfTrue="1" operator="equal">
      <formula>"Towel"</formula>
    </cfRule>
    <cfRule type="cellIs" dxfId="4278" priority="4470" stopIfTrue="1" operator="equal">
      <formula>"Napkin Hs"</formula>
    </cfRule>
  </conditionalFormatting>
  <conditionalFormatting sqref="C84">
    <cfRule type="cellIs" dxfId="4277" priority="4467" stopIfTrue="1" operator="equal">
      <formula>"Towel"</formula>
    </cfRule>
    <cfRule type="cellIs" dxfId="4276" priority="4468" stopIfTrue="1" operator="equal">
      <formula>"Napkin Hs"</formula>
    </cfRule>
  </conditionalFormatting>
  <conditionalFormatting sqref="C84">
    <cfRule type="cellIs" dxfId="4275" priority="4475" stopIfTrue="1" operator="equal">
      <formula>"Towel"</formula>
    </cfRule>
    <cfRule type="cellIs" dxfId="4274" priority="4476" stopIfTrue="1" operator="equal">
      <formula>"Napkin Hs"</formula>
    </cfRule>
  </conditionalFormatting>
  <conditionalFormatting sqref="C84">
    <cfRule type="cellIs" dxfId="4273" priority="4477" stopIfTrue="1" operator="equal">
      <formula>"Towel"</formula>
    </cfRule>
    <cfRule type="cellIs" dxfId="4272" priority="4478" stopIfTrue="1" operator="equal">
      <formula>"Napkin Hs"</formula>
    </cfRule>
  </conditionalFormatting>
  <conditionalFormatting sqref="C84">
    <cfRule type="cellIs" dxfId="4271" priority="4465" stopIfTrue="1" operator="equal">
      <formula>"Towel"</formula>
    </cfRule>
    <cfRule type="cellIs" dxfId="4270" priority="4466" stopIfTrue="1" operator="equal">
      <formula>"Napkin Hs"</formula>
    </cfRule>
  </conditionalFormatting>
  <conditionalFormatting sqref="C84">
    <cfRule type="cellIs" dxfId="4269" priority="4461" stopIfTrue="1" operator="equal">
      <formula>"Towel"</formula>
    </cfRule>
    <cfRule type="cellIs" dxfId="4268" priority="4462" stopIfTrue="1" operator="equal">
      <formula>"Napkin Hs"</formula>
    </cfRule>
  </conditionalFormatting>
  <conditionalFormatting sqref="C84">
    <cfRule type="cellIs" dxfId="4267" priority="4463" stopIfTrue="1" operator="equal">
      <formula>"Towel"</formula>
    </cfRule>
    <cfRule type="cellIs" dxfId="4266" priority="4464" stopIfTrue="1" operator="equal">
      <formula>"Napkin Hs"</formula>
    </cfRule>
  </conditionalFormatting>
  <conditionalFormatting sqref="C84">
    <cfRule type="cellIs" dxfId="4265" priority="4459" stopIfTrue="1" operator="equal">
      <formula>"Towel"</formula>
    </cfRule>
    <cfRule type="cellIs" dxfId="4264" priority="4460" stopIfTrue="1" operator="equal">
      <formula>"Napkin Hs"</formula>
    </cfRule>
  </conditionalFormatting>
  <conditionalFormatting sqref="C84">
    <cfRule type="cellIs" dxfId="4263" priority="4457" stopIfTrue="1" operator="equal">
      <formula>"Towel"</formula>
    </cfRule>
    <cfRule type="cellIs" dxfId="4262" priority="4458" stopIfTrue="1" operator="equal">
      <formula>"Napkin Hs"</formula>
    </cfRule>
  </conditionalFormatting>
  <conditionalFormatting sqref="C84">
    <cfRule type="cellIs" dxfId="4261" priority="4455" stopIfTrue="1" operator="equal">
      <formula>"Towel"</formula>
    </cfRule>
    <cfRule type="cellIs" dxfId="4260" priority="4456" stopIfTrue="1" operator="equal">
      <formula>"Napkin Hs"</formula>
    </cfRule>
  </conditionalFormatting>
  <conditionalFormatting sqref="C84">
    <cfRule type="cellIs" dxfId="4259" priority="4447" stopIfTrue="1" operator="equal">
      <formula>"Towel"</formula>
    </cfRule>
    <cfRule type="cellIs" dxfId="4258" priority="4448" stopIfTrue="1" operator="equal">
      <formula>"Napkin Hs"</formula>
    </cfRule>
  </conditionalFormatting>
  <conditionalFormatting sqref="C84">
    <cfRule type="cellIs" dxfId="4257" priority="4449" stopIfTrue="1" operator="equal">
      <formula>"Towel"</formula>
    </cfRule>
    <cfRule type="cellIs" dxfId="4256" priority="4450" stopIfTrue="1" operator="equal">
      <formula>"Napkin Hs"</formula>
    </cfRule>
  </conditionalFormatting>
  <conditionalFormatting sqref="C84">
    <cfRule type="cellIs" dxfId="4255" priority="4445" stopIfTrue="1" operator="equal">
      <formula>"Towel"</formula>
    </cfRule>
    <cfRule type="cellIs" dxfId="4254" priority="4446" stopIfTrue="1" operator="equal">
      <formula>"Napkin Hs"</formula>
    </cfRule>
  </conditionalFormatting>
  <conditionalFormatting sqref="C84">
    <cfRule type="cellIs" dxfId="4253" priority="4443" stopIfTrue="1" operator="equal">
      <formula>"Towel"</formula>
    </cfRule>
    <cfRule type="cellIs" dxfId="4252" priority="4444" stopIfTrue="1" operator="equal">
      <formula>"Napkin Hs"</formula>
    </cfRule>
  </conditionalFormatting>
  <conditionalFormatting sqref="C84">
    <cfRule type="cellIs" dxfId="4251" priority="4451" stopIfTrue="1" operator="equal">
      <formula>"Towel"</formula>
    </cfRule>
    <cfRule type="cellIs" dxfId="4250" priority="4452" stopIfTrue="1" operator="equal">
      <formula>"Napkin Hs"</formula>
    </cfRule>
  </conditionalFormatting>
  <conditionalFormatting sqref="C84">
    <cfRule type="cellIs" dxfId="4249" priority="4453" stopIfTrue="1" operator="equal">
      <formula>"Towel"</formula>
    </cfRule>
    <cfRule type="cellIs" dxfId="4248" priority="4454" stopIfTrue="1" operator="equal">
      <formula>"Napkin Hs"</formula>
    </cfRule>
  </conditionalFormatting>
  <conditionalFormatting sqref="C84">
    <cfRule type="cellIs" dxfId="4247" priority="4441" stopIfTrue="1" operator="equal">
      <formula>"Towel"</formula>
    </cfRule>
    <cfRule type="cellIs" dxfId="4246" priority="4442" stopIfTrue="1" operator="equal">
      <formula>"Napkin Hs"</formula>
    </cfRule>
  </conditionalFormatting>
  <conditionalFormatting sqref="C84">
    <cfRule type="cellIs" dxfId="4245" priority="4437" stopIfTrue="1" operator="equal">
      <formula>"Towel"</formula>
    </cfRule>
    <cfRule type="cellIs" dxfId="4244" priority="4438" stopIfTrue="1" operator="equal">
      <formula>"Napkin Hs"</formula>
    </cfRule>
  </conditionalFormatting>
  <conditionalFormatting sqref="C84">
    <cfRule type="cellIs" dxfId="4243" priority="4439" stopIfTrue="1" operator="equal">
      <formula>"Towel"</formula>
    </cfRule>
    <cfRule type="cellIs" dxfId="4242" priority="4440" stopIfTrue="1" operator="equal">
      <formula>"Napkin Hs"</formula>
    </cfRule>
  </conditionalFormatting>
  <conditionalFormatting sqref="C84">
    <cfRule type="cellIs" dxfId="4241" priority="4433" stopIfTrue="1" operator="equal">
      <formula>"Towel"</formula>
    </cfRule>
    <cfRule type="cellIs" dxfId="4240" priority="4434" stopIfTrue="1" operator="equal">
      <formula>"Napkin Hs"</formula>
    </cfRule>
  </conditionalFormatting>
  <conditionalFormatting sqref="C84">
    <cfRule type="cellIs" dxfId="4239" priority="4435" stopIfTrue="1" operator="equal">
      <formula>"Towel"</formula>
    </cfRule>
    <cfRule type="cellIs" dxfId="4238" priority="4436" stopIfTrue="1" operator="equal">
      <formula>"Napkin Hs"</formula>
    </cfRule>
  </conditionalFormatting>
  <conditionalFormatting sqref="C84">
    <cfRule type="cellIs" dxfId="4237" priority="4431" stopIfTrue="1" operator="equal">
      <formula>"Towel"</formula>
    </cfRule>
    <cfRule type="cellIs" dxfId="4236" priority="4432" stopIfTrue="1" operator="equal">
      <formula>"Napkin Hs"</formula>
    </cfRule>
  </conditionalFormatting>
  <conditionalFormatting sqref="C84">
    <cfRule type="cellIs" dxfId="4235" priority="4425" stopIfTrue="1" operator="equal">
      <formula>"Towel"</formula>
    </cfRule>
    <cfRule type="cellIs" dxfId="4234" priority="4426" stopIfTrue="1" operator="equal">
      <formula>"Napkin Hs"</formula>
    </cfRule>
  </conditionalFormatting>
  <conditionalFormatting sqref="C84">
    <cfRule type="cellIs" dxfId="4233" priority="4429" stopIfTrue="1" operator="equal">
      <formula>"Towel"</formula>
    </cfRule>
    <cfRule type="cellIs" dxfId="4232" priority="4430" stopIfTrue="1" operator="equal">
      <formula>"Napkin Hs"</formula>
    </cfRule>
  </conditionalFormatting>
  <conditionalFormatting sqref="C84">
    <cfRule type="cellIs" dxfId="4231" priority="4427" stopIfTrue="1" operator="equal">
      <formula>"Towel"</formula>
    </cfRule>
    <cfRule type="cellIs" dxfId="4230" priority="4428" stopIfTrue="1" operator="equal">
      <formula>"Napkin Hs"</formula>
    </cfRule>
  </conditionalFormatting>
  <conditionalFormatting sqref="C84">
    <cfRule type="cellIs" dxfId="4229" priority="4419" stopIfTrue="1" operator="equal">
      <formula>"Towel"</formula>
    </cfRule>
    <cfRule type="cellIs" dxfId="4228" priority="4420" stopIfTrue="1" operator="equal">
      <formula>"Napkin Hs"</formula>
    </cfRule>
  </conditionalFormatting>
  <conditionalFormatting sqref="C84">
    <cfRule type="cellIs" dxfId="4227" priority="4421" stopIfTrue="1" operator="equal">
      <formula>"Towel"</formula>
    </cfRule>
    <cfRule type="cellIs" dxfId="4226" priority="4422" stopIfTrue="1" operator="equal">
      <formula>"Napkin Hs"</formula>
    </cfRule>
  </conditionalFormatting>
  <conditionalFormatting sqref="C84">
    <cfRule type="cellIs" dxfId="4225" priority="4423" stopIfTrue="1" operator="equal">
      <formula>"Towel"</formula>
    </cfRule>
    <cfRule type="cellIs" dxfId="4224" priority="4424" stopIfTrue="1" operator="equal">
      <formula>"Napkin Hs"</formula>
    </cfRule>
  </conditionalFormatting>
  <conditionalFormatting sqref="C84">
    <cfRule type="cellIs" dxfId="4223" priority="4417" stopIfTrue="1" operator="equal">
      <formula>"Towel"</formula>
    </cfRule>
    <cfRule type="cellIs" dxfId="4222" priority="4418" stopIfTrue="1" operator="equal">
      <formula>"Napkin Hs"</formula>
    </cfRule>
  </conditionalFormatting>
  <conditionalFormatting sqref="C84">
    <cfRule type="cellIs" dxfId="4221" priority="4415" stopIfTrue="1" operator="equal">
      <formula>"Towel"</formula>
    </cfRule>
    <cfRule type="cellIs" dxfId="4220" priority="4416" stopIfTrue="1" operator="equal">
      <formula>"Napkin Hs"</formula>
    </cfRule>
  </conditionalFormatting>
  <conditionalFormatting sqref="C84">
    <cfRule type="cellIs" dxfId="4219" priority="4391" stopIfTrue="1" operator="equal">
      <formula>"Towel"</formula>
    </cfRule>
  </conditionalFormatting>
  <conditionalFormatting sqref="C84">
    <cfRule type="cellIs" dxfId="4218" priority="4392" stopIfTrue="1" operator="equal">
      <formula>"Napkin Hs"</formula>
    </cfRule>
    <cfRule type="cellIs" dxfId="4217" priority="4397" stopIfTrue="1" operator="equal">
      <formula>"Towel"</formula>
    </cfRule>
    <cfRule type="cellIs" dxfId="4216" priority="4398" stopIfTrue="1" operator="equal">
      <formula>"Napkin Hs"</formula>
    </cfRule>
    <cfRule type="cellIs" dxfId="4215" priority="4407" stopIfTrue="1" operator="equal">
      <formula>"Towel"</formula>
    </cfRule>
    <cfRule type="cellIs" dxfId="4214" priority="4408" stopIfTrue="1" operator="equal">
      <formula>"Napkin Hs"</formula>
    </cfRule>
    <cfRule type="cellIs" dxfId="4213" priority="4413" stopIfTrue="1" operator="equal">
      <formula>"Towel"</formula>
    </cfRule>
    <cfRule type="cellIs" dxfId="4212" priority="4414" stopIfTrue="1" operator="equal">
      <formula>"Napkin Hs"</formula>
    </cfRule>
  </conditionalFormatting>
  <conditionalFormatting sqref="C84">
    <cfRule type="cellIs" dxfId="4211" priority="4393" stopIfTrue="1" operator="equal">
      <formula>"Towel"</formula>
    </cfRule>
    <cfRule type="cellIs" dxfId="4210" priority="4394" stopIfTrue="1" operator="equal">
      <formula>"Napkin Hs"</formula>
    </cfRule>
    <cfRule type="cellIs" dxfId="4209" priority="4395" stopIfTrue="1" operator="equal">
      <formula>"Towel"</formula>
    </cfRule>
    <cfRule type="cellIs" dxfId="4208" priority="4396" stopIfTrue="1" operator="equal">
      <formula>"Napkin Hs"</formula>
    </cfRule>
    <cfRule type="cellIs" dxfId="4207" priority="4399" stopIfTrue="1" operator="equal">
      <formula>"Towel"</formula>
    </cfRule>
    <cfRule type="cellIs" dxfId="4206" priority="4400" stopIfTrue="1" operator="equal">
      <formula>"Napkin Hs"</formula>
    </cfRule>
    <cfRule type="cellIs" dxfId="4205" priority="4401" stopIfTrue="1" operator="equal">
      <formula>"Towel"</formula>
    </cfRule>
    <cfRule type="cellIs" dxfId="4204" priority="4402" stopIfTrue="1" operator="equal">
      <formula>"Napkin Hs"</formula>
    </cfRule>
    <cfRule type="cellIs" dxfId="4203" priority="4403" stopIfTrue="1" operator="equal">
      <formula>"Towel"</formula>
    </cfRule>
    <cfRule type="cellIs" dxfId="4202" priority="4404" stopIfTrue="1" operator="equal">
      <formula>"Napkin Hs"</formula>
    </cfRule>
    <cfRule type="cellIs" dxfId="4201" priority="4405" stopIfTrue="1" operator="equal">
      <formula>"Towel"</formula>
    </cfRule>
    <cfRule type="cellIs" dxfId="4200" priority="4406" stopIfTrue="1" operator="equal">
      <formula>"Napkin Hs"</formula>
    </cfRule>
    <cfRule type="cellIs" dxfId="4199" priority="4409" stopIfTrue="1" operator="equal">
      <formula>"Towel"</formula>
    </cfRule>
    <cfRule type="cellIs" dxfId="4198" priority="4410" stopIfTrue="1" operator="equal">
      <formula>"Napkin Hs"</formula>
    </cfRule>
    <cfRule type="cellIs" dxfId="4197" priority="4412" stopIfTrue="1" operator="equal">
      <formula>"Napkin Hs"</formula>
    </cfRule>
  </conditionalFormatting>
  <conditionalFormatting sqref="C84">
    <cfRule type="cellIs" dxfId="4196" priority="4411" stopIfTrue="1" operator="equal">
      <formula>"Towel"</formula>
    </cfRule>
  </conditionalFormatting>
  <conditionalFormatting sqref="C84">
    <cfRule type="cellIs" dxfId="4195" priority="4389" stopIfTrue="1" operator="equal">
      <formula>"Towel"</formula>
    </cfRule>
    <cfRule type="cellIs" dxfId="4194" priority="4390" stopIfTrue="1" operator="equal">
      <formula>"Napkin Hs"</formula>
    </cfRule>
  </conditionalFormatting>
  <conditionalFormatting sqref="C84">
    <cfRule type="cellIs" dxfId="4193" priority="4388" stopIfTrue="1" operator="equal">
      <formula>"Napkin Hs"</formula>
    </cfRule>
  </conditionalFormatting>
  <conditionalFormatting sqref="C84">
    <cfRule type="cellIs" dxfId="4192" priority="4387" stopIfTrue="1" operator="equal">
      <formula>"Towel"</formula>
    </cfRule>
  </conditionalFormatting>
  <conditionalFormatting sqref="C84">
    <cfRule type="cellIs" dxfId="4191" priority="4385" stopIfTrue="1" operator="equal">
      <formula>"Towel"</formula>
    </cfRule>
  </conditionalFormatting>
  <conditionalFormatting sqref="C84">
    <cfRule type="cellIs" dxfId="4190" priority="4386" stopIfTrue="1" operator="equal">
      <formula>"Napkin Hs"</formula>
    </cfRule>
  </conditionalFormatting>
  <conditionalFormatting sqref="C84">
    <cfRule type="cellIs" dxfId="4189" priority="4289" stopIfTrue="1" operator="equal">
      <formula>"Towel"</formula>
    </cfRule>
  </conditionalFormatting>
  <conditionalFormatting sqref="C84">
    <cfRule type="cellIs" dxfId="4188" priority="4299" stopIfTrue="1" operator="equal">
      <formula>"Towel"</formula>
    </cfRule>
    <cfRule type="cellIs" dxfId="4187" priority="4300" stopIfTrue="1" operator="equal">
      <formula>"Napkin Hs"</formula>
    </cfRule>
    <cfRule type="cellIs" dxfId="4186" priority="4305" stopIfTrue="1" operator="equal">
      <formula>"Towel"</formula>
    </cfRule>
    <cfRule type="cellIs" dxfId="4185" priority="4306" stopIfTrue="1" operator="equal">
      <formula>"Napkin Hs"</formula>
    </cfRule>
    <cfRule type="cellIs" dxfId="4184" priority="4311" stopIfTrue="1" operator="equal">
      <formula>"Towel"</formula>
    </cfRule>
    <cfRule type="cellIs" dxfId="4183" priority="4312" stopIfTrue="1" operator="equal">
      <formula>"Napkin Hs"</formula>
    </cfRule>
    <cfRule type="cellIs" dxfId="4182" priority="4313" stopIfTrue="1" operator="equal">
      <formula>"Towel"</formula>
    </cfRule>
    <cfRule type="cellIs" dxfId="4181" priority="4314" stopIfTrue="1" operator="equal">
      <formula>"Napkin Hs"</formula>
    </cfRule>
    <cfRule type="cellIs" dxfId="4180" priority="4319" stopIfTrue="1" operator="equal">
      <formula>"Towel"</formula>
    </cfRule>
    <cfRule type="cellIs" dxfId="4179" priority="4320" stopIfTrue="1" operator="equal">
      <formula>"Napkin Hs"</formula>
    </cfRule>
    <cfRule type="cellIs" dxfId="4178" priority="4329" stopIfTrue="1" operator="equal">
      <formula>"Towel"</formula>
    </cfRule>
    <cfRule type="cellIs" dxfId="4177" priority="4330" stopIfTrue="1" operator="equal">
      <formula>"Napkin Hs"</formula>
    </cfRule>
    <cfRule type="cellIs" dxfId="4176" priority="4335" stopIfTrue="1" operator="equal">
      <formula>"Towel"</formula>
    </cfRule>
    <cfRule type="cellIs" dxfId="4175" priority="4336" stopIfTrue="1" operator="equal">
      <formula>"Napkin Hs"</formula>
    </cfRule>
    <cfRule type="cellIs" dxfId="4174" priority="4337" stopIfTrue="1" operator="equal">
      <formula>"Towel"</formula>
    </cfRule>
    <cfRule type="cellIs" dxfId="4173" priority="4338" stopIfTrue="1" operator="equal">
      <formula>"Napkin Hs"</formula>
    </cfRule>
    <cfRule type="cellIs" dxfId="4172" priority="4343" stopIfTrue="1" operator="equal">
      <formula>"Towel"</formula>
    </cfRule>
    <cfRule type="cellIs" dxfId="4171" priority="4344" stopIfTrue="1" operator="equal">
      <formula>"Napkin Hs"</formula>
    </cfRule>
    <cfRule type="cellIs" dxfId="4170" priority="4353" stopIfTrue="1" operator="equal">
      <formula>"Towel"</formula>
    </cfRule>
    <cfRule type="cellIs" dxfId="4169" priority="4354" stopIfTrue="1" operator="equal">
      <formula>"Napkin Hs"</formula>
    </cfRule>
    <cfRule type="cellIs" dxfId="4168" priority="4355" stopIfTrue="1" operator="equal">
      <formula>"Towel"</formula>
    </cfRule>
    <cfRule type="cellIs" dxfId="4167" priority="4356" stopIfTrue="1" operator="equal">
      <formula>"Napkin Hs"</formula>
    </cfRule>
    <cfRule type="cellIs" dxfId="4166" priority="4361" stopIfTrue="1" operator="equal">
      <formula>"Towel"</formula>
    </cfRule>
    <cfRule type="cellIs" dxfId="4165" priority="4362" stopIfTrue="1" operator="equal">
      <formula>"Napkin Hs"</formula>
    </cfRule>
    <cfRule type="cellIs" dxfId="4164" priority="4371" stopIfTrue="1" operator="equal">
      <formula>"Towel"</formula>
    </cfRule>
    <cfRule type="cellIs" dxfId="4163" priority="4372" stopIfTrue="1" operator="equal">
      <formula>"Napkin Hs"</formula>
    </cfRule>
    <cfRule type="cellIs" dxfId="4162" priority="4373" stopIfTrue="1" operator="equal">
      <formula>"Towel"</formula>
    </cfRule>
    <cfRule type="cellIs" dxfId="4161" priority="4374" stopIfTrue="1" operator="equal">
      <formula>"Napkin Hs"</formula>
    </cfRule>
    <cfRule type="cellIs" dxfId="4160" priority="4380" stopIfTrue="1" operator="equal">
      <formula>"Napkin Hs"</formula>
    </cfRule>
  </conditionalFormatting>
  <conditionalFormatting sqref="C84">
    <cfRule type="cellIs" dxfId="4159" priority="4379" stopIfTrue="1" operator="equal">
      <formula>"Towel"</formula>
    </cfRule>
  </conditionalFormatting>
  <conditionalFormatting sqref="C84">
    <cfRule type="cellIs" dxfId="4158" priority="4290" stopIfTrue="1" operator="equal">
      <formula>"Napkin Hs"</formula>
    </cfRule>
    <cfRule type="cellIs" dxfId="4157" priority="4291" stopIfTrue="1" operator="equal">
      <formula>"Towel"</formula>
    </cfRule>
    <cfRule type="cellIs" dxfId="4156" priority="4292" stopIfTrue="1" operator="equal">
      <formula>"Napkin Hs"</formula>
    </cfRule>
    <cfRule type="cellIs" dxfId="4155" priority="4293" stopIfTrue="1" operator="equal">
      <formula>"Towel"</formula>
    </cfRule>
    <cfRule type="cellIs" dxfId="4154" priority="4294" stopIfTrue="1" operator="equal">
      <formula>"Napkin Hs"</formula>
    </cfRule>
    <cfRule type="cellIs" dxfId="4153" priority="4295" stopIfTrue="1" operator="equal">
      <formula>"Towel"</formula>
    </cfRule>
    <cfRule type="cellIs" dxfId="4152" priority="4296" stopIfTrue="1" operator="equal">
      <formula>"Napkin Hs"</formula>
    </cfRule>
    <cfRule type="cellIs" dxfId="4151" priority="4297" stopIfTrue="1" operator="equal">
      <formula>"Towel"</formula>
    </cfRule>
    <cfRule type="cellIs" dxfId="4150" priority="4298" stopIfTrue="1" operator="equal">
      <formula>"Napkin Hs"</formula>
    </cfRule>
    <cfRule type="cellIs" dxfId="4149" priority="4301" stopIfTrue="1" operator="equal">
      <formula>"Towel"</formula>
    </cfRule>
    <cfRule type="cellIs" dxfId="4148" priority="4302" stopIfTrue="1" operator="equal">
      <formula>"Napkin Hs"</formula>
    </cfRule>
    <cfRule type="cellIs" dxfId="4147" priority="4303" stopIfTrue="1" operator="equal">
      <formula>"Towel"</formula>
    </cfRule>
    <cfRule type="cellIs" dxfId="4146" priority="4304" stopIfTrue="1" operator="equal">
      <formula>"Napkin Hs"</formula>
    </cfRule>
    <cfRule type="cellIs" dxfId="4145" priority="4307" stopIfTrue="1" operator="equal">
      <formula>"Towel"</formula>
    </cfRule>
    <cfRule type="cellIs" dxfId="4144" priority="4308" stopIfTrue="1" operator="equal">
      <formula>"Napkin Hs"</formula>
    </cfRule>
    <cfRule type="cellIs" dxfId="4143" priority="4309" stopIfTrue="1" operator="equal">
      <formula>"Towel"</formula>
    </cfRule>
    <cfRule type="cellIs" dxfId="4142" priority="4310" stopIfTrue="1" operator="equal">
      <formula>"Napkin Hs"</formula>
    </cfRule>
    <cfRule type="cellIs" dxfId="4141" priority="4315" stopIfTrue="1" operator="equal">
      <formula>"Towel"</formula>
    </cfRule>
    <cfRule type="cellIs" dxfId="4140" priority="4316" stopIfTrue="1" operator="equal">
      <formula>"Napkin Hs"</formula>
    </cfRule>
    <cfRule type="cellIs" dxfId="4139" priority="4317" stopIfTrue="1" operator="equal">
      <formula>"Towel"</formula>
    </cfRule>
    <cfRule type="cellIs" dxfId="4138" priority="4318" stopIfTrue="1" operator="equal">
      <formula>"Napkin Hs"</formula>
    </cfRule>
    <cfRule type="cellIs" dxfId="4137" priority="4321" stopIfTrue="1" operator="equal">
      <formula>"Towel"</formula>
    </cfRule>
    <cfRule type="cellIs" dxfId="4136" priority="4322" stopIfTrue="1" operator="equal">
      <formula>"Napkin Hs"</formula>
    </cfRule>
    <cfRule type="cellIs" dxfId="4135" priority="4323" stopIfTrue="1" operator="equal">
      <formula>"Towel"</formula>
    </cfRule>
    <cfRule type="cellIs" dxfId="4134" priority="4324" stopIfTrue="1" operator="equal">
      <formula>"Napkin Hs"</formula>
    </cfRule>
    <cfRule type="cellIs" dxfId="4133" priority="4325" stopIfTrue="1" operator="equal">
      <formula>"Towel"</formula>
    </cfRule>
    <cfRule type="cellIs" dxfId="4132" priority="4326" stopIfTrue="1" operator="equal">
      <formula>"Napkin Hs"</formula>
    </cfRule>
    <cfRule type="cellIs" dxfId="4131" priority="4327" stopIfTrue="1" operator="equal">
      <formula>"Towel"</formula>
    </cfRule>
    <cfRule type="cellIs" dxfId="4130" priority="4328" stopIfTrue="1" operator="equal">
      <formula>"Napkin Hs"</formula>
    </cfRule>
    <cfRule type="cellIs" dxfId="4129" priority="4331" stopIfTrue="1" operator="equal">
      <formula>"Towel"</formula>
    </cfRule>
    <cfRule type="cellIs" dxfId="4128" priority="4332" stopIfTrue="1" operator="equal">
      <formula>"Napkin Hs"</formula>
    </cfRule>
    <cfRule type="cellIs" dxfId="4127" priority="4333" stopIfTrue="1" operator="equal">
      <formula>"Towel"</formula>
    </cfRule>
    <cfRule type="cellIs" dxfId="4126" priority="4334" stopIfTrue="1" operator="equal">
      <formula>"Napkin Hs"</formula>
    </cfRule>
    <cfRule type="cellIs" dxfId="4125" priority="4339" stopIfTrue="1" operator="equal">
      <formula>"Towel"</formula>
    </cfRule>
    <cfRule type="cellIs" dxfId="4124" priority="4340" stopIfTrue="1" operator="equal">
      <formula>"Napkin Hs"</formula>
    </cfRule>
    <cfRule type="cellIs" dxfId="4123" priority="4341" stopIfTrue="1" operator="equal">
      <formula>"Towel"</formula>
    </cfRule>
    <cfRule type="cellIs" dxfId="4122" priority="4342" stopIfTrue="1" operator="equal">
      <formula>"Napkin Hs"</formula>
    </cfRule>
    <cfRule type="cellIs" dxfId="4121" priority="4345" stopIfTrue="1" operator="equal">
      <formula>"Towel"</formula>
    </cfRule>
    <cfRule type="cellIs" dxfId="4120" priority="4346" stopIfTrue="1" operator="equal">
      <formula>"Napkin Hs"</formula>
    </cfRule>
    <cfRule type="cellIs" dxfId="4119" priority="4347" stopIfTrue="1" operator="equal">
      <formula>"Towel"</formula>
    </cfRule>
    <cfRule type="cellIs" dxfId="4118" priority="4348" stopIfTrue="1" operator="equal">
      <formula>"Napkin Hs"</formula>
    </cfRule>
    <cfRule type="cellIs" dxfId="4117" priority="4349" stopIfTrue="1" operator="equal">
      <formula>"Towel"</formula>
    </cfRule>
    <cfRule type="cellIs" dxfId="4116" priority="4350" stopIfTrue="1" operator="equal">
      <formula>"Napkin Hs"</formula>
    </cfRule>
    <cfRule type="cellIs" dxfId="4115" priority="4351" stopIfTrue="1" operator="equal">
      <formula>"Towel"</formula>
    </cfRule>
    <cfRule type="cellIs" dxfId="4114" priority="4352" stopIfTrue="1" operator="equal">
      <formula>"Napkin Hs"</formula>
    </cfRule>
    <cfRule type="cellIs" dxfId="4113" priority="4357" stopIfTrue="1" operator="equal">
      <formula>"Towel"</formula>
    </cfRule>
    <cfRule type="cellIs" dxfId="4112" priority="4358" stopIfTrue="1" operator="equal">
      <formula>"Napkin Hs"</formula>
    </cfRule>
    <cfRule type="cellIs" dxfId="4111" priority="4359" stopIfTrue="1" operator="equal">
      <formula>"Towel"</formula>
    </cfRule>
    <cfRule type="cellIs" dxfId="4110" priority="4360" stopIfTrue="1" operator="equal">
      <formula>"Napkin Hs"</formula>
    </cfRule>
    <cfRule type="cellIs" dxfId="4109" priority="4363" stopIfTrue="1" operator="equal">
      <formula>"Towel"</formula>
    </cfRule>
    <cfRule type="cellIs" dxfId="4108" priority="4364" stopIfTrue="1" operator="equal">
      <formula>"Napkin Hs"</formula>
    </cfRule>
    <cfRule type="cellIs" dxfId="4107" priority="4365" stopIfTrue="1" operator="equal">
      <formula>"Towel"</formula>
    </cfRule>
    <cfRule type="cellIs" dxfId="4106" priority="4366" stopIfTrue="1" operator="equal">
      <formula>"Napkin Hs"</formula>
    </cfRule>
    <cfRule type="cellIs" dxfId="4105" priority="4367" stopIfTrue="1" operator="equal">
      <formula>"Towel"</formula>
    </cfRule>
    <cfRule type="cellIs" dxfId="4104" priority="4368" stopIfTrue="1" operator="equal">
      <formula>"Napkin Hs"</formula>
    </cfRule>
    <cfRule type="cellIs" dxfId="4103" priority="4369" stopIfTrue="1" operator="equal">
      <formula>"Towel"</formula>
    </cfRule>
    <cfRule type="cellIs" dxfId="4102" priority="4370" stopIfTrue="1" operator="equal">
      <formula>"Napkin Hs"</formula>
    </cfRule>
    <cfRule type="cellIs" dxfId="4101" priority="4375" stopIfTrue="1" operator="equal">
      <formula>"Towel"</formula>
    </cfRule>
    <cfRule type="cellIs" dxfId="4100" priority="4376" stopIfTrue="1" operator="equal">
      <formula>"Napkin Hs"</formula>
    </cfRule>
    <cfRule type="cellIs" dxfId="4099" priority="4377" stopIfTrue="1" operator="equal">
      <formula>"Towel"</formula>
    </cfRule>
    <cfRule type="cellIs" dxfId="4098" priority="4378" stopIfTrue="1" operator="equal">
      <formula>"Napkin Hs"</formula>
    </cfRule>
    <cfRule type="cellIs" dxfId="4097" priority="4381" stopIfTrue="1" operator="equal">
      <formula>"Towel"</formula>
    </cfRule>
    <cfRule type="cellIs" dxfId="4096" priority="4382" stopIfTrue="1" operator="equal">
      <formula>"Napkin Hs"</formula>
    </cfRule>
    <cfRule type="cellIs" dxfId="4095" priority="4383" stopIfTrue="1" operator="equal">
      <formula>"Towel"</formula>
    </cfRule>
    <cfRule type="cellIs" dxfId="4094" priority="4384" stopIfTrue="1" operator="equal">
      <formula>"Napkin Hs"</formula>
    </cfRule>
  </conditionalFormatting>
  <conditionalFormatting sqref="C84">
    <cfRule type="cellIs" dxfId="4093" priority="4288" stopIfTrue="1" operator="equal">
      <formula>"Napkin Hs"</formula>
    </cfRule>
  </conditionalFormatting>
  <conditionalFormatting sqref="C84">
    <cfRule type="cellIs" dxfId="4092" priority="4287" stopIfTrue="1" operator="equal">
      <formula>"Napkin Hs"</formula>
    </cfRule>
  </conditionalFormatting>
  <conditionalFormatting sqref="C84">
    <cfRule type="cellIs" dxfId="4091" priority="4286" stopIfTrue="1" operator="equal">
      <formula>"Napkin Hs"</formula>
    </cfRule>
  </conditionalFormatting>
  <conditionalFormatting sqref="C84">
    <cfRule type="cellIs" dxfId="4090" priority="4285" stopIfTrue="1" operator="equal">
      <formula>"Napkin Hs"</formula>
    </cfRule>
  </conditionalFormatting>
  <conditionalFormatting sqref="C84">
    <cfRule type="cellIs" dxfId="4089" priority="4284" stopIfTrue="1" operator="equal">
      <formula>"Napkin Hs"</formula>
    </cfRule>
  </conditionalFormatting>
  <conditionalFormatting sqref="C84">
    <cfRule type="cellIs" dxfId="4088" priority="4283" stopIfTrue="1" operator="equal">
      <formula>"Napkin Hs"</formula>
    </cfRule>
  </conditionalFormatting>
  <conditionalFormatting sqref="C84">
    <cfRule type="cellIs" dxfId="4087" priority="4279" stopIfTrue="1" operator="equal">
      <formula>"Towel"</formula>
    </cfRule>
    <cfRule type="cellIs" dxfId="4086" priority="4280" stopIfTrue="1" operator="equal">
      <formula>"Napkin Hs"</formula>
    </cfRule>
  </conditionalFormatting>
  <conditionalFormatting sqref="C84">
    <cfRule type="cellIs" dxfId="4085" priority="4281" stopIfTrue="1" operator="equal">
      <formula>"Towel"</formula>
    </cfRule>
    <cfRule type="cellIs" dxfId="4084" priority="4282" stopIfTrue="1" operator="equal">
      <formula>"Napkin Hs"</formula>
    </cfRule>
  </conditionalFormatting>
  <conditionalFormatting sqref="C84">
    <cfRule type="cellIs" dxfId="4083" priority="4275" stopIfTrue="1" operator="equal">
      <formula>"Towel"</formula>
    </cfRule>
    <cfRule type="cellIs" dxfId="4082" priority="4276" stopIfTrue="1" operator="equal">
      <formula>"Napkin Hs"</formula>
    </cfRule>
  </conditionalFormatting>
  <conditionalFormatting sqref="C84">
    <cfRule type="cellIs" dxfId="4081" priority="4277" stopIfTrue="1" operator="equal">
      <formula>"Towel"</formula>
    </cfRule>
    <cfRule type="cellIs" dxfId="4080" priority="4278" stopIfTrue="1" operator="equal">
      <formula>"Napkin Hs"</formula>
    </cfRule>
  </conditionalFormatting>
  <conditionalFormatting sqref="C84">
    <cfRule type="cellIs" dxfId="4079" priority="4273" stopIfTrue="1" operator="equal">
      <formula>"Towel"</formula>
    </cfRule>
    <cfRule type="cellIs" dxfId="4078" priority="4274" stopIfTrue="1" operator="equal">
      <formula>"Napkin Hs"</formula>
    </cfRule>
  </conditionalFormatting>
  <conditionalFormatting sqref="C84">
    <cfRule type="cellIs" dxfId="4077" priority="4269" stopIfTrue="1" operator="equal">
      <formula>"Towel"</formula>
    </cfRule>
    <cfRule type="cellIs" dxfId="4076" priority="4270" stopIfTrue="1" operator="equal">
      <formula>"Napkin Hs"</formula>
    </cfRule>
  </conditionalFormatting>
  <conditionalFormatting sqref="C84">
    <cfRule type="cellIs" dxfId="4075" priority="4271" stopIfTrue="1" operator="equal">
      <formula>"Towel"</formula>
    </cfRule>
    <cfRule type="cellIs" dxfId="4074" priority="4272" stopIfTrue="1" operator="equal">
      <formula>"Napkin Hs"</formula>
    </cfRule>
  </conditionalFormatting>
  <conditionalFormatting sqref="C84">
    <cfRule type="cellIs" dxfId="4073" priority="4265" stopIfTrue="1" operator="equal">
      <formula>"Towel"</formula>
    </cfRule>
    <cfRule type="cellIs" dxfId="4072" priority="4266" stopIfTrue="1" operator="equal">
      <formula>"Napkin Hs"</formula>
    </cfRule>
  </conditionalFormatting>
  <conditionalFormatting sqref="C84">
    <cfRule type="cellIs" dxfId="4071" priority="4267" stopIfTrue="1" operator="equal">
      <formula>"Towel"</formula>
    </cfRule>
    <cfRule type="cellIs" dxfId="4070" priority="4268" stopIfTrue="1" operator="equal">
      <formula>"Napkin Hs"</formula>
    </cfRule>
  </conditionalFormatting>
  <conditionalFormatting sqref="C84">
    <cfRule type="cellIs" dxfId="4069" priority="4263" stopIfTrue="1" operator="equal">
      <formula>"Towel"</formula>
    </cfRule>
    <cfRule type="cellIs" dxfId="4068" priority="4264" stopIfTrue="1" operator="equal">
      <formula>"Napkin Hs"</formula>
    </cfRule>
  </conditionalFormatting>
  <conditionalFormatting sqref="C84">
    <cfRule type="cellIs" dxfId="4067" priority="4257" stopIfTrue="1" operator="equal">
      <formula>"Towel"</formula>
    </cfRule>
    <cfRule type="cellIs" dxfId="4066" priority="4258" stopIfTrue="1" operator="equal">
      <formula>"Napkin Hs"</formula>
    </cfRule>
  </conditionalFormatting>
  <conditionalFormatting sqref="C84">
    <cfRule type="cellIs" dxfId="4065" priority="4261" stopIfTrue="1" operator="equal">
      <formula>"Towel"</formula>
    </cfRule>
    <cfRule type="cellIs" dxfId="4064" priority="4262" stopIfTrue="1" operator="equal">
      <formula>"Napkin Hs"</formula>
    </cfRule>
  </conditionalFormatting>
  <conditionalFormatting sqref="C84">
    <cfRule type="cellIs" dxfId="4063" priority="4259" stopIfTrue="1" operator="equal">
      <formula>"Towel"</formula>
    </cfRule>
    <cfRule type="cellIs" dxfId="4062" priority="4260" stopIfTrue="1" operator="equal">
      <formula>"Napkin Hs"</formula>
    </cfRule>
  </conditionalFormatting>
  <conditionalFormatting sqref="C84">
    <cfRule type="cellIs" dxfId="4061" priority="4251" stopIfTrue="1" operator="equal">
      <formula>"Towel"</formula>
    </cfRule>
    <cfRule type="cellIs" dxfId="4060" priority="4252" stopIfTrue="1" operator="equal">
      <formula>"Napkin Hs"</formula>
    </cfRule>
  </conditionalFormatting>
  <conditionalFormatting sqref="C84">
    <cfRule type="cellIs" dxfId="4059" priority="4253" stopIfTrue="1" operator="equal">
      <formula>"Towel"</formula>
    </cfRule>
    <cfRule type="cellIs" dxfId="4058" priority="4254" stopIfTrue="1" operator="equal">
      <formula>"Napkin Hs"</formula>
    </cfRule>
  </conditionalFormatting>
  <conditionalFormatting sqref="C84">
    <cfRule type="cellIs" dxfId="4057" priority="4255" stopIfTrue="1" operator="equal">
      <formula>"Towel"</formula>
    </cfRule>
    <cfRule type="cellIs" dxfId="4056" priority="4256" stopIfTrue="1" operator="equal">
      <formula>"Napkin Hs"</formula>
    </cfRule>
  </conditionalFormatting>
  <conditionalFormatting sqref="C84">
    <cfRule type="cellIs" dxfId="4055" priority="4249" stopIfTrue="1" operator="equal">
      <formula>"Towel"</formula>
    </cfRule>
    <cfRule type="cellIs" dxfId="4054" priority="4250" stopIfTrue="1" operator="equal">
      <formula>"Napkin Hs"</formula>
    </cfRule>
  </conditionalFormatting>
  <conditionalFormatting sqref="C84">
    <cfRule type="cellIs" dxfId="4053" priority="4247" stopIfTrue="1" operator="equal">
      <formula>"Towel"</formula>
    </cfRule>
    <cfRule type="cellIs" dxfId="4052" priority="4248" stopIfTrue="1" operator="equal">
      <formula>"Napkin Hs"</formula>
    </cfRule>
  </conditionalFormatting>
  <conditionalFormatting sqref="C84">
    <cfRule type="cellIs" dxfId="4051" priority="4223" stopIfTrue="1" operator="equal">
      <formula>"Towel"</formula>
    </cfRule>
  </conditionalFormatting>
  <conditionalFormatting sqref="C84">
    <cfRule type="cellIs" dxfId="4050" priority="4224" stopIfTrue="1" operator="equal">
      <formula>"Napkin Hs"</formula>
    </cfRule>
    <cfRule type="cellIs" dxfId="4049" priority="4229" stopIfTrue="1" operator="equal">
      <formula>"Towel"</formula>
    </cfRule>
    <cfRule type="cellIs" dxfId="4048" priority="4230" stopIfTrue="1" operator="equal">
      <formula>"Napkin Hs"</formula>
    </cfRule>
    <cfRule type="cellIs" dxfId="4047" priority="4239" stopIfTrue="1" operator="equal">
      <formula>"Towel"</formula>
    </cfRule>
    <cfRule type="cellIs" dxfId="4046" priority="4240" stopIfTrue="1" operator="equal">
      <formula>"Napkin Hs"</formula>
    </cfRule>
    <cfRule type="cellIs" dxfId="4045" priority="4245" stopIfTrue="1" operator="equal">
      <formula>"Towel"</formula>
    </cfRule>
    <cfRule type="cellIs" dxfId="4044" priority="4246" stopIfTrue="1" operator="equal">
      <formula>"Napkin Hs"</formula>
    </cfRule>
  </conditionalFormatting>
  <conditionalFormatting sqref="C84">
    <cfRule type="cellIs" dxfId="4043" priority="4225" stopIfTrue="1" operator="equal">
      <formula>"Towel"</formula>
    </cfRule>
    <cfRule type="cellIs" dxfId="4042" priority="4226" stopIfTrue="1" operator="equal">
      <formula>"Napkin Hs"</formula>
    </cfRule>
    <cfRule type="cellIs" dxfId="4041" priority="4227" stopIfTrue="1" operator="equal">
      <formula>"Towel"</formula>
    </cfRule>
    <cfRule type="cellIs" dxfId="4040" priority="4228" stopIfTrue="1" operator="equal">
      <formula>"Napkin Hs"</formula>
    </cfRule>
    <cfRule type="cellIs" dxfId="4039" priority="4231" stopIfTrue="1" operator="equal">
      <formula>"Towel"</formula>
    </cfRule>
    <cfRule type="cellIs" dxfId="4038" priority="4232" stopIfTrue="1" operator="equal">
      <formula>"Napkin Hs"</formula>
    </cfRule>
    <cfRule type="cellIs" dxfId="4037" priority="4233" stopIfTrue="1" operator="equal">
      <formula>"Towel"</formula>
    </cfRule>
    <cfRule type="cellIs" dxfId="4036" priority="4234" stopIfTrue="1" operator="equal">
      <formula>"Napkin Hs"</formula>
    </cfRule>
    <cfRule type="cellIs" dxfId="4035" priority="4235" stopIfTrue="1" operator="equal">
      <formula>"Towel"</formula>
    </cfRule>
    <cfRule type="cellIs" dxfId="4034" priority="4236" stopIfTrue="1" operator="equal">
      <formula>"Napkin Hs"</formula>
    </cfRule>
    <cfRule type="cellIs" dxfId="4033" priority="4237" stopIfTrue="1" operator="equal">
      <formula>"Towel"</formula>
    </cfRule>
    <cfRule type="cellIs" dxfId="4032" priority="4238" stopIfTrue="1" operator="equal">
      <formula>"Napkin Hs"</formula>
    </cfRule>
    <cfRule type="cellIs" dxfId="4031" priority="4241" stopIfTrue="1" operator="equal">
      <formula>"Towel"</formula>
    </cfRule>
    <cfRule type="cellIs" dxfId="4030" priority="4242" stopIfTrue="1" operator="equal">
      <formula>"Napkin Hs"</formula>
    </cfRule>
    <cfRule type="cellIs" dxfId="4029" priority="4244" stopIfTrue="1" operator="equal">
      <formula>"Napkin Hs"</formula>
    </cfRule>
  </conditionalFormatting>
  <conditionalFormatting sqref="C84">
    <cfRule type="cellIs" dxfId="4028" priority="4243" stopIfTrue="1" operator="equal">
      <formula>"Towel"</formula>
    </cfRule>
  </conditionalFormatting>
  <conditionalFormatting sqref="C84">
    <cfRule type="cellIs" dxfId="4027" priority="4221" stopIfTrue="1" operator="equal">
      <formula>"Towel"</formula>
    </cfRule>
    <cfRule type="cellIs" dxfId="4026" priority="4222" stopIfTrue="1" operator="equal">
      <formula>"Napkin Hs"</formula>
    </cfRule>
  </conditionalFormatting>
  <conditionalFormatting sqref="C84">
    <cfRule type="cellIs" dxfId="4025" priority="4220" stopIfTrue="1" operator="equal">
      <formula>"Napkin Hs"</formula>
    </cfRule>
  </conditionalFormatting>
  <conditionalFormatting sqref="C84">
    <cfRule type="cellIs" dxfId="4024" priority="4219" stopIfTrue="1" operator="equal">
      <formula>"Towel"</formula>
    </cfRule>
  </conditionalFormatting>
  <conditionalFormatting sqref="C84">
    <cfRule type="cellIs" dxfId="4023" priority="4217" stopIfTrue="1" operator="equal">
      <formula>"Towel"</formula>
    </cfRule>
  </conditionalFormatting>
  <conditionalFormatting sqref="C84">
    <cfRule type="cellIs" dxfId="4022" priority="4218" stopIfTrue="1" operator="equal">
      <formula>"Napkin Hs"</formula>
    </cfRule>
  </conditionalFormatting>
  <conditionalFormatting sqref="C84">
    <cfRule type="cellIs" dxfId="4021" priority="4121" stopIfTrue="1" operator="equal">
      <formula>"Towel"</formula>
    </cfRule>
  </conditionalFormatting>
  <conditionalFormatting sqref="C84">
    <cfRule type="cellIs" dxfId="4020" priority="4131" stopIfTrue="1" operator="equal">
      <formula>"Towel"</formula>
    </cfRule>
    <cfRule type="cellIs" dxfId="4019" priority="4132" stopIfTrue="1" operator="equal">
      <formula>"Napkin Hs"</formula>
    </cfRule>
    <cfRule type="cellIs" dxfId="4018" priority="4137" stopIfTrue="1" operator="equal">
      <formula>"Towel"</formula>
    </cfRule>
    <cfRule type="cellIs" dxfId="4017" priority="4138" stopIfTrue="1" operator="equal">
      <formula>"Napkin Hs"</formula>
    </cfRule>
    <cfRule type="cellIs" dxfId="4016" priority="4143" stopIfTrue="1" operator="equal">
      <formula>"Towel"</formula>
    </cfRule>
    <cfRule type="cellIs" dxfId="4015" priority="4144" stopIfTrue="1" operator="equal">
      <formula>"Napkin Hs"</formula>
    </cfRule>
    <cfRule type="cellIs" dxfId="4014" priority="4145" stopIfTrue="1" operator="equal">
      <formula>"Towel"</formula>
    </cfRule>
    <cfRule type="cellIs" dxfId="4013" priority="4146" stopIfTrue="1" operator="equal">
      <formula>"Napkin Hs"</formula>
    </cfRule>
    <cfRule type="cellIs" dxfId="4012" priority="4151" stopIfTrue="1" operator="equal">
      <formula>"Towel"</formula>
    </cfRule>
    <cfRule type="cellIs" dxfId="4011" priority="4152" stopIfTrue="1" operator="equal">
      <formula>"Napkin Hs"</formula>
    </cfRule>
    <cfRule type="cellIs" dxfId="4010" priority="4161" stopIfTrue="1" operator="equal">
      <formula>"Towel"</formula>
    </cfRule>
    <cfRule type="cellIs" dxfId="4009" priority="4162" stopIfTrue="1" operator="equal">
      <formula>"Napkin Hs"</formula>
    </cfRule>
    <cfRule type="cellIs" dxfId="4008" priority="4167" stopIfTrue="1" operator="equal">
      <formula>"Towel"</formula>
    </cfRule>
    <cfRule type="cellIs" dxfId="4007" priority="4168" stopIfTrue="1" operator="equal">
      <formula>"Napkin Hs"</formula>
    </cfRule>
    <cfRule type="cellIs" dxfId="4006" priority="4169" stopIfTrue="1" operator="equal">
      <formula>"Towel"</formula>
    </cfRule>
    <cfRule type="cellIs" dxfId="4005" priority="4170" stopIfTrue="1" operator="equal">
      <formula>"Napkin Hs"</formula>
    </cfRule>
    <cfRule type="cellIs" dxfId="4004" priority="4175" stopIfTrue="1" operator="equal">
      <formula>"Towel"</formula>
    </cfRule>
    <cfRule type="cellIs" dxfId="4003" priority="4176" stopIfTrue="1" operator="equal">
      <formula>"Napkin Hs"</formula>
    </cfRule>
    <cfRule type="cellIs" dxfId="4002" priority="4185" stopIfTrue="1" operator="equal">
      <formula>"Towel"</formula>
    </cfRule>
    <cfRule type="cellIs" dxfId="4001" priority="4186" stopIfTrue="1" operator="equal">
      <formula>"Napkin Hs"</formula>
    </cfRule>
    <cfRule type="cellIs" dxfId="4000" priority="4187" stopIfTrue="1" operator="equal">
      <formula>"Towel"</formula>
    </cfRule>
    <cfRule type="cellIs" dxfId="3999" priority="4188" stopIfTrue="1" operator="equal">
      <formula>"Napkin Hs"</formula>
    </cfRule>
    <cfRule type="cellIs" dxfId="3998" priority="4193" stopIfTrue="1" operator="equal">
      <formula>"Towel"</formula>
    </cfRule>
    <cfRule type="cellIs" dxfId="3997" priority="4194" stopIfTrue="1" operator="equal">
      <formula>"Napkin Hs"</formula>
    </cfRule>
    <cfRule type="cellIs" dxfId="3996" priority="4203" stopIfTrue="1" operator="equal">
      <formula>"Towel"</formula>
    </cfRule>
    <cfRule type="cellIs" dxfId="3995" priority="4204" stopIfTrue="1" operator="equal">
      <formula>"Napkin Hs"</formula>
    </cfRule>
    <cfRule type="cellIs" dxfId="3994" priority="4205" stopIfTrue="1" operator="equal">
      <formula>"Towel"</formula>
    </cfRule>
    <cfRule type="cellIs" dxfId="3993" priority="4206" stopIfTrue="1" operator="equal">
      <formula>"Napkin Hs"</formula>
    </cfRule>
    <cfRule type="cellIs" dxfId="3992" priority="4212" stopIfTrue="1" operator="equal">
      <formula>"Napkin Hs"</formula>
    </cfRule>
  </conditionalFormatting>
  <conditionalFormatting sqref="C84">
    <cfRule type="cellIs" dxfId="3991" priority="4211" stopIfTrue="1" operator="equal">
      <formula>"Towel"</formula>
    </cfRule>
  </conditionalFormatting>
  <conditionalFormatting sqref="C84">
    <cfRule type="cellIs" dxfId="3990" priority="4122" stopIfTrue="1" operator="equal">
      <formula>"Napkin Hs"</formula>
    </cfRule>
    <cfRule type="cellIs" dxfId="3989" priority="4123" stopIfTrue="1" operator="equal">
      <formula>"Towel"</formula>
    </cfRule>
    <cfRule type="cellIs" dxfId="3988" priority="4124" stopIfTrue="1" operator="equal">
      <formula>"Napkin Hs"</formula>
    </cfRule>
    <cfRule type="cellIs" dxfId="3987" priority="4125" stopIfTrue="1" operator="equal">
      <formula>"Towel"</formula>
    </cfRule>
    <cfRule type="cellIs" dxfId="3986" priority="4126" stopIfTrue="1" operator="equal">
      <formula>"Napkin Hs"</formula>
    </cfRule>
    <cfRule type="cellIs" dxfId="3985" priority="4127" stopIfTrue="1" operator="equal">
      <formula>"Towel"</formula>
    </cfRule>
    <cfRule type="cellIs" dxfId="3984" priority="4128" stopIfTrue="1" operator="equal">
      <formula>"Napkin Hs"</formula>
    </cfRule>
    <cfRule type="cellIs" dxfId="3983" priority="4129" stopIfTrue="1" operator="equal">
      <formula>"Towel"</formula>
    </cfRule>
    <cfRule type="cellIs" dxfId="3982" priority="4130" stopIfTrue="1" operator="equal">
      <formula>"Napkin Hs"</formula>
    </cfRule>
    <cfRule type="cellIs" dxfId="3981" priority="4133" stopIfTrue="1" operator="equal">
      <formula>"Towel"</formula>
    </cfRule>
    <cfRule type="cellIs" dxfId="3980" priority="4134" stopIfTrue="1" operator="equal">
      <formula>"Napkin Hs"</formula>
    </cfRule>
    <cfRule type="cellIs" dxfId="3979" priority="4135" stopIfTrue="1" operator="equal">
      <formula>"Towel"</formula>
    </cfRule>
    <cfRule type="cellIs" dxfId="3978" priority="4136" stopIfTrue="1" operator="equal">
      <formula>"Napkin Hs"</formula>
    </cfRule>
    <cfRule type="cellIs" dxfId="3977" priority="4139" stopIfTrue="1" operator="equal">
      <formula>"Towel"</formula>
    </cfRule>
    <cfRule type="cellIs" dxfId="3976" priority="4140" stopIfTrue="1" operator="equal">
      <formula>"Napkin Hs"</formula>
    </cfRule>
    <cfRule type="cellIs" dxfId="3975" priority="4141" stopIfTrue="1" operator="equal">
      <formula>"Towel"</formula>
    </cfRule>
    <cfRule type="cellIs" dxfId="3974" priority="4142" stopIfTrue="1" operator="equal">
      <formula>"Napkin Hs"</formula>
    </cfRule>
    <cfRule type="cellIs" dxfId="3973" priority="4147" stopIfTrue="1" operator="equal">
      <formula>"Towel"</formula>
    </cfRule>
    <cfRule type="cellIs" dxfId="3972" priority="4148" stopIfTrue="1" operator="equal">
      <formula>"Napkin Hs"</formula>
    </cfRule>
    <cfRule type="cellIs" dxfId="3971" priority="4149" stopIfTrue="1" operator="equal">
      <formula>"Towel"</formula>
    </cfRule>
    <cfRule type="cellIs" dxfId="3970" priority="4150" stopIfTrue="1" operator="equal">
      <formula>"Napkin Hs"</formula>
    </cfRule>
    <cfRule type="cellIs" dxfId="3969" priority="4153" stopIfTrue="1" operator="equal">
      <formula>"Towel"</formula>
    </cfRule>
    <cfRule type="cellIs" dxfId="3968" priority="4154" stopIfTrue="1" operator="equal">
      <formula>"Napkin Hs"</formula>
    </cfRule>
    <cfRule type="cellIs" dxfId="3967" priority="4155" stopIfTrue="1" operator="equal">
      <formula>"Towel"</formula>
    </cfRule>
    <cfRule type="cellIs" dxfId="3966" priority="4156" stopIfTrue="1" operator="equal">
      <formula>"Napkin Hs"</formula>
    </cfRule>
    <cfRule type="cellIs" dxfId="3965" priority="4157" stopIfTrue="1" operator="equal">
      <formula>"Towel"</formula>
    </cfRule>
    <cfRule type="cellIs" dxfId="3964" priority="4158" stopIfTrue="1" operator="equal">
      <formula>"Napkin Hs"</formula>
    </cfRule>
    <cfRule type="cellIs" dxfId="3963" priority="4159" stopIfTrue="1" operator="equal">
      <formula>"Towel"</formula>
    </cfRule>
    <cfRule type="cellIs" dxfId="3962" priority="4160" stopIfTrue="1" operator="equal">
      <formula>"Napkin Hs"</formula>
    </cfRule>
    <cfRule type="cellIs" dxfId="3961" priority="4163" stopIfTrue="1" operator="equal">
      <formula>"Towel"</formula>
    </cfRule>
    <cfRule type="cellIs" dxfId="3960" priority="4164" stopIfTrue="1" operator="equal">
      <formula>"Napkin Hs"</formula>
    </cfRule>
    <cfRule type="cellIs" dxfId="3959" priority="4165" stopIfTrue="1" operator="equal">
      <formula>"Towel"</formula>
    </cfRule>
    <cfRule type="cellIs" dxfId="3958" priority="4166" stopIfTrue="1" operator="equal">
      <formula>"Napkin Hs"</formula>
    </cfRule>
    <cfRule type="cellIs" dxfId="3957" priority="4171" stopIfTrue="1" operator="equal">
      <formula>"Towel"</formula>
    </cfRule>
    <cfRule type="cellIs" dxfId="3956" priority="4172" stopIfTrue="1" operator="equal">
      <formula>"Napkin Hs"</formula>
    </cfRule>
    <cfRule type="cellIs" dxfId="3955" priority="4173" stopIfTrue="1" operator="equal">
      <formula>"Towel"</formula>
    </cfRule>
    <cfRule type="cellIs" dxfId="3954" priority="4174" stopIfTrue="1" operator="equal">
      <formula>"Napkin Hs"</formula>
    </cfRule>
    <cfRule type="cellIs" dxfId="3953" priority="4177" stopIfTrue="1" operator="equal">
      <formula>"Towel"</formula>
    </cfRule>
    <cfRule type="cellIs" dxfId="3952" priority="4178" stopIfTrue="1" operator="equal">
      <formula>"Napkin Hs"</formula>
    </cfRule>
    <cfRule type="cellIs" dxfId="3951" priority="4179" stopIfTrue="1" operator="equal">
      <formula>"Towel"</formula>
    </cfRule>
    <cfRule type="cellIs" dxfId="3950" priority="4180" stopIfTrue="1" operator="equal">
      <formula>"Napkin Hs"</formula>
    </cfRule>
    <cfRule type="cellIs" dxfId="3949" priority="4181" stopIfTrue="1" operator="equal">
      <formula>"Towel"</formula>
    </cfRule>
    <cfRule type="cellIs" dxfId="3948" priority="4182" stopIfTrue="1" operator="equal">
      <formula>"Napkin Hs"</formula>
    </cfRule>
    <cfRule type="cellIs" dxfId="3947" priority="4183" stopIfTrue="1" operator="equal">
      <formula>"Towel"</formula>
    </cfRule>
    <cfRule type="cellIs" dxfId="3946" priority="4184" stopIfTrue="1" operator="equal">
      <formula>"Napkin Hs"</formula>
    </cfRule>
    <cfRule type="cellIs" dxfId="3945" priority="4189" stopIfTrue="1" operator="equal">
      <formula>"Towel"</formula>
    </cfRule>
    <cfRule type="cellIs" dxfId="3944" priority="4190" stopIfTrue="1" operator="equal">
      <formula>"Napkin Hs"</formula>
    </cfRule>
    <cfRule type="cellIs" dxfId="3943" priority="4191" stopIfTrue="1" operator="equal">
      <formula>"Towel"</formula>
    </cfRule>
    <cfRule type="cellIs" dxfId="3942" priority="4192" stopIfTrue="1" operator="equal">
      <formula>"Napkin Hs"</formula>
    </cfRule>
    <cfRule type="cellIs" dxfId="3941" priority="4195" stopIfTrue="1" operator="equal">
      <formula>"Towel"</formula>
    </cfRule>
    <cfRule type="cellIs" dxfId="3940" priority="4196" stopIfTrue="1" operator="equal">
      <formula>"Napkin Hs"</formula>
    </cfRule>
    <cfRule type="cellIs" dxfId="3939" priority="4197" stopIfTrue="1" operator="equal">
      <formula>"Towel"</formula>
    </cfRule>
    <cfRule type="cellIs" dxfId="3938" priority="4198" stopIfTrue="1" operator="equal">
      <formula>"Napkin Hs"</formula>
    </cfRule>
    <cfRule type="cellIs" dxfId="3937" priority="4199" stopIfTrue="1" operator="equal">
      <formula>"Towel"</formula>
    </cfRule>
    <cfRule type="cellIs" dxfId="3936" priority="4200" stopIfTrue="1" operator="equal">
      <formula>"Napkin Hs"</formula>
    </cfRule>
    <cfRule type="cellIs" dxfId="3935" priority="4201" stopIfTrue="1" operator="equal">
      <formula>"Towel"</formula>
    </cfRule>
    <cfRule type="cellIs" dxfId="3934" priority="4202" stopIfTrue="1" operator="equal">
      <formula>"Napkin Hs"</formula>
    </cfRule>
    <cfRule type="cellIs" dxfId="3933" priority="4207" stopIfTrue="1" operator="equal">
      <formula>"Towel"</formula>
    </cfRule>
    <cfRule type="cellIs" dxfId="3932" priority="4208" stopIfTrue="1" operator="equal">
      <formula>"Napkin Hs"</formula>
    </cfRule>
    <cfRule type="cellIs" dxfId="3931" priority="4209" stopIfTrue="1" operator="equal">
      <formula>"Towel"</formula>
    </cfRule>
    <cfRule type="cellIs" dxfId="3930" priority="4210" stopIfTrue="1" operator="equal">
      <formula>"Napkin Hs"</formula>
    </cfRule>
    <cfRule type="cellIs" dxfId="3929" priority="4213" stopIfTrue="1" operator="equal">
      <formula>"Towel"</formula>
    </cfRule>
    <cfRule type="cellIs" dxfId="3928" priority="4214" stopIfTrue="1" operator="equal">
      <formula>"Napkin Hs"</formula>
    </cfRule>
    <cfRule type="cellIs" dxfId="3927" priority="4215" stopIfTrue="1" operator="equal">
      <formula>"Towel"</formula>
    </cfRule>
    <cfRule type="cellIs" dxfId="3926" priority="4216" stopIfTrue="1" operator="equal">
      <formula>"Napkin Hs"</formula>
    </cfRule>
  </conditionalFormatting>
  <conditionalFormatting sqref="C84">
    <cfRule type="cellIs" dxfId="3925" priority="4120" stopIfTrue="1" operator="equal">
      <formula>"Napkin Hs"</formula>
    </cfRule>
  </conditionalFormatting>
  <conditionalFormatting sqref="C84">
    <cfRule type="cellIs" dxfId="3924" priority="4119" stopIfTrue="1" operator="equal">
      <formula>"Napkin Hs"</formula>
    </cfRule>
  </conditionalFormatting>
  <conditionalFormatting sqref="C84">
    <cfRule type="cellIs" dxfId="3923" priority="4118" stopIfTrue="1" operator="equal">
      <formula>"Napkin Hs"</formula>
    </cfRule>
  </conditionalFormatting>
  <conditionalFormatting sqref="C84">
    <cfRule type="cellIs" dxfId="3922" priority="4117" stopIfTrue="1" operator="equal">
      <formula>"Napkin Hs"</formula>
    </cfRule>
  </conditionalFormatting>
  <conditionalFormatting sqref="C84">
    <cfRule type="cellIs" dxfId="3921" priority="4116" stopIfTrue="1" operator="equal">
      <formula>"Napkin Hs"</formula>
    </cfRule>
  </conditionalFormatting>
  <conditionalFormatting sqref="C84">
    <cfRule type="cellIs" dxfId="3920" priority="4115" stopIfTrue="1" operator="equal">
      <formula>"Napkin Hs"</formula>
    </cfRule>
  </conditionalFormatting>
  <conditionalFormatting sqref="C84">
    <cfRule type="cellIs" dxfId="3919" priority="4111" stopIfTrue="1" operator="equal">
      <formula>"Towel"</formula>
    </cfRule>
    <cfRule type="cellIs" dxfId="3918" priority="4112" stopIfTrue="1" operator="equal">
      <formula>"Napkin Hs"</formula>
    </cfRule>
  </conditionalFormatting>
  <conditionalFormatting sqref="C84">
    <cfRule type="cellIs" dxfId="3917" priority="4113" stopIfTrue="1" operator="equal">
      <formula>"Towel"</formula>
    </cfRule>
    <cfRule type="cellIs" dxfId="3916" priority="4114" stopIfTrue="1" operator="equal">
      <formula>"Napkin Hs"</formula>
    </cfRule>
  </conditionalFormatting>
  <conditionalFormatting sqref="C84">
    <cfRule type="cellIs" dxfId="3915" priority="4107" stopIfTrue="1" operator="equal">
      <formula>"Towel"</formula>
    </cfRule>
    <cfRule type="cellIs" dxfId="3914" priority="4108" stopIfTrue="1" operator="equal">
      <formula>"Napkin Hs"</formula>
    </cfRule>
  </conditionalFormatting>
  <conditionalFormatting sqref="C84">
    <cfRule type="cellIs" dxfId="3913" priority="4109" stopIfTrue="1" operator="equal">
      <formula>"Towel"</formula>
    </cfRule>
    <cfRule type="cellIs" dxfId="3912" priority="4110" stopIfTrue="1" operator="equal">
      <formula>"Napkin Hs"</formula>
    </cfRule>
  </conditionalFormatting>
  <conditionalFormatting sqref="B84:C84">
    <cfRule type="cellIs" dxfId="3911" priority="4534" stopIfTrue="1" operator="equal">
      <formula>"Towel"</formula>
    </cfRule>
    <cfRule type="cellIs" dxfId="3910" priority="4535" stopIfTrue="1" operator="equal">
      <formula>"Napkin Hs"</formula>
    </cfRule>
  </conditionalFormatting>
  <conditionalFormatting sqref="C84">
    <cfRule type="cellIs" dxfId="3909" priority="4530" stopIfTrue="1" operator="equal">
      <formula>"Towel"</formula>
    </cfRule>
    <cfRule type="cellIs" dxfId="3908" priority="4531" stopIfTrue="1" operator="equal">
      <formula>"Napkin Hs"</formula>
    </cfRule>
  </conditionalFormatting>
  <conditionalFormatting sqref="C84">
    <cfRule type="cellIs" dxfId="3907" priority="4532" stopIfTrue="1" operator="equal">
      <formula>"Towel"</formula>
    </cfRule>
    <cfRule type="cellIs" dxfId="3906" priority="4533" stopIfTrue="1" operator="equal">
      <formula>"Napkin Hs"</formula>
    </cfRule>
  </conditionalFormatting>
  <conditionalFormatting sqref="C84">
    <cfRule type="cellIs" dxfId="3905" priority="4526" stopIfTrue="1" operator="equal">
      <formula>"Towel"</formula>
    </cfRule>
    <cfRule type="cellIs" dxfId="3904" priority="4527" stopIfTrue="1" operator="equal">
      <formula>"Napkin Hs"</formula>
    </cfRule>
  </conditionalFormatting>
  <conditionalFormatting sqref="C84">
    <cfRule type="cellIs" dxfId="3903" priority="4528" stopIfTrue="1" operator="equal">
      <formula>"Towel"</formula>
    </cfRule>
    <cfRule type="cellIs" dxfId="3902" priority="4529" stopIfTrue="1" operator="equal">
      <formula>"Napkin Hs"</formula>
    </cfRule>
  </conditionalFormatting>
  <conditionalFormatting sqref="C84">
    <cfRule type="cellIs" dxfId="3901" priority="4524" stopIfTrue="1" operator="equal">
      <formula>"Towel"</formula>
    </cfRule>
    <cfRule type="cellIs" dxfId="3900" priority="4525" stopIfTrue="1" operator="equal">
      <formula>"Napkin Hs"</formula>
    </cfRule>
  </conditionalFormatting>
  <conditionalFormatting sqref="B84">
    <cfRule type="cellIs" dxfId="3899" priority="4522" stopIfTrue="1" operator="equal">
      <formula>"Towel"</formula>
    </cfRule>
    <cfRule type="cellIs" dxfId="3898" priority="4523" stopIfTrue="1" operator="equal">
      <formula>"Napkin Hs"</formula>
    </cfRule>
  </conditionalFormatting>
  <conditionalFormatting sqref="B84:C84">
    <cfRule type="cellIs" dxfId="3897" priority="4520" stopIfTrue="1" operator="equal">
      <formula>"Towel"</formula>
    </cfRule>
    <cfRule type="cellIs" dxfId="3896" priority="4521" stopIfTrue="1" operator="equal">
      <formula>"Napkin Hs"</formula>
    </cfRule>
  </conditionalFormatting>
  <conditionalFormatting sqref="C84">
    <cfRule type="cellIs" dxfId="3895" priority="4516" stopIfTrue="1" operator="equal">
      <formula>"Towel"</formula>
    </cfRule>
    <cfRule type="cellIs" dxfId="3894" priority="4517" stopIfTrue="1" operator="equal">
      <formula>"Napkin Hs"</formula>
    </cfRule>
  </conditionalFormatting>
  <conditionalFormatting sqref="C84">
    <cfRule type="cellIs" dxfId="3893" priority="4519" stopIfTrue="1" operator="equal">
      <formula>"Napkin Hs"</formula>
    </cfRule>
  </conditionalFormatting>
  <conditionalFormatting sqref="C84">
    <cfRule type="cellIs" dxfId="3892" priority="4518" stopIfTrue="1" operator="equal">
      <formula>"Towel"</formula>
    </cfRule>
  </conditionalFormatting>
  <conditionalFormatting sqref="C90">
    <cfRule type="cellIs" dxfId="3891" priority="4099" stopIfTrue="1" operator="equal">
      <formula>"Towel"</formula>
    </cfRule>
    <cfRule type="cellIs" dxfId="3890" priority="4100" stopIfTrue="1" operator="equal">
      <formula>"Napkin Hs"</formula>
    </cfRule>
  </conditionalFormatting>
  <conditionalFormatting sqref="C90">
    <cfRule type="cellIs" dxfId="3889" priority="4101" stopIfTrue="1" operator="equal">
      <formula>"Towel"</formula>
    </cfRule>
    <cfRule type="cellIs" dxfId="3888" priority="4102" stopIfTrue="1" operator="equal">
      <formula>"Napkin Hs"</formula>
    </cfRule>
  </conditionalFormatting>
  <conditionalFormatting sqref="C90">
    <cfRule type="cellIs" dxfId="3887" priority="4097" stopIfTrue="1" operator="equal">
      <formula>"Towel"</formula>
    </cfRule>
    <cfRule type="cellIs" dxfId="3886" priority="4098" stopIfTrue="1" operator="equal">
      <formula>"Napkin Hs"</formula>
    </cfRule>
  </conditionalFormatting>
  <conditionalFormatting sqref="C90">
    <cfRule type="cellIs" dxfId="3885" priority="4095" stopIfTrue="1" operator="equal">
      <formula>"Towel"</formula>
    </cfRule>
    <cfRule type="cellIs" dxfId="3884" priority="4096" stopIfTrue="1" operator="equal">
      <formula>"Napkin Hs"</formula>
    </cfRule>
  </conditionalFormatting>
  <conditionalFormatting sqref="C90">
    <cfRule type="cellIs" dxfId="3883" priority="4103" stopIfTrue="1" operator="equal">
      <formula>"Towel"</formula>
    </cfRule>
    <cfRule type="cellIs" dxfId="3882" priority="4104" stopIfTrue="1" operator="equal">
      <formula>"Napkin Hs"</formula>
    </cfRule>
  </conditionalFormatting>
  <conditionalFormatting sqref="C90">
    <cfRule type="cellIs" dxfId="3881" priority="4105" stopIfTrue="1" operator="equal">
      <formula>"Towel"</formula>
    </cfRule>
    <cfRule type="cellIs" dxfId="3880" priority="4106" stopIfTrue="1" operator="equal">
      <formula>"Napkin Hs"</formula>
    </cfRule>
  </conditionalFormatting>
  <conditionalFormatting sqref="B90">
    <cfRule type="cellIs" dxfId="3879" priority="4093" stopIfTrue="1" operator="equal">
      <formula>"Towel"</formula>
    </cfRule>
    <cfRule type="cellIs" dxfId="3878" priority="4094" stopIfTrue="1" operator="equal">
      <formula>"Napkin Hs"</formula>
    </cfRule>
  </conditionalFormatting>
  <conditionalFormatting sqref="B88:C88">
    <cfRule type="cellIs" dxfId="3877" priority="4091" stopIfTrue="1" operator="equal">
      <formula>"Towel"</formula>
    </cfRule>
    <cfRule type="cellIs" dxfId="3876" priority="4092" stopIfTrue="1" operator="equal">
      <formula>"Napkin Hs"</formula>
    </cfRule>
  </conditionalFormatting>
  <conditionalFormatting sqref="C88">
    <cfRule type="cellIs" dxfId="3875" priority="4089" stopIfTrue="1" operator="equal">
      <formula>"Towel"</formula>
    </cfRule>
    <cfRule type="cellIs" dxfId="3874" priority="4090" stopIfTrue="1" operator="equal">
      <formula>"Napkin Hs"</formula>
    </cfRule>
  </conditionalFormatting>
  <conditionalFormatting sqref="C88">
    <cfRule type="cellIs" dxfId="3873" priority="4087" stopIfTrue="1" operator="equal">
      <formula>"Towel"</formula>
    </cfRule>
    <cfRule type="cellIs" dxfId="3872" priority="4088" stopIfTrue="1" operator="equal">
      <formula>"Napkin Hs"</formula>
    </cfRule>
  </conditionalFormatting>
  <conditionalFormatting sqref="C88">
    <cfRule type="cellIs" dxfId="3871" priority="4073" stopIfTrue="1" operator="equal">
      <formula>"Towel"</formula>
    </cfRule>
    <cfRule type="cellIs" dxfId="3870" priority="4074" stopIfTrue="1" operator="equal">
      <formula>"Napkin Hs"</formula>
    </cfRule>
  </conditionalFormatting>
  <conditionalFormatting sqref="C88">
    <cfRule type="cellIs" dxfId="3869" priority="4071" stopIfTrue="1" operator="equal">
      <formula>"Towel"</formula>
    </cfRule>
    <cfRule type="cellIs" dxfId="3868" priority="4072" stopIfTrue="1" operator="equal">
      <formula>"Napkin Hs"</formula>
    </cfRule>
  </conditionalFormatting>
  <conditionalFormatting sqref="C88">
    <cfRule type="cellIs" dxfId="3867" priority="4079" stopIfTrue="1" operator="equal">
      <formula>"Towel"</formula>
    </cfRule>
    <cfRule type="cellIs" dxfId="3866" priority="4080" stopIfTrue="1" operator="equal">
      <formula>"Napkin Hs"</formula>
    </cfRule>
  </conditionalFormatting>
  <conditionalFormatting sqref="B88:C88">
    <cfRule type="cellIs" dxfId="3865" priority="4081" stopIfTrue="1" operator="equal">
      <formula>"Towel"</formula>
    </cfRule>
    <cfRule type="cellIs" dxfId="3864" priority="4082" stopIfTrue="1" operator="equal">
      <formula>"Napkin Hs"</formula>
    </cfRule>
  </conditionalFormatting>
  <conditionalFormatting sqref="C88">
    <cfRule type="cellIs" dxfId="3863" priority="4077" stopIfTrue="1" operator="equal">
      <formula>"Towel"</formula>
    </cfRule>
    <cfRule type="cellIs" dxfId="3862" priority="4078" stopIfTrue="1" operator="equal">
      <formula>"Napkin Hs"</formula>
    </cfRule>
  </conditionalFormatting>
  <conditionalFormatting sqref="B88:C88">
    <cfRule type="cellIs" dxfId="3861" priority="4075" stopIfTrue="1" operator="equal">
      <formula>"Towel"</formula>
    </cfRule>
    <cfRule type="cellIs" dxfId="3860" priority="4076" stopIfTrue="1" operator="equal">
      <formula>"Napkin Hs"</formula>
    </cfRule>
  </conditionalFormatting>
  <conditionalFormatting sqref="C88">
    <cfRule type="cellIs" dxfId="3859" priority="4083" stopIfTrue="1" operator="equal">
      <formula>"Towel"</formula>
    </cfRule>
    <cfRule type="cellIs" dxfId="3858" priority="4084" stopIfTrue="1" operator="equal">
      <formula>"Napkin Hs"</formula>
    </cfRule>
  </conditionalFormatting>
  <conditionalFormatting sqref="C88">
    <cfRule type="cellIs" dxfId="3857" priority="4085" stopIfTrue="1" operator="equal">
      <formula>"Towel"</formula>
    </cfRule>
    <cfRule type="cellIs" dxfId="3856" priority="4086" stopIfTrue="1" operator="equal">
      <formula>"Napkin Hs"</formula>
    </cfRule>
  </conditionalFormatting>
  <conditionalFormatting sqref="C88">
    <cfRule type="cellIs" dxfId="3855" priority="4067" stopIfTrue="1" operator="equal">
      <formula>"Towel"</formula>
    </cfRule>
    <cfRule type="cellIs" dxfId="3854" priority="4068" stopIfTrue="1" operator="equal">
      <formula>"Napkin Hs"</formula>
    </cfRule>
  </conditionalFormatting>
  <conditionalFormatting sqref="B88:C88">
    <cfRule type="cellIs" dxfId="3853" priority="4069" stopIfTrue="1" operator="equal">
      <formula>"Towel"</formula>
    </cfRule>
    <cfRule type="cellIs" dxfId="3852" priority="4070" stopIfTrue="1" operator="equal">
      <formula>"Napkin Hs"</formula>
    </cfRule>
  </conditionalFormatting>
  <conditionalFormatting sqref="C88">
    <cfRule type="cellIs" dxfId="3851" priority="4065" stopIfTrue="1" operator="equal">
      <formula>"Towel"</formula>
    </cfRule>
    <cfRule type="cellIs" dxfId="3850" priority="4066" stopIfTrue="1" operator="equal">
      <formula>"Napkin Hs"</formula>
    </cfRule>
  </conditionalFormatting>
  <conditionalFormatting sqref="B88:C88">
    <cfRule type="cellIs" dxfId="3849" priority="4063" stopIfTrue="1" operator="equal">
      <formula>"Towel"</formula>
    </cfRule>
    <cfRule type="cellIs" dxfId="3848" priority="4064" stopIfTrue="1" operator="equal">
      <formula>"Napkin Hs"</formula>
    </cfRule>
  </conditionalFormatting>
  <conditionalFormatting sqref="C88">
    <cfRule type="cellIs" dxfId="3847" priority="4049" stopIfTrue="1" operator="equal">
      <formula>"Towel"</formula>
    </cfRule>
    <cfRule type="cellIs" dxfId="3846" priority="4050" stopIfTrue="1" operator="equal">
      <formula>"Napkin Hs"</formula>
    </cfRule>
  </conditionalFormatting>
  <conditionalFormatting sqref="C88">
    <cfRule type="cellIs" dxfId="3845" priority="4047" stopIfTrue="1" operator="equal">
      <formula>"Towel"</formula>
    </cfRule>
    <cfRule type="cellIs" dxfId="3844" priority="4048" stopIfTrue="1" operator="equal">
      <formula>"Napkin Hs"</formula>
    </cfRule>
  </conditionalFormatting>
  <conditionalFormatting sqref="C88">
    <cfRule type="cellIs" dxfId="3843" priority="4055" stopIfTrue="1" operator="equal">
      <formula>"Towel"</formula>
    </cfRule>
    <cfRule type="cellIs" dxfId="3842" priority="4056" stopIfTrue="1" operator="equal">
      <formula>"Napkin Hs"</formula>
    </cfRule>
  </conditionalFormatting>
  <conditionalFormatting sqref="B88:C88">
    <cfRule type="cellIs" dxfId="3841" priority="4057" stopIfTrue="1" operator="equal">
      <formula>"Towel"</formula>
    </cfRule>
    <cfRule type="cellIs" dxfId="3840" priority="4058" stopIfTrue="1" operator="equal">
      <formula>"Napkin Hs"</formula>
    </cfRule>
  </conditionalFormatting>
  <conditionalFormatting sqref="C88">
    <cfRule type="cellIs" dxfId="3839" priority="4053" stopIfTrue="1" operator="equal">
      <formula>"Towel"</formula>
    </cfRule>
    <cfRule type="cellIs" dxfId="3838" priority="4054" stopIfTrue="1" operator="equal">
      <formula>"Napkin Hs"</formula>
    </cfRule>
  </conditionalFormatting>
  <conditionalFormatting sqref="B88:C88">
    <cfRule type="cellIs" dxfId="3837" priority="4051" stopIfTrue="1" operator="equal">
      <formula>"Towel"</formula>
    </cfRule>
    <cfRule type="cellIs" dxfId="3836" priority="4052" stopIfTrue="1" operator="equal">
      <formula>"Napkin Hs"</formula>
    </cfRule>
  </conditionalFormatting>
  <conditionalFormatting sqref="C88">
    <cfRule type="cellIs" dxfId="3835" priority="4059" stopIfTrue="1" operator="equal">
      <formula>"Towel"</formula>
    </cfRule>
    <cfRule type="cellIs" dxfId="3834" priority="4060" stopIfTrue="1" operator="equal">
      <formula>"Napkin Hs"</formula>
    </cfRule>
  </conditionalFormatting>
  <conditionalFormatting sqref="C88">
    <cfRule type="cellIs" dxfId="3833" priority="4061" stopIfTrue="1" operator="equal">
      <formula>"Towel"</formula>
    </cfRule>
    <cfRule type="cellIs" dxfId="3832" priority="4062" stopIfTrue="1" operator="equal">
      <formula>"Napkin Hs"</formula>
    </cfRule>
  </conditionalFormatting>
  <conditionalFormatting sqref="C88">
    <cfRule type="cellIs" dxfId="3831" priority="4043" stopIfTrue="1" operator="equal">
      <formula>"Towel"</formula>
    </cfRule>
    <cfRule type="cellIs" dxfId="3830" priority="4044" stopIfTrue="1" operator="equal">
      <formula>"Napkin Hs"</formula>
    </cfRule>
  </conditionalFormatting>
  <conditionalFormatting sqref="B88:C88">
    <cfRule type="cellIs" dxfId="3829" priority="4045" stopIfTrue="1" operator="equal">
      <formula>"Towel"</formula>
    </cfRule>
    <cfRule type="cellIs" dxfId="3828" priority="4046" stopIfTrue="1" operator="equal">
      <formula>"Napkin Hs"</formula>
    </cfRule>
  </conditionalFormatting>
  <conditionalFormatting sqref="C88">
    <cfRule type="cellIs" dxfId="3827" priority="4041" stopIfTrue="1" operator="equal">
      <formula>"Towel"</formula>
    </cfRule>
    <cfRule type="cellIs" dxfId="3826" priority="4042" stopIfTrue="1" operator="equal">
      <formula>"Napkin Hs"</formula>
    </cfRule>
  </conditionalFormatting>
  <conditionalFormatting sqref="B88:C88">
    <cfRule type="cellIs" dxfId="3825" priority="4039" stopIfTrue="1" operator="equal">
      <formula>"Towel"</formula>
    </cfRule>
    <cfRule type="cellIs" dxfId="3824" priority="4040" stopIfTrue="1" operator="equal">
      <formula>"Napkin Hs"</formula>
    </cfRule>
  </conditionalFormatting>
  <conditionalFormatting sqref="B88:C88">
    <cfRule type="cellIs" dxfId="3823" priority="4017" stopIfTrue="1" operator="equal">
      <formula>"Towel"</formula>
    </cfRule>
    <cfRule type="cellIs" dxfId="3822" priority="4018" stopIfTrue="1" operator="equal">
      <formula>"Napkin Hs"</formula>
    </cfRule>
  </conditionalFormatting>
  <conditionalFormatting sqref="C88">
    <cfRule type="cellIs" dxfId="3821" priority="4013" stopIfTrue="1" operator="equal">
      <formula>"Towel"</formula>
    </cfRule>
    <cfRule type="cellIs" dxfId="3820" priority="4014" stopIfTrue="1" operator="equal">
      <formula>"Napkin Hs"</formula>
    </cfRule>
  </conditionalFormatting>
  <conditionalFormatting sqref="C88">
    <cfRule type="cellIs" dxfId="3819" priority="4016" stopIfTrue="1" operator="equal">
      <formula>"Napkin Hs"</formula>
    </cfRule>
  </conditionalFormatting>
  <conditionalFormatting sqref="C88">
    <cfRule type="cellIs" dxfId="3818" priority="4015" stopIfTrue="1" operator="equal">
      <formula>"Towel"</formula>
    </cfRule>
  </conditionalFormatting>
  <conditionalFormatting sqref="B88">
    <cfRule type="cellIs" dxfId="3817" priority="4011" stopIfTrue="1" operator="equal">
      <formula>"Towel"</formula>
    </cfRule>
    <cfRule type="cellIs" dxfId="3816" priority="4012" stopIfTrue="1" operator="equal">
      <formula>"Napkin Hs"</formula>
    </cfRule>
  </conditionalFormatting>
  <conditionalFormatting sqref="B88">
    <cfRule type="cellIs" dxfId="3815" priority="4009" stopIfTrue="1" operator="equal">
      <formula>"Towel"</formula>
    </cfRule>
    <cfRule type="cellIs" dxfId="3814" priority="4010" stopIfTrue="1" operator="equal">
      <formula>"Napkin Hs"</formula>
    </cfRule>
  </conditionalFormatting>
  <conditionalFormatting sqref="B88">
    <cfRule type="cellIs" dxfId="3813" priority="4007" stopIfTrue="1" operator="equal">
      <formula>"Towel"</formula>
    </cfRule>
    <cfRule type="cellIs" dxfId="3812" priority="4008" stopIfTrue="1" operator="equal">
      <formula>"Napkin Hs"</formula>
    </cfRule>
  </conditionalFormatting>
  <conditionalFormatting sqref="B88">
    <cfRule type="cellIs" dxfId="3811" priority="4005" stopIfTrue="1" operator="equal">
      <formula>"Towel"</formula>
    </cfRule>
    <cfRule type="cellIs" dxfId="3810" priority="4006" stopIfTrue="1" operator="equal">
      <formula>"Napkin Hs"</formula>
    </cfRule>
  </conditionalFormatting>
  <conditionalFormatting sqref="B88">
    <cfRule type="cellIs" dxfId="3809" priority="4003" stopIfTrue="1" operator="equal">
      <formula>"Towel"</formula>
    </cfRule>
    <cfRule type="cellIs" dxfId="3808" priority="4004" stopIfTrue="1" operator="equal">
      <formula>"Napkin Hs"</formula>
    </cfRule>
  </conditionalFormatting>
  <conditionalFormatting sqref="B88">
    <cfRule type="cellIs" dxfId="3807" priority="4001" stopIfTrue="1" operator="equal">
      <formula>"Towel"</formula>
    </cfRule>
    <cfRule type="cellIs" dxfId="3806" priority="4002" stopIfTrue="1" operator="equal">
      <formula>"Napkin Hs"</formula>
    </cfRule>
  </conditionalFormatting>
  <conditionalFormatting sqref="B88">
    <cfRule type="cellIs" dxfId="3805" priority="3999" stopIfTrue="1" operator="equal">
      <formula>"Towel"</formula>
    </cfRule>
    <cfRule type="cellIs" dxfId="3804" priority="4000" stopIfTrue="1" operator="equal">
      <formula>"Napkin Hs"</formula>
    </cfRule>
  </conditionalFormatting>
  <conditionalFormatting sqref="B88">
    <cfRule type="cellIs" dxfId="3803" priority="3997" stopIfTrue="1" operator="equal">
      <formula>"Towel"</formula>
    </cfRule>
    <cfRule type="cellIs" dxfId="3802" priority="3998" stopIfTrue="1" operator="equal">
      <formula>"Napkin Hs"</formula>
    </cfRule>
  </conditionalFormatting>
  <conditionalFormatting sqref="B88">
    <cfRule type="cellIs" dxfId="3801" priority="3996" stopIfTrue="1" operator="equal">
      <formula>"Napkin Hs"</formula>
    </cfRule>
  </conditionalFormatting>
  <conditionalFormatting sqref="B88">
    <cfRule type="cellIs" dxfId="3800" priority="3995" stopIfTrue="1" operator="equal">
      <formula>"Napkin Hs"</formula>
    </cfRule>
  </conditionalFormatting>
  <conditionalFormatting sqref="B88">
    <cfRule type="cellIs" dxfId="3799" priority="3994" stopIfTrue="1" operator="equal">
      <formula>"Napkin Hs"</formula>
    </cfRule>
  </conditionalFormatting>
  <conditionalFormatting sqref="C88">
    <cfRule type="cellIs" dxfId="3798" priority="3992" stopIfTrue="1" operator="equal">
      <formula>"Towel"</formula>
    </cfRule>
    <cfRule type="cellIs" dxfId="3797" priority="3993" stopIfTrue="1" operator="equal">
      <formula>"Napkin Hs"</formula>
    </cfRule>
  </conditionalFormatting>
  <conditionalFormatting sqref="C88">
    <cfRule type="cellIs" dxfId="3796" priority="3988" stopIfTrue="1" operator="equal">
      <formula>"Towel"</formula>
    </cfRule>
    <cfRule type="cellIs" dxfId="3795" priority="3989" stopIfTrue="1" operator="equal">
      <formula>"Napkin Hs"</formula>
    </cfRule>
  </conditionalFormatting>
  <conditionalFormatting sqref="C88">
    <cfRule type="cellIs" dxfId="3794" priority="3990" stopIfTrue="1" operator="equal">
      <formula>"Towel"</formula>
    </cfRule>
    <cfRule type="cellIs" dxfId="3793" priority="3991" stopIfTrue="1" operator="equal">
      <formula>"Napkin Hs"</formula>
    </cfRule>
  </conditionalFormatting>
  <conditionalFormatting sqref="C88">
    <cfRule type="cellIs" dxfId="3792" priority="3986" stopIfTrue="1" operator="equal">
      <formula>"Towel"</formula>
    </cfRule>
    <cfRule type="cellIs" dxfId="3791" priority="3987" stopIfTrue="1" operator="equal">
      <formula>"Napkin Hs"</formula>
    </cfRule>
  </conditionalFormatting>
  <conditionalFormatting sqref="C88">
    <cfRule type="cellIs" dxfId="3790" priority="3984" stopIfTrue="1" operator="equal">
      <formula>"Towel"</formula>
    </cfRule>
    <cfRule type="cellIs" dxfId="3789" priority="3985" stopIfTrue="1" operator="equal">
      <formula>"Napkin Hs"</formula>
    </cfRule>
  </conditionalFormatting>
  <conditionalFormatting sqref="C88">
    <cfRule type="cellIs" dxfId="3788" priority="3982" stopIfTrue="1" operator="equal">
      <formula>"Towel"</formula>
    </cfRule>
    <cfRule type="cellIs" dxfId="3787" priority="3983" stopIfTrue="1" operator="equal">
      <formula>"Napkin Hs"</formula>
    </cfRule>
  </conditionalFormatting>
  <conditionalFormatting sqref="C88">
    <cfRule type="cellIs" dxfId="3786" priority="3974" stopIfTrue="1" operator="equal">
      <formula>"Towel"</formula>
    </cfRule>
    <cfRule type="cellIs" dxfId="3785" priority="3975" stopIfTrue="1" operator="equal">
      <formula>"Napkin Hs"</formula>
    </cfRule>
  </conditionalFormatting>
  <conditionalFormatting sqref="C88">
    <cfRule type="cellIs" dxfId="3784" priority="3976" stopIfTrue="1" operator="equal">
      <formula>"Towel"</formula>
    </cfRule>
    <cfRule type="cellIs" dxfId="3783" priority="3977" stopIfTrue="1" operator="equal">
      <formula>"Napkin Hs"</formula>
    </cfRule>
  </conditionalFormatting>
  <conditionalFormatting sqref="C88">
    <cfRule type="cellIs" dxfId="3782" priority="3972" stopIfTrue="1" operator="equal">
      <formula>"Towel"</formula>
    </cfRule>
    <cfRule type="cellIs" dxfId="3781" priority="3973" stopIfTrue="1" operator="equal">
      <formula>"Napkin Hs"</formula>
    </cfRule>
  </conditionalFormatting>
  <conditionalFormatting sqref="C88">
    <cfRule type="cellIs" dxfId="3780" priority="3970" stopIfTrue="1" operator="equal">
      <formula>"Towel"</formula>
    </cfRule>
    <cfRule type="cellIs" dxfId="3779" priority="3971" stopIfTrue="1" operator="equal">
      <formula>"Napkin Hs"</formula>
    </cfRule>
  </conditionalFormatting>
  <conditionalFormatting sqref="C88">
    <cfRule type="cellIs" dxfId="3778" priority="3978" stopIfTrue="1" operator="equal">
      <formula>"Towel"</formula>
    </cfRule>
    <cfRule type="cellIs" dxfId="3777" priority="3979" stopIfTrue="1" operator="equal">
      <formula>"Napkin Hs"</formula>
    </cfRule>
  </conditionalFormatting>
  <conditionalFormatting sqref="C88">
    <cfRule type="cellIs" dxfId="3776" priority="3980" stopIfTrue="1" operator="equal">
      <formula>"Towel"</formula>
    </cfRule>
    <cfRule type="cellIs" dxfId="3775" priority="3981" stopIfTrue="1" operator="equal">
      <formula>"Napkin Hs"</formula>
    </cfRule>
  </conditionalFormatting>
  <conditionalFormatting sqref="C88">
    <cfRule type="cellIs" dxfId="3774" priority="3968" stopIfTrue="1" operator="equal">
      <formula>"Towel"</formula>
    </cfRule>
    <cfRule type="cellIs" dxfId="3773" priority="3969" stopIfTrue="1" operator="equal">
      <formula>"Napkin Hs"</formula>
    </cfRule>
  </conditionalFormatting>
  <conditionalFormatting sqref="C88">
    <cfRule type="cellIs" dxfId="3772" priority="3964" stopIfTrue="1" operator="equal">
      <formula>"Towel"</formula>
    </cfRule>
    <cfRule type="cellIs" dxfId="3771" priority="3965" stopIfTrue="1" operator="equal">
      <formula>"Napkin Hs"</formula>
    </cfRule>
  </conditionalFormatting>
  <conditionalFormatting sqref="C88">
    <cfRule type="cellIs" dxfId="3770" priority="3966" stopIfTrue="1" operator="equal">
      <formula>"Towel"</formula>
    </cfRule>
    <cfRule type="cellIs" dxfId="3769" priority="3967" stopIfTrue="1" operator="equal">
      <formula>"Napkin Hs"</formula>
    </cfRule>
  </conditionalFormatting>
  <conditionalFormatting sqref="C88">
    <cfRule type="cellIs" dxfId="3768" priority="3962" stopIfTrue="1" operator="equal">
      <formula>"Towel"</formula>
    </cfRule>
    <cfRule type="cellIs" dxfId="3767" priority="3963" stopIfTrue="1" operator="equal">
      <formula>"Napkin Hs"</formula>
    </cfRule>
  </conditionalFormatting>
  <conditionalFormatting sqref="C88">
    <cfRule type="cellIs" dxfId="3766" priority="3960" stopIfTrue="1" operator="equal">
      <formula>"Towel"</formula>
    </cfRule>
    <cfRule type="cellIs" dxfId="3765" priority="3961" stopIfTrue="1" operator="equal">
      <formula>"Napkin Hs"</formula>
    </cfRule>
  </conditionalFormatting>
  <conditionalFormatting sqref="C88">
    <cfRule type="cellIs" dxfId="3764" priority="3958" stopIfTrue="1" operator="equal">
      <formula>"Towel"</formula>
    </cfRule>
    <cfRule type="cellIs" dxfId="3763" priority="3959" stopIfTrue="1" operator="equal">
      <formula>"Napkin Hs"</formula>
    </cfRule>
  </conditionalFormatting>
  <conditionalFormatting sqref="C88">
    <cfRule type="cellIs" dxfId="3762" priority="3950" stopIfTrue="1" operator="equal">
      <formula>"Towel"</formula>
    </cfRule>
    <cfRule type="cellIs" dxfId="3761" priority="3951" stopIfTrue="1" operator="equal">
      <formula>"Napkin Hs"</formula>
    </cfRule>
  </conditionalFormatting>
  <conditionalFormatting sqref="C88">
    <cfRule type="cellIs" dxfId="3760" priority="3952" stopIfTrue="1" operator="equal">
      <formula>"Towel"</formula>
    </cfRule>
    <cfRule type="cellIs" dxfId="3759" priority="3953" stopIfTrue="1" operator="equal">
      <formula>"Napkin Hs"</formula>
    </cfRule>
  </conditionalFormatting>
  <conditionalFormatting sqref="C88">
    <cfRule type="cellIs" dxfId="3758" priority="3948" stopIfTrue="1" operator="equal">
      <formula>"Towel"</formula>
    </cfRule>
    <cfRule type="cellIs" dxfId="3757" priority="3949" stopIfTrue="1" operator="equal">
      <formula>"Napkin Hs"</formula>
    </cfRule>
  </conditionalFormatting>
  <conditionalFormatting sqref="C88">
    <cfRule type="cellIs" dxfId="3756" priority="3946" stopIfTrue="1" operator="equal">
      <formula>"Towel"</formula>
    </cfRule>
    <cfRule type="cellIs" dxfId="3755" priority="3947" stopIfTrue="1" operator="equal">
      <formula>"Napkin Hs"</formula>
    </cfRule>
  </conditionalFormatting>
  <conditionalFormatting sqref="C88">
    <cfRule type="cellIs" dxfId="3754" priority="3954" stopIfTrue="1" operator="equal">
      <formula>"Towel"</formula>
    </cfRule>
    <cfRule type="cellIs" dxfId="3753" priority="3955" stopIfTrue="1" operator="equal">
      <formula>"Napkin Hs"</formula>
    </cfRule>
  </conditionalFormatting>
  <conditionalFormatting sqref="C88">
    <cfRule type="cellIs" dxfId="3752" priority="3956" stopIfTrue="1" operator="equal">
      <formula>"Towel"</formula>
    </cfRule>
    <cfRule type="cellIs" dxfId="3751" priority="3957" stopIfTrue="1" operator="equal">
      <formula>"Napkin Hs"</formula>
    </cfRule>
  </conditionalFormatting>
  <conditionalFormatting sqref="C88">
    <cfRule type="cellIs" dxfId="3750" priority="3944" stopIfTrue="1" operator="equal">
      <formula>"Towel"</formula>
    </cfRule>
    <cfRule type="cellIs" dxfId="3749" priority="3945" stopIfTrue="1" operator="equal">
      <formula>"Napkin Hs"</formula>
    </cfRule>
  </conditionalFormatting>
  <conditionalFormatting sqref="C88">
    <cfRule type="cellIs" dxfId="3748" priority="3940" stopIfTrue="1" operator="equal">
      <formula>"Towel"</formula>
    </cfRule>
    <cfRule type="cellIs" dxfId="3747" priority="3941" stopIfTrue="1" operator="equal">
      <formula>"Napkin Hs"</formula>
    </cfRule>
  </conditionalFormatting>
  <conditionalFormatting sqref="C88">
    <cfRule type="cellIs" dxfId="3746" priority="3942" stopIfTrue="1" operator="equal">
      <formula>"Towel"</formula>
    </cfRule>
    <cfRule type="cellIs" dxfId="3745" priority="3943" stopIfTrue="1" operator="equal">
      <formula>"Napkin Hs"</formula>
    </cfRule>
  </conditionalFormatting>
  <conditionalFormatting sqref="C88">
    <cfRule type="cellIs" dxfId="3744" priority="3936" stopIfTrue="1" operator="equal">
      <formula>"Towel"</formula>
    </cfRule>
    <cfRule type="cellIs" dxfId="3743" priority="3937" stopIfTrue="1" operator="equal">
      <formula>"Napkin Hs"</formula>
    </cfRule>
  </conditionalFormatting>
  <conditionalFormatting sqref="C88">
    <cfRule type="cellIs" dxfId="3742" priority="3938" stopIfTrue="1" operator="equal">
      <formula>"Towel"</formula>
    </cfRule>
    <cfRule type="cellIs" dxfId="3741" priority="3939" stopIfTrue="1" operator="equal">
      <formula>"Napkin Hs"</formula>
    </cfRule>
  </conditionalFormatting>
  <conditionalFormatting sqref="C88">
    <cfRule type="cellIs" dxfId="3740" priority="3934" stopIfTrue="1" operator="equal">
      <formula>"Towel"</formula>
    </cfRule>
    <cfRule type="cellIs" dxfId="3739" priority="3935" stopIfTrue="1" operator="equal">
      <formula>"Napkin Hs"</formula>
    </cfRule>
  </conditionalFormatting>
  <conditionalFormatting sqref="C88">
    <cfRule type="cellIs" dxfId="3738" priority="3928" stopIfTrue="1" operator="equal">
      <formula>"Towel"</formula>
    </cfRule>
    <cfRule type="cellIs" dxfId="3737" priority="3929" stopIfTrue="1" operator="equal">
      <formula>"Napkin Hs"</formula>
    </cfRule>
  </conditionalFormatting>
  <conditionalFormatting sqref="C88">
    <cfRule type="cellIs" dxfId="3736" priority="3932" stopIfTrue="1" operator="equal">
      <formula>"Towel"</formula>
    </cfRule>
    <cfRule type="cellIs" dxfId="3735" priority="3933" stopIfTrue="1" operator="equal">
      <formula>"Napkin Hs"</formula>
    </cfRule>
  </conditionalFormatting>
  <conditionalFormatting sqref="C88">
    <cfRule type="cellIs" dxfId="3734" priority="3930" stopIfTrue="1" operator="equal">
      <formula>"Towel"</formula>
    </cfRule>
    <cfRule type="cellIs" dxfId="3733" priority="3931" stopIfTrue="1" operator="equal">
      <formula>"Napkin Hs"</formula>
    </cfRule>
  </conditionalFormatting>
  <conditionalFormatting sqref="C88">
    <cfRule type="cellIs" dxfId="3732" priority="3922" stopIfTrue="1" operator="equal">
      <formula>"Towel"</formula>
    </cfRule>
    <cfRule type="cellIs" dxfId="3731" priority="3923" stopIfTrue="1" operator="equal">
      <formula>"Napkin Hs"</formula>
    </cfRule>
  </conditionalFormatting>
  <conditionalFormatting sqref="C88">
    <cfRule type="cellIs" dxfId="3730" priority="3924" stopIfTrue="1" operator="equal">
      <formula>"Towel"</formula>
    </cfRule>
    <cfRule type="cellIs" dxfId="3729" priority="3925" stopIfTrue="1" operator="equal">
      <formula>"Napkin Hs"</formula>
    </cfRule>
  </conditionalFormatting>
  <conditionalFormatting sqref="C88">
    <cfRule type="cellIs" dxfId="3728" priority="3926" stopIfTrue="1" operator="equal">
      <formula>"Towel"</formula>
    </cfRule>
    <cfRule type="cellIs" dxfId="3727" priority="3927" stopIfTrue="1" operator="equal">
      <formula>"Napkin Hs"</formula>
    </cfRule>
  </conditionalFormatting>
  <conditionalFormatting sqref="C88">
    <cfRule type="cellIs" dxfId="3726" priority="3920" stopIfTrue="1" operator="equal">
      <formula>"Towel"</formula>
    </cfRule>
    <cfRule type="cellIs" dxfId="3725" priority="3921" stopIfTrue="1" operator="equal">
      <formula>"Napkin Hs"</formula>
    </cfRule>
  </conditionalFormatting>
  <conditionalFormatting sqref="C88">
    <cfRule type="cellIs" dxfId="3724" priority="3918" stopIfTrue="1" operator="equal">
      <formula>"Towel"</formula>
    </cfRule>
    <cfRule type="cellIs" dxfId="3723" priority="3919" stopIfTrue="1" operator="equal">
      <formula>"Napkin Hs"</formula>
    </cfRule>
  </conditionalFormatting>
  <conditionalFormatting sqref="C88">
    <cfRule type="cellIs" dxfId="3722" priority="3894" stopIfTrue="1" operator="equal">
      <formula>"Towel"</formula>
    </cfRule>
  </conditionalFormatting>
  <conditionalFormatting sqref="C88">
    <cfRule type="cellIs" dxfId="3721" priority="3895" stopIfTrue="1" operator="equal">
      <formula>"Napkin Hs"</formula>
    </cfRule>
    <cfRule type="cellIs" dxfId="3720" priority="3900" stopIfTrue="1" operator="equal">
      <formula>"Towel"</formula>
    </cfRule>
    <cfRule type="cellIs" dxfId="3719" priority="3901" stopIfTrue="1" operator="equal">
      <formula>"Napkin Hs"</formula>
    </cfRule>
    <cfRule type="cellIs" dxfId="3718" priority="3910" stopIfTrue="1" operator="equal">
      <formula>"Towel"</formula>
    </cfRule>
    <cfRule type="cellIs" dxfId="3717" priority="3911" stopIfTrue="1" operator="equal">
      <formula>"Napkin Hs"</formula>
    </cfRule>
    <cfRule type="cellIs" dxfId="3716" priority="3916" stopIfTrue="1" operator="equal">
      <formula>"Towel"</formula>
    </cfRule>
    <cfRule type="cellIs" dxfId="3715" priority="3917" stopIfTrue="1" operator="equal">
      <formula>"Napkin Hs"</formula>
    </cfRule>
  </conditionalFormatting>
  <conditionalFormatting sqref="C88">
    <cfRule type="cellIs" dxfId="3714" priority="3896" stopIfTrue="1" operator="equal">
      <formula>"Towel"</formula>
    </cfRule>
    <cfRule type="cellIs" dxfId="3713" priority="3897" stopIfTrue="1" operator="equal">
      <formula>"Napkin Hs"</formula>
    </cfRule>
    <cfRule type="cellIs" dxfId="3712" priority="3898" stopIfTrue="1" operator="equal">
      <formula>"Towel"</formula>
    </cfRule>
    <cfRule type="cellIs" dxfId="3711" priority="3899" stopIfTrue="1" operator="equal">
      <formula>"Napkin Hs"</formula>
    </cfRule>
    <cfRule type="cellIs" dxfId="3710" priority="3902" stopIfTrue="1" operator="equal">
      <formula>"Towel"</formula>
    </cfRule>
    <cfRule type="cellIs" dxfId="3709" priority="3903" stopIfTrue="1" operator="equal">
      <formula>"Napkin Hs"</formula>
    </cfRule>
    <cfRule type="cellIs" dxfId="3708" priority="3904" stopIfTrue="1" operator="equal">
      <formula>"Towel"</formula>
    </cfRule>
    <cfRule type="cellIs" dxfId="3707" priority="3905" stopIfTrue="1" operator="equal">
      <formula>"Napkin Hs"</formula>
    </cfRule>
    <cfRule type="cellIs" dxfId="3706" priority="3906" stopIfTrue="1" operator="equal">
      <formula>"Towel"</formula>
    </cfRule>
    <cfRule type="cellIs" dxfId="3705" priority="3907" stopIfTrue="1" operator="equal">
      <formula>"Napkin Hs"</formula>
    </cfRule>
    <cfRule type="cellIs" dxfId="3704" priority="3908" stopIfTrue="1" operator="equal">
      <formula>"Towel"</formula>
    </cfRule>
    <cfRule type="cellIs" dxfId="3703" priority="3909" stopIfTrue="1" operator="equal">
      <formula>"Napkin Hs"</formula>
    </cfRule>
    <cfRule type="cellIs" dxfId="3702" priority="3912" stopIfTrue="1" operator="equal">
      <formula>"Towel"</formula>
    </cfRule>
    <cfRule type="cellIs" dxfId="3701" priority="3913" stopIfTrue="1" operator="equal">
      <formula>"Napkin Hs"</formula>
    </cfRule>
    <cfRule type="cellIs" dxfId="3700" priority="3915" stopIfTrue="1" operator="equal">
      <formula>"Napkin Hs"</formula>
    </cfRule>
  </conditionalFormatting>
  <conditionalFormatting sqref="C88">
    <cfRule type="cellIs" dxfId="3699" priority="3914" stopIfTrue="1" operator="equal">
      <formula>"Towel"</formula>
    </cfRule>
  </conditionalFormatting>
  <conditionalFormatting sqref="C88">
    <cfRule type="cellIs" dxfId="3698" priority="3892" stopIfTrue="1" operator="equal">
      <formula>"Towel"</formula>
    </cfRule>
    <cfRule type="cellIs" dxfId="3697" priority="3893" stopIfTrue="1" operator="equal">
      <formula>"Napkin Hs"</formula>
    </cfRule>
  </conditionalFormatting>
  <conditionalFormatting sqref="C88">
    <cfRule type="cellIs" dxfId="3696" priority="3891" stopIfTrue="1" operator="equal">
      <formula>"Napkin Hs"</formula>
    </cfRule>
  </conditionalFormatting>
  <conditionalFormatting sqref="C88">
    <cfRule type="cellIs" dxfId="3695" priority="3890" stopIfTrue="1" operator="equal">
      <formula>"Towel"</formula>
    </cfRule>
  </conditionalFormatting>
  <conditionalFormatting sqref="C88">
    <cfRule type="cellIs" dxfId="3694" priority="3888" stopIfTrue="1" operator="equal">
      <formula>"Towel"</formula>
    </cfRule>
  </conditionalFormatting>
  <conditionalFormatting sqref="C88">
    <cfRule type="cellIs" dxfId="3693" priority="3889" stopIfTrue="1" operator="equal">
      <formula>"Napkin Hs"</formula>
    </cfRule>
  </conditionalFormatting>
  <conditionalFormatting sqref="C88">
    <cfRule type="cellIs" dxfId="3692" priority="3792" stopIfTrue="1" operator="equal">
      <formula>"Towel"</formula>
    </cfRule>
  </conditionalFormatting>
  <conditionalFormatting sqref="C88">
    <cfRule type="cellIs" dxfId="3691" priority="3802" stopIfTrue="1" operator="equal">
      <formula>"Towel"</formula>
    </cfRule>
    <cfRule type="cellIs" dxfId="3690" priority="3803" stopIfTrue="1" operator="equal">
      <formula>"Napkin Hs"</formula>
    </cfRule>
    <cfRule type="cellIs" dxfId="3689" priority="3808" stopIfTrue="1" operator="equal">
      <formula>"Towel"</formula>
    </cfRule>
    <cfRule type="cellIs" dxfId="3688" priority="3809" stopIfTrue="1" operator="equal">
      <formula>"Napkin Hs"</formula>
    </cfRule>
    <cfRule type="cellIs" dxfId="3687" priority="3814" stopIfTrue="1" operator="equal">
      <formula>"Towel"</formula>
    </cfRule>
    <cfRule type="cellIs" dxfId="3686" priority="3815" stopIfTrue="1" operator="equal">
      <formula>"Napkin Hs"</formula>
    </cfRule>
    <cfRule type="cellIs" dxfId="3685" priority="3816" stopIfTrue="1" operator="equal">
      <formula>"Towel"</formula>
    </cfRule>
    <cfRule type="cellIs" dxfId="3684" priority="3817" stopIfTrue="1" operator="equal">
      <formula>"Napkin Hs"</formula>
    </cfRule>
    <cfRule type="cellIs" dxfId="3683" priority="3822" stopIfTrue="1" operator="equal">
      <formula>"Towel"</formula>
    </cfRule>
    <cfRule type="cellIs" dxfId="3682" priority="3823" stopIfTrue="1" operator="equal">
      <formula>"Napkin Hs"</formula>
    </cfRule>
    <cfRule type="cellIs" dxfId="3681" priority="3832" stopIfTrue="1" operator="equal">
      <formula>"Towel"</formula>
    </cfRule>
    <cfRule type="cellIs" dxfId="3680" priority="3833" stopIfTrue="1" operator="equal">
      <formula>"Napkin Hs"</formula>
    </cfRule>
    <cfRule type="cellIs" dxfId="3679" priority="3838" stopIfTrue="1" operator="equal">
      <formula>"Towel"</formula>
    </cfRule>
    <cfRule type="cellIs" dxfId="3678" priority="3839" stopIfTrue="1" operator="equal">
      <formula>"Napkin Hs"</formula>
    </cfRule>
    <cfRule type="cellIs" dxfId="3677" priority="3840" stopIfTrue="1" operator="equal">
      <formula>"Towel"</formula>
    </cfRule>
    <cfRule type="cellIs" dxfId="3676" priority="3841" stopIfTrue="1" operator="equal">
      <formula>"Napkin Hs"</formula>
    </cfRule>
    <cfRule type="cellIs" dxfId="3675" priority="3846" stopIfTrue="1" operator="equal">
      <formula>"Towel"</formula>
    </cfRule>
    <cfRule type="cellIs" dxfId="3674" priority="3847" stopIfTrue="1" operator="equal">
      <formula>"Napkin Hs"</formula>
    </cfRule>
    <cfRule type="cellIs" dxfId="3673" priority="3856" stopIfTrue="1" operator="equal">
      <formula>"Towel"</formula>
    </cfRule>
    <cfRule type="cellIs" dxfId="3672" priority="3857" stopIfTrue="1" operator="equal">
      <formula>"Napkin Hs"</formula>
    </cfRule>
    <cfRule type="cellIs" dxfId="3671" priority="3858" stopIfTrue="1" operator="equal">
      <formula>"Towel"</formula>
    </cfRule>
    <cfRule type="cellIs" dxfId="3670" priority="3859" stopIfTrue="1" operator="equal">
      <formula>"Napkin Hs"</formula>
    </cfRule>
    <cfRule type="cellIs" dxfId="3669" priority="3864" stopIfTrue="1" operator="equal">
      <formula>"Towel"</formula>
    </cfRule>
    <cfRule type="cellIs" dxfId="3668" priority="3865" stopIfTrue="1" operator="equal">
      <formula>"Napkin Hs"</formula>
    </cfRule>
    <cfRule type="cellIs" dxfId="3667" priority="3874" stopIfTrue="1" operator="equal">
      <formula>"Towel"</formula>
    </cfRule>
    <cfRule type="cellIs" dxfId="3666" priority="3875" stopIfTrue="1" operator="equal">
      <formula>"Napkin Hs"</formula>
    </cfRule>
    <cfRule type="cellIs" dxfId="3665" priority="3876" stopIfTrue="1" operator="equal">
      <formula>"Towel"</formula>
    </cfRule>
    <cfRule type="cellIs" dxfId="3664" priority="3877" stopIfTrue="1" operator="equal">
      <formula>"Napkin Hs"</formula>
    </cfRule>
    <cfRule type="cellIs" dxfId="3663" priority="3883" stopIfTrue="1" operator="equal">
      <formula>"Napkin Hs"</formula>
    </cfRule>
  </conditionalFormatting>
  <conditionalFormatting sqref="C88">
    <cfRule type="cellIs" dxfId="3662" priority="3882" stopIfTrue="1" operator="equal">
      <formula>"Towel"</formula>
    </cfRule>
  </conditionalFormatting>
  <conditionalFormatting sqref="C88">
    <cfRule type="cellIs" dxfId="3661" priority="3793" stopIfTrue="1" operator="equal">
      <formula>"Napkin Hs"</formula>
    </cfRule>
    <cfRule type="cellIs" dxfId="3660" priority="3794" stopIfTrue="1" operator="equal">
      <formula>"Towel"</formula>
    </cfRule>
    <cfRule type="cellIs" dxfId="3659" priority="3795" stopIfTrue="1" operator="equal">
      <formula>"Napkin Hs"</formula>
    </cfRule>
    <cfRule type="cellIs" dxfId="3658" priority="3796" stopIfTrue="1" operator="equal">
      <formula>"Towel"</formula>
    </cfRule>
    <cfRule type="cellIs" dxfId="3657" priority="3797" stopIfTrue="1" operator="equal">
      <formula>"Napkin Hs"</formula>
    </cfRule>
    <cfRule type="cellIs" dxfId="3656" priority="3798" stopIfTrue="1" operator="equal">
      <formula>"Towel"</formula>
    </cfRule>
    <cfRule type="cellIs" dxfId="3655" priority="3799" stopIfTrue="1" operator="equal">
      <formula>"Napkin Hs"</formula>
    </cfRule>
    <cfRule type="cellIs" dxfId="3654" priority="3800" stopIfTrue="1" operator="equal">
      <formula>"Towel"</formula>
    </cfRule>
    <cfRule type="cellIs" dxfId="3653" priority="3801" stopIfTrue="1" operator="equal">
      <formula>"Napkin Hs"</formula>
    </cfRule>
    <cfRule type="cellIs" dxfId="3652" priority="3804" stopIfTrue="1" operator="equal">
      <formula>"Towel"</formula>
    </cfRule>
    <cfRule type="cellIs" dxfId="3651" priority="3805" stopIfTrue="1" operator="equal">
      <formula>"Napkin Hs"</formula>
    </cfRule>
    <cfRule type="cellIs" dxfId="3650" priority="3806" stopIfTrue="1" operator="equal">
      <formula>"Towel"</formula>
    </cfRule>
    <cfRule type="cellIs" dxfId="3649" priority="3807" stopIfTrue="1" operator="equal">
      <formula>"Napkin Hs"</formula>
    </cfRule>
    <cfRule type="cellIs" dxfId="3648" priority="3810" stopIfTrue="1" operator="equal">
      <formula>"Towel"</formula>
    </cfRule>
    <cfRule type="cellIs" dxfId="3647" priority="3811" stopIfTrue="1" operator="equal">
      <formula>"Napkin Hs"</formula>
    </cfRule>
    <cfRule type="cellIs" dxfId="3646" priority="3812" stopIfTrue="1" operator="equal">
      <formula>"Towel"</formula>
    </cfRule>
    <cfRule type="cellIs" dxfId="3645" priority="3813" stopIfTrue="1" operator="equal">
      <formula>"Napkin Hs"</formula>
    </cfRule>
    <cfRule type="cellIs" dxfId="3644" priority="3818" stopIfTrue="1" operator="equal">
      <formula>"Towel"</formula>
    </cfRule>
    <cfRule type="cellIs" dxfId="3643" priority="3819" stopIfTrue="1" operator="equal">
      <formula>"Napkin Hs"</formula>
    </cfRule>
    <cfRule type="cellIs" dxfId="3642" priority="3820" stopIfTrue="1" operator="equal">
      <formula>"Towel"</formula>
    </cfRule>
    <cfRule type="cellIs" dxfId="3641" priority="3821" stopIfTrue="1" operator="equal">
      <formula>"Napkin Hs"</formula>
    </cfRule>
    <cfRule type="cellIs" dxfId="3640" priority="3824" stopIfTrue="1" operator="equal">
      <formula>"Towel"</formula>
    </cfRule>
    <cfRule type="cellIs" dxfId="3639" priority="3825" stopIfTrue="1" operator="equal">
      <formula>"Napkin Hs"</formula>
    </cfRule>
    <cfRule type="cellIs" dxfId="3638" priority="3826" stopIfTrue="1" operator="equal">
      <formula>"Towel"</formula>
    </cfRule>
    <cfRule type="cellIs" dxfId="3637" priority="3827" stopIfTrue="1" operator="equal">
      <formula>"Napkin Hs"</formula>
    </cfRule>
    <cfRule type="cellIs" dxfId="3636" priority="3828" stopIfTrue="1" operator="equal">
      <formula>"Towel"</formula>
    </cfRule>
    <cfRule type="cellIs" dxfId="3635" priority="3829" stopIfTrue="1" operator="equal">
      <formula>"Napkin Hs"</formula>
    </cfRule>
    <cfRule type="cellIs" dxfId="3634" priority="3830" stopIfTrue="1" operator="equal">
      <formula>"Towel"</formula>
    </cfRule>
    <cfRule type="cellIs" dxfId="3633" priority="3831" stopIfTrue="1" operator="equal">
      <formula>"Napkin Hs"</formula>
    </cfRule>
    <cfRule type="cellIs" dxfId="3632" priority="3834" stopIfTrue="1" operator="equal">
      <formula>"Towel"</formula>
    </cfRule>
    <cfRule type="cellIs" dxfId="3631" priority="3835" stopIfTrue="1" operator="equal">
      <formula>"Napkin Hs"</formula>
    </cfRule>
    <cfRule type="cellIs" dxfId="3630" priority="3836" stopIfTrue="1" operator="equal">
      <formula>"Towel"</formula>
    </cfRule>
    <cfRule type="cellIs" dxfId="3629" priority="3837" stopIfTrue="1" operator="equal">
      <formula>"Napkin Hs"</formula>
    </cfRule>
    <cfRule type="cellIs" dxfId="3628" priority="3842" stopIfTrue="1" operator="equal">
      <formula>"Towel"</formula>
    </cfRule>
    <cfRule type="cellIs" dxfId="3627" priority="3843" stopIfTrue="1" operator="equal">
      <formula>"Napkin Hs"</formula>
    </cfRule>
    <cfRule type="cellIs" dxfId="3626" priority="3844" stopIfTrue="1" operator="equal">
      <formula>"Towel"</formula>
    </cfRule>
    <cfRule type="cellIs" dxfId="3625" priority="3845" stopIfTrue="1" operator="equal">
      <formula>"Napkin Hs"</formula>
    </cfRule>
    <cfRule type="cellIs" dxfId="3624" priority="3848" stopIfTrue="1" operator="equal">
      <formula>"Towel"</formula>
    </cfRule>
    <cfRule type="cellIs" dxfId="3623" priority="3849" stopIfTrue="1" operator="equal">
      <formula>"Napkin Hs"</formula>
    </cfRule>
    <cfRule type="cellIs" dxfId="3622" priority="3850" stopIfTrue="1" operator="equal">
      <formula>"Towel"</formula>
    </cfRule>
    <cfRule type="cellIs" dxfId="3621" priority="3851" stopIfTrue="1" operator="equal">
      <formula>"Napkin Hs"</formula>
    </cfRule>
    <cfRule type="cellIs" dxfId="3620" priority="3852" stopIfTrue="1" operator="equal">
      <formula>"Towel"</formula>
    </cfRule>
    <cfRule type="cellIs" dxfId="3619" priority="3853" stopIfTrue="1" operator="equal">
      <formula>"Napkin Hs"</formula>
    </cfRule>
    <cfRule type="cellIs" dxfId="3618" priority="3854" stopIfTrue="1" operator="equal">
      <formula>"Towel"</formula>
    </cfRule>
    <cfRule type="cellIs" dxfId="3617" priority="3855" stopIfTrue="1" operator="equal">
      <formula>"Napkin Hs"</formula>
    </cfRule>
    <cfRule type="cellIs" dxfId="3616" priority="3860" stopIfTrue="1" operator="equal">
      <formula>"Towel"</formula>
    </cfRule>
    <cfRule type="cellIs" dxfId="3615" priority="3861" stopIfTrue="1" operator="equal">
      <formula>"Napkin Hs"</formula>
    </cfRule>
    <cfRule type="cellIs" dxfId="3614" priority="3862" stopIfTrue="1" operator="equal">
      <formula>"Towel"</formula>
    </cfRule>
    <cfRule type="cellIs" dxfId="3613" priority="3863" stopIfTrue="1" operator="equal">
      <formula>"Napkin Hs"</formula>
    </cfRule>
    <cfRule type="cellIs" dxfId="3612" priority="3866" stopIfTrue="1" operator="equal">
      <formula>"Towel"</formula>
    </cfRule>
    <cfRule type="cellIs" dxfId="3611" priority="3867" stopIfTrue="1" operator="equal">
      <formula>"Napkin Hs"</formula>
    </cfRule>
    <cfRule type="cellIs" dxfId="3610" priority="3868" stopIfTrue="1" operator="equal">
      <formula>"Towel"</formula>
    </cfRule>
    <cfRule type="cellIs" dxfId="3609" priority="3869" stopIfTrue="1" operator="equal">
      <formula>"Napkin Hs"</formula>
    </cfRule>
    <cfRule type="cellIs" dxfId="3608" priority="3870" stopIfTrue="1" operator="equal">
      <formula>"Towel"</formula>
    </cfRule>
    <cfRule type="cellIs" dxfId="3607" priority="3871" stopIfTrue="1" operator="equal">
      <formula>"Napkin Hs"</formula>
    </cfRule>
    <cfRule type="cellIs" dxfId="3606" priority="3872" stopIfTrue="1" operator="equal">
      <formula>"Towel"</formula>
    </cfRule>
    <cfRule type="cellIs" dxfId="3605" priority="3873" stopIfTrue="1" operator="equal">
      <formula>"Napkin Hs"</formula>
    </cfRule>
    <cfRule type="cellIs" dxfId="3604" priority="3878" stopIfTrue="1" operator="equal">
      <formula>"Towel"</formula>
    </cfRule>
    <cfRule type="cellIs" dxfId="3603" priority="3879" stopIfTrue="1" operator="equal">
      <formula>"Napkin Hs"</formula>
    </cfRule>
    <cfRule type="cellIs" dxfId="3602" priority="3880" stopIfTrue="1" operator="equal">
      <formula>"Towel"</formula>
    </cfRule>
    <cfRule type="cellIs" dxfId="3601" priority="3881" stopIfTrue="1" operator="equal">
      <formula>"Napkin Hs"</formula>
    </cfRule>
    <cfRule type="cellIs" dxfId="3600" priority="3884" stopIfTrue="1" operator="equal">
      <formula>"Towel"</formula>
    </cfRule>
    <cfRule type="cellIs" dxfId="3599" priority="3885" stopIfTrue="1" operator="equal">
      <formula>"Napkin Hs"</formula>
    </cfRule>
    <cfRule type="cellIs" dxfId="3598" priority="3886" stopIfTrue="1" operator="equal">
      <formula>"Towel"</formula>
    </cfRule>
    <cfRule type="cellIs" dxfId="3597" priority="3887" stopIfTrue="1" operator="equal">
      <formula>"Napkin Hs"</formula>
    </cfRule>
  </conditionalFormatting>
  <conditionalFormatting sqref="C88">
    <cfRule type="cellIs" dxfId="3596" priority="3791" stopIfTrue="1" operator="equal">
      <formula>"Napkin Hs"</formula>
    </cfRule>
  </conditionalFormatting>
  <conditionalFormatting sqref="C88">
    <cfRule type="cellIs" dxfId="3595" priority="3790" stopIfTrue="1" operator="equal">
      <formula>"Napkin Hs"</formula>
    </cfRule>
  </conditionalFormatting>
  <conditionalFormatting sqref="C88">
    <cfRule type="cellIs" dxfId="3594" priority="3789" stopIfTrue="1" operator="equal">
      <formula>"Napkin Hs"</formula>
    </cfRule>
  </conditionalFormatting>
  <conditionalFormatting sqref="C88">
    <cfRule type="cellIs" dxfId="3593" priority="3788" stopIfTrue="1" operator="equal">
      <formula>"Napkin Hs"</formula>
    </cfRule>
  </conditionalFormatting>
  <conditionalFormatting sqref="C88">
    <cfRule type="cellIs" dxfId="3592" priority="3787" stopIfTrue="1" operator="equal">
      <formula>"Napkin Hs"</formula>
    </cfRule>
  </conditionalFormatting>
  <conditionalFormatting sqref="C88">
    <cfRule type="cellIs" dxfId="3591" priority="3786" stopIfTrue="1" operator="equal">
      <formula>"Napkin Hs"</formula>
    </cfRule>
  </conditionalFormatting>
  <conditionalFormatting sqref="C88">
    <cfRule type="cellIs" dxfId="3590" priority="3782" stopIfTrue="1" operator="equal">
      <formula>"Towel"</formula>
    </cfRule>
    <cfRule type="cellIs" dxfId="3589" priority="3783" stopIfTrue="1" operator="equal">
      <formula>"Napkin Hs"</formula>
    </cfRule>
  </conditionalFormatting>
  <conditionalFormatting sqref="C88">
    <cfRule type="cellIs" dxfId="3588" priority="3784" stopIfTrue="1" operator="equal">
      <formula>"Towel"</formula>
    </cfRule>
    <cfRule type="cellIs" dxfId="3587" priority="3785" stopIfTrue="1" operator="equal">
      <formula>"Napkin Hs"</formula>
    </cfRule>
  </conditionalFormatting>
  <conditionalFormatting sqref="C88">
    <cfRule type="cellIs" dxfId="3586" priority="3778" stopIfTrue="1" operator="equal">
      <formula>"Towel"</formula>
    </cfRule>
    <cfRule type="cellIs" dxfId="3585" priority="3779" stopIfTrue="1" operator="equal">
      <formula>"Napkin Hs"</formula>
    </cfRule>
  </conditionalFormatting>
  <conditionalFormatting sqref="C88">
    <cfRule type="cellIs" dxfId="3584" priority="3780" stopIfTrue="1" operator="equal">
      <formula>"Towel"</formula>
    </cfRule>
    <cfRule type="cellIs" dxfId="3583" priority="3781" stopIfTrue="1" operator="equal">
      <formula>"Napkin Hs"</formula>
    </cfRule>
  </conditionalFormatting>
  <conditionalFormatting sqref="C88">
    <cfRule type="cellIs" dxfId="3582" priority="3776" stopIfTrue="1" operator="equal">
      <formula>"Towel"</formula>
    </cfRule>
    <cfRule type="cellIs" dxfId="3581" priority="3777" stopIfTrue="1" operator="equal">
      <formula>"Napkin Hs"</formula>
    </cfRule>
  </conditionalFormatting>
  <conditionalFormatting sqref="C88">
    <cfRule type="cellIs" dxfId="3580" priority="3772" stopIfTrue="1" operator="equal">
      <formula>"Towel"</formula>
    </cfRule>
    <cfRule type="cellIs" dxfId="3579" priority="3773" stopIfTrue="1" operator="equal">
      <formula>"Napkin Hs"</formula>
    </cfRule>
  </conditionalFormatting>
  <conditionalFormatting sqref="C88">
    <cfRule type="cellIs" dxfId="3578" priority="3774" stopIfTrue="1" operator="equal">
      <formula>"Towel"</formula>
    </cfRule>
    <cfRule type="cellIs" dxfId="3577" priority="3775" stopIfTrue="1" operator="equal">
      <formula>"Napkin Hs"</formula>
    </cfRule>
  </conditionalFormatting>
  <conditionalFormatting sqref="C88">
    <cfRule type="cellIs" dxfId="3576" priority="3768" stopIfTrue="1" operator="equal">
      <formula>"Towel"</formula>
    </cfRule>
    <cfRule type="cellIs" dxfId="3575" priority="3769" stopIfTrue="1" operator="equal">
      <formula>"Napkin Hs"</formula>
    </cfRule>
  </conditionalFormatting>
  <conditionalFormatting sqref="C88">
    <cfRule type="cellIs" dxfId="3574" priority="3770" stopIfTrue="1" operator="equal">
      <formula>"Towel"</formula>
    </cfRule>
    <cfRule type="cellIs" dxfId="3573" priority="3771" stopIfTrue="1" operator="equal">
      <formula>"Napkin Hs"</formula>
    </cfRule>
  </conditionalFormatting>
  <conditionalFormatting sqref="C88">
    <cfRule type="cellIs" dxfId="3572" priority="3766" stopIfTrue="1" operator="equal">
      <formula>"Towel"</formula>
    </cfRule>
    <cfRule type="cellIs" dxfId="3571" priority="3767" stopIfTrue="1" operator="equal">
      <formula>"Napkin Hs"</formula>
    </cfRule>
  </conditionalFormatting>
  <conditionalFormatting sqref="C88">
    <cfRule type="cellIs" dxfId="3570" priority="3760" stopIfTrue="1" operator="equal">
      <formula>"Towel"</formula>
    </cfRule>
    <cfRule type="cellIs" dxfId="3569" priority="3761" stopIfTrue="1" operator="equal">
      <formula>"Napkin Hs"</formula>
    </cfRule>
  </conditionalFormatting>
  <conditionalFormatting sqref="C88">
    <cfRule type="cellIs" dxfId="3568" priority="3764" stopIfTrue="1" operator="equal">
      <formula>"Towel"</formula>
    </cfRule>
    <cfRule type="cellIs" dxfId="3567" priority="3765" stopIfTrue="1" operator="equal">
      <formula>"Napkin Hs"</formula>
    </cfRule>
  </conditionalFormatting>
  <conditionalFormatting sqref="C88">
    <cfRule type="cellIs" dxfId="3566" priority="3762" stopIfTrue="1" operator="equal">
      <formula>"Towel"</formula>
    </cfRule>
    <cfRule type="cellIs" dxfId="3565" priority="3763" stopIfTrue="1" operator="equal">
      <formula>"Napkin Hs"</formula>
    </cfRule>
  </conditionalFormatting>
  <conditionalFormatting sqref="C88">
    <cfRule type="cellIs" dxfId="3564" priority="3754" stopIfTrue="1" operator="equal">
      <formula>"Towel"</formula>
    </cfRule>
    <cfRule type="cellIs" dxfId="3563" priority="3755" stopIfTrue="1" operator="equal">
      <formula>"Napkin Hs"</formula>
    </cfRule>
  </conditionalFormatting>
  <conditionalFormatting sqref="C88">
    <cfRule type="cellIs" dxfId="3562" priority="3756" stopIfTrue="1" operator="equal">
      <formula>"Towel"</formula>
    </cfRule>
    <cfRule type="cellIs" dxfId="3561" priority="3757" stopIfTrue="1" operator="equal">
      <formula>"Napkin Hs"</formula>
    </cfRule>
  </conditionalFormatting>
  <conditionalFormatting sqref="C88">
    <cfRule type="cellIs" dxfId="3560" priority="3758" stopIfTrue="1" operator="equal">
      <formula>"Towel"</formula>
    </cfRule>
    <cfRule type="cellIs" dxfId="3559" priority="3759" stopIfTrue="1" operator="equal">
      <formula>"Napkin Hs"</formula>
    </cfRule>
  </conditionalFormatting>
  <conditionalFormatting sqref="C88">
    <cfRule type="cellIs" dxfId="3558" priority="3752" stopIfTrue="1" operator="equal">
      <formula>"Towel"</formula>
    </cfRule>
    <cfRule type="cellIs" dxfId="3557" priority="3753" stopIfTrue="1" operator="equal">
      <formula>"Napkin Hs"</formula>
    </cfRule>
  </conditionalFormatting>
  <conditionalFormatting sqref="C88">
    <cfRule type="cellIs" dxfId="3556" priority="3750" stopIfTrue="1" operator="equal">
      <formula>"Towel"</formula>
    </cfRule>
    <cfRule type="cellIs" dxfId="3555" priority="3751" stopIfTrue="1" operator="equal">
      <formula>"Napkin Hs"</formula>
    </cfRule>
  </conditionalFormatting>
  <conditionalFormatting sqref="C88">
    <cfRule type="cellIs" dxfId="3554" priority="3726" stopIfTrue="1" operator="equal">
      <formula>"Towel"</formula>
    </cfRule>
  </conditionalFormatting>
  <conditionalFormatting sqref="C88">
    <cfRule type="cellIs" dxfId="3553" priority="3727" stopIfTrue="1" operator="equal">
      <formula>"Napkin Hs"</formula>
    </cfRule>
    <cfRule type="cellIs" dxfId="3552" priority="3732" stopIfTrue="1" operator="equal">
      <formula>"Towel"</formula>
    </cfRule>
    <cfRule type="cellIs" dxfId="3551" priority="3733" stopIfTrue="1" operator="equal">
      <formula>"Napkin Hs"</formula>
    </cfRule>
    <cfRule type="cellIs" dxfId="3550" priority="3742" stopIfTrue="1" operator="equal">
      <formula>"Towel"</formula>
    </cfRule>
    <cfRule type="cellIs" dxfId="3549" priority="3743" stopIfTrue="1" operator="equal">
      <formula>"Napkin Hs"</formula>
    </cfRule>
    <cfRule type="cellIs" dxfId="3548" priority="3748" stopIfTrue="1" operator="equal">
      <formula>"Towel"</formula>
    </cfRule>
    <cfRule type="cellIs" dxfId="3547" priority="3749" stopIfTrue="1" operator="equal">
      <formula>"Napkin Hs"</formula>
    </cfRule>
  </conditionalFormatting>
  <conditionalFormatting sqref="C88">
    <cfRule type="cellIs" dxfId="3546" priority="3728" stopIfTrue="1" operator="equal">
      <formula>"Towel"</formula>
    </cfRule>
    <cfRule type="cellIs" dxfId="3545" priority="3729" stopIfTrue="1" operator="equal">
      <formula>"Napkin Hs"</formula>
    </cfRule>
    <cfRule type="cellIs" dxfId="3544" priority="3730" stopIfTrue="1" operator="equal">
      <formula>"Towel"</formula>
    </cfRule>
    <cfRule type="cellIs" dxfId="3543" priority="3731" stopIfTrue="1" operator="equal">
      <formula>"Napkin Hs"</formula>
    </cfRule>
    <cfRule type="cellIs" dxfId="3542" priority="3734" stopIfTrue="1" operator="equal">
      <formula>"Towel"</formula>
    </cfRule>
    <cfRule type="cellIs" dxfId="3541" priority="3735" stopIfTrue="1" operator="equal">
      <formula>"Napkin Hs"</formula>
    </cfRule>
    <cfRule type="cellIs" dxfId="3540" priority="3736" stopIfTrue="1" operator="equal">
      <formula>"Towel"</formula>
    </cfRule>
    <cfRule type="cellIs" dxfId="3539" priority="3737" stopIfTrue="1" operator="equal">
      <formula>"Napkin Hs"</formula>
    </cfRule>
    <cfRule type="cellIs" dxfId="3538" priority="3738" stopIfTrue="1" operator="equal">
      <formula>"Towel"</formula>
    </cfRule>
    <cfRule type="cellIs" dxfId="3537" priority="3739" stopIfTrue="1" operator="equal">
      <formula>"Napkin Hs"</formula>
    </cfRule>
    <cfRule type="cellIs" dxfId="3536" priority="3740" stopIfTrue="1" operator="equal">
      <formula>"Towel"</formula>
    </cfRule>
    <cfRule type="cellIs" dxfId="3535" priority="3741" stopIfTrue="1" operator="equal">
      <formula>"Napkin Hs"</formula>
    </cfRule>
    <cfRule type="cellIs" dxfId="3534" priority="3744" stopIfTrue="1" operator="equal">
      <formula>"Towel"</formula>
    </cfRule>
    <cfRule type="cellIs" dxfId="3533" priority="3745" stopIfTrue="1" operator="equal">
      <formula>"Napkin Hs"</formula>
    </cfRule>
    <cfRule type="cellIs" dxfId="3532" priority="3747" stopIfTrue="1" operator="equal">
      <formula>"Napkin Hs"</formula>
    </cfRule>
  </conditionalFormatting>
  <conditionalFormatting sqref="C88">
    <cfRule type="cellIs" dxfId="3531" priority="3746" stopIfTrue="1" operator="equal">
      <formula>"Towel"</formula>
    </cfRule>
  </conditionalFormatting>
  <conditionalFormatting sqref="C88">
    <cfRule type="cellIs" dxfId="3530" priority="3724" stopIfTrue="1" operator="equal">
      <formula>"Towel"</formula>
    </cfRule>
    <cfRule type="cellIs" dxfId="3529" priority="3725" stopIfTrue="1" operator="equal">
      <formula>"Napkin Hs"</formula>
    </cfRule>
  </conditionalFormatting>
  <conditionalFormatting sqref="C88">
    <cfRule type="cellIs" dxfId="3528" priority="3723" stopIfTrue="1" operator="equal">
      <formula>"Napkin Hs"</formula>
    </cfRule>
  </conditionalFormatting>
  <conditionalFormatting sqref="C88">
    <cfRule type="cellIs" dxfId="3527" priority="3722" stopIfTrue="1" operator="equal">
      <formula>"Towel"</formula>
    </cfRule>
  </conditionalFormatting>
  <conditionalFormatting sqref="C88">
    <cfRule type="cellIs" dxfId="3526" priority="3720" stopIfTrue="1" operator="equal">
      <formula>"Towel"</formula>
    </cfRule>
  </conditionalFormatting>
  <conditionalFormatting sqref="C88">
    <cfRule type="cellIs" dxfId="3525" priority="3721" stopIfTrue="1" operator="equal">
      <formula>"Napkin Hs"</formula>
    </cfRule>
  </conditionalFormatting>
  <conditionalFormatting sqref="C88">
    <cfRule type="cellIs" dxfId="3524" priority="3624" stopIfTrue="1" operator="equal">
      <formula>"Towel"</formula>
    </cfRule>
  </conditionalFormatting>
  <conditionalFormatting sqref="C88">
    <cfRule type="cellIs" dxfId="3523" priority="3634" stopIfTrue="1" operator="equal">
      <formula>"Towel"</formula>
    </cfRule>
    <cfRule type="cellIs" dxfId="3522" priority="3635" stopIfTrue="1" operator="equal">
      <formula>"Napkin Hs"</formula>
    </cfRule>
    <cfRule type="cellIs" dxfId="3521" priority="3640" stopIfTrue="1" operator="equal">
      <formula>"Towel"</formula>
    </cfRule>
    <cfRule type="cellIs" dxfId="3520" priority="3641" stopIfTrue="1" operator="equal">
      <formula>"Napkin Hs"</formula>
    </cfRule>
    <cfRule type="cellIs" dxfId="3519" priority="3646" stopIfTrue="1" operator="equal">
      <formula>"Towel"</formula>
    </cfRule>
    <cfRule type="cellIs" dxfId="3518" priority="3647" stopIfTrue="1" operator="equal">
      <formula>"Napkin Hs"</formula>
    </cfRule>
    <cfRule type="cellIs" dxfId="3517" priority="3648" stopIfTrue="1" operator="equal">
      <formula>"Towel"</formula>
    </cfRule>
    <cfRule type="cellIs" dxfId="3516" priority="3649" stopIfTrue="1" operator="equal">
      <formula>"Napkin Hs"</formula>
    </cfRule>
    <cfRule type="cellIs" dxfId="3515" priority="3654" stopIfTrue="1" operator="equal">
      <formula>"Towel"</formula>
    </cfRule>
    <cfRule type="cellIs" dxfId="3514" priority="3655" stopIfTrue="1" operator="equal">
      <formula>"Napkin Hs"</formula>
    </cfRule>
    <cfRule type="cellIs" dxfId="3513" priority="3664" stopIfTrue="1" operator="equal">
      <formula>"Towel"</formula>
    </cfRule>
    <cfRule type="cellIs" dxfId="3512" priority="3665" stopIfTrue="1" operator="equal">
      <formula>"Napkin Hs"</formula>
    </cfRule>
    <cfRule type="cellIs" dxfId="3511" priority="3670" stopIfTrue="1" operator="equal">
      <formula>"Towel"</formula>
    </cfRule>
    <cfRule type="cellIs" dxfId="3510" priority="3671" stopIfTrue="1" operator="equal">
      <formula>"Napkin Hs"</formula>
    </cfRule>
    <cfRule type="cellIs" dxfId="3509" priority="3672" stopIfTrue="1" operator="equal">
      <formula>"Towel"</formula>
    </cfRule>
    <cfRule type="cellIs" dxfId="3508" priority="3673" stopIfTrue="1" operator="equal">
      <formula>"Napkin Hs"</formula>
    </cfRule>
    <cfRule type="cellIs" dxfId="3507" priority="3678" stopIfTrue="1" operator="equal">
      <formula>"Towel"</formula>
    </cfRule>
    <cfRule type="cellIs" dxfId="3506" priority="3679" stopIfTrue="1" operator="equal">
      <formula>"Napkin Hs"</formula>
    </cfRule>
    <cfRule type="cellIs" dxfId="3505" priority="3688" stopIfTrue="1" operator="equal">
      <formula>"Towel"</formula>
    </cfRule>
    <cfRule type="cellIs" dxfId="3504" priority="3689" stopIfTrue="1" operator="equal">
      <formula>"Napkin Hs"</formula>
    </cfRule>
    <cfRule type="cellIs" dxfId="3503" priority="3690" stopIfTrue="1" operator="equal">
      <formula>"Towel"</formula>
    </cfRule>
    <cfRule type="cellIs" dxfId="3502" priority="3691" stopIfTrue="1" operator="equal">
      <formula>"Napkin Hs"</formula>
    </cfRule>
    <cfRule type="cellIs" dxfId="3501" priority="3696" stopIfTrue="1" operator="equal">
      <formula>"Towel"</formula>
    </cfRule>
    <cfRule type="cellIs" dxfId="3500" priority="3697" stopIfTrue="1" operator="equal">
      <formula>"Napkin Hs"</formula>
    </cfRule>
    <cfRule type="cellIs" dxfId="3499" priority="3706" stopIfTrue="1" operator="equal">
      <formula>"Towel"</formula>
    </cfRule>
    <cfRule type="cellIs" dxfId="3498" priority="3707" stopIfTrue="1" operator="equal">
      <formula>"Napkin Hs"</formula>
    </cfRule>
    <cfRule type="cellIs" dxfId="3497" priority="3708" stopIfTrue="1" operator="equal">
      <formula>"Towel"</formula>
    </cfRule>
    <cfRule type="cellIs" dxfId="3496" priority="3709" stopIfTrue="1" operator="equal">
      <formula>"Napkin Hs"</formula>
    </cfRule>
    <cfRule type="cellIs" dxfId="3495" priority="3715" stopIfTrue="1" operator="equal">
      <formula>"Napkin Hs"</formula>
    </cfRule>
  </conditionalFormatting>
  <conditionalFormatting sqref="C88">
    <cfRule type="cellIs" dxfId="3494" priority="3714" stopIfTrue="1" operator="equal">
      <formula>"Towel"</formula>
    </cfRule>
  </conditionalFormatting>
  <conditionalFormatting sqref="C88">
    <cfRule type="cellIs" dxfId="3493" priority="3625" stopIfTrue="1" operator="equal">
      <formula>"Napkin Hs"</formula>
    </cfRule>
    <cfRule type="cellIs" dxfId="3492" priority="3626" stopIfTrue="1" operator="equal">
      <formula>"Towel"</formula>
    </cfRule>
    <cfRule type="cellIs" dxfId="3491" priority="3627" stopIfTrue="1" operator="equal">
      <formula>"Napkin Hs"</formula>
    </cfRule>
    <cfRule type="cellIs" dxfId="3490" priority="3628" stopIfTrue="1" operator="equal">
      <formula>"Towel"</formula>
    </cfRule>
    <cfRule type="cellIs" dxfId="3489" priority="3629" stopIfTrue="1" operator="equal">
      <formula>"Napkin Hs"</formula>
    </cfRule>
    <cfRule type="cellIs" dxfId="3488" priority="3630" stopIfTrue="1" operator="equal">
      <formula>"Towel"</formula>
    </cfRule>
    <cfRule type="cellIs" dxfId="3487" priority="3631" stopIfTrue="1" operator="equal">
      <formula>"Napkin Hs"</formula>
    </cfRule>
    <cfRule type="cellIs" dxfId="3486" priority="3632" stopIfTrue="1" operator="equal">
      <formula>"Towel"</formula>
    </cfRule>
    <cfRule type="cellIs" dxfId="3485" priority="3633" stopIfTrue="1" operator="equal">
      <formula>"Napkin Hs"</formula>
    </cfRule>
    <cfRule type="cellIs" dxfId="3484" priority="3636" stopIfTrue="1" operator="equal">
      <formula>"Towel"</formula>
    </cfRule>
    <cfRule type="cellIs" dxfId="3483" priority="3637" stopIfTrue="1" operator="equal">
      <formula>"Napkin Hs"</formula>
    </cfRule>
    <cfRule type="cellIs" dxfId="3482" priority="3638" stopIfTrue="1" operator="equal">
      <formula>"Towel"</formula>
    </cfRule>
    <cfRule type="cellIs" dxfId="3481" priority="3639" stopIfTrue="1" operator="equal">
      <formula>"Napkin Hs"</formula>
    </cfRule>
    <cfRule type="cellIs" dxfId="3480" priority="3642" stopIfTrue="1" operator="equal">
      <formula>"Towel"</formula>
    </cfRule>
    <cfRule type="cellIs" dxfId="3479" priority="3643" stopIfTrue="1" operator="equal">
      <formula>"Napkin Hs"</formula>
    </cfRule>
    <cfRule type="cellIs" dxfId="3478" priority="3644" stopIfTrue="1" operator="equal">
      <formula>"Towel"</formula>
    </cfRule>
    <cfRule type="cellIs" dxfId="3477" priority="3645" stopIfTrue="1" operator="equal">
      <formula>"Napkin Hs"</formula>
    </cfRule>
    <cfRule type="cellIs" dxfId="3476" priority="3650" stopIfTrue="1" operator="equal">
      <formula>"Towel"</formula>
    </cfRule>
    <cfRule type="cellIs" dxfId="3475" priority="3651" stopIfTrue="1" operator="equal">
      <formula>"Napkin Hs"</formula>
    </cfRule>
    <cfRule type="cellIs" dxfId="3474" priority="3652" stopIfTrue="1" operator="equal">
      <formula>"Towel"</formula>
    </cfRule>
    <cfRule type="cellIs" dxfId="3473" priority="3653" stopIfTrue="1" operator="equal">
      <formula>"Napkin Hs"</formula>
    </cfRule>
    <cfRule type="cellIs" dxfId="3472" priority="3656" stopIfTrue="1" operator="equal">
      <formula>"Towel"</formula>
    </cfRule>
    <cfRule type="cellIs" dxfId="3471" priority="3657" stopIfTrue="1" operator="equal">
      <formula>"Napkin Hs"</formula>
    </cfRule>
    <cfRule type="cellIs" dxfId="3470" priority="3658" stopIfTrue="1" operator="equal">
      <formula>"Towel"</formula>
    </cfRule>
    <cfRule type="cellIs" dxfId="3469" priority="3659" stopIfTrue="1" operator="equal">
      <formula>"Napkin Hs"</formula>
    </cfRule>
    <cfRule type="cellIs" dxfId="3468" priority="3660" stopIfTrue="1" operator="equal">
      <formula>"Towel"</formula>
    </cfRule>
    <cfRule type="cellIs" dxfId="3467" priority="3661" stopIfTrue="1" operator="equal">
      <formula>"Napkin Hs"</formula>
    </cfRule>
    <cfRule type="cellIs" dxfId="3466" priority="3662" stopIfTrue="1" operator="equal">
      <formula>"Towel"</formula>
    </cfRule>
    <cfRule type="cellIs" dxfId="3465" priority="3663" stopIfTrue="1" operator="equal">
      <formula>"Napkin Hs"</formula>
    </cfRule>
    <cfRule type="cellIs" dxfId="3464" priority="3666" stopIfTrue="1" operator="equal">
      <formula>"Towel"</formula>
    </cfRule>
    <cfRule type="cellIs" dxfId="3463" priority="3667" stopIfTrue="1" operator="equal">
      <formula>"Napkin Hs"</formula>
    </cfRule>
    <cfRule type="cellIs" dxfId="3462" priority="3668" stopIfTrue="1" operator="equal">
      <formula>"Towel"</formula>
    </cfRule>
    <cfRule type="cellIs" dxfId="3461" priority="3669" stopIfTrue="1" operator="equal">
      <formula>"Napkin Hs"</formula>
    </cfRule>
    <cfRule type="cellIs" dxfId="3460" priority="3674" stopIfTrue="1" operator="equal">
      <formula>"Towel"</formula>
    </cfRule>
    <cfRule type="cellIs" dxfId="3459" priority="3675" stopIfTrue="1" operator="equal">
      <formula>"Napkin Hs"</formula>
    </cfRule>
    <cfRule type="cellIs" dxfId="3458" priority="3676" stopIfTrue="1" operator="equal">
      <formula>"Towel"</formula>
    </cfRule>
    <cfRule type="cellIs" dxfId="3457" priority="3677" stopIfTrue="1" operator="equal">
      <formula>"Napkin Hs"</formula>
    </cfRule>
    <cfRule type="cellIs" dxfId="3456" priority="3680" stopIfTrue="1" operator="equal">
      <formula>"Towel"</formula>
    </cfRule>
    <cfRule type="cellIs" dxfId="3455" priority="3681" stopIfTrue="1" operator="equal">
      <formula>"Napkin Hs"</formula>
    </cfRule>
    <cfRule type="cellIs" dxfId="3454" priority="3682" stopIfTrue="1" operator="equal">
      <formula>"Towel"</formula>
    </cfRule>
    <cfRule type="cellIs" dxfId="3453" priority="3683" stopIfTrue="1" operator="equal">
      <formula>"Napkin Hs"</formula>
    </cfRule>
    <cfRule type="cellIs" dxfId="3452" priority="3684" stopIfTrue="1" operator="equal">
      <formula>"Towel"</formula>
    </cfRule>
    <cfRule type="cellIs" dxfId="3451" priority="3685" stopIfTrue="1" operator="equal">
      <formula>"Napkin Hs"</formula>
    </cfRule>
    <cfRule type="cellIs" dxfId="3450" priority="3686" stopIfTrue="1" operator="equal">
      <formula>"Towel"</formula>
    </cfRule>
    <cfRule type="cellIs" dxfId="3449" priority="3687" stopIfTrue="1" operator="equal">
      <formula>"Napkin Hs"</formula>
    </cfRule>
    <cfRule type="cellIs" dxfId="3448" priority="3692" stopIfTrue="1" operator="equal">
      <formula>"Towel"</formula>
    </cfRule>
    <cfRule type="cellIs" dxfId="3447" priority="3693" stopIfTrue="1" operator="equal">
      <formula>"Napkin Hs"</formula>
    </cfRule>
    <cfRule type="cellIs" dxfId="3446" priority="3694" stopIfTrue="1" operator="equal">
      <formula>"Towel"</formula>
    </cfRule>
    <cfRule type="cellIs" dxfId="3445" priority="3695" stopIfTrue="1" operator="equal">
      <formula>"Napkin Hs"</formula>
    </cfRule>
    <cfRule type="cellIs" dxfId="3444" priority="3698" stopIfTrue="1" operator="equal">
      <formula>"Towel"</formula>
    </cfRule>
    <cfRule type="cellIs" dxfId="3443" priority="3699" stopIfTrue="1" operator="equal">
      <formula>"Napkin Hs"</formula>
    </cfRule>
    <cfRule type="cellIs" dxfId="3442" priority="3700" stopIfTrue="1" operator="equal">
      <formula>"Towel"</formula>
    </cfRule>
    <cfRule type="cellIs" dxfId="3441" priority="3701" stopIfTrue="1" operator="equal">
      <formula>"Napkin Hs"</formula>
    </cfRule>
    <cfRule type="cellIs" dxfId="3440" priority="3702" stopIfTrue="1" operator="equal">
      <formula>"Towel"</formula>
    </cfRule>
    <cfRule type="cellIs" dxfId="3439" priority="3703" stopIfTrue="1" operator="equal">
      <formula>"Napkin Hs"</formula>
    </cfRule>
    <cfRule type="cellIs" dxfId="3438" priority="3704" stopIfTrue="1" operator="equal">
      <formula>"Towel"</formula>
    </cfRule>
    <cfRule type="cellIs" dxfId="3437" priority="3705" stopIfTrue="1" operator="equal">
      <formula>"Napkin Hs"</formula>
    </cfRule>
    <cfRule type="cellIs" dxfId="3436" priority="3710" stopIfTrue="1" operator="equal">
      <formula>"Towel"</formula>
    </cfRule>
    <cfRule type="cellIs" dxfId="3435" priority="3711" stopIfTrue="1" operator="equal">
      <formula>"Napkin Hs"</formula>
    </cfRule>
    <cfRule type="cellIs" dxfId="3434" priority="3712" stopIfTrue="1" operator="equal">
      <formula>"Towel"</formula>
    </cfRule>
    <cfRule type="cellIs" dxfId="3433" priority="3713" stopIfTrue="1" operator="equal">
      <formula>"Napkin Hs"</formula>
    </cfRule>
    <cfRule type="cellIs" dxfId="3432" priority="3716" stopIfTrue="1" operator="equal">
      <formula>"Towel"</formula>
    </cfRule>
    <cfRule type="cellIs" dxfId="3431" priority="3717" stopIfTrue="1" operator="equal">
      <formula>"Napkin Hs"</formula>
    </cfRule>
    <cfRule type="cellIs" dxfId="3430" priority="3718" stopIfTrue="1" operator="equal">
      <formula>"Towel"</formula>
    </cfRule>
    <cfRule type="cellIs" dxfId="3429" priority="3719" stopIfTrue="1" operator="equal">
      <formula>"Napkin Hs"</formula>
    </cfRule>
  </conditionalFormatting>
  <conditionalFormatting sqref="C88">
    <cfRule type="cellIs" dxfId="3428" priority="3623" stopIfTrue="1" operator="equal">
      <formula>"Napkin Hs"</formula>
    </cfRule>
  </conditionalFormatting>
  <conditionalFormatting sqref="C88">
    <cfRule type="cellIs" dxfId="3427" priority="3622" stopIfTrue="1" operator="equal">
      <formula>"Napkin Hs"</formula>
    </cfRule>
  </conditionalFormatting>
  <conditionalFormatting sqref="C88">
    <cfRule type="cellIs" dxfId="3426" priority="3621" stopIfTrue="1" operator="equal">
      <formula>"Napkin Hs"</formula>
    </cfRule>
  </conditionalFormatting>
  <conditionalFormatting sqref="C88">
    <cfRule type="cellIs" dxfId="3425" priority="3620" stopIfTrue="1" operator="equal">
      <formula>"Napkin Hs"</formula>
    </cfRule>
  </conditionalFormatting>
  <conditionalFormatting sqref="C88">
    <cfRule type="cellIs" dxfId="3424" priority="3619" stopIfTrue="1" operator="equal">
      <formula>"Napkin Hs"</formula>
    </cfRule>
  </conditionalFormatting>
  <conditionalFormatting sqref="C88">
    <cfRule type="cellIs" dxfId="3423" priority="3618" stopIfTrue="1" operator="equal">
      <formula>"Napkin Hs"</formula>
    </cfRule>
  </conditionalFormatting>
  <conditionalFormatting sqref="C88">
    <cfRule type="cellIs" dxfId="3422" priority="3614" stopIfTrue="1" operator="equal">
      <formula>"Towel"</formula>
    </cfRule>
    <cfRule type="cellIs" dxfId="3421" priority="3615" stopIfTrue="1" operator="equal">
      <formula>"Napkin Hs"</formula>
    </cfRule>
  </conditionalFormatting>
  <conditionalFormatting sqref="C88">
    <cfRule type="cellIs" dxfId="3420" priority="3616" stopIfTrue="1" operator="equal">
      <formula>"Towel"</formula>
    </cfRule>
    <cfRule type="cellIs" dxfId="3419" priority="3617" stopIfTrue="1" operator="equal">
      <formula>"Napkin Hs"</formula>
    </cfRule>
  </conditionalFormatting>
  <conditionalFormatting sqref="C88">
    <cfRule type="cellIs" dxfId="3418" priority="3610" stopIfTrue="1" operator="equal">
      <formula>"Towel"</formula>
    </cfRule>
    <cfRule type="cellIs" dxfId="3417" priority="3611" stopIfTrue="1" operator="equal">
      <formula>"Napkin Hs"</formula>
    </cfRule>
  </conditionalFormatting>
  <conditionalFormatting sqref="C88">
    <cfRule type="cellIs" dxfId="3416" priority="3612" stopIfTrue="1" operator="equal">
      <formula>"Towel"</formula>
    </cfRule>
    <cfRule type="cellIs" dxfId="3415" priority="3613" stopIfTrue="1" operator="equal">
      <formula>"Napkin Hs"</formula>
    </cfRule>
  </conditionalFormatting>
  <conditionalFormatting sqref="B88:C88">
    <cfRule type="cellIs" dxfId="3414" priority="4037" stopIfTrue="1" operator="equal">
      <formula>"Towel"</formula>
    </cfRule>
    <cfRule type="cellIs" dxfId="3413" priority="4038" stopIfTrue="1" operator="equal">
      <formula>"Napkin Hs"</formula>
    </cfRule>
  </conditionalFormatting>
  <conditionalFormatting sqref="C88">
    <cfRule type="cellIs" dxfId="3412" priority="4033" stopIfTrue="1" operator="equal">
      <formula>"Towel"</formula>
    </cfRule>
    <cfRule type="cellIs" dxfId="3411" priority="4034" stopIfTrue="1" operator="equal">
      <formula>"Napkin Hs"</formula>
    </cfRule>
  </conditionalFormatting>
  <conditionalFormatting sqref="C88">
    <cfRule type="cellIs" dxfId="3410" priority="4035" stopIfTrue="1" operator="equal">
      <formula>"Towel"</formula>
    </cfRule>
    <cfRule type="cellIs" dxfId="3409" priority="4036" stopIfTrue="1" operator="equal">
      <formula>"Napkin Hs"</formula>
    </cfRule>
  </conditionalFormatting>
  <conditionalFormatting sqref="C88">
    <cfRule type="cellIs" dxfId="3408" priority="4029" stopIfTrue="1" operator="equal">
      <formula>"Towel"</formula>
    </cfRule>
    <cfRule type="cellIs" dxfId="3407" priority="4030" stopIfTrue="1" operator="equal">
      <formula>"Napkin Hs"</formula>
    </cfRule>
  </conditionalFormatting>
  <conditionalFormatting sqref="C88">
    <cfRule type="cellIs" dxfId="3406" priority="4031" stopIfTrue="1" operator="equal">
      <formula>"Towel"</formula>
    </cfRule>
    <cfRule type="cellIs" dxfId="3405" priority="4032" stopIfTrue="1" operator="equal">
      <formula>"Napkin Hs"</formula>
    </cfRule>
  </conditionalFormatting>
  <conditionalFormatting sqref="C88">
    <cfRule type="cellIs" dxfId="3404" priority="4027" stopIfTrue="1" operator="equal">
      <formula>"Towel"</formula>
    </cfRule>
    <cfRule type="cellIs" dxfId="3403" priority="4028" stopIfTrue="1" operator="equal">
      <formula>"Napkin Hs"</formula>
    </cfRule>
  </conditionalFormatting>
  <conditionalFormatting sqref="B88">
    <cfRule type="cellIs" dxfId="3402" priority="4025" stopIfTrue="1" operator="equal">
      <formula>"Towel"</formula>
    </cfRule>
    <cfRule type="cellIs" dxfId="3401" priority="4026" stopIfTrue="1" operator="equal">
      <formula>"Napkin Hs"</formula>
    </cfRule>
  </conditionalFormatting>
  <conditionalFormatting sqref="B88:C88">
    <cfRule type="cellIs" dxfId="3400" priority="4023" stopIfTrue="1" operator="equal">
      <formula>"Towel"</formula>
    </cfRule>
    <cfRule type="cellIs" dxfId="3399" priority="4024" stopIfTrue="1" operator="equal">
      <formula>"Napkin Hs"</formula>
    </cfRule>
  </conditionalFormatting>
  <conditionalFormatting sqref="C88">
    <cfRule type="cellIs" dxfId="3398" priority="4019" stopIfTrue="1" operator="equal">
      <formula>"Towel"</formula>
    </cfRule>
    <cfRule type="cellIs" dxfId="3397" priority="4020" stopIfTrue="1" operator="equal">
      <formula>"Napkin Hs"</formula>
    </cfRule>
  </conditionalFormatting>
  <conditionalFormatting sqref="C88">
    <cfRule type="cellIs" dxfId="3396" priority="4022" stopIfTrue="1" operator="equal">
      <formula>"Napkin Hs"</formula>
    </cfRule>
  </conditionalFormatting>
  <conditionalFormatting sqref="C88">
    <cfRule type="cellIs" dxfId="3395" priority="4021" stopIfTrue="1" operator="equal">
      <formula>"Towel"</formula>
    </cfRule>
  </conditionalFormatting>
  <conditionalFormatting sqref="C89">
    <cfRule type="cellIs" dxfId="3394" priority="3596" stopIfTrue="1" operator="equal">
      <formula>"Towel"</formula>
    </cfRule>
    <cfRule type="cellIs" dxfId="3393" priority="3597" stopIfTrue="1" operator="equal">
      <formula>"Napkin Hs"</formula>
    </cfRule>
  </conditionalFormatting>
  <conditionalFormatting sqref="C89">
    <cfRule type="cellIs" dxfId="3392" priority="3594" stopIfTrue="1" operator="equal">
      <formula>"Towel"</formula>
    </cfRule>
    <cfRule type="cellIs" dxfId="3391" priority="3595" stopIfTrue="1" operator="equal">
      <formula>"Napkin Hs"</formula>
    </cfRule>
  </conditionalFormatting>
  <conditionalFormatting sqref="C89">
    <cfRule type="cellIs" dxfId="3390" priority="3602" stopIfTrue="1" operator="equal">
      <formula>"Towel"</formula>
    </cfRule>
    <cfRule type="cellIs" dxfId="3389" priority="3603" stopIfTrue="1" operator="equal">
      <formula>"Napkin Hs"</formula>
    </cfRule>
  </conditionalFormatting>
  <conditionalFormatting sqref="B89:C89">
    <cfRule type="cellIs" dxfId="3388" priority="3604" stopIfTrue="1" operator="equal">
      <formula>"Towel"</formula>
    </cfRule>
    <cfRule type="cellIs" dxfId="3387" priority="3605" stopIfTrue="1" operator="equal">
      <formula>"Napkin Hs"</formula>
    </cfRule>
  </conditionalFormatting>
  <conditionalFormatting sqref="C89">
    <cfRule type="cellIs" dxfId="3386" priority="3600" stopIfTrue="1" operator="equal">
      <formula>"Towel"</formula>
    </cfRule>
    <cfRule type="cellIs" dxfId="3385" priority="3601" stopIfTrue="1" operator="equal">
      <formula>"Napkin Hs"</formula>
    </cfRule>
  </conditionalFormatting>
  <conditionalFormatting sqref="B89:C89">
    <cfRule type="cellIs" dxfId="3384" priority="3598" stopIfTrue="1" operator="equal">
      <formula>"Towel"</formula>
    </cfRule>
    <cfRule type="cellIs" dxfId="3383" priority="3599" stopIfTrue="1" operator="equal">
      <formula>"Napkin Hs"</formula>
    </cfRule>
  </conditionalFormatting>
  <conditionalFormatting sqref="C89">
    <cfRule type="cellIs" dxfId="3382" priority="3606" stopIfTrue="1" operator="equal">
      <formula>"Towel"</formula>
    </cfRule>
    <cfRule type="cellIs" dxfId="3381" priority="3607" stopIfTrue="1" operator="equal">
      <formula>"Napkin Hs"</formula>
    </cfRule>
  </conditionalFormatting>
  <conditionalFormatting sqref="C89">
    <cfRule type="cellIs" dxfId="3380" priority="3608" stopIfTrue="1" operator="equal">
      <formula>"Towel"</formula>
    </cfRule>
    <cfRule type="cellIs" dxfId="3379" priority="3609" stopIfTrue="1" operator="equal">
      <formula>"Napkin Hs"</formula>
    </cfRule>
  </conditionalFormatting>
  <conditionalFormatting sqref="C89">
    <cfRule type="cellIs" dxfId="3378" priority="3590" stopIfTrue="1" operator="equal">
      <formula>"Towel"</formula>
    </cfRule>
    <cfRule type="cellIs" dxfId="3377" priority="3591" stopIfTrue="1" operator="equal">
      <formula>"Napkin Hs"</formula>
    </cfRule>
  </conditionalFormatting>
  <conditionalFormatting sqref="B89:C89">
    <cfRule type="cellIs" dxfId="3376" priority="3592" stopIfTrue="1" operator="equal">
      <formula>"Towel"</formula>
    </cfRule>
    <cfRule type="cellIs" dxfId="3375" priority="3593" stopIfTrue="1" operator="equal">
      <formula>"Napkin Hs"</formula>
    </cfRule>
  </conditionalFormatting>
  <conditionalFormatting sqref="C89">
    <cfRule type="cellIs" dxfId="3374" priority="3588" stopIfTrue="1" operator="equal">
      <formula>"Towel"</formula>
    </cfRule>
    <cfRule type="cellIs" dxfId="3373" priority="3589" stopIfTrue="1" operator="equal">
      <formula>"Napkin Hs"</formula>
    </cfRule>
  </conditionalFormatting>
  <conditionalFormatting sqref="B89:C89">
    <cfRule type="cellIs" dxfId="3372" priority="3586" stopIfTrue="1" operator="equal">
      <formula>"Towel"</formula>
    </cfRule>
    <cfRule type="cellIs" dxfId="3371" priority="3587" stopIfTrue="1" operator="equal">
      <formula>"Napkin Hs"</formula>
    </cfRule>
  </conditionalFormatting>
  <conditionalFormatting sqref="B89:C89">
    <cfRule type="cellIs" dxfId="3370" priority="3564" stopIfTrue="1" operator="equal">
      <formula>"Towel"</formula>
    </cfRule>
    <cfRule type="cellIs" dxfId="3369" priority="3565" stopIfTrue="1" operator="equal">
      <formula>"Napkin Hs"</formula>
    </cfRule>
  </conditionalFormatting>
  <conditionalFormatting sqref="C89">
    <cfRule type="cellIs" dxfId="3368" priority="3560" stopIfTrue="1" operator="equal">
      <formula>"Towel"</formula>
    </cfRule>
    <cfRule type="cellIs" dxfId="3367" priority="3561" stopIfTrue="1" operator="equal">
      <formula>"Napkin Hs"</formula>
    </cfRule>
  </conditionalFormatting>
  <conditionalFormatting sqref="C89">
    <cfRule type="cellIs" dxfId="3366" priority="3563" stopIfTrue="1" operator="equal">
      <formula>"Napkin Hs"</formula>
    </cfRule>
  </conditionalFormatting>
  <conditionalFormatting sqref="C89">
    <cfRule type="cellIs" dxfId="3365" priority="3562" stopIfTrue="1" operator="equal">
      <formula>"Towel"</formula>
    </cfRule>
  </conditionalFormatting>
  <conditionalFormatting sqref="B89">
    <cfRule type="cellIs" dxfId="3364" priority="3558" stopIfTrue="1" operator="equal">
      <formula>"Towel"</formula>
    </cfRule>
    <cfRule type="cellIs" dxfId="3363" priority="3559" stopIfTrue="1" operator="equal">
      <formula>"Napkin Hs"</formula>
    </cfRule>
  </conditionalFormatting>
  <conditionalFormatting sqref="B89">
    <cfRule type="cellIs" dxfId="3362" priority="3556" stopIfTrue="1" operator="equal">
      <formula>"Towel"</formula>
    </cfRule>
    <cfRule type="cellIs" dxfId="3361" priority="3557" stopIfTrue="1" operator="equal">
      <formula>"Napkin Hs"</formula>
    </cfRule>
  </conditionalFormatting>
  <conditionalFormatting sqref="B89">
    <cfRule type="cellIs" dxfId="3360" priority="3554" stopIfTrue="1" operator="equal">
      <formula>"Towel"</formula>
    </cfRule>
    <cfRule type="cellIs" dxfId="3359" priority="3555" stopIfTrue="1" operator="equal">
      <formula>"Napkin Hs"</formula>
    </cfRule>
  </conditionalFormatting>
  <conditionalFormatting sqref="B89">
    <cfRule type="cellIs" dxfId="3358" priority="3552" stopIfTrue="1" operator="equal">
      <formula>"Towel"</formula>
    </cfRule>
    <cfRule type="cellIs" dxfId="3357" priority="3553" stopIfTrue="1" operator="equal">
      <formula>"Napkin Hs"</formula>
    </cfRule>
  </conditionalFormatting>
  <conditionalFormatting sqref="B89">
    <cfRule type="cellIs" dxfId="3356" priority="3550" stopIfTrue="1" operator="equal">
      <formula>"Towel"</formula>
    </cfRule>
    <cfRule type="cellIs" dxfId="3355" priority="3551" stopIfTrue="1" operator="equal">
      <formula>"Napkin Hs"</formula>
    </cfRule>
  </conditionalFormatting>
  <conditionalFormatting sqref="B89">
    <cfRule type="cellIs" dxfId="3354" priority="3548" stopIfTrue="1" operator="equal">
      <formula>"Towel"</formula>
    </cfRule>
    <cfRule type="cellIs" dxfId="3353" priority="3549" stopIfTrue="1" operator="equal">
      <formula>"Napkin Hs"</formula>
    </cfRule>
  </conditionalFormatting>
  <conditionalFormatting sqref="B89">
    <cfRule type="cellIs" dxfId="3352" priority="3546" stopIfTrue="1" operator="equal">
      <formula>"Towel"</formula>
    </cfRule>
    <cfRule type="cellIs" dxfId="3351" priority="3547" stopIfTrue="1" operator="equal">
      <formula>"Napkin Hs"</formula>
    </cfRule>
  </conditionalFormatting>
  <conditionalFormatting sqref="B89">
    <cfRule type="cellIs" dxfId="3350" priority="3544" stopIfTrue="1" operator="equal">
      <formula>"Towel"</formula>
    </cfRule>
    <cfRule type="cellIs" dxfId="3349" priority="3545" stopIfTrue="1" operator="equal">
      <formula>"Napkin Hs"</formula>
    </cfRule>
  </conditionalFormatting>
  <conditionalFormatting sqref="B89">
    <cfRule type="cellIs" dxfId="3348" priority="3543" stopIfTrue="1" operator="equal">
      <formula>"Napkin Hs"</formula>
    </cfRule>
  </conditionalFormatting>
  <conditionalFormatting sqref="B89">
    <cfRule type="cellIs" dxfId="3347" priority="3542" stopIfTrue="1" operator="equal">
      <formula>"Napkin Hs"</formula>
    </cfRule>
  </conditionalFormatting>
  <conditionalFormatting sqref="B89">
    <cfRule type="cellIs" dxfId="3346" priority="3541" stopIfTrue="1" operator="equal">
      <formula>"Napkin Hs"</formula>
    </cfRule>
  </conditionalFormatting>
  <conditionalFormatting sqref="C89">
    <cfRule type="cellIs" dxfId="3345" priority="3539" stopIfTrue="1" operator="equal">
      <formula>"Towel"</formula>
    </cfRule>
    <cfRule type="cellIs" dxfId="3344" priority="3540" stopIfTrue="1" operator="equal">
      <formula>"Napkin Hs"</formula>
    </cfRule>
  </conditionalFormatting>
  <conditionalFormatting sqref="C89">
    <cfRule type="cellIs" dxfId="3343" priority="3535" stopIfTrue="1" operator="equal">
      <formula>"Towel"</formula>
    </cfRule>
    <cfRule type="cellIs" dxfId="3342" priority="3536" stopIfTrue="1" operator="equal">
      <formula>"Napkin Hs"</formula>
    </cfRule>
  </conditionalFormatting>
  <conditionalFormatting sqref="C89">
    <cfRule type="cellIs" dxfId="3341" priority="3537" stopIfTrue="1" operator="equal">
      <formula>"Towel"</formula>
    </cfRule>
    <cfRule type="cellIs" dxfId="3340" priority="3538" stopIfTrue="1" operator="equal">
      <formula>"Napkin Hs"</formula>
    </cfRule>
  </conditionalFormatting>
  <conditionalFormatting sqref="C89">
    <cfRule type="cellIs" dxfId="3339" priority="3533" stopIfTrue="1" operator="equal">
      <formula>"Towel"</formula>
    </cfRule>
    <cfRule type="cellIs" dxfId="3338" priority="3534" stopIfTrue="1" operator="equal">
      <formula>"Napkin Hs"</formula>
    </cfRule>
  </conditionalFormatting>
  <conditionalFormatting sqref="C89">
    <cfRule type="cellIs" dxfId="3337" priority="3531" stopIfTrue="1" operator="equal">
      <formula>"Towel"</formula>
    </cfRule>
    <cfRule type="cellIs" dxfId="3336" priority="3532" stopIfTrue="1" operator="equal">
      <formula>"Napkin Hs"</formula>
    </cfRule>
  </conditionalFormatting>
  <conditionalFormatting sqref="C89">
    <cfRule type="cellIs" dxfId="3335" priority="3529" stopIfTrue="1" operator="equal">
      <formula>"Towel"</formula>
    </cfRule>
    <cfRule type="cellIs" dxfId="3334" priority="3530" stopIfTrue="1" operator="equal">
      <formula>"Napkin Hs"</formula>
    </cfRule>
  </conditionalFormatting>
  <conditionalFormatting sqref="C89">
    <cfRule type="cellIs" dxfId="3333" priority="3521" stopIfTrue="1" operator="equal">
      <formula>"Towel"</formula>
    </cfRule>
    <cfRule type="cellIs" dxfId="3332" priority="3522" stopIfTrue="1" operator="equal">
      <formula>"Napkin Hs"</formula>
    </cfRule>
  </conditionalFormatting>
  <conditionalFormatting sqref="C89">
    <cfRule type="cellIs" dxfId="3331" priority="3523" stopIfTrue="1" operator="equal">
      <formula>"Towel"</formula>
    </cfRule>
    <cfRule type="cellIs" dxfId="3330" priority="3524" stopIfTrue="1" operator="equal">
      <formula>"Napkin Hs"</formula>
    </cfRule>
  </conditionalFormatting>
  <conditionalFormatting sqref="C89">
    <cfRule type="cellIs" dxfId="3329" priority="3519" stopIfTrue="1" operator="equal">
      <formula>"Towel"</formula>
    </cfRule>
    <cfRule type="cellIs" dxfId="3328" priority="3520" stopIfTrue="1" operator="equal">
      <formula>"Napkin Hs"</formula>
    </cfRule>
  </conditionalFormatting>
  <conditionalFormatting sqref="C89">
    <cfRule type="cellIs" dxfId="3327" priority="3517" stopIfTrue="1" operator="equal">
      <formula>"Towel"</formula>
    </cfRule>
    <cfRule type="cellIs" dxfId="3326" priority="3518" stopIfTrue="1" operator="equal">
      <formula>"Napkin Hs"</formula>
    </cfRule>
  </conditionalFormatting>
  <conditionalFormatting sqref="C89">
    <cfRule type="cellIs" dxfId="3325" priority="3525" stopIfTrue="1" operator="equal">
      <formula>"Towel"</formula>
    </cfRule>
    <cfRule type="cellIs" dxfId="3324" priority="3526" stopIfTrue="1" operator="equal">
      <formula>"Napkin Hs"</formula>
    </cfRule>
  </conditionalFormatting>
  <conditionalFormatting sqref="C89">
    <cfRule type="cellIs" dxfId="3323" priority="3527" stopIfTrue="1" operator="equal">
      <formula>"Towel"</formula>
    </cfRule>
    <cfRule type="cellIs" dxfId="3322" priority="3528" stopIfTrue="1" operator="equal">
      <formula>"Napkin Hs"</formula>
    </cfRule>
  </conditionalFormatting>
  <conditionalFormatting sqref="C89">
    <cfRule type="cellIs" dxfId="3321" priority="3515" stopIfTrue="1" operator="equal">
      <formula>"Towel"</formula>
    </cfRule>
    <cfRule type="cellIs" dxfId="3320" priority="3516" stopIfTrue="1" operator="equal">
      <formula>"Napkin Hs"</formula>
    </cfRule>
  </conditionalFormatting>
  <conditionalFormatting sqref="C89">
    <cfRule type="cellIs" dxfId="3319" priority="3511" stopIfTrue="1" operator="equal">
      <formula>"Towel"</formula>
    </cfRule>
    <cfRule type="cellIs" dxfId="3318" priority="3512" stopIfTrue="1" operator="equal">
      <formula>"Napkin Hs"</formula>
    </cfRule>
  </conditionalFormatting>
  <conditionalFormatting sqref="C89">
    <cfRule type="cellIs" dxfId="3317" priority="3513" stopIfTrue="1" operator="equal">
      <formula>"Towel"</formula>
    </cfRule>
    <cfRule type="cellIs" dxfId="3316" priority="3514" stopIfTrue="1" operator="equal">
      <formula>"Napkin Hs"</formula>
    </cfRule>
  </conditionalFormatting>
  <conditionalFormatting sqref="C89">
    <cfRule type="cellIs" dxfId="3315" priority="3509" stopIfTrue="1" operator="equal">
      <formula>"Towel"</formula>
    </cfRule>
    <cfRule type="cellIs" dxfId="3314" priority="3510" stopIfTrue="1" operator="equal">
      <formula>"Napkin Hs"</formula>
    </cfRule>
  </conditionalFormatting>
  <conditionalFormatting sqref="C89">
    <cfRule type="cellIs" dxfId="3313" priority="3507" stopIfTrue="1" operator="equal">
      <formula>"Towel"</formula>
    </cfRule>
    <cfRule type="cellIs" dxfId="3312" priority="3508" stopIfTrue="1" operator="equal">
      <formula>"Napkin Hs"</formula>
    </cfRule>
  </conditionalFormatting>
  <conditionalFormatting sqref="C89">
    <cfRule type="cellIs" dxfId="3311" priority="3505" stopIfTrue="1" operator="equal">
      <formula>"Towel"</formula>
    </cfRule>
    <cfRule type="cellIs" dxfId="3310" priority="3506" stopIfTrue="1" operator="equal">
      <formula>"Napkin Hs"</formula>
    </cfRule>
  </conditionalFormatting>
  <conditionalFormatting sqref="C89">
    <cfRule type="cellIs" dxfId="3309" priority="3497" stopIfTrue="1" operator="equal">
      <formula>"Towel"</formula>
    </cfRule>
    <cfRule type="cellIs" dxfId="3308" priority="3498" stopIfTrue="1" operator="equal">
      <formula>"Napkin Hs"</formula>
    </cfRule>
  </conditionalFormatting>
  <conditionalFormatting sqref="C89">
    <cfRule type="cellIs" dxfId="3307" priority="3499" stopIfTrue="1" operator="equal">
      <formula>"Towel"</formula>
    </cfRule>
    <cfRule type="cellIs" dxfId="3306" priority="3500" stopIfTrue="1" operator="equal">
      <formula>"Napkin Hs"</formula>
    </cfRule>
  </conditionalFormatting>
  <conditionalFormatting sqref="C89">
    <cfRule type="cellIs" dxfId="3305" priority="3495" stopIfTrue="1" operator="equal">
      <formula>"Towel"</formula>
    </cfRule>
    <cfRule type="cellIs" dxfId="3304" priority="3496" stopIfTrue="1" operator="equal">
      <formula>"Napkin Hs"</formula>
    </cfRule>
  </conditionalFormatting>
  <conditionalFormatting sqref="C89">
    <cfRule type="cellIs" dxfId="3303" priority="3493" stopIfTrue="1" operator="equal">
      <formula>"Towel"</formula>
    </cfRule>
    <cfRule type="cellIs" dxfId="3302" priority="3494" stopIfTrue="1" operator="equal">
      <formula>"Napkin Hs"</formula>
    </cfRule>
  </conditionalFormatting>
  <conditionalFormatting sqref="C89">
    <cfRule type="cellIs" dxfId="3301" priority="3501" stopIfTrue="1" operator="equal">
      <formula>"Towel"</formula>
    </cfRule>
    <cfRule type="cellIs" dxfId="3300" priority="3502" stopIfTrue="1" operator="equal">
      <formula>"Napkin Hs"</formula>
    </cfRule>
  </conditionalFormatting>
  <conditionalFormatting sqref="C89">
    <cfRule type="cellIs" dxfId="3299" priority="3503" stopIfTrue="1" operator="equal">
      <formula>"Towel"</formula>
    </cfRule>
    <cfRule type="cellIs" dxfId="3298" priority="3504" stopIfTrue="1" operator="equal">
      <formula>"Napkin Hs"</formula>
    </cfRule>
  </conditionalFormatting>
  <conditionalFormatting sqref="C89">
    <cfRule type="cellIs" dxfId="3297" priority="3491" stopIfTrue="1" operator="equal">
      <formula>"Towel"</formula>
    </cfRule>
    <cfRule type="cellIs" dxfId="3296" priority="3492" stopIfTrue="1" operator="equal">
      <formula>"Napkin Hs"</formula>
    </cfRule>
  </conditionalFormatting>
  <conditionalFormatting sqref="C89">
    <cfRule type="cellIs" dxfId="3295" priority="3487" stopIfTrue="1" operator="equal">
      <formula>"Towel"</formula>
    </cfRule>
    <cfRule type="cellIs" dxfId="3294" priority="3488" stopIfTrue="1" operator="equal">
      <formula>"Napkin Hs"</formula>
    </cfRule>
  </conditionalFormatting>
  <conditionalFormatting sqref="C89">
    <cfRule type="cellIs" dxfId="3293" priority="3489" stopIfTrue="1" operator="equal">
      <formula>"Towel"</formula>
    </cfRule>
    <cfRule type="cellIs" dxfId="3292" priority="3490" stopIfTrue="1" operator="equal">
      <formula>"Napkin Hs"</formula>
    </cfRule>
  </conditionalFormatting>
  <conditionalFormatting sqref="C89">
    <cfRule type="cellIs" dxfId="3291" priority="3483" stopIfTrue="1" operator="equal">
      <formula>"Towel"</formula>
    </cfRule>
    <cfRule type="cellIs" dxfId="3290" priority="3484" stopIfTrue="1" operator="equal">
      <formula>"Napkin Hs"</formula>
    </cfRule>
  </conditionalFormatting>
  <conditionalFormatting sqref="C89">
    <cfRule type="cellIs" dxfId="3289" priority="3485" stopIfTrue="1" operator="equal">
      <formula>"Towel"</formula>
    </cfRule>
    <cfRule type="cellIs" dxfId="3288" priority="3486" stopIfTrue="1" operator="equal">
      <formula>"Napkin Hs"</formula>
    </cfRule>
  </conditionalFormatting>
  <conditionalFormatting sqref="C89">
    <cfRule type="cellIs" dxfId="3287" priority="3481" stopIfTrue="1" operator="equal">
      <formula>"Towel"</formula>
    </cfRule>
    <cfRule type="cellIs" dxfId="3286" priority="3482" stopIfTrue="1" operator="equal">
      <formula>"Napkin Hs"</formula>
    </cfRule>
  </conditionalFormatting>
  <conditionalFormatting sqref="C89">
    <cfRule type="cellIs" dxfId="3285" priority="3475" stopIfTrue="1" operator="equal">
      <formula>"Towel"</formula>
    </cfRule>
    <cfRule type="cellIs" dxfId="3284" priority="3476" stopIfTrue="1" operator="equal">
      <formula>"Napkin Hs"</formula>
    </cfRule>
  </conditionalFormatting>
  <conditionalFormatting sqref="C89">
    <cfRule type="cellIs" dxfId="3283" priority="3479" stopIfTrue="1" operator="equal">
      <formula>"Towel"</formula>
    </cfRule>
    <cfRule type="cellIs" dxfId="3282" priority="3480" stopIfTrue="1" operator="equal">
      <formula>"Napkin Hs"</formula>
    </cfRule>
  </conditionalFormatting>
  <conditionalFormatting sqref="C89">
    <cfRule type="cellIs" dxfId="3281" priority="3477" stopIfTrue="1" operator="equal">
      <formula>"Towel"</formula>
    </cfRule>
    <cfRule type="cellIs" dxfId="3280" priority="3478" stopIfTrue="1" operator="equal">
      <formula>"Napkin Hs"</formula>
    </cfRule>
  </conditionalFormatting>
  <conditionalFormatting sqref="C89">
    <cfRule type="cellIs" dxfId="3279" priority="3469" stopIfTrue="1" operator="equal">
      <formula>"Towel"</formula>
    </cfRule>
    <cfRule type="cellIs" dxfId="3278" priority="3470" stopIfTrue="1" operator="equal">
      <formula>"Napkin Hs"</formula>
    </cfRule>
  </conditionalFormatting>
  <conditionalFormatting sqref="C89">
    <cfRule type="cellIs" dxfId="3277" priority="3471" stopIfTrue="1" operator="equal">
      <formula>"Towel"</formula>
    </cfRule>
    <cfRule type="cellIs" dxfId="3276" priority="3472" stopIfTrue="1" operator="equal">
      <formula>"Napkin Hs"</formula>
    </cfRule>
  </conditionalFormatting>
  <conditionalFormatting sqref="C89">
    <cfRule type="cellIs" dxfId="3275" priority="3473" stopIfTrue="1" operator="equal">
      <formula>"Towel"</formula>
    </cfRule>
    <cfRule type="cellIs" dxfId="3274" priority="3474" stopIfTrue="1" operator="equal">
      <formula>"Napkin Hs"</formula>
    </cfRule>
  </conditionalFormatting>
  <conditionalFormatting sqref="C89">
    <cfRule type="cellIs" dxfId="3273" priority="3467" stopIfTrue="1" operator="equal">
      <formula>"Towel"</formula>
    </cfRule>
    <cfRule type="cellIs" dxfId="3272" priority="3468" stopIfTrue="1" operator="equal">
      <formula>"Napkin Hs"</formula>
    </cfRule>
  </conditionalFormatting>
  <conditionalFormatting sqref="C89">
    <cfRule type="cellIs" dxfId="3271" priority="3465" stopIfTrue="1" operator="equal">
      <formula>"Towel"</formula>
    </cfRule>
    <cfRule type="cellIs" dxfId="3270" priority="3466" stopIfTrue="1" operator="equal">
      <formula>"Napkin Hs"</formula>
    </cfRule>
  </conditionalFormatting>
  <conditionalFormatting sqref="C89">
    <cfRule type="cellIs" dxfId="3269" priority="3441" stopIfTrue="1" operator="equal">
      <formula>"Towel"</formula>
    </cfRule>
  </conditionalFormatting>
  <conditionalFormatting sqref="C89">
    <cfRule type="cellIs" dxfId="3268" priority="3442" stopIfTrue="1" operator="equal">
      <formula>"Napkin Hs"</formula>
    </cfRule>
    <cfRule type="cellIs" dxfId="3267" priority="3447" stopIfTrue="1" operator="equal">
      <formula>"Towel"</formula>
    </cfRule>
    <cfRule type="cellIs" dxfId="3266" priority="3448" stopIfTrue="1" operator="equal">
      <formula>"Napkin Hs"</formula>
    </cfRule>
    <cfRule type="cellIs" dxfId="3265" priority="3457" stopIfTrue="1" operator="equal">
      <formula>"Towel"</formula>
    </cfRule>
    <cfRule type="cellIs" dxfId="3264" priority="3458" stopIfTrue="1" operator="equal">
      <formula>"Napkin Hs"</formula>
    </cfRule>
    <cfRule type="cellIs" dxfId="3263" priority="3463" stopIfTrue="1" operator="equal">
      <formula>"Towel"</formula>
    </cfRule>
    <cfRule type="cellIs" dxfId="3262" priority="3464" stopIfTrue="1" operator="equal">
      <formula>"Napkin Hs"</formula>
    </cfRule>
  </conditionalFormatting>
  <conditionalFormatting sqref="C89">
    <cfRule type="cellIs" dxfId="3261" priority="3443" stopIfTrue="1" operator="equal">
      <formula>"Towel"</formula>
    </cfRule>
    <cfRule type="cellIs" dxfId="3260" priority="3444" stopIfTrue="1" operator="equal">
      <formula>"Napkin Hs"</formula>
    </cfRule>
    <cfRule type="cellIs" dxfId="3259" priority="3445" stopIfTrue="1" operator="equal">
      <formula>"Towel"</formula>
    </cfRule>
    <cfRule type="cellIs" dxfId="3258" priority="3446" stopIfTrue="1" operator="equal">
      <formula>"Napkin Hs"</formula>
    </cfRule>
    <cfRule type="cellIs" dxfId="3257" priority="3449" stopIfTrue="1" operator="equal">
      <formula>"Towel"</formula>
    </cfRule>
    <cfRule type="cellIs" dxfId="3256" priority="3450" stopIfTrue="1" operator="equal">
      <formula>"Napkin Hs"</formula>
    </cfRule>
    <cfRule type="cellIs" dxfId="3255" priority="3451" stopIfTrue="1" operator="equal">
      <formula>"Towel"</formula>
    </cfRule>
    <cfRule type="cellIs" dxfId="3254" priority="3452" stopIfTrue="1" operator="equal">
      <formula>"Napkin Hs"</formula>
    </cfRule>
    <cfRule type="cellIs" dxfId="3253" priority="3453" stopIfTrue="1" operator="equal">
      <formula>"Towel"</formula>
    </cfRule>
    <cfRule type="cellIs" dxfId="3252" priority="3454" stopIfTrue="1" operator="equal">
      <formula>"Napkin Hs"</formula>
    </cfRule>
    <cfRule type="cellIs" dxfId="3251" priority="3455" stopIfTrue="1" operator="equal">
      <formula>"Towel"</formula>
    </cfRule>
    <cfRule type="cellIs" dxfId="3250" priority="3456" stopIfTrue="1" operator="equal">
      <formula>"Napkin Hs"</formula>
    </cfRule>
    <cfRule type="cellIs" dxfId="3249" priority="3459" stopIfTrue="1" operator="equal">
      <formula>"Towel"</formula>
    </cfRule>
    <cfRule type="cellIs" dxfId="3248" priority="3460" stopIfTrue="1" operator="equal">
      <formula>"Napkin Hs"</formula>
    </cfRule>
    <cfRule type="cellIs" dxfId="3247" priority="3462" stopIfTrue="1" operator="equal">
      <formula>"Napkin Hs"</formula>
    </cfRule>
  </conditionalFormatting>
  <conditionalFormatting sqref="C89">
    <cfRule type="cellIs" dxfId="3246" priority="3461" stopIfTrue="1" operator="equal">
      <formula>"Towel"</formula>
    </cfRule>
  </conditionalFormatting>
  <conditionalFormatting sqref="C89">
    <cfRule type="cellIs" dxfId="3245" priority="3439" stopIfTrue="1" operator="equal">
      <formula>"Towel"</formula>
    </cfRule>
    <cfRule type="cellIs" dxfId="3244" priority="3440" stopIfTrue="1" operator="equal">
      <formula>"Napkin Hs"</formula>
    </cfRule>
  </conditionalFormatting>
  <conditionalFormatting sqref="C89">
    <cfRule type="cellIs" dxfId="3243" priority="3438" stopIfTrue="1" operator="equal">
      <formula>"Napkin Hs"</formula>
    </cfRule>
  </conditionalFormatting>
  <conditionalFormatting sqref="C89">
    <cfRule type="cellIs" dxfId="3242" priority="3437" stopIfTrue="1" operator="equal">
      <formula>"Towel"</formula>
    </cfRule>
  </conditionalFormatting>
  <conditionalFormatting sqref="C89">
    <cfRule type="cellIs" dxfId="3241" priority="3435" stopIfTrue="1" operator="equal">
      <formula>"Towel"</formula>
    </cfRule>
  </conditionalFormatting>
  <conditionalFormatting sqref="C89">
    <cfRule type="cellIs" dxfId="3240" priority="3436" stopIfTrue="1" operator="equal">
      <formula>"Napkin Hs"</formula>
    </cfRule>
  </conditionalFormatting>
  <conditionalFormatting sqref="C89">
    <cfRule type="cellIs" dxfId="3239" priority="3339" stopIfTrue="1" operator="equal">
      <formula>"Towel"</formula>
    </cfRule>
  </conditionalFormatting>
  <conditionalFormatting sqref="C89">
    <cfRule type="cellIs" dxfId="3238" priority="3349" stopIfTrue="1" operator="equal">
      <formula>"Towel"</formula>
    </cfRule>
    <cfRule type="cellIs" dxfId="3237" priority="3350" stopIfTrue="1" operator="equal">
      <formula>"Napkin Hs"</formula>
    </cfRule>
    <cfRule type="cellIs" dxfId="3236" priority="3355" stopIfTrue="1" operator="equal">
      <formula>"Towel"</formula>
    </cfRule>
    <cfRule type="cellIs" dxfId="3235" priority="3356" stopIfTrue="1" operator="equal">
      <formula>"Napkin Hs"</formula>
    </cfRule>
    <cfRule type="cellIs" dxfId="3234" priority="3361" stopIfTrue="1" operator="equal">
      <formula>"Towel"</formula>
    </cfRule>
    <cfRule type="cellIs" dxfId="3233" priority="3362" stopIfTrue="1" operator="equal">
      <formula>"Napkin Hs"</formula>
    </cfRule>
    <cfRule type="cellIs" dxfId="3232" priority="3363" stopIfTrue="1" operator="equal">
      <formula>"Towel"</formula>
    </cfRule>
    <cfRule type="cellIs" dxfId="3231" priority="3364" stopIfTrue="1" operator="equal">
      <formula>"Napkin Hs"</formula>
    </cfRule>
    <cfRule type="cellIs" dxfId="3230" priority="3369" stopIfTrue="1" operator="equal">
      <formula>"Towel"</formula>
    </cfRule>
    <cfRule type="cellIs" dxfId="3229" priority="3370" stopIfTrue="1" operator="equal">
      <formula>"Napkin Hs"</formula>
    </cfRule>
    <cfRule type="cellIs" dxfId="3228" priority="3379" stopIfTrue="1" operator="equal">
      <formula>"Towel"</formula>
    </cfRule>
    <cfRule type="cellIs" dxfId="3227" priority="3380" stopIfTrue="1" operator="equal">
      <formula>"Napkin Hs"</formula>
    </cfRule>
    <cfRule type="cellIs" dxfId="3226" priority="3385" stopIfTrue="1" operator="equal">
      <formula>"Towel"</formula>
    </cfRule>
    <cfRule type="cellIs" dxfId="3225" priority="3386" stopIfTrue="1" operator="equal">
      <formula>"Napkin Hs"</formula>
    </cfRule>
    <cfRule type="cellIs" dxfId="3224" priority="3387" stopIfTrue="1" operator="equal">
      <formula>"Towel"</formula>
    </cfRule>
    <cfRule type="cellIs" dxfId="3223" priority="3388" stopIfTrue="1" operator="equal">
      <formula>"Napkin Hs"</formula>
    </cfRule>
    <cfRule type="cellIs" dxfId="3222" priority="3393" stopIfTrue="1" operator="equal">
      <formula>"Towel"</formula>
    </cfRule>
    <cfRule type="cellIs" dxfId="3221" priority="3394" stopIfTrue="1" operator="equal">
      <formula>"Napkin Hs"</formula>
    </cfRule>
    <cfRule type="cellIs" dxfId="3220" priority="3403" stopIfTrue="1" operator="equal">
      <formula>"Towel"</formula>
    </cfRule>
    <cfRule type="cellIs" dxfId="3219" priority="3404" stopIfTrue="1" operator="equal">
      <formula>"Napkin Hs"</formula>
    </cfRule>
    <cfRule type="cellIs" dxfId="3218" priority="3405" stopIfTrue="1" operator="equal">
      <formula>"Towel"</formula>
    </cfRule>
    <cfRule type="cellIs" dxfId="3217" priority="3406" stopIfTrue="1" operator="equal">
      <formula>"Napkin Hs"</formula>
    </cfRule>
    <cfRule type="cellIs" dxfId="3216" priority="3411" stopIfTrue="1" operator="equal">
      <formula>"Towel"</formula>
    </cfRule>
    <cfRule type="cellIs" dxfId="3215" priority="3412" stopIfTrue="1" operator="equal">
      <formula>"Napkin Hs"</formula>
    </cfRule>
    <cfRule type="cellIs" dxfId="3214" priority="3421" stopIfTrue="1" operator="equal">
      <formula>"Towel"</formula>
    </cfRule>
    <cfRule type="cellIs" dxfId="3213" priority="3422" stopIfTrue="1" operator="equal">
      <formula>"Napkin Hs"</formula>
    </cfRule>
    <cfRule type="cellIs" dxfId="3212" priority="3423" stopIfTrue="1" operator="equal">
      <formula>"Towel"</formula>
    </cfRule>
    <cfRule type="cellIs" dxfId="3211" priority="3424" stopIfTrue="1" operator="equal">
      <formula>"Napkin Hs"</formula>
    </cfRule>
    <cfRule type="cellIs" dxfId="3210" priority="3430" stopIfTrue="1" operator="equal">
      <formula>"Napkin Hs"</formula>
    </cfRule>
  </conditionalFormatting>
  <conditionalFormatting sqref="C89">
    <cfRule type="cellIs" dxfId="3209" priority="3429" stopIfTrue="1" operator="equal">
      <formula>"Towel"</formula>
    </cfRule>
  </conditionalFormatting>
  <conditionalFormatting sqref="C89">
    <cfRule type="cellIs" dxfId="3208" priority="3340" stopIfTrue="1" operator="equal">
      <formula>"Napkin Hs"</formula>
    </cfRule>
    <cfRule type="cellIs" dxfId="3207" priority="3341" stopIfTrue="1" operator="equal">
      <formula>"Towel"</formula>
    </cfRule>
    <cfRule type="cellIs" dxfId="3206" priority="3342" stopIfTrue="1" operator="equal">
      <formula>"Napkin Hs"</formula>
    </cfRule>
    <cfRule type="cellIs" dxfId="3205" priority="3343" stopIfTrue="1" operator="equal">
      <formula>"Towel"</formula>
    </cfRule>
    <cfRule type="cellIs" dxfId="3204" priority="3344" stopIfTrue="1" operator="equal">
      <formula>"Napkin Hs"</formula>
    </cfRule>
    <cfRule type="cellIs" dxfId="3203" priority="3345" stopIfTrue="1" operator="equal">
      <formula>"Towel"</formula>
    </cfRule>
    <cfRule type="cellIs" dxfId="3202" priority="3346" stopIfTrue="1" operator="equal">
      <formula>"Napkin Hs"</formula>
    </cfRule>
    <cfRule type="cellIs" dxfId="3201" priority="3347" stopIfTrue="1" operator="equal">
      <formula>"Towel"</formula>
    </cfRule>
    <cfRule type="cellIs" dxfId="3200" priority="3348" stopIfTrue="1" operator="equal">
      <formula>"Napkin Hs"</formula>
    </cfRule>
    <cfRule type="cellIs" dxfId="3199" priority="3351" stopIfTrue="1" operator="equal">
      <formula>"Towel"</formula>
    </cfRule>
    <cfRule type="cellIs" dxfId="3198" priority="3352" stopIfTrue="1" operator="equal">
      <formula>"Napkin Hs"</formula>
    </cfRule>
    <cfRule type="cellIs" dxfId="3197" priority="3353" stopIfTrue="1" operator="equal">
      <formula>"Towel"</formula>
    </cfRule>
    <cfRule type="cellIs" dxfId="3196" priority="3354" stopIfTrue="1" operator="equal">
      <formula>"Napkin Hs"</formula>
    </cfRule>
    <cfRule type="cellIs" dxfId="3195" priority="3357" stopIfTrue="1" operator="equal">
      <formula>"Towel"</formula>
    </cfRule>
    <cfRule type="cellIs" dxfId="3194" priority="3358" stopIfTrue="1" operator="equal">
      <formula>"Napkin Hs"</formula>
    </cfRule>
    <cfRule type="cellIs" dxfId="3193" priority="3359" stopIfTrue="1" operator="equal">
      <formula>"Towel"</formula>
    </cfRule>
    <cfRule type="cellIs" dxfId="3192" priority="3360" stopIfTrue="1" operator="equal">
      <formula>"Napkin Hs"</formula>
    </cfRule>
    <cfRule type="cellIs" dxfId="3191" priority="3365" stopIfTrue="1" operator="equal">
      <formula>"Towel"</formula>
    </cfRule>
    <cfRule type="cellIs" dxfId="3190" priority="3366" stopIfTrue="1" operator="equal">
      <formula>"Napkin Hs"</formula>
    </cfRule>
    <cfRule type="cellIs" dxfId="3189" priority="3367" stopIfTrue="1" operator="equal">
      <formula>"Towel"</formula>
    </cfRule>
    <cfRule type="cellIs" dxfId="3188" priority="3368" stopIfTrue="1" operator="equal">
      <formula>"Napkin Hs"</formula>
    </cfRule>
    <cfRule type="cellIs" dxfId="3187" priority="3371" stopIfTrue="1" operator="equal">
      <formula>"Towel"</formula>
    </cfRule>
    <cfRule type="cellIs" dxfId="3186" priority="3372" stopIfTrue="1" operator="equal">
      <formula>"Napkin Hs"</formula>
    </cfRule>
    <cfRule type="cellIs" dxfId="3185" priority="3373" stopIfTrue="1" operator="equal">
      <formula>"Towel"</formula>
    </cfRule>
    <cfRule type="cellIs" dxfId="3184" priority="3374" stopIfTrue="1" operator="equal">
      <formula>"Napkin Hs"</formula>
    </cfRule>
    <cfRule type="cellIs" dxfId="3183" priority="3375" stopIfTrue="1" operator="equal">
      <formula>"Towel"</formula>
    </cfRule>
    <cfRule type="cellIs" dxfId="3182" priority="3376" stopIfTrue="1" operator="equal">
      <formula>"Napkin Hs"</formula>
    </cfRule>
    <cfRule type="cellIs" dxfId="3181" priority="3377" stopIfTrue="1" operator="equal">
      <formula>"Towel"</formula>
    </cfRule>
    <cfRule type="cellIs" dxfId="3180" priority="3378" stopIfTrue="1" operator="equal">
      <formula>"Napkin Hs"</formula>
    </cfRule>
    <cfRule type="cellIs" dxfId="3179" priority="3381" stopIfTrue="1" operator="equal">
      <formula>"Towel"</formula>
    </cfRule>
    <cfRule type="cellIs" dxfId="3178" priority="3382" stopIfTrue="1" operator="equal">
      <formula>"Napkin Hs"</formula>
    </cfRule>
    <cfRule type="cellIs" dxfId="3177" priority="3383" stopIfTrue="1" operator="equal">
      <formula>"Towel"</formula>
    </cfRule>
    <cfRule type="cellIs" dxfId="3176" priority="3384" stopIfTrue="1" operator="equal">
      <formula>"Napkin Hs"</formula>
    </cfRule>
    <cfRule type="cellIs" dxfId="3175" priority="3389" stopIfTrue="1" operator="equal">
      <formula>"Towel"</formula>
    </cfRule>
    <cfRule type="cellIs" dxfId="3174" priority="3390" stopIfTrue="1" operator="equal">
      <formula>"Napkin Hs"</formula>
    </cfRule>
    <cfRule type="cellIs" dxfId="3173" priority="3391" stopIfTrue="1" operator="equal">
      <formula>"Towel"</formula>
    </cfRule>
    <cfRule type="cellIs" dxfId="3172" priority="3392" stopIfTrue="1" operator="equal">
      <formula>"Napkin Hs"</formula>
    </cfRule>
    <cfRule type="cellIs" dxfId="3171" priority="3395" stopIfTrue="1" operator="equal">
      <formula>"Towel"</formula>
    </cfRule>
    <cfRule type="cellIs" dxfId="3170" priority="3396" stopIfTrue="1" operator="equal">
      <formula>"Napkin Hs"</formula>
    </cfRule>
    <cfRule type="cellIs" dxfId="3169" priority="3397" stopIfTrue="1" operator="equal">
      <formula>"Towel"</formula>
    </cfRule>
    <cfRule type="cellIs" dxfId="3168" priority="3398" stopIfTrue="1" operator="equal">
      <formula>"Napkin Hs"</formula>
    </cfRule>
    <cfRule type="cellIs" dxfId="3167" priority="3399" stopIfTrue="1" operator="equal">
      <formula>"Towel"</formula>
    </cfRule>
    <cfRule type="cellIs" dxfId="3166" priority="3400" stopIfTrue="1" operator="equal">
      <formula>"Napkin Hs"</formula>
    </cfRule>
    <cfRule type="cellIs" dxfId="3165" priority="3401" stopIfTrue="1" operator="equal">
      <formula>"Towel"</formula>
    </cfRule>
    <cfRule type="cellIs" dxfId="3164" priority="3402" stopIfTrue="1" operator="equal">
      <formula>"Napkin Hs"</formula>
    </cfRule>
    <cfRule type="cellIs" dxfId="3163" priority="3407" stopIfTrue="1" operator="equal">
      <formula>"Towel"</formula>
    </cfRule>
    <cfRule type="cellIs" dxfId="3162" priority="3408" stopIfTrue="1" operator="equal">
      <formula>"Napkin Hs"</formula>
    </cfRule>
    <cfRule type="cellIs" dxfId="3161" priority="3409" stopIfTrue="1" operator="equal">
      <formula>"Towel"</formula>
    </cfRule>
    <cfRule type="cellIs" dxfId="3160" priority="3410" stopIfTrue="1" operator="equal">
      <formula>"Napkin Hs"</formula>
    </cfRule>
    <cfRule type="cellIs" dxfId="3159" priority="3413" stopIfTrue="1" operator="equal">
      <formula>"Towel"</formula>
    </cfRule>
    <cfRule type="cellIs" dxfId="3158" priority="3414" stopIfTrue="1" operator="equal">
      <formula>"Napkin Hs"</formula>
    </cfRule>
    <cfRule type="cellIs" dxfId="3157" priority="3415" stopIfTrue="1" operator="equal">
      <formula>"Towel"</formula>
    </cfRule>
    <cfRule type="cellIs" dxfId="3156" priority="3416" stopIfTrue="1" operator="equal">
      <formula>"Napkin Hs"</formula>
    </cfRule>
    <cfRule type="cellIs" dxfId="3155" priority="3417" stopIfTrue="1" operator="equal">
      <formula>"Towel"</formula>
    </cfRule>
    <cfRule type="cellIs" dxfId="3154" priority="3418" stopIfTrue="1" operator="equal">
      <formula>"Napkin Hs"</formula>
    </cfRule>
    <cfRule type="cellIs" dxfId="3153" priority="3419" stopIfTrue="1" operator="equal">
      <formula>"Towel"</formula>
    </cfRule>
    <cfRule type="cellIs" dxfId="3152" priority="3420" stopIfTrue="1" operator="equal">
      <formula>"Napkin Hs"</formula>
    </cfRule>
    <cfRule type="cellIs" dxfId="3151" priority="3425" stopIfTrue="1" operator="equal">
      <formula>"Towel"</formula>
    </cfRule>
    <cfRule type="cellIs" dxfId="3150" priority="3426" stopIfTrue="1" operator="equal">
      <formula>"Napkin Hs"</formula>
    </cfRule>
    <cfRule type="cellIs" dxfId="3149" priority="3427" stopIfTrue="1" operator="equal">
      <formula>"Towel"</formula>
    </cfRule>
    <cfRule type="cellIs" dxfId="3148" priority="3428" stopIfTrue="1" operator="equal">
      <formula>"Napkin Hs"</formula>
    </cfRule>
    <cfRule type="cellIs" dxfId="3147" priority="3431" stopIfTrue="1" operator="equal">
      <formula>"Towel"</formula>
    </cfRule>
    <cfRule type="cellIs" dxfId="3146" priority="3432" stopIfTrue="1" operator="equal">
      <formula>"Napkin Hs"</formula>
    </cfRule>
    <cfRule type="cellIs" dxfId="3145" priority="3433" stopIfTrue="1" operator="equal">
      <formula>"Towel"</formula>
    </cfRule>
    <cfRule type="cellIs" dxfId="3144" priority="3434" stopIfTrue="1" operator="equal">
      <formula>"Napkin Hs"</formula>
    </cfRule>
  </conditionalFormatting>
  <conditionalFormatting sqref="C89">
    <cfRule type="cellIs" dxfId="3143" priority="3338" stopIfTrue="1" operator="equal">
      <formula>"Napkin Hs"</formula>
    </cfRule>
  </conditionalFormatting>
  <conditionalFormatting sqref="C89">
    <cfRule type="cellIs" dxfId="3142" priority="3337" stopIfTrue="1" operator="equal">
      <formula>"Napkin Hs"</formula>
    </cfRule>
  </conditionalFormatting>
  <conditionalFormatting sqref="C89">
    <cfRule type="cellIs" dxfId="3141" priority="3336" stopIfTrue="1" operator="equal">
      <formula>"Napkin Hs"</formula>
    </cfRule>
  </conditionalFormatting>
  <conditionalFormatting sqref="C89">
    <cfRule type="cellIs" dxfId="3140" priority="3335" stopIfTrue="1" operator="equal">
      <formula>"Napkin Hs"</formula>
    </cfRule>
  </conditionalFormatting>
  <conditionalFormatting sqref="C89">
    <cfRule type="cellIs" dxfId="3139" priority="3334" stopIfTrue="1" operator="equal">
      <formula>"Napkin Hs"</formula>
    </cfRule>
  </conditionalFormatting>
  <conditionalFormatting sqref="C89">
    <cfRule type="cellIs" dxfId="3138" priority="3333" stopIfTrue="1" operator="equal">
      <formula>"Napkin Hs"</formula>
    </cfRule>
  </conditionalFormatting>
  <conditionalFormatting sqref="C89">
    <cfRule type="cellIs" dxfId="3137" priority="3329" stopIfTrue="1" operator="equal">
      <formula>"Towel"</formula>
    </cfRule>
    <cfRule type="cellIs" dxfId="3136" priority="3330" stopIfTrue="1" operator="equal">
      <formula>"Napkin Hs"</formula>
    </cfRule>
  </conditionalFormatting>
  <conditionalFormatting sqref="C89">
    <cfRule type="cellIs" dxfId="3135" priority="3331" stopIfTrue="1" operator="equal">
      <formula>"Towel"</formula>
    </cfRule>
    <cfRule type="cellIs" dxfId="3134" priority="3332" stopIfTrue="1" operator="equal">
      <formula>"Napkin Hs"</formula>
    </cfRule>
  </conditionalFormatting>
  <conditionalFormatting sqref="C89">
    <cfRule type="cellIs" dxfId="3133" priority="3325" stopIfTrue="1" operator="equal">
      <formula>"Towel"</formula>
    </cfRule>
    <cfRule type="cellIs" dxfId="3132" priority="3326" stopIfTrue="1" operator="equal">
      <formula>"Napkin Hs"</formula>
    </cfRule>
  </conditionalFormatting>
  <conditionalFormatting sqref="C89">
    <cfRule type="cellIs" dxfId="3131" priority="3327" stopIfTrue="1" operator="equal">
      <formula>"Towel"</formula>
    </cfRule>
    <cfRule type="cellIs" dxfId="3130" priority="3328" stopIfTrue="1" operator="equal">
      <formula>"Napkin Hs"</formula>
    </cfRule>
  </conditionalFormatting>
  <conditionalFormatting sqref="C89">
    <cfRule type="cellIs" dxfId="3129" priority="3323" stopIfTrue="1" operator="equal">
      <formula>"Towel"</formula>
    </cfRule>
    <cfRule type="cellIs" dxfId="3128" priority="3324" stopIfTrue="1" operator="equal">
      <formula>"Napkin Hs"</formula>
    </cfRule>
  </conditionalFormatting>
  <conditionalFormatting sqref="C89">
    <cfRule type="cellIs" dxfId="3127" priority="3319" stopIfTrue="1" operator="equal">
      <formula>"Towel"</formula>
    </cfRule>
    <cfRule type="cellIs" dxfId="3126" priority="3320" stopIfTrue="1" operator="equal">
      <formula>"Napkin Hs"</formula>
    </cfRule>
  </conditionalFormatting>
  <conditionalFormatting sqref="C89">
    <cfRule type="cellIs" dxfId="3125" priority="3321" stopIfTrue="1" operator="equal">
      <formula>"Towel"</formula>
    </cfRule>
    <cfRule type="cellIs" dxfId="3124" priority="3322" stopIfTrue="1" operator="equal">
      <formula>"Napkin Hs"</formula>
    </cfRule>
  </conditionalFormatting>
  <conditionalFormatting sqref="C89">
    <cfRule type="cellIs" dxfId="3123" priority="3315" stopIfTrue="1" operator="equal">
      <formula>"Towel"</formula>
    </cfRule>
    <cfRule type="cellIs" dxfId="3122" priority="3316" stopIfTrue="1" operator="equal">
      <formula>"Napkin Hs"</formula>
    </cfRule>
  </conditionalFormatting>
  <conditionalFormatting sqref="C89">
    <cfRule type="cellIs" dxfId="3121" priority="3317" stopIfTrue="1" operator="equal">
      <formula>"Towel"</formula>
    </cfRule>
    <cfRule type="cellIs" dxfId="3120" priority="3318" stopIfTrue="1" operator="equal">
      <formula>"Napkin Hs"</formula>
    </cfRule>
  </conditionalFormatting>
  <conditionalFormatting sqref="C89">
    <cfRule type="cellIs" dxfId="3119" priority="3313" stopIfTrue="1" operator="equal">
      <formula>"Towel"</formula>
    </cfRule>
    <cfRule type="cellIs" dxfId="3118" priority="3314" stopIfTrue="1" operator="equal">
      <formula>"Napkin Hs"</formula>
    </cfRule>
  </conditionalFormatting>
  <conditionalFormatting sqref="C89">
    <cfRule type="cellIs" dxfId="3117" priority="3307" stopIfTrue="1" operator="equal">
      <formula>"Towel"</formula>
    </cfRule>
    <cfRule type="cellIs" dxfId="3116" priority="3308" stopIfTrue="1" operator="equal">
      <formula>"Napkin Hs"</formula>
    </cfRule>
  </conditionalFormatting>
  <conditionalFormatting sqref="C89">
    <cfRule type="cellIs" dxfId="3115" priority="3311" stopIfTrue="1" operator="equal">
      <formula>"Towel"</formula>
    </cfRule>
    <cfRule type="cellIs" dxfId="3114" priority="3312" stopIfTrue="1" operator="equal">
      <formula>"Napkin Hs"</formula>
    </cfRule>
  </conditionalFormatting>
  <conditionalFormatting sqref="C89">
    <cfRule type="cellIs" dxfId="3113" priority="3309" stopIfTrue="1" operator="equal">
      <formula>"Towel"</formula>
    </cfRule>
    <cfRule type="cellIs" dxfId="3112" priority="3310" stopIfTrue="1" operator="equal">
      <formula>"Napkin Hs"</formula>
    </cfRule>
  </conditionalFormatting>
  <conditionalFormatting sqref="C89">
    <cfRule type="cellIs" dxfId="3111" priority="3301" stopIfTrue="1" operator="equal">
      <formula>"Towel"</formula>
    </cfRule>
    <cfRule type="cellIs" dxfId="3110" priority="3302" stopIfTrue="1" operator="equal">
      <formula>"Napkin Hs"</formula>
    </cfRule>
  </conditionalFormatting>
  <conditionalFormatting sqref="C89">
    <cfRule type="cellIs" dxfId="3109" priority="3303" stopIfTrue="1" operator="equal">
      <formula>"Towel"</formula>
    </cfRule>
    <cfRule type="cellIs" dxfId="3108" priority="3304" stopIfTrue="1" operator="equal">
      <formula>"Napkin Hs"</formula>
    </cfRule>
  </conditionalFormatting>
  <conditionalFormatting sqref="C89">
    <cfRule type="cellIs" dxfId="3107" priority="3305" stopIfTrue="1" operator="equal">
      <formula>"Towel"</formula>
    </cfRule>
    <cfRule type="cellIs" dxfId="3106" priority="3306" stopIfTrue="1" operator="equal">
      <formula>"Napkin Hs"</formula>
    </cfRule>
  </conditionalFormatting>
  <conditionalFormatting sqref="C89">
    <cfRule type="cellIs" dxfId="3105" priority="3299" stopIfTrue="1" operator="equal">
      <formula>"Towel"</formula>
    </cfRule>
    <cfRule type="cellIs" dxfId="3104" priority="3300" stopIfTrue="1" operator="equal">
      <formula>"Napkin Hs"</formula>
    </cfRule>
  </conditionalFormatting>
  <conditionalFormatting sqref="C89">
    <cfRule type="cellIs" dxfId="3103" priority="3297" stopIfTrue="1" operator="equal">
      <formula>"Towel"</formula>
    </cfRule>
    <cfRule type="cellIs" dxfId="3102" priority="3298" stopIfTrue="1" operator="equal">
      <formula>"Napkin Hs"</formula>
    </cfRule>
  </conditionalFormatting>
  <conditionalFormatting sqref="C89">
    <cfRule type="cellIs" dxfId="3101" priority="3273" stopIfTrue="1" operator="equal">
      <formula>"Towel"</formula>
    </cfRule>
  </conditionalFormatting>
  <conditionalFormatting sqref="C89">
    <cfRule type="cellIs" dxfId="3100" priority="3274" stopIfTrue="1" operator="equal">
      <formula>"Napkin Hs"</formula>
    </cfRule>
    <cfRule type="cellIs" dxfId="3099" priority="3279" stopIfTrue="1" operator="equal">
      <formula>"Towel"</formula>
    </cfRule>
    <cfRule type="cellIs" dxfId="3098" priority="3280" stopIfTrue="1" operator="equal">
      <formula>"Napkin Hs"</formula>
    </cfRule>
    <cfRule type="cellIs" dxfId="3097" priority="3289" stopIfTrue="1" operator="equal">
      <formula>"Towel"</formula>
    </cfRule>
    <cfRule type="cellIs" dxfId="3096" priority="3290" stopIfTrue="1" operator="equal">
      <formula>"Napkin Hs"</formula>
    </cfRule>
    <cfRule type="cellIs" dxfId="3095" priority="3295" stopIfTrue="1" operator="equal">
      <formula>"Towel"</formula>
    </cfRule>
    <cfRule type="cellIs" dxfId="3094" priority="3296" stopIfTrue="1" operator="equal">
      <formula>"Napkin Hs"</formula>
    </cfRule>
  </conditionalFormatting>
  <conditionalFormatting sqref="C89">
    <cfRule type="cellIs" dxfId="3093" priority="3275" stopIfTrue="1" operator="equal">
      <formula>"Towel"</formula>
    </cfRule>
    <cfRule type="cellIs" dxfId="3092" priority="3276" stopIfTrue="1" operator="equal">
      <formula>"Napkin Hs"</formula>
    </cfRule>
    <cfRule type="cellIs" dxfId="3091" priority="3277" stopIfTrue="1" operator="equal">
      <formula>"Towel"</formula>
    </cfRule>
    <cfRule type="cellIs" dxfId="3090" priority="3278" stopIfTrue="1" operator="equal">
      <formula>"Napkin Hs"</formula>
    </cfRule>
    <cfRule type="cellIs" dxfId="3089" priority="3281" stopIfTrue="1" operator="equal">
      <formula>"Towel"</formula>
    </cfRule>
    <cfRule type="cellIs" dxfId="3088" priority="3282" stopIfTrue="1" operator="equal">
      <formula>"Napkin Hs"</formula>
    </cfRule>
    <cfRule type="cellIs" dxfId="3087" priority="3283" stopIfTrue="1" operator="equal">
      <formula>"Towel"</formula>
    </cfRule>
    <cfRule type="cellIs" dxfId="3086" priority="3284" stopIfTrue="1" operator="equal">
      <formula>"Napkin Hs"</formula>
    </cfRule>
    <cfRule type="cellIs" dxfId="3085" priority="3285" stopIfTrue="1" operator="equal">
      <formula>"Towel"</formula>
    </cfRule>
    <cfRule type="cellIs" dxfId="3084" priority="3286" stopIfTrue="1" operator="equal">
      <formula>"Napkin Hs"</formula>
    </cfRule>
    <cfRule type="cellIs" dxfId="3083" priority="3287" stopIfTrue="1" operator="equal">
      <formula>"Towel"</formula>
    </cfRule>
    <cfRule type="cellIs" dxfId="3082" priority="3288" stopIfTrue="1" operator="equal">
      <formula>"Napkin Hs"</formula>
    </cfRule>
    <cfRule type="cellIs" dxfId="3081" priority="3291" stopIfTrue="1" operator="equal">
      <formula>"Towel"</formula>
    </cfRule>
    <cfRule type="cellIs" dxfId="3080" priority="3292" stopIfTrue="1" operator="equal">
      <formula>"Napkin Hs"</formula>
    </cfRule>
    <cfRule type="cellIs" dxfId="3079" priority="3294" stopIfTrue="1" operator="equal">
      <formula>"Napkin Hs"</formula>
    </cfRule>
  </conditionalFormatting>
  <conditionalFormatting sqref="C89">
    <cfRule type="cellIs" dxfId="3078" priority="3293" stopIfTrue="1" operator="equal">
      <formula>"Towel"</formula>
    </cfRule>
  </conditionalFormatting>
  <conditionalFormatting sqref="C89">
    <cfRule type="cellIs" dxfId="3077" priority="3271" stopIfTrue="1" operator="equal">
      <formula>"Towel"</formula>
    </cfRule>
    <cfRule type="cellIs" dxfId="3076" priority="3272" stopIfTrue="1" operator="equal">
      <formula>"Napkin Hs"</formula>
    </cfRule>
  </conditionalFormatting>
  <conditionalFormatting sqref="C89">
    <cfRule type="cellIs" dxfId="3075" priority="3270" stopIfTrue="1" operator="equal">
      <formula>"Napkin Hs"</formula>
    </cfRule>
  </conditionalFormatting>
  <conditionalFormatting sqref="C89">
    <cfRule type="cellIs" dxfId="3074" priority="3269" stopIfTrue="1" operator="equal">
      <formula>"Towel"</formula>
    </cfRule>
  </conditionalFormatting>
  <conditionalFormatting sqref="C89">
    <cfRule type="cellIs" dxfId="3073" priority="3267" stopIfTrue="1" operator="equal">
      <formula>"Towel"</formula>
    </cfRule>
  </conditionalFormatting>
  <conditionalFormatting sqref="C89">
    <cfRule type="cellIs" dxfId="3072" priority="3268" stopIfTrue="1" operator="equal">
      <formula>"Napkin Hs"</formula>
    </cfRule>
  </conditionalFormatting>
  <conditionalFormatting sqref="C89">
    <cfRule type="cellIs" dxfId="3071" priority="3171" stopIfTrue="1" operator="equal">
      <formula>"Towel"</formula>
    </cfRule>
  </conditionalFormatting>
  <conditionalFormatting sqref="C89">
    <cfRule type="cellIs" dxfId="3070" priority="3181" stopIfTrue="1" operator="equal">
      <formula>"Towel"</formula>
    </cfRule>
    <cfRule type="cellIs" dxfId="3069" priority="3182" stopIfTrue="1" operator="equal">
      <formula>"Napkin Hs"</formula>
    </cfRule>
    <cfRule type="cellIs" dxfId="3068" priority="3187" stopIfTrue="1" operator="equal">
      <formula>"Towel"</formula>
    </cfRule>
    <cfRule type="cellIs" dxfId="3067" priority="3188" stopIfTrue="1" operator="equal">
      <formula>"Napkin Hs"</formula>
    </cfRule>
    <cfRule type="cellIs" dxfId="3066" priority="3193" stopIfTrue="1" operator="equal">
      <formula>"Towel"</formula>
    </cfRule>
    <cfRule type="cellIs" dxfId="3065" priority="3194" stopIfTrue="1" operator="equal">
      <formula>"Napkin Hs"</formula>
    </cfRule>
    <cfRule type="cellIs" dxfId="3064" priority="3195" stopIfTrue="1" operator="equal">
      <formula>"Towel"</formula>
    </cfRule>
    <cfRule type="cellIs" dxfId="3063" priority="3196" stopIfTrue="1" operator="equal">
      <formula>"Napkin Hs"</formula>
    </cfRule>
    <cfRule type="cellIs" dxfId="3062" priority="3201" stopIfTrue="1" operator="equal">
      <formula>"Towel"</formula>
    </cfRule>
    <cfRule type="cellIs" dxfId="3061" priority="3202" stopIfTrue="1" operator="equal">
      <formula>"Napkin Hs"</formula>
    </cfRule>
    <cfRule type="cellIs" dxfId="3060" priority="3211" stopIfTrue="1" operator="equal">
      <formula>"Towel"</formula>
    </cfRule>
    <cfRule type="cellIs" dxfId="3059" priority="3212" stopIfTrue="1" operator="equal">
      <formula>"Napkin Hs"</formula>
    </cfRule>
    <cfRule type="cellIs" dxfId="3058" priority="3217" stopIfTrue="1" operator="equal">
      <formula>"Towel"</formula>
    </cfRule>
    <cfRule type="cellIs" dxfId="3057" priority="3218" stopIfTrue="1" operator="equal">
      <formula>"Napkin Hs"</formula>
    </cfRule>
    <cfRule type="cellIs" dxfId="3056" priority="3219" stopIfTrue="1" operator="equal">
      <formula>"Towel"</formula>
    </cfRule>
    <cfRule type="cellIs" dxfId="3055" priority="3220" stopIfTrue="1" operator="equal">
      <formula>"Napkin Hs"</formula>
    </cfRule>
    <cfRule type="cellIs" dxfId="3054" priority="3225" stopIfTrue="1" operator="equal">
      <formula>"Towel"</formula>
    </cfRule>
    <cfRule type="cellIs" dxfId="3053" priority="3226" stopIfTrue="1" operator="equal">
      <formula>"Napkin Hs"</formula>
    </cfRule>
    <cfRule type="cellIs" dxfId="3052" priority="3235" stopIfTrue="1" operator="equal">
      <formula>"Towel"</formula>
    </cfRule>
    <cfRule type="cellIs" dxfId="3051" priority="3236" stopIfTrue="1" operator="equal">
      <formula>"Napkin Hs"</formula>
    </cfRule>
    <cfRule type="cellIs" dxfId="3050" priority="3237" stopIfTrue="1" operator="equal">
      <formula>"Towel"</formula>
    </cfRule>
    <cfRule type="cellIs" dxfId="3049" priority="3238" stopIfTrue="1" operator="equal">
      <formula>"Napkin Hs"</formula>
    </cfRule>
    <cfRule type="cellIs" dxfId="3048" priority="3243" stopIfTrue="1" operator="equal">
      <formula>"Towel"</formula>
    </cfRule>
    <cfRule type="cellIs" dxfId="3047" priority="3244" stopIfTrue="1" operator="equal">
      <formula>"Napkin Hs"</formula>
    </cfRule>
    <cfRule type="cellIs" dxfId="3046" priority="3253" stopIfTrue="1" operator="equal">
      <formula>"Towel"</formula>
    </cfRule>
    <cfRule type="cellIs" dxfId="3045" priority="3254" stopIfTrue="1" operator="equal">
      <formula>"Napkin Hs"</formula>
    </cfRule>
    <cfRule type="cellIs" dxfId="3044" priority="3255" stopIfTrue="1" operator="equal">
      <formula>"Towel"</formula>
    </cfRule>
    <cfRule type="cellIs" dxfId="3043" priority="3256" stopIfTrue="1" operator="equal">
      <formula>"Napkin Hs"</formula>
    </cfRule>
    <cfRule type="cellIs" dxfId="3042" priority="3262" stopIfTrue="1" operator="equal">
      <formula>"Napkin Hs"</formula>
    </cfRule>
  </conditionalFormatting>
  <conditionalFormatting sqref="C89">
    <cfRule type="cellIs" dxfId="3041" priority="3261" stopIfTrue="1" operator="equal">
      <formula>"Towel"</formula>
    </cfRule>
  </conditionalFormatting>
  <conditionalFormatting sqref="C89">
    <cfRule type="cellIs" dxfId="3040" priority="3172" stopIfTrue="1" operator="equal">
      <formula>"Napkin Hs"</formula>
    </cfRule>
    <cfRule type="cellIs" dxfId="3039" priority="3173" stopIfTrue="1" operator="equal">
      <formula>"Towel"</formula>
    </cfRule>
    <cfRule type="cellIs" dxfId="3038" priority="3174" stopIfTrue="1" operator="equal">
      <formula>"Napkin Hs"</formula>
    </cfRule>
    <cfRule type="cellIs" dxfId="3037" priority="3175" stopIfTrue="1" operator="equal">
      <formula>"Towel"</formula>
    </cfRule>
    <cfRule type="cellIs" dxfId="3036" priority="3176" stopIfTrue="1" operator="equal">
      <formula>"Napkin Hs"</formula>
    </cfRule>
    <cfRule type="cellIs" dxfId="3035" priority="3177" stopIfTrue="1" operator="equal">
      <formula>"Towel"</formula>
    </cfRule>
    <cfRule type="cellIs" dxfId="3034" priority="3178" stopIfTrue="1" operator="equal">
      <formula>"Napkin Hs"</formula>
    </cfRule>
    <cfRule type="cellIs" dxfId="3033" priority="3179" stopIfTrue="1" operator="equal">
      <formula>"Towel"</formula>
    </cfRule>
    <cfRule type="cellIs" dxfId="3032" priority="3180" stopIfTrue="1" operator="equal">
      <formula>"Napkin Hs"</formula>
    </cfRule>
    <cfRule type="cellIs" dxfId="3031" priority="3183" stopIfTrue="1" operator="equal">
      <formula>"Towel"</formula>
    </cfRule>
    <cfRule type="cellIs" dxfId="3030" priority="3184" stopIfTrue="1" operator="equal">
      <formula>"Napkin Hs"</formula>
    </cfRule>
    <cfRule type="cellIs" dxfId="3029" priority="3185" stopIfTrue="1" operator="equal">
      <formula>"Towel"</formula>
    </cfRule>
    <cfRule type="cellIs" dxfId="3028" priority="3186" stopIfTrue="1" operator="equal">
      <formula>"Napkin Hs"</formula>
    </cfRule>
    <cfRule type="cellIs" dxfId="3027" priority="3189" stopIfTrue="1" operator="equal">
      <formula>"Towel"</formula>
    </cfRule>
    <cfRule type="cellIs" dxfId="3026" priority="3190" stopIfTrue="1" operator="equal">
      <formula>"Napkin Hs"</formula>
    </cfRule>
    <cfRule type="cellIs" dxfId="3025" priority="3191" stopIfTrue="1" operator="equal">
      <formula>"Towel"</formula>
    </cfRule>
    <cfRule type="cellIs" dxfId="3024" priority="3192" stopIfTrue="1" operator="equal">
      <formula>"Napkin Hs"</formula>
    </cfRule>
    <cfRule type="cellIs" dxfId="3023" priority="3197" stopIfTrue="1" operator="equal">
      <formula>"Towel"</formula>
    </cfRule>
    <cfRule type="cellIs" dxfId="3022" priority="3198" stopIfTrue="1" operator="equal">
      <formula>"Napkin Hs"</formula>
    </cfRule>
    <cfRule type="cellIs" dxfId="3021" priority="3199" stopIfTrue="1" operator="equal">
      <formula>"Towel"</formula>
    </cfRule>
    <cfRule type="cellIs" dxfId="3020" priority="3200" stopIfTrue="1" operator="equal">
      <formula>"Napkin Hs"</formula>
    </cfRule>
    <cfRule type="cellIs" dxfId="3019" priority="3203" stopIfTrue="1" operator="equal">
      <formula>"Towel"</formula>
    </cfRule>
    <cfRule type="cellIs" dxfId="3018" priority="3204" stopIfTrue="1" operator="equal">
      <formula>"Napkin Hs"</formula>
    </cfRule>
    <cfRule type="cellIs" dxfId="3017" priority="3205" stopIfTrue="1" operator="equal">
      <formula>"Towel"</formula>
    </cfRule>
    <cfRule type="cellIs" dxfId="3016" priority="3206" stopIfTrue="1" operator="equal">
      <formula>"Napkin Hs"</formula>
    </cfRule>
    <cfRule type="cellIs" dxfId="3015" priority="3207" stopIfTrue="1" operator="equal">
      <formula>"Towel"</formula>
    </cfRule>
    <cfRule type="cellIs" dxfId="3014" priority="3208" stopIfTrue="1" operator="equal">
      <formula>"Napkin Hs"</formula>
    </cfRule>
    <cfRule type="cellIs" dxfId="3013" priority="3209" stopIfTrue="1" operator="equal">
      <formula>"Towel"</formula>
    </cfRule>
    <cfRule type="cellIs" dxfId="3012" priority="3210" stopIfTrue="1" operator="equal">
      <formula>"Napkin Hs"</formula>
    </cfRule>
    <cfRule type="cellIs" dxfId="3011" priority="3213" stopIfTrue="1" operator="equal">
      <formula>"Towel"</formula>
    </cfRule>
    <cfRule type="cellIs" dxfId="3010" priority="3214" stopIfTrue="1" operator="equal">
      <formula>"Napkin Hs"</formula>
    </cfRule>
    <cfRule type="cellIs" dxfId="3009" priority="3215" stopIfTrue="1" operator="equal">
      <formula>"Towel"</formula>
    </cfRule>
    <cfRule type="cellIs" dxfId="3008" priority="3216" stopIfTrue="1" operator="equal">
      <formula>"Napkin Hs"</formula>
    </cfRule>
    <cfRule type="cellIs" dxfId="3007" priority="3221" stopIfTrue="1" operator="equal">
      <formula>"Towel"</formula>
    </cfRule>
    <cfRule type="cellIs" dxfId="3006" priority="3222" stopIfTrue="1" operator="equal">
      <formula>"Napkin Hs"</formula>
    </cfRule>
    <cfRule type="cellIs" dxfId="3005" priority="3223" stopIfTrue="1" operator="equal">
      <formula>"Towel"</formula>
    </cfRule>
    <cfRule type="cellIs" dxfId="3004" priority="3224" stopIfTrue="1" operator="equal">
      <formula>"Napkin Hs"</formula>
    </cfRule>
    <cfRule type="cellIs" dxfId="3003" priority="3227" stopIfTrue="1" operator="equal">
      <formula>"Towel"</formula>
    </cfRule>
    <cfRule type="cellIs" dxfId="3002" priority="3228" stopIfTrue="1" operator="equal">
      <formula>"Napkin Hs"</formula>
    </cfRule>
    <cfRule type="cellIs" dxfId="3001" priority="3229" stopIfTrue="1" operator="equal">
      <formula>"Towel"</formula>
    </cfRule>
    <cfRule type="cellIs" dxfId="3000" priority="3230" stopIfTrue="1" operator="equal">
      <formula>"Napkin Hs"</formula>
    </cfRule>
    <cfRule type="cellIs" dxfId="2999" priority="3231" stopIfTrue="1" operator="equal">
      <formula>"Towel"</formula>
    </cfRule>
    <cfRule type="cellIs" dxfId="2998" priority="3232" stopIfTrue="1" operator="equal">
      <formula>"Napkin Hs"</formula>
    </cfRule>
    <cfRule type="cellIs" dxfId="2997" priority="3233" stopIfTrue="1" operator="equal">
      <formula>"Towel"</formula>
    </cfRule>
    <cfRule type="cellIs" dxfId="2996" priority="3234" stopIfTrue="1" operator="equal">
      <formula>"Napkin Hs"</formula>
    </cfRule>
    <cfRule type="cellIs" dxfId="2995" priority="3239" stopIfTrue="1" operator="equal">
      <formula>"Towel"</formula>
    </cfRule>
    <cfRule type="cellIs" dxfId="2994" priority="3240" stopIfTrue="1" operator="equal">
      <formula>"Napkin Hs"</formula>
    </cfRule>
    <cfRule type="cellIs" dxfId="2993" priority="3241" stopIfTrue="1" operator="equal">
      <formula>"Towel"</formula>
    </cfRule>
    <cfRule type="cellIs" dxfId="2992" priority="3242" stopIfTrue="1" operator="equal">
      <formula>"Napkin Hs"</formula>
    </cfRule>
    <cfRule type="cellIs" dxfId="2991" priority="3245" stopIfTrue="1" operator="equal">
      <formula>"Towel"</formula>
    </cfRule>
    <cfRule type="cellIs" dxfId="2990" priority="3246" stopIfTrue="1" operator="equal">
      <formula>"Napkin Hs"</formula>
    </cfRule>
    <cfRule type="cellIs" dxfId="2989" priority="3247" stopIfTrue="1" operator="equal">
      <formula>"Towel"</formula>
    </cfRule>
    <cfRule type="cellIs" dxfId="2988" priority="3248" stopIfTrue="1" operator="equal">
      <formula>"Napkin Hs"</formula>
    </cfRule>
    <cfRule type="cellIs" dxfId="2987" priority="3249" stopIfTrue="1" operator="equal">
      <formula>"Towel"</formula>
    </cfRule>
    <cfRule type="cellIs" dxfId="2986" priority="3250" stopIfTrue="1" operator="equal">
      <formula>"Napkin Hs"</formula>
    </cfRule>
    <cfRule type="cellIs" dxfId="2985" priority="3251" stopIfTrue="1" operator="equal">
      <formula>"Towel"</formula>
    </cfRule>
    <cfRule type="cellIs" dxfId="2984" priority="3252" stopIfTrue="1" operator="equal">
      <formula>"Napkin Hs"</formula>
    </cfRule>
    <cfRule type="cellIs" dxfId="2983" priority="3257" stopIfTrue="1" operator="equal">
      <formula>"Towel"</formula>
    </cfRule>
    <cfRule type="cellIs" dxfId="2982" priority="3258" stopIfTrue="1" operator="equal">
      <formula>"Napkin Hs"</formula>
    </cfRule>
    <cfRule type="cellIs" dxfId="2981" priority="3259" stopIfTrue="1" operator="equal">
      <formula>"Towel"</formula>
    </cfRule>
    <cfRule type="cellIs" dxfId="2980" priority="3260" stopIfTrue="1" operator="equal">
      <formula>"Napkin Hs"</formula>
    </cfRule>
    <cfRule type="cellIs" dxfId="2979" priority="3263" stopIfTrue="1" operator="equal">
      <formula>"Towel"</formula>
    </cfRule>
    <cfRule type="cellIs" dxfId="2978" priority="3264" stopIfTrue="1" operator="equal">
      <formula>"Napkin Hs"</formula>
    </cfRule>
    <cfRule type="cellIs" dxfId="2977" priority="3265" stopIfTrue="1" operator="equal">
      <formula>"Towel"</formula>
    </cfRule>
    <cfRule type="cellIs" dxfId="2976" priority="3266" stopIfTrue="1" operator="equal">
      <formula>"Napkin Hs"</formula>
    </cfRule>
  </conditionalFormatting>
  <conditionalFormatting sqref="C89">
    <cfRule type="cellIs" dxfId="2975" priority="3170" stopIfTrue="1" operator="equal">
      <formula>"Napkin Hs"</formula>
    </cfRule>
  </conditionalFormatting>
  <conditionalFormatting sqref="C89">
    <cfRule type="cellIs" dxfId="2974" priority="3169" stopIfTrue="1" operator="equal">
      <formula>"Napkin Hs"</formula>
    </cfRule>
  </conditionalFormatting>
  <conditionalFormatting sqref="C89">
    <cfRule type="cellIs" dxfId="2973" priority="3168" stopIfTrue="1" operator="equal">
      <formula>"Napkin Hs"</formula>
    </cfRule>
  </conditionalFormatting>
  <conditionalFormatting sqref="C89">
    <cfRule type="cellIs" dxfId="2972" priority="3167" stopIfTrue="1" operator="equal">
      <formula>"Napkin Hs"</formula>
    </cfRule>
  </conditionalFormatting>
  <conditionalFormatting sqref="C89">
    <cfRule type="cellIs" dxfId="2971" priority="3166" stopIfTrue="1" operator="equal">
      <formula>"Napkin Hs"</formula>
    </cfRule>
  </conditionalFormatting>
  <conditionalFormatting sqref="C89">
    <cfRule type="cellIs" dxfId="2970" priority="3165" stopIfTrue="1" operator="equal">
      <formula>"Napkin Hs"</formula>
    </cfRule>
  </conditionalFormatting>
  <conditionalFormatting sqref="C89">
    <cfRule type="cellIs" dxfId="2969" priority="3161" stopIfTrue="1" operator="equal">
      <formula>"Towel"</formula>
    </cfRule>
    <cfRule type="cellIs" dxfId="2968" priority="3162" stopIfTrue="1" operator="equal">
      <formula>"Napkin Hs"</formula>
    </cfRule>
  </conditionalFormatting>
  <conditionalFormatting sqref="C89">
    <cfRule type="cellIs" dxfId="2967" priority="3163" stopIfTrue="1" operator="equal">
      <formula>"Towel"</formula>
    </cfRule>
    <cfRule type="cellIs" dxfId="2966" priority="3164" stopIfTrue="1" operator="equal">
      <formula>"Napkin Hs"</formula>
    </cfRule>
  </conditionalFormatting>
  <conditionalFormatting sqref="C89">
    <cfRule type="cellIs" dxfId="2965" priority="3157" stopIfTrue="1" operator="equal">
      <formula>"Towel"</formula>
    </cfRule>
    <cfRule type="cellIs" dxfId="2964" priority="3158" stopIfTrue="1" operator="equal">
      <formula>"Napkin Hs"</formula>
    </cfRule>
  </conditionalFormatting>
  <conditionalFormatting sqref="C89">
    <cfRule type="cellIs" dxfId="2963" priority="3159" stopIfTrue="1" operator="equal">
      <formula>"Towel"</formula>
    </cfRule>
    <cfRule type="cellIs" dxfId="2962" priority="3160" stopIfTrue="1" operator="equal">
      <formula>"Napkin Hs"</formula>
    </cfRule>
  </conditionalFormatting>
  <conditionalFormatting sqref="B89:C89">
    <cfRule type="cellIs" dxfId="2961" priority="3584" stopIfTrue="1" operator="equal">
      <formula>"Towel"</formula>
    </cfRule>
    <cfRule type="cellIs" dxfId="2960" priority="3585" stopIfTrue="1" operator="equal">
      <formula>"Napkin Hs"</formula>
    </cfRule>
  </conditionalFormatting>
  <conditionalFormatting sqref="C89">
    <cfRule type="cellIs" dxfId="2959" priority="3580" stopIfTrue="1" operator="equal">
      <formula>"Towel"</formula>
    </cfRule>
    <cfRule type="cellIs" dxfId="2958" priority="3581" stopIfTrue="1" operator="equal">
      <formula>"Napkin Hs"</formula>
    </cfRule>
  </conditionalFormatting>
  <conditionalFormatting sqref="C89">
    <cfRule type="cellIs" dxfId="2957" priority="3582" stopIfTrue="1" operator="equal">
      <formula>"Towel"</formula>
    </cfRule>
    <cfRule type="cellIs" dxfId="2956" priority="3583" stopIfTrue="1" operator="equal">
      <formula>"Napkin Hs"</formula>
    </cfRule>
  </conditionalFormatting>
  <conditionalFormatting sqref="C89">
    <cfRule type="cellIs" dxfId="2955" priority="3576" stopIfTrue="1" operator="equal">
      <formula>"Towel"</formula>
    </cfRule>
    <cfRule type="cellIs" dxfId="2954" priority="3577" stopIfTrue="1" operator="equal">
      <formula>"Napkin Hs"</formula>
    </cfRule>
  </conditionalFormatting>
  <conditionalFormatting sqref="C89">
    <cfRule type="cellIs" dxfId="2953" priority="3578" stopIfTrue="1" operator="equal">
      <formula>"Towel"</formula>
    </cfRule>
    <cfRule type="cellIs" dxfId="2952" priority="3579" stopIfTrue="1" operator="equal">
      <formula>"Napkin Hs"</formula>
    </cfRule>
  </conditionalFormatting>
  <conditionalFormatting sqref="C89">
    <cfRule type="cellIs" dxfId="2951" priority="3574" stopIfTrue="1" operator="equal">
      <formula>"Towel"</formula>
    </cfRule>
    <cfRule type="cellIs" dxfId="2950" priority="3575" stopIfTrue="1" operator="equal">
      <formula>"Napkin Hs"</formula>
    </cfRule>
  </conditionalFormatting>
  <conditionalFormatting sqref="B89">
    <cfRule type="cellIs" dxfId="2949" priority="3572" stopIfTrue="1" operator="equal">
      <formula>"Towel"</formula>
    </cfRule>
    <cfRule type="cellIs" dxfId="2948" priority="3573" stopIfTrue="1" operator="equal">
      <formula>"Napkin Hs"</formula>
    </cfRule>
  </conditionalFormatting>
  <conditionalFormatting sqref="B89:C89">
    <cfRule type="cellIs" dxfId="2947" priority="3570" stopIfTrue="1" operator="equal">
      <formula>"Towel"</formula>
    </cfRule>
    <cfRule type="cellIs" dxfId="2946" priority="3571" stopIfTrue="1" operator="equal">
      <formula>"Napkin Hs"</formula>
    </cfRule>
  </conditionalFormatting>
  <conditionalFormatting sqref="C89">
    <cfRule type="cellIs" dxfId="2945" priority="3566" stopIfTrue="1" operator="equal">
      <formula>"Towel"</formula>
    </cfRule>
    <cfRule type="cellIs" dxfId="2944" priority="3567" stopIfTrue="1" operator="equal">
      <formula>"Napkin Hs"</formula>
    </cfRule>
  </conditionalFormatting>
  <conditionalFormatting sqref="C89">
    <cfRule type="cellIs" dxfId="2943" priority="3569" stopIfTrue="1" operator="equal">
      <formula>"Napkin Hs"</formula>
    </cfRule>
  </conditionalFormatting>
  <conditionalFormatting sqref="C89">
    <cfRule type="cellIs" dxfId="2942" priority="3568" stopIfTrue="1" operator="equal">
      <formula>"Towel"</formula>
    </cfRule>
  </conditionalFormatting>
  <conditionalFormatting sqref="C87">
    <cfRule type="cellIs" dxfId="2941" priority="3143" stopIfTrue="1" operator="equal">
      <formula>"Towel"</formula>
    </cfRule>
    <cfRule type="cellIs" dxfId="2940" priority="3144" stopIfTrue="1" operator="equal">
      <formula>"Napkin Hs"</formula>
    </cfRule>
  </conditionalFormatting>
  <conditionalFormatting sqref="C87">
    <cfRule type="cellIs" dxfId="2939" priority="3141" stopIfTrue="1" operator="equal">
      <formula>"Towel"</formula>
    </cfRule>
    <cfRule type="cellIs" dxfId="2938" priority="3142" stopIfTrue="1" operator="equal">
      <formula>"Napkin Hs"</formula>
    </cfRule>
  </conditionalFormatting>
  <conditionalFormatting sqref="C87">
    <cfRule type="cellIs" dxfId="2937" priority="3149" stopIfTrue="1" operator="equal">
      <formula>"Towel"</formula>
    </cfRule>
    <cfRule type="cellIs" dxfId="2936" priority="3150" stopIfTrue="1" operator="equal">
      <formula>"Napkin Hs"</formula>
    </cfRule>
  </conditionalFormatting>
  <conditionalFormatting sqref="B87:C87">
    <cfRule type="cellIs" dxfId="2935" priority="3151" stopIfTrue="1" operator="equal">
      <formula>"Towel"</formula>
    </cfRule>
    <cfRule type="cellIs" dxfId="2934" priority="3152" stopIfTrue="1" operator="equal">
      <formula>"Napkin Hs"</formula>
    </cfRule>
  </conditionalFormatting>
  <conditionalFormatting sqref="C87">
    <cfRule type="cellIs" dxfId="2933" priority="3147" stopIfTrue="1" operator="equal">
      <formula>"Towel"</formula>
    </cfRule>
    <cfRule type="cellIs" dxfId="2932" priority="3148" stopIfTrue="1" operator="equal">
      <formula>"Napkin Hs"</formula>
    </cfRule>
  </conditionalFormatting>
  <conditionalFormatting sqref="B87:C87">
    <cfRule type="cellIs" dxfId="2931" priority="3145" stopIfTrue="1" operator="equal">
      <formula>"Towel"</formula>
    </cfRule>
    <cfRule type="cellIs" dxfId="2930" priority="3146" stopIfTrue="1" operator="equal">
      <formula>"Napkin Hs"</formula>
    </cfRule>
  </conditionalFormatting>
  <conditionalFormatting sqref="C87">
    <cfRule type="cellIs" dxfId="2929" priority="3153" stopIfTrue="1" operator="equal">
      <formula>"Towel"</formula>
    </cfRule>
    <cfRule type="cellIs" dxfId="2928" priority="3154" stopIfTrue="1" operator="equal">
      <formula>"Napkin Hs"</formula>
    </cfRule>
  </conditionalFormatting>
  <conditionalFormatting sqref="C87">
    <cfRule type="cellIs" dxfId="2927" priority="3155" stopIfTrue="1" operator="equal">
      <formula>"Towel"</formula>
    </cfRule>
    <cfRule type="cellIs" dxfId="2926" priority="3156" stopIfTrue="1" operator="equal">
      <formula>"Napkin Hs"</formula>
    </cfRule>
  </conditionalFormatting>
  <conditionalFormatting sqref="C87">
    <cfRule type="cellIs" dxfId="2925" priority="3137" stopIfTrue="1" operator="equal">
      <formula>"Towel"</formula>
    </cfRule>
    <cfRule type="cellIs" dxfId="2924" priority="3138" stopIfTrue="1" operator="equal">
      <formula>"Napkin Hs"</formula>
    </cfRule>
  </conditionalFormatting>
  <conditionalFormatting sqref="B87:C87">
    <cfRule type="cellIs" dxfId="2923" priority="3139" stopIfTrue="1" operator="equal">
      <formula>"Towel"</formula>
    </cfRule>
    <cfRule type="cellIs" dxfId="2922" priority="3140" stopIfTrue="1" operator="equal">
      <formula>"Napkin Hs"</formula>
    </cfRule>
  </conditionalFormatting>
  <conditionalFormatting sqref="C87">
    <cfRule type="cellIs" dxfId="2921" priority="3135" stopIfTrue="1" operator="equal">
      <formula>"Towel"</formula>
    </cfRule>
    <cfRule type="cellIs" dxfId="2920" priority="3136" stopIfTrue="1" operator="equal">
      <formula>"Napkin Hs"</formula>
    </cfRule>
  </conditionalFormatting>
  <conditionalFormatting sqref="B87:C87">
    <cfRule type="cellIs" dxfId="2919" priority="3133" stopIfTrue="1" operator="equal">
      <formula>"Towel"</formula>
    </cfRule>
    <cfRule type="cellIs" dxfId="2918" priority="3134" stopIfTrue="1" operator="equal">
      <formula>"Napkin Hs"</formula>
    </cfRule>
  </conditionalFormatting>
  <conditionalFormatting sqref="B87:C87">
    <cfRule type="cellIs" dxfId="2917" priority="3111" stopIfTrue="1" operator="equal">
      <formula>"Towel"</formula>
    </cfRule>
    <cfRule type="cellIs" dxfId="2916" priority="3112" stopIfTrue="1" operator="equal">
      <formula>"Napkin Hs"</formula>
    </cfRule>
  </conditionalFormatting>
  <conditionalFormatting sqref="C87">
    <cfRule type="cellIs" dxfId="2915" priority="3107" stopIfTrue="1" operator="equal">
      <formula>"Towel"</formula>
    </cfRule>
    <cfRule type="cellIs" dxfId="2914" priority="3108" stopIfTrue="1" operator="equal">
      <formula>"Napkin Hs"</formula>
    </cfRule>
  </conditionalFormatting>
  <conditionalFormatting sqref="C87">
    <cfRule type="cellIs" dxfId="2913" priority="3110" stopIfTrue="1" operator="equal">
      <formula>"Napkin Hs"</formula>
    </cfRule>
  </conditionalFormatting>
  <conditionalFormatting sqref="C87">
    <cfRule type="cellIs" dxfId="2912" priority="3109" stopIfTrue="1" operator="equal">
      <formula>"Towel"</formula>
    </cfRule>
  </conditionalFormatting>
  <conditionalFormatting sqref="B87">
    <cfRule type="cellIs" dxfId="2911" priority="3105" stopIfTrue="1" operator="equal">
      <formula>"Towel"</formula>
    </cfRule>
    <cfRule type="cellIs" dxfId="2910" priority="3106" stopIfTrue="1" operator="equal">
      <formula>"Napkin Hs"</formula>
    </cfRule>
  </conditionalFormatting>
  <conditionalFormatting sqref="B87">
    <cfRule type="cellIs" dxfId="2909" priority="3103" stopIfTrue="1" operator="equal">
      <formula>"Towel"</formula>
    </cfRule>
    <cfRule type="cellIs" dxfId="2908" priority="3104" stopIfTrue="1" operator="equal">
      <formula>"Napkin Hs"</formula>
    </cfRule>
  </conditionalFormatting>
  <conditionalFormatting sqref="B87">
    <cfRule type="cellIs" dxfId="2907" priority="3101" stopIfTrue="1" operator="equal">
      <formula>"Towel"</formula>
    </cfRule>
    <cfRule type="cellIs" dxfId="2906" priority="3102" stopIfTrue="1" operator="equal">
      <formula>"Napkin Hs"</formula>
    </cfRule>
  </conditionalFormatting>
  <conditionalFormatting sqref="B87">
    <cfRule type="cellIs" dxfId="2905" priority="3099" stopIfTrue="1" operator="equal">
      <formula>"Towel"</formula>
    </cfRule>
    <cfRule type="cellIs" dxfId="2904" priority="3100" stopIfTrue="1" operator="equal">
      <formula>"Napkin Hs"</formula>
    </cfRule>
  </conditionalFormatting>
  <conditionalFormatting sqref="B87">
    <cfRule type="cellIs" dxfId="2903" priority="3097" stopIfTrue="1" operator="equal">
      <formula>"Towel"</formula>
    </cfRule>
    <cfRule type="cellIs" dxfId="2902" priority="3098" stopIfTrue="1" operator="equal">
      <formula>"Napkin Hs"</formula>
    </cfRule>
  </conditionalFormatting>
  <conditionalFormatting sqref="B87">
    <cfRule type="cellIs" dxfId="2901" priority="3095" stopIfTrue="1" operator="equal">
      <formula>"Towel"</formula>
    </cfRule>
    <cfRule type="cellIs" dxfId="2900" priority="3096" stopIfTrue="1" operator="equal">
      <formula>"Napkin Hs"</formula>
    </cfRule>
  </conditionalFormatting>
  <conditionalFormatting sqref="B87">
    <cfRule type="cellIs" dxfId="2899" priority="3093" stopIfTrue="1" operator="equal">
      <formula>"Towel"</formula>
    </cfRule>
    <cfRule type="cellIs" dxfId="2898" priority="3094" stopIfTrue="1" operator="equal">
      <formula>"Napkin Hs"</formula>
    </cfRule>
  </conditionalFormatting>
  <conditionalFormatting sqref="B87">
    <cfRule type="cellIs" dxfId="2897" priority="3091" stopIfTrue="1" operator="equal">
      <formula>"Towel"</formula>
    </cfRule>
    <cfRule type="cellIs" dxfId="2896" priority="3092" stopIfTrue="1" operator="equal">
      <formula>"Napkin Hs"</formula>
    </cfRule>
  </conditionalFormatting>
  <conditionalFormatting sqref="B87">
    <cfRule type="cellIs" dxfId="2895" priority="3090" stopIfTrue="1" operator="equal">
      <formula>"Napkin Hs"</formula>
    </cfRule>
  </conditionalFormatting>
  <conditionalFormatting sqref="B87">
    <cfRule type="cellIs" dxfId="2894" priority="3089" stopIfTrue="1" operator="equal">
      <formula>"Napkin Hs"</formula>
    </cfRule>
  </conditionalFormatting>
  <conditionalFormatting sqref="B87">
    <cfRule type="cellIs" dxfId="2893" priority="3088" stopIfTrue="1" operator="equal">
      <formula>"Napkin Hs"</formula>
    </cfRule>
  </conditionalFormatting>
  <conditionalFormatting sqref="C87">
    <cfRule type="cellIs" dxfId="2892" priority="3086" stopIfTrue="1" operator="equal">
      <formula>"Towel"</formula>
    </cfRule>
    <cfRule type="cellIs" dxfId="2891" priority="3087" stopIfTrue="1" operator="equal">
      <formula>"Napkin Hs"</formula>
    </cfRule>
  </conditionalFormatting>
  <conditionalFormatting sqref="C87">
    <cfRule type="cellIs" dxfId="2890" priority="3082" stopIfTrue="1" operator="equal">
      <formula>"Towel"</formula>
    </cfRule>
    <cfRule type="cellIs" dxfId="2889" priority="3083" stopIfTrue="1" operator="equal">
      <formula>"Napkin Hs"</formula>
    </cfRule>
  </conditionalFormatting>
  <conditionalFormatting sqref="C87">
    <cfRule type="cellIs" dxfId="2888" priority="3084" stopIfTrue="1" operator="equal">
      <formula>"Towel"</formula>
    </cfRule>
    <cfRule type="cellIs" dxfId="2887" priority="3085" stopIfTrue="1" operator="equal">
      <formula>"Napkin Hs"</formula>
    </cfRule>
  </conditionalFormatting>
  <conditionalFormatting sqref="C87">
    <cfRule type="cellIs" dxfId="2886" priority="3080" stopIfTrue="1" operator="equal">
      <formula>"Towel"</formula>
    </cfRule>
    <cfRule type="cellIs" dxfId="2885" priority="3081" stopIfTrue="1" operator="equal">
      <formula>"Napkin Hs"</formula>
    </cfRule>
  </conditionalFormatting>
  <conditionalFormatting sqref="C87">
    <cfRule type="cellIs" dxfId="2884" priority="3078" stopIfTrue="1" operator="equal">
      <formula>"Towel"</formula>
    </cfRule>
    <cfRule type="cellIs" dxfId="2883" priority="3079" stopIfTrue="1" operator="equal">
      <formula>"Napkin Hs"</formula>
    </cfRule>
  </conditionalFormatting>
  <conditionalFormatting sqref="C87">
    <cfRule type="cellIs" dxfId="2882" priority="3076" stopIfTrue="1" operator="equal">
      <formula>"Towel"</formula>
    </cfRule>
    <cfRule type="cellIs" dxfId="2881" priority="3077" stopIfTrue="1" operator="equal">
      <formula>"Napkin Hs"</formula>
    </cfRule>
  </conditionalFormatting>
  <conditionalFormatting sqref="C87">
    <cfRule type="cellIs" dxfId="2880" priority="3068" stopIfTrue="1" operator="equal">
      <formula>"Towel"</formula>
    </cfRule>
    <cfRule type="cellIs" dxfId="2879" priority="3069" stopIfTrue="1" operator="equal">
      <formula>"Napkin Hs"</formula>
    </cfRule>
  </conditionalFormatting>
  <conditionalFormatting sqref="C87">
    <cfRule type="cellIs" dxfId="2878" priority="3070" stopIfTrue="1" operator="equal">
      <formula>"Towel"</formula>
    </cfRule>
    <cfRule type="cellIs" dxfId="2877" priority="3071" stopIfTrue="1" operator="equal">
      <formula>"Napkin Hs"</formula>
    </cfRule>
  </conditionalFormatting>
  <conditionalFormatting sqref="C87">
    <cfRule type="cellIs" dxfId="2876" priority="3066" stopIfTrue="1" operator="equal">
      <formula>"Towel"</formula>
    </cfRule>
    <cfRule type="cellIs" dxfId="2875" priority="3067" stopIfTrue="1" operator="equal">
      <formula>"Napkin Hs"</formula>
    </cfRule>
  </conditionalFormatting>
  <conditionalFormatting sqref="C87">
    <cfRule type="cellIs" dxfId="2874" priority="3064" stopIfTrue="1" operator="equal">
      <formula>"Towel"</formula>
    </cfRule>
    <cfRule type="cellIs" dxfId="2873" priority="3065" stopIfTrue="1" operator="equal">
      <formula>"Napkin Hs"</formula>
    </cfRule>
  </conditionalFormatting>
  <conditionalFormatting sqref="C87">
    <cfRule type="cellIs" dxfId="2872" priority="3072" stopIfTrue="1" operator="equal">
      <formula>"Towel"</formula>
    </cfRule>
    <cfRule type="cellIs" dxfId="2871" priority="3073" stopIfTrue="1" operator="equal">
      <formula>"Napkin Hs"</formula>
    </cfRule>
  </conditionalFormatting>
  <conditionalFormatting sqref="C87">
    <cfRule type="cellIs" dxfId="2870" priority="3074" stopIfTrue="1" operator="equal">
      <formula>"Towel"</formula>
    </cfRule>
    <cfRule type="cellIs" dxfId="2869" priority="3075" stopIfTrue="1" operator="equal">
      <formula>"Napkin Hs"</formula>
    </cfRule>
  </conditionalFormatting>
  <conditionalFormatting sqref="C87">
    <cfRule type="cellIs" dxfId="2868" priority="3062" stopIfTrue="1" operator="equal">
      <formula>"Towel"</formula>
    </cfRule>
    <cfRule type="cellIs" dxfId="2867" priority="3063" stopIfTrue="1" operator="equal">
      <formula>"Napkin Hs"</formula>
    </cfRule>
  </conditionalFormatting>
  <conditionalFormatting sqref="C87">
    <cfRule type="cellIs" dxfId="2866" priority="3058" stopIfTrue="1" operator="equal">
      <formula>"Towel"</formula>
    </cfRule>
    <cfRule type="cellIs" dxfId="2865" priority="3059" stopIfTrue="1" operator="equal">
      <formula>"Napkin Hs"</formula>
    </cfRule>
  </conditionalFormatting>
  <conditionalFormatting sqref="C87">
    <cfRule type="cellIs" dxfId="2864" priority="3060" stopIfTrue="1" operator="equal">
      <formula>"Towel"</formula>
    </cfRule>
    <cfRule type="cellIs" dxfId="2863" priority="3061" stopIfTrue="1" operator="equal">
      <formula>"Napkin Hs"</formula>
    </cfRule>
  </conditionalFormatting>
  <conditionalFormatting sqref="C87">
    <cfRule type="cellIs" dxfId="2862" priority="3056" stopIfTrue="1" operator="equal">
      <formula>"Towel"</formula>
    </cfRule>
    <cfRule type="cellIs" dxfId="2861" priority="3057" stopIfTrue="1" operator="equal">
      <formula>"Napkin Hs"</formula>
    </cfRule>
  </conditionalFormatting>
  <conditionalFormatting sqref="C87">
    <cfRule type="cellIs" dxfId="2860" priority="3054" stopIfTrue="1" operator="equal">
      <formula>"Towel"</formula>
    </cfRule>
    <cfRule type="cellIs" dxfId="2859" priority="3055" stopIfTrue="1" operator="equal">
      <formula>"Napkin Hs"</formula>
    </cfRule>
  </conditionalFormatting>
  <conditionalFormatting sqref="C87">
    <cfRule type="cellIs" dxfId="2858" priority="3052" stopIfTrue="1" operator="equal">
      <formula>"Towel"</formula>
    </cfRule>
    <cfRule type="cellIs" dxfId="2857" priority="3053" stopIfTrue="1" operator="equal">
      <formula>"Napkin Hs"</formula>
    </cfRule>
  </conditionalFormatting>
  <conditionalFormatting sqref="C87">
    <cfRule type="cellIs" dxfId="2856" priority="3044" stopIfTrue="1" operator="equal">
      <formula>"Towel"</formula>
    </cfRule>
    <cfRule type="cellIs" dxfId="2855" priority="3045" stopIfTrue="1" operator="equal">
      <formula>"Napkin Hs"</formula>
    </cfRule>
  </conditionalFormatting>
  <conditionalFormatting sqref="C87">
    <cfRule type="cellIs" dxfId="2854" priority="3046" stopIfTrue="1" operator="equal">
      <formula>"Towel"</formula>
    </cfRule>
    <cfRule type="cellIs" dxfId="2853" priority="3047" stopIfTrue="1" operator="equal">
      <formula>"Napkin Hs"</formula>
    </cfRule>
  </conditionalFormatting>
  <conditionalFormatting sqref="C87">
    <cfRule type="cellIs" dxfId="2852" priority="3042" stopIfTrue="1" operator="equal">
      <formula>"Towel"</formula>
    </cfRule>
    <cfRule type="cellIs" dxfId="2851" priority="3043" stopIfTrue="1" operator="equal">
      <formula>"Napkin Hs"</formula>
    </cfRule>
  </conditionalFormatting>
  <conditionalFormatting sqref="C87">
    <cfRule type="cellIs" dxfId="2850" priority="3040" stopIfTrue="1" operator="equal">
      <formula>"Towel"</formula>
    </cfRule>
    <cfRule type="cellIs" dxfId="2849" priority="3041" stopIfTrue="1" operator="equal">
      <formula>"Napkin Hs"</formula>
    </cfRule>
  </conditionalFormatting>
  <conditionalFormatting sqref="C87">
    <cfRule type="cellIs" dxfId="2848" priority="3048" stopIfTrue="1" operator="equal">
      <formula>"Towel"</formula>
    </cfRule>
    <cfRule type="cellIs" dxfId="2847" priority="3049" stopIfTrue="1" operator="equal">
      <formula>"Napkin Hs"</formula>
    </cfRule>
  </conditionalFormatting>
  <conditionalFormatting sqref="C87">
    <cfRule type="cellIs" dxfId="2846" priority="3050" stopIfTrue="1" operator="equal">
      <formula>"Towel"</formula>
    </cfRule>
    <cfRule type="cellIs" dxfId="2845" priority="3051" stopIfTrue="1" operator="equal">
      <formula>"Napkin Hs"</formula>
    </cfRule>
  </conditionalFormatting>
  <conditionalFormatting sqref="C87">
    <cfRule type="cellIs" dxfId="2844" priority="3038" stopIfTrue="1" operator="equal">
      <formula>"Towel"</formula>
    </cfRule>
    <cfRule type="cellIs" dxfId="2843" priority="3039" stopIfTrue="1" operator="equal">
      <formula>"Napkin Hs"</formula>
    </cfRule>
  </conditionalFormatting>
  <conditionalFormatting sqref="C87">
    <cfRule type="cellIs" dxfId="2842" priority="3034" stopIfTrue="1" operator="equal">
      <formula>"Towel"</formula>
    </cfRule>
    <cfRule type="cellIs" dxfId="2841" priority="3035" stopIfTrue="1" operator="equal">
      <formula>"Napkin Hs"</formula>
    </cfRule>
  </conditionalFormatting>
  <conditionalFormatting sqref="C87">
    <cfRule type="cellIs" dxfId="2840" priority="3036" stopIfTrue="1" operator="equal">
      <formula>"Towel"</formula>
    </cfRule>
    <cfRule type="cellIs" dxfId="2839" priority="3037" stopIfTrue="1" operator="equal">
      <formula>"Napkin Hs"</formula>
    </cfRule>
  </conditionalFormatting>
  <conditionalFormatting sqref="C87">
    <cfRule type="cellIs" dxfId="2838" priority="3030" stopIfTrue="1" operator="equal">
      <formula>"Towel"</formula>
    </cfRule>
    <cfRule type="cellIs" dxfId="2837" priority="3031" stopIfTrue="1" operator="equal">
      <formula>"Napkin Hs"</formula>
    </cfRule>
  </conditionalFormatting>
  <conditionalFormatting sqref="C87">
    <cfRule type="cellIs" dxfId="2836" priority="3032" stopIfTrue="1" operator="equal">
      <formula>"Towel"</formula>
    </cfRule>
    <cfRule type="cellIs" dxfId="2835" priority="3033" stopIfTrue="1" operator="equal">
      <formula>"Napkin Hs"</formula>
    </cfRule>
  </conditionalFormatting>
  <conditionalFormatting sqref="C87">
    <cfRule type="cellIs" dxfId="2834" priority="3028" stopIfTrue="1" operator="equal">
      <formula>"Towel"</formula>
    </cfRule>
    <cfRule type="cellIs" dxfId="2833" priority="3029" stopIfTrue="1" operator="equal">
      <formula>"Napkin Hs"</formula>
    </cfRule>
  </conditionalFormatting>
  <conditionalFormatting sqref="C87">
    <cfRule type="cellIs" dxfId="2832" priority="3022" stopIfTrue="1" operator="equal">
      <formula>"Towel"</formula>
    </cfRule>
    <cfRule type="cellIs" dxfId="2831" priority="3023" stopIfTrue="1" operator="equal">
      <formula>"Napkin Hs"</formula>
    </cfRule>
  </conditionalFormatting>
  <conditionalFormatting sqref="C87">
    <cfRule type="cellIs" dxfId="2830" priority="3026" stopIfTrue="1" operator="equal">
      <formula>"Towel"</formula>
    </cfRule>
    <cfRule type="cellIs" dxfId="2829" priority="3027" stopIfTrue="1" operator="equal">
      <formula>"Napkin Hs"</formula>
    </cfRule>
  </conditionalFormatting>
  <conditionalFormatting sqref="C87">
    <cfRule type="cellIs" dxfId="2828" priority="3024" stopIfTrue="1" operator="equal">
      <formula>"Towel"</formula>
    </cfRule>
    <cfRule type="cellIs" dxfId="2827" priority="3025" stopIfTrue="1" operator="equal">
      <formula>"Napkin Hs"</formula>
    </cfRule>
  </conditionalFormatting>
  <conditionalFormatting sqref="C87">
    <cfRule type="cellIs" dxfId="2826" priority="3016" stopIfTrue="1" operator="equal">
      <formula>"Towel"</formula>
    </cfRule>
    <cfRule type="cellIs" dxfId="2825" priority="3017" stopIfTrue="1" operator="equal">
      <formula>"Napkin Hs"</formula>
    </cfRule>
  </conditionalFormatting>
  <conditionalFormatting sqref="C87">
    <cfRule type="cellIs" dxfId="2824" priority="3018" stopIfTrue="1" operator="equal">
      <formula>"Towel"</formula>
    </cfRule>
    <cfRule type="cellIs" dxfId="2823" priority="3019" stopIfTrue="1" operator="equal">
      <formula>"Napkin Hs"</formula>
    </cfRule>
  </conditionalFormatting>
  <conditionalFormatting sqref="C87">
    <cfRule type="cellIs" dxfId="2822" priority="3020" stopIfTrue="1" operator="equal">
      <formula>"Towel"</formula>
    </cfRule>
    <cfRule type="cellIs" dxfId="2821" priority="3021" stopIfTrue="1" operator="equal">
      <formula>"Napkin Hs"</formula>
    </cfRule>
  </conditionalFormatting>
  <conditionalFormatting sqref="C87">
    <cfRule type="cellIs" dxfId="2820" priority="3014" stopIfTrue="1" operator="equal">
      <formula>"Towel"</formula>
    </cfRule>
    <cfRule type="cellIs" dxfId="2819" priority="3015" stopIfTrue="1" operator="equal">
      <formula>"Napkin Hs"</formula>
    </cfRule>
  </conditionalFormatting>
  <conditionalFormatting sqref="C87">
    <cfRule type="cellIs" dxfId="2818" priority="3012" stopIfTrue="1" operator="equal">
      <formula>"Towel"</formula>
    </cfRule>
    <cfRule type="cellIs" dxfId="2817" priority="3013" stopIfTrue="1" operator="equal">
      <formula>"Napkin Hs"</formula>
    </cfRule>
  </conditionalFormatting>
  <conditionalFormatting sqref="C87">
    <cfRule type="cellIs" dxfId="2816" priority="2988" stopIfTrue="1" operator="equal">
      <formula>"Towel"</formula>
    </cfRule>
  </conditionalFormatting>
  <conditionalFormatting sqref="C87">
    <cfRule type="cellIs" dxfId="2815" priority="2989" stopIfTrue="1" operator="equal">
      <formula>"Napkin Hs"</formula>
    </cfRule>
    <cfRule type="cellIs" dxfId="2814" priority="2994" stopIfTrue="1" operator="equal">
      <formula>"Towel"</formula>
    </cfRule>
    <cfRule type="cellIs" dxfId="2813" priority="2995" stopIfTrue="1" operator="equal">
      <formula>"Napkin Hs"</formula>
    </cfRule>
    <cfRule type="cellIs" dxfId="2812" priority="3004" stopIfTrue="1" operator="equal">
      <formula>"Towel"</formula>
    </cfRule>
    <cfRule type="cellIs" dxfId="2811" priority="3005" stopIfTrue="1" operator="equal">
      <formula>"Napkin Hs"</formula>
    </cfRule>
    <cfRule type="cellIs" dxfId="2810" priority="3010" stopIfTrue="1" operator="equal">
      <formula>"Towel"</formula>
    </cfRule>
    <cfRule type="cellIs" dxfId="2809" priority="3011" stopIfTrue="1" operator="equal">
      <formula>"Napkin Hs"</formula>
    </cfRule>
  </conditionalFormatting>
  <conditionalFormatting sqref="C87">
    <cfRule type="cellIs" dxfId="2808" priority="2990" stopIfTrue="1" operator="equal">
      <formula>"Towel"</formula>
    </cfRule>
    <cfRule type="cellIs" dxfId="2807" priority="2991" stopIfTrue="1" operator="equal">
      <formula>"Napkin Hs"</formula>
    </cfRule>
    <cfRule type="cellIs" dxfId="2806" priority="2992" stopIfTrue="1" operator="equal">
      <formula>"Towel"</formula>
    </cfRule>
    <cfRule type="cellIs" dxfId="2805" priority="2993" stopIfTrue="1" operator="equal">
      <formula>"Napkin Hs"</formula>
    </cfRule>
    <cfRule type="cellIs" dxfId="2804" priority="2996" stopIfTrue="1" operator="equal">
      <formula>"Towel"</formula>
    </cfRule>
    <cfRule type="cellIs" dxfId="2803" priority="2997" stopIfTrue="1" operator="equal">
      <formula>"Napkin Hs"</formula>
    </cfRule>
    <cfRule type="cellIs" dxfId="2802" priority="2998" stopIfTrue="1" operator="equal">
      <formula>"Towel"</formula>
    </cfRule>
    <cfRule type="cellIs" dxfId="2801" priority="2999" stopIfTrue="1" operator="equal">
      <formula>"Napkin Hs"</formula>
    </cfRule>
    <cfRule type="cellIs" dxfId="2800" priority="3000" stopIfTrue="1" operator="equal">
      <formula>"Towel"</formula>
    </cfRule>
    <cfRule type="cellIs" dxfId="2799" priority="3001" stopIfTrue="1" operator="equal">
      <formula>"Napkin Hs"</formula>
    </cfRule>
    <cfRule type="cellIs" dxfId="2798" priority="3002" stopIfTrue="1" operator="equal">
      <formula>"Towel"</formula>
    </cfRule>
    <cfRule type="cellIs" dxfId="2797" priority="3003" stopIfTrue="1" operator="equal">
      <formula>"Napkin Hs"</formula>
    </cfRule>
    <cfRule type="cellIs" dxfId="2796" priority="3006" stopIfTrue="1" operator="equal">
      <formula>"Towel"</formula>
    </cfRule>
    <cfRule type="cellIs" dxfId="2795" priority="3007" stopIfTrue="1" operator="equal">
      <formula>"Napkin Hs"</formula>
    </cfRule>
    <cfRule type="cellIs" dxfId="2794" priority="3009" stopIfTrue="1" operator="equal">
      <formula>"Napkin Hs"</formula>
    </cfRule>
  </conditionalFormatting>
  <conditionalFormatting sqref="C87">
    <cfRule type="cellIs" dxfId="2793" priority="3008" stopIfTrue="1" operator="equal">
      <formula>"Towel"</formula>
    </cfRule>
  </conditionalFormatting>
  <conditionalFormatting sqref="C87">
    <cfRule type="cellIs" dxfId="2792" priority="2986" stopIfTrue="1" operator="equal">
      <formula>"Towel"</formula>
    </cfRule>
    <cfRule type="cellIs" dxfId="2791" priority="2987" stopIfTrue="1" operator="equal">
      <formula>"Napkin Hs"</formula>
    </cfRule>
  </conditionalFormatting>
  <conditionalFormatting sqref="C87">
    <cfRule type="cellIs" dxfId="2790" priority="2985" stopIfTrue="1" operator="equal">
      <formula>"Napkin Hs"</formula>
    </cfRule>
  </conditionalFormatting>
  <conditionalFormatting sqref="C87">
    <cfRule type="cellIs" dxfId="2789" priority="2984" stopIfTrue="1" operator="equal">
      <formula>"Towel"</formula>
    </cfRule>
  </conditionalFormatting>
  <conditionalFormatting sqref="C87">
    <cfRule type="cellIs" dxfId="2788" priority="2982" stopIfTrue="1" operator="equal">
      <formula>"Towel"</formula>
    </cfRule>
  </conditionalFormatting>
  <conditionalFormatting sqref="C87">
    <cfRule type="cellIs" dxfId="2787" priority="2983" stopIfTrue="1" operator="equal">
      <formula>"Napkin Hs"</formula>
    </cfRule>
  </conditionalFormatting>
  <conditionalFormatting sqref="C87">
    <cfRule type="cellIs" dxfId="2786" priority="2886" stopIfTrue="1" operator="equal">
      <formula>"Towel"</formula>
    </cfRule>
  </conditionalFormatting>
  <conditionalFormatting sqref="C87">
    <cfRule type="cellIs" dxfId="2785" priority="2896" stopIfTrue="1" operator="equal">
      <formula>"Towel"</formula>
    </cfRule>
    <cfRule type="cellIs" dxfId="2784" priority="2897" stopIfTrue="1" operator="equal">
      <formula>"Napkin Hs"</formula>
    </cfRule>
    <cfRule type="cellIs" dxfId="2783" priority="2902" stopIfTrue="1" operator="equal">
      <formula>"Towel"</formula>
    </cfRule>
    <cfRule type="cellIs" dxfId="2782" priority="2903" stopIfTrue="1" operator="equal">
      <formula>"Napkin Hs"</formula>
    </cfRule>
    <cfRule type="cellIs" dxfId="2781" priority="2908" stopIfTrue="1" operator="equal">
      <formula>"Towel"</formula>
    </cfRule>
    <cfRule type="cellIs" dxfId="2780" priority="2909" stopIfTrue="1" operator="equal">
      <formula>"Napkin Hs"</formula>
    </cfRule>
    <cfRule type="cellIs" dxfId="2779" priority="2910" stopIfTrue="1" operator="equal">
      <formula>"Towel"</formula>
    </cfRule>
    <cfRule type="cellIs" dxfId="2778" priority="2911" stopIfTrue="1" operator="equal">
      <formula>"Napkin Hs"</formula>
    </cfRule>
    <cfRule type="cellIs" dxfId="2777" priority="2916" stopIfTrue="1" operator="equal">
      <formula>"Towel"</formula>
    </cfRule>
    <cfRule type="cellIs" dxfId="2776" priority="2917" stopIfTrue="1" operator="equal">
      <formula>"Napkin Hs"</formula>
    </cfRule>
    <cfRule type="cellIs" dxfId="2775" priority="2926" stopIfTrue="1" operator="equal">
      <formula>"Towel"</formula>
    </cfRule>
    <cfRule type="cellIs" dxfId="2774" priority="2927" stopIfTrue="1" operator="equal">
      <formula>"Napkin Hs"</formula>
    </cfRule>
    <cfRule type="cellIs" dxfId="2773" priority="2932" stopIfTrue="1" operator="equal">
      <formula>"Towel"</formula>
    </cfRule>
    <cfRule type="cellIs" dxfId="2772" priority="2933" stopIfTrue="1" operator="equal">
      <formula>"Napkin Hs"</formula>
    </cfRule>
    <cfRule type="cellIs" dxfId="2771" priority="2934" stopIfTrue="1" operator="equal">
      <formula>"Towel"</formula>
    </cfRule>
    <cfRule type="cellIs" dxfId="2770" priority="2935" stopIfTrue="1" operator="equal">
      <formula>"Napkin Hs"</formula>
    </cfRule>
    <cfRule type="cellIs" dxfId="2769" priority="2940" stopIfTrue="1" operator="equal">
      <formula>"Towel"</formula>
    </cfRule>
    <cfRule type="cellIs" dxfId="2768" priority="2941" stopIfTrue="1" operator="equal">
      <formula>"Napkin Hs"</formula>
    </cfRule>
    <cfRule type="cellIs" dxfId="2767" priority="2950" stopIfTrue="1" operator="equal">
      <formula>"Towel"</formula>
    </cfRule>
    <cfRule type="cellIs" dxfId="2766" priority="2951" stopIfTrue="1" operator="equal">
      <formula>"Napkin Hs"</formula>
    </cfRule>
    <cfRule type="cellIs" dxfId="2765" priority="2952" stopIfTrue="1" operator="equal">
      <formula>"Towel"</formula>
    </cfRule>
    <cfRule type="cellIs" dxfId="2764" priority="2953" stopIfTrue="1" operator="equal">
      <formula>"Napkin Hs"</formula>
    </cfRule>
    <cfRule type="cellIs" dxfId="2763" priority="2958" stopIfTrue="1" operator="equal">
      <formula>"Towel"</formula>
    </cfRule>
    <cfRule type="cellIs" dxfId="2762" priority="2959" stopIfTrue="1" operator="equal">
      <formula>"Napkin Hs"</formula>
    </cfRule>
    <cfRule type="cellIs" dxfId="2761" priority="2968" stopIfTrue="1" operator="equal">
      <formula>"Towel"</formula>
    </cfRule>
    <cfRule type="cellIs" dxfId="2760" priority="2969" stopIfTrue="1" operator="equal">
      <formula>"Napkin Hs"</formula>
    </cfRule>
    <cfRule type="cellIs" dxfId="2759" priority="2970" stopIfTrue="1" operator="equal">
      <formula>"Towel"</formula>
    </cfRule>
    <cfRule type="cellIs" dxfId="2758" priority="2971" stopIfTrue="1" operator="equal">
      <formula>"Napkin Hs"</formula>
    </cfRule>
    <cfRule type="cellIs" dxfId="2757" priority="2977" stopIfTrue="1" operator="equal">
      <formula>"Napkin Hs"</formula>
    </cfRule>
  </conditionalFormatting>
  <conditionalFormatting sqref="C87">
    <cfRule type="cellIs" dxfId="2756" priority="2976" stopIfTrue="1" operator="equal">
      <formula>"Towel"</formula>
    </cfRule>
  </conditionalFormatting>
  <conditionalFormatting sqref="C87">
    <cfRule type="cellIs" dxfId="2755" priority="2887" stopIfTrue="1" operator="equal">
      <formula>"Napkin Hs"</formula>
    </cfRule>
    <cfRule type="cellIs" dxfId="2754" priority="2888" stopIfTrue="1" operator="equal">
      <formula>"Towel"</formula>
    </cfRule>
    <cfRule type="cellIs" dxfId="2753" priority="2889" stopIfTrue="1" operator="equal">
      <formula>"Napkin Hs"</formula>
    </cfRule>
    <cfRule type="cellIs" dxfId="2752" priority="2890" stopIfTrue="1" operator="equal">
      <formula>"Towel"</formula>
    </cfRule>
    <cfRule type="cellIs" dxfId="2751" priority="2891" stopIfTrue="1" operator="equal">
      <formula>"Napkin Hs"</formula>
    </cfRule>
    <cfRule type="cellIs" dxfId="2750" priority="2892" stopIfTrue="1" operator="equal">
      <formula>"Towel"</formula>
    </cfRule>
    <cfRule type="cellIs" dxfId="2749" priority="2893" stopIfTrue="1" operator="equal">
      <formula>"Napkin Hs"</formula>
    </cfRule>
    <cfRule type="cellIs" dxfId="2748" priority="2894" stopIfTrue="1" operator="equal">
      <formula>"Towel"</formula>
    </cfRule>
    <cfRule type="cellIs" dxfId="2747" priority="2895" stopIfTrue="1" operator="equal">
      <formula>"Napkin Hs"</formula>
    </cfRule>
    <cfRule type="cellIs" dxfId="2746" priority="2898" stopIfTrue="1" operator="equal">
      <formula>"Towel"</formula>
    </cfRule>
    <cfRule type="cellIs" dxfId="2745" priority="2899" stopIfTrue="1" operator="equal">
      <formula>"Napkin Hs"</formula>
    </cfRule>
    <cfRule type="cellIs" dxfId="2744" priority="2900" stopIfTrue="1" operator="equal">
      <formula>"Towel"</formula>
    </cfRule>
    <cfRule type="cellIs" dxfId="2743" priority="2901" stopIfTrue="1" operator="equal">
      <formula>"Napkin Hs"</formula>
    </cfRule>
    <cfRule type="cellIs" dxfId="2742" priority="2904" stopIfTrue="1" operator="equal">
      <formula>"Towel"</formula>
    </cfRule>
    <cfRule type="cellIs" dxfId="2741" priority="2905" stopIfTrue="1" operator="equal">
      <formula>"Napkin Hs"</formula>
    </cfRule>
    <cfRule type="cellIs" dxfId="2740" priority="2906" stopIfTrue="1" operator="equal">
      <formula>"Towel"</formula>
    </cfRule>
    <cfRule type="cellIs" dxfId="2739" priority="2907" stopIfTrue="1" operator="equal">
      <formula>"Napkin Hs"</formula>
    </cfRule>
    <cfRule type="cellIs" dxfId="2738" priority="2912" stopIfTrue="1" operator="equal">
      <formula>"Towel"</formula>
    </cfRule>
    <cfRule type="cellIs" dxfId="2737" priority="2913" stopIfTrue="1" operator="equal">
      <formula>"Napkin Hs"</formula>
    </cfRule>
    <cfRule type="cellIs" dxfId="2736" priority="2914" stopIfTrue="1" operator="equal">
      <formula>"Towel"</formula>
    </cfRule>
    <cfRule type="cellIs" dxfId="2735" priority="2915" stopIfTrue="1" operator="equal">
      <formula>"Napkin Hs"</formula>
    </cfRule>
    <cfRule type="cellIs" dxfId="2734" priority="2918" stopIfTrue="1" operator="equal">
      <formula>"Towel"</formula>
    </cfRule>
    <cfRule type="cellIs" dxfId="2733" priority="2919" stopIfTrue="1" operator="equal">
      <formula>"Napkin Hs"</formula>
    </cfRule>
    <cfRule type="cellIs" dxfId="2732" priority="2920" stopIfTrue="1" operator="equal">
      <formula>"Towel"</formula>
    </cfRule>
    <cfRule type="cellIs" dxfId="2731" priority="2921" stopIfTrue="1" operator="equal">
      <formula>"Napkin Hs"</formula>
    </cfRule>
    <cfRule type="cellIs" dxfId="2730" priority="2922" stopIfTrue="1" operator="equal">
      <formula>"Towel"</formula>
    </cfRule>
    <cfRule type="cellIs" dxfId="2729" priority="2923" stopIfTrue="1" operator="equal">
      <formula>"Napkin Hs"</formula>
    </cfRule>
    <cfRule type="cellIs" dxfId="2728" priority="2924" stopIfTrue="1" operator="equal">
      <formula>"Towel"</formula>
    </cfRule>
    <cfRule type="cellIs" dxfId="2727" priority="2925" stopIfTrue="1" operator="equal">
      <formula>"Napkin Hs"</formula>
    </cfRule>
    <cfRule type="cellIs" dxfId="2726" priority="2928" stopIfTrue="1" operator="equal">
      <formula>"Towel"</formula>
    </cfRule>
    <cfRule type="cellIs" dxfId="2725" priority="2929" stopIfTrue="1" operator="equal">
      <formula>"Napkin Hs"</formula>
    </cfRule>
    <cfRule type="cellIs" dxfId="2724" priority="2930" stopIfTrue="1" operator="equal">
      <formula>"Towel"</formula>
    </cfRule>
    <cfRule type="cellIs" dxfId="2723" priority="2931" stopIfTrue="1" operator="equal">
      <formula>"Napkin Hs"</formula>
    </cfRule>
    <cfRule type="cellIs" dxfId="2722" priority="2936" stopIfTrue="1" operator="equal">
      <formula>"Towel"</formula>
    </cfRule>
    <cfRule type="cellIs" dxfId="2721" priority="2937" stopIfTrue="1" operator="equal">
      <formula>"Napkin Hs"</formula>
    </cfRule>
    <cfRule type="cellIs" dxfId="2720" priority="2938" stopIfTrue="1" operator="equal">
      <formula>"Towel"</formula>
    </cfRule>
    <cfRule type="cellIs" dxfId="2719" priority="2939" stopIfTrue="1" operator="equal">
      <formula>"Napkin Hs"</formula>
    </cfRule>
    <cfRule type="cellIs" dxfId="2718" priority="2942" stopIfTrue="1" operator="equal">
      <formula>"Towel"</formula>
    </cfRule>
    <cfRule type="cellIs" dxfId="2717" priority="2943" stopIfTrue="1" operator="equal">
      <formula>"Napkin Hs"</formula>
    </cfRule>
    <cfRule type="cellIs" dxfId="2716" priority="2944" stopIfTrue="1" operator="equal">
      <formula>"Towel"</formula>
    </cfRule>
    <cfRule type="cellIs" dxfId="2715" priority="2945" stopIfTrue="1" operator="equal">
      <formula>"Napkin Hs"</formula>
    </cfRule>
    <cfRule type="cellIs" dxfId="2714" priority="2946" stopIfTrue="1" operator="equal">
      <formula>"Towel"</formula>
    </cfRule>
    <cfRule type="cellIs" dxfId="2713" priority="2947" stopIfTrue="1" operator="equal">
      <formula>"Napkin Hs"</formula>
    </cfRule>
    <cfRule type="cellIs" dxfId="2712" priority="2948" stopIfTrue="1" operator="equal">
      <formula>"Towel"</formula>
    </cfRule>
    <cfRule type="cellIs" dxfId="2711" priority="2949" stopIfTrue="1" operator="equal">
      <formula>"Napkin Hs"</formula>
    </cfRule>
    <cfRule type="cellIs" dxfId="2710" priority="2954" stopIfTrue="1" operator="equal">
      <formula>"Towel"</formula>
    </cfRule>
    <cfRule type="cellIs" dxfId="2709" priority="2955" stopIfTrue="1" operator="equal">
      <formula>"Napkin Hs"</formula>
    </cfRule>
    <cfRule type="cellIs" dxfId="2708" priority="2956" stopIfTrue="1" operator="equal">
      <formula>"Towel"</formula>
    </cfRule>
    <cfRule type="cellIs" dxfId="2707" priority="2957" stopIfTrue="1" operator="equal">
      <formula>"Napkin Hs"</formula>
    </cfRule>
    <cfRule type="cellIs" dxfId="2706" priority="2960" stopIfTrue="1" operator="equal">
      <formula>"Towel"</formula>
    </cfRule>
    <cfRule type="cellIs" dxfId="2705" priority="2961" stopIfTrue="1" operator="equal">
      <formula>"Napkin Hs"</formula>
    </cfRule>
    <cfRule type="cellIs" dxfId="2704" priority="2962" stopIfTrue="1" operator="equal">
      <formula>"Towel"</formula>
    </cfRule>
    <cfRule type="cellIs" dxfId="2703" priority="2963" stopIfTrue="1" operator="equal">
      <formula>"Napkin Hs"</formula>
    </cfRule>
    <cfRule type="cellIs" dxfId="2702" priority="2964" stopIfTrue="1" operator="equal">
      <formula>"Towel"</formula>
    </cfRule>
    <cfRule type="cellIs" dxfId="2701" priority="2965" stopIfTrue="1" operator="equal">
      <formula>"Napkin Hs"</formula>
    </cfRule>
    <cfRule type="cellIs" dxfId="2700" priority="2966" stopIfTrue="1" operator="equal">
      <formula>"Towel"</formula>
    </cfRule>
    <cfRule type="cellIs" dxfId="2699" priority="2967" stopIfTrue="1" operator="equal">
      <formula>"Napkin Hs"</formula>
    </cfRule>
    <cfRule type="cellIs" dxfId="2698" priority="2972" stopIfTrue="1" operator="equal">
      <formula>"Towel"</formula>
    </cfRule>
    <cfRule type="cellIs" dxfId="2697" priority="2973" stopIfTrue="1" operator="equal">
      <formula>"Napkin Hs"</formula>
    </cfRule>
    <cfRule type="cellIs" dxfId="2696" priority="2974" stopIfTrue="1" operator="equal">
      <formula>"Towel"</formula>
    </cfRule>
    <cfRule type="cellIs" dxfId="2695" priority="2975" stopIfTrue="1" operator="equal">
      <formula>"Napkin Hs"</formula>
    </cfRule>
    <cfRule type="cellIs" dxfId="2694" priority="2978" stopIfTrue="1" operator="equal">
      <formula>"Towel"</formula>
    </cfRule>
    <cfRule type="cellIs" dxfId="2693" priority="2979" stopIfTrue="1" operator="equal">
      <formula>"Napkin Hs"</formula>
    </cfRule>
    <cfRule type="cellIs" dxfId="2692" priority="2980" stopIfTrue="1" operator="equal">
      <formula>"Towel"</formula>
    </cfRule>
    <cfRule type="cellIs" dxfId="2691" priority="2981" stopIfTrue="1" operator="equal">
      <formula>"Napkin Hs"</formula>
    </cfRule>
  </conditionalFormatting>
  <conditionalFormatting sqref="C87">
    <cfRule type="cellIs" dxfId="2690" priority="2885" stopIfTrue="1" operator="equal">
      <formula>"Napkin Hs"</formula>
    </cfRule>
  </conditionalFormatting>
  <conditionalFormatting sqref="C87">
    <cfRule type="cellIs" dxfId="2689" priority="2884" stopIfTrue="1" operator="equal">
      <formula>"Napkin Hs"</formula>
    </cfRule>
  </conditionalFormatting>
  <conditionalFormatting sqref="C87">
    <cfRule type="cellIs" dxfId="2688" priority="2883" stopIfTrue="1" operator="equal">
      <formula>"Napkin Hs"</formula>
    </cfRule>
  </conditionalFormatting>
  <conditionalFormatting sqref="C87">
    <cfRule type="cellIs" dxfId="2687" priority="2882" stopIfTrue="1" operator="equal">
      <formula>"Napkin Hs"</formula>
    </cfRule>
  </conditionalFormatting>
  <conditionalFormatting sqref="C87">
    <cfRule type="cellIs" dxfId="2686" priority="2881" stopIfTrue="1" operator="equal">
      <formula>"Napkin Hs"</formula>
    </cfRule>
  </conditionalFormatting>
  <conditionalFormatting sqref="C87">
    <cfRule type="cellIs" dxfId="2685" priority="2880" stopIfTrue="1" operator="equal">
      <formula>"Napkin Hs"</formula>
    </cfRule>
  </conditionalFormatting>
  <conditionalFormatting sqref="C87">
    <cfRule type="cellIs" dxfId="2684" priority="2876" stopIfTrue="1" operator="equal">
      <formula>"Towel"</formula>
    </cfRule>
    <cfRule type="cellIs" dxfId="2683" priority="2877" stopIfTrue="1" operator="equal">
      <formula>"Napkin Hs"</formula>
    </cfRule>
  </conditionalFormatting>
  <conditionalFormatting sqref="C87">
    <cfRule type="cellIs" dxfId="2682" priority="2878" stopIfTrue="1" operator="equal">
      <formula>"Towel"</formula>
    </cfRule>
    <cfRule type="cellIs" dxfId="2681" priority="2879" stopIfTrue="1" operator="equal">
      <formula>"Napkin Hs"</formula>
    </cfRule>
  </conditionalFormatting>
  <conditionalFormatting sqref="C87">
    <cfRule type="cellIs" dxfId="2680" priority="2872" stopIfTrue="1" operator="equal">
      <formula>"Towel"</formula>
    </cfRule>
    <cfRule type="cellIs" dxfId="2679" priority="2873" stopIfTrue="1" operator="equal">
      <formula>"Napkin Hs"</formula>
    </cfRule>
  </conditionalFormatting>
  <conditionalFormatting sqref="C87">
    <cfRule type="cellIs" dxfId="2678" priority="2874" stopIfTrue="1" operator="equal">
      <formula>"Towel"</formula>
    </cfRule>
    <cfRule type="cellIs" dxfId="2677" priority="2875" stopIfTrue="1" operator="equal">
      <formula>"Napkin Hs"</formula>
    </cfRule>
  </conditionalFormatting>
  <conditionalFormatting sqref="C87">
    <cfRule type="cellIs" dxfId="2676" priority="2870" stopIfTrue="1" operator="equal">
      <formula>"Towel"</formula>
    </cfRule>
    <cfRule type="cellIs" dxfId="2675" priority="2871" stopIfTrue="1" operator="equal">
      <formula>"Napkin Hs"</formula>
    </cfRule>
  </conditionalFormatting>
  <conditionalFormatting sqref="C87">
    <cfRule type="cellIs" dxfId="2674" priority="2866" stopIfTrue="1" operator="equal">
      <formula>"Towel"</formula>
    </cfRule>
    <cfRule type="cellIs" dxfId="2673" priority="2867" stopIfTrue="1" operator="equal">
      <formula>"Napkin Hs"</formula>
    </cfRule>
  </conditionalFormatting>
  <conditionalFormatting sqref="C87">
    <cfRule type="cellIs" dxfId="2672" priority="2868" stopIfTrue="1" operator="equal">
      <formula>"Towel"</formula>
    </cfRule>
    <cfRule type="cellIs" dxfId="2671" priority="2869" stopIfTrue="1" operator="equal">
      <formula>"Napkin Hs"</formula>
    </cfRule>
  </conditionalFormatting>
  <conditionalFormatting sqref="C87">
    <cfRule type="cellIs" dxfId="2670" priority="2862" stopIfTrue="1" operator="equal">
      <formula>"Towel"</formula>
    </cfRule>
    <cfRule type="cellIs" dxfId="2669" priority="2863" stopIfTrue="1" operator="equal">
      <formula>"Napkin Hs"</formula>
    </cfRule>
  </conditionalFormatting>
  <conditionalFormatting sqref="C87">
    <cfRule type="cellIs" dxfId="2668" priority="2864" stopIfTrue="1" operator="equal">
      <formula>"Towel"</formula>
    </cfRule>
    <cfRule type="cellIs" dxfId="2667" priority="2865" stopIfTrue="1" operator="equal">
      <formula>"Napkin Hs"</formula>
    </cfRule>
  </conditionalFormatting>
  <conditionalFormatting sqref="C87">
    <cfRule type="cellIs" dxfId="2666" priority="2860" stopIfTrue="1" operator="equal">
      <formula>"Towel"</formula>
    </cfRule>
    <cfRule type="cellIs" dxfId="2665" priority="2861" stopIfTrue="1" operator="equal">
      <formula>"Napkin Hs"</formula>
    </cfRule>
  </conditionalFormatting>
  <conditionalFormatting sqref="C87">
    <cfRule type="cellIs" dxfId="2664" priority="2854" stopIfTrue="1" operator="equal">
      <formula>"Towel"</formula>
    </cfRule>
    <cfRule type="cellIs" dxfId="2663" priority="2855" stopIfTrue="1" operator="equal">
      <formula>"Napkin Hs"</formula>
    </cfRule>
  </conditionalFormatting>
  <conditionalFormatting sqref="C87">
    <cfRule type="cellIs" dxfId="2662" priority="2858" stopIfTrue="1" operator="equal">
      <formula>"Towel"</formula>
    </cfRule>
    <cfRule type="cellIs" dxfId="2661" priority="2859" stopIfTrue="1" operator="equal">
      <formula>"Napkin Hs"</formula>
    </cfRule>
  </conditionalFormatting>
  <conditionalFormatting sqref="C87">
    <cfRule type="cellIs" dxfId="2660" priority="2856" stopIfTrue="1" operator="equal">
      <formula>"Towel"</formula>
    </cfRule>
    <cfRule type="cellIs" dxfId="2659" priority="2857" stopIfTrue="1" operator="equal">
      <formula>"Napkin Hs"</formula>
    </cfRule>
  </conditionalFormatting>
  <conditionalFormatting sqref="C87">
    <cfRule type="cellIs" dxfId="2658" priority="2848" stopIfTrue="1" operator="equal">
      <formula>"Towel"</formula>
    </cfRule>
    <cfRule type="cellIs" dxfId="2657" priority="2849" stopIfTrue="1" operator="equal">
      <formula>"Napkin Hs"</formula>
    </cfRule>
  </conditionalFormatting>
  <conditionalFormatting sqref="C87">
    <cfRule type="cellIs" dxfId="2656" priority="2850" stopIfTrue="1" operator="equal">
      <formula>"Towel"</formula>
    </cfRule>
    <cfRule type="cellIs" dxfId="2655" priority="2851" stopIfTrue="1" operator="equal">
      <formula>"Napkin Hs"</formula>
    </cfRule>
  </conditionalFormatting>
  <conditionalFormatting sqref="C87">
    <cfRule type="cellIs" dxfId="2654" priority="2852" stopIfTrue="1" operator="equal">
      <formula>"Towel"</formula>
    </cfRule>
    <cfRule type="cellIs" dxfId="2653" priority="2853" stopIfTrue="1" operator="equal">
      <formula>"Napkin Hs"</formula>
    </cfRule>
  </conditionalFormatting>
  <conditionalFormatting sqref="C87">
    <cfRule type="cellIs" dxfId="2652" priority="2846" stopIfTrue="1" operator="equal">
      <formula>"Towel"</formula>
    </cfRule>
    <cfRule type="cellIs" dxfId="2651" priority="2847" stopIfTrue="1" operator="equal">
      <formula>"Napkin Hs"</formula>
    </cfRule>
  </conditionalFormatting>
  <conditionalFormatting sqref="C87">
    <cfRule type="cellIs" dxfId="2650" priority="2844" stopIfTrue="1" operator="equal">
      <formula>"Towel"</formula>
    </cfRule>
    <cfRule type="cellIs" dxfId="2649" priority="2845" stopIfTrue="1" operator="equal">
      <formula>"Napkin Hs"</formula>
    </cfRule>
  </conditionalFormatting>
  <conditionalFormatting sqref="C87">
    <cfRule type="cellIs" dxfId="2648" priority="2820" stopIfTrue="1" operator="equal">
      <formula>"Towel"</formula>
    </cfRule>
  </conditionalFormatting>
  <conditionalFormatting sqref="C87">
    <cfRule type="cellIs" dxfId="2647" priority="2821" stopIfTrue="1" operator="equal">
      <formula>"Napkin Hs"</formula>
    </cfRule>
    <cfRule type="cellIs" dxfId="2646" priority="2826" stopIfTrue="1" operator="equal">
      <formula>"Towel"</formula>
    </cfRule>
    <cfRule type="cellIs" dxfId="2645" priority="2827" stopIfTrue="1" operator="equal">
      <formula>"Napkin Hs"</formula>
    </cfRule>
    <cfRule type="cellIs" dxfId="2644" priority="2836" stopIfTrue="1" operator="equal">
      <formula>"Towel"</formula>
    </cfRule>
    <cfRule type="cellIs" dxfId="2643" priority="2837" stopIfTrue="1" operator="equal">
      <formula>"Napkin Hs"</formula>
    </cfRule>
    <cfRule type="cellIs" dxfId="2642" priority="2842" stopIfTrue="1" operator="equal">
      <formula>"Towel"</formula>
    </cfRule>
    <cfRule type="cellIs" dxfId="2641" priority="2843" stopIfTrue="1" operator="equal">
      <formula>"Napkin Hs"</formula>
    </cfRule>
  </conditionalFormatting>
  <conditionalFormatting sqref="C87">
    <cfRule type="cellIs" dxfId="2640" priority="2822" stopIfTrue="1" operator="equal">
      <formula>"Towel"</formula>
    </cfRule>
    <cfRule type="cellIs" dxfId="2639" priority="2823" stopIfTrue="1" operator="equal">
      <formula>"Napkin Hs"</formula>
    </cfRule>
    <cfRule type="cellIs" dxfId="2638" priority="2824" stopIfTrue="1" operator="equal">
      <formula>"Towel"</formula>
    </cfRule>
    <cfRule type="cellIs" dxfId="2637" priority="2825" stopIfTrue="1" operator="equal">
      <formula>"Napkin Hs"</formula>
    </cfRule>
    <cfRule type="cellIs" dxfId="2636" priority="2828" stopIfTrue="1" operator="equal">
      <formula>"Towel"</formula>
    </cfRule>
    <cfRule type="cellIs" dxfId="2635" priority="2829" stopIfTrue="1" operator="equal">
      <formula>"Napkin Hs"</formula>
    </cfRule>
    <cfRule type="cellIs" dxfId="2634" priority="2830" stopIfTrue="1" operator="equal">
      <formula>"Towel"</formula>
    </cfRule>
    <cfRule type="cellIs" dxfId="2633" priority="2831" stopIfTrue="1" operator="equal">
      <formula>"Napkin Hs"</formula>
    </cfRule>
    <cfRule type="cellIs" dxfId="2632" priority="2832" stopIfTrue="1" operator="equal">
      <formula>"Towel"</formula>
    </cfRule>
    <cfRule type="cellIs" dxfId="2631" priority="2833" stopIfTrue="1" operator="equal">
      <formula>"Napkin Hs"</formula>
    </cfRule>
    <cfRule type="cellIs" dxfId="2630" priority="2834" stopIfTrue="1" operator="equal">
      <formula>"Towel"</formula>
    </cfRule>
    <cfRule type="cellIs" dxfId="2629" priority="2835" stopIfTrue="1" operator="equal">
      <formula>"Napkin Hs"</formula>
    </cfRule>
    <cfRule type="cellIs" dxfId="2628" priority="2838" stopIfTrue="1" operator="equal">
      <formula>"Towel"</formula>
    </cfRule>
    <cfRule type="cellIs" dxfId="2627" priority="2839" stopIfTrue="1" operator="equal">
      <formula>"Napkin Hs"</formula>
    </cfRule>
    <cfRule type="cellIs" dxfId="2626" priority="2841" stopIfTrue="1" operator="equal">
      <formula>"Napkin Hs"</formula>
    </cfRule>
  </conditionalFormatting>
  <conditionalFormatting sqref="C87">
    <cfRule type="cellIs" dxfId="2625" priority="2840" stopIfTrue="1" operator="equal">
      <formula>"Towel"</formula>
    </cfRule>
  </conditionalFormatting>
  <conditionalFormatting sqref="C87">
    <cfRule type="cellIs" dxfId="2624" priority="2818" stopIfTrue="1" operator="equal">
      <formula>"Towel"</formula>
    </cfRule>
    <cfRule type="cellIs" dxfId="2623" priority="2819" stopIfTrue="1" operator="equal">
      <formula>"Napkin Hs"</formula>
    </cfRule>
  </conditionalFormatting>
  <conditionalFormatting sqref="C87">
    <cfRule type="cellIs" dxfId="2622" priority="2817" stopIfTrue="1" operator="equal">
      <formula>"Napkin Hs"</formula>
    </cfRule>
  </conditionalFormatting>
  <conditionalFormatting sqref="C87">
    <cfRule type="cellIs" dxfId="2621" priority="2816" stopIfTrue="1" operator="equal">
      <formula>"Towel"</formula>
    </cfRule>
  </conditionalFormatting>
  <conditionalFormatting sqref="C87">
    <cfRule type="cellIs" dxfId="2620" priority="2814" stopIfTrue="1" operator="equal">
      <formula>"Towel"</formula>
    </cfRule>
  </conditionalFormatting>
  <conditionalFormatting sqref="C87">
    <cfRule type="cellIs" dxfId="2619" priority="2815" stopIfTrue="1" operator="equal">
      <formula>"Napkin Hs"</formula>
    </cfRule>
  </conditionalFormatting>
  <conditionalFormatting sqref="C87">
    <cfRule type="cellIs" dxfId="2618" priority="2718" stopIfTrue="1" operator="equal">
      <formula>"Towel"</formula>
    </cfRule>
  </conditionalFormatting>
  <conditionalFormatting sqref="C87">
    <cfRule type="cellIs" dxfId="2617" priority="2728" stopIfTrue="1" operator="equal">
      <formula>"Towel"</formula>
    </cfRule>
    <cfRule type="cellIs" dxfId="2616" priority="2729" stopIfTrue="1" operator="equal">
      <formula>"Napkin Hs"</formula>
    </cfRule>
    <cfRule type="cellIs" dxfId="2615" priority="2734" stopIfTrue="1" operator="equal">
      <formula>"Towel"</formula>
    </cfRule>
    <cfRule type="cellIs" dxfId="2614" priority="2735" stopIfTrue="1" operator="equal">
      <formula>"Napkin Hs"</formula>
    </cfRule>
    <cfRule type="cellIs" dxfId="2613" priority="2740" stopIfTrue="1" operator="equal">
      <formula>"Towel"</formula>
    </cfRule>
    <cfRule type="cellIs" dxfId="2612" priority="2741" stopIfTrue="1" operator="equal">
      <formula>"Napkin Hs"</formula>
    </cfRule>
    <cfRule type="cellIs" dxfId="2611" priority="2742" stopIfTrue="1" operator="equal">
      <formula>"Towel"</formula>
    </cfRule>
    <cfRule type="cellIs" dxfId="2610" priority="2743" stopIfTrue="1" operator="equal">
      <formula>"Napkin Hs"</formula>
    </cfRule>
    <cfRule type="cellIs" dxfId="2609" priority="2748" stopIfTrue="1" operator="equal">
      <formula>"Towel"</formula>
    </cfRule>
    <cfRule type="cellIs" dxfId="2608" priority="2749" stopIfTrue="1" operator="equal">
      <formula>"Napkin Hs"</formula>
    </cfRule>
    <cfRule type="cellIs" dxfId="2607" priority="2758" stopIfTrue="1" operator="equal">
      <formula>"Towel"</formula>
    </cfRule>
    <cfRule type="cellIs" dxfId="2606" priority="2759" stopIfTrue="1" operator="equal">
      <formula>"Napkin Hs"</formula>
    </cfRule>
    <cfRule type="cellIs" dxfId="2605" priority="2764" stopIfTrue="1" operator="equal">
      <formula>"Towel"</formula>
    </cfRule>
    <cfRule type="cellIs" dxfId="2604" priority="2765" stopIfTrue="1" operator="equal">
      <formula>"Napkin Hs"</formula>
    </cfRule>
    <cfRule type="cellIs" dxfId="2603" priority="2766" stopIfTrue="1" operator="equal">
      <formula>"Towel"</formula>
    </cfRule>
    <cfRule type="cellIs" dxfId="2602" priority="2767" stopIfTrue="1" operator="equal">
      <formula>"Napkin Hs"</formula>
    </cfRule>
    <cfRule type="cellIs" dxfId="2601" priority="2772" stopIfTrue="1" operator="equal">
      <formula>"Towel"</formula>
    </cfRule>
    <cfRule type="cellIs" dxfId="2600" priority="2773" stopIfTrue="1" operator="equal">
      <formula>"Napkin Hs"</formula>
    </cfRule>
    <cfRule type="cellIs" dxfId="2599" priority="2782" stopIfTrue="1" operator="equal">
      <formula>"Towel"</formula>
    </cfRule>
    <cfRule type="cellIs" dxfId="2598" priority="2783" stopIfTrue="1" operator="equal">
      <formula>"Napkin Hs"</formula>
    </cfRule>
    <cfRule type="cellIs" dxfId="2597" priority="2784" stopIfTrue="1" operator="equal">
      <formula>"Towel"</formula>
    </cfRule>
    <cfRule type="cellIs" dxfId="2596" priority="2785" stopIfTrue="1" operator="equal">
      <formula>"Napkin Hs"</formula>
    </cfRule>
    <cfRule type="cellIs" dxfId="2595" priority="2790" stopIfTrue="1" operator="equal">
      <formula>"Towel"</formula>
    </cfRule>
    <cfRule type="cellIs" dxfId="2594" priority="2791" stopIfTrue="1" operator="equal">
      <formula>"Napkin Hs"</formula>
    </cfRule>
    <cfRule type="cellIs" dxfId="2593" priority="2800" stopIfTrue="1" operator="equal">
      <formula>"Towel"</formula>
    </cfRule>
    <cfRule type="cellIs" dxfId="2592" priority="2801" stopIfTrue="1" operator="equal">
      <formula>"Napkin Hs"</formula>
    </cfRule>
    <cfRule type="cellIs" dxfId="2591" priority="2802" stopIfTrue="1" operator="equal">
      <formula>"Towel"</formula>
    </cfRule>
    <cfRule type="cellIs" dxfId="2590" priority="2803" stopIfTrue="1" operator="equal">
      <formula>"Napkin Hs"</formula>
    </cfRule>
    <cfRule type="cellIs" dxfId="2589" priority="2809" stopIfTrue="1" operator="equal">
      <formula>"Napkin Hs"</formula>
    </cfRule>
  </conditionalFormatting>
  <conditionalFormatting sqref="C87">
    <cfRule type="cellIs" dxfId="2588" priority="2808" stopIfTrue="1" operator="equal">
      <formula>"Towel"</formula>
    </cfRule>
  </conditionalFormatting>
  <conditionalFormatting sqref="C87">
    <cfRule type="cellIs" dxfId="2587" priority="2719" stopIfTrue="1" operator="equal">
      <formula>"Napkin Hs"</formula>
    </cfRule>
    <cfRule type="cellIs" dxfId="2586" priority="2720" stopIfTrue="1" operator="equal">
      <formula>"Towel"</formula>
    </cfRule>
    <cfRule type="cellIs" dxfId="2585" priority="2721" stopIfTrue="1" operator="equal">
      <formula>"Napkin Hs"</formula>
    </cfRule>
    <cfRule type="cellIs" dxfId="2584" priority="2722" stopIfTrue="1" operator="equal">
      <formula>"Towel"</formula>
    </cfRule>
    <cfRule type="cellIs" dxfId="2583" priority="2723" stopIfTrue="1" operator="equal">
      <formula>"Napkin Hs"</formula>
    </cfRule>
    <cfRule type="cellIs" dxfId="2582" priority="2724" stopIfTrue="1" operator="equal">
      <formula>"Towel"</formula>
    </cfRule>
    <cfRule type="cellIs" dxfId="2581" priority="2725" stopIfTrue="1" operator="equal">
      <formula>"Napkin Hs"</formula>
    </cfRule>
    <cfRule type="cellIs" dxfId="2580" priority="2726" stopIfTrue="1" operator="equal">
      <formula>"Towel"</formula>
    </cfRule>
    <cfRule type="cellIs" dxfId="2579" priority="2727" stopIfTrue="1" operator="equal">
      <formula>"Napkin Hs"</formula>
    </cfRule>
    <cfRule type="cellIs" dxfId="2578" priority="2730" stopIfTrue="1" operator="equal">
      <formula>"Towel"</formula>
    </cfRule>
    <cfRule type="cellIs" dxfId="2577" priority="2731" stopIfTrue="1" operator="equal">
      <formula>"Napkin Hs"</formula>
    </cfRule>
    <cfRule type="cellIs" dxfId="2576" priority="2732" stopIfTrue="1" operator="equal">
      <formula>"Towel"</formula>
    </cfRule>
    <cfRule type="cellIs" dxfId="2575" priority="2733" stopIfTrue="1" operator="equal">
      <formula>"Napkin Hs"</formula>
    </cfRule>
    <cfRule type="cellIs" dxfId="2574" priority="2736" stopIfTrue="1" operator="equal">
      <formula>"Towel"</formula>
    </cfRule>
    <cfRule type="cellIs" dxfId="2573" priority="2737" stopIfTrue="1" operator="equal">
      <formula>"Napkin Hs"</formula>
    </cfRule>
    <cfRule type="cellIs" dxfId="2572" priority="2738" stopIfTrue="1" operator="equal">
      <formula>"Towel"</formula>
    </cfRule>
    <cfRule type="cellIs" dxfId="2571" priority="2739" stopIfTrue="1" operator="equal">
      <formula>"Napkin Hs"</formula>
    </cfRule>
    <cfRule type="cellIs" dxfId="2570" priority="2744" stopIfTrue="1" operator="equal">
      <formula>"Towel"</formula>
    </cfRule>
    <cfRule type="cellIs" dxfId="2569" priority="2745" stopIfTrue="1" operator="equal">
      <formula>"Napkin Hs"</formula>
    </cfRule>
    <cfRule type="cellIs" dxfId="2568" priority="2746" stopIfTrue="1" operator="equal">
      <formula>"Towel"</formula>
    </cfRule>
    <cfRule type="cellIs" dxfId="2567" priority="2747" stopIfTrue="1" operator="equal">
      <formula>"Napkin Hs"</formula>
    </cfRule>
    <cfRule type="cellIs" dxfId="2566" priority="2750" stopIfTrue="1" operator="equal">
      <formula>"Towel"</formula>
    </cfRule>
    <cfRule type="cellIs" dxfId="2565" priority="2751" stopIfTrue="1" operator="equal">
      <formula>"Napkin Hs"</formula>
    </cfRule>
    <cfRule type="cellIs" dxfId="2564" priority="2752" stopIfTrue="1" operator="equal">
      <formula>"Towel"</formula>
    </cfRule>
    <cfRule type="cellIs" dxfId="2563" priority="2753" stopIfTrue="1" operator="equal">
      <formula>"Napkin Hs"</formula>
    </cfRule>
    <cfRule type="cellIs" dxfId="2562" priority="2754" stopIfTrue="1" operator="equal">
      <formula>"Towel"</formula>
    </cfRule>
    <cfRule type="cellIs" dxfId="2561" priority="2755" stopIfTrue="1" operator="equal">
      <formula>"Napkin Hs"</formula>
    </cfRule>
    <cfRule type="cellIs" dxfId="2560" priority="2756" stopIfTrue="1" operator="equal">
      <formula>"Towel"</formula>
    </cfRule>
    <cfRule type="cellIs" dxfId="2559" priority="2757" stopIfTrue="1" operator="equal">
      <formula>"Napkin Hs"</formula>
    </cfRule>
    <cfRule type="cellIs" dxfId="2558" priority="2760" stopIfTrue="1" operator="equal">
      <formula>"Towel"</formula>
    </cfRule>
    <cfRule type="cellIs" dxfId="2557" priority="2761" stopIfTrue="1" operator="equal">
      <formula>"Napkin Hs"</formula>
    </cfRule>
    <cfRule type="cellIs" dxfId="2556" priority="2762" stopIfTrue="1" operator="equal">
      <formula>"Towel"</formula>
    </cfRule>
    <cfRule type="cellIs" dxfId="2555" priority="2763" stopIfTrue="1" operator="equal">
      <formula>"Napkin Hs"</formula>
    </cfRule>
    <cfRule type="cellIs" dxfId="2554" priority="2768" stopIfTrue="1" operator="equal">
      <formula>"Towel"</formula>
    </cfRule>
    <cfRule type="cellIs" dxfId="2553" priority="2769" stopIfTrue="1" operator="equal">
      <formula>"Napkin Hs"</formula>
    </cfRule>
    <cfRule type="cellIs" dxfId="2552" priority="2770" stopIfTrue="1" operator="equal">
      <formula>"Towel"</formula>
    </cfRule>
    <cfRule type="cellIs" dxfId="2551" priority="2771" stopIfTrue="1" operator="equal">
      <formula>"Napkin Hs"</formula>
    </cfRule>
    <cfRule type="cellIs" dxfId="2550" priority="2774" stopIfTrue="1" operator="equal">
      <formula>"Towel"</formula>
    </cfRule>
    <cfRule type="cellIs" dxfId="2549" priority="2775" stopIfTrue="1" operator="equal">
      <formula>"Napkin Hs"</formula>
    </cfRule>
    <cfRule type="cellIs" dxfId="2548" priority="2776" stopIfTrue="1" operator="equal">
      <formula>"Towel"</formula>
    </cfRule>
    <cfRule type="cellIs" dxfId="2547" priority="2777" stopIfTrue="1" operator="equal">
      <formula>"Napkin Hs"</formula>
    </cfRule>
    <cfRule type="cellIs" dxfId="2546" priority="2778" stopIfTrue="1" operator="equal">
      <formula>"Towel"</formula>
    </cfRule>
    <cfRule type="cellIs" dxfId="2545" priority="2779" stopIfTrue="1" operator="equal">
      <formula>"Napkin Hs"</formula>
    </cfRule>
    <cfRule type="cellIs" dxfId="2544" priority="2780" stopIfTrue="1" operator="equal">
      <formula>"Towel"</formula>
    </cfRule>
    <cfRule type="cellIs" dxfId="2543" priority="2781" stopIfTrue="1" operator="equal">
      <formula>"Napkin Hs"</formula>
    </cfRule>
    <cfRule type="cellIs" dxfId="2542" priority="2786" stopIfTrue="1" operator="equal">
      <formula>"Towel"</formula>
    </cfRule>
    <cfRule type="cellIs" dxfId="2541" priority="2787" stopIfTrue="1" operator="equal">
      <formula>"Napkin Hs"</formula>
    </cfRule>
    <cfRule type="cellIs" dxfId="2540" priority="2788" stopIfTrue="1" operator="equal">
      <formula>"Towel"</formula>
    </cfRule>
    <cfRule type="cellIs" dxfId="2539" priority="2789" stopIfTrue="1" operator="equal">
      <formula>"Napkin Hs"</formula>
    </cfRule>
    <cfRule type="cellIs" dxfId="2538" priority="2792" stopIfTrue="1" operator="equal">
      <formula>"Towel"</formula>
    </cfRule>
    <cfRule type="cellIs" dxfId="2537" priority="2793" stopIfTrue="1" operator="equal">
      <formula>"Napkin Hs"</formula>
    </cfRule>
    <cfRule type="cellIs" dxfId="2536" priority="2794" stopIfTrue="1" operator="equal">
      <formula>"Towel"</formula>
    </cfRule>
    <cfRule type="cellIs" dxfId="2535" priority="2795" stopIfTrue="1" operator="equal">
      <formula>"Napkin Hs"</formula>
    </cfRule>
    <cfRule type="cellIs" dxfId="2534" priority="2796" stopIfTrue="1" operator="equal">
      <formula>"Towel"</formula>
    </cfRule>
    <cfRule type="cellIs" dxfId="2533" priority="2797" stopIfTrue="1" operator="equal">
      <formula>"Napkin Hs"</formula>
    </cfRule>
    <cfRule type="cellIs" dxfId="2532" priority="2798" stopIfTrue="1" operator="equal">
      <formula>"Towel"</formula>
    </cfRule>
    <cfRule type="cellIs" dxfId="2531" priority="2799" stopIfTrue="1" operator="equal">
      <formula>"Napkin Hs"</formula>
    </cfRule>
    <cfRule type="cellIs" dxfId="2530" priority="2804" stopIfTrue="1" operator="equal">
      <formula>"Towel"</formula>
    </cfRule>
    <cfRule type="cellIs" dxfId="2529" priority="2805" stopIfTrue="1" operator="equal">
      <formula>"Napkin Hs"</formula>
    </cfRule>
    <cfRule type="cellIs" dxfId="2528" priority="2806" stopIfTrue="1" operator="equal">
      <formula>"Towel"</formula>
    </cfRule>
    <cfRule type="cellIs" dxfId="2527" priority="2807" stopIfTrue="1" operator="equal">
      <formula>"Napkin Hs"</formula>
    </cfRule>
    <cfRule type="cellIs" dxfId="2526" priority="2810" stopIfTrue="1" operator="equal">
      <formula>"Towel"</formula>
    </cfRule>
    <cfRule type="cellIs" dxfId="2525" priority="2811" stopIfTrue="1" operator="equal">
      <formula>"Napkin Hs"</formula>
    </cfRule>
    <cfRule type="cellIs" dxfId="2524" priority="2812" stopIfTrue="1" operator="equal">
      <formula>"Towel"</formula>
    </cfRule>
    <cfRule type="cellIs" dxfId="2523" priority="2813" stopIfTrue="1" operator="equal">
      <formula>"Napkin Hs"</formula>
    </cfRule>
  </conditionalFormatting>
  <conditionalFormatting sqref="C87">
    <cfRule type="cellIs" dxfId="2522" priority="2717" stopIfTrue="1" operator="equal">
      <formula>"Napkin Hs"</formula>
    </cfRule>
  </conditionalFormatting>
  <conditionalFormatting sqref="C87">
    <cfRule type="cellIs" dxfId="2521" priority="2716" stopIfTrue="1" operator="equal">
      <formula>"Napkin Hs"</formula>
    </cfRule>
  </conditionalFormatting>
  <conditionalFormatting sqref="C87">
    <cfRule type="cellIs" dxfId="2520" priority="2715" stopIfTrue="1" operator="equal">
      <formula>"Napkin Hs"</formula>
    </cfRule>
  </conditionalFormatting>
  <conditionalFormatting sqref="C87">
    <cfRule type="cellIs" dxfId="2519" priority="2714" stopIfTrue="1" operator="equal">
      <formula>"Napkin Hs"</formula>
    </cfRule>
  </conditionalFormatting>
  <conditionalFormatting sqref="C87">
    <cfRule type="cellIs" dxfId="2518" priority="2713" stopIfTrue="1" operator="equal">
      <formula>"Napkin Hs"</formula>
    </cfRule>
  </conditionalFormatting>
  <conditionalFormatting sqref="C87">
    <cfRule type="cellIs" dxfId="2517" priority="2712" stopIfTrue="1" operator="equal">
      <formula>"Napkin Hs"</formula>
    </cfRule>
  </conditionalFormatting>
  <conditionalFormatting sqref="C87">
    <cfRule type="cellIs" dxfId="2516" priority="2708" stopIfTrue="1" operator="equal">
      <formula>"Towel"</formula>
    </cfRule>
    <cfRule type="cellIs" dxfId="2515" priority="2709" stopIfTrue="1" operator="equal">
      <formula>"Napkin Hs"</formula>
    </cfRule>
  </conditionalFormatting>
  <conditionalFormatting sqref="C87">
    <cfRule type="cellIs" dxfId="2514" priority="2710" stopIfTrue="1" operator="equal">
      <formula>"Towel"</formula>
    </cfRule>
    <cfRule type="cellIs" dxfId="2513" priority="2711" stopIfTrue="1" operator="equal">
      <formula>"Napkin Hs"</formula>
    </cfRule>
  </conditionalFormatting>
  <conditionalFormatting sqref="C87">
    <cfRule type="cellIs" dxfId="2512" priority="2704" stopIfTrue="1" operator="equal">
      <formula>"Towel"</formula>
    </cfRule>
    <cfRule type="cellIs" dxfId="2511" priority="2705" stopIfTrue="1" operator="equal">
      <formula>"Napkin Hs"</formula>
    </cfRule>
  </conditionalFormatting>
  <conditionalFormatting sqref="C87">
    <cfRule type="cellIs" dxfId="2510" priority="2706" stopIfTrue="1" operator="equal">
      <formula>"Towel"</formula>
    </cfRule>
    <cfRule type="cellIs" dxfId="2509" priority="2707" stopIfTrue="1" operator="equal">
      <formula>"Napkin Hs"</formula>
    </cfRule>
  </conditionalFormatting>
  <conditionalFormatting sqref="B87:C87">
    <cfRule type="cellIs" dxfId="2508" priority="3131" stopIfTrue="1" operator="equal">
      <formula>"Towel"</formula>
    </cfRule>
    <cfRule type="cellIs" dxfId="2507" priority="3132" stopIfTrue="1" operator="equal">
      <formula>"Napkin Hs"</formula>
    </cfRule>
  </conditionalFormatting>
  <conditionalFormatting sqref="C87">
    <cfRule type="cellIs" dxfId="2506" priority="3127" stopIfTrue="1" operator="equal">
      <formula>"Towel"</formula>
    </cfRule>
    <cfRule type="cellIs" dxfId="2505" priority="3128" stopIfTrue="1" operator="equal">
      <formula>"Napkin Hs"</formula>
    </cfRule>
  </conditionalFormatting>
  <conditionalFormatting sqref="C87">
    <cfRule type="cellIs" dxfId="2504" priority="3129" stopIfTrue="1" operator="equal">
      <formula>"Towel"</formula>
    </cfRule>
    <cfRule type="cellIs" dxfId="2503" priority="3130" stopIfTrue="1" operator="equal">
      <formula>"Napkin Hs"</formula>
    </cfRule>
  </conditionalFormatting>
  <conditionalFormatting sqref="C87">
    <cfRule type="cellIs" dxfId="2502" priority="3123" stopIfTrue="1" operator="equal">
      <formula>"Towel"</formula>
    </cfRule>
    <cfRule type="cellIs" dxfId="2501" priority="3124" stopIfTrue="1" operator="equal">
      <formula>"Napkin Hs"</formula>
    </cfRule>
  </conditionalFormatting>
  <conditionalFormatting sqref="C87">
    <cfRule type="cellIs" dxfId="2500" priority="3125" stopIfTrue="1" operator="equal">
      <formula>"Towel"</formula>
    </cfRule>
    <cfRule type="cellIs" dxfId="2499" priority="3126" stopIfTrue="1" operator="equal">
      <formula>"Napkin Hs"</formula>
    </cfRule>
  </conditionalFormatting>
  <conditionalFormatting sqref="C87">
    <cfRule type="cellIs" dxfId="2498" priority="3121" stopIfTrue="1" operator="equal">
      <formula>"Towel"</formula>
    </cfRule>
    <cfRule type="cellIs" dxfId="2497" priority="3122" stopIfTrue="1" operator="equal">
      <formula>"Napkin Hs"</formula>
    </cfRule>
  </conditionalFormatting>
  <conditionalFormatting sqref="B87">
    <cfRule type="cellIs" dxfId="2496" priority="3119" stopIfTrue="1" operator="equal">
      <formula>"Towel"</formula>
    </cfRule>
    <cfRule type="cellIs" dxfId="2495" priority="3120" stopIfTrue="1" operator="equal">
      <formula>"Napkin Hs"</formula>
    </cfRule>
  </conditionalFormatting>
  <conditionalFormatting sqref="B87:C87">
    <cfRule type="cellIs" dxfId="2494" priority="3117" stopIfTrue="1" operator="equal">
      <formula>"Towel"</formula>
    </cfRule>
    <cfRule type="cellIs" dxfId="2493" priority="3118" stopIfTrue="1" operator="equal">
      <formula>"Napkin Hs"</formula>
    </cfRule>
  </conditionalFormatting>
  <conditionalFormatting sqref="C87">
    <cfRule type="cellIs" dxfId="2492" priority="3113" stopIfTrue="1" operator="equal">
      <formula>"Towel"</formula>
    </cfRule>
    <cfRule type="cellIs" dxfId="2491" priority="3114" stopIfTrue="1" operator="equal">
      <formula>"Napkin Hs"</formula>
    </cfRule>
  </conditionalFormatting>
  <conditionalFormatting sqref="C87">
    <cfRule type="cellIs" dxfId="2490" priority="3116" stopIfTrue="1" operator="equal">
      <formula>"Napkin Hs"</formula>
    </cfRule>
  </conditionalFormatting>
  <conditionalFormatting sqref="C87">
    <cfRule type="cellIs" dxfId="2489" priority="3115" stopIfTrue="1" operator="equal">
      <formula>"Towel"</formula>
    </cfRule>
  </conditionalFormatting>
  <conditionalFormatting sqref="B97:C97">
    <cfRule type="cellIs" dxfId="2488" priority="2700" stopIfTrue="1" operator="equal">
      <formula>"Towel"</formula>
    </cfRule>
    <cfRule type="cellIs" dxfId="2487" priority="2701" stopIfTrue="1" operator="equal">
      <formula>"Napkin Hs"</formula>
    </cfRule>
  </conditionalFormatting>
  <conditionalFormatting sqref="C97">
    <cfRule type="cellIs" dxfId="2486" priority="2702" stopIfTrue="1" operator="equal">
      <formula>"Towel"</formula>
    </cfRule>
    <cfRule type="cellIs" dxfId="2485" priority="2703" stopIfTrue="1" operator="equal">
      <formula>"Napkin Hs"</formula>
    </cfRule>
  </conditionalFormatting>
  <conditionalFormatting sqref="C97">
    <cfRule type="cellIs" dxfId="2484" priority="2698" stopIfTrue="1" operator="equal">
      <formula>"Towel"</formula>
    </cfRule>
    <cfRule type="cellIs" dxfId="2483" priority="2699" stopIfTrue="1" operator="equal">
      <formula>"Napkin Hs"</formula>
    </cfRule>
  </conditionalFormatting>
  <conditionalFormatting sqref="B96:C96">
    <cfRule type="cellIs" dxfId="2482" priority="2696" stopIfTrue="1" operator="equal">
      <formula>"Towel"</formula>
    </cfRule>
    <cfRule type="cellIs" dxfId="2481" priority="2697" stopIfTrue="1" operator="equal">
      <formula>"Napkin Hs"</formula>
    </cfRule>
  </conditionalFormatting>
  <conditionalFormatting sqref="C96">
    <cfRule type="cellIs" dxfId="2480" priority="2694" stopIfTrue="1" operator="equal">
      <formula>"Towel"</formula>
    </cfRule>
    <cfRule type="cellIs" dxfId="2479" priority="2695" stopIfTrue="1" operator="equal">
      <formula>"Napkin Hs"</formula>
    </cfRule>
  </conditionalFormatting>
  <conditionalFormatting sqref="C96">
    <cfRule type="cellIs" dxfId="2478" priority="2692" stopIfTrue="1" operator="equal">
      <formula>"Towel"</formula>
    </cfRule>
    <cfRule type="cellIs" dxfId="2477" priority="2693" stopIfTrue="1" operator="equal">
      <formula>"Napkin Hs"</formula>
    </cfRule>
  </conditionalFormatting>
  <conditionalFormatting sqref="C96">
    <cfRule type="cellIs" dxfId="2476" priority="2684" stopIfTrue="1" operator="equal">
      <formula>"Towel"</formula>
    </cfRule>
    <cfRule type="cellIs" dxfId="2475" priority="2685" stopIfTrue="1" operator="equal">
      <formula>"Napkin Hs"</formula>
    </cfRule>
  </conditionalFormatting>
  <conditionalFormatting sqref="B96:C96">
    <cfRule type="cellIs" dxfId="2474" priority="2686" stopIfTrue="1" operator="equal">
      <formula>"Towel"</formula>
    </cfRule>
    <cfRule type="cellIs" dxfId="2473" priority="2687" stopIfTrue="1" operator="equal">
      <formula>"Napkin Hs"</formula>
    </cfRule>
  </conditionalFormatting>
  <conditionalFormatting sqref="C96">
    <cfRule type="cellIs" dxfId="2472" priority="2682" stopIfTrue="1" operator="equal">
      <formula>"Towel"</formula>
    </cfRule>
    <cfRule type="cellIs" dxfId="2471" priority="2683" stopIfTrue="1" operator="equal">
      <formula>"Napkin Hs"</formula>
    </cfRule>
  </conditionalFormatting>
  <conditionalFormatting sqref="B96:C96">
    <cfRule type="cellIs" dxfId="2470" priority="2680" stopIfTrue="1" operator="equal">
      <formula>"Towel"</formula>
    </cfRule>
    <cfRule type="cellIs" dxfId="2469" priority="2681" stopIfTrue="1" operator="equal">
      <formula>"Napkin Hs"</formula>
    </cfRule>
  </conditionalFormatting>
  <conditionalFormatting sqref="C96">
    <cfRule type="cellIs" dxfId="2468" priority="2688" stopIfTrue="1" operator="equal">
      <formula>"Towel"</formula>
    </cfRule>
    <cfRule type="cellIs" dxfId="2467" priority="2689" stopIfTrue="1" operator="equal">
      <formula>"Napkin Hs"</formula>
    </cfRule>
  </conditionalFormatting>
  <conditionalFormatting sqref="C96">
    <cfRule type="cellIs" dxfId="2466" priority="2690" stopIfTrue="1" operator="equal">
      <formula>"Towel"</formula>
    </cfRule>
    <cfRule type="cellIs" dxfId="2465" priority="2691" stopIfTrue="1" operator="equal">
      <formula>"Napkin Hs"</formula>
    </cfRule>
  </conditionalFormatting>
  <conditionalFormatting sqref="C98">
    <cfRule type="cellIs" dxfId="2464" priority="2672" stopIfTrue="1" operator="equal">
      <formula>"Towel"</formula>
    </cfRule>
    <cfRule type="cellIs" dxfId="2463" priority="2673" stopIfTrue="1" operator="equal">
      <formula>"Napkin Hs"</formula>
    </cfRule>
  </conditionalFormatting>
  <conditionalFormatting sqref="C98">
    <cfRule type="cellIs" dxfId="2462" priority="2670" stopIfTrue="1" operator="equal">
      <formula>"Towel"</formula>
    </cfRule>
    <cfRule type="cellIs" dxfId="2461" priority="2671" stopIfTrue="1" operator="equal">
      <formula>"Napkin Hs"</formula>
    </cfRule>
  </conditionalFormatting>
  <conditionalFormatting sqref="B98:C98">
    <cfRule type="cellIs" dxfId="2460" priority="2668" stopIfTrue="1" operator="equal">
      <formula>"Towel"</formula>
    </cfRule>
    <cfRule type="cellIs" dxfId="2459" priority="2669" stopIfTrue="1" operator="equal">
      <formula>"Napkin Hs"</formula>
    </cfRule>
  </conditionalFormatting>
  <conditionalFormatting sqref="B98:C98">
    <cfRule type="cellIs" dxfId="2458" priority="2678" stopIfTrue="1" operator="equal">
      <formula>"Towel"</formula>
    </cfRule>
    <cfRule type="cellIs" dxfId="2457" priority="2679" stopIfTrue="1" operator="equal">
      <formula>"Napkin Hs"</formula>
    </cfRule>
  </conditionalFormatting>
  <conditionalFormatting sqref="C98">
    <cfRule type="cellIs" dxfId="2456" priority="2676" stopIfTrue="1" operator="equal">
      <formula>"Towel"</formula>
    </cfRule>
    <cfRule type="cellIs" dxfId="2455" priority="2677" stopIfTrue="1" operator="equal">
      <formula>"Napkin Hs"</formula>
    </cfRule>
  </conditionalFormatting>
  <conditionalFormatting sqref="C98">
    <cfRule type="cellIs" dxfId="2454" priority="2674" stopIfTrue="1" operator="equal">
      <formula>"Towel"</formula>
    </cfRule>
    <cfRule type="cellIs" dxfId="2453" priority="2675" stopIfTrue="1" operator="equal">
      <formula>"Napkin Hs"</formula>
    </cfRule>
  </conditionalFormatting>
  <conditionalFormatting sqref="C98">
    <cfRule type="cellIs" dxfId="2452" priority="2666" stopIfTrue="1" operator="equal">
      <formula>"Towel"</formula>
    </cfRule>
    <cfRule type="cellIs" dxfId="2451" priority="2667" stopIfTrue="1" operator="equal">
      <formula>"Napkin Hs"</formula>
    </cfRule>
  </conditionalFormatting>
  <conditionalFormatting sqref="C98">
    <cfRule type="cellIs" dxfId="2450" priority="2664" stopIfTrue="1" operator="equal">
      <formula>"Towel"</formula>
    </cfRule>
    <cfRule type="cellIs" dxfId="2449" priority="2665" stopIfTrue="1" operator="equal">
      <formula>"Napkin Hs"</formula>
    </cfRule>
  </conditionalFormatting>
  <conditionalFormatting sqref="B98:C98">
    <cfRule type="cellIs" dxfId="2448" priority="2662" stopIfTrue="1" operator="equal">
      <formula>"Towel"</formula>
    </cfRule>
    <cfRule type="cellIs" dxfId="2447" priority="2663" stopIfTrue="1" operator="equal">
      <formula>"Napkin Hs"</formula>
    </cfRule>
  </conditionalFormatting>
  <conditionalFormatting sqref="B94:C94">
    <cfRule type="cellIs" dxfId="2446" priority="2660" stopIfTrue="1" operator="equal">
      <formula>"Towel"</formula>
    </cfRule>
    <cfRule type="cellIs" dxfId="2445" priority="2661" stopIfTrue="1" operator="equal">
      <formula>"Napkin Hs"</formula>
    </cfRule>
  </conditionalFormatting>
  <conditionalFormatting sqref="C94">
    <cfRule type="cellIs" dxfId="2444" priority="2658" stopIfTrue="1" operator="equal">
      <formula>"Towel"</formula>
    </cfRule>
    <cfRule type="cellIs" dxfId="2443" priority="2659" stopIfTrue="1" operator="equal">
      <formula>"Napkin Hs"</formula>
    </cfRule>
  </conditionalFormatting>
  <conditionalFormatting sqref="C94">
    <cfRule type="cellIs" dxfId="2442" priority="2656" stopIfTrue="1" operator="equal">
      <formula>"Towel"</formula>
    </cfRule>
    <cfRule type="cellIs" dxfId="2441" priority="2657" stopIfTrue="1" operator="equal">
      <formula>"Napkin Hs"</formula>
    </cfRule>
  </conditionalFormatting>
  <conditionalFormatting sqref="C94">
    <cfRule type="cellIs" dxfId="2440" priority="2642" stopIfTrue="1" operator="equal">
      <formula>"Towel"</formula>
    </cfRule>
    <cfRule type="cellIs" dxfId="2439" priority="2643" stopIfTrue="1" operator="equal">
      <formula>"Napkin Hs"</formula>
    </cfRule>
  </conditionalFormatting>
  <conditionalFormatting sqref="C94">
    <cfRule type="cellIs" dxfId="2438" priority="2640" stopIfTrue="1" operator="equal">
      <formula>"Towel"</formula>
    </cfRule>
    <cfRule type="cellIs" dxfId="2437" priority="2641" stopIfTrue="1" operator="equal">
      <formula>"Napkin Hs"</formula>
    </cfRule>
  </conditionalFormatting>
  <conditionalFormatting sqref="C94">
    <cfRule type="cellIs" dxfId="2436" priority="2648" stopIfTrue="1" operator="equal">
      <formula>"Towel"</formula>
    </cfRule>
    <cfRule type="cellIs" dxfId="2435" priority="2649" stopIfTrue="1" operator="equal">
      <formula>"Napkin Hs"</formula>
    </cfRule>
  </conditionalFormatting>
  <conditionalFormatting sqref="B94:C94">
    <cfRule type="cellIs" dxfId="2434" priority="2650" stopIfTrue="1" operator="equal">
      <formula>"Towel"</formula>
    </cfRule>
    <cfRule type="cellIs" dxfId="2433" priority="2651" stopIfTrue="1" operator="equal">
      <formula>"Napkin Hs"</formula>
    </cfRule>
  </conditionalFormatting>
  <conditionalFormatting sqref="C94">
    <cfRule type="cellIs" dxfId="2432" priority="2646" stopIfTrue="1" operator="equal">
      <formula>"Towel"</formula>
    </cfRule>
    <cfRule type="cellIs" dxfId="2431" priority="2647" stopIfTrue="1" operator="equal">
      <formula>"Napkin Hs"</formula>
    </cfRule>
  </conditionalFormatting>
  <conditionalFormatting sqref="B94:C94">
    <cfRule type="cellIs" dxfId="2430" priority="2644" stopIfTrue="1" operator="equal">
      <formula>"Towel"</formula>
    </cfRule>
    <cfRule type="cellIs" dxfId="2429" priority="2645" stopIfTrue="1" operator="equal">
      <formula>"Napkin Hs"</formula>
    </cfRule>
  </conditionalFormatting>
  <conditionalFormatting sqref="C94">
    <cfRule type="cellIs" dxfId="2428" priority="2652" stopIfTrue="1" operator="equal">
      <formula>"Towel"</formula>
    </cfRule>
    <cfRule type="cellIs" dxfId="2427" priority="2653" stopIfTrue="1" operator="equal">
      <formula>"Napkin Hs"</formula>
    </cfRule>
  </conditionalFormatting>
  <conditionalFormatting sqref="C94">
    <cfRule type="cellIs" dxfId="2426" priority="2654" stopIfTrue="1" operator="equal">
      <formula>"Towel"</formula>
    </cfRule>
    <cfRule type="cellIs" dxfId="2425" priority="2655" stopIfTrue="1" operator="equal">
      <formula>"Napkin Hs"</formula>
    </cfRule>
  </conditionalFormatting>
  <conditionalFormatting sqref="C94">
    <cfRule type="cellIs" dxfId="2424" priority="2636" stopIfTrue="1" operator="equal">
      <formula>"Towel"</formula>
    </cfRule>
    <cfRule type="cellIs" dxfId="2423" priority="2637" stopIfTrue="1" operator="equal">
      <formula>"Napkin Hs"</formula>
    </cfRule>
  </conditionalFormatting>
  <conditionalFormatting sqref="B94:C94">
    <cfRule type="cellIs" dxfId="2422" priority="2638" stopIfTrue="1" operator="equal">
      <formula>"Towel"</formula>
    </cfRule>
    <cfRule type="cellIs" dxfId="2421" priority="2639" stopIfTrue="1" operator="equal">
      <formula>"Napkin Hs"</formula>
    </cfRule>
  </conditionalFormatting>
  <conditionalFormatting sqref="C94">
    <cfRule type="cellIs" dxfId="2420" priority="2634" stopIfTrue="1" operator="equal">
      <formula>"Towel"</formula>
    </cfRule>
    <cfRule type="cellIs" dxfId="2419" priority="2635" stopIfTrue="1" operator="equal">
      <formula>"Napkin Hs"</formula>
    </cfRule>
  </conditionalFormatting>
  <conditionalFormatting sqref="B94:C94">
    <cfRule type="cellIs" dxfId="2418" priority="2632" stopIfTrue="1" operator="equal">
      <formula>"Towel"</formula>
    </cfRule>
    <cfRule type="cellIs" dxfId="2417" priority="2633" stopIfTrue="1" operator="equal">
      <formula>"Napkin Hs"</formula>
    </cfRule>
  </conditionalFormatting>
  <conditionalFormatting sqref="C94">
    <cfRule type="cellIs" dxfId="2416" priority="2618" stopIfTrue="1" operator="equal">
      <formula>"Towel"</formula>
    </cfRule>
    <cfRule type="cellIs" dxfId="2415" priority="2619" stopIfTrue="1" operator="equal">
      <formula>"Napkin Hs"</formula>
    </cfRule>
  </conditionalFormatting>
  <conditionalFormatting sqref="C94">
    <cfRule type="cellIs" dxfId="2414" priority="2616" stopIfTrue="1" operator="equal">
      <formula>"Towel"</formula>
    </cfRule>
    <cfRule type="cellIs" dxfId="2413" priority="2617" stopIfTrue="1" operator="equal">
      <formula>"Napkin Hs"</formula>
    </cfRule>
  </conditionalFormatting>
  <conditionalFormatting sqref="C94">
    <cfRule type="cellIs" dxfId="2412" priority="2624" stopIfTrue="1" operator="equal">
      <formula>"Towel"</formula>
    </cfRule>
    <cfRule type="cellIs" dxfId="2411" priority="2625" stopIfTrue="1" operator="equal">
      <formula>"Napkin Hs"</formula>
    </cfRule>
  </conditionalFormatting>
  <conditionalFormatting sqref="B94:C94">
    <cfRule type="cellIs" dxfId="2410" priority="2626" stopIfTrue="1" operator="equal">
      <formula>"Towel"</formula>
    </cfRule>
    <cfRule type="cellIs" dxfId="2409" priority="2627" stopIfTrue="1" operator="equal">
      <formula>"Napkin Hs"</formula>
    </cfRule>
  </conditionalFormatting>
  <conditionalFormatting sqref="C94">
    <cfRule type="cellIs" dxfId="2408" priority="2622" stopIfTrue="1" operator="equal">
      <formula>"Towel"</formula>
    </cfRule>
    <cfRule type="cellIs" dxfId="2407" priority="2623" stopIfTrue="1" operator="equal">
      <formula>"Napkin Hs"</formula>
    </cfRule>
  </conditionalFormatting>
  <conditionalFormatting sqref="B94:C94">
    <cfRule type="cellIs" dxfId="2406" priority="2620" stopIfTrue="1" operator="equal">
      <formula>"Towel"</formula>
    </cfRule>
    <cfRule type="cellIs" dxfId="2405" priority="2621" stopIfTrue="1" operator="equal">
      <formula>"Napkin Hs"</formula>
    </cfRule>
  </conditionalFormatting>
  <conditionalFormatting sqref="C94">
    <cfRule type="cellIs" dxfId="2404" priority="2628" stopIfTrue="1" operator="equal">
      <formula>"Towel"</formula>
    </cfRule>
    <cfRule type="cellIs" dxfId="2403" priority="2629" stopIfTrue="1" operator="equal">
      <formula>"Napkin Hs"</formula>
    </cfRule>
  </conditionalFormatting>
  <conditionalFormatting sqref="C94">
    <cfRule type="cellIs" dxfId="2402" priority="2630" stopIfTrue="1" operator="equal">
      <formula>"Towel"</formula>
    </cfRule>
    <cfRule type="cellIs" dxfId="2401" priority="2631" stopIfTrue="1" operator="equal">
      <formula>"Napkin Hs"</formula>
    </cfRule>
  </conditionalFormatting>
  <conditionalFormatting sqref="C94">
    <cfRule type="cellIs" dxfId="2400" priority="2612" stopIfTrue="1" operator="equal">
      <formula>"Towel"</formula>
    </cfRule>
    <cfRule type="cellIs" dxfId="2399" priority="2613" stopIfTrue="1" operator="equal">
      <formula>"Napkin Hs"</formula>
    </cfRule>
  </conditionalFormatting>
  <conditionalFormatting sqref="B94:C94">
    <cfRule type="cellIs" dxfId="2398" priority="2614" stopIfTrue="1" operator="equal">
      <formula>"Towel"</formula>
    </cfRule>
    <cfRule type="cellIs" dxfId="2397" priority="2615" stopIfTrue="1" operator="equal">
      <formula>"Napkin Hs"</formula>
    </cfRule>
  </conditionalFormatting>
  <conditionalFormatting sqref="C94">
    <cfRule type="cellIs" dxfId="2396" priority="2610" stopIfTrue="1" operator="equal">
      <formula>"Towel"</formula>
    </cfRule>
    <cfRule type="cellIs" dxfId="2395" priority="2611" stopIfTrue="1" operator="equal">
      <formula>"Napkin Hs"</formula>
    </cfRule>
  </conditionalFormatting>
  <conditionalFormatting sqref="B94:C94">
    <cfRule type="cellIs" dxfId="2394" priority="2608" stopIfTrue="1" operator="equal">
      <formula>"Towel"</formula>
    </cfRule>
    <cfRule type="cellIs" dxfId="2393" priority="2609" stopIfTrue="1" operator="equal">
      <formula>"Napkin Hs"</formula>
    </cfRule>
  </conditionalFormatting>
  <conditionalFormatting sqref="B94:C94">
    <cfRule type="cellIs" dxfId="2392" priority="2586" stopIfTrue="1" operator="equal">
      <formula>"Towel"</formula>
    </cfRule>
    <cfRule type="cellIs" dxfId="2391" priority="2587" stopIfTrue="1" operator="equal">
      <formula>"Napkin Hs"</formula>
    </cfRule>
  </conditionalFormatting>
  <conditionalFormatting sqref="C94">
    <cfRule type="cellIs" dxfId="2390" priority="2582" stopIfTrue="1" operator="equal">
      <formula>"Towel"</formula>
    </cfRule>
    <cfRule type="cellIs" dxfId="2389" priority="2583" stopIfTrue="1" operator="equal">
      <formula>"Napkin Hs"</formula>
    </cfRule>
  </conditionalFormatting>
  <conditionalFormatting sqref="C94">
    <cfRule type="cellIs" dxfId="2388" priority="2585" stopIfTrue="1" operator="equal">
      <formula>"Napkin Hs"</formula>
    </cfRule>
  </conditionalFormatting>
  <conditionalFormatting sqref="C94">
    <cfRule type="cellIs" dxfId="2387" priority="2584" stopIfTrue="1" operator="equal">
      <formula>"Towel"</formula>
    </cfRule>
  </conditionalFormatting>
  <conditionalFormatting sqref="B94">
    <cfRule type="cellIs" dxfId="2386" priority="2580" stopIfTrue="1" operator="equal">
      <formula>"Towel"</formula>
    </cfRule>
    <cfRule type="cellIs" dxfId="2385" priority="2581" stopIfTrue="1" operator="equal">
      <formula>"Napkin Hs"</formula>
    </cfRule>
  </conditionalFormatting>
  <conditionalFormatting sqref="B94">
    <cfRule type="cellIs" dxfId="2384" priority="2578" stopIfTrue="1" operator="equal">
      <formula>"Towel"</formula>
    </cfRule>
    <cfRule type="cellIs" dxfId="2383" priority="2579" stopIfTrue="1" operator="equal">
      <formula>"Napkin Hs"</formula>
    </cfRule>
  </conditionalFormatting>
  <conditionalFormatting sqref="B94">
    <cfRule type="cellIs" dxfId="2382" priority="2576" stopIfTrue="1" operator="equal">
      <formula>"Towel"</formula>
    </cfRule>
    <cfRule type="cellIs" dxfId="2381" priority="2577" stopIfTrue="1" operator="equal">
      <formula>"Napkin Hs"</formula>
    </cfRule>
  </conditionalFormatting>
  <conditionalFormatting sqref="B94">
    <cfRule type="cellIs" dxfId="2380" priority="2574" stopIfTrue="1" operator="equal">
      <formula>"Towel"</formula>
    </cfRule>
    <cfRule type="cellIs" dxfId="2379" priority="2575" stopIfTrue="1" operator="equal">
      <formula>"Napkin Hs"</formula>
    </cfRule>
  </conditionalFormatting>
  <conditionalFormatting sqref="B94">
    <cfRule type="cellIs" dxfId="2378" priority="2572" stopIfTrue="1" operator="equal">
      <formula>"Towel"</formula>
    </cfRule>
    <cfRule type="cellIs" dxfId="2377" priority="2573" stopIfTrue="1" operator="equal">
      <formula>"Napkin Hs"</formula>
    </cfRule>
  </conditionalFormatting>
  <conditionalFormatting sqref="B94">
    <cfRule type="cellIs" dxfId="2376" priority="2570" stopIfTrue="1" operator="equal">
      <formula>"Towel"</formula>
    </cfRule>
    <cfRule type="cellIs" dxfId="2375" priority="2571" stopIfTrue="1" operator="equal">
      <formula>"Napkin Hs"</formula>
    </cfRule>
  </conditionalFormatting>
  <conditionalFormatting sqref="B94">
    <cfRule type="cellIs" dxfId="2374" priority="2568" stopIfTrue="1" operator="equal">
      <formula>"Towel"</formula>
    </cfRule>
    <cfRule type="cellIs" dxfId="2373" priority="2569" stopIfTrue="1" operator="equal">
      <formula>"Napkin Hs"</formula>
    </cfRule>
  </conditionalFormatting>
  <conditionalFormatting sqref="B94">
    <cfRule type="cellIs" dxfId="2372" priority="2566" stopIfTrue="1" operator="equal">
      <formula>"Towel"</formula>
    </cfRule>
    <cfRule type="cellIs" dxfId="2371" priority="2567" stopIfTrue="1" operator="equal">
      <formula>"Napkin Hs"</formula>
    </cfRule>
  </conditionalFormatting>
  <conditionalFormatting sqref="B94">
    <cfRule type="cellIs" dxfId="2370" priority="2565" stopIfTrue="1" operator="equal">
      <formula>"Napkin Hs"</formula>
    </cfRule>
  </conditionalFormatting>
  <conditionalFormatting sqref="B94">
    <cfRule type="cellIs" dxfId="2369" priority="2564" stopIfTrue="1" operator="equal">
      <formula>"Napkin Hs"</formula>
    </cfRule>
  </conditionalFormatting>
  <conditionalFormatting sqref="B94">
    <cfRule type="cellIs" dxfId="2368" priority="2563" stopIfTrue="1" operator="equal">
      <formula>"Napkin Hs"</formula>
    </cfRule>
  </conditionalFormatting>
  <conditionalFormatting sqref="C94">
    <cfRule type="cellIs" dxfId="2367" priority="2561" stopIfTrue="1" operator="equal">
      <formula>"Towel"</formula>
    </cfRule>
    <cfRule type="cellIs" dxfId="2366" priority="2562" stopIfTrue="1" operator="equal">
      <formula>"Napkin Hs"</formula>
    </cfRule>
  </conditionalFormatting>
  <conditionalFormatting sqref="C94">
    <cfRule type="cellIs" dxfId="2365" priority="2557" stopIfTrue="1" operator="equal">
      <formula>"Towel"</formula>
    </cfRule>
    <cfRule type="cellIs" dxfId="2364" priority="2558" stopIfTrue="1" operator="equal">
      <formula>"Napkin Hs"</formula>
    </cfRule>
  </conditionalFormatting>
  <conditionalFormatting sqref="C94">
    <cfRule type="cellIs" dxfId="2363" priority="2559" stopIfTrue="1" operator="equal">
      <formula>"Towel"</formula>
    </cfRule>
    <cfRule type="cellIs" dxfId="2362" priority="2560" stopIfTrue="1" operator="equal">
      <formula>"Napkin Hs"</formula>
    </cfRule>
  </conditionalFormatting>
  <conditionalFormatting sqref="C94">
    <cfRule type="cellIs" dxfId="2361" priority="2555" stopIfTrue="1" operator="equal">
      <formula>"Towel"</formula>
    </cfRule>
    <cfRule type="cellIs" dxfId="2360" priority="2556" stopIfTrue="1" operator="equal">
      <formula>"Napkin Hs"</formula>
    </cfRule>
  </conditionalFormatting>
  <conditionalFormatting sqref="C94">
    <cfRule type="cellIs" dxfId="2359" priority="2553" stopIfTrue="1" operator="equal">
      <formula>"Towel"</formula>
    </cfRule>
    <cfRule type="cellIs" dxfId="2358" priority="2554" stopIfTrue="1" operator="equal">
      <formula>"Napkin Hs"</formula>
    </cfRule>
  </conditionalFormatting>
  <conditionalFormatting sqref="C94">
    <cfRule type="cellIs" dxfId="2357" priority="2551" stopIfTrue="1" operator="equal">
      <formula>"Towel"</formula>
    </cfRule>
    <cfRule type="cellIs" dxfId="2356" priority="2552" stopIfTrue="1" operator="equal">
      <formula>"Napkin Hs"</formula>
    </cfRule>
  </conditionalFormatting>
  <conditionalFormatting sqref="C94">
    <cfRule type="cellIs" dxfId="2355" priority="2543" stopIfTrue="1" operator="equal">
      <formula>"Towel"</formula>
    </cfRule>
    <cfRule type="cellIs" dxfId="2354" priority="2544" stopIfTrue="1" operator="equal">
      <formula>"Napkin Hs"</formula>
    </cfRule>
  </conditionalFormatting>
  <conditionalFormatting sqref="C94">
    <cfRule type="cellIs" dxfId="2353" priority="2545" stopIfTrue="1" operator="equal">
      <formula>"Towel"</formula>
    </cfRule>
    <cfRule type="cellIs" dxfId="2352" priority="2546" stopIfTrue="1" operator="equal">
      <formula>"Napkin Hs"</formula>
    </cfRule>
  </conditionalFormatting>
  <conditionalFormatting sqref="C94">
    <cfRule type="cellIs" dxfId="2351" priority="2541" stopIfTrue="1" operator="equal">
      <formula>"Towel"</formula>
    </cfRule>
    <cfRule type="cellIs" dxfId="2350" priority="2542" stopIfTrue="1" operator="equal">
      <formula>"Napkin Hs"</formula>
    </cfRule>
  </conditionalFormatting>
  <conditionalFormatting sqref="C94">
    <cfRule type="cellIs" dxfId="2349" priority="2539" stopIfTrue="1" operator="equal">
      <formula>"Towel"</formula>
    </cfRule>
    <cfRule type="cellIs" dxfId="2348" priority="2540" stopIfTrue="1" operator="equal">
      <formula>"Napkin Hs"</formula>
    </cfRule>
  </conditionalFormatting>
  <conditionalFormatting sqref="C94">
    <cfRule type="cellIs" dxfId="2347" priority="2547" stopIfTrue="1" operator="equal">
      <formula>"Towel"</formula>
    </cfRule>
    <cfRule type="cellIs" dxfId="2346" priority="2548" stopIfTrue="1" operator="equal">
      <formula>"Napkin Hs"</formula>
    </cfRule>
  </conditionalFormatting>
  <conditionalFormatting sqref="C94">
    <cfRule type="cellIs" dxfId="2345" priority="2549" stopIfTrue="1" operator="equal">
      <formula>"Towel"</formula>
    </cfRule>
    <cfRule type="cellIs" dxfId="2344" priority="2550" stopIfTrue="1" operator="equal">
      <formula>"Napkin Hs"</formula>
    </cfRule>
  </conditionalFormatting>
  <conditionalFormatting sqref="C94">
    <cfRule type="cellIs" dxfId="2343" priority="2537" stopIfTrue="1" operator="equal">
      <formula>"Towel"</formula>
    </cfRule>
    <cfRule type="cellIs" dxfId="2342" priority="2538" stopIfTrue="1" operator="equal">
      <formula>"Napkin Hs"</formula>
    </cfRule>
  </conditionalFormatting>
  <conditionalFormatting sqref="C94">
    <cfRule type="cellIs" dxfId="2341" priority="2533" stopIfTrue="1" operator="equal">
      <formula>"Towel"</formula>
    </cfRule>
    <cfRule type="cellIs" dxfId="2340" priority="2534" stopIfTrue="1" operator="equal">
      <formula>"Napkin Hs"</formula>
    </cfRule>
  </conditionalFormatting>
  <conditionalFormatting sqref="C94">
    <cfRule type="cellIs" dxfId="2339" priority="2535" stopIfTrue="1" operator="equal">
      <formula>"Towel"</formula>
    </cfRule>
    <cfRule type="cellIs" dxfId="2338" priority="2536" stopIfTrue="1" operator="equal">
      <formula>"Napkin Hs"</formula>
    </cfRule>
  </conditionalFormatting>
  <conditionalFormatting sqref="C94">
    <cfRule type="cellIs" dxfId="2337" priority="2531" stopIfTrue="1" operator="equal">
      <formula>"Towel"</formula>
    </cfRule>
    <cfRule type="cellIs" dxfId="2336" priority="2532" stopIfTrue="1" operator="equal">
      <formula>"Napkin Hs"</formula>
    </cfRule>
  </conditionalFormatting>
  <conditionalFormatting sqref="C94">
    <cfRule type="cellIs" dxfId="2335" priority="2529" stopIfTrue="1" operator="equal">
      <formula>"Towel"</formula>
    </cfRule>
    <cfRule type="cellIs" dxfId="2334" priority="2530" stopIfTrue="1" operator="equal">
      <formula>"Napkin Hs"</formula>
    </cfRule>
  </conditionalFormatting>
  <conditionalFormatting sqref="C94">
    <cfRule type="cellIs" dxfId="2333" priority="2527" stopIfTrue="1" operator="equal">
      <formula>"Towel"</formula>
    </cfRule>
    <cfRule type="cellIs" dxfId="2332" priority="2528" stopIfTrue="1" operator="equal">
      <formula>"Napkin Hs"</formula>
    </cfRule>
  </conditionalFormatting>
  <conditionalFormatting sqref="C94">
    <cfRule type="cellIs" dxfId="2331" priority="2519" stopIfTrue="1" operator="equal">
      <formula>"Towel"</formula>
    </cfRule>
    <cfRule type="cellIs" dxfId="2330" priority="2520" stopIfTrue="1" operator="equal">
      <formula>"Napkin Hs"</formula>
    </cfRule>
  </conditionalFormatting>
  <conditionalFormatting sqref="C94">
    <cfRule type="cellIs" dxfId="2329" priority="2521" stopIfTrue="1" operator="equal">
      <formula>"Towel"</formula>
    </cfRule>
    <cfRule type="cellIs" dxfId="2328" priority="2522" stopIfTrue="1" operator="equal">
      <formula>"Napkin Hs"</formula>
    </cfRule>
  </conditionalFormatting>
  <conditionalFormatting sqref="C94">
    <cfRule type="cellIs" dxfId="2327" priority="2517" stopIfTrue="1" operator="equal">
      <formula>"Towel"</formula>
    </cfRule>
    <cfRule type="cellIs" dxfId="2326" priority="2518" stopIfTrue="1" operator="equal">
      <formula>"Napkin Hs"</formula>
    </cfRule>
  </conditionalFormatting>
  <conditionalFormatting sqref="C94">
    <cfRule type="cellIs" dxfId="2325" priority="2515" stopIfTrue="1" operator="equal">
      <formula>"Towel"</formula>
    </cfRule>
    <cfRule type="cellIs" dxfId="2324" priority="2516" stopIfTrue="1" operator="equal">
      <formula>"Napkin Hs"</formula>
    </cfRule>
  </conditionalFormatting>
  <conditionalFormatting sqref="C94">
    <cfRule type="cellIs" dxfId="2323" priority="2523" stopIfTrue="1" operator="equal">
      <formula>"Towel"</formula>
    </cfRule>
    <cfRule type="cellIs" dxfId="2322" priority="2524" stopIfTrue="1" operator="equal">
      <formula>"Napkin Hs"</formula>
    </cfRule>
  </conditionalFormatting>
  <conditionalFormatting sqref="C94">
    <cfRule type="cellIs" dxfId="2321" priority="2525" stopIfTrue="1" operator="equal">
      <formula>"Towel"</formula>
    </cfRule>
    <cfRule type="cellIs" dxfId="2320" priority="2526" stopIfTrue="1" operator="equal">
      <formula>"Napkin Hs"</formula>
    </cfRule>
  </conditionalFormatting>
  <conditionalFormatting sqref="C94">
    <cfRule type="cellIs" dxfId="2319" priority="2513" stopIfTrue="1" operator="equal">
      <formula>"Towel"</formula>
    </cfRule>
    <cfRule type="cellIs" dxfId="2318" priority="2514" stopIfTrue="1" operator="equal">
      <formula>"Napkin Hs"</formula>
    </cfRule>
  </conditionalFormatting>
  <conditionalFormatting sqref="C94">
    <cfRule type="cellIs" dxfId="2317" priority="2509" stopIfTrue="1" operator="equal">
      <formula>"Towel"</formula>
    </cfRule>
    <cfRule type="cellIs" dxfId="2316" priority="2510" stopIfTrue="1" operator="equal">
      <formula>"Napkin Hs"</formula>
    </cfRule>
  </conditionalFormatting>
  <conditionalFormatting sqref="C94">
    <cfRule type="cellIs" dxfId="2315" priority="2511" stopIfTrue="1" operator="equal">
      <formula>"Towel"</formula>
    </cfRule>
    <cfRule type="cellIs" dxfId="2314" priority="2512" stopIfTrue="1" operator="equal">
      <formula>"Napkin Hs"</formula>
    </cfRule>
  </conditionalFormatting>
  <conditionalFormatting sqref="C94">
    <cfRule type="cellIs" dxfId="2313" priority="2505" stopIfTrue="1" operator="equal">
      <formula>"Towel"</formula>
    </cfRule>
    <cfRule type="cellIs" dxfId="2312" priority="2506" stopIfTrue="1" operator="equal">
      <formula>"Napkin Hs"</formula>
    </cfRule>
  </conditionalFormatting>
  <conditionalFormatting sqref="C94">
    <cfRule type="cellIs" dxfId="2311" priority="2507" stopIfTrue="1" operator="equal">
      <formula>"Towel"</formula>
    </cfRule>
    <cfRule type="cellIs" dxfId="2310" priority="2508" stopIfTrue="1" operator="equal">
      <formula>"Napkin Hs"</formula>
    </cfRule>
  </conditionalFormatting>
  <conditionalFormatting sqref="C94">
    <cfRule type="cellIs" dxfId="2309" priority="2503" stopIfTrue="1" operator="equal">
      <formula>"Towel"</formula>
    </cfRule>
    <cfRule type="cellIs" dxfId="2308" priority="2504" stopIfTrue="1" operator="equal">
      <formula>"Napkin Hs"</formula>
    </cfRule>
  </conditionalFormatting>
  <conditionalFormatting sqref="C94">
    <cfRule type="cellIs" dxfId="2307" priority="2497" stopIfTrue="1" operator="equal">
      <formula>"Towel"</formula>
    </cfRule>
    <cfRule type="cellIs" dxfId="2306" priority="2498" stopIfTrue="1" operator="equal">
      <formula>"Napkin Hs"</formula>
    </cfRule>
  </conditionalFormatting>
  <conditionalFormatting sqref="C94">
    <cfRule type="cellIs" dxfId="2305" priority="2501" stopIfTrue="1" operator="equal">
      <formula>"Towel"</formula>
    </cfRule>
    <cfRule type="cellIs" dxfId="2304" priority="2502" stopIfTrue="1" operator="equal">
      <formula>"Napkin Hs"</formula>
    </cfRule>
  </conditionalFormatting>
  <conditionalFormatting sqref="C94">
    <cfRule type="cellIs" dxfId="2303" priority="2499" stopIfTrue="1" operator="equal">
      <formula>"Towel"</formula>
    </cfRule>
    <cfRule type="cellIs" dxfId="2302" priority="2500" stopIfTrue="1" operator="equal">
      <formula>"Napkin Hs"</formula>
    </cfRule>
  </conditionalFormatting>
  <conditionalFormatting sqref="C94">
    <cfRule type="cellIs" dxfId="2301" priority="2491" stopIfTrue="1" operator="equal">
      <formula>"Towel"</formula>
    </cfRule>
    <cfRule type="cellIs" dxfId="2300" priority="2492" stopIfTrue="1" operator="equal">
      <formula>"Napkin Hs"</formula>
    </cfRule>
  </conditionalFormatting>
  <conditionalFormatting sqref="C94">
    <cfRule type="cellIs" dxfId="2299" priority="2493" stopIfTrue="1" operator="equal">
      <formula>"Towel"</formula>
    </cfRule>
    <cfRule type="cellIs" dxfId="2298" priority="2494" stopIfTrue="1" operator="equal">
      <formula>"Napkin Hs"</formula>
    </cfRule>
  </conditionalFormatting>
  <conditionalFormatting sqref="C94">
    <cfRule type="cellIs" dxfId="2297" priority="2495" stopIfTrue="1" operator="equal">
      <formula>"Towel"</formula>
    </cfRule>
    <cfRule type="cellIs" dxfId="2296" priority="2496" stopIfTrue="1" operator="equal">
      <formula>"Napkin Hs"</formula>
    </cfRule>
  </conditionalFormatting>
  <conditionalFormatting sqref="C94">
    <cfRule type="cellIs" dxfId="2295" priority="2489" stopIfTrue="1" operator="equal">
      <formula>"Towel"</formula>
    </cfRule>
    <cfRule type="cellIs" dxfId="2294" priority="2490" stopIfTrue="1" operator="equal">
      <formula>"Napkin Hs"</formula>
    </cfRule>
  </conditionalFormatting>
  <conditionalFormatting sqref="C94">
    <cfRule type="cellIs" dxfId="2293" priority="2487" stopIfTrue="1" operator="equal">
      <formula>"Towel"</formula>
    </cfRule>
    <cfRule type="cellIs" dxfId="2292" priority="2488" stopIfTrue="1" operator="equal">
      <formula>"Napkin Hs"</formula>
    </cfRule>
  </conditionalFormatting>
  <conditionalFormatting sqref="C94">
    <cfRule type="cellIs" dxfId="2291" priority="2463" stopIfTrue="1" operator="equal">
      <formula>"Towel"</formula>
    </cfRule>
  </conditionalFormatting>
  <conditionalFormatting sqref="C94">
    <cfRule type="cellIs" dxfId="2290" priority="2464" stopIfTrue="1" operator="equal">
      <formula>"Napkin Hs"</formula>
    </cfRule>
    <cfRule type="cellIs" dxfId="2289" priority="2469" stopIfTrue="1" operator="equal">
      <formula>"Towel"</formula>
    </cfRule>
    <cfRule type="cellIs" dxfId="2288" priority="2470" stopIfTrue="1" operator="equal">
      <formula>"Napkin Hs"</formula>
    </cfRule>
    <cfRule type="cellIs" dxfId="2287" priority="2479" stopIfTrue="1" operator="equal">
      <formula>"Towel"</formula>
    </cfRule>
    <cfRule type="cellIs" dxfId="2286" priority="2480" stopIfTrue="1" operator="equal">
      <formula>"Napkin Hs"</formula>
    </cfRule>
    <cfRule type="cellIs" dxfId="2285" priority="2485" stopIfTrue="1" operator="equal">
      <formula>"Towel"</formula>
    </cfRule>
    <cfRule type="cellIs" dxfId="2284" priority="2486" stopIfTrue="1" operator="equal">
      <formula>"Napkin Hs"</formula>
    </cfRule>
  </conditionalFormatting>
  <conditionalFormatting sqref="C94">
    <cfRule type="cellIs" dxfId="2283" priority="2465" stopIfTrue="1" operator="equal">
      <formula>"Towel"</formula>
    </cfRule>
    <cfRule type="cellIs" dxfId="2282" priority="2466" stopIfTrue="1" operator="equal">
      <formula>"Napkin Hs"</formula>
    </cfRule>
    <cfRule type="cellIs" dxfId="2281" priority="2467" stopIfTrue="1" operator="equal">
      <formula>"Towel"</formula>
    </cfRule>
    <cfRule type="cellIs" dxfId="2280" priority="2468" stopIfTrue="1" operator="equal">
      <formula>"Napkin Hs"</formula>
    </cfRule>
    <cfRule type="cellIs" dxfId="2279" priority="2471" stopIfTrue="1" operator="equal">
      <formula>"Towel"</formula>
    </cfRule>
    <cfRule type="cellIs" dxfId="2278" priority="2472" stopIfTrue="1" operator="equal">
      <formula>"Napkin Hs"</formula>
    </cfRule>
    <cfRule type="cellIs" dxfId="2277" priority="2473" stopIfTrue="1" operator="equal">
      <formula>"Towel"</formula>
    </cfRule>
    <cfRule type="cellIs" dxfId="2276" priority="2474" stopIfTrue="1" operator="equal">
      <formula>"Napkin Hs"</formula>
    </cfRule>
    <cfRule type="cellIs" dxfId="2275" priority="2475" stopIfTrue="1" operator="equal">
      <formula>"Towel"</formula>
    </cfRule>
    <cfRule type="cellIs" dxfId="2274" priority="2476" stopIfTrue="1" operator="equal">
      <formula>"Napkin Hs"</formula>
    </cfRule>
    <cfRule type="cellIs" dxfId="2273" priority="2477" stopIfTrue="1" operator="equal">
      <formula>"Towel"</formula>
    </cfRule>
    <cfRule type="cellIs" dxfId="2272" priority="2478" stopIfTrue="1" operator="equal">
      <formula>"Napkin Hs"</formula>
    </cfRule>
    <cfRule type="cellIs" dxfId="2271" priority="2481" stopIfTrue="1" operator="equal">
      <formula>"Towel"</formula>
    </cfRule>
    <cfRule type="cellIs" dxfId="2270" priority="2482" stopIfTrue="1" operator="equal">
      <formula>"Napkin Hs"</formula>
    </cfRule>
    <cfRule type="cellIs" dxfId="2269" priority="2484" stopIfTrue="1" operator="equal">
      <formula>"Napkin Hs"</formula>
    </cfRule>
  </conditionalFormatting>
  <conditionalFormatting sqref="C94">
    <cfRule type="cellIs" dxfId="2268" priority="2483" stopIfTrue="1" operator="equal">
      <formula>"Towel"</formula>
    </cfRule>
  </conditionalFormatting>
  <conditionalFormatting sqref="C94">
    <cfRule type="cellIs" dxfId="2267" priority="2461" stopIfTrue="1" operator="equal">
      <formula>"Towel"</formula>
    </cfRule>
    <cfRule type="cellIs" dxfId="2266" priority="2462" stopIfTrue="1" operator="equal">
      <formula>"Napkin Hs"</formula>
    </cfRule>
  </conditionalFormatting>
  <conditionalFormatting sqref="C94">
    <cfRule type="cellIs" dxfId="2265" priority="2460" stopIfTrue="1" operator="equal">
      <formula>"Napkin Hs"</formula>
    </cfRule>
  </conditionalFormatting>
  <conditionalFormatting sqref="C94">
    <cfRule type="cellIs" dxfId="2264" priority="2459" stopIfTrue="1" operator="equal">
      <formula>"Towel"</formula>
    </cfRule>
  </conditionalFormatting>
  <conditionalFormatting sqref="C94">
    <cfRule type="cellIs" dxfId="2263" priority="2457" stopIfTrue="1" operator="equal">
      <formula>"Towel"</formula>
    </cfRule>
  </conditionalFormatting>
  <conditionalFormatting sqref="C94">
    <cfRule type="cellIs" dxfId="2262" priority="2458" stopIfTrue="1" operator="equal">
      <formula>"Napkin Hs"</formula>
    </cfRule>
  </conditionalFormatting>
  <conditionalFormatting sqref="C94">
    <cfRule type="cellIs" dxfId="2261" priority="2361" stopIfTrue="1" operator="equal">
      <formula>"Towel"</formula>
    </cfRule>
  </conditionalFormatting>
  <conditionalFormatting sqref="C94">
    <cfRule type="cellIs" dxfId="2260" priority="2371" stopIfTrue="1" operator="equal">
      <formula>"Towel"</formula>
    </cfRule>
    <cfRule type="cellIs" dxfId="2259" priority="2372" stopIfTrue="1" operator="equal">
      <formula>"Napkin Hs"</formula>
    </cfRule>
    <cfRule type="cellIs" dxfId="2258" priority="2377" stopIfTrue="1" operator="equal">
      <formula>"Towel"</formula>
    </cfRule>
    <cfRule type="cellIs" dxfId="2257" priority="2378" stopIfTrue="1" operator="equal">
      <formula>"Napkin Hs"</formula>
    </cfRule>
    <cfRule type="cellIs" dxfId="2256" priority="2383" stopIfTrue="1" operator="equal">
      <formula>"Towel"</formula>
    </cfRule>
    <cfRule type="cellIs" dxfId="2255" priority="2384" stopIfTrue="1" operator="equal">
      <formula>"Napkin Hs"</formula>
    </cfRule>
    <cfRule type="cellIs" dxfId="2254" priority="2385" stopIfTrue="1" operator="equal">
      <formula>"Towel"</formula>
    </cfRule>
    <cfRule type="cellIs" dxfId="2253" priority="2386" stopIfTrue="1" operator="equal">
      <formula>"Napkin Hs"</formula>
    </cfRule>
    <cfRule type="cellIs" dxfId="2252" priority="2391" stopIfTrue="1" operator="equal">
      <formula>"Towel"</formula>
    </cfRule>
    <cfRule type="cellIs" dxfId="2251" priority="2392" stopIfTrue="1" operator="equal">
      <formula>"Napkin Hs"</formula>
    </cfRule>
    <cfRule type="cellIs" dxfId="2250" priority="2401" stopIfTrue="1" operator="equal">
      <formula>"Towel"</formula>
    </cfRule>
    <cfRule type="cellIs" dxfId="2249" priority="2402" stopIfTrue="1" operator="equal">
      <formula>"Napkin Hs"</formula>
    </cfRule>
    <cfRule type="cellIs" dxfId="2248" priority="2407" stopIfTrue="1" operator="equal">
      <formula>"Towel"</formula>
    </cfRule>
    <cfRule type="cellIs" dxfId="2247" priority="2408" stopIfTrue="1" operator="equal">
      <formula>"Napkin Hs"</formula>
    </cfRule>
    <cfRule type="cellIs" dxfId="2246" priority="2409" stopIfTrue="1" operator="equal">
      <formula>"Towel"</formula>
    </cfRule>
    <cfRule type="cellIs" dxfId="2245" priority="2410" stopIfTrue="1" operator="equal">
      <formula>"Napkin Hs"</formula>
    </cfRule>
    <cfRule type="cellIs" dxfId="2244" priority="2415" stopIfTrue="1" operator="equal">
      <formula>"Towel"</formula>
    </cfRule>
    <cfRule type="cellIs" dxfId="2243" priority="2416" stopIfTrue="1" operator="equal">
      <formula>"Napkin Hs"</formula>
    </cfRule>
    <cfRule type="cellIs" dxfId="2242" priority="2425" stopIfTrue="1" operator="equal">
      <formula>"Towel"</formula>
    </cfRule>
    <cfRule type="cellIs" dxfId="2241" priority="2426" stopIfTrue="1" operator="equal">
      <formula>"Napkin Hs"</formula>
    </cfRule>
    <cfRule type="cellIs" dxfId="2240" priority="2427" stopIfTrue="1" operator="equal">
      <formula>"Towel"</formula>
    </cfRule>
    <cfRule type="cellIs" dxfId="2239" priority="2428" stopIfTrue="1" operator="equal">
      <formula>"Napkin Hs"</formula>
    </cfRule>
    <cfRule type="cellIs" dxfId="2238" priority="2433" stopIfTrue="1" operator="equal">
      <formula>"Towel"</formula>
    </cfRule>
    <cfRule type="cellIs" dxfId="2237" priority="2434" stopIfTrue="1" operator="equal">
      <formula>"Napkin Hs"</formula>
    </cfRule>
    <cfRule type="cellIs" dxfId="2236" priority="2443" stopIfTrue="1" operator="equal">
      <formula>"Towel"</formula>
    </cfRule>
    <cfRule type="cellIs" dxfId="2235" priority="2444" stopIfTrue="1" operator="equal">
      <formula>"Napkin Hs"</formula>
    </cfRule>
    <cfRule type="cellIs" dxfId="2234" priority="2445" stopIfTrue="1" operator="equal">
      <formula>"Towel"</formula>
    </cfRule>
    <cfRule type="cellIs" dxfId="2233" priority="2446" stopIfTrue="1" operator="equal">
      <formula>"Napkin Hs"</formula>
    </cfRule>
    <cfRule type="cellIs" dxfId="2232" priority="2452" stopIfTrue="1" operator="equal">
      <formula>"Napkin Hs"</formula>
    </cfRule>
  </conditionalFormatting>
  <conditionalFormatting sqref="C94">
    <cfRule type="cellIs" dxfId="2231" priority="2451" stopIfTrue="1" operator="equal">
      <formula>"Towel"</formula>
    </cfRule>
  </conditionalFormatting>
  <conditionalFormatting sqref="C94">
    <cfRule type="cellIs" dxfId="2230" priority="2362" stopIfTrue="1" operator="equal">
      <formula>"Napkin Hs"</formula>
    </cfRule>
    <cfRule type="cellIs" dxfId="2229" priority="2363" stopIfTrue="1" operator="equal">
      <formula>"Towel"</formula>
    </cfRule>
    <cfRule type="cellIs" dxfId="2228" priority="2364" stopIfTrue="1" operator="equal">
      <formula>"Napkin Hs"</formula>
    </cfRule>
    <cfRule type="cellIs" dxfId="2227" priority="2365" stopIfTrue="1" operator="equal">
      <formula>"Towel"</formula>
    </cfRule>
    <cfRule type="cellIs" dxfId="2226" priority="2366" stopIfTrue="1" operator="equal">
      <formula>"Napkin Hs"</formula>
    </cfRule>
    <cfRule type="cellIs" dxfId="2225" priority="2367" stopIfTrue="1" operator="equal">
      <formula>"Towel"</formula>
    </cfRule>
    <cfRule type="cellIs" dxfId="2224" priority="2368" stopIfTrue="1" operator="equal">
      <formula>"Napkin Hs"</formula>
    </cfRule>
    <cfRule type="cellIs" dxfId="2223" priority="2369" stopIfTrue="1" operator="equal">
      <formula>"Towel"</formula>
    </cfRule>
    <cfRule type="cellIs" dxfId="2222" priority="2370" stopIfTrue="1" operator="equal">
      <formula>"Napkin Hs"</formula>
    </cfRule>
    <cfRule type="cellIs" dxfId="2221" priority="2373" stopIfTrue="1" operator="equal">
      <formula>"Towel"</formula>
    </cfRule>
    <cfRule type="cellIs" dxfId="2220" priority="2374" stopIfTrue="1" operator="equal">
      <formula>"Napkin Hs"</formula>
    </cfRule>
    <cfRule type="cellIs" dxfId="2219" priority="2375" stopIfTrue="1" operator="equal">
      <formula>"Towel"</formula>
    </cfRule>
    <cfRule type="cellIs" dxfId="2218" priority="2376" stopIfTrue="1" operator="equal">
      <formula>"Napkin Hs"</formula>
    </cfRule>
    <cfRule type="cellIs" dxfId="2217" priority="2379" stopIfTrue="1" operator="equal">
      <formula>"Towel"</formula>
    </cfRule>
    <cfRule type="cellIs" dxfId="2216" priority="2380" stopIfTrue="1" operator="equal">
      <formula>"Napkin Hs"</formula>
    </cfRule>
    <cfRule type="cellIs" dxfId="2215" priority="2381" stopIfTrue="1" operator="equal">
      <formula>"Towel"</formula>
    </cfRule>
    <cfRule type="cellIs" dxfId="2214" priority="2382" stopIfTrue="1" operator="equal">
      <formula>"Napkin Hs"</formula>
    </cfRule>
    <cfRule type="cellIs" dxfId="2213" priority="2387" stopIfTrue="1" operator="equal">
      <formula>"Towel"</formula>
    </cfRule>
    <cfRule type="cellIs" dxfId="2212" priority="2388" stopIfTrue="1" operator="equal">
      <formula>"Napkin Hs"</formula>
    </cfRule>
    <cfRule type="cellIs" dxfId="2211" priority="2389" stopIfTrue="1" operator="equal">
      <formula>"Towel"</formula>
    </cfRule>
    <cfRule type="cellIs" dxfId="2210" priority="2390" stopIfTrue="1" operator="equal">
      <formula>"Napkin Hs"</formula>
    </cfRule>
    <cfRule type="cellIs" dxfId="2209" priority="2393" stopIfTrue="1" operator="equal">
      <formula>"Towel"</formula>
    </cfRule>
    <cfRule type="cellIs" dxfId="2208" priority="2394" stopIfTrue="1" operator="equal">
      <formula>"Napkin Hs"</formula>
    </cfRule>
    <cfRule type="cellIs" dxfId="2207" priority="2395" stopIfTrue="1" operator="equal">
      <formula>"Towel"</formula>
    </cfRule>
    <cfRule type="cellIs" dxfId="2206" priority="2396" stopIfTrue="1" operator="equal">
      <formula>"Napkin Hs"</formula>
    </cfRule>
    <cfRule type="cellIs" dxfId="2205" priority="2397" stopIfTrue="1" operator="equal">
      <formula>"Towel"</formula>
    </cfRule>
    <cfRule type="cellIs" dxfId="2204" priority="2398" stopIfTrue="1" operator="equal">
      <formula>"Napkin Hs"</formula>
    </cfRule>
    <cfRule type="cellIs" dxfId="2203" priority="2399" stopIfTrue="1" operator="equal">
      <formula>"Towel"</formula>
    </cfRule>
    <cfRule type="cellIs" dxfId="2202" priority="2400" stopIfTrue="1" operator="equal">
      <formula>"Napkin Hs"</formula>
    </cfRule>
    <cfRule type="cellIs" dxfId="2201" priority="2403" stopIfTrue="1" operator="equal">
      <formula>"Towel"</formula>
    </cfRule>
    <cfRule type="cellIs" dxfId="2200" priority="2404" stopIfTrue="1" operator="equal">
      <formula>"Napkin Hs"</formula>
    </cfRule>
    <cfRule type="cellIs" dxfId="2199" priority="2405" stopIfTrue="1" operator="equal">
      <formula>"Towel"</formula>
    </cfRule>
    <cfRule type="cellIs" dxfId="2198" priority="2406" stopIfTrue="1" operator="equal">
      <formula>"Napkin Hs"</formula>
    </cfRule>
    <cfRule type="cellIs" dxfId="2197" priority="2411" stopIfTrue="1" operator="equal">
      <formula>"Towel"</formula>
    </cfRule>
    <cfRule type="cellIs" dxfId="2196" priority="2412" stopIfTrue="1" operator="equal">
      <formula>"Napkin Hs"</formula>
    </cfRule>
    <cfRule type="cellIs" dxfId="2195" priority="2413" stopIfTrue="1" operator="equal">
      <formula>"Towel"</formula>
    </cfRule>
    <cfRule type="cellIs" dxfId="2194" priority="2414" stopIfTrue="1" operator="equal">
      <formula>"Napkin Hs"</formula>
    </cfRule>
    <cfRule type="cellIs" dxfId="2193" priority="2417" stopIfTrue="1" operator="equal">
      <formula>"Towel"</formula>
    </cfRule>
    <cfRule type="cellIs" dxfId="2192" priority="2418" stopIfTrue="1" operator="equal">
      <formula>"Napkin Hs"</formula>
    </cfRule>
    <cfRule type="cellIs" dxfId="2191" priority="2419" stopIfTrue="1" operator="equal">
      <formula>"Towel"</formula>
    </cfRule>
    <cfRule type="cellIs" dxfId="2190" priority="2420" stopIfTrue="1" operator="equal">
      <formula>"Napkin Hs"</formula>
    </cfRule>
    <cfRule type="cellIs" dxfId="2189" priority="2421" stopIfTrue="1" operator="equal">
      <formula>"Towel"</formula>
    </cfRule>
    <cfRule type="cellIs" dxfId="2188" priority="2422" stopIfTrue="1" operator="equal">
      <formula>"Napkin Hs"</formula>
    </cfRule>
    <cfRule type="cellIs" dxfId="2187" priority="2423" stopIfTrue="1" operator="equal">
      <formula>"Towel"</formula>
    </cfRule>
    <cfRule type="cellIs" dxfId="2186" priority="2424" stopIfTrue="1" operator="equal">
      <formula>"Napkin Hs"</formula>
    </cfRule>
    <cfRule type="cellIs" dxfId="2185" priority="2429" stopIfTrue="1" operator="equal">
      <formula>"Towel"</formula>
    </cfRule>
    <cfRule type="cellIs" dxfId="2184" priority="2430" stopIfTrue="1" operator="equal">
      <formula>"Napkin Hs"</formula>
    </cfRule>
    <cfRule type="cellIs" dxfId="2183" priority="2431" stopIfTrue="1" operator="equal">
      <formula>"Towel"</formula>
    </cfRule>
    <cfRule type="cellIs" dxfId="2182" priority="2432" stopIfTrue="1" operator="equal">
      <formula>"Napkin Hs"</formula>
    </cfRule>
    <cfRule type="cellIs" dxfId="2181" priority="2435" stopIfTrue="1" operator="equal">
      <formula>"Towel"</formula>
    </cfRule>
    <cfRule type="cellIs" dxfId="2180" priority="2436" stopIfTrue="1" operator="equal">
      <formula>"Napkin Hs"</formula>
    </cfRule>
    <cfRule type="cellIs" dxfId="2179" priority="2437" stopIfTrue="1" operator="equal">
      <formula>"Towel"</formula>
    </cfRule>
    <cfRule type="cellIs" dxfId="2178" priority="2438" stopIfTrue="1" operator="equal">
      <formula>"Napkin Hs"</formula>
    </cfRule>
    <cfRule type="cellIs" dxfId="2177" priority="2439" stopIfTrue="1" operator="equal">
      <formula>"Towel"</formula>
    </cfRule>
    <cfRule type="cellIs" dxfId="2176" priority="2440" stopIfTrue="1" operator="equal">
      <formula>"Napkin Hs"</formula>
    </cfRule>
    <cfRule type="cellIs" dxfId="2175" priority="2441" stopIfTrue="1" operator="equal">
      <formula>"Towel"</formula>
    </cfRule>
    <cfRule type="cellIs" dxfId="2174" priority="2442" stopIfTrue="1" operator="equal">
      <formula>"Napkin Hs"</formula>
    </cfRule>
    <cfRule type="cellIs" dxfId="2173" priority="2447" stopIfTrue="1" operator="equal">
      <formula>"Towel"</formula>
    </cfRule>
    <cfRule type="cellIs" dxfId="2172" priority="2448" stopIfTrue="1" operator="equal">
      <formula>"Napkin Hs"</formula>
    </cfRule>
    <cfRule type="cellIs" dxfId="2171" priority="2449" stopIfTrue="1" operator="equal">
      <formula>"Towel"</formula>
    </cfRule>
    <cfRule type="cellIs" dxfId="2170" priority="2450" stopIfTrue="1" operator="equal">
      <formula>"Napkin Hs"</formula>
    </cfRule>
    <cfRule type="cellIs" dxfId="2169" priority="2453" stopIfTrue="1" operator="equal">
      <formula>"Towel"</formula>
    </cfRule>
    <cfRule type="cellIs" dxfId="2168" priority="2454" stopIfTrue="1" operator="equal">
      <formula>"Napkin Hs"</formula>
    </cfRule>
    <cfRule type="cellIs" dxfId="2167" priority="2455" stopIfTrue="1" operator="equal">
      <formula>"Towel"</formula>
    </cfRule>
    <cfRule type="cellIs" dxfId="2166" priority="2456" stopIfTrue="1" operator="equal">
      <formula>"Napkin Hs"</formula>
    </cfRule>
  </conditionalFormatting>
  <conditionalFormatting sqref="C94">
    <cfRule type="cellIs" dxfId="2165" priority="2360" stopIfTrue="1" operator="equal">
      <formula>"Napkin Hs"</formula>
    </cfRule>
  </conditionalFormatting>
  <conditionalFormatting sqref="C94">
    <cfRule type="cellIs" dxfId="2164" priority="2359" stopIfTrue="1" operator="equal">
      <formula>"Napkin Hs"</formula>
    </cfRule>
  </conditionalFormatting>
  <conditionalFormatting sqref="C94">
    <cfRule type="cellIs" dxfId="2163" priority="2358" stopIfTrue="1" operator="equal">
      <formula>"Napkin Hs"</formula>
    </cfRule>
  </conditionalFormatting>
  <conditionalFormatting sqref="C94">
    <cfRule type="cellIs" dxfId="2162" priority="2357" stopIfTrue="1" operator="equal">
      <formula>"Napkin Hs"</formula>
    </cfRule>
  </conditionalFormatting>
  <conditionalFormatting sqref="C94">
    <cfRule type="cellIs" dxfId="2161" priority="2356" stopIfTrue="1" operator="equal">
      <formula>"Napkin Hs"</formula>
    </cfRule>
  </conditionalFormatting>
  <conditionalFormatting sqref="C94">
    <cfRule type="cellIs" dxfId="2160" priority="2355" stopIfTrue="1" operator="equal">
      <formula>"Napkin Hs"</formula>
    </cfRule>
  </conditionalFormatting>
  <conditionalFormatting sqref="C94">
    <cfRule type="cellIs" dxfId="2159" priority="2351" stopIfTrue="1" operator="equal">
      <formula>"Towel"</formula>
    </cfRule>
    <cfRule type="cellIs" dxfId="2158" priority="2352" stopIfTrue="1" operator="equal">
      <formula>"Napkin Hs"</formula>
    </cfRule>
  </conditionalFormatting>
  <conditionalFormatting sqref="C94">
    <cfRule type="cellIs" dxfId="2157" priority="2353" stopIfTrue="1" operator="equal">
      <formula>"Towel"</formula>
    </cfRule>
    <cfRule type="cellIs" dxfId="2156" priority="2354" stopIfTrue="1" operator="equal">
      <formula>"Napkin Hs"</formula>
    </cfRule>
  </conditionalFormatting>
  <conditionalFormatting sqref="C94">
    <cfRule type="cellIs" dxfId="2155" priority="2347" stopIfTrue="1" operator="equal">
      <formula>"Towel"</formula>
    </cfRule>
    <cfRule type="cellIs" dxfId="2154" priority="2348" stopIfTrue="1" operator="equal">
      <formula>"Napkin Hs"</formula>
    </cfRule>
  </conditionalFormatting>
  <conditionalFormatting sqref="C94">
    <cfRule type="cellIs" dxfId="2153" priority="2349" stopIfTrue="1" operator="equal">
      <formula>"Towel"</formula>
    </cfRule>
    <cfRule type="cellIs" dxfId="2152" priority="2350" stopIfTrue="1" operator="equal">
      <formula>"Napkin Hs"</formula>
    </cfRule>
  </conditionalFormatting>
  <conditionalFormatting sqref="C94">
    <cfRule type="cellIs" dxfId="2151" priority="2345" stopIfTrue="1" operator="equal">
      <formula>"Towel"</formula>
    </cfRule>
    <cfRule type="cellIs" dxfId="2150" priority="2346" stopIfTrue="1" operator="equal">
      <formula>"Napkin Hs"</formula>
    </cfRule>
  </conditionalFormatting>
  <conditionalFormatting sqref="C94">
    <cfRule type="cellIs" dxfId="2149" priority="2341" stopIfTrue="1" operator="equal">
      <formula>"Towel"</formula>
    </cfRule>
    <cfRule type="cellIs" dxfId="2148" priority="2342" stopIfTrue="1" operator="equal">
      <formula>"Napkin Hs"</formula>
    </cfRule>
  </conditionalFormatting>
  <conditionalFormatting sqref="C94">
    <cfRule type="cellIs" dxfId="2147" priority="2343" stopIfTrue="1" operator="equal">
      <formula>"Towel"</formula>
    </cfRule>
    <cfRule type="cellIs" dxfId="2146" priority="2344" stopIfTrue="1" operator="equal">
      <formula>"Napkin Hs"</formula>
    </cfRule>
  </conditionalFormatting>
  <conditionalFormatting sqref="C94">
    <cfRule type="cellIs" dxfId="2145" priority="2337" stopIfTrue="1" operator="equal">
      <formula>"Towel"</formula>
    </cfRule>
    <cfRule type="cellIs" dxfId="2144" priority="2338" stopIfTrue="1" operator="equal">
      <formula>"Napkin Hs"</formula>
    </cfRule>
  </conditionalFormatting>
  <conditionalFormatting sqref="C94">
    <cfRule type="cellIs" dxfId="2143" priority="2339" stopIfTrue="1" operator="equal">
      <formula>"Towel"</formula>
    </cfRule>
    <cfRule type="cellIs" dxfId="2142" priority="2340" stopIfTrue="1" operator="equal">
      <formula>"Napkin Hs"</formula>
    </cfRule>
  </conditionalFormatting>
  <conditionalFormatting sqref="C94">
    <cfRule type="cellIs" dxfId="2141" priority="2335" stopIfTrue="1" operator="equal">
      <formula>"Towel"</formula>
    </cfRule>
    <cfRule type="cellIs" dxfId="2140" priority="2336" stopIfTrue="1" operator="equal">
      <formula>"Napkin Hs"</formula>
    </cfRule>
  </conditionalFormatting>
  <conditionalFormatting sqref="C94">
    <cfRule type="cellIs" dxfId="2139" priority="2329" stopIfTrue="1" operator="equal">
      <formula>"Towel"</formula>
    </cfRule>
    <cfRule type="cellIs" dxfId="2138" priority="2330" stopIfTrue="1" operator="equal">
      <formula>"Napkin Hs"</formula>
    </cfRule>
  </conditionalFormatting>
  <conditionalFormatting sqref="C94">
    <cfRule type="cellIs" dxfId="2137" priority="2333" stopIfTrue="1" operator="equal">
      <formula>"Towel"</formula>
    </cfRule>
    <cfRule type="cellIs" dxfId="2136" priority="2334" stopIfTrue="1" operator="equal">
      <formula>"Napkin Hs"</formula>
    </cfRule>
  </conditionalFormatting>
  <conditionalFormatting sqref="C94">
    <cfRule type="cellIs" dxfId="2135" priority="2331" stopIfTrue="1" operator="equal">
      <formula>"Towel"</formula>
    </cfRule>
    <cfRule type="cellIs" dxfId="2134" priority="2332" stopIfTrue="1" operator="equal">
      <formula>"Napkin Hs"</formula>
    </cfRule>
  </conditionalFormatting>
  <conditionalFormatting sqref="C94">
    <cfRule type="cellIs" dxfId="2133" priority="2323" stopIfTrue="1" operator="equal">
      <formula>"Towel"</formula>
    </cfRule>
    <cfRule type="cellIs" dxfId="2132" priority="2324" stopIfTrue="1" operator="equal">
      <formula>"Napkin Hs"</formula>
    </cfRule>
  </conditionalFormatting>
  <conditionalFormatting sqref="C94">
    <cfRule type="cellIs" dxfId="2131" priority="2325" stopIfTrue="1" operator="equal">
      <formula>"Towel"</formula>
    </cfRule>
    <cfRule type="cellIs" dxfId="2130" priority="2326" stopIfTrue="1" operator="equal">
      <formula>"Napkin Hs"</formula>
    </cfRule>
  </conditionalFormatting>
  <conditionalFormatting sqref="C94">
    <cfRule type="cellIs" dxfId="2129" priority="2327" stopIfTrue="1" operator="equal">
      <formula>"Towel"</formula>
    </cfRule>
    <cfRule type="cellIs" dxfId="2128" priority="2328" stopIfTrue="1" operator="equal">
      <formula>"Napkin Hs"</formula>
    </cfRule>
  </conditionalFormatting>
  <conditionalFormatting sqref="C94">
    <cfRule type="cellIs" dxfId="2127" priority="2321" stopIfTrue="1" operator="equal">
      <formula>"Towel"</formula>
    </cfRule>
    <cfRule type="cellIs" dxfId="2126" priority="2322" stopIfTrue="1" operator="equal">
      <formula>"Napkin Hs"</formula>
    </cfRule>
  </conditionalFormatting>
  <conditionalFormatting sqref="C94">
    <cfRule type="cellIs" dxfId="2125" priority="2319" stopIfTrue="1" operator="equal">
      <formula>"Towel"</formula>
    </cfRule>
    <cfRule type="cellIs" dxfId="2124" priority="2320" stopIfTrue="1" operator="equal">
      <formula>"Napkin Hs"</formula>
    </cfRule>
  </conditionalFormatting>
  <conditionalFormatting sqref="C94">
    <cfRule type="cellIs" dxfId="2123" priority="2295" stopIfTrue="1" operator="equal">
      <formula>"Towel"</formula>
    </cfRule>
  </conditionalFormatting>
  <conditionalFormatting sqref="C94">
    <cfRule type="cellIs" dxfId="2122" priority="2296" stopIfTrue="1" operator="equal">
      <formula>"Napkin Hs"</formula>
    </cfRule>
    <cfRule type="cellIs" dxfId="2121" priority="2301" stopIfTrue="1" operator="equal">
      <formula>"Towel"</formula>
    </cfRule>
    <cfRule type="cellIs" dxfId="2120" priority="2302" stopIfTrue="1" operator="equal">
      <formula>"Napkin Hs"</formula>
    </cfRule>
    <cfRule type="cellIs" dxfId="2119" priority="2311" stopIfTrue="1" operator="equal">
      <formula>"Towel"</formula>
    </cfRule>
    <cfRule type="cellIs" dxfId="2118" priority="2312" stopIfTrue="1" operator="equal">
      <formula>"Napkin Hs"</formula>
    </cfRule>
    <cfRule type="cellIs" dxfId="2117" priority="2317" stopIfTrue="1" operator="equal">
      <formula>"Towel"</formula>
    </cfRule>
    <cfRule type="cellIs" dxfId="2116" priority="2318" stopIfTrue="1" operator="equal">
      <formula>"Napkin Hs"</formula>
    </cfRule>
  </conditionalFormatting>
  <conditionalFormatting sqref="C94">
    <cfRule type="cellIs" dxfId="2115" priority="2297" stopIfTrue="1" operator="equal">
      <formula>"Towel"</formula>
    </cfRule>
    <cfRule type="cellIs" dxfId="2114" priority="2298" stopIfTrue="1" operator="equal">
      <formula>"Napkin Hs"</formula>
    </cfRule>
    <cfRule type="cellIs" dxfId="2113" priority="2299" stopIfTrue="1" operator="equal">
      <formula>"Towel"</formula>
    </cfRule>
    <cfRule type="cellIs" dxfId="2112" priority="2300" stopIfTrue="1" operator="equal">
      <formula>"Napkin Hs"</formula>
    </cfRule>
    <cfRule type="cellIs" dxfId="2111" priority="2303" stopIfTrue="1" operator="equal">
      <formula>"Towel"</formula>
    </cfRule>
    <cfRule type="cellIs" dxfId="2110" priority="2304" stopIfTrue="1" operator="equal">
      <formula>"Napkin Hs"</formula>
    </cfRule>
    <cfRule type="cellIs" dxfId="2109" priority="2305" stopIfTrue="1" operator="equal">
      <formula>"Towel"</formula>
    </cfRule>
    <cfRule type="cellIs" dxfId="2108" priority="2306" stopIfTrue="1" operator="equal">
      <formula>"Napkin Hs"</formula>
    </cfRule>
    <cfRule type="cellIs" dxfId="2107" priority="2307" stopIfTrue="1" operator="equal">
      <formula>"Towel"</formula>
    </cfRule>
    <cfRule type="cellIs" dxfId="2106" priority="2308" stopIfTrue="1" operator="equal">
      <formula>"Napkin Hs"</formula>
    </cfRule>
    <cfRule type="cellIs" dxfId="2105" priority="2309" stopIfTrue="1" operator="equal">
      <formula>"Towel"</formula>
    </cfRule>
    <cfRule type="cellIs" dxfId="2104" priority="2310" stopIfTrue="1" operator="equal">
      <formula>"Napkin Hs"</formula>
    </cfRule>
    <cfRule type="cellIs" dxfId="2103" priority="2313" stopIfTrue="1" operator="equal">
      <formula>"Towel"</formula>
    </cfRule>
    <cfRule type="cellIs" dxfId="2102" priority="2314" stopIfTrue="1" operator="equal">
      <formula>"Napkin Hs"</formula>
    </cfRule>
    <cfRule type="cellIs" dxfId="2101" priority="2316" stopIfTrue="1" operator="equal">
      <formula>"Napkin Hs"</formula>
    </cfRule>
  </conditionalFormatting>
  <conditionalFormatting sqref="C94">
    <cfRule type="cellIs" dxfId="2100" priority="2315" stopIfTrue="1" operator="equal">
      <formula>"Towel"</formula>
    </cfRule>
  </conditionalFormatting>
  <conditionalFormatting sqref="C94">
    <cfRule type="cellIs" dxfId="2099" priority="2293" stopIfTrue="1" operator="equal">
      <formula>"Towel"</formula>
    </cfRule>
    <cfRule type="cellIs" dxfId="2098" priority="2294" stopIfTrue="1" operator="equal">
      <formula>"Napkin Hs"</formula>
    </cfRule>
  </conditionalFormatting>
  <conditionalFormatting sqref="C94">
    <cfRule type="cellIs" dxfId="2097" priority="2292" stopIfTrue="1" operator="equal">
      <formula>"Napkin Hs"</formula>
    </cfRule>
  </conditionalFormatting>
  <conditionalFormatting sqref="C94">
    <cfRule type="cellIs" dxfId="2096" priority="2291" stopIfTrue="1" operator="equal">
      <formula>"Towel"</formula>
    </cfRule>
  </conditionalFormatting>
  <conditionalFormatting sqref="C94">
    <cfRule type="cellIs" dxfId="2095" priority="2289" stopIfTrue="1" operator="equal">
      <formula>"Towel"</formula>
    </cfRule>
  </conditionalFormatting>
  <conditionalFormatting sqref="C94">
    <cfRule type="cellIs" dxfId="2094" priority="2290" stopIfTrue="1" operator="equal">
      <formula>"Napkin Hs"</formula>
    </cfRule>
  </conditionalFormatting>
  <conditionalFormatting sqref="C94">
    <cfRule type="cellIs" dxfId="2093" priority="2193" stopIfTrue="1" operator="equal">
      <formula>"Towel"</formula>
    </cfRule>
  </conditionalFormatting>
  <conditionalFormatting sqref="C94">
    <cfRule type="cellIs" dxfId="2092" priority="2203" stopIfTrue="1" operator="equal">
      <formula>"Towel"</formula>
    </cfRule>
    <cfRule type="cellIs" dxfId="2091" priority="2204" stopIfTrue="1" operator="equal">
      <formula>"Napkin Hs"</formula>
    </cfRule>
    <cfRule type="cellIs" dxfId="2090" priority="2209" stopIfTrue="1" operator="equal">
      <formula>"Towel"</formula>
    </cfRule>
    <cfRule type="cellIs" dxfId="2089" priority="2210" stopIfTrue="1" operator="equal">
      <formula>"Napkin Hs"</formula>
    </cfRule>
    <cfRule type="cellIs" dxfId="2088" priority="2215" stopIfTrue="1" operator="equal">
      <formula>"Towel"</formula>
    </cfRule>
    <cfRule type="cellIs" dxfId="2087" priority="2216" stopIfTrue="1" operator="equal">
      <formula>"Napkin Hs"</formula>
    </cfRule>
    <cfRule type="cellIs" dxfId="2086" priority="2217" stopIfTrue="1" operator="equal">
      <formula>"Towel"</formula>
    </cfRule>
    <cfRule type="cellIs" dxfId="2085" priority="2218" stopIfTrue="1" operator="equal">
      <formula>"Napkin Hs"</formula>
    </cfRule>
    <cfRule type="cellIs" dxfId="2084" priority="2223" stopIfTrue="1" operator="equal">
      <formula>"Towel"</formula>
    </cfRule>
    <cfRule type="cellIs" dxfId="2083" priority="2224" stopIfTrue="1" operator="equal">
      <formula>"Napkin Hs"</formula>
    </cfRule>
    <cfRule type="cellIs" dxfId="2082" priority="2233" stopIfTrue="1" operator="equal">
      <formula>"Towel"</formula>
    </cfRule>
    <cfRule type="cellIs" dxfId="2081" priority="2234" stopIfTrue="1" operator="equal">
      <formula>"Napkin Hs"</formula>
    </cfRule>
    <cfRule type="cellIs" dxfId="2080" priority="2239" stopIfTrue="1" operator="equal">
      <formula>"Towel"</formula>
    </cfRule>
    <cfRule type="cellIs" dxfId="2079" priority="2240" stopIfTrue="1" operator="equal">
      <formula>"Napkin Hs"</formula>
    </cfRule>
    <cfRule type="cellIs" dxfId="2078" priority="2241" stopIfTrue="1" operator="equal">
      <formula>"Towel"</formula>
    </cfRule>
    <cfRule type="cellIs" dxfId="2077" priority="2242" stopIfTrue="1" operator="equal">
      <formula>"Napkin Hs"</formula>
    </cfRule>
    <cfRule type="cellIs" dxfId="2076" priority="2247" stopIfTrue="1" operator="equal">
      <formula>"Towel"</formula>
    </cfRule>
    <cfRule type="cellIs" dxfId="2075" priority="2248" stopIfTrue="1" operator="equal">
      <formula>"Napkin Hs"</formula>
    </cfRule>
    <cfRule type="cellIs" dxfId="2074" priority="2257" stopIfTrue="1" operator="equal">
      <formula>"Towel"</formula>
    </cfRule>
    <cfRule type="cellIs" dxfId="2073" priority="2258" stopIfTrue="1" operator="equal">
      <formula>"Napkin Hs"</formula>
    </cfRule>
    <cfRule type="cellIs" dxfId="2072" priority="2259" stopIfTrue="1" operator="equal">
      <formula>"Towel"</formula>
    </cfRule>
    <cfRule type="cellIs" dxfId="2071" priority="2260" stopIfTrue="1" operator="equal">
      <formula>"Napkin Hs"</formula>
    </cfRule>
    <cfRule type="cellIs" dxfId="2070" priority="2265" stopIfTrue="1" operator="equal">
      <formula>"Towel"</formula>
    </cfRule>
    <cfRule type="cellIs" dxfId="2069" priority="2266" stopIfTrue="1" operator="equal">
      <formula>"Napkin Hs"</formula>
    </cfRule>
    <cfRule type="cellIs" dxfId="2068" priority="2275" stopIfTrue="1" operator="equal">
      <formula>"Towel"</formula>
    </cfRule>
    <cfRule type="cellIs" dxfId="2067" priority="2276" stopIfTrue="1" operator="equal">
      <formula>"Napkin Hs"</formula>
    </cfRule>
    <cfRule type="cellIs" dxfId="2066" priority="2277" stopIfTrue="1" operator="equal">
      <formula>"Towel"</formula>
    </cfRule>
    <cfRule type="cellIs" dxfId="2065" priority="2278" stopIfTrue="1" operator="equal">
      <formula>"Napkin Hs"</formula>
    </cfRule>
    <cfRule type="cellIs" dxfId="2064" priority="2284" stopIfTrue="1" operator="equal">
      <formula>"Napkin Hs"</formula>
    </cfRule>
  </conditionalFormatting>
  <conditionalFormatting sqref="C94">
    <cfRule type="cellIs" dxfId="2063" priority="2283" stopIfTrue="1" operator="equal">
      <formula>"Towel"</formula>
    </cfRule>
  </conditionalFormatting>
  <conditionalFormatting sqref="C94">
    <cfRule type="cellIs" dxfId="2062" priority="2194" stopIfTrue="1" operator="equal">
      <formula>"Napkin Hs"</formula>
    </cfRule>
    <cfRule type="cellIs" dxfId="2061" priority="2195" stopIfTrue="1" operator="equal">
      <formula>"Towel"</formula>
    </cfRule>
    <cfRule type="cellIs" dxfId="2060" priority="2196" stopIfTrue="1" operator="equal">
      <formula>"Napkin Hs"</formula>
    </cfRule>
    <cfRule type="cellIs" dxfId="2059" priority="2197" stopIfTrue="1" operator="equal">
      <formula>"Towel"</formula>
    </cfRule>
    <cfRule type="cellIs" dxfId="2058" priority="2198" stopIfTrue="1" operator="equal">
      <formula>"Napkin Hs"</formula>
    </cfRule>
    <cfRule type="cellIs" dxfId="2057" priority="2199" stopIfTrue="1" operator="equal">
      <formula>"Towel"</formula>
    </cfRule>
    <cfRule type="cellIs" dxfId="2056" priority="2200" stopIfTrue="1" operator="equal">
      <formula>"Napkin Hs"</formula>
    </cfRule>
    <cfRule type="cellIs" dxfId="2055" priority="2201" stopIfTrue="1" operator="equal">
      <formula>"Towel"</formula>
    </cfRule>
    <cfRule type="cellIs" dxfId="2054" priority="2202" stopIfTrue="1" operator="equal">
      <formula>"Napkin Hs"</formula>
    </cfRule>
    <cfRule type="cellIs" dxfId="2053" priority="2205" stopIfTrue="1" operator="equal">
      <formula>"Towel"</formula>
    </cfRule>
    <cfRule type="cellIs" dxfId="2052" priority="2206" stopIfTrue="1" operator="equal">
      <formula>"Napkin Hs"</formula>
    </cfRule>
    <cfRule type="cellIs" dxfId="2051" priority="2207" stopIfTrue="1" operator="equal">
      <formula>"Towel"</formula>
    </cfRule>
    <cfRule type="cellIs" dxfId="2050" priority="2208" stopIfTrue="1" operator="equal">
      <formula>"Napkin Hs"</formula>
    </cfRule>
    <cfRule type="cellIs" dxfId="2049" priority="2211" stopIfTrue="1" operator="equal">
      <formula>"Towel"</formula>
    </cfRule>
    <cfRule type="cellIs" dxfId="2048" priority="2212" stopIfTrue="1" operator="equal">
      <formula>"Napkin Hs"</formula>
    </cfRule>
    <cfRule type="cellIs" dxfId="2047" priority="2213" stopIfTrue="1" operator="equal">
      <formula>"Towel"</formula>
    </cfRule>
    <cfRule type="cellIs" dxfId="2046" priority="2214" stopIfTrue="1" operator="equal">
      <formula>"Napkin Hs"</formula>
    </cfRule>
    <cfRule type="cellIs" dxfId="2045" priority="2219" stopIfTrue="1" operator="equal">
      <formula>"Towel"</formula>
    </cfRule>
    <cfRule type="cellIs" dxfId="2044" priority="2220" stopIfTrue="1" operator="equal">
      <formula>"Napkin Hs"</formula>
    </cfRule>
    <cfRule type="cellIs" dxfId="2043" priority="2221" stopIfTrue="1" operator="equal">
      <formula>"Towel"</formula>
    </cfRule>
    <cfRule type="cellIs" dxfId="2042" priority="2222" stopIfTrue="1" operator="equal">
      <formula>"Napkin Hs"</formula>
    </cfRule>
    <cfRule type="cellIs" dxfId="2041" priority="2225" stopIfTrue="1" operator="equal">
      <formula>"Towel"</formula>
    </cfRule>
    <cfRule type="cellIs" dxfId="2040" priority="2226" stopIfTrue="1" operator="equal">
      <formula>"Napkin Hs"</formula>
    </cfRule>
    <cfRule type="cellIs" dxfId="2039" priority="2227" stopIfTrue="1" operator="equal">
      <formula>"Towel"</formula>
    </cfRule>
    <cfRule type="cellIs" dxfId="2038" priority="2228" stopIfTrue="1" operator="equal">
      <formula>"Napkin Hs"</formula>
    </cfRule>
    <cfRule type="cellIs" dxfId="2037" priority="2229" stopIfTrue="1" operator="equal">
      <formula>"Towel"</formula>
    </cfRule>
    <cfRule type="cellIs" dxfId="2036" priority="2230" stopIfTrue="1" operator="equal">
      <formula>"Napkin Hs"</formula>
    </cfRule>
    <cfRule type="cellIs" dxfId="2035" priority="2231" stopIfTrue="1" operator="equal">
      <formula>"Towel"</formula>
    </cfRule>
    <cfRule type="cellIs" dxfId="2034" priority="2232" stopIfTrue="1" operator="equal">
      <formula>"Napkin Hs"</formula>
    </cfRule>
    <cfRule type="cellIs" dxfId="2033" priority="2235" stopIfTrue="1" operator="equal">
      <formula>"Towel"</formula>
    </cfRule>
    <cfRule type="cellIs" dxfId="2032" priority="2236" stopIfTrue="1" operator="equal">
      <formula>"Napkin Hs"</formula>
    </cfRule>
    <cfRule type="cellIs" dxfId="2031" priority="2237" stopIfTrue="1" operator="equal">
      <formula>"Towel"</formula>
    </cfRule>
    <cfRule type="cellIs" dxfId="2030" priority="2238" stopIfTrue="1" operator="equal">
      <formula>"Napkin Hs"</formula>
    </cfRule>
    <cfRule type="cellIs" dxfId="2029" priority="2243" stopIfTrue="1" operator="equal">
      <formula>"Towel"</formula>
    </cfRule>
    <cfRule type="cellIs" dxfId="2028" priority="2244" stopIfTrue="1" operator="equal">
      <formula>"Napkin Hs"</formula>
    </cfRule>
    <cfRule type="cellIs" dxfId="2027" priority="2245" stopIfTrue="1" operator="equal">
      <formula>"Towel"</formula>
    </cfRule>
    <cfRule type="cellIs" dxfId="2026" priority="2246" stopIfTrue="1" operator="equal">
      <formula>"Napkin Hs"</formula>
    </cfRule>
    <cfRule type="cellIs" dxfId="2025" priority="2249" stopIfTrue="1" operator="equal">
      <formula>"Towel"</formula>
    </cfRule>
    <cfRule type="cellIs" dxfId="2024" priority="2250" stopIfTrue="1" operator="equal">
      <formula>"Napkin Hs"</formula>
    </cfRule>
    <cfRule type="cellIs" dxfId="2023" priority="2251" stopIfTrue="1" operator="equal">
      <formula>"Towel"</formula>
    </cfRule>
    <cfRule type="cellIs" dxfId="2022" priority="2252" stopIfTrue="1" operator="equal">
      <formula>"Napkin Hs"</formula>
    </cfRule>
    <cfRule type="cellIs" dxfId="2021" priority="2253" stopIfTrue="1" operator="equal">
      <formula>"Towel"</formula>
    </cfRule>
    <cfRule type="cellIs" dxfId="2020" priority="2254" stopIfTrue="1" operator="equal">
      <formula>"Napkin Hs"</formula>
    </cfRule>
    <cfRule type="cellIs" dxfId="2019" priority="2255" stopIfTrue="1" operator="equal">
      <formula>"Towel"</formula>
    </cfRule>
    <cfRule type="cellIs" dxfId="2018" priority="2256" stopIfTrue="1" operator="equal">
      <formula>"Napkin Hs"</formula>
    </cfRule>
    <cfRule type="cellIs" dxfId="2017" priority="2261" stopIfTrue="1" operator="equal">
      <formula>"Towel"</formula>
    </cfRule>
    <cfRule type="cellIs" dxfId="2016" priority="2262" stopIfTrue="1" operator="equal">
      <formula>"Napkin Hs"</formula>
    </cfRule>
    <cfRule type="cellIs" dxfId="2015" priority="2263" stopIfTrue="1" operator="equal">
      <formula>"Towel"</formula>
    </cfRule>
    <cfRule type="cellIs" dxfId="2014" priority="2264" stopIfTrue="1" operator="equal">
      <formula>"Napkin Hs"</formula>
    </cfRule>
    <cfRule type="cellIs" dxfId="2013" priority="2267" stopIfTrue="1" operator="equal">
      <formula>"Towel"</formula>
    </cfRule>
    <cfRule type="cellIs" dxfId="2012" priority="2268" stopIfTrue="1" operator="equal">
      <formula>"Napkin Hs"</formula>
    </cfRule>
    <cfRule type="cellIs" dxfId="2011" priority="2269" stopIfTrue="1" operator="equal">
      <formula>"Towel"</formula>
    </cfRule>
    <cfRule type="cellIs" dxfId="2010" priority="2270" stopIfTrue="1" operator="equal">
      <formula>"Napkin Hs"</formula>
    </cfRule>
    <cfRule type="cellIs" dxfId="2009" priority="2271" stopIfTrue="1" operator="equal">
      <formula>"Towel"</formula>
    </cfRule>
    <cfRule type="cellIs" dxfId="2008" priority="2272" stopIfTrue="1" operator="equal">
      <formula>"Napkin Hs"</formula>
    </cfRule>
    <cfRule type="cellIs" dxfId="2007" priority="2273" stopIfTrue="1" operator="equal">
      <formula>"Towel"</formula>
    </cfRule>
    <cfRule type="cellIs" dxfId="2006" priority="2274" stopIfTrue="1" operator="equal">
      <formula>"Napkin Hs"</formula>
    </cfRule>
    <cfRule type="cellIs" dxfId="2005" priority="2279" stopIfTrue="1" operator="equal">
      <formula>"Towel"</formula>
    </cfRule>
    <cfRule type="cellIs" dxfId="2004" priority="2280" stopIfTrue="1" operator="equal">
      <formula>"Napkin Hs"</formula>
    </cfRule>
    <cfRule type="cellIs" dxfId="2003" priority="2281" stopIfTrue="1" operator="equal">
      <formula>"Towel"</formula>
    </cfRule>
    <cfRule type="cellIs" dxfId="2002" priority="2282" stopIfTrue="1" operator="equal">
      <formula>"Napkin Hs"</formula>
    </cfRule>
    <cfRule type="cellIs" dxfId="2001" priority="2285" stopIfTrue="1" operator="equal">
      <formula>"Towel"</formula>
    </cfRule>
    <cfRule type="cellIs" dxfId="2000" priority="2286" stopIfTrue="1" operator="equal">
      <formula>"Napkin Hs"</formula>
    </cfRule>
    <cfRule type="cellIs" dxfId="1999" priority="2287" stopIfTrue="1" operator="equal">
      <formula>"Towel"</formula>
    </cfRule>
    <cfRule type="cellIs" dxfId="1998" priority="2288" stopIfTrue="1" operator="equal">
      <formula>"Napkin Hs"</formula>
    </cfRule>
  </conditionalFormatting>
  <conditionalFormatting sqref="C94">
    <cfRule type="cellIs" dxfId="1997" priority="2192" stopIfTrue="1" operator="equal">
      <formula>"Napkin Hs"</formula>
    </cfRule>
  </conditionalFormatting>
  <conditionalFormatting sqref="C94">
    <cfRule type="cellIs" dxfId="1996" priority="2191" stopIfTrue="1" operator="equal">
      <formula>"Napkin Hs"</formula>
    </cfRule>
  </conditionalFormatting>
  <conditionalFormatting sqref="C94">
    <cfRule type="cellIs" dxfId="1995" priority="2190" stopIfTrue="1" operator="equal">
      <formula>"Napkin Hs"</formula>
    </cfRule>
  </conditionalFormatting>
  <conditionalFormatting sqref="C94">
    <cfRule type="cellIs" dxfId="1994" priority="2189" stopIfTrue="1" operator="equal">
      <formula>"Napkin Hs"</formula>
    </cfRule>
  </conditionalFormatting>
  <conditionalFormatting sqref="C94">
    <cfRule type="cellIs" dxfId="1993" priority="2188" stopIfTrue="1" operator="equal">
      <formula>"Napkin Hs"</formula>
    </cfRule>
  </conditionalFormatting>
  <conditionalFormatting sqref="C94">
    <cfRule type="cellIs" dxfId="1992" priority="2187" stopIfTrue="1" operator="equal">
      <formula>"Napkin Hs"</formula>
    </cfRule>
  </conditionalFormatting>
  <conditionalFormatting sqref="C94">
    <cfRule type="cellIs" dxfId="1991" priority="2183" stopIfTrue="1" operator="equal">
      <formula>"Towel"</formula>
    </cfRule>
    <cfRule type="cellIs" dxfId="1990" priority="2184" stopIfTrue="1" operator="equal">
      <formula>"Napkin Hs"</formula>
    </cfRule>
  </conditionalFormatting>
  <conditionalFormatting sqref="C94">
    <cfRule type="cellIs" dxfId="1989" priority="2185" stopIfTrue="1" operator="equal">
      <formula>"Towel"</formula>
    </cfRule>
    <cfRule type="cellIs" dxfId="1988" priority="2186" stopIfTrue="1" operator="equal">
      <formula>"Napkin Hs"</formula>
    </cfRule>
  </conditionalFormatting>
  <conditionalFormatting sqref="C94">
    <cfRule type="cellIs" dxfId="1987" priority="2179" stopIfTrue="1" operator="equal">
      <formula>"Towel"</formula>
    </cfRule>
    <cfRule type="cellIs" dxfId="1986" priority="2180" stopIfTrue="1" operator="equal">
      <formula>"Napkin Hs"</formula>
    </cfRule>
  </conditionalFormatting>
  <conditionalFormatting sqref="C94">
    <cfRule type="cellIs" dxfId="1985" priority="2181" stopIfTrue="1" operator="equal">
      <formula>"Towel"</formula>
    </cfRule>
    <cfRule type="cellIs" dxfId="1984" priority="2182" stopIfTrue="1" operator="equal">
      <formula>"Napkin Hs"</formula>
    </cfRule>
  </conditionalFormatting>
  <conditionalFormatting sqref="B94:C94">
    <cfRule type="cellIs" dxfId="1983" priority="2606" stopIfTrue="1" operator="equal">
      <formula>"Towel"</formula>
    </cfRule>
    <cfRule type="cellIs" dxfId="1982" priority="2607" stopIfTrue="1" operator="equal">
      <formula>"Napkin Hs"</formula>
    </cfRule>
  </conditionalFormatting>
  <conditionalFormatting sqref="C94">
    <cfRule type="cellIs" dxfId="1981" priority="2602" stopIfTrue="1" operator="equal">
      <formula>"Towel"</formula>
    </cfRule>
    <cfRule type="cellIs" dxfId="1980" priority="2603" stopIfTrue="1" operator="equal">
      <formula>"Napkin Hs"</formula>
    </cfRule>
  </conditionalFormatting>
  <conditionalFormatting sqref="C94">
    <cfRule type="cellIs" dxfId="1979" priority="2604" stopIfTrue="1" operator="equal">
      <formula>"Towel"</formula>
    </cfRule>
    <cfRule type="cellIs" dxfId="1978" priority="2605" stopIfTrue="1" operator="equal">
      <formula>"Napkin Hs"</formula>
    </cfRule>
  </conditionalFormatting>
  <conditionalFormatting sqref="C94">
    <cfRule type="cellIs" dxfId="1977" priority="2598" stopIfTrue="1" operator="equal">
      <formula>"Towel"</formula>
    </cfRule>
    <cfRule type="cellIs" dxfId="1976" priority="2599" stopIfTrue="1" operator="equal">
      <formula>"Napkin Hs"</formula>
    </cfRule>
  </conditionalFormatting>
  <conditionalFormatting sqref="C94">
    <cfRule type="cellIs" dxfId="1975" priority="2600" stopIfTrue="1" operator="equal">
      <formula>"Towel"</formula>
    </cfRule>
    <cfRule type="cellIs" dxfId="1974" priority="2601" stopIfTrue="1" operator="equal">
      <formula>"Napkin Hs"</formula>
    </cfRule>
  </conditionalFormatting>
  <conditionalFormatting sqref="C94">
    <cfRule type="cellIs" dxfId="1973" priority="2596" stopIfTrue="1" operator="equal">
      <formula>"Towel"</formula>
    </cfRule>
    <cfRule type="cellIs" dxfId="1972" priority="2597" stopIfTrue="1" operator="equal">
      <formula>"Napkin Hs"</formula>
    </cfRule>
  </conditionalFormatting>
  <conditionalFormatting sqref="B94">
    <cfRule type="cellIs" dxfId="1971" priority="2594" stopIfTrue="1" operator="equal">
      <formula>"Towel"</formula>
    </cfRule>
    <cfRule type="cellIs" dxfId="1970" priority="2595" stopIfTrue="1" operator="equal">
      <formula>"Napkin Hs"</formula>
    </cfRule>
  </conditionalFormatting>
  <conditionalFormatting sqref="B94:C94">
    <cfRule type="cellIs" dxfId="1969" priority="2592" stopIfTrue="1" operator="equal">
      <formula>"Towel"</formula>
    </cfRule>
    <cfRule type="cellIs" dxfId="1968" priority="2593" stopIfTrue="1" operator="equal">
      <formula>"Napkin Hs"</formula>
    </cfRule>
  </conditionalFormatting>
  <conditionalFormatting sqref="C94">
    <cfRule type="cellIs" dxfId="1967" priority="2588" stopIfTrue="1" operator="equal">
      <formula>"Towel"</formula>
    </cfRule>
    <cfRule type="cellIs" dxfId="1966" priority="2589" stopIfTrue="1" operator="equal">
      <formula>"Napkin Hs"</formula>
    </cfRule>
  </conditionalFormatting>
  <conditionalFormatting sqref="C94">
    <cfRule type="cellIs" dxfId="1965" priority="2591" stopIfTrue="1" operator="equal">
      <formula>"Napkin Hs"</formula>
    </cfRule>
  </conditionalFormatting>
  <conditionalFormatting sqref="C94">
    <cfRule type="cellIs" dxfId="1964" priority="2590" stopIfTrue="1" operator="equal">
      <formula>"Towel"</formula>
    </cfRule>
  </conditionalFormatting>
  <conditionalFormatting sqref="C95">
    <cfRule type="cellIs" dxfId="1963" priority="2165" stopIfTrue="1" operator="equal">
      <formula>"Towel"</formula>
    </cfRule>
    <cfRule type="cellIs" dxfId="1962" priority="2166" stopIfTrue="1" operator="equal">
      <formula>"Napkin Hs"</formula>
    </cfRule>
  </conditionalFormatting>
  <conditionalFormatting sqref="C95">
    <cfRule type="cellIs" dxfId="1961" priority="2163" stopIfTrue="1" operator="equal">
      <formula>"Towel"</formula>
    </cfRule>
    <cfRule type="cellIs" dxfId="1960" priority="2164" stopIfTrue="1" operator="equal">
      <formula>"Napkin Hs"</formula>
    </cfRule>
  </conditionalFormatting>
  <conditionalFormatting sqref="C95">
    <cfRule type="cellIs" dxfId="1959" priority="2171" stopIfTrue="1" operator="equal">
      <formula>"Towel"</formula>
    </cfRule>
    <cfRule type="cellIs" dxfId="1958" priority="2172" stopIfTrue="1" operator="equal">
      <formula>"Napkin Hs"</formula>
    </cfRule>
  </conditionalFormatting>
  <conditionalFormatting sqref="B95:C95">
    <cfRule type="cellIs" dxfId="1957" priority="2173" stopIfTrue="1" operator="equal">
      <formula>"Towel"</formula>
    </cfRule>
    <cfRule type="cellIs" dxfId="1956" priority="2174" stopIfTrue="1" operator="equal">
      <formula>"Napkin Hs"</formula>
    </cfRule>
  </conditionalFormatting>
  <conditionalFormatting sqref="C95">
    <cfRule type="cellIs" dxfId="1955" priority="2169" stopIfTrue="1" operator="equal">
      <formula>"Towel"</formula>
    </cfRule>
    <cfRule type="cellIs" dxfId="1954" priority="2170" stopIfTrue="1" operator="equal">
      <formula>"Napkin Hs"</formula>
    </cfRule>
  </conditionalFormatting>
  <conditionalFormatting sqref="B95:C95">
    <cfRule type="cellIs" dxfId="1953" priority="2167" stopIfTrue="1" operator="equal">
      <formula>"Towel"</formula>
    </cfRule>
    <cfRule type="cellIs" dxfId="1952" priority="2168" stopIfTrue="1" operator="equal">
      <formula>"Napkin Hs"</formula>
    </cfRule>
  </conditionalFormatting>
  <conditionalFormatting sqref="C95">
    <cfRule type="cellIs" dxfId="1951" priority="2175" stopIfTrue="1" operator="equal">
      <formula>"Towel"</formula>
    </cfRule>
    <cfRule type="cellIs" dxfId="1950" priority="2176" stopIfTrue="1" operator="equal">
      <formula>"Napkin Hs"</formula>
    </cfRule>
  </conditionalFormatting>
  <conditionalFormatting sqref="C95">
    <cfRule type="cellIs" dxfId="1949" priority="2177" stopIfTrue="1" operator="equal">
      <formula>"Towel"</formula>
    </cfRule>
    <cfRule type="cellIs" dxfId="1948" priority="2178" stopIfTrue="1" operator="equal">
      <formula>"Napkin Hs"</formula>
    </cfRule>
  </conditionalFormatting>
  <conditionalFormatting sqref="C95">
    <cfRule type="cellIs" dxfId="1947" priority="2159" stopIfTrue="1" operator="equal">
      <formula>"Towel"</formula>
    </cfRule>
    <cfRule type="cellIs" dxfId="1946" priority="2160" stopIfTrue="1" operator="equal">
      <formula>"Napkin Hs"</formula>
    </cfRule>
  </conditionalFormatting>
  <conditionalFormatting sqref="B95:C95">
    <cfRule type="cellIs" dxfId="1945" priority="2161" stopIfTrue="1" operator="equal">
      <formula>"Towel"</formula>
    </cfRule>
    <cfRule type="cellIs" dxfId="1944" priority="2162" stopIfTrue="1" operator="equal">
      <formula>"Napkin Hs"</formula>
    </cfRule>
  </conditionalFormatting>
  <conditionalFormatting sqref="C95">
    <cfRule type="cellIs" dxfId="1943" priority="2157" stopIfTrue="1" operator="equal">
      <formula>"Towel"</formula>
    </cfRule>
    <cfRule type="cellIs" dxfId="1942" priority="2158" stopIfTrue="1" operator="equal">
      <formula>"Napkin Hs"</formula>
    </cfRule>
  </conditionalFormatting>
  <conditionalFormatting sqref="B95:C95">
    <cfRule type="cellIs" dxfId="1941" priority="2155" stopIfTrue="1" operator="equal">
      <formula>"Towel"</formula>
    </cfRule>
    <cfRule type="cellIs" dxfId="1940" priority="2156" stopIfTrue="1" operator="equal">
      <formula>"Napkin Hs"</formula>
    </cfRule>
  </conditionalFormatting>
  <conditionalFormatting sqref="B95:C95">
    <cfRule type="cellIs" dxfId="1939" priority="2133" stopIfTrue="1" operator="equal">
      <formula>"Towel"</formula>
    </cfRule>
    <cfRule type="cellIs" dxfId="1938" priority="2134" stopIfTrue="1" operator="equal">
      <formula>"Napkin Hs"</formula>
    </cfRule>
  </conditionalFormatting>
  <conditionalFormatting sqref="C95">
    <cfRule type="cellIs" dxfId="1937" priority="2129" stopIfTrue="1" operator="equal">
      <formula>"Towel"</formula>
    </cfRule>
    <cfRule type="cellIs" dxfId="1936" priority="2130" stopIfTrue="1" operator="equal">
      <formula>"Napkin Hs"</formula>
    </cfRule>
  </conditionalFormatting>
  <conditionalFormatting sqref="C95">
    <cfRule type="cellIs" dxfId="1935" priority="2132" stopIfTrue="1" operator="equal">
      <formula>"Napkin Hs"</formula>
    </cfRule>
  </conditionalFormatting>
  <conditionalFormatting sqref="C95">
    <cfRule type="cellIs" dxfId="1934" priority="2131" stopIfTrue="1" operator="equal">
      <formula>"Towel"</formula>
    </cfRule>
  </conditionalFormatting>
  <conditionalFormatting sqref="B95">
    <cfRule type="cellIs" dxfId="1933" priority="2127" stopIfTrue="1" operator="equal">
      <formula>"Towel"</formula>
    </cfRule>
    <cfRule type="cellIs" dxfId="1932" priority="2128" stopIfTrue="1" operator="equal">
      <formula>"Napkin Hs"</formula>
    </cfRule>
  </conditionalFormatting>
  <conditionalFormatting sqref="B95">
    <cfRule type="cellIs" dxfId="1931" priority="2125" stopIfTrue="1" operator="equal">
      <formula>"Towel"</formula>
    </cfRule>
    <cfRule type="cellIs" dxfId="1930" priority="2126" stopIfTrue="1" operator="equal">
      <formula>"Napkin Hs"</formula>
    </cfRule>
  </conditionalFormatting>
  <conditionalFormatting sqref="B95">
    <cfRule type="cellIs" dxfId="1929" priority="2123" stopIfTrue="1" operator="equal">
      <formula>"Towel"</formula>
    </cfRule>
    <cfRule type="cellIs" dxfId="1928" priority="2124" stopIfTrue="1" operator="equal">
      <formula>"Napkin Hs"</formula>
    </cfRule>
  </conditionalFormatting>
  <conditionalFormatting sqref="B95">
    <cfRule type="cellIs" dxfId="1927" priority="2121" stopIfTrue="1" operator="equal">
      <formula>"Towel"</formula>
    </cfRule>
    <cfRule type="cellIs" dxfId="1926" priority="2122" stopIfTrue="1" operator="equal">
      <formula>"Napkin Hs"</formula>
    </cfRule>
  </conditionalFormatting>
  <conditionalFormatting sqref="B95">
    <cfRule type="cellIs" dxfId="1925" priority="2119" stopIfTrue="1" operator="equal">
      <formula>"Towel"</formula>
    </cfRule>
    <cfRule type="cellIs" dxfId="1924" priority="2120" stopIfTrue="1" operator="equal">
      <formula>"Napkin Hs"</formula>
    </cfRule>
  </conditionalFormatting>
  <conditionalFormatting sqref="B95">
    <cfRule type="cellIs" dxfId="1923" priority="2117" stopIfTrue="1" operator="equal">
      <formula>"Towel"</formula>
    </cfRule>
    <cfRule type="cellIs" dxfId="1922" priority="2118" stopIfTrue="1" operator="equal">
      <formula>"Napkin Hs"</formula>
    </cfRule>
  </conditionalFormatting>
  <conditionalFormatting sqref="B95">
    <cfRule type="cellIs" dxfId="1921" priority="2115" stopIfTrue="1" operator="equal">
      <formula>"Towel"</formula>
    </cfRule>
    <cfRule type="cellIs" dxfId="1920" priority="2116" stopIfTrue="1" operator="equal">
      <formula>"Napkin Hs"</formula>
    </cfRule>
  </conditionalFormatting>
  <conditionalFormatting sqref="B95">
    <cfRule type="cellIs" dxfId="1919" priority="2113" stopIfTrue="1" operator="equal">
      <formula>"Towel"</formula>
    </cfRule>
    <cfRule type="cellIs" dxfId="1918" priority="2114" stopIfTrue="1" operator="equal">
      <formula>"Napkin Hs"</formula>
    </cfRule>
  </conditionalFormatting>
  <conditionalFormatting sqref="B95">
    <cfRule type="cellIs" dxfId="1917" priority="2112" stopIfTrue="1" operator="equal">
      <formula>"Napkin Hs"</formula>
    </cfRule>
  </conditionalFormatting>
  <conditionalFormatting sqref="B95">
    <cfRule type="cellIs" dxfId="1916" priority="2111" stopIfTrue="1" operator="equal">
      <formula>"Napkin Hs"</formula>
    </cfRule>
  </conditionalFormatting>
  <conditionalFormatting sqref="B95">
    <cfRule type="cellIs" dxfId="1915" priority="2110" stopIfTrue="1" operator="equal">
      <formula>"Napkin Hs"</formula>
    </cfRule>
  </conditionalFormatting>
  <conditionalFormatting sqref="C95">
    <cfRule type="cellIs" dxfId="1914" priority="2108" stopIfTrue="1" operator="equal">
      <formula>"Towel"</formula>
    </cfRule>
    <cfRule type="cellIs" dxfId="1913" priority="2109" stopIfTrue="1" operator="equal">
      <formula>"Napkin Hs"</formula>
    </cfRule>
  </conditionalFormatting>
  <conditionalFormatting sqref="C95">
    <cfRule type="cellIs" dxfId="1912" priority="2104" stopIfTrue="1" operator="equal">
      <formula>"Towel"</formula>
    </cfRule>
    <cfRule type="cellIs" dxfId="1911" priority="2105" stopIfTrue="1" operator="equal">
      <formula>"Napkin Hs"</formula>
    </cfRule>
  </conditionalFormatting>
  <conditionalFormatting sqref="C95">
    <cfRule type="cellIs" dxfId="1910" priority="2106" stopIfTrue="1" operator="equal">
      <formula>"Towel"</formula>
    </cfRule>
    <cfRule type="cellIs" dxfId="1909" priority="2107" stopIfTrue="1" operator="equal">
      <formula>"Napkin Hs"</formula>
    </cfRule>
  </conditionalFormatting>
  <conditionalFormatting sqref="C95">
    <cfRule type="cellIs" dxfId="1908" priority="2102" stopIfTrue="1" operator="equal">
      <formula>"Towel"</formula>
    </cfRule>
    <cfRule type="cellIs" dxfId="1907" priority="2103" stopIfTrue="1" operator="equal">
      <formula>"Napkin Hs"</formula>
    </cfRule>
  </conditionalFormatting>
  <conditionalFormatting sqref="C95">
    <cfRule type="cellIs" dxfId="1906" priority="2100" stopIfTrue="1" operator="equal">
      <formula>"Towel"</formula>
    </cfRule>
    <cfRule type="cellIs" dxfId="1905" priority="2101" stopIfTrue="1" operator="equal">
      <formula>"Napkin Hs"</formula>
    </cfRule>
  </conditionalFormatting>
  <conditionalFormatting sqref="C95">
    <cfRule type="cellIs" dxfId="1904" priority="2098" stopIfTrue="1" operator="equal">
      <formula>"Towel"</formula>
    </cfRule>
    <cfRule type="cellIs" dxfId="1903" priority="2099" stopIfTrue="1" operator="equal">
      <formula>"Napkin Hs"</formula>
    </cfRule>
  </conditionalFormatting>
  <conditionalFormatting sqref="C95">
    <cfRule type="cellIs" dxfId="1902" priority="2090" stopIfTrue="1" operator="equal">
      <formula>"Towel"</formula>
    </cfRule>
    <cfRule type="cellIs" dxfId="1901" priority="2091" stopIfTrue="1" operator="equal">
      <formula>"Napkin Hs"</formula>
    </cfRule>
  </conditionalFormatting>
  <conditionalFormatting sqref="C95">
    <cfRule type="cellIs" dxfId="1900" priority="2092" stopIfTrue="1" operator="equal">
      <formula>"Towel"</formula>
    </cfRule>
    <cfRule type="cellIs" dxfId="1899" priority="2093" stopIfTrue="1" operator="equal">
      <formula>"Napkin Hs"</formula>
    </cfRule>
  </conditionalFormatting>
  <conditionalFormatting sqref="C95">
    <cfRule type="cellIs" dxfId="1898" priority="2088" stopIfTrue="1" operator="equal">
      <formula>"Towel"</formula>
    </cfRule>
    <cfRule type="cellIs" dxfId="1897" priority="2089" stopIfTrue="1" operator="equal">
      <formula>"Napkin Hs"</formula>
    </cfRule>
  </conditionalFormatting>
  <conditionalFormatting sqref="C95">
    <cfRule type="cellIs" dxfId="1896" priority="2086" stopIfTrue="1" operator="equal">
      <formula>"Towel"</formula>
    </cfRule>
    <cfRule type="cellIs" dxfId="1895" priority="2087" stopIfTrue="1" operator="equal">
      <formula>"Napkin Hs"</formula>
    </cfRule>
  </conditionalFormatting>
  <conditionalFormatting sqref="C95">
    <cfRule type="cellIs" dxfId="1894" priority="2094" stopIfTrue="1" operator="equal">
      <formula>"Towel"</formula>
    </cfRule>
    <cfRule type="cellIs" dxfId="1893" priority="2095" stopIfTrue="1" operator="equal">
      <formula>"Napkin Hs"</formula>
    </cfRule>
  </conditionalFormatting>
  <conditionalFormatting sqref="C95">
    <cfRule type="cellIs" dxfId="1892" priority="2096" stopIfTrue="1" operator="equal">
      <formula>"Towel"</formula>
    </cfRule>
    <cfRule type="cellIs" dxfId="1891" priority="2097" stopIfTrue="1" operator="equal">
      <formula>"Napkin Hs"</formula>
    </cfRule>
  </conditionalFormatting>
  <conditionalFormatting sqref="C95">
    <cfRule type="cellIs" dxfId="1890" priority="2084" stopIfTrue="1" operator="equal">
      <formula>"Towel"</formula>
    </cfRule>
    <cfRule type="cellIs" dxfId="1889" priority="2085" stopIfTrue="1" operator="equal">
      <formula>"Napkin Hs"</formula>
    </cfRule>
  </conditionalFormatting>
  <conditionalFormatting sqref="C95">
    <cfRule type="cellIs" dxfId="1888" priority="2080" stopIfTrue="1" operator="equal">
      <formula>"Towel"</formula>
    </cfRule>
    <cfRule type="cellIs" dxfId="1887" priority="2081" stopIfTrue="1" operator="equal">
      <formula>"Napkin Hs"</formula>
    </cfRule>
  </conditionalFormatting>
  <conditionalFormatting sqref="C95">
    <cfRule type="cellIs" dxfId="1886" priority="2082" stopIfTrue="1" operator="equal">
      <formula>"Towel"</formula>
    </cfRule>
    <cfRule type="cellIs" dxfId="1885" priority="2083" stopIfTrue="1" operator="equal">
      <formula>"Napkin Hs"</formula>
    </cfRule>
  </conditionalFormatting>
  <conditionalFormatting sqref="C95">
    <cfRule type="cellIs" dxfId="1884" priority="2078" stopIfTrue="1" operator="equal">
      <formula>"Towel"</formula>
    </cfRule>
    <cfRule type="cellIs" dxfId="1883" priority="2079" stopIfTrue="1" operator="equal">
      <formula>"Napkin Hs"</formula>
    </cfRule>
  </conditionalFormatting>
  <conditionalFormatting sqref="C95">
    <cfRule type="cellIs" dxfId="1882" priority="2076" stopIfTrue="1" operator="equal">
      <formula>"Towel"</formula>
    </cfRule>
    <cfRule type="cellIs" dxfId="1881" priority="2077" stopIfTrue="1" operator="equal">
      <formula>"Napkin Hs"</formula>
    </cfRule>
  </conditionalFormatting>
  <conditionalFormatting sqref="C95">
    <cfRule type="cellIs" dxfId="1880" priority="2074" stopIfTrue="1" operator="equal">
      <formula>"Towel"</formula>
    </cfRule>
    <cfRule type="cellIs" dxfId="1879" priority="2075" stopIfTrue="1" operator="equal">
      <formula>"Napkin Hs"</formula>
    </cfRule>
  </conditionalFormatting>
  <conditionalFormatting sqref="C95">
    <cfRule type="cellIs" dxfId="1878" priority="2066" stopIfTrue="1" operator="equal">
      <formula>"Towel"</formula>
    </cfRule>
    <cfRule type="cellIs" dxfId="1877" priority="2067" stopIfTrue="1" operator="equal">
      <formula>"Napkin Hs"</formula>
    </cfRule>
  </conditionalFormatting>
  <conditionalFormatting sqref="C95">
    <cfRule type="cellIs" dxfId="1876" priority="2068" stopIfTrue="1" operator="equal">
      <formula>"Towel"</formula>
    </cfRule>
    <cfRule type="cellIs" dxfId="1875" priority="2069" stopIfTrue="1" operator="equal">
      <formula>"Napkin Hs"</formula>
    </cfRule>
  </conditionalFormatting>
  <conditionalFormatting sqref="C95">
    <cfRule type="cellIs" dxfId="1874" priority="2064" stopIfTrue="1" operator="equal">
      <formula>"Towel"</formula>
    </cfRule>
    <cfRule type="cellIs" dxfId="1873" priority="2065" stopIfTrue="1" operator="equal">
      <formula>"Napkin Hs"</formula>
    </cfRule>
  </conditionalFormatting>
  <conditionalFormatting sqref="C95">
    <cfRule type="cellIs" dxfId="1872" priority="2062" stopIfTrue="1" operator="equal">
      <formula>"Towel"</formula>
    </cfRule>
    <cfRule type="cellIs" dxfId="1871" priority="2063" stopIfTrue="1" operator="equal">
      <formula>"Napkin Hs"</formula>
    </cfRule>
  </conditionalFormatting>
  <conditionalFormatting sqref="C95">
    <cfRule type="cellIs" dxfId="1870" priority="2070" stopIfTrue="1" operator="equal">
      <formula>"Towel"</formula>
    </cfRule>
    <cfRule type="cellIs" dxfId="1869" priority="2071" stopIfTrue="1" operator="equal">
      <formula>"Napkin Hs"</formula>
    </cfRule>
  </conditionalFormatting>
  <conditionalFormatting sqref="C95">
    <cfRule type="cellIs" dxfId="1868" priority="2072" stopIfTrue="1" operator="equal">
      <formula>"Towel"</formula>
    </cfRule>
    <cfRule type="cellIs" dxfId="1867" priority="2073" stopIfTrue="1" operator="equal">
      <formula>"Napkin Hs"</formula>
    </cfRule>
  </conditionalFormatting>
  <conditionalFormatting sqref="C95">
    <cfRule type="cellIs" dxfId="1866" priority="2060" stopIfTrue="1" operator="equal">
      <formula>"Towel"</formula>
    </cfRule>
    <cfRule type="cellIs" dxfId="1865" priority="2061" stopIfTrue="1" operator="equal">
      <formula>"Napkin Hs"</formula>
    </cfRule>
  </conditionalFormatting>
  <conditionalFormatting sqref="C95">
    <cfRule type="cellIs" dxfId="1864" priority="2056" stopIfTrue="1" operator="equal">
      <formula>"Towel"</formula>
    </cfRule>
    <cfRule type="cellIs" dxfId="1863" priority="2057" stopIfTrue="1" operator="equal">
      <formula>"Napkin Hs"</formula>
    </cfRule>
  </conditionalFormatting>
  <conditionalFormatting sqref="C95">
    <cfRule type="cellIs" dxfId="1862" priority="2058" stopIfTrue="1" operator="equal">
      <formula>"Towel"</formula>
    </cfRule>
    <cfRule type="cellIs" dxfId="1861" priority="2059" stopIfTrue="1" operator="equal">
      <formula>"Napkin Hs"</formula>
    </cfRule>
  </conditionalFormatting>
  <conditionalFormatting sqref="C95">
    <cfRule type="cellIs" dxfId="1860" priority="2052" stopIfTrue="1" operator="equal">
      <formula>"Towel"</formula>
    </cfRule>
    <cfRule type="cellIs" dxfId="1859" priority="2053" stopIfTrue="1" operator="equal">
      <formula>"Napkin Hs"</formula>
    </cfRule>
  </conditionalFormatting>
  <conditionalFormatting sqref="C95">
    <cfRule type="cellIs" dxfId="1858" priority="2054" stopIfTrue="1" operator="equal">
      <formula>"Towel"</formula>
    </cfRule>
    <cfRule type="cellIs" dxfId="1857" priority="2055" stopIfTrue="1" operator="equal">
      <formula>"Napkin Hs"</formula>
    </cfRule>
  </conditionalFormatting>
  <conditionalFormatting sqref="C95">
    <cfRule type="cellIs" dxfId="1856" priority="2050" stopIfTrue="1" operator="equal">
      <formula>"Towel"</formula>
    </cfRule>
    <cfRule type="cellIs" dxfId="1855" priority="2051" stopIfTrue="1" operator="equal">
      <formula>"Napkin Hs"</formula>
    </cfRule>
  </conditionalFormatting>
  <conditionalFormatting sqref="C95">
    <cfRule type="cellIs" dxfId="1854" priority="2044" stopIfTrue="1" operator="equal">
      <formula>"Towel"</formula>
    </cfRule>
    <cfRule type="cellIs" dxfId="1853" priority="2045" stopIfTrue="1" operator="equal">
      <formula>"Napkin Hs"</formula>
    </cfRule>
  </conditionalFormatting>
  <conditionalFormatting sqref="C95">
    <cfRule type="cellIs" dxfId="1852" priority="2048" stopIfTrue="1" operator="equal">
      <formula>"Towel"</formula>
    </cfRule>
    <cfRule type="cellIs" dxfId="1851" priority="2049" stopIfTrue="1" operator="equal">
      <formula>"Napkin Hs"</formula>
    </cfRule>
  </conditionalFormatting>
  <conditionalFormatting sqref="C95">
    <cfRule type="cellIs" dxfId="1850" priority="2046" stopIfTrue="1" operator="equal">
      <formula>"Towel"</formula>
    </cfRule>
    <cfRule type="cellIs" dxfId="1849" priority="2047" stopIfTrue="1" operator="equal">
      <formula>"Napkin Hs"</formula>
    </cfRule>
  </conditionalFormatting>
  <conditionalFormatting sqref="C95">
    <cfRule type="cellIs" dxfId="1848" priority="2038" stopIfTrue="1" operator="equal">
      <formula>"Towel"</formula>
    </cfRule>
    <cfRule type="cellIs" dxfId="1847" priority="2039" stopIfTrue="1" operator="equal">
      <formula>"Napkin Hs"</formula>
    </cfRule>
  </conditionalFormatting>
  <conditionalFormatting sqref="C95">
    <cfRule type="cellIs" dxfId="1846" priority="2040" stopIfTrue="1" operator="equal">
      <formula>"Towel"</formula>
    </cfRule>
    <cfRule type="cellIs" dxfId="1845" priority="2041" stopIfTrue="1" operator="equal">
      <formula>"Napkin Hs"</formula>
    </cfRule>
  </conditionalFormatting>
  <conditionalFormatting sqref="C95">
    <cfRule type="cellIs" dxfId="1844" priority="2042" stopIfTrue="1" operator="equal">
      <formula>"Towel"</formula>
    </cfRule>
    <cfRule type="cellIs" dxfId="1843" priority="2043" stopIfTrue="1" operator="equal">
      <formula>"Napkin Hs"</formula>
    </cfRule>
  </conditionalFormatting>
  <conditionalFormatting sqref="C95">
    <cfRule type="cellIs" dxfId="1842" priority="2036" stopIfTrue="1" operator="equal">
      <formula>"Towel"</formula>
    </cfRule>
    <cfRule type="cellIs" dxfId="1841" priority="2037" stopIfTrue="1" operator="equal">
      <formula>"Napkin Hs"</formula>
    </cfRule>
  </conditionalFormatting>
  <conditionalFormatting sqref="C95">
    <cfRule type="cellIs" dxfId="1840" priority="2034" stopIfTrue="1" operator="equal">
      <formula>"Towel"</formula>
    </cfRule>
    <cfRule type="cellIs" dxfId="1839" priority="2035" stopIfTrue="1" operator="equal">
      <formula>"Napkin Hs"</formula>
    </cfRule>
  </conditionalFormatting>
  <conditionalFormatting sqref="C95">
    <cfRule type="cellIs" dxfId="1838" priority="2010" stopIfTrue="1" operator="equal">
      <formula>"Towel"</formula>
    </cfRule>
  </conditionalFormatting>
  <conditionalFormatting sqref="C95">
    <cfRule type="cellIs" dxfId="1837" priority="2011" stopIfTrue="1" operator="equal">
      <formula>"Napkin Hs"</formula>
    </cfRule>
    <cfRule type="cellIs" dxfId="1836" priority="2016" stopIfTrue="1" operator="equal">
      <formula>"Towel"</formula>
    </cfRule>
    <cfRule type="cellIs" dxfId="1835" priority="2017" stopIfTrue="1" operator="equal">
      <formula>"Napkin Hs"</formula>
    </cfRule>
    <cfRule type="cellIs" dxfId="1834" priority="2026" stopIfTrue="1" operator="equal">
      <formula>"Towel"</formula>
    </cfRule>
    <cfRule type="cellIs" dxfId="1833" priority="2027" stopIfTrue="1" operator="equal">
      <formula>"Napkin Hs"</formula>
    </cfRule>
    <cfRule type="cellIs" dxfId="1832" priority="2032" stopIfTrue="1" operator="equal">
      <formula>"Towel"</formula>
    </cfRule>
    <cfRule type="cellIs" dxfId="1831" priority="2033" stopIfTrue="1" operator="equal">
      <formula>"Napkin Hs"</formula>
    </cfRule>
  </conditionalFormatting>
  <conditionalFormatting sqref="C95">
    <cfRule type="cellIs" dxfId="1830" priority="2012" stopIfTrue="1" operator="equal">
      <formula>"Towel"</formula>
    </cfRule>
    <cfRule type="cellIs" dxfId="1829" priority="2013" stopIfTrue="1" operator="equal">
      <formula>"Napkin Hs"</formula>
    </cfRule>
    <cfRule type="cellIs" dxfId="1828" priority="2014" stopIfTrue="1" operator="equal">
      <formula>"Towel"</formula>
    </cfRule>
    <cfRule type="cellIs" dxfId="1827" priority="2015" stopIfTrue="1" operator="equal">
      <formula>"Napkin Hs"</formula>
    </cfRule>
    <cfRule type="cellIs" dxfId="1826" priority="2018" stopIfTrue="1" operator="equal">
      <formula>"Towel"</formula>
    </cfRule>
    <cfRule type="cellIs" dxfId="1825" priority="2019" stopIfTrue="1" operator="equal">
      <formula>"Napkin Hs"</formula>
    </cfRule>
    <cfRule type="cellIs" dxfId="1824" priority="2020" stopIfTrue="1" operator="equal">
      <formula>"Towel"</formula>
    </cfRule>
    <cfRule type="cellIs" dxfId="1823" priority="2021" stopIfTrue="1" operator="equal">
      <formula>"Napkin Hs"</formula>
    </cfRule>
    <cfRule type="cellIs" dxfId="1822" priority="2022" stopIfTrue="1" operator="equal">
      <formula>"Towel"</formula>
    </cfRule>
    <cfRule type="cellIs" dxfId="1821" priority="2023" stopIfTrue="1" operator="equal">
      <formula>"Napkin Hs"</formula>
    </cfRule>
    <cfRule type="cellIs" dxfId="1820" priority="2024" stopIfTrue="1" operator="equal">
      <formula>"Towel"</formula>
    </cfRule>
    <cfRule type="cellIs" dxfId="1819" priority="2025" stopIfTrue="1" operator="equal">
      <formula>"Napkin Hs"</formula>
    </cfRule>
    <cfRule type="cellIs" dxfId="1818" priority="2028" stopIfTrue="1" operator="equal">
      <formula>"Towel"</formula>
    </cfRule>
    <cfRule type="cellIs" dxfId="1817" priority="2029" stopIfTrue="1" operator="equal">
      <formula>"Napkin Hs"</formula>
    </cfRule>
    <cfRule type="cellIs" dxfId="1816" priority="2031" stopIfTrue="1" operator="equal">
      <formula>"Napkin Hs"</formula>
    </cfRule>
  </conditionalFormatting>
  <conditionalFormatting sqref="C95">
    <cfRule type="cellIs" dxfId="1815" priority="2030" stopIfTrue="1" operator="equal">
      <formula>"Towel"</formula>
    </cfRule>
  </conditionalFormatting>
  <conditionalFormatting sqref="C95">
    <cfRule type="cellIs" dxfId="1814" priority="2008" stopIfTrue="1" operator="equal">
      <formula>"Towel"</formula>
    </cfRule>
    <cfRule type="cellIs" dxfId="1813" priority="2009" stopIfTrue="1" operator="equal">
      <formula>"Napkin Hs"</formula>
    </cfRule>
  </conditionalFormatting>
  <conditionalFormatting sqref="C95">
    <cfRule type="cellIs" dxfId="1812" priority="2007" stopIfTrue="1" operator="equal">
      <formula>"Napkin Hs"</formula>
    </cfRule>
  </conditionalFormatting>
  <conditionalFormatting sqref="C95">
    <cfRule type="cellIs" dxfId="1811" priority="2006" stopIfTrue="1" operator="equal">
      <formula>"Towel"</formula>
    </cfRule>
  </conditionalFormatting>
  <conditionalFormatting sqref="C95">
    <cfRule type="cellIs" dxfId="1810" priority="2004" stopIfTrue="1" operator="equal">
      <formula>"Towel"</formula>
    </cfRule>
  </conditionalFormatting>
  <conditionalFormatting sqref="C95">
    <cfRule type="cellIs" dxfId="1809" priority="2005" stopIfTrue="1" operator="equal">
      <formula>"Napkin Hs"</formula>
    </cfRule>
  </conditionalFormatting>
  <conditionalFormatting sqref="C95">
    <cfRule type="cellIs" dxfId="1808" priority="1908" stopIfTrue="1" operator="equal">
      <formula>"Towel"</formula>
    </cfRule>
  </conditionalFormatting>
  <conditionalFormatting sqref="C95">
    <cfRule type="cellIs" dxfId="1807" priority="1918" stopIfTrue="1" operator="equal">
      <formula>"Towel"</formula>
    </cfRule>
    <cfRule type="cellIs" dxfId="1806" priority="1919" stopIfTrue="1" operator="equal">
      <formula>"Napkin Hs"</formula>
    </cfRule>
    <cfRule type="cellIs" dxfId="1805" priority="1924" stopIfTrue="1" operator="equal">
      <formula>"Towel"</formula>
    </cfRule>
    <cfRule type="cellIs" dxfId="1804" priority="1925" stopIfTrue="1" operator="equal">
      <formula>"Napkin Hs"</formula>
    </cfRule>
    <cfRule type="cellIs" dxfId="1803" priority="1930" stopIfTrue="1" operator="equal">
      <formula>"Towel"</formula>
    </cfRule>
    <cfRule type="cellIs" dxfId="1802" priority="1931" stopIfTrue="1" operator="equal">
      <formula>"Napkin Hs"</formula>
    </cfRule>
    <cfRule type="cellIs" dxfId="1801" priority="1932" stopIfTrue="1" operator="equal">
      <formula>"Towel"</formula>
    </cfRule>
    <cfRule type="cellIs" dxfId="1800" priority="1933" stopIfTrue="1" operator="equal">
      <formula>"Napkin Hs"</formula>
    </cfRule>
    <cfRule type="cellIs" dxfId="1799" priority="1938" stopIfTrue="1" operator="equal">
      <formula>"Towel"</formula>
    </cfRule>
    <cfRule type="cellIs" dxfId="1798" priority="1939" stopIfTrue="1" operator="equal">
      <formula>"Napkin Hs"</formula>
    </cfRule>
    <cfRule type="cellIs" dxfId="1797" priority="1948" stopIfTrue="1" operator="equal">
      <formula>"Towel"</formula>
    </cfRule>
    <cfRule type="cellIs" dxfId="1796" priority="1949" stopIfTrue="1" operator="equal">
      <formula>"Napkin Hs"</formula>
    </cfRule>
    <cfRule type="cellIs" dxfId="1795" priority="1954" stopIfTrue="1" operator="equal">
      <formula>"Towel"</formula>
    </cfRule>
    <cfRule type="cellIs" dxfId="1794" priority="1955" stopIfTrue="1" operator="equal">
      <formula>"Napkin Hs"</formula>
    </cfRule>
    <cfRule type="cellIs" dxfId="1793" priority="1956" stopIfTrue="1" operator="equal">
      <formula>"Towel"</formula>
    </cfRule>
    <cfRule type="cellIs" dxfId="1792" priority="1957" stopIfTrue="1" operator="equal">
      <formula>"Napkin Hs"</formula>
    </cfRule>
    <cfRule type="cellIs" dxfId="1791" priority="1962" stopIfTrue="1" operator="equal">
      <formula>"Towel"</formula>
    </cfRule>
    <cfRule type="cellIs" dxfId="1790" priority="1963" stopIfTrue="1" operator="equal">
      <formula>"Napkin Hs"</formula>
    </cfRule>
    <cfRule type="cellIs" dxfId="1789" priority="1972" stopIfTrue="1" operator="equal">
      <formula>"Towel"</formula>
    </cfRule>
    <cfRule type="cellIs" dxfId="1788" priority="1973" stopIfTrue="1" operator="equal">
      <formula>"Napkin Hs"</formula>
    </cfRule>
    <cfRule type="cellIs" dxfId="1787" priority="1974" stopIfTrue="1" operator="equal">
      <formula>"Towel"</formula>
    </cfRule>
    <cfRule type="cellIs" dxfId="1786" priority="1975" stopIfTrue="1" operator="equal">
      <formula>"Napkin Hs"</formula>
    </cfRule>
    <cfRule type="cellIs" dxfId="1785" priority="1980" stopIfTrue="1" operator="equal">
      <formula>"Towel"</formula>
    </cfRule>
    <cfRule type="cellIs" dxfId="1784" priority="1981" stopIfTrue="1" operator="equal">
      <formula>"Napkin Hs"</formula>
    </cfRule>
    <cfRule type="cellIs" dxfId="1783" priority="1990" stopIfTrue="1" operator="equal">
      <formula>"Towel"</formula>
    </cfRule>
    <cfRule type="cellIs" dxfId="1782" priority="1991" stopIfTrue="1" operator="equal">
      <formula>"Napkin Hs"</formula>
    </cfRule>
    <cfRule type="cellIs" dxfId="1781" priority="1992" stopIfTrue="1" operator="equal">
      <formula>"Towel"</formula>
    </cfRule>
    <cfRule type="cellIs" dxfId="1780" priority="1993" stopIfTrue="1" operator="equal">
      <formula>"Napkin Hs"</formula>
    </cfRule>
    <cfRule type="cellIs" dxfId="1779" priority="1999" stopIfTrue="1" operator="equal">
      <formula>"Napkin Hs"</formula>
    </cfRule>
  </conditionalFormatting>
  <conditionalFormatting sqref="C95">
    <cfRule type="cellIs" dxfId="1778" priority="1998" stopIfTrue="1" operator="equal">
      <formula>"Towel"</formula>
    </cfRule>
  </conditionalFormatting>
  <conditionalFormatting sqref="C95">
    <cfRule type="cellIs" dxfId="1777" priority="1909" stopIfTrue="1" operator="equal">
      <formula>"Napkin Hs"</formula>
    </cfRule>
    <cfRule type="cellIs" dxfId="1776" priority="1910" stopIfTrue="1" operator="equal">
      <formula>"Towel"</formula>
    </cfRule>
    <cfRule type="cellIs" dxfId="1775" priority="1911" stopIfTrue="1" operator="equal">
      <formula>"Napkin Hs"</formula>
    </cfRule>
    <cfRule type="cellIs" dxfId="1774" priority="1912" stopIfTrue="1" operator="equal">
      <formula>"Towel"</formula>
    </cfRule>
    <cfRule type="cellIs" dxfId="1773" priority="1913" stopIfTrue="1" operator="equal">
      <formula>"Napkin Hs"</formula>
    </cfRule>
    <cfRule type="cellIs" dxfId="1772" priority="1914" stopIfTrue="1" operator="equal">
      <formula>"Towel"</formula>
    </cfRule>
    <cfRule type="cellIs" dxfId="1771" priority="1915" stopIfTrue="1" operator="equal">
      <formula>"Napkin Hs"</formula>
    </cfRule>
    <cfRule type="cellIs" dxfId="1770" priority="1916" stopIfTrue="1" operator="equal">
      <formula>"Towel"</formula>
    </cfRule>
    <cfRule type="cellIs" dxfId="1769" priority="1917" stopIfTrue="1" operator="equal">
      <formula>"Napkin Hs"</formula>
    </cfRule>
    <cfRule type="cellIs" dxfId="1768" priority="1920" stopIfTrue="1" operator="equal">
      <formula>"Towel"</formula>
    </cfRule>
    <cfRule type="cellIs" dxfId="1767" priority="1921" stopIfTrue="1" operator="equal">
      <formula>"Napkin Hs"</formula>
    </cfRule>
    <cfRule type="cellIs" dxfId="1766" priority="1922" stopIfTrue="1" operator="equal">
      <formula>"Towel"</formula>
    </cfRule>
    <cfRule type="cellIs" dxfId="1765" priority="1923" stopIfTrue="1" operator="equal">
      <formula>"Napkin Hs"</formula>
    </cfRule>
    <cfRule type="cellIs" dxfId="1764" priority="1926" stopIfTrue="1" operator="equal">
      <formula>"Towel"</formula>
    </cfRule>
    <cfRule type="cellIs" dxfId="1763" priority="1927" stopIfTrue="1" operator="equal">
      <formula>"Napkin Hs"</formula>
    </cfRule>
    <cfRule type="cellIs" dxfId="1762" priority="1928" stopIfTrue="1" operator="equal">
      <formula>"Towel"</formula>
    </cfRule>
    <cfRule type="cellIs" dxfId="1761" priority="1929" stopIfTrue="1" operator="equal">
      <formula>"Napkin Hs"</formula>
    </cfRule>
    <cfRule type="cellIs" dxfId="1760" priority="1934" stopIfTrue="1" operator="equal">
      <formula>"Towel"</formula>
    </cfRule>
    <cfRule type="cellIs" dxfId="1759" priority="1935" stopIfTrue="1" operator="equal">
      <formula>"Napkin Hs"</formula>
    </cfRule>
    <cfRule type="cellIs" dxfId="1758" priority="1936" stopIfTrue="1" operator="equal">
      <formula>"Towel"</formula>
    </cfRule>
    <cfRule type="cellIs" dxfId="1757" priority="1937" stopIfTrue="1" operator="equal">
      <formula>"Napkin Hs"</formula>
    </cfRule>
    <cfRule type="cellIs" dxfId="1756" priority="1940" stopIfTrue="1" operator="equal">
      <formula>"Towel"</formula>
    </cfRule>
    <cfRule type="cellIs" dxfId="1755" priority="1941" stopIfTrue="1" operator="equal">
      <formula>"Napkin Hs"</formula>
    </cfRule>
    <cfRule type="cellIs" dxfId="1754" priority="1942" stopIfTrue="1" operator="equal">
      <formula>"Towel"</formula>
    </cfRule>
    <cfRule type="cellIs" dxfId="1753" priority="1943" stopIfTrue="1" operator="equal">
      <formula>"Napkin Hs"</formula>
    </cfRule>
    <cfRule type="cellIs" dxfId="1752" priority="1944" stopIfTrue="1" operator="equal">
      <formula>"Towel"</formula>
    </cfRule>
    <cfRule type="cellIs" dxfId="1751" priority="1945" stopIfTrue="1" operator="equal">
      <formula>"Napkin Hs"</formula>
    </cfRule>
    <cfRule type="cellIs" dxfId="1750" priority="1946" stopIfTrue="1" operator="equal">
      <formula>"Towel"</formula>
    </cfRule>
    <cfRule type="cellIs" dxfId="1749" priority="1947" stopIfTrue="1" operator="equal">
      <formula>"Napkin Hs"</formula>
    </cfRule>
    <cfRule type="cellIs" dxfId="1748" priority="1950" stopIfTrue="1" operator="equal">
      <formula>"Towel"</formula>
    </cfRule>
    <cfRule type="cellIs" dxfId="1747" priority="1951" stopIfTrue="1" operator="equal">
      <formula>"Napkin Hs"</formula>
    </cfRule>
    <cfRule type="cellIs" dxfId="1746" priority="1952" stopIfTrue="1" operator="equal">
      <formula>"Towel"</formula>
    </cfRule>
    <cfRule type="cellIs" dxfId="1745" priority="1953" stopIfTrue="1" operator="equal">
      <formula>"Napkin Hs"</formula>
    </cfRule>
    <cfRule type="cellIs" dxfId="1744" priority="1958" stopIfTrue="1" operator="equal">
      <formula>"Towel"</formula>
    </cfRule>
    <cfRule type="cellIs" dxfId="1743" priority="1959" stopIfTrue="1" operator="equal">
      <formula>"Napkin Hs"</formula>
    </cfRule>
    <cfRule type="cellIs" dxfId="1742" priority="1960" stopIfTrue="1" operator="equal">
      <formula>"Towel"</formula>
    </cfRule>
    <cfRule type="cellIs" dxfId="1741" priority="1961" stopIfTrue="1" operator="equal">
      <formula>"Napkin Hs"</formula>
    </cfRule>
    <cfRule type="cellIs" dxfId="1740" priority="1964" stopIfTrue="1" operator="equal">
      <formula>"Towel"</formula>
    </cfRule>
    <cfRule type="cellIs" dxfId="1739" priority="1965" stopIfTrue="1" operator="equal">
      <formula>"Napkin Hs"</formula>
    </cfRule>
    <cfRule type="cellIs" dxfId="1738" priority="1966" stopIfTrue="1" operator="equal">
      <formula>"Towel"</formula>
    </cfRule>
    <cfRule type="cellIs" dxfId="1737" priority="1967" stopIfTrue="1" operator="equal">
      <formula>"Napkin Hs"</formula>
    </cfRule>
    <cfRule type="cellIs" dxfId="1736" priority="1968" stopIfTrue="1" operator="equal">
      <formula>"Towel"</formula>
    </cfRule>
    <cfRule type="cellIs" dxfId="1735" priority="1969" stopIfTrue="1" operator="equal">
      <formula>"Napkin Hs"</formula>
    </cfRule>
    <cfRule type="cellIs" dxfId="1734" priority="1970" stopIfTrue="1" operator="equal">
      <formula>"Towel"</formula>
    </cfRule>
    <cfRule type="cellIs" dxfId="1733" priority="1971" stopIfTrue="1" operator="equal">
      <formula>"Napkin Hs"</formula>
    </cfRule>
    <cfRule type="cellIs" dxfId="1732" priority="1976" stopIfTrue="1" operator="equal">
      <formula>"Towel"</formula>
    </cfRule>
    <cfRule type="cellIs" dxfId="1731" priority="1977" stopIfTrue="1" operator="equal">
      <formula>"Napkin Hs"</formula>
    </cfRule>
    <cfRule type="cellIs" dxfId="1730" priority="1978" stopIfTrue="1" operator="equal">
      <formula>"Towel"</formula>
    </cfRule>
    <cfRule type="cellIs" dxfId="1729" priority="1979" stopIfTrue="1" operator="equal">
      <formula>"Napkin Hs"</formula>
    </cfRule>
    <cfRule type="cellIs" dxfId="1728" priority="1982" stopIfTrue="1" operator="equal">
      <formula>"Towel"</formula>
    </cfRule>
    <cfRule type="cellIs" dxfId="1727" priority="1983" stopIfTrue="1" operator="equal">
      <formula>"Napkin Hs"</formula>
    </cfRule>
    <cfRule type="cellIs" dxfId="1726" priority="1984" stopIfTrue="1" operator="equal">
      <formula>"Towel"</formula>
    </cfRule>
    <cfRule type="cellIs" dxfId="1725" priority="1985" stopIfTrue="1" operator="equal">
      <formula>"Napkin Hs"</formula>
    </cfRule>
    <cfRule type="cellIs" dxfId="1724" priority="1986" stopIfTrue="1" operator="equal">
      <formula>"Towel"</formula>
    </cfRule>
    <cfRule type="cellIs" dxfId="1723" priority="1987" stopIfTrue="1" operator="equal">
      <formula>"Napkin Hs"</formula>
    </cfRule>
    <cfRule type="cellIs" dxfId="1722" priority="1988" stopIfTrue="1" operator="equal">
      <formula>"Towel"</formula>
    </cfRule>
    <cfRule type="cellIs" dxfId="1721" priority="1989" stopIfTrue="1" operator="equal">
      <formula>"Napkin Hs"</formula>
    </cfRule>
    <cfRule type="cellIs" dxfId="1720" priority="1994" stopIfTrue="1" operator="equal">
      <formula>"Towel"</formula>
    </cfRule>
    <cfRule type="cellIs" dxfId="1719" priority="1995" stopIfTrue="1" operator="equal">
      <formula>"Napkin Hs"</formula>
    </cfRule>
    <cfRule type="cellIs" dxfId="1718" priority="1996" stopIfTrue="1" operator="equal">
      <formula>"Towel"</formula>
    </cfRule>
    <cfRule type="cellIs" dxfId="1717" priority="1997" stopIfTrue="1" operator="equal">
      <formula>"Napkin Hs"</formula>
    </cfRule>
    <cfRule type="cellIs" dxfId="1716" priority="2000" stopIfTrue="1" operator="equal">
      <formula>"Towel"</formula>
    </cfRule>
    <cfRule type="cellIs" dxfId="1715" priority="2001" stopIfTrue="1" operator="equal">
      <formula>"Napkin Hs"</formula>
    </cfRule>
    <cfRule type="cellIs" dxfId="1714" priority="2002" stopIfTrue="1" operator="equal">
      <formula>"Towel"</formula>
    </cfRule>
    <cfRule type="cellIs" dxfId="1713" priority="2003" stopIfTrue="1" operator="equal">
      <formula>"Napkin Hs"</formula>
    </cfRule>
  </conditionalFormatting>
  <conditionalFormatting sqref="C95">
    <cfRule type="cellIs" dxfId="1712" priority="1907" stopIfTrue="1" operator="equal">
      <formula>"Napkin Hs"</formula>
    </cfRule>
  </conditionalFormatting>
  <conditionalFormatting sqref="C95">
    <cfRule type="cellIs" dxfId="1711" priority="1906" stopIfTrue="1" operator="equal">
      <formula>"Napkin Hs"</formula>
    </cfRule>
  </conditionalFormatting>
  <conditionalFormatting sqref="C95">
    <cfRule type="cellIs" dxfId="1710" priority="1905" stopIfTrue="1" operator="equal">
      <formula>"Napkin Hs"</formula>
    </cfRule>
  </conditionalFormatting>
  <conditionalFormatting sqref="C95">
    <cfRule type="cellIs" dxfId="1709" priority="1904" stopIfTrue="1" operator="equal">
      <formula>"Napkin Hs"</formula>
    </cfRule>
  </conditionalFormatting>
  <conditionalFormatting sqref="C95">
    <cfRule type="cellIs" dxfId="1708" priority="1903" stopIfTrue="1" operator="equal">
      <formula>"Napkin Hs"</formula>
    </cfRule>
  </conditionalFormatting>
  <conditionalFormatting sqref="C95">
    <cfRule type="cellIs" dxfId="1707" priority="1902" stopIfTrue="1" operator="equal">
      <formula>"Napkin Hs"</formula>
    </cfRule>
  </conditionalFormatting>
  <conditionalFormatting sqref="C95">
    <cfRule type="cellIs" dxfId="1706" priority="1898" stopIfTrue="1" operator="equal">
      <formula>"Towel"</formula>
    </cfRule>
    <cfRule type="cellIs" dxfId="1705" priority="1899" stopIfTrue="1" operator="equal">
      <formula>"Napkin Hs"</formula>
    </cfRule>
  </conditionalFormatting>
  <conditionalFormatting sqref="C95">
    <cfRule type="cellIs" dxfId="1704" priority="1900" stopIfTrue="1" operator="equal">
      <formula>"Towel"</formula>
    </cfRule>
    <cfRule type="cellIs" dxfId="1703" priority="1901" stopIfTrue="1" operator="equal">
      <formula>"Napkin Hs"</formula>
    </cfRule>
  </conditionalFormatting>
  <conditionalFormatting sqref="C95">
    <cfRule type="cellIs" dxfId="1702" priority="1894" stopIfTrue="1" operator="equal">
      <formula>"Towel"</formula>
    </cfRule>
    <cfRule type="cellIs" dxfId="1701" priority="1895" stopIfTrue="1" operator="equal">
      <formula>"Napkin Hs"</formula>
    </cfRule>
  </conditionalFormatting>
  <conditionalFormatting sqref="C95">
    <cfRule type="cellIs" dxfId="1700" priority="1896" stopIfTrue="1" operator="equal">
      <formula>"Towel"</formula>
    </cfRule>
    <cfRule type="cellIs" dxfId="1699" priority="1897" stopIfTrue="1" operator="equal">
      <formula>"Napkin Hs"</formula>
    </cfRule>
  </conditionalFormatting>
  <conditionalFormatting sqref="C95">
    <cfRule type="cellIs" dxfId="1698" priority="1892" stopIfTrue="1" operator="equal">
      <formula>"Towel"</formula>
    </cfRule>
    <cfRule type="cellIs" dxfId="1697" priority="1893" stopIfTrue="1" operator="equal">
      <formula>"Napkin Hs"</formula>
    </cfRule>
  </conditionalFormatting>
  <conditionalFormatting sqref="C95">
    <cfRule type="cellIs" dxfId="1696" priority="1888" stopIfTrue="1" operator="equal">
      <formula>"Towel"</formula>
    </cfRule>
    <cfRule type="cellIs" dxfId="1695" priority="1889" stopIfTrue="1" operator="equal">
      <formula>"Napkin Hs"</formula>
    </cfRule>
  </conditionalFormatting>
  <conditionalFormatting sqref="C95">
    <cfRule type="cellIs" dxfId="1694" priority="1890" stopIfTrue="1" operator="equal">
      <formula>"Towel"</formula>
    </cfRule>
    <cfRule type="cellIs" dxfId="1693" priority="1891" stopIfTrue="1" operator="equal">
      <formula>"Napkin Hs"</formula>
    </cfRule>
  </conditionalFormatting>
  <conditionalFormatting sqref="C95">
    <cfRule type="cellIs" dxfId="1692" priority="1884" stopIfTrue="1" operator="equal">
      <formula>"Towel"</formula>
    </cfRule>
    <cfRule type="cellIs" dxfId="1691" priority="1885" stopIfTrue="1" operator="equal">
      <formula>"Napkin Hs"</formula>
    </cfRule>
  </conditionalFormatting>
  <conditionalFormatting sqref="C95">
    <cfRule type="cellIs" dxfId="1690" priority="1886" stopIfTrue="1" operator="equal">
      <formula>"Towel"</formula>
    </cfRule>
    <cfRule type="cellIs" dxfId="1689" priority="1887" stopIfTrue="1" operator="equal">
      <formula>"Napkin Hs"</formula>
    </cfRule>
  </conditionalFormatting>
  <conditionalFormatting sqref="C95">
    <cfRule type="cellIs" dxfId="1688" priority="1882" stopIfTrue="1" operator="equal">
      <formula>"Towel"</formula>
    </cfRule>
    <cfRule type="cellIs" dxfId="1687" priority="1883" stopIfTrue="1" operator="equal">
      <formula>"Napkin Hs"</formula>
    </cfRule>
  </conditionalFormatting>
  <conditionalFormatting sqref="C95">
    <cfRule type="cellIs" dxfId="1686" priority="1876" stopIfTrue="1" operator="equal">
      <formula>"Towel"</formula>
    </cfRule>
    <cfRule type="cellIs" dxfId="1685" priority="1877" stopIfTrue="1" operator="equal">
      <formula>"Napkin Hs"</formula>
    </cfRule>
  </conditionalFormatting>
  <conditionalFormatting sqref="C95">
    <cfRule type="cellIs" dxfId="1684" priority="1880" stopIfTrue="1" operator="equal">
      <formula>"Towel"</formula>
    </cfRule>
    <cfRule type="cellIs" dxfId="1683" priority="1881" stopIfTrue="1" operator="equal">
      <formula>"Napkin Hs"</formula>
    </cfRule>
  </conditionalFormatting>
  <conditionalFormatting sqref="C95">
    <cfRule type="cellIs" dxfId="1682" priority="1878" stopIfTrue="1" operator="equal">
      <formula>"Towel"</formula>
    </cfRule>
    <cfRule type="cellIs" dxfId="1681" priority="1879" stopIfTrue="1" operator="equal">
      <formula>"Napkin Hs"</formula>
    </cfRule>
  </conditionalFormatting>
  <conditionalFormatting sqref="C95">
    <cfRule type="cellIs" dxfId="1680" priority="1870" stopIfTrue="1" operator="equal">
      <formula>"Towel"</formula>
    </cfRule>
    <cfRule type="cellIs" dxfId="1679" priority="1871" stopIfTrue="1" operator="equal">
      <formula>"Napkin Hs"</formula>
    </cfRule>
  </conditionalFormatting>
  <conditionalFormatting sqref="C95">
    <cfRule type="cellIs" dxfId="1678" priority="1872" stopIfTrue="1" operator="equal">
      <formula>"Towel"</formula>
    </cfRule>
    <cfRule type="cellIs" dxfId="1677" priority="1873" stopIfTrue="1" operator="equal">
      <formula>"Napkin Hs"</formula>
    </cfRule>
  </conditionalFormatting>
  <conditionalFormatting sqref="C95">
    <cfRule type="cellIs" dxfId="1676" priority="1874" stopIfTrue="1" operator="equal">
      <formula>"Towel"</formula>
    </cfRule>
    <cfRule type="cellIs" dxfId="1675" priority="1875" stopIfTrue="1" operator="equal">
      <formula>"Napkin Hs"</formula>
    </cfRule>
  </conditionalFormatting>
  <conditionalFormatting sqref="C95">
    <cfRule type="cellIs" dxfId="1674" priority="1868" stopIfTrue="1" operator="equal">
      <formula>"Towel"</formula>
    </cfRule>
    <cfRule type="cellIs" dxfId="1673" priority="1869" stopIfTrue="1" operator="equal">
      <formula>"Napkin Hs"</formula>
    </cfRule>
  </conditionalFormatting>
  <conditionalFormatting sqref="C95">
    <cfRule type="cellIs" dxfId="1672" priority="1866" stopIfTrue="1" operator="equal">
      <formula>"Towel"</formula>
    </cfRule>
    <cfRule type="cellIs" dxfId="1671" priority="1867" stopIfTrue="1" operator="equal">
      <formula>"Napkin Hs"</formula>
    </cfRule>
  </conditionalFormatting>
  <conditionalFormatting sqref="C95">
    <cfRule type="cellIs" dxfId="1670" priority="1842" stopIfTrue="1" operator="equal">
      <formula>"Towel"</formula>
    </cfRule>
  </conditionalFormatting>
  <conditionalFormatting sqref="C95">
    <cfRule type="cellIs" dxfId="1669" priority="1843" stopIfTrue="1" operator="equal">
      <formula>"Napkin Hs"</formula>
    </cfRule>
    <cfRule type="cellIs" dxfId="1668" priority="1848" stopIfTrue="1" operator="equal">
      <formula>"Towel"</formula>
    </cfRule>
    <cfRule type="cellIs" dxfId="1667" priority="1849" stopIfTrue="1" operator="equal">
      <formula>"Napkin Hs"</formula>
    </cfRule>
    <cfRule type="cellIs" dxfId="1666" priority="1858" stopIfTrue="1" operator="equal">
      <formula>"Towel"</formula>
    </cfRule>
    <cfRule type="cellIs" dxfId="1665" priority="1859" stopIfTrue="1" operator="equal">
      <formula>"Napkin Hs"</formula>
    </cfRule>
    <cfRule type="cellIs" dxfId="1664" priority="1864" stopIfTrue="1" operator="equal">
      <formula>"Towel"</formula>
    </cfRule>
    <cfRule type="cellIs" dxfId="1663" priority="1865" stopIfTrue="1" operator="equal">
      <formula>"Napkin Hs"</formula>
    </cfRule>
  </conditionalFormatting>
  <conditionalFormatting sqref="C95">
    <cfRule type="cellIs" dxfId="1662" priority="1844" stopIfTrue="1" operator="equal">
      <formula>"Towel"</formula>
    </cfRule>
    <cfRule type="cellIs" dxfId="1661" priority="1845" stopIfTrue="1" operator="equal">
      <formula>"Napkin Hs"</formula>
    </cfRule>
    <cfRule type="cellIs" dxfId="1660" priority="1846" stopIfTrue="1" operator="equal">
      <formula>"Towel"</formula>
    </cfRule>
    <cfRule type="cellIs" dxfId="1659" priority="1847" stopIfTrue="1" operator="equal">
      <formula>"Napkin Hs"</formula>
    </cfRule>
    <cfRule type="cellIs" dxfId="1658" priority="1850" stopIfTrue="1" operator="equal">
      <formula>"Towel"</formula>
    </cfRule>
    <cfRule type="cellIs" dxfId="1657" priority="1851" stopIfTrue="1" operator="equal">
      <formula>"Napkin Hs"</formula>
    </cfRule>
    <cfRule type="cellIs" dxfId="1656" priority="1852" stopIfTrue="1" operator="equal">
      <formula>"Towel"</formula>
    </cfRule>
    <cfRule type="cellIs" dxfId="1655" priority="1853" stopIfTrue="1" operator="equal">
      <formula>"Napkin Hs"</formula>
    </cfRule>
    <cfRule type="cellIs" dxfId="1654" priority="1854" stopIfTrue="1" operator="equal">
      <formula>"Towel"</formula>
    </cfRule>
    <cfRule type="cellIs" dxfId="1653" priority="1855" stopIfTrue="1" operator="equal">
      <formula>"Napkin Hs"</formula>
    </cfRule>
    <cfRule type="cellIs" dxfId="1652" priority="1856" stopIfTrue="1" operator="equal">
      <formula>"Towel"</formula>
    </cfRule>
    <cfRule type="cellIs" dxfId="1651" priority="1857" stopIfTrue="1" operator="equal">
      <formula>"Napkin Hs"</formula>
    </cfRule>
    <cfRule type="cellIs" dxfId="1650" priority="1860" stopIfTrue="1" operator="equal">
      <formula>"Towel"</formula>
    </cfRule>
    <cfRule type="cellIs" dxfId="1649" priority="1861" stopIfTrue="1" operator="equal">
      <formula>"Napkin Hs"</formula>
    </cfRule>
    <cfRule type="cellIs" dxfId="1648" priority="1863" stopIfTrue="1" operator="equal">
      <formula>"Napkin Hs"</formula>
    </cfRule>
  </conditionalFormatting>
  <conditionalFormatting sqref="C95">
    <cfRule type="cellIs" dxfId="1647" priority="1862" stopIfTrue="1" operator="equal">
      <formula>"Towel"</formula>
    </cfRule>
  </conditionalFormatting>
  <conditionalFormatting sqref="C95">
    <cfRule type="cellIs" dxfId="1646" priority="1840" stopIfTrue="1" operator="equal">
      <formula>"Towel"</formula>
    </cfRule>
    <cfRule type="cellIs" dxfId="1645" priority="1841" stopIfTrue="1" operator="equal">
      <formula>"Napkin Hs"</formula>
    </cfRule>
  </conditionalFormatting>
  <conditionalFormatting sqref="C95">
    <cfRule type="cellIs" dxfId="1644" priority="1839" stopIfTrue="1" operator="equal">
      <formula>"Napkin Hs"</formula>
    </cfRule>
  </conditionalFormatting>
  <conditionalFormatting sqref="C95">
    <cfRule type="cellIs" dxfId="1643" priority="1838" stopIfTrue="1" operator="equal">
      <formula>"Towel"</formula>
    </cfRule>
  </conditionalFormatting>
  <conditionalFormatting sqref="C95">
    <cfRule type="cellIs" dxfId="1642" priority="1836" stopIfTrue="1" operator="equal">
      <formula>"Towel"</formula>
    </cfRule>
  </conditionalFormatting>
  <conditionalFormatting sqref="C95">
    <cfRule type="cellIs" dxfId="1641" priority="1837" stopIfTrue="1" operator="equal">
      <formula>"Napkin Hs"</formula>
    </cfRule>
  </conditionalFormatting>
  <conditionalFormatting sqref="C95">
    <cfRule type="cellIs" dxfId="1640" priority="1740" stopIfTrue="1" operator="equal">
      <formula>"Towel"</formula>
    </cfRule>
  </conditionalFormatting>
  <conditionalFormatting sqref="C95">
    <cfRule type="cellIs" dxfId="1639" priority="1750" stopIfTrue="1" operator="equal">
      <formula>"Towel"</formula>
    </cfRule>
    <cfRule type="cellIs" dxfId="1638" priority="1751" stopIfTrue="1" operator="equal">
      <formula>"Napkin Hs"</formula>
    </cfRule>
    <cfRule type="cellIs" dxfId="1637" priority="1756" stopIfTrue="1" operator="equal">
      <formula>"Towel"</formula>
    </cfRule>
    <cfRule type="cellIs" dxfId="1636" priority="1757" stopIfTrue="1" operator="equal">
      <formula>"Napkin Hs"</formula>
    </cfRule>
    <cfRule type="cellIs" dxfId="1635" priority="1762" stopIfTrue="1" operator="equal">
      <formula>"Towel"</formula>
    </cfRule>
    <cfRule type="cellIs" dxfId="1634" priority="1763" stopIfTrue="1" operator="equal">
      <formula>"Napkin Hs"</formula>
    </cfRule>
    <cfRule type="cellIs" dxfId="1633" priority="1764" stopIfTrue="1" operator="equal">
      <formula>"Towel"</formula>
    </cfRule>
    <cfRule type="cellIs" dxfId="1632" priority="1765" stopIfTrue="1" operator="equal">
      <formula>"Napkin Hs"</formula>
    </cfRule>
    <cfRule type="cellIs" dxfId="1631" priority="1770" stopIfTrue="1" operator="equal">
      <formula>"Towel"</formula>
    </cfRule>
    <cfRule type="cellIs" dxfId="1630" priority="1771" stopIfTrue="1" operator="equal">
      <formula>"Napkin Hs"</formula>
    </cfRule>
    <cfRule type="cellIs" dxfId="1629" priority="1780" stopIfTrue="1" operator="equal">
      <formula>"Towel"</formula>
    </cfRule>
    <cfRule type="cellIs" dxfId="1628" priority="1781" stopIfTrue="1" operator="equal">
      <formula>"Napkin Hs"</formula>
    </cfRule>
    <cfRule type="cellIs" dxfId="1627" priority="1786" stopIfTrue="1" operator="equal">
      <formula>"Towel"</formula>
    </cfRule>
    <cfRule type="cellIs" dxfId="1626" priority="1787" stopIfTrue="1" operator="equal">
      <formula>"Napkin Hs"</formula>
    </cfRule>
    <cfRule type="cellIs" dxfId="1625" priority="1788" stopIfTrue="1" operator="equal">
      <formula>"Towel"</formula>
    </cfRule>
    <cfRule type="cellIs" dxfId="1624" priority="1789" stopIfTrue="1" operator="equal">
      <formula>"Napkin Hs"</formula>
    </cfRule>
    <cfRule type="cellIs" dxfId="1623" priority="1794" stopIfTrue="1" operator="equal">
      <formula>"Towel"</formula>
    </cfRule>
    <cfRule type="cellIs" dxfId="1622" priority="1795" stopIfTrue="1" operator="equal">
      <formula>"Napkin Hs"</formula>
    </cfRule>
    <cfRule type="cellIs" dxfId="1621" priority="1804" stopIfTrue="1" operator="equal">
      <formula>"Towel"</formula>
    </cfRule>
    <cfRule type="cellIs" dxfId="1620" priority="1805" stopIfTrue="1" operator="equal">
      <formula>"Napkin Hs"</formula>
    </cfRule>
    <cfRule type="cellIs" dxfId="1619" priority="1806" stopIfTrue="1" operator="equal">
      <formula>"Towel"</formula>
    </cfRule>
    <cfRule type="cellIs" dxfId="1618" priority="1807" stopIfTrue="1" operator="equal">
      <formula>"Napkin Hs"</formula>
    </cfRule>
    <cfRule type="cellIs" dxfId="1617" priority="1812" stopIfTrue="1" operator="equal">
      <formula>"Towel"</formula>
    </cfRule>
    <cfRule type="cellIs" dxfId="1616" priority="1813" stopIfTrue="1" operator="equal">
      <formula>"Napkin Hs"</formula>
    </cfRule>
    <cfRule type="cellIs" dxfId="1615" priority="1822" stopIfTrue="1" operator="equal">
      <formula>"Towel"</formula>
    </cfRule>
    <cfRule type="cellIs" dxfId="1614" priority="1823" stopIfTrue="1" operator="equal">
      <formula>"Napkin Hs"</formula>
    </cfRule>
    <cfRule type="cellIs" dxfId="1613" priority="1824" stopIfTrue="1" operator="equal">
      <formula>"Towel"</formula>
    </cfRule>
    <cfRule type="cellIs" dxfId="1612" priority="1825" stopIfTrue="1" operator="equal">
      <formula>"Napkin Hs"</formula>
    </cfRule>
    <cfRule type="cellIs" dxfId="1611" priority="1831" stopIfTrue="1" operator="equal">
      <formula>"Napkin Hs"</formula>
    </cfRule>
  </conditionalFormatting>
  <conditionalFormatting sqref="C95">
    <cfRule type="cellIs" dxfId="1610" priority="1830" stopIfTrue="1" operator="equal">
      <formula>"Towel"</formula>
    </cfRule>
  </conditionalFormatting>
  <conditionalFormatting sqref="C95">
    <cfRule type="cellIs" dxfId="1609" priority="1741" stopIfTrue="1" operator="equal">
      <formula>"Napkin Hs"</formula>
    </cfRule>
    <cfRule type="cellIs" dxfId="1608" priority="1742" stopIfTrue="1" operator="equal">
      <formula>"Towel"</formula>
    </cfRule>
    <cfRule type="cellIs" dxfId="1607" priority="1743" stopIfTrue="1" operator="equal">
      <formula>"Napkin Hs"</formula>
    </cfRule>
    <cfRule type="cellIs" dxfId="1606" priority="1744" stopIfTrue="1" operator="equal">
      <formula>"Towel"</formula>
    </cfRule>
    <cfRule type="cellIs" dxfId="1605" priority="1745" stopIfTrue="1" operator="equal">
      <formula>"Napkin Hs"</formula>
    </cfRule>
    <cfRule type="cellIs" dxfId="1604" priority="1746" stopIfTrue="1" operator="equal">
      <formula>"Towel"</formula>
    </cfRule>
    <cfRule type="cellIs" dxfId="1603" priority="1747" stopIfTrue="1" operator="equal">
      <formula>"Napkin Hs"</formula>
    </cfRule>
    <cfRule type="cellIs" dxfId="1602" priority="1748" stopIfTrue="1" operator="equal">
      <formula>"Towel"</formula>
    </cfRule>
    <cfRule type="cellIs" dxfId="1601" priority="1749" stopIfTrue="1" operator="equal">
      <formula>"Napkin Hs"</formula>
    </cfRule>
    <cfRule type="cellIs" dxfId="1600" priority="1752" stopIfTrue="1" operator="equal">
      <formula>"Towel"</formula>
    </cfRule>
    <cfRule type="cellIs" dxfId="1599" priority="1753" stopIfTrue="1" operator="equal">
      <formula>"Napkin Hs"</formula>
    </cfRule>
    <cfRule type="cellIs" dxfId="1598" priority="1754" stopIfTrue="1" operator="equal">
      <formula>"Towel"</formula>
    </cfRule>
    <cfRule type="cellIs" dxfId="1597" priority="1755" stopIfTrue="1" operator="equal">
      <formula>"Napkin Hs"</formula>
    </cfRule>
    <cfRule type="cellIs" dxfId="1596" priority="1758" stopIfTrue="1" operator="equal">
      <formula>"Towel"</formula>
    </cfRule>
    <cfRule type="cellIs" dxfId="1595" priority="1759" stopIfTrue="1" operator="equal">
      <formula>"Napkin Hs"</formula>
    </cfRule>
    <cfRule type="cellIs" dxfId="1594" priority="1760" stopIfTrue="1" operator="equal">
      <formula>"Towel"</formula>
    </cfRule>
    <cfRule type="cellIs" dxfId="1593" priority="1761" stopIfTrue="1" operator="equal">
      <formula>"Napkin Hs"</formula>
    </cfRule>
    <cfRule type="cellIs" dxfId="1592" priority="1766" stopIfTrue="1" operator="equal">
      <formula>"Towel"</formula>
    </cfRule>
    <cfRule type="cellIs" dxfId="1591" priority="1767" stopIfTrue="1" operator="equal">
      <formula>"Napkin Hs"</formula>
    </cfRule>
    <cfRule type="cellIs" dxfId="1590" priority="1768" stopIfTrue="1" operator="equal">
      <formula>"Towel"</formula>
    </cfRule>
    <cfRule type="cellIs" dxfId="1589" priority="1769" stopIfTrue="1" operator="equal">
      <formula>"Napkin Hs"</formula>
    </cfRule>
    <cfRule type="cellIs" dxfId="1588" priority="1772" stopIfTrue="1" operator="equal">
      <formula>"Towel"</formula>
    </cfRule>
    <cfRule type="cellIs" dxfId="1587" priority="1773" stopIfTrue="1" operator="equal">
      <formula>"Napkin Hs"</formula>
    </cfRule>
    <cfRule type="cellIs" dxfId="1586" priority="1774" stopIfTrue="1" operator="equal">
      <formula>"Towel"</formula>
    </cfRule>
    <cfRule type="cellIs" dxfId="1585" priority="1775" stopIfTrue="1" operator="equal">
      <formula>"Napkin Hs"</formula>
    </cfRule>
    <cfRule type="cellIs" dxfId="1584" priority="1776" stopIfTrue="1" operator="equal">
      <formula>"Towel"</formula>
    </cfRule>
    <cfRule type="cellIs" dxfId="1583" priority="1777" stopIfTrue="1" operator="equal">
      <formula>"Napkin Hs"</formula>
    </cfRule>
    <cfRule type="cellIs" dxfId="1582" priority="1778" stopIfTrue="1" operator="equal">
      <formula>"Towel"</formula>
    </cfRule>
    <cfRule type="cellIs" dxfId="1581" priority="1779" stopIfTrue="1" operator="equal">
      <formula>"Napkin Hs"</formula>
    </cfRule>
    <cfRule type="cellIs" dxfId="1580" priority="1782" stopIfTrue="1" operator="equal">
      <formula>"Towel"</formula>
    </cfRule>
    <cfRule type="cellIs" dxfId="1579" priority="1783" stopIfTrue="1" operator="equal">
      <formula>"Napkin Hs"</formula>
    </cfRule>
    <cfRule type="cellIs" dxfId="1578" priority="1784" stopIfTrue="1" operator="equal">
      <formula>"Towel"</formula>
    </cfRule>
    <cfRule type="cellIs" dxfId="1577" priority="1785" stopIfTrue="1" operator="equal">
      <formula>"Napkin Hs"</formula>
    </cfRule>
    <cfRule type="cellIs" dxfId="1576" priority="1790" stopIfTrue="1" operator="equal">
      <formula>"Towel"</formula>
    </cfRule>
    <cfRule type="cellIs" dxfId="1575" priority="1791" stopIfTrue="1" operator="equal">
      <formula>"Napkin Hs"</formula>
    </cfRule>
    <cfRule type="cellIs" dxfId="1574" priority="1792" stopIfTrue="1" operator="equal">
      <formula>"Towel"</formula>
    </cfRule>
    <cfRule type="cellIs" dxfId="1573" priority="1793" stopIfTrue="1" operator="equal">
      <formula>"Napkin Hs"</formula>
    </cfRule>
    <cfRule type="cellIs" dxfId="1572" priority="1796" stopIfTrue="1" operator="equal">
      <formula>"Towel"</formula>
    </cfRule>
    <cfRule type="cellIs" dxfId="1571" priority="1797" stopIfTrue="1" operator="equal">
      <formula>"Napkin Hs"</formula>
    </cfRule>
    <cfRule type="cellIs" dxfId="1570" priority="1798" stopIfTrue="1" operator="equal">
      <formula>"Towel"</formula>
    </cfRule>
    <cfRule type="cellIs" dxfId="1569" priority="1799" stopIfTrue="1" operator="equal">
      <formula>"Napkin Hs"</formula>
    </cfRule>
    <cfRule type="cellIs" dxfId="1568" priority="1800" stopIfTrue="1" operator="equal">
      <formula>"Towel"</formula>
    </cfRule>
    <cfRule type="cellIs" dxfId="1567" priority="1801" stopIfTrue="1" operator="equal">
      <formula>"Napkin Hs"</formula>
    </cfRule>
    <cfRule type="cellIs" dxfId="1566" priority="1802" stopIfTrue="1" operator="equal">
      <formula>"Towel"</formula>
    </cfRule>
    <cfRule type="cellIs" dxfId="1565" priority="1803" stopIfTrue="1" operator="equal">
      <formula>"Napkin Hs"</formula>
    </cfRule>
    <cfRule type="cellIs" dxfId="1564" priority="1808" stopIfTrue="1" operator="equal">
      <formula>"Towel"</formula>
    </cfRule>
    <cfRule type="cellIs" dxfId="1563" priority="1809" stopIfTrue="1" operator="equal">
      <formula>"Napkin Hs"</formula>
    </cfRule>
    <cfRule type="cellIs" dxfId="1562" priority="1810" stopIfTrue="1" operator="equal">
      <formula>"Towel"</formula>
    </cfRule>
    <cfRule type="cellIs" dxfId="1561" priority="1811" stopIfTrue="1" operator="equal">
      <formula>"Napkin Hs"</formula>
    </cfRule>
    <cfRule type="cellIs" dxfId="1560" priority="1814" stopIfTrue="1" operator="equal">
      <formula>"Towel"</formula>
    </cfRule>
    <cfRule type="cellIs" dxfId="1559" priority="1815" stopIfTrue="1" operator="equal">
      <formula>"Napkin Hs"</formula>
    </cfRule>
    <cfRule type="cellIs" dxfId="1558" priority="1816" stopIfTrue="1" operator="equal">
      <formula>"Towel"</formula>
    </cfRule>
    <cfRule type="cellIs" dxfId="1557" priority="1817" stopIfTrue="1" operator="equal">
      <formula>"Napkin Hs"</formula>
    </cfRule>
    <cfRule type="cellIs" dxfId="1556" priority="1818" stopIfTrue="1" operator="equal">
      <formula>"Towel"</formula>
    </cfRule>
    <cfRule type="cellIs" dxfId="1555" priority="1819" stopIfTrue="1" operator="equal">
      <formula>"Napkin Hs"</formula>
    </cfRule>
    <cfRule type="cellIs" dxfId="1554" priority="1820" stopIfTrue="1" operator="equal">
      <formula>"Towel"</formula>
    </cfRule>
    <cfRule type="cellIs" dxfId="1553" priority="1821" stopIfTrue="1" operator="equal">
      <formula>"Napkin Hs"</formula>
    </cfRule>
    <cfRule type="cellIs" dxfId="1552" priority="1826" stopIfTrue="1" operator="equal">
      <formula>"Towel"</formula>
    </cfRule>
    <cfRule type="cellIs" dxfId="1551" priority="1827" stopIfTrue="1" operator="equal">
      <formula>"Napkin Hs"</formula>
    </cfRule>
    <cfRule type="cellIs" dxfId="1550" priority="1828" stopIfTrue="1" operator="equal">
      <formula>"Towel"</formula>
    </cfRule>
    <cfRule type="cellIs" dxfId="1549" priority="1829" stopIfTrue="1" operator="equal">
      <formula>"Napkin Hs"</formula>
    </cfRule>
    <cfRule type="cellIs" dxfId="1548" priority="1832" stopIfTrue="1" operator="equal">
      <formula>"Towel"</formula>
    </cfRule>
    <cfRule type="cellIs" dxfId="1547" priority="1833" stopIfTrue="1" operator="equal">
      <formula>"Napkin Hs"</formula>
    </cfRule>
    <cfRule type="cellIs" dxfId="1546" priority="1834" stopIfTrue="1" operator="equal">
      <formula>"Towel"</formula>
    </cfRule>
    <cfRule type="cellIs" dxfId="1545" priority="1835" stopIfTrue="1" operator="equal">
      <formula>"Napkin Hs"</formula>
    </cfRule>
  </conditionalFormatting>
  <conditionalFormatting sqref="C95">
    <cfRule type="cellIs" dxfId="1544" priority="1739" stopIfTrue="1" operator="equal">
      <formula>"Napkin Hs"</formula>
    </cfRule>
  </conditionalFormatting>
  <conditionalFormatting sqref="C95">
    <cfRule type="cellIs" dxfId="1543" priority="1738" stopIfTrue="1" operator="equal">
      <formula>"Napkin Hs"</formula>
    </cfRule>
  </conditionalFormatting>
  <conditionalFormatting sqref="C95">
    <cfRule type="cellIs" dxfId="1542" priority="1737" stopIfTrue="1" operator="equal">
      <formula>"Napkin Hs"</formula>
    </cfRule>
  </conditionalFormatting>
  <conditionalFormatting sqref="C95">
    <cfRule type="cellIs" dxfId="1541" priority="1736" stopIfTrue="1" operator="equal">
      <formula>"Napkin Hs"</formula>
    </cfRule>
  </conditionalFormatting>
  <conditionalFormatting sqref="C95">
    <cfRule type="cellIs" dxfId="1540" priority="1735" stopIfTrue="1" operator="equal">
      <formula>"Napkin Hs"</formula>
    </cfRule>
  </conditionalFormatting>
  <conditionalFormatting sqref="C95">
    <cfRule type="cellIs" dxfId="1539" priority="1734" stopIfTrue="1" operator="equal">
      <formula>"Napkin Hs"</formula>
    </cfRule>
  </conditionalFormatting>
  <conditionalFormatting sqref="C95">
    <cfRule type="cellIs" dxfId="1538" priority="1730" stopIfTrue="1" operator="equal">
      <formula>"Towel"</formula>
    </cfRule>
    <cfRule type="cellIs" dxfId="1537" priority="1731" stopIfTrue="1" operator="equal">
      <formula>"Napkin Hs"</formula>
    </cfRule>
  </conditionalFormatting>
  <conditionalFormatting sqref="C95">
    <cfRule type="cellIs" dxfId="1536" priority="1732" stopIfTrue="1" operator="equal">
      <formula>"Towel"</formula>
    </cfRule>
    <cfRule type="cellIs" dxfId="1535" priority="1733" stopIfTrue="1" operator="equal">
      <formula>"Napkin Hs"</formula>
    </cfRule>
  </conditionalFormatting>
  <conditionalFormatting sqref="C95">
    <cfRule type="cellIs" dxfId="1534" priority="1726" stopIfTrue="1" operator="equal">
      <formula>"Towel"</formula>
    </cfRule>
    <cfRule type="cellIs" dxfId="1533" priority="1727" stopIfTrue="1" operator="equal">
      <formula>"Napkin Hs"</formula>
    </cfRule>
  </conditionalFormatting>
  <conditionalFormatting sqref="C95">
    <cfRule type="cellIs" dxfId="1532" priority="1728" stopIfTrue="1" operator="equal">
      <formula>"Towel"</formula>
    </cfRule>
    <cfRule type="cellIs" dxfId="1531" priority="1729" stopIfTrue="1" operator="equal">
      <formula>"Napkin Hs"</formula>
    </cfRule>
  </conditionalFormatting>
  <conditionalFormatting sqref="B95:C95">
    <cfRule type="cellIs" dxfId="1530" priority="2153" stopIfTrue="1" operator="equal">
      <formula>"Towel"</formula>
    </cfRule>
    <cfRule type="cellIs" dxfId="1529" priority="2154" stopIfTrue="1" operator="equal">
      <formula>"Napkin Hs"</formula>
    </cfRule>
  </conditionalFormatting>
  <conditionalFormatting sqref="C95">
    <cfRule type="cellIs" dxfId="1528" priority="2149" stopIfTrue="1" operator="equal">
      <formula>"Towel"</formula>
    </cfRule>
    <cfRule type="cellIs" dxfId="1527" priority="2150" stopIfTrue="1" operator="equal">
      <formula>"Napkin Hs"</formula>
    </cfRule>
  </conditionalFormatting>
  <conditionalFormatting sqref="C95">
    <cfRule type="cellIs" dxfId="1526" priority="2151" stopIfTrue="1" operator="equal">
      <formula>"Towel"</formula>
    </cfRule>
    <cfRule type="cellIs" dxfId="1525" priority="2152" stopIfTrue="1" operator="equal">
      <formula>"Napkin Hs"</formula>
    </cfRule>
  </conditionalFormatting>
  <conditionalFormatting sqref="C95">
    <cfRule type="cellIs" dxfId="1524" priority="2145" stopIfTrue="1" operator="equal">
      <formula>"Towel"</formula>
    </cfRule>
    <cfRule type="cellIs" dxfId="1523" priority="2146" stopIfTrue="1" operator="equal">
      <formula>"Napkin Hs"</formula>
    </cfRule>
  </conditionalFormatting>
  <conditionalFormatting sqref="C95">
    <cfRule type="cellIs" dxfId="1522" priority="2147" stopIfTrue="1" operator="equal">
      <formula>"Towel"</formula>
    </cfRule>
    <cfRule type="cellIs" dxfId="1521" priority="2148" stopIfTrue="1" operator="equal">
      <formula>"Napkin Hs"</formula>
    </cfRule>
  </conditionalFormatting>
  <conditionalFormatting sqref="C95">
    <cfRule type="cellIs" dxfId="1520" priority="2143" stopIfTrue="1" operator="equal">
      <formula>"Towel"</formula>
    </cfRule>
    <cfRule type="cellIs" dxfId="1519" priority="2144" stopIfTrue="1" operator="equal">
      <formula>"Napkin Hs"</formula>
    </cfRule>
  </conditionalFormatting>
  <conditionalFormatting sqref="B95">
    <cfRule type="cellIs" dxfId="1518" priority="2141" stopIfTrue="1" operator="equal">
      <formula>"Towel"</formula>
    </cfRule>
    <cfRule type="cellIs" dxfId="1517" priority="2142" stopIfTrue="1" operator="equal">
      <formula>"Napkin Hs"</formula>
    </cfRule>
  </conditionalFormatting>
  <conditionalFormatting sqref="B95:C95">
    <cfRule type="cellIs" dxfId="1516" priority="2139" stopIfTrue="1" operator="equal">
      <formula>"Towel"</formula>
    </cfRule>
    <cfRule type="cellIs" dxfId="1515" priority="2140" stopIfTrue="1" operator="equal">
      <formula>"Napkin Hs"</formula>
    </cfRule>
  </conditionalFormatting>
  <conditionalFormatting sqref="C95">
    <cfRule type="cellIs" dxfId="1514" priority="2135" stopIfTrue="1" operator="equal">
      <formula>"Towel"</formula>
    </cfRule>
    <cfRule type="cellIs" dxfId="1513" priority="2136" stopIfTrue="1" operator="equal">
      <formula>"Napkin Hs"</formula>
    </cfRule>
  </conditionalFormatting>
  <conditionalFormatting sqref="C95">
    <cfRule type="cellIs" dxfId="1512" priority="2138" stopIfTrue="1" operator="equal">
      <formula>"Napkin Hs"</formula>
    </cfRule>
  </conditionalFormatting>
  <conditionalFormatting sqref="C95">
    <cfRule type="cellIs" dxfId="1511" priority="2137" stopIfTrue="1" operator="equal">
      <formula>"Towel"</formula>
    </cfRule>
  </conditionalFormatting>
  <conditionalFormatting sqref="C93">
    <cfRule type="cellIs" dxfId="1510" priority="1712" stopIfTrue="1" operator="equal">
      <formula>"Towel"</formula>
    </cfRule>
    <cfRule type="cellIs" dxfId="1509" priority="1713" stopIfTrue="1" operator="equal">
      <formula>"Napkin Hs"</formula>
    </cfRule>
  </conditionalFormatting>
  <conditionalFormatting sqref="C93">
    <cfRule type="cellIs" dxfId="1508" priority="1710" stopIfTrue="1" operator="equal">
      <formula>"Towel"</formula>
    </cfRule>
    <cfRule type="cellIs" dxfId="1507" priority="1711" stopIfTrue="1" operator="equal">
      <formula>"Napkin Hs"</formula>
    </cfRule>
  </conditionalFormatting>
  <conditionalFormatting sqref="C93">
    <cfRule type="cellIs" dxfId="1506" priority="1718" stopIfTrue="1" operator="equal">
      <formula>"Towel"</formula>
    </cfRule>
    <cfRule type="cellIs" dxfId="1505" priority="1719" stopIfTrue="1" operator="equal">
      <formula>"Napkin Hs"</formula>
    </cfRule>
  </conditionalFormatting>
  <conditionalFormatting sqref="C93">
    <cfRule type="cellIs" dxfId="1504" priority="1720" stopIfTrue="1" operator="equal">
      <formula>"Towel"</formula>
    </cfRule>
    <cfRule type="cellIs" dxfId="1503" priority="1721" stopIfTrue="1" operator="equal">
      <formula>"Napkin Hs"</formula>
    </cfRule>
  </conditionalFormatting>
  <conditionalFormatting sqref="C93">
    <cfRule type="cellIs" dxfId="1502" priority="1716" stopIfTrue="1" operator="equal">
      <formula>"Towel"</formula>
    </cfRule>
    <cfRule type="cellIs" dxfId="1501" priority="1717" stopIfTrue="1" operator="equal">
      <formula>"Napkin Hs"</formula>
    </cfRule>
  </conditionalFormatting>
  <conditionalFormatting sqref="C93">
    <cfRule type="cellIs" dxfId="1500" priority="1714" stopIfTrue="1" operator="equal">
      <formula>"Towel"</formula>
    </cfRule>
    <cfRule type="cellIs" dxfId="1499" priority="1715" stopIfTrue="1" operator="equal">
      <formula>"Napkin Hs"</formula>
    </cfRule>
  </conditionalFormatting>
  <conditionalFormatting sqref="C93">
    <cfRule type="cellIs" dxfId="1498" priority="1722" stopIfTrue="1" operator="equal">
      <formula>"Towel"</formula>
    </cfRule>
    <cfRule type="cellIs" dxfId="1497" priority="1723" stopIfTrue="1" operator="equal">
      <formula>"Napkin Hs"</formula>
    </cfRule>
  </conditionalFormatting>
  <conditionalFormatting sqref="C93">
    <cfRule type="cellIs" dxfId="1496" priority="1724" stopIfTrue="1" operator="equal">
      <formula>"Towel"</formula>
    </cfRule>
    <cfRule type="cellIs" dxfId="1495" priority="1725" stopIfTrue="1" operator="equal">
      <formula>"Napkin Hs"</formula>
    </cfRule>
  </conditionalFormatting>
  <conditionalFormatting sqref="C93">
    <cfRule type="cellIs" dxfId="1494" priority="1706" stopIfTrue="1" operator="equal">
      <formula>"Towel"</formula>
    </cfRule>
    <cfRule type="cellIs" dxfId="1493" priority="1707" stopIfTrue="1" operator="equal">
      <formula>"Napkin Hs"</formula>
    </cfRule>
  </conditionalFormatting>
  <conditionalFormatting sqref="C93">
    <cfRule type="cellIs" dxfId="1492" priority="1708" stopIfTrue="1" operator="equal">
      <formula>"Towel"</formula>
    </cfRule>
    <cfRule type="cellIs" dxfId="1491" priority="1709" stopIfTrue="1" operator="equal">
      <formula>"Napkin Hs"</formula>
    </cfRule>
  </conditionalFormatting>
  <conditionalFormatting sqref="C93">
    <cfRule type="cellIs" dxfId="1490" priority="1704" stopIfTrue="1" operator="equal">
      <formula>"Towel"</formula>
    </cfRule>
    <cfRule type="cellIs" dxfId="1489" priority="1705" stopIfTrue="1" operator="equal">
      <formula>"Napkin Hs"</formula>
    </cfRule>
  </conditionalFormatting>
  <conditionalFormatting sqref="C93">
    <cfRule type="cellIs" dxfId="1488" priority="1702" stopIfTrue="1" operator="equal">
      <formula>"Towel"</formula>
    </cfRule>
    <cfRule type="cellIs" dxfId="1487" priority="1703" stopIfTrue="1" operator="equal">
      <formula>"Napkin Hs"</formula>
    </cfRule>
  </conditionalFormatting>
  <conditionalFormatting sqref="C93">
    <cfRule type="cellIs" dxfId="1486" priority="1682" stopIfTrue="1" operator="equal">
      <formula>"Towel"</formula>
    </cfRule>
    <cfRule type="cellIs" dxfId="1485" priority="1683" stopIfTrue="1" operator="equal">
      <formula>"Napkin Hs"</formula>
    </cfRule>
  </conditionalFormatting>
  <conditionalFormatting sqref="C93">
    <cfRule type="cellIs" dxfId="1484" priority="1678" stopIfTrue="1" operator="equal">
      <formula>"Towel"</formula>
    </cfRule>
    <cfRule type="cellIs" dxfId="1483" priority="1679" stopIfTrue="1" operator="equal">
      <formula>"Napkin Hs"</formula>
    </cfRule>
  </conditionalFormatting>
  <conditionalFormatting sqref="C93">
    <cfRule type="cellIs" dxfId="1482" priority="1681" stopIfTrue="1" operator="equal">
      <formula>"Napkin Hs"</formula>
    </cfRule>
  </conditionalFormatting>
  <conditionalFormatting sqref="C93">
    <cfRule type="cellIs" dxfId="1481" priority="1680" stopIfTrue="1" operator="equal">
      <formula>"Towel"</formula>
    </cfRule>
  </conditionalFormatting>
  <conditionalFormatting sqref="C93">
    <cfRule type="cellIs" dxfId="1480" priority="1676" stopIfTrue="1" operator="equal">
      <formula>"Towel"</formula>
    </cfRule>
    <cfRule type="cellIs" dxfId="1479" priority="1677" stopIfTrue="1" operator="equal">
      <formula>"Napkin Hs"</formula>
    </cfRule>
  </conditionalFormatting>
  <conditionalFormatting sqref="C93">
    <cfRule type="cellIs" dxfId="1478" priority="1672" stopIfTrue="1" operator="equal">
      <formula>"Towel"</formula>
    </cfRule>
    <cfRule type="cellIs" dxfId="1477" priority="1673" stopIfTrue="1" operator="equal">
      <formula>"Napkin Hs"</formula>
    </cfRule>
  </conditionalFormatting>
  <conditionalFormatting sqref="C93">
    <cfRule type="cellIs" dxfId="1476" priority="1674" stopIfTrue="1" operator="equal">
      <formula>"Towel"</formula>
    </cfRule>
    <cfRule type="cellIs" dxfId="1475" priority="1675" stopIfTrue="1" operator="equal">
      <formula>"Napkin Hs"</formula>
    </cfRule>
  </conditionalFormatting>
  <conditionalFormatting sqref="C93">
    <cfRule type="cellIs" dxfId="1474" priority="1670" stopIfTrue="1" operator="equal">
      <formula>"Towel"</formula>
    </cfRule>
    <cfRule type="cellIs" dxfId="1473" priority="1671" stopIfTrue="1" operator="equal">
      <formula>"Napkin Hs"</formula>
    </cfRule>
  </conditionalFormatting>
  <conditionalFormatting sqref="C93">
    <cfRule type="cellIs" dxfId="1472" priority="1668" stopIfTrue="1" operator="equal">
      <formula>"Towel"</formula>
    </cfRule>
    <cfRule type="cellIs" dxfId="1471" priority="1669" stopIfTrue="1" operator="equal">
      <formula>"Napkin Hs"</formula>
    </cfRule>
  </conditionalFormatting>
  <conditionalFormatting sqref="C93">
    <cfRule type="cellIs" dxfId="1470" priority="1666" stopIfTrue="1" operator="equal">
      <formula>"Towel"</formula>
    </cfRule>
    <cfRule type="cellIs" dxfId="1469" priority="1667" stopIfTrue="1" operator="equal">
      <formula>"Napkin Hs"</formula>
    </cfRule>
  </conditionalFormatting>
  <conditionalFormatting sqref="C93">
    <cfRule type="cellIs" dxfId="1468" priority="1658" stopIfTrue="1" operator="equal">
      <formula>"Towel"</formula>
    </cfRule>
    <cfRule type="cellIs" dxfId="1467" priority="1659" stopIfTrue="1" operator="equal">
      <formula>"Napkin Hs"</formula>
    </cfRule>
  </conditionalFormatting>
  <conditionalFormatting sqref="C93">
    <cfRule type="cellIs" dxfId="1466" priority="1660" stopIfTrue="1" operator="equal">
      <formula>"Towel"</formula>
    </cfRule>
    <cfRule type="cellIs" dxfId="1465" priority="1661" stopIfTrue="1" operator="equal">
      <formula>"Napkin Hs"</formula>
    </cfRule>
  </conditionalFormatting>
  <conditionalFormatting sqref="C93">
    <cfRule type="cellIs" dxfId="1464" priority="1656" stopIfTrue="1" operator="equal">
      <formula>"Towel"</formula>
    </cfRule>
    <cfRule type="cellIs" dxfId="1463" priority="1657" stopIfTrue="1" operator="equal">
      <formula>"Napkin Hs"</formula>
    </cfRule>
  </conditionalFormatting>
  <conditionalFormatting sqref="C93">
    <cfRule type="cellIs" dxfId="1462" priority="1654" stopIfTrue="1" operator="equal">
      <formula>"Towel"</formula>
    </cfRule>
    <cfRule type="cellIs" dxfId="1461" priority="1655" stopIfTrue="1" operator="equal">
      <formula>"Napkin Hs"</formula>
    </cfRule>
  </conditionalFormatting>
  <conditionalFormatting sqref="C93">
    <cfRule type="cellIs" dxfId="1460" priority="1662" stopIfTrue="1" operator="equal">
      <formula>"Towel"</formula>
    </cfRule>
    <cfRule type="cellIs" dxfId="1459" priority="1663" stopIfTrue="1" operator="equal">
      <formula>"Napkin Hs"</formula>
    </cfRule>
  </conditionalFormatting>
  <conditionalFormatting sqref="C93">
    <cfRule type="cellIs" dxfId="1458" priority="1664" stopIfTrue="1" operator="equal">
      <formula>"Towel"</formula>
    </cfRule>
    <cfRule type="cellIs" dxfId="1457" priority="1665" stopIfTrue="1" operator="equal">
      <formula>"Napkin Hs"</formula>
    </cfRule>
  </conditionalFormatting>
  <conditionalFormatting sqref="C93">
    <cfRule type="cellIs" dxfId="1456" priority="1652" stopIfTrue="1" operator="equal">
      <formula>"Towel"</formula>
    </cfRule>
    <cfRule type="cellIs" dxfId="1455" priority="1653" stopIfTrue="1" operator="equal">
      <formula>"Napkin Hs"</formula>
    </cfRule>
  </conditionalFormatting>
  <conditionalFormatting sqref="C93">
    <cfRule type="cellIs" dxfId="1454" priority="1648" stopIfTrue="1" operator="equal">
      <formula>"Towel"</formula>
    </cfRule>
    <cfRule type="cellIs" dxfId="1453" priority="1649" stopIfTrue="1" operator="equal">
      <formula>"Napkin Hs"</formula>
    </cfRule>
  </conditionalFormatting>
  <conditionalFormatting sqref="C93">
    <cfRule type="cellIs" dxfId="1452" priority="1650" stopIfTrue="1" operator="equal">
      <formula>"Towel"</formula>
    </cfRule>
    <cfRule type="cellIs" dxfId="1451" priority="1651" stopIfTrue="1" operator="equal">
      <formula>"Napkin Hs"</formula>
    </cfRule>
  </conditionalFormatting>
  <conditionalFormatting sqref="C93">
    <cfRule type="cellIs" dxfId="1450" priority="1646" stopIfTrue="1" operator="equal">
      <formula>"Towel"</formula>
    </cfRule>
    <cfRule type="cellIs" dxfId="1449" priority="1647" stopIfTrue="1" operator="equal">
      <formula>"Napkin Hs"</formula>
    </cfRule>
  </conditionalFormatting>
  <conditionalFormatting sqref="C93">
    <cfRule type="cellIs" dxfId="1448" priority="1644" stopIfTrue="1" operator="equal">
      <formula>"Towel"</formula>
    </cfRule>
    <cfRule type="cellIs" dxfId="1447" priority="1645" stopIfTrue="1" operator="equal">
      <formula>"Napkin Hs"</formula>
    </cfRule>
  </conditionalFormatting>
  <conditionalFormatting sqref="C93">
    <cfRule type="cellIs" dxfId="1446" priority="1642" stopIfTrue="1" operator="equal">
      <formula>"Towel"</formula>
    </cfRule>
    <cfRule type="cellIs" dxfId="1445" priority="1643" stopIfTrue="1" operator="equal">
      <formula>"Napkin Hs"</formula>
    </cfRule>
  </conditionalFormatting>
  <conditionalFormatting sqref="C93">
    <cfRule type="cellIs" dxfId="1444" priority="1634" stopIfTrue="1" operator="equal">
      <formula>"Towel"</formula>
    </cfRule>
    <cfRule type="cellIs" dxfId="1443" priority="1635" stopIfTrue="1" operator="equal">
      <formula>"Napkin Hs"</formula>
    </cfRule>
  </conditionalFormatting>
  <conditionalFormatting sqref="C93">
    <cfRule type="cellIs" dxfId="1442" priority="1636" stopIfTrue="1" operator="equal">
      <formula>"Towel"</formula>
    </cfRule>
    <cfRule type="cellIs" dxfId="1441" priority="1637" stopIfTrue="1" operator="equal">
      <formula>"Napkin Hs"</formula>
    </cfRule>
  </conditionalFormatting>
  <conditionalFormatting sqref="C93">
    <cfRule type="cellIs" dxfId="1440" priority="1632" stopIfTrue="1" operator="equal">
      <formula>"Towel"</formula>
    </cfRule>
    <cfRule type="cellIs" dxfId="1439" priority="1633" stopIfTrue="1" operator="equal">
      <formula>"Napkin Hs"</formula>
    </cfRule>
  </conditionalFormatting>
  <conditionalFormatting sqref="C93">
    <cfRule type="cellIs" dxfId="1438" priority="1630" stopIfTrue="1" operator="equal">
      <formula>"Towel"</formula>
    </cfRule>
    <cfRule type="cellIs" dxfId="1437" priority="1631" stopIfTrue="1" operator="equal">
      <formula>"Napkin Hs"</formula>
    </cfRule>
  </conditionalFormatting>
  <conditionalFormatting sqref="C93">
    <cfRule type="cellIs" dxfId="1436" priority="1638" stopIfTrue="1" operator="equal">
      <formula>"Towel"</formula>
    </cfRule>
    <cfRule type="cellIs" dxfId="1435" priority="1639" stopIfTrue="1" operator="equal">
      <formula>"Napkin Hs"</formula>
    </cfRule>
  </conditionalFormatting>
  <conditionalFormatting sqref="C93">
    <cfRule type="cellIs" dxfId="1434" priority="1640" stopIfTrue="1" operator="equal">
      <formula>"Towel"</formula>
    </cfRule>
    <cfRule type="cellIs" dxfId="1433" priority="1641" stopIfTrue="1" operator="equal">
      <formula>"Napkin Hs"</formula>
    </cfRule>
  </conditionalFormatting>
  <conditionalFormatting sqref="C93">
    <cfRule type="cellIs" dxfId="1432" priority="1628" stopIfTrue="1" operator="equal">
      <formula>"Towel"</formula>
    </cfRule>
    <cfRule type="cellIs" dxfId="1431" priority="1629" stopIfTrue="1" operator="equal">
      <formula>"Napkin Hs"</formula>
    </cfRule>
  </conditionalFormatting>
  <conditionalFormatting sqref="C93">
    <cfRule type="cellIs" dxfId="1430" priority="1624" stopIfTrue="1" operator="equal">
      <formula>"Towel"</formula>
    </cfRule>
    <cfRule type="cellIs" dxfId="1429" priority="1625" stopIfTrue="1" operator="equal">
      <formula>"Napkin Hs"</formula>
    </cfRule>
  </conditionalFormatting>
  <conditionalFormatting sqref="C93">
    <cfRule type="cellIs" dxfId="1428" priority="1626" stopIfTrue="1" operator="equal">
      <formula>"Towel"</formula>
    </cfRule>
    <cfRule type="cellIs" dxfId="1427" priority="1627" stopIfTrue="1" operator="equal">
      <formula>"Napkin Hs"</formula>
    </cfRule>
  </conditionalFormatting>
  <conditionalFormatting sqref="C93">
    <cfRule type="cellIs" dxfId="1426" priority="1620" stopIfTrue="1" operator="equal">
      <formula>"Towel"</formula>
    </cfRule>
    <cfRule type="cellIs" dxfId="1425" priority="1621" stopIfTrue="1" operator="equal">
      <formula>"Napkin Hs"</formula>
    </cfRule>
  </conditionalFormatting>
  <conditionalFormatting sqref="C93">
    <cfRule type="cellIs" dxfId="1424" priority="1622" stopIfTrue="1" operator="equal">
      <formula>"Towel"</formula>
    </cfRule>
    <cfRule type="cellIs" dxfId="1423" priority="1623" stopIfTrue="1" operator="equal">
      <formula>"Napkin Hs"</formula>
    </cfRule>
  </conditionalFormatting>
  <conditionalFormatting sqref="C93">
    <cfRule type="cellIs" dxfId="1422" priority="1618" stopIfTrue="1" operator="equal">
      <formula>"Towel"</formula>
    </cfRule>
    <cfRule type="cellIs" dxfId="1421" priority="1619" stopIfTrue="1" operator="equal">
      <formula>"Napkin Hs"</formula>
    </cfRule>
  </conditionalFormatting>
  <conditionalFormatting sqref="C93">
    <cfRule type="cellIs" dxfId="1420" priority="1612" stopIfTrue="1" operator="equal">
      <formula>"Towel"</formula>
    </cfRule>
    <cfRule type="cellIs" dxfId="1419" priority="1613" stopIfTrue="1" operator="equal">
      <formula>"Napkin Hs"</formula>
    </cfRule>
  </conditionalFormatting>
  <conditionalFormatting sqref="C93">
    <cfRule type="cellIs" dxfId="1418" priority="1616" stopIfTrue="1" operator="equal">
      <formula>"Towel"</formula>
    </cfRule>
    <cfRule type="cellIs" dxfId="1417" priority="1617" stopIfTrue="1" operator="equal">
      <formula>"Napkin Hs"</formula>
    </cfRule>
  </conditionalFormatting>
  <conditionalFormatting sqref="C93">
    <cfRule type="cellIs" dxfId="1416" priority="1614" stopIfTrue="1" operator="equal">
      <formula>"Towel"</formula>
    </cfRule>
    <cfRule type="cellIs" dxfId="1415" priority="1615" stopIfTrue="1" operator="equal">
      <formula>"Napkin Hs"</formula>
    </cfRule>
  </conditionalFormatting>
  <conditionalFormatting sqref="C93">
    <cfRule type="cellIs" dxfId="1414" priority="1606" stopIfTrue="1" operator="equal">
      <formula>"Towel"</formula>
    </cfRule>
    <cfRule type="cellIs" dxfId="1413" priority="1607" stopIfTrue="1" operator="equal">
      <formula>"Napkin Hs"</formula>
    </cfRule>
  </conditionalFormatting>
  <conditionalFormatting sqref="C93">
    <cfRule type="cellIs" dxfId="1412" priority="1608" stopIfTrue="1" operator="equal">
      <formula>"Towel"</formula>
    </cfRule>
    <cfRule type="cellIs" dxfId="1411" priority="1609" stopIfTrue="1" operator="equal">
      <formula>"Napkin Hs"</formula>
    </cfRule>
  </conditionalFormatting>
  <conditionalFormatting sqref="C93">
    <cfRule type="cellIs" dxfId="1410" priority="1610" stopIfTrue="1" operator="equal">
      <formula>"Towel"</formula>
    </cfRule>
    <cfRule type="cellIs" dxfId="1409" priority="1611" stopIfTrue="1" operator="equal">
      <formula>"Napkin Hs"</formula>
    </cfRule>
  </conditionalFormatting>
  <conditionalFormatting sqref="C93">
    <cfRule type="cellIs" dxfId="1408" priority="1604" stopIfTrue="1" operator="equal">
      <formula>"Towel"</formula>
    </cfRule>
    <cfRule type="cellIs" dxfId="1407" priority="1605" stopIfTrue="1" operator="equal">
      <formula>"Napkin Hs"</formula>
    </cfRule>
  </conditionalFormatting>
  <conditionalFormatting sqref="C93">
    <cfRule type="cellIs" dxfId="1406" priority="1602" stopIfTrue="1" operator="equal">
      <formula>"Towel"</formula>
    </cfRule>
    <cfRule type="cellIs" dxfId="1405" priority="1603" stopIfTrue="1" operator="equal">
      <formula>"Napkin Hs"</formula>
    </cfRule>
  </conditionalFormatting>
  <conditionalFormatting sqref="C93">
    <cfRule type="cellIs" dxfId="1404" priority="1578" stopIfTrue="1" operator="equal">
      <formula>"Towel"</formula>
    </cfRule>
  </conditionalFormatting>
  <conditionalFormatting sqref="C93">
    <cfRule type="cellIs" dxfId="1403" priority="1579" stopIfTrue="1" operator="equal">
      <formula>"Napkin Hs"</formula>
    </cfRule>
    <cfRule type="cellIs" dxfId="1402" priority="1584" stopIfTrue="1" operator="equal">
      <formula>"Towel"</formula>
    </cfRule>
    <cfRule type="cellIs" dxfId="1401" priority="1585" stopIfTrue="1" operator="equal">
      <formula>"Napkin Hs"</formula>
    </cfRule>
    <cfRule type="cellIs" dxfId="1400" priority="1594" stopIfTrue="1" operator="equal">
      <formula>"Towel"</formula>
    </cfRule>
    <cfRule type="cellIs" dxfId="1399" priority="1595" stopIfTrue="1" operator="equal">
      <formula>"Napkin Hs"</formula>
    </cfRule>
    <cfRule type="cellIs" dxfId="1398" priority="1600" stopIfTrue="1" operator="equal">
      <formula>"Towel"</formula>
    </cfRule>
    <cfRule type="cellIs" dxfId="1397" priority="1601" stopIfTrue="1" operator="equal">
      <formula>"Napkin Hs"</formula>
    </cfRule>
  </conditionalFormatting>
  <conditionalFormatting sqref="C93">
    <cfRule type="cellIs" dxfId="1396" priority="1580" stopIfTrue="1" operator="equal">
      <formula>"Towel"</formula>
    </cfRule>
    <cfRule type="cellIs" dxfId="1395" priority="1581" stopIfTrue="1" operator="equal">
      <formula>"Napkin Hs"</formula>
    </cfRule>
    <cfRule type="cellIs" dxfId="1394" priority="1582" stopIfTrue="1" operator="equal">
      <formula>"Towel"</formula>
    </cfRule>
    <cfRule type="cellIs" dxfId="1393" priority="1583" stopIfTrue="1" operator="equal">
      <formula>"Napkin Hs"</formula>
    </cfRule>
    <cfRule type="cellIs" dxfId="1392" priority="1586" stopIfTrue="1" operator="equal">
      <formula>"Towel"</formula>
    </cfRule>
    <cfRule type="cellIs" dxfId="1391" priority="1587" stopIfTrue="1" operator="equal">
      <formula>"Napkin Hs"</formula>
    </cfRule>
    <cfRule type="cellIs" dxfId="1390" priority="1588" stopIfTrue="1" operator="equal">
      <formula>"Towel"</formula>
    </cfRule>
    <cfRule type="cellIs" dxfId="1389" priority="1589" stopIfTrue="1" operator="equal">
      <formula>"Napkin Hs"</formula>
    </cfRule>
    <cfRule type="cellIs" dxfId="1388" priority="1590" stopIfTrue="1" operator="equal">
      <formula>"Towel"</formula>
    </cfRule>
    <cfRule type="cellIs" dxfId="1387" priority="1591" stopIfTrue="1" operator="equal">
      <formula>"Napkin Hs"</formula>
    </cfRule>
    <cfRule type="cellIs" dxfId="1386" priority="1592" stopIfTrue="1" operator="equal">
      <formula>"Towel"</formula>
    </cfRule>
    <cfRule type="cellIs" dxfId="1385" priority="1593" stopIfTrue="1" operator="equal">
      <formula>"Napkin Hs"</formula>
    </cfRule>
    <cfRule type="cellIs" dxfId="1384" priority="1596" stopIfTrue="1" operator="equal">
      <formula>"Towel"</formula>
    </cfRule>
    <cfRule type="cellIs" dxfId="1383" priority="1597" stopIfTrue="1" operator="equal">
      <formula>"Napkin Hs"</formula>
    </cfRule>
    <cfRule type="cellIs" dxfId="1382" priority="1599" stopIfTrue="1" operator="equal">
      <formula>"Napkin Hs"</formula>
    </cfRule>
  </conditionalFormatting>
  <conditionalFormatting sqref="C93">
    <cfRule type="cellIs" dxfId="1381" priority="1598" stopIfTrue="1" operator="equal">
      <formula>"Towel"</formula>
    </cfRule>
  </conditionalFormatting>
  <conditionalFormatting sqref="C93">
    <cfRule type="cellIs" dxfId="1380" priority="1576" stopIfTrue="1" operator="equal">
      <formula>"Towel"</formula>
    </cfRule>
    <cfRule type="cellIs" dxfId="1379" priority="1577" stopIfTrue="1" operator="equal">
      <formula>"Napkin Hs"</formula>
    </cfRule>
  </conditionalFormatting>
  <conditionalFormatting sqref="C93">
    <cfRule type="cellIs" dxfId="1378" priority="1575" stopIfTrue="1" operator="equal">
      <formula>"Napkin Hs"</formula>
    </cfRule>
  </conditionalFormatting>
  <conditionalFormatting sqref="C93">
    <cfRule type="cellIs" dxfId="1377" priority="1574" stopIfTrue="1" operator="equal">
      <formula>"Towel"</formula>
    </cfRule>
  </conditionalFormatting>
  <conditionalFormatting sqref="C93">
    <cfRule type="cellIs" dxfId="1376" priority="1572" stopIfTrue="1" operator="equal">
      <formula>"Towel"</formula>
    </cfRule>
  </conditionalFormatting>
  <conditionalFormatting sqref="C93">
    <cfRule type="cellIs" dxfId="1375" priority="1573" stopIfTrue="1" operator="equal">
      <formula>"Napkin Hs"</formula>
    </cfRule>
  </conditionalFormatting>
  <conditionalFormatting sqref="C93">
    <cfRule type="cellIs" dxfId="1374" priority="1476" stopIfTrue="1" operator="equal">
      <formula>"Towel"</formula>
    </cfRule>
  </conditionalFormatting>
  <conditionalFormatting sqref="C93">
    <cfRule type="cellIs" dxfId="1373" priority="1486" stopIfTrue="1" operator="equal">
      <formula>"Towel"</formula>
    </cfRule>
    <cfRule type="cellIs" dxfId="1372" priority="1487" stopIfTrue="1" operator="equal">
      <formula>"Napkin Hs"</formula>
    </cfRule>
    <cfRule type="cellIs" dxfId="1371" priority="1492" stopIfTrue="1" operator="equal">
      <formula>"Towel"</formula>
    </cfRule>
    <cfRule type="cellIs" dxfId="1370" priority="1493" stopIfTrue="1" operator="equal">
      <formula>"Napkin Hs"</formula>
    </cfRule>
    <cfRule type="cellIs" dxfId="1369" priority="1498" stopIfTrue="1" operator="equal">
      <formula>"Towel"</formula>
    </cfRule>
    <cfRule type="cellIs" dxfId="1368" priority="1499" stopIfTrue="1" operator="equal">
      <formula>"Napkin Hs"</formula>
    </cfRule>
    <cfRule type="cellIs" dxfId="1367" priority="1500" stopIfTrue="1" operator="equal">
      <formula>"Towel"</formula>
    </cfRule>
    <cfRule type="cellIs" dxfId="1366" priority="1501" stopIfTrue="1" operator="equal">
      <formula>"Napkin Hs"</formula>
    </cfRule>
    <cfRule type="cellIs" dxfId="1365" priority="1506" stopIfTrue="1" operator="equal">
      <formula>"Towel"</formula>
    </cfRule>
    <cfRule type="cellIs" dxfId="1364" priority="1507" stopIfTrue="1" operator="equal">
      <formula>"Napkin Hs"</formula>
    </cfRule>
    <cfRule type="cellIs" dxfId="1363" priority="1516" stopIfTrue="1" operator="equal">
      <formula>"Towel"</formula>
    </cfRule>
    <cfRule type="cellIs" dxfId="1362" priority="1517" stopIfTrue="1" operator="equal">
      <formula>"Napkin Hs"</formula>
    </cfRule>
    <cfRule type="cellIs" dxfId="1361" priority="1522" stopIfTrue="1" operator="equal">
      <formula>"Towel"</formula>
    </cfRule>
    <cfRule type="cellIs" dxfId="1360" priority="1523" stopIfTrue="1" operator="equal">
      <formula>"Napkin Hs"</formula>
    </cfRule>
    <cfRule type="cellIs" dxfId="1359" priority="1524" stopIfTrue="1" operator="equal">
      <formula>"Towel"</formula>
    </cfRule>
    <cfRule type="cellIs" dxfId="1358" priority="1525" stopIfTrue="1" operator="equal">
      <formula>"Napkin Hs"</formula>
    </cfRule>
    <cfRule type="cellIs" dxfId="1357" priority="1530" stopIfTrue="1" operator="equal">
      <formula>"Towel"</formula>
    </cfRule>
    <cfRule type="cellIs" dxfId="1356" priority="1531" stopIfTrue="1" operator="equal">
      <formula>"Napkin Hs"</formula>
    </cfRule>
    <cfRule type="cellIs" dxfId="1355" priority="1540" stopIfTrue="1" operator="equal">
      <formula>"Towel"</formula>
    </cfRule>
    <cfRule type="cellIs" dxfId="1354" priority="1541" stopIfTrue="1" operator="equal">
      <formula>"Napkin Hs"</formula>
    </cfRule>
    <cfRule type="cellIs" dxfId="1353" priority="1542" stopIfTrue="1" operator="equal">
      <formula>"Towel"</formula>
    </cfRule>
    <cfRule type="cellIs" dxfId="1352" priority="1543" stopIfTrue="1" operator="equal">
      <formula>"Napkin Hs"</formula>
    </cfRule>
    <cfRule type="cellIs" dxfId="1351" priority="1548" stopIfTrue="1" operator="equal">
      <formula>"Towel"</formula>
    </cfRule>
    <cfRule type="cellIs" dxfId="1350" priority="1549" stopIfTrue="1" operator="equal">
      <formula>"Napkin Hs"</formula>
    </cfRule>
    <cfRule type="cellIs" dxfId="1349" priority="1558" stopIfTrue="1" operator="equal">
      <formula>"Towel"</formula>
    </cfRule>
    <cfRule type="cellIs" dxfId="1348" priority="1559" stopIfTrue="1" operator="equal">
      <formula>"Napkin Hs"</formula>
    </cfRule>
    <cfRule type="cellIs" dxfId="1347" priority="1560" stopIfTrue="1" operator="equal">
      <formula>"Towel"</formula>
    </cfRule>
    <cfRule type="cellIs" dxfId="1346" priority="1561" stopIfTrue="1" operator="equal">
      <formula>"Napkin Hs"</formula>
    </cfRule>
    <cfRule type="cellIs" dxfId="1345" priority="1567" stopIfTrue="1" operator="equal">
      <formula>"Napkin Hs"</formula>
    </cfRule>
  </conditionalFormatting>
  <conditionalFormatting sqref="C93">
    <cfRule type="cellIs" dxfId="1344" priority="1566" stopIfTrue="1" operator="equal">
      <formula>"Towel"</formula>
    </cfRule>
  </conditionalFormatting>
  <conditionalFormatting sqref="C93">
    <cfRule type="cellIs" dxfId="1343" priority="1477" stopIfTrue="1" operator="equal">
      <formula>"Napkin Hs"</formula>
    </cfRule>
    <cfRule type="cellIs" dxfId="1342" priority="1478" stopIfTrue="1" operator="equal">
      <formula>"Towel"</formula>
    </cfRule>
    <cfRule type="cellIs" dxfId="1341" priority="1479" stopIfTrue="1" operator="equal">
      <formula>"Napkin Hs"</formula>
    </cfRule>
    <cfRule type="cellIs" dxfId="1340" priority="1480" stopIfTrue="1" operator="equal">
      <formula>"Towel"</formula>
    </cfRule>
    <cfRule type="cellIs" dxfId="1339" priority="1481" stopIfTrue="1" operator="equal">
      <formula>"Napkin Hs"</formula>
    </cfRule>
    <cfRule type="cellIs" dxfId="1338" priority="1482" stopIfTrue="1" operator="equal">
      <formula>"Towel"</formula>
    </cfRule>
    <cfRule type="cellIs" dxfId="1337" priority="1483" stopIfTrue="1" operator="equal">
      <formula>"Napkin Hs"</formula>
    </cfRule>
    <cfRule type="cellIs" dxfId="1336" priority="1484" stopIfTrue="1" operator="equal">
      <formula>"Towel"</formula>
    </cfRule>
    <cfRule type="cellIs" dxfId="1335" priority="1485" stopIfTrue="1" operator="equal">
      <formula>"Napkin Hs"</formula>
    </cfRule>
    <cfRule type="cellIs" dxfId="1334" priority="1488" stopIfTrue="1" operator="equal">
      <formula>"Towel"</formula>
    </cfRule>
    <cfRule type="cellIs" dxfId="1333" priority="1489" stopIfTrue="1" operator="equal">
      <formula>"Napkin Hs"</formula>
    </cfRule>
    <cfRule type="cellIs" dxfId="1332" priority="1490" stopIfTrue="1" operator="equal">
      <formula>"Towel"</formula>
    </cfRule>
    <cfRule type="cellIs" dxfId="1331" priority="1491" stopIfTrue="1" operator="equal">
      <formula>"Napkin Hs"</formula>
    </cfRule>
    <cfRule type="cellIs" dxfId="1330" priority="1494" stopIfTrue="1" operator="equal">
      <formula>"Towel"</formula>
    </cfRule>
    <cfRule type="cellIs" dxfId="1329" priority="1495" stopIfTrue="1" operator="equal">
      <formula>"Napkin Hs"</formula>
    </cfRule>
    <cfRule type="cellIs" dxfId="1328" priority="1496" stopIfTrue="1" operator="equal">
      <formula>"Towel"</formula>
    </cfRule>
    <cfRule type="cellIs" dxfId="1327" priority="1497" stopIfTrue="1" operator="equal">
      <formula>"Napkin Hs"</formula>
    </cfRule>
    <cfRule type="cellIs" dxfId="1326" priority="1502" stopIfTrue="1" operator="equal">
      <formula>"Towel"</formula>
    </cfRule>
    <cfRule type="cellIs" dxfId="1325" priority="1503" stopIfTrue="1" operator="equal">
      <formula>"Napkin Hs"</formula>
    </cfRule>
    <cfRule type="cellIs" dxfId="1324" priority="1504" stopIfTrue="1" operator="equal">
      <formula>"Towel"</formula>
    </cfRule>
    <cfRule type="cellIs" dxfId="1323" priority="1505" stopIfTrue="1" operator="equal">
      <formula>"Napkin Hs"</formula>
    </cfRule>
    <cfRule type="cellIs" dxfId="1322" priority="1508" stopIfTrue="1" operator="equal">
      <formula>"Towel"</formula>
    </cfRule>
    <cfRule type="cellIs" dxfId="1321" priority="1509" stopIfTrue="1" operator="equal">
      <formula>"Napkin Hs"</formula>
    </cfRule>
    <cfRule type="cellIs" dxfId="1320" priority="1510" stopIfTrue="1" operator="equal">
      <formula>"Towel"</formula>
    </cfRule>
    <cfRule type="cellIs" dxfId="1319" priority="1511" stopIfTrue="1" operator="equal">
      <formula>"Napkin Hs"</formula>
    </cfRule>
    <cfRule type="cellIs" dxfId="1318" priority="1512" stopIfTrue="1" operator="equal">
      <formula>"Towel"</formula>
    </cfRule>
    <cfRule type="cellIs" dxfId="1317" priority="1513" stopIfTrue="1" operator="equal">
      <formula>"Napkin Hs"</formula>
    </cfRule>
    <cfRule type="cellIs" dxfId="1316" priority="1514" stopIfTrue="1" operator="equal">
      <formula>"Towel"</formula>
    </cfRule>
    <cfRule type="cellIs" dxfId="1315" priority="1515" stopIfTrue="1" operator="equal">
      <formula>"Napkin Hs"</formula>
    </cfRule>
    <cfRule type="cellIs" dxfId="1314" priority="1518" stopIfTrue="1" operator="equal">
      <formula>"Towel"</formula>
    </cfRule>
    <cfRule type="cellIs" dxfId="1313" priority="1519" stopIfTrue="1" operator="equal">
      <formula>"Napkin Hs"</formula>
    </cfRule>
    <cfRule type="cellIs" dxfId="1312" priority="1520" stopIfTrue="1" operator="equal">
      <formula>"Towel"</formula>
    </cfRule>
    <cfRule type="cellIs" dxfId="1311" priority="1521" stopIfTrue="1" operator="equal">
      <formula>"Napkin Hs"</formula>
    </cfRule>
    <cfRule type="cellIs" dxfId="1310" priority="1526" stopIfTrue="1" operator="equal">
      <formula>"Towel"</formula>
    </cfRule>
    <cfRule type="cellIs" dxfId="1309" priority="1527" stopIfTrue="1" operator="equal">
      <formula>"Napkin Hs"</formula>
    </cfRule>
    <cfRule type="cellIs" dxfId="1308" priority="1528" stopIfTrue="1" operator="equal">
      <formula>"Towel"</formula>
    </cfRule>
    <cfRule type="cellIs" dxfId="1307" priority="1529" stopIfTrue="1" operator="equal">
      <formula>"Napkin Hs"</formula>
    </cfRule>
    <cfRule type="cellIs" dxfId="1306" priority="1532" stopIfTrue="1" operator="equal">
      <formula>"Towel"</formula>
    </cfRule>
    <cfRule type="cellIs" dxfId="1305" priority="1533" stopIfTrue="1" operator="equal">
      <formula>"Napkin Hs"</formula>
    </cfRule>
    <cfRule type="cellIs" dxfId="1304" priority="1534" stopIfTrue="1" operator="equal">
      <formula>"Towel"</formula>
    </cfRule>
    <cfRule type="cellIs" dxfId="1303" priority="1535" stopIfTrue="1" operator="equal">
      <formula>"Napkin Hs"</formula>
    </cfRule>
    <cfRule type="cellIs" dxfId="1302" priority="1536" stopIfTrue="1" operator="equal">
      <formula>"Towel"</formula>
    </cfRule>
    <cfRule type="cellIs" dxfId="1301" priority="1537" stopIfTrue="1" operator="equal">
      <formula>"Napkin Hs"</formula>
    </cfRule>
    <cfRule type="cellIs" dxfId="1300" priority="1538" stopIfTrue="1" operator="equal">
      <formula>"Towel"</formula>
    </cfRule>
    <cfRule type="cellIs" dxfId="1299" priority="1539" stopIfTrue="1" operator="equal">
      <formula>"Napkin Hs"</formula>
    </cfRule>
    <cfRule type="cellIs" dxfId="1298" priority="1544" stopIfTrue="1" operator="equal">
      <formula>"Towel"</formula>
    </cfRule>
    <cfRule type="cellIs" dxfId="1297" priority="1545" stopIfTrue="1" operator="equal">
      <formula>"Napkin Hs"</formula>
    </cfRule>
    <cfRule type="cellIs" dxfId="1296" priority="1546" stopIfTrue="1" operator="equal">
      <formula>"Towel"</formula>
    </cfRule>
    <cfRule type="cellIs" dxfId="1295" priority="1547" stopIfTrue="1" operator="equal">
      <formula>"Napkin Hs"</formula>
    </cfRule>
    <cfRule type="cellIs" dxfId="1294" priority="1550" stopIfTrue="1" operator="equal">
      <formula>"Towel"</formula>
    </cfRule>
    <cfRule type="cellIs" dxfId="1293" priority="1551" stopIfTrue="1" operator="equal">
      <formula>"Napkin Hs"</formula>
    </cfRule>
    <cfRule type="cellIs" dxfId="1292" priority="1552" stopIfTrue="1" operator="equal">
      <formula>"Towel"</formula>
    </cfRule>
    <cfRule type="cellIs" dxfId="1291" priority="1553" stopIfTrue="1" operator="equal">
      <formula>"Napkin Hs"</formula>
    </cfRule>
    <cfRule type="cellIs" dxfId="1290" priority="1554" stopIfTrue="1" operator="equal">
      <formula>"Towel"</formula>
    </cfRule>
    <cfRule type="cellIs" dxfId="1289" priority="1555" stopIfTrue="1" operator="equal">
      <formula>"Napkin Hs"</formula>
    </cfRule>
    <cfRule type="cellIs" dxfId="1288" priority="1556" stopIfTrue="1" operator="equal">
      <formula>"Towel"</formula>
    </cfRule>
    <cfRule type="cellIs" dxfId="1287" priority="1557" stopIfTrue="1" operator="equal">
      <formula>"Napkin Hs"</formula>
    </cfRule>
    <cfRule type="cellIs" dxfId="1286" priority="1562" stopIfTrue="1" operator="equal">
      <formula>"Towel"</formula>
    </cfRule>
    <cfRule type="cellIs" dxfId="1285" priority="1563" stopIfTrue="1" operator="equal">
      <formula>"Napkin Hs"</formula>
    </cfRule>
    <cfRule type="cellIs" dxfId="1284" priority="1564" stopIfTrue="1" operator="equal">
      <formula>"Towel"</formula>
    </cfRule>
    <cfRule type="cellIs" dxfId="1283" priority="1565" stopIfTrue="1" operator="equal">
      <formula>"Napkin Hs"</formula>
    </cfRule>
    <cfRule type="cellIs" dxfId="1282" priority="1568" stopIfTrue="1" operator="equal">
      <formula>"Towel"</formula>
    </cfRule>
    <cfRule type="cellIs" dxfId="1281" priority="1569" stopIfTrue="1" operator="equal">
      <formula>"Napkin Hs"</formula>
    </cfRule>
    <cfRule type="cellIs" dxfId="1280" priority="1570" stopIfTrue="1" operator="equal">
      <formula>"Towel"</formula>
    </cfRule>
    <cfRule type="cellIs" dxfId="1279" priority="1571" stopIfTrue="1" operator="equal">
      <formula>"Napkin Hs"</formula>
    </cfRule>
  </conditionalFormatting>
  <conditionalFormatting sqref="C93">
    <cfRule type="cellIs" dxfId="1278" priority="1475" stopIfTrue="1" operator="equal">
      <formula>"Napkin Hs"</formula>
    </cfRule>
  </conditionalFormatting>
  <conditionalFormatting sqref="C93">
    <cfRule type="cellIs" dxfId="1277" priority="1474" stopIfTrue="1" operator="equal">
      <formula>"Napkin Hs"</formula>
    </cfRule>
  </conditionalFormatting>
  <conditionalFormatting sqref="C93">
    <cfRule type="cellIs" dxfId="1276" priority="1473" stopIfTrue="1" operator="equal">
      <formula>"Napkin Hs"</formula>
    </cfRule>
  </conditionalFormatting>
  <conditionalFormatting sqref="C93">
    <cfRule type="cellIs" dxfId="1275" priority="1472" stopIfTrue="1" operator="equal">
      <formula>"Napkin Hs"</formula>
    </cfRule>
  </conditionalFormatting>
  <conditionalFormatting sqref="C93">
    <cfRule type="cellIs" dxfId="1274" priority="1471" stopIfTrue="1" operator="equal">
      <formula>"Napkin Hs"</formula>
    </cfRule>
  </conditionalFormatting>
  <conditionalFormatting sqref="C93">
    <cfRule type="cellIs" dxfId="1273" priority="1470" stopIfTrue="1" operator="equal">
      <formula>"Napkin Hs"</formula>
    </cfRule>
  </conditionalFormatting>
  <conditionalFormatting sqref="C93">
    <cfRule type="cellIs" dxfId="1272" priority="1466" stopIfTrue="1" operator="equal">
      <formula>"Towel"</formula>
    </cfRule>
    <cfRule type="cellIs" dxfId="1271" priority="1467" stopIfTrue="1" operator="equal">
      <formula>"Napkin Hs"</formula>
    </cfRule>
  </conditionalFormatting>
  <conditionalFormatting sqref="C93">
    <cfRule type="cellIs" dxfId="1270" priority="1468" stopIfTrue="1" operator="equal">
      <formula>"Towel"</formula>
    </cfRule>
    <cfRule type="cellIs" dxfId="1269" priority="1469" stopIfTrue="1" operator="equal">
      <formula>"Napkin Hs"</formula>
    </cfRule>
  </conditionalFormatting>
  <conditionalFormatting sqref="C93">
    <cfRule type="cellIs" dxfId="1268" priority="1462" stopIfTrue="1" operator="equal">
      <formula>"Towel"</formula>
    </cfRule>
    <cfRule type="cellIs" dxfId="1267" priority="1463" stopIfTrue="1" operator="equal">
      <formula>"Napkin Hs"</formula>
    </cfRule>
  </conditionalFormatting>
  <conditionalFormatting sqref="C93">
    <cfRule type="cellIs" dxfId="1266" priority="1464" stopIfTrue="1" operator="equal">
      <formula>"Towel"</formula>
    </cfRule>
    <cfRule type="cellIs" dxfId="1265" priority="1465" stopIfTrue="1" operator="equal">
      <formula>"Napkin Hs"</formula>
    </cfRule>
  </conditionalFormatting>
  <conditionalFormatting sqref="C93">
    <cfRule type="cellIs" dxfId="1264" priority="1460" stopIfTrue="1" operator="equal">
      <formula>"Towel"</formula>
    </cfRule>
    <cfRule type="cellIs" dxfId="1263" priority="1461" stopIfTrue="1" operator="equal">
      <formula>"Napkin Hs"</formula>
    </cfRule>
  </conditionalFormatting>
  <conditionalFormatting sqref="C93">
    <cfRule type="cellIs" dxfId="1262" priority="1456" stopIfTrue="1" operator="equal">
      <formula>"Towel"</formula>
    </cfRule>
    <cfRule type="cellIs" dxfId="1261" priority="1457" stopIfTrue="1" operator="equal">
      <formula>"Napkin Hs"</formula>
    </cfRule>
  </conditionalFormatting>
  <conditionalFormatting sqref="C93">
    <cfRule type="cellIs" dxfId="1260" priority="1458" stopIfTrue="1" operator="equal">
      <formula>"Towel"</formula>
    </cfRule>
    <cfRule type="cellIs" dxfId="1259" priority="1459" stopIfTrue="1" operator="equal">
      <formula>"Napkin Hs"</formula>
    </cfRule>
  </conditionalFormatting>
  <conditionalFormatting sqref="C93">
    <cfRule type="cellIs" dxfId="1258" priority="1452" stopIfTrue="1" operator="equal">
      <formula>"Towel"</formula>
    </cfRule>
    <cfRule type="cellIs" dxfId="1257" priority="1453" stopIfTrue="1" operator="equal">
      <formula>"Napkin Hs"</formula>
    </cfRule>
  </conditionalFormatting>
  <conditionalFormatting sqref="C93">
    <cfRule type="cellIs" dxfId="1256" priority="1454" stopIfTrue="1" operator="equal">
      <formula>"Towel"</formula>
    </cfRule>
    <cfRule type="cellIs" dxfId="1255" priority="1455" stopIfTrue="1" operator="equal">
      <formula>"Napkin Hs"</formula>
    </cfRule>
  </conditionalFormatting>
  <conditionalFormatting sqref="C93">
    <cfRule type="cellIs" dxfId="1254" priority="1450" stopIfTrue="1" operator="equal">
      <formula>"Towel"</formula>
    </cfRule>
    <cfRule type="cellIs" dxfId="1253" priority="1451" stopIfTrue="1" operator="equal">
      <formula>"Napkin Hs"</formula>
    </cfRule>
  </conditionalFormatting>
  <conditionalFormatting sqref="C93">
    <cfRule type="cellIs" dxfId="1252" priority="1444" stopIfTrue="1" operator="equal">
      <formula>"Towel"</formula>
    </cfRule>
    <cfRule type="cellIs" dxfId="1251" priority="1445" stopIfTrue="1" operator="equal">
      <formula>"Napkin Hs"</formula>
    </cfRule>
  </conditionalFormatting>
  <conditionalFormatting sqref="C93">
    <cfRule type="cellIs" dxfId="1250" priority="1448" stopIfTrue="1" operator="equal">
      <formula>"Towel"</formula>
    </cfRule>
    <cfRule type="cellIs" dxfId="1249" priority="1449" stopIfTrue="1" operator="equal">
      <formula>"Napkin Hs"</formula>
    </cfRule>
  </conditionalFormatting>
  <conditionalFormatting sqref="C93">
    <cfRule type="cellIs" dxfId="1248" priority="1446" stopIfTrue="1" operator="equal">
      <formula>"Towel"</formula>
    </cfRule>
    <cfRule type="cellIs" dxfId="1247" priority="1447" stopIfTrue="1" operator="equal">
      <formula>"Napkin Hs"</formula>
    </cfRule>
  </conditionalFormatting>
  <conditionalFormatting sqref="C93">
    <cfRule type="cellIs" dxfId="1246" priority="1438" stopIfTrue="1" operator="equal">
      <formula>"Towel"</formula>
    </cfRule>
    <cfRule type="cellIs" dxfId="1245" priority="1439" stopIfTrue="1" operator="equal">
      <formula>"Napkin Hs"</formula>
    </cfRule>
  </conditionalFormatting>
  <conditionalFormatting sqref="C93">
    <cfRule type="cellIs" dxfId="1244" priority="1440" stopIfTrue="1" operator="equal">
      <formula>"Towel"</formula>
    </cfRule>
    <cfRule type="cellIs" dxfId="1243" priority="1441" stopIfTrue="1" operator="equal">
      <formula>"Napkin Hs"</formula>
    </cfRule>
  </conditionalFormatting>
  <conditionalFormatting sqref="C93">
    <cfRule type="cellIs" dxfId="1242" priority="1442" stopIfTrue="1" operator="equal">
      <formula>"Towel"</formula>
    </cfRule>
    <cfRule type="cellIs" dxfId="1241" priority="1443" stopIfTrue="1" operator="equal">
      <formula>"Napkin Hs"</formula>
    </cfRule>
  </conditionalFormatting>
  <conditionalFormatting sqref="C93">
    <cfRule type="cellIs" dxfId="1240" priority="1436" stopIfTrue="1" operator="equal">
      <formula>"Towel"</formula>
    </cfRule>
    <cfRule type="cellIs" dxfId="1239" priority="1437" stopIfTrue="1" operator="equal">
      <formula>"Napkin Hs"</formula>
    </cfRule>
  </conditionalFormatting>
  <conditionalFormatting sqref="C93">
    <cfRule type="cellIs" dxfId="1238" priority="1434" stopIfTrue="1" operator="equal">
      <formula>"Towel"</formula>
    </cfRule>
    <cfRule type="cellIs" dxfId="1237" priority="1435" stopIfTrue="1" operator="equal">
      <formula>"Napkin Hs"</formula>
    </cfRule>
  </conditionalFormatting>
  <conditionalFormatting sqref="C93">
    <cfRule type="cellIs" dxfId="1236" priority="1410" stopIfTrue="1" operator="equal">
      <formula>"Towel"</formula>
    </cfRule>
  </conditionalFormatting>
  <conditionalFormatting sqref="C93">
    <cfRule type="cellIs" dxfId="1235" priority="1411" stopIfTrue="1" operator="equal">
      <formula>"Napkin Hs"</formula>
    </cfRule>
    <cfRule type="cellIs" dxfId="1234" priority="1416" stopIfTrue="1" operator="equal">
      <formula>"Towel"</formula>
    </cfRule>
    <cfRule type="cellIs" dxfId="1233" priority="1417" stopIfTrue="1" operator="equal">
      <formula>"Napkin Hs"</formula>
    </cfRule>
    <cfRule type="cellIs" dxfId="1232" priority="1426" stopIfTrue="1" operator="equal">
      <formula>"Towel"</formula>
    </cfRule>
    <cfRule type="cellIs" dxfId="1231" priority="1427" stopIfTrue="1" operator="equal">
      <formula>"Napkin Hs"</formula>
    </cfRule>
    <cfRule type="cellIs" dxfId="1230" priority="1432" stopIfTrue="1" operator="equal">
      <formula>"Towel"</formula>
    </cfRule>
    <cfRule type="cellIs" dxfId="1229" priority="1433" stopIfTrue="1" operator="equal">
      <formula>"Napkin Hs"</formula>
    </cfRule>
  </conditionalFormatting>
  <conditionalFormatting sqref="C93">
    <cfRule type="cellIs" dxfId="1228" priority="1412" stopIfTrue="1" operator="equal">
      <formula>"Towel"</formula>
    </cfRule>
    <cfRule type="cellIs" dxfId="1227" priority="1413" stopIfTrue="1" operator="equal">
      <formula>"Napkin Hs"</formula>
    </cfRule>
    <cfRule type="cellIs" dxfId="1226" priority="1414" stopIfTrue="1" operator="equal">
      <formula>"Towel"</formula>
    </cfRule>
    <cfRule type="cellIs" dxfId="1225" priority="1415" stopIfTrue="1" operator="equal">
      <formula>"Napkin Hs"</formula>
    </cfRule>
    <cfRule type="cellIs" dxfId="1224" priority="1418" stopIfTrue="1" operator="equal">
      <formula>"Towel"</formula>
    </cfRule>
    <cfRule type="cellIs" dxfId="1223" priority="1419" stopIfTrue="1" operator="equal">
      <formula>"Napkin Hs"</formula>
    </cfRule>
    <cfRule type="cellIs" dxfId="1222" priority="1420" stopIfTrue="1" operator="equal">
      <formula>"Towel"</formula>
    </cfRule>
    <cfRule type="cellIs" dxfId="1221" priority="1421" stopIfTrue="1" operator="equal">
      <formula>"Napkin Hs"</formula>
    </cfRule>
    <cfRule type="cellIs" dxfId="1220" priority="1422" stopIfTrue="1" operator="equal">
      <formula>"Towel"</formula>
    </cfRule>
    <cfRule type="cellIs" dxfId="1219" priority="1423" stopIfTrue="1" operator="equal">
      <formula>"Napkin Hs"</formula>
    </cfRule>
    <cfRule type="cellIs" dxfId="1218" priority="1424" stopIfTrue="1" operator="equal">
      <formula>"Towel"</formula>
    </cfRule>
    <cfRule type="cellIs" dxfId="1217" priority="1425" stopIfTrue="1" operator="equal">
      <formula>"Napkin Hs"</formula>
    </cfRule>
    <cfRule type="cellIs" dxfId="1216" priority="1428" stopIfTrue="1" operator="equal">
      <formula>"Towel"</formula>
    </cfRule>
    <cfRule type="cellIs" dxfId="1215" priority="1429" stopIfTrue="1" operator="equal">
      <formula>"Napkin Hs"</formula>
    </cfRule>
    <cfRule type="cellIs" dxfId="1214" priority="1431" stopIfTrue="1" operator="equal">
      <formula>"Napkin Hs"</formula>
    </cfRule>
  </conditionalFormatting>
  <conditionalFormatting sqref="C93">
    <cfRule type="cellIs" dxfId="1213" priority="1430" stopIfTrue="1" operator="equal">
      <formula>"Towel"</formula>
    </cfRule>
  </conditionalFormatting>
  <conditionalFormatting sqref="C93">
    <cfRule type="cellIs" dxfId="1212" priority="1408" stopIfTrue="1" operator="equal">
      <formula>"Towel"</formula>
    </cfRule>
    <cfRule type="cellIs" dxfId="1211" priority="1409" stopIfTrue="1" operator="equal">
      <formula>"Napkin Hs"</formula>
    </cfRule>
  </conditionalFormatting>
  <conditionalFormatting sqref="C93">
    <cfRule type="cellIs" dxfId="1210" priority="1407" stopIfTrue="1" operator="equal">
      <formula>"Napkin Hs"</formula>
    </cfRule>
  </conditionalFormatting>
  <conditionalFormatting sqref="C93">
    <cfRule type="cellIs" dxfId="1209" priority="1406" stopIfTrue="1" operator="equal">
      <formula>"Towel"</formula>
    </cfRule>
  </conditionalFormatting>
  <conditionalFormatting sqref="C93">
    <cfRule type="cellIs" dxfId="1208" priority="1404" stopIfTrue="1" operator="equal">
      <formula>"Towel"</formula>
    </cfRule>
  </conditionalFormatting>
  <conditionalFormatting sqref="C93">
    <cfRule type="cellIs" dxfId="1207" priority="1405" stopIfTrue="1" operator="equal">
      <formula>"Napkin Hs"</formula>
    </cfRule>
  </conditionalFormatting>
  <conditionalFormatting sqref="C93">
    <cfRule type="cellIs" dxfId="1206" priority="1308" stopIfTrue="1" operator="equal">
      <formula>"Towel"</formula>
    </cfRule>
  </conditionalFormatting>
  <conditionalFormatting sqref="C93">
    <cfRule type="cellIs" dxfId="1205" priority="1318" stopIfTrue="1" operator="equal">
      <formula>"Towel"</formula>
    </cfRule>
    <cfRule type="cellIs" dxfId="1204" priority="1319" stopIfTrue="1" operator="equal">
      <formula>"Napkin Hs"</formula>
    </cfRule>
    <cfRule type="cellIs" dxfId="1203" priority="1324" stopIfTrue="1" operator="equal">
      <formula>"Towel"</formula>
    </cfRule>
    <cfRule type="cellIs" dxfId="1202" priority="1325" stopIfTrue="1" operator="equal">
      <formula>"Napkin Hs"</formula>
    </cfRule>
    <cfRule type="cellIs" dxfId="1201" priority="1330" stopIfTrue="1" operator="equal">
      <formula>"Towel"</formula>
    </cfRule>
    <cfRule type="cellIs" dxfId="1200" priority="1331" stopIfTrue="1" operator="equal">
      <formula>"Napkin Hs"</formula>
    </cfRule>
    <cfRule type="cellIs" dxfId="1199" priority="1332" stopIfTrue="1" operator="equal">
      <formula>"Towel"</formula>
    </cfRule>
    <cfRule type="cellIs" dxfId="1198" priority="1333" stopIfTrue="1" operator="equal">
      <formula>"Napkin Hs"</formula>
    </cfRule>
    <cfRule type="cellIs" dxfId="1197" priority="1338" stopIfTrue="1" operator="equal">
      <formula>"Towel"</formula>
    </cfRule>
    <cfRule type="cellIs" dxfId="1196" priority="1339" stopIfTrue="1" operator="equal">
      <formula>"Napkin Hs"</formula>
    </cfRule>
    <cfRule type="cellIs" dxfId="1195" priority="1348" stopIfTrue="1" operator="equal">
      <formula>"Towel"</formula>
    </cfRule>
    <cfRule type="cellIs" dxfId="1194" priority="1349" stopIfTrue="1" operator="equal">
      <formula>"Napkin Hs"</formula>
    </cfRule>
    <cfRule type="cellIs" dxfId="1193" priority="1354" stopIfTrue="1" operator="equal">
      <formula>"Towel"</formula>
    </cfRule>
    <cfRule type="cellIs" dxfId="1192" priority="1355" stopIfTrue="1" operator="equal">
      <formula>"Napkin Hs"</formula>
    </cfRule>
    <cfRule type="cellIs" dxfId="1191" priority="1356" stopIfTrue="1" operator="equal">
      <formula>"Towel"</formula>
    </cfRule>
    <cfRule type="cellIs" dxfId="1190" priority="1357" stopIfTrue="1" operator="equal">
      <formula>"Napkin Hs"</formula>
    </cfRule>
    <cfRule type="cellIs" dxfId="1189" priority="1362" stopIfTrue="1" operator="equal">
      <formula>"Towel"</formula>
    </cfRule>
    <cfRule type="cellIs" dxfId="1188" priority="1363" stopIfTrue="1" operator="equal">
      <formula>"Napkin Hs"</formula>
    </cfRule>
    <cfRule type="cellIs" dxfId="1187" priority="1372" stopIfTrue="1" operator="equal">
      <formula>"Towel"</formula>
    </cfRule>
    <cfRule type="cellIs" dxfId="1186" priority="1373" stopIfTrue="1" operator="equal">
      <formula>"Napkin Hs"</formula>
    </cfRule>
    <cfRule type="cellIs" dxfId="1185" priority="1374" stopIfTrue="1" operator="equal">
      <formula>"Towel"</formula>
    </cfRule>
    <cfRule type="cellIs" dxfId="1184" priority="1375" stopIfTrue="1" operator="equal">
      <formula>"Napkin Hs"</formula>
    </cfRule>
    <cfRule type="cellIs" dxfId="1183" priority="1380" stopIfTrue="1" operator="equal">
      <formula>"Towel"</formula>
    </cfRule>
    <cfRule type="cellIs" dxfId="1182" priority="1381" stopIfTrue="1" operator="equal">
      <formula>"Napkin Hs"</formula>
    </cfRule>
    <cfRule type="cellIs" dxfId="1181" priority="1390" stopIfTrue="1" operator="equal">
      <formula>"Towel"</formula>
    </cfRule>
    <cfRule type="cellIs" dxfId="1180" priority="1391" stopIfTrue="1" operator="equal">
      <formula>"Napkin Hs"</formula>
    </cfRule>
    <cfRule type="cellIs" dxfId="1179" priority="1392" stopIfTrue="1" operator="equal">
      <formula>"Towel"</formula>
    </cfRule>
    <cfRule type="cellIs" dxfId="1178" priority="1393" stopIfTrue="1" operator="equal">
      <formula>"Napkin Hs"</formula>
    </cfRule>
    <cfRule type="cellIs" dxfId="1177" priority="1399" stopIfTrue="1" operator="equal">
      <formula>"Napkin Hs"</formula>
    </cfRule>
  </conditionalFormatting>
  <conditionalFormatting sqref="C93">
    <cfRule type="cellIs" dxfId="1176" priority="1398" stopIfTrue="1" operator="equal">
      <formula>"Towel"</formula>
    </cfRule>
  </conditionalFormatting>
  <conditionalFormatting sqref="C93">
    <cfRule type="cellIs" dxfId="1175" priority="1309" stopIfTrue="1" operator="equal">
      <formula>"Napkin Hs"</formula>
    </cfRule>
    <cfRule type="cellIs" dxfId="1174" priority="1310" stopIfTrue="1" operator="equal">
      <formula>"Towel"</formula>
    </cfRule>
    <cfRule type="cellIs" dxfId="1173" priority="1311" stopIfTrue="1" operator="equal">
      <formula>"Napkin Hs"</formula>
    </cfRule>
    <cfRule type="cellIs" dxfId="1172" priority="1312" stopIfTrue="1" operator="equal">
      <formula>"Towel"</formula>
    </cfRule>
    <cfRule type="cellIs" dxfId="1171" priority="1313" stopIfTrue="1" operator="equal">
      <formula>"Napkin Hs"</formula>
    </cfRule>
    <cfRule type="cellIs" dxfId="1170" priority="1314" stopIfTrue="1" operator="equal">
      <formula>"Towel"</formula>
    </cfRule>
    <cfRule type="cellIs" dxfId="1169" priority="1315" stopIfTrue="1" operator="equal">
      <formula>"Napkin Hs"</formula>
    </cfRule>
    <cfRule type="cellIs" dxfId="1168" priority="1316" stopIfTrue="1" operator="equal">
      <formula>"Towel"</formula>
    </cfRule>
    <cfRule type="cellIs" dxfId="1167" priority="1317" stopIfTrue="1" operator="equal">
      <formula>"Napkin Hs"</formula>
    </cfRule>
    <cfRule type="cellIs" dxfId="1166" priority="1320" stopIfTrue="1" operator="equal">
      <formula>"Towel"</formula>
    </cfRule>
    <cfRule type="cellIs" dxfId="1165" priority="1321" stopIfTrue="1" operator="equal">
      <formula>"Napkin Hs"</formula>
    </cfRule>
    <cfRule type="cellIs" dxfId="1164" priority="1322" stopIfTrue="1" operator="equal">
      <formula>"Towel"</formula>
    </cfRule>
    <cfRule type="cellIs" dxfId="1163" priority="1323" stopIfTrue="1" operator="equal">
      <formula>"Napkin Hs"</formula>
    </cfRule>
    <cfRule type="cellIs" dxfId="1162" priority="1326" stopIfTrue="1" operator="equal">
      <formula>"Towel"</formula>
    </cfRule>
    <cfRule type="cellIs" dxfId="1161" priority="1327" stopIfTrue="1" operator="equal">
      <formula>"Napkin Hs"</formula>
    </cfRule>
    <cfRule type="cellIs" dxfId="1160" priority="1328" stopIfTrue="1" operator="equal">
      <formula>"Towel"</formula>
    </cfRule>
    <cfRule type="cellIs" dxfId="1159" priority="1329" stopIfTrue="1" operator="equal">
      <formula>"Napkin Hs"</formula>
    </cfRule>
    <cfRule type="cellIs" dxfId="1158" priority="1334" stopIfTrue="1" operator="equal">
      <formula>"Towel"</formula>
    </cfRule>
    <cfRule type="cellIs" dxfId="1157" priority="1335" stopIfTrue="1" operator="equal">
      <formula>"Napkin Hs"</formula>
    </cfRule>
    <cfRule type="cellIs" dxfId="1156" priority="1336" stopIfTrue="1" operator="equal">
      <formula>"Towel"</formula>
    </cfRule>
    <cfRule type="cellIs" dxfId="1155" priority="1337" stopIfTrue="1" operator="equal">
      <formula>"Napkin Hs"</formula>
    </cfRule>
    <cfRule type="cellIs" dxfId="1154" priority="1340" stopIfTrue="1" operator="equal">
      <formula>"Towel"</formula>
    </cfRule>
    <cfRule type="cellIs" dxfId="1153" priority="1341" stopIfTrue="1" operator="equal">
      <formula>"Napkin Hs"</formula>
    </cfRule>
    <cfRule type="cellIs" dxfId="1152" priority="1342" stopIfTrue="1" operator="equal">
      <formula>"Towel"</formula>
    </cfRule>
    <cfRule type="cellIs" dxfId="1151" priority="1343" stopIfTrue="1" operator="equal">
      <formula>"Napkin Hs"</formula>
    </cfRule>
    <cfRule type="cellIs" dxfId="1150" priority="1344" stopIfTrue="1" operator="equal">
      <formula>"Towel"</formula>
    </cfRule>
    <cfRule type="cellIs" dxfId="1149" priority="1345" stopIfTrue="1" operator="equal">
      <formula>"Napkin Hs"</formula>
    </cfRule>
    <cfRule type="cellIs" dxfId="1148" priority="1346" stopIfTrue="1" operator="equal">
      <formula>"Towel"</formula>
    </cfRule>
    <cfRule type="cellIs" dxfId="1147" priority="1347" stopIfTrue="1" operator="equal">
      <formula>"Napkin Hs"</formula>
    </cfRule>
    <cfRule type="cellIs" dxfId="1146" priority="1350" stopIfTrue="1" operator="equal">
      <formula>"Towel"</formula>
    </cfRule>
    <cfRule type="cellIs" dxfId="1145" priority="1351" stopIfTrue="1" operator="equal">
      <formula>"Napkin Hs"</formula>
    </cfRule>
    <cfRule type="cellIs" dxfId="1144" priority="1352" stopIfTrue="1" operator="equal">
      <formula>"Towel"</formula>
    </cfRule>
    <cfRule type="cellIs" dxfId="1143" priority="1353" stopIfTrue="1" operator="equal">
      <formula>"Napkin Hs"</formula>
    </cfRule>
    <cfRule type="cellIs" dxfId="1142" priority="1358" stopIfTrue="1" operator="equal">
      <formula>"Towel"</formula>
    </cfRule>
    <cfRule type="cellIs" dxfId="1141" priority="1359" stopIfTrue="1" operator="equal">
      <formula>"Napkin Hs"</formula>
    </cfRule>
    <cfRule type="cellIs" dxfId="1140" priority="1360" stopIfTrue="1" operator="equal">
      <formula>"Towel"</formula>
    </cfRule>
    <cfRule type="cellIs" dxfId="1139" priority="1361" stopIfTrue="1" operator="equal">
      <formula>"Napkin Hs"</formula>
    </cfRule>
    <cfRule type="cellIs" dxfId="1138" priority="1364" stopIfTrue="1" operator="equal">
      <formula>"Towel"</formula>
    </cfRule>
    <cfRule type="cellIs" dxfId="1137" priority="1365" stopIfTrue="1" operator="equal">
      <formula>"Napkin Hs"</formula>
    </cfRule>
    <cfRule type="cellIs" dxfId="1136" priority="1366" stopIfTrue="1" operator="equal">
      <formula>"Towel"</formula>
    </cfRule>
    <cfRule type="cellIs" dxfId="1135" priority="1367" stopIfTrue="1" operator="equal">
      <formula>"Napkin Hs"</formula>
    </cfRule>
    <cfRule type="cellIs" dxfId="1134" priority="1368" stopIfTrue="1" operator="equal">
      <formula>"Towel"</formula>
    </cfRule>
    <cfRule type="cellIs" dxfId="1133" priority="1369" stopIfTrue="1" operator="equal">
      <formula>"Napkin Hs"</formula>
    </cfRule>
    <cfRule type="cellIs" dxfId="1132" priority="1370" stopIfTrue="1" operator="equal">
      <formula>"Towel"</formula>
    </cfRule>
    <cfRule type="cellIs" dxfId="1131" priority="1371" stopIfTrue="1" operator="equal">
      <formula>"Napkin Hs"</formula>
    </cfRule>
    <cfRule type="cellIs" dxfId="1130" priority="1376" stopIfTrue="1" operator="equal">
      <formula>"Towel"</formula>
    </cfRule>
    <cfRule type="cellIs" dxfId="1129" priority="1377" stopIfTrue="1" operator="equal">
      <formula>"Napkin Hs"</formula>
    </cfRule>
    <cfRule type="cellIs" dxfId="1128" priority="1378" stopIfTrue="1" operator="equal">
      <formula>"Towel"</formula>
    </cfRule>
    <cfRule type="cellIs" dxfId="1127" priority="1379" stopIfTrue="1" operator="equal">
      <formula>"Napkin Hs"</formula>
    </cfRule>
    <cfRule type="cellIs" dxfId="1126" priority="1382" stopIfTrue="1" operator="equal">
      <formula>"Towel"</formula>
    </cfRule>
    <cfRule type="cellIs" dxfId="1125" priority="1383" stopIfTrue="1" operator="equal">
      <formula>"Napkin Hs"</formula>
    </cfRule>
    <cfRule type="cellIs" dxfId="1124" priority="1384" stopIfTrue="1" operator="equal">
      <formula>"Towel"</formula>
    </cfRule>
    <cfRule type="cellIs" dxfId="1123" priority="1385" stopIfTrue="1" operator="equal">
      <formula>"Napkin Hs"</formula>
    </cfRule>
    <cfRule type="cellIs" dxfId="1122" priority="1386" stopIfTrue="1" operator="equal">
      <formula>"Towel"</formula>
    </cfRule>
    <cfRule type="cellIs" dxfId="1121" priority="1387" stopIfTrue="1" operator="equal">
      <formula>"Napkin Hs"</formula>
    </cfRule>
    <cfRule type="cellIs" dxfId="1120" priority="1388" stopIfTrue="1" operator="equal">
      <formula>"Towel"</formula>
    </cfRule>
    <cfRule type="cellIs" dxfId="1119" priority="1389" stopIfTrue="1" operator="equal">
      <formula>"Napkin Hs"</formula>
    </cfRule>
    <cfRule type="cellIs" dxfId="1118" priority="1394" stopIfTrue="1" operator="equal">
      <formula>"Towel"</formula>
    </cfRule>
    <cfRule type="cellIs" dxfId="1117" priority="1395" stopIfTrue="1" operator="equal">
      <formula>"Napkin Hs"</formula>
    </cfRule>
    <cfRule type="cellIs" dxfId="1116" priority="1396" stopIfTrue="1" operator="equal">
      <formula>"Towel"</formula>
    </cfRule>
    <cfRule type="cellIs" dxfId="1115" priority="1397" stopIfTrue="1" operator="equal">
      <formula>"Napkin Hs"</formula>
    </cfRule>
    <cfRule type="cellIs" dxfId="1114" priority="1400" stopIfTrue="1" operator="equal">
      <formula>"Towel"</formula>
    </cfRule>
    <cfRule type="cellIs" dxfId="1113" priority="1401" stopIfTrue="1" operator="equal">
      <formula>"Napkin Hs"</formula>
    </cfRule>
    <cfRule type="cellIs" dxfId="1112" priority="1402" stopIfTrue="1" operator="equal">
      <formula>"Towel"</formula>
    </cfRule>
    <cfRule type="cellIs" dxfId="1111" priority="1403" stopIfTrue="1" operator="equal">
      <formula>"Napkin Hs"</formula>
    </cfRule>
  </conditionalFormatting>
  <conditionalFormatting sqref="C93">
    <cfRule type="cellIs" dxfId="1110" priority="1307" stopIfTrue="1" operator="equal">
      <formula>"Napkin Hs"</formula>
    </cfRule>
  </conditionalFormatting>
  <conditionalFormatting sqref="C93">
    <cfRule type="cellIs" dxfId="1109" priority="1306" stopIfTrue="1" operator="equal">
      <formula>"Napkin Hs"</formula>
    </cfRule>
  </conditionalFormatting>
  <conditionalFormatting sqref="C93">
    <cfRule type="cellIs" dxfId="1108" priority="1305" stopIfTrue="1" operator="equal">
      <formula>"Napkin Hs"</formula>
    </cfRule>
  </conditionalFormatting>
  <conditionalFormatting sqref="C93">
    <cfRule type="cellIs" dxfId="1107" priority="1304" stopIfTrue="1" operator="equal">
      <formula>"Napkin Hs"</formula>
    </cfRule>
  </conditionalFormatting>
  <conditionalFormatting sqref="C93">
    <cfRule type="cellIs" dxfId="1106" priority="1303" stopIfTrue="1" operator="equal">
      <formula>"Napkin Hs"</formula>
    </cfRule>
  </conditionalFormatting>
  <conditionalFormatting sqref="C93">
    <cfRule type="cellIs" dxfId="1105" priority="1302" stopIfTrue="1" operator="equal">
      <formula>"Napkin Hs"</formula>
    </cfRule>
  </conditionalFormatting>
  <conditionalFormatting sqref="C93">
    <cfRule type="cellIs" dxfId="1104" priority="1298" stopIfTrue="1" operator="equal">
      <formula>"Towel"</formula>
    </cfRule>
    <cfRule type="cellIs" dxfId="1103" priority="1299" stopIfTrue="1" operator="equal">
      <formula>"Napkin Hs"</formula>
    </cfRule>
  </conditionalFormatting>
  <conditionalFormatting sqref="C93">
    <cfRule type="cellIs" dxfId="1102" priority="1300" stopIfTrue="1" operator="equal">
      <formula>"Towel"</formula>
    </cfRule>
    <cfRule type="cellIs" dxfId="1101" priority="1301" stopIfTrue="1" operator="equal">
      <formula>"Napkin Hs"</formula>
    </cfRule>
  </conditionalFormatting>
  <conditionalFormatting sqref="C93">
    <cfRule type="cellIs" dxfId="1100" priority="1294" stopIfTrue="1" operator="equal">
      <formula>"Towel"</formula>
    </cfRule>
    <cfRule type="cellIs" dxfId="1099" priority="1295" stopIfTrue="1" operator="equal">
      <formula>"Napkin Hs"</formula>
    </cfRule>
  </conditionalFormatting>
  <conditionalFormatting sqref="C93">
    <cfRule type="cellIs" dxfId="1098" priority="1296" stopIfTrue="1" operator="equal">
      <formula>"Towel"</formula>
    </cfRule>
    <cfRule type="cellIs" dxfId="1097" priority="1297" stopIfTrue="1" operator="equal">
      <formula>"Napkin Hs"</formula>
    </cfRule>
  </conditionalFormatting>
  <conditionalFormatting sqref="C93">
    <cfRule type="cellIs" dxfId="1096" priority="1700" stopIfTrue="1" operator="equal">
      <formula>"Towel"</formula>
    </cfRule>
    <cfRule type="cellIs" dxfId="1095" priority="1701" stopIfTrue="1" operator="equal">
      <formula>"Napkin Hs"</formula>
    </cfRule>
  </conditionalFormatting>
  <conditionalFormatting sqref="C93">
    <cfRule type="cellIs" dxfId="1094" priority="1696" stopIfTrue="1" operator="equal">
      <formula>"Towel"</formula>
    </cfRule>
    <cfRule type="cellIs" dxfId="1093" priority="1697" stopIfTrue="1" operator="equal">
      <formula>"Napkin Hs"</formula>
    </cfRule>
  </conditionalFormatting>
  <conditionalFormatting sqref="C93">
    <cfRule type="cellIs" dxfId="1092" priority="1698" stopIfTrue="1" operator="equal">
      <formula>"Towel"</formula>
    </cfRule>
    <cfRule type="cellIs" dxfId="1091" priority="1699" stopIfTrue="1" operator="equal">
      <formula>"Napkin Hs"</formula>
    </cfRule>
  </conditionalFormatting>
  <conditionalFormatting sqref="C93">
    <cfRule type="cellIs" dxfId="1090" priority="1692" stopIfTrue="1" operator="equal">
      <formula>"Towel"</formula>
    </cfRule>
    <cfRule type="cellIs" dxfId="1089" priority="1693" stopIfTrue="1" operator="equal">
      <formula>"Napkin Hs"</formula>
    </cfRule>
  </conditionalFormatting>
  <conditionalFormatting sqref="C93">
    <cfRule type="cellIs" dxfId="1088" priority="1694" stopIfTrue="1" operator="equal">
      <formula>"Towel"</formula>
    </cfRule>
    <cfRule type="cellIs" dxfId="1087" priority="1695" stopIfTrue="1" operator="equal">
      <formula>"Napkin Hs"</formula>
    </cfRule>
  </conditionalFormatting>
  <conditionalFormatting sqref="C93">
    <cfRule type="cellIs" dxfId="1086" priority="1690" stopIfTrue="1" operator="equal">
      <formula>"Towel"</formula>
    </cfRule>
    <cfRule type="cellIs" dxfId="1085" priority="1691" stopIfTrue="1" operator="equal">
      <formula>"Napkin Hs"</formula>
    </cfRule>
  </conditionalFormatting>
  <conditionalFormatting sqref="C93">
    <cfRule type="cellIs" dxfId="1084" priority="1688" stopIfTrue="1" operator="equal">
      <formula>"Towel"</formula>
    </cfRule>
    <cfRule type="cellIs" dxfId="1083" priority="1689" stopIfTrue="1" operator="equal">
      <formula>"Napkin Hs"</formula>
    </cfRule>
  </conditionalFormatting>
  <conditionalFormatting sqref="C93">
    <cfRule type="cellIs" dxfId="1082" priority="1684" stopIfTrue="1" operator="equal">
      <formula>"Towel"</formula>
    </cfRule>
    <cfRule type="cellIs" dxfId="1081" priority="1685" stopIfTrue="1" operator="equal">
      <formula>"Napkin Hs"</formula>
    </cfRule>
  </conditionalFormatting>
  <conditionalFormatting sqref="C93">
    <cfRule type="cellIs" dxfId="1080" priority="1687" stopIfTrue="1" operator="equal">
      <formula>"Napkin Hs"</formula>
    </cfRule>
  </conditionalFormatting>
  <conditionalFormatting sqref="C93">
    <cfRule type="cellIs" dxfId="1079" priority="1686" stopIfTrue="1" operator="equal">
      <formula>"Towel"</formula>
    </cfRule>
  </conditionalFormatting>
  <conditionalFormatting sqref="B93">
    <cfRule type="cellIs" dxfId="1078" priority="1292" stopIfTrue="1" operator="equal">
      <formula>"Towel"</formula>
    </cfRule>
    <cfRule type="cellIs" dxfId="1077" priority="1293" stopIfTrue="1" operator="equal">
      <formula>"Napkin Hs"</formula>
    </cfRule>
  </conditionalFormatting>
  <conditionalFormatting sqref="B93">
    <cfRule type="cellIs" dxfId="1076" priority="1290" stopIfTrue="1" operator="equal">
      <formula>"Towel"</formula>
    </cfRule>
    <cfRule type="cellIs" dxfId="1075" priority="1291" stopIfTrue="1" operator="equal">
      <formula>"Napkin Hs"</formula>
    </cfRule>
  </conditionalFormatting>
  <conditionalFormatting sqref="B93">
    <cfRule type="cellIs" dxfId="1074" priority="1288" stopIfTrue="1" operator="equal">
      <formula>"Towel"</formula>
    </cfRule>
    <cfRule type="cellIs" dxfId="1073" priority="1289" stopIfTrue="1" operator="equal">
      <formula>"Napkin Hs"</formula>
    </cfRule>
  </conditionalFormatting>
  <conditionalFormatting sqref="B93">
    <cfRule type="cellIs" dxfId="1072" priority="1286" stopIfTrue="1" operator="equal">
      <formula>"Towel"</formula>
    </cfRule>
    <cfRule type="cellIs" dxfId="1071" priority="1287" stopIfTrue="1" operator="equal">
      <formula>"Napkin Hs"</formula>
    </cfRule>
  </conditionalFormatting>
  <conditionalFormatting sqref="B93">
    <cfRule type="cellIs" dxfId="1070" priority="1284" stopIfTrue="1" operator="equal">
      <formula>"Towel"</formula>
    </cfRule>
    <cfRule type="cellIs" dxfId="1069" priority="1285" stopIfTrue="1" operator="equal">
      <formula>"Napkin Hs"</formula>
    </cfRule>
  </conditionalFormatting>
  <conditionalFormatting sqref="B93">
    <cfRule type="cellIs" dxfId="1068" priority="1282" stopIfTrue="1" operator="equal">
      <formula>"Towel"</formula>
    </cfRule>
    <cfRule type="cellIs" dxfId="1067" priority="1283" stopIfTrue="1" operator="equal">
      <formula>"Napkin Hs"</formula>
    </cfRule>
  </conditionalFormatting>
  <conditionalFormatting sqref="B93">
    <cfRule type="cellIs" dxfId="1066" priority="1280" stopIfTrue="1" operator="equal">
      <formula>"Towel"</formula>
    </cfRule>
    <cfRule type="cellIs" dxfId="1065" priority="1281" stopIfTrue="1" operator="equal">
      <formula>"Napkin Hs"</formula>
    </cfRule>
  </conditionalFormatting>
  <conditionalFormatting sqref="B93">
    <cfRule type="cellIs" dxfId="1064" priority="1278" stopIfTrue="1" operator="equal">
      <formula>"Towel"</formula>
    </cfRule>
    <cfRule type="cellIs" dxfId="1063" priority="1279" stopIfTrue="1" operator="equal">
      <formula>"Napkin Hs"</formula>
    </cfRule>
  </conditionalFormatting>
  <conditionalFormatting sqref="B93">
    <cfRule type="cellIs" dxfId="1062" priority="1276" stopIfTrue="1" operator="equal">
      <formula>"Towel"</formula>
    </cfRule>
    <cfRule type="cellIs" dxfId="1061" priority="1277" stopIfTrue="1" operator="equal">
      <formula>"Napkin Hs"</formula>
    </cfRule>
  </conditionalFormatting>
  <conditionalFormatting sqref="B93">
    <cfRule type="cellIs" dxfId="1060" priority="1268" stopIfTrue="1" operator="equal">
      <formula>"Towel"</formula>
    </cfRule>
    <cfRule type="cellIs" dxfId="1059" priority="1269" stopIfTrue="1" operator="equal">
      <formula>"Napkin Hs"</formula>
    </cfRule>
  </conditionalFormatting>
  <conditionalFormatting sqref="B93">
    <cfRule type="cellIs" dxfId="1058" priority="1266" stopIfTrue="1" operator="equal">
      <formula>"Towel"</formula>
    </cfRule>
    <cfRule type="cellIs" dxfId="1057" priority="1267" stopIfTrue="1" operator="equal">
      <formula>"Napkin Hs"</formula>
    </cfRule>
  </conditionalFormatting>
  <conditionalFormatting sqref="B93">
    <cfRule type="cellIs" dxfId="1056" priority="1264" stopIfTrue="1" operator="equal">
      <formula>"Towel"</formula>
    </cfRule>
    <cfRule type="cellIs" dxfId="1055" priority="1265" stopIfTrue="1" operator="equal">
      <formula>"Napkin Hs"</formula>
    </cfRule>
  </conditionalFormatting>
  <conditionalFormatting sqref="B93">
    <cfRule type="cellIs" dxfId="1054" priority="1262" stopIfTrue="1" operator="equal">
      <formula>"Towel"</formula>
    </cfRule>
    <cfRule type="cellIs" dxfId="1053" priority="1263" stopIfTrue="1" operator="equal">
      <formula>"Napkin Hs"</formula>
    </cfRule>
  </conditionalFormatting>
  <conditionalFormatting sqref="B93">
    <cfRule type="cellIs" dxfId="1052" priority="1260" stopIfTrue="1" operator="equal">
      <formula>"Towel"</formula>
    </cfRule>
    <cfRule type="cellIs" dxfId="1051" priority="1261" stopIfTrue="1" operator="equal">
      <formula>"Napkin Hs"</formula>
    </cfRule>
  </conditionalFormatting>
  <conditionalFormatting sqref="B93">
    <cfRule type="cellIs" dxfId="1050" priority="1258" stopIfTrue="1" operator="equal">
      <formula>"Towel"</formula>
    </cfRule>
    <cfRule type="cellIs" dxfId="1049" priority="1259" stopIfTrue="1" operator="equal">
      <formula>"Napkin Hs"</formula>
    </cfRule>
  </conditionalFormatting>
  <conditionalFormatting sqref="B93">
    <cfRule type="cellIs" dxfId="1048" priority="1256" stopIfTrue="1" operator="equal">
      <formula>"Towel"</formula>
    </cfRule>
    <cfRule type="cellIs" dxfId="1047" priority="1257" stopIfTrue="1" operator="equal">
      <formula>"Napkin Hs"</formula>
    </cfRule>
  </conditionalFormatting>
  <conditionalFormatting sqref="B93">
    <cfRule type="cellIs" dxfId="1046" priority="1254" stopIfTrue="1" operator="equal">
      <formula>"Towel"</formula>
    </cfRule>
    <cfRule type="cellIs" dxfId="1045" priority="1255" stopIfTrue="1" operator="equal">
      <formula>"Napkin Hs"</formula>
    </cfRule>
  </conditionalFormatting>
  <conditionalFormatting sqref="B93">
    <cfRule type="cellIs" dxfId="1044" priority="1252" stopIfTrue="1" operator="equal">
      <formula>"Towel"</formula>
    </cfRule>
    <cfRule type="cellIs" dxfId="1043" priority="1253" stopIfTrue="1" operator="equal">
      <formula>"Napkin Hs"</formula>
    </cfRule>
  </conditionalFormatting>
  <conditionalFormatting sqref="B93">
    <cfRule type="cellIs" dxfId="1042" priority="1251" stopIfTrue="1" operator="equal">
      <formula>"Napkin Hs"</formula>
    </cfRule>
  </conditionalFormatting>
  <conditionalFormatting sqref="B93">
    <cfRule type="cellIs" dxfId="1041" priority="1250" stopIfTrue="1" operator="equal">
      <formula>"Napkin Hs"</formula>
    </cfRule>
  </conditionalFormatting>
  <conditionalFormatting sqref="B93">
    <cfRule type="cellIs" dxfId="1040" priority="1249" stopIfTrue="1" operator="equal">
      <formula>"Napkin Hs"</formula>
    </cfRule>
  </conditionalFormatting>
  <conditionalFormatting sqref="B93">
    <cfRule type="cellIs" dxfId="1039" priority="1274" stopIfTrue="1" operator="equal">
      <formula>"Towel"</formula>
    </cfRule>
    <cfRule type="cellIs" dxfId="1038" priority="1275" stopIfTrue="1" operator="equal">
      <formula>"Napkin Hs"</formula>
    </cfRule>
  </conditionalFormatting>
  <conditionalFormatting sqref="B93">
    <cfRule type="cellIs" dxfId="1037" priority="1272" stopIfTrue="1" operator="equal">
      <formula>"Towel"</formula>
    </cfRule>
    <cfRule type="cellIs" dxfId="1036" priority="1273" stopIfTrue="1" operator="equal">
      <formula>"Napkin Hs"</formula>
    </cfRule>
  </conditionalFormatting>
  <conditionalFormatting sqref="B93">
    <cfRule type="cellIs" dxfId="1035" priority="1270" stopIfTrue="1" operator="equal">
      <formula>"Towel"</formula>
    </cfRule>
    <cfRule type="cellIs" dxfId="1034" priority="1271" stopIfTrue="1" operator="equal">
      <formula>"Napkin Hs"</formula>
    </cfRule>
  </conditionalFormatting>
  <conditionalFormatting sqref="B107:C107">
    <cfRule type="cellIs" dxfId="1033" priority="1245" stopIfTrue="1" operator="equal">
      <formula>"Towel"</formula>
    </cfRule>
    <cfRule type="cellIs" dxfId="1032" priority="1246" stopIfTrue="1" operator="equal">
      <formula>"Napkin Hs"</formula>
    </cfRule>
  </conditionalFormatting>
  <conditionalFormatting sqref="C107">
    <cfRule type="cellIs" dxfId="1031" priority="1247" stopIfTrue="1" operator="equal">
      <formula>"Towel"</formula>
    </cfRule>
    <cfRule type="cellIs" dxfId="1030" priority="1248" stopIfTrue="1" operator="equal">
      <formula>"Napkin Hs"</formula>
    </cfRule>
  </conditionalFormatting>
  <conditionalFormatting sqref="C107">
    <cfRule type="cellIs" dxfId="1029" priority="1243" stopIfTrue="1" operator="equal">
      <formula>"Towel"</formula>
    </cfRule>
    <cfRule type="cellIs" dxfId="1028" priority="1244" stopIfTrue="1" operator="equal">
      <formula>"Napkin Hs"</formula>
    </cfRule>
  </conditionalFormatting>
  <conditionalFormatting sqref="B106:C106">
    <cfRule type="cellIs" dxfId="1027" priority="1241" stopIfTrue="1" operator="equal">
      <formula>"Towel"</formula>
    </cfRule>
    <cfRule type="cellIs" dxfId="1026" priority="1242" stopIfTrue="1" operator="equal">
      <formula>"Napkin Hs"</formula>
    </cfRule>
  </conditionalFormatting>
  <conditionalFormatting sqref="C106">
    <cfRule type="cellIs" dxfId="1025" priority="1237" stopIfTrue="1" operator="equal">
      <formula>"Towel"</formula>
    </cfRule>
    <cfRule type="cellIs" dxfId="1024" priority="1238" stopIfTrue="1" operator="equal">
      <formula>"Napkin Hs"</formula>
    </cfRule>
  </conditionalFormatting>
  <conditionalFormatting sqref="C106">
    <cfRule type="cellIs" dxfId="1023" priority="1239" stopIfTrue="1" operator="equal">
      <formula>"Towel"</formula>
    </cfRule>
    <cfRule type="cellIs" dxfId="1022" priority="1240" stopIfTrue="1" operator="equal">
      <formula>"Napkin Hs"</formula>
    </cfRule>
  </conditionalFormatting>
  <conditionalFormatting sqref="B107:C107">
    <cfRule type="cellIs" dxfId="1021" priority="1235" stopIfTrue="1" operator="equal">
      <formula>"Towel"</formula>
    </cfRule>
    <cfRule type="cellIs" dxfId="1020" priority="1236" stopIfTrue="1" operator="equal">
      <formula>"Napkin Hs"</formula>
    </cfRule>
  </conditionalFormatting>
  <conditionalFormatting sqref="C107">
    <cfRule type="cellIs" dxfId="1019" priority="1231" stopIfTrue="1" operator="equal">
      <formula>"Towel"</formula>
    </cfRule>
    <cfRule type="cellIs" dxfId="1018" priority="1232" stopIfTrue="1" operator="equal">
      <formula>"Napkin Hs"</formula>
    </cfRule>
  </conditionalFormatting>
  <conditionalFormatting sqref="C107">
    <cfRule type="cellIs" dxfId="1017" priority="1233" stopIfTrue="1" operator="equal">
      <formula>"Towel"</formula>
    </cfRule>
    <cfRule type="cellIs" dxfId="1016" priority="1234" stopIfTrue="1" operator="equal">
      <formula>"Napkin Hs"</formula>
    </cfRule>
  </conditionalFormatting>
  <conditionalFormatting sqref="B106:C106">
    <cfRule type="cellIs" dxfId="1015" priority="1229" stopIfTrue="1" operator="equal">
      <formula>"Towel"</formula>
    </cfRule>
    <cfRule type="cellIs" dxfId="1014" priority="1230" stopIfTrue="1" operator="equal">
      <formula>"Napkin Hs"</formula>
    </cfRule>
  </conditionalFormatting>
  <conditionalFormatting sqref="C106">
    <cfRule type="cellIs" dxfId="1013" priority="1227" stopIfTrue="1" operator="equal">
      <formula>"Towel"</formula>
    </cfRule>
    <cfRule type="cellIs" dxfId="1012" priority="1228" stopIfTrue="1" operator="equal">
      <formula>"Napkin Hs"</formula>
    </cfRule>
  </conditionalFormatting>
  <conditionalFormatting sqref="C106">
    <cfRule type="cellIs" dxfId="1011" priority="1225" stopIfTrue="1" operator="equal">
      <formula>"Towel"</formula>
    </cfRule>
    <cfRule type="cellIs" dxfId="1010" priority="1226" stopIfTrue="1" operator="equal">
      <formula>"Napkin Hs"</formula>
    </cfRule>
  </conditionalFormatting>
  <conditionalFormatting sqref="C106">
    <cfRule type="cellIs" dxfId="1009" priority="1217" stopIfTrue="1" operator="equal">
      <formula>"Towel"</formula>
    </cfRule>
    <cfRule type="cellIs" dxfId="1008" priority="1218" stopIfTrue="1" operator="equal">
      <formula>"Napkin Hs"</formula>
    </cfRule>
  </conditionalFormatting>
  <conditionalFormatting sqref="B106:C106">
    <cfRule type="cellIs" dxfId="1007" priority="1219" stopIfTrue="1" operator="equal">
      <formula>"Towel"</formula>
    </cfRule>
    <cfRule type="cellIs" dxfId="1006" priority="1220" stopIfTrue="1" operator="equal">
      <formula>"Napkin Hs"</formula>
    </cfRule>
  </conditionalFormatting>
  <conditionalFormatting sqref="C106">
    <cfRule type="cellIs" dxfId="1005" priority="1215" stopIfTrue="1" operator="equal">
      <formula>"Towel"</formula>
    </cfRule>
    <cfRule type="cellIs" dxfId="1004" priority="1216" stopIfTrue="1" operator="equal">
      <formula>"Napkin Hs"</formula>
    </cfRule>
  </conditionalFormatting>
  <conditionalFormatting sqref="B106:C106">
    <cfRule type="cellIs" dxfId="1003" priority="1213" stopIfTrue="1" operator="equal">
      <formula>"Towel"</formula>
    </cfRule>
    <cfRule type="cellIs" dxfId="1002" priority="1214" stopIfTrue="1" operator="equal">
      <formula>"Napkin Hs"</formula>
    </cfRule>
  </conditionalFormatting>
  <conditionalFormatting sqref="C106">
    <cfRule type="cellIs" dxfId="1001" priority="1221" stopIfTrue="1" operator="equal">
      <formula>"Towel"</formula>
    </cfRule>
    <cfRule type="cellIs" dxfId="1000" priority="1222" stopIfTrue="1" operator="equal">
      <formula>"Napkin Hs"</formula>
    </cfRule>
  </conditionalFormatting>
  <conditionalFormatting sqref="C106">
    <cfRule type="cellIs" dxfId="999" priority="1223" stopIfTrue="1" operator="equal">
      <formula>"Towel"</formula>
    </cfRule>
    <cfRule type="cellIs" dxfId="998" priority="1224" stopIfTrue="1" operator="equal">
      <formula>"Napkin Hs"</formula>
    </cfRule>
  </conditionalFormatting>
  <conditionalFormatting sqref="B111:C111">
    <cfRule type="cellIs" dxfId="997" priority="1209" stopIfTrue="1" operator="equal">
      <formula>"Towel"</formula>
    </cfRule>
    <cfRule type="cellIs" dxfId="996" priority="1210" stopIfTrue="1" operator="equal">
      <formula>"Napkin Hs"</formula>
    </cfRule>
  </conditionalFormatting>
  <conditionalFormatting sqref="C111">
    <cfRule type="cellIs" dxfId="995" priority="1211" stopIfTrue="1" operator="equal">
      <formula>"Towel"</formula>
    </cfRule>
    <cfRule type="cellIs" dxfId="994" priority="1212" stopIfTrue="1" operator="equal">
      <formula>"Napkin Hs"</formula>
    </cfRule>
  </conditionalFormatting>
  <conditionalFormatting sqref="C111">
    <cfRule type="cellIs" dxfId="993" priority="1207" stopIfTrue="1" operator="equal">
      <formula>"Towel"</formula>
    </cfRule>
    <cfRule type="cellIs" dxfId="992" priority="1208" stopIfTrue="1" operator="equal">
      <formula>"Napkin Hs"</formula>
    </cfRule>
  </conditionalFormatting>
  <conditionalFormatting sqref="B110:C110">
    <cfRule type="cellIs" dxfId="991" priority="1205" stopIfTrue="1" operator="equal">
      <formula>"Towel"</formula>
    </cfRule>
    <cfRule type="cellIs" dxfId="990" priority="1206" stopIfTrue="1" operator="equal">
      <formula>"Napkin Hs"</formula>
    </cfRule>
  </conditionalFormatting>
  <conditionalFormatting sqref="C110">
    <cfRule type="cellIs" dxfId="989" priority="1201" stopIfTrue="1" operator="equal">
      <formula>"Towel"</formula>
    </cfRule>
    <cfRule type="cellIs" dxfId="988" priority="1202" stopIfTrue="1" operator="equal">
      <formula>"Napkin Hs"</formula>
    </cfRule>
  </conditionalFormatting>
  <conditionalFormatting sqref="C110">
    <cfRule type="cellIs" dxfId="987" priority="1203" stopIfTrue="1" operator="equal">
      <formula>"Towel"</formula>
    </cfRule>
    <cfRule type="cellIs" dxfId="986" priority="1204" stopIfTrue="1" operator="equal">
      <formula>"Napkin Hs"</formula>
    </cfRule>
  </conditionalFormatting>
  <conditionalFormatting sqref="C109">
    <cfRule type="cellIs" dxfId="985" priority="1193" stopIfTrue="1" operator="equal">
      <formula>"Towel"</formula>
    </cfRule>
    <cfRule type="cellIs" dxfId="984" priority="1194" stopIfTrue="1" operator="equal">
      <formula>"Napkin Hs"</formula>
    </cfRule>
  </conditionalFormatting>
  <conditionalFormatting sqref="C109">
    <cfRule type="cellIs" dxfId="983" priority="1191" stopIfTrue="1" operator="equal">
      <formula>"Towel"</formula>
    </cfRule>
    <cfRule type="cellIs" dxfId="982" priority="1192" stopIfTrue="1" operator="equal">
      <formula>"Napkin Hs"</formula>
    </cfRule>
  </conditionalFormatting>
  <conditionalFormatting sqref="B109:C109">
    <cfRule type="cellIs" dxfId="981" priority="1189" stopIfTrue="1" operator="equal">
      <formula>"Towel"</formula>
    </cfRule>
    <cfRule type="cellIs" dxfId="980" priority="1190" stopIfTrue="1" operator="equal">
      <formula>"Napkin Hs"</formula>
    </cfRule>
  </conditionalFormatting>
  <conditionalFormatting sqref="B111:C111">
    <cfRule type="cellIs" dxfId="979" priority="1181" stopIfTrue="1" operator="equal">
      <formula>"Towel"</formula>
    </cfRule>
    <cfRule type="cellIs" dxfId="978" priority="1182" stopIfTrue="1" operator="equal">
      <formula>"Napkin Hs"</formula>
    </cfRule>
  </conditionalFormatting>
  <conditionalFormatting sqref="B109:C109">
    <cfRule type="cellIs" dxfId="977" priority="1183" stopIfTrue="1" operator="equal">
      <formula>"Towel"</formula>
    </cfRule>
    <cfRule type="cellIs" dxfId="976" priority="1184" stopIfTrue="1" operator="equal">
      <formula>"Napkin Hs"</formula>
    </cfRule>
  </conditionalFormatting>
  <conditionalFormatting sqref="C111">
    <cfRule type="cellIs" dxfId="975" priority="1179" stopIfTrue="1" operator="equal">
      <formula>"Towel"</formula>
    </cfRule>
    <cfRule type="cellIs" dxfId="974" priority="1180" stopIfTrue="1" operator="equal">
      <formula>"Napkin Hs"</formula>
    </cfRule>
  </conditionalFormatting>
  <conditionalFormatting sqref="C111">
    <cfRule type="cellIs" dxfId="973" priority="1177" stopIfTrue="1" operator="equal">
      <formula>"Towel"</formula>
    </cfRule>
    <cfRule type="cellIs" dxfId="972" priority="1178" stopIfTrue="1" operator="equal">
      <formula>"Napkin Hs"</formula>
    </cfRule>
  </conditionalFormatting>
  <conditionalFormatting sqref="C109">
    <cfRule type="cellIs" dxfId="971" priority="1185" stopIfTrue="1" operator="equal">
      <formula>"Towel"</formula>
    </cfRule>
    <cfRule type="cellIs" dxfId="970" priority="1186" stopIfTrue="1" operator="equal">
      <formula>"Napkin Hs"</formula>
    </cfRule>
  </conditionalFormatting>
  <conditionalFormatting sqref="C109">
    <cfRule type="cellIs" dxfId="969" priority="1187" stopIfTrue="1" operator="equal">
      <formula>"Towel"</formula>
    </cfRule>
    <cfRule type="cellIs" dxfId="968" priority="1188" stopIfTrue="1" operator="equal">
      <formula>"Napkin Hs"</formula>
    </cfRule>
  </conditionalFormatting>
  <conditionalFormatting sqref="B109:C109">
    <cfRule type="cellIs" dxfId="967" priority="1199" stopIfTrue="1" operator="equal">
      <formula>"Towel"</formula>
    </cfRule>
    <cfRule type="cellIs" dxfId="966" priority="1200" stopIfTrue="1" operator="equal">
      <formula>"Napkin Hs"</formula>
    </cfRule>
  </conditionalFormatting>
  <conditionalFormatting sqref="C109">
    <cfRule type="cellIs" dxfId="965" priority="1197" stopIfTrue="1" operator="equal">
      <formula>"Towel"</formula>
    </cfRule>
    <cfRule type="cellIs" dxfId="964" priority="1198" stopIfTrue="1" operator="equal">
      <formula>"Napkin Hs"</formula>
    </cfRule>
  </conditionalFormatting>
  <conditionalFormatting sqref="C109">
    <cfRule type="cellIs" dxfId="963" priority="1195" stopIfTrue="1" operator="equal">
      <formula>"Towel"</formula>
    </cfRule>
    <cfRule type="cellIs" dxfId="962" priority="1196" stopIfTrue="1" operator="equal">
      <formula>"Napkin Hs"</formula>
    </cfRule>
  </conditionalFormatting>
  <conditionalFormatting sqref="C109">
    <cfRule type="cellIs" dxfId="961" priority="1163" stopIfTrue="1" operator="equal">
      <formula>"Towel"</formula>
    </cfRule>
    <cfRule type="cellIs" dxfId="960" priority="1164" stopIfTrue="1" operator="equal">
      <formula>"Napkin Hs"</formula>
    </cfRule>
  </conditionalFormatting>
  <conditionalFormatting sqref="C109">
    <cfRule type="cellIs" dxfId="959" priority="1161" stopIfTrue="1" operator="equal">
      <formula>"Towel"</formula>
    </cfRule>
    <cfRule type="cellIs" dxfId="958" priority="1162" stopIfTrue="1" operator="equal">
      <formula>"Napkin Hs"</formula>
    </cfRule>
  </conditionalFormatting>
  <conditionalFormatting sqref="B109:C109">
    <cfRule type="cellIs" dxfId="957" priority="1159" stopIfTrue="1" operator="equal">
      <formula>"Towel"</formula>
    </cfRule>
    <cfRule type="cellIs" dxfId="956" priority="1160" stopIfTrue="1" operator="equal">
      <formula>"Napkin Hs"</formula>
    </cfRule>
  </conditionalFormatting>
  <conditionalFormatting sqref="C109">
    <cfRule type="cellIs" dxfId="955" priority="1169" stopIfTrue="1" operator="equal">
      <formula>"Towel"</formula>
    </cfRule>
    <cfRule type="cellIs" dxfId="954" priority="1170" stopIfTrue="1" operator="equal">
      <formula>"Napkin Hs"</formula>
    </cfRule>
  </conditionalFormatting>
  <conditionalFormatting sqref="C109">
    <cfRule type="cellIs" dxfId="953" priority="1167" stopIfTrue="1" operator="equal">
      <formula>"Towel"</formula>
    </cfRule>
    <cfRule type="cellIs" dxfId="952" priority="1168" stopIfTrue="1" operator="equal">
      <formula>"Napkin Hs"</formula>
    </cfRule>
  </conditionalFormatting>
  <conditionalFormatting sqref="B109:C109">
    <cfRule type="cellIs" dxfId="951" priority="1165" stopIfTrue="1" operator="equal">
      <formula>"Towel"</formula>
    </cfRule>
    <cfRule type="cellIs" dxfId="950" priority="1166" stopIfTrue="1" operator="equal">
      <formula>"Napkin Hs"</formula>
    </cfRule>
  </conditionalFormatting>
  <conditionalFormatting sqref="B110:C110">
    <cfRule type="cellIs" dxfId="949" priority="1157" stopIfTrue="1" operator="equal">
      <formula>"Towel"</formula>
    </cfRule>
    <cfRule type="cellIs" dxfId="948" priority="1158" stopIfTrue="1" operator="equal">
      <formula>"Napkin Hs"</formula>
    </cfRule>
  </conditionalFormatting>
  <conditionalFormatting sqref="C110">
    <cfRule type="cellIs" dxfId="947" priority="1155" stopIfTrue="1" operator="equal">
      <formula>"Towel"</formula>
    </cfRule>
    <cfRule type="cellIs" dxfId="946" priority="1156" stopIfTrue="1" operator="equal">
      <formula>"Napkin Hs"</formula>
    </cfRule>
  </conditionalFormatting>
  <conditionalFormatting sqref="C110">
    <cfRule type="cellIs" dxfId="945" priority="1153" stopIfTrue="1" operator="equal">
      <formula>"Towel"</formula>
    </cfRule>
    <cfRule type="cellIs" dxfId="944" priority="1154" stopIfTrue="1" operator="equal">
      <formula>"Napkin Hs"</formula>
    </cfRule>
  </conditionalFormatting>
  <conditionalFormatting sqref="B109:C109">
    <cfRule type="cellIs" dxfId="943" priority="1175" stopIfTrue="1" operator="equal">
      <formula>"Towel"</formula>
    </cfRule>
    <cfRule type="cellIs" dxfId="942" priority="1176" stopIfTrue="1" operator="equal">
      <formula>"Napkin Hs"</formula>
    </cfRule>
  </conditionalFormatting>
  <conditionalFormatting sqref="C109">
    <cfRule type="cellIs" dxfId="941" priority="1173" stopIfTrue="1" operator="equal">
      <formula>"Towel"</formula>
    </cfRule>
    <cfRule type="cellIs" dxfId="940" priority="1174" stopIfTrue="1" operator="equal">
      <formula>"Napkin Hs"</formula>
    </cfRule>
  </conditionalFormatting>
  <conditionalFormatting sqref="C109">
    <cfRule type="cellIs" dxfId="939" priority="1171" stopIfTrue="1" operator="equal">
      <formula>"Towel"</formula>
    </cfRule>
    <cfRule type="cellIs" dxfId="938" priority="1172" stopIfTrue="1" operator="equal">
      <formula>"Napkin Hs"</formula>
    </cfRule>
  </conditionalFormatting>
  <conditionalFormatting sqref="C110">
    <cfRule type="cellIs" dxfId="937" priority="1145" stopIfTrue="1" operator="equal">
      <formula>"Towel"</formula>
    </cfRule>
    <cfRule type="cellIs" dxfId="936" priority="1146" stopIfTrue="1" operator="equal">
      <formula>"Napkin Hs"</formula>
    </cfRule>
  </conditionalFormatting>
  <conditionalFormatting sqref="B110:C110">
    <cfRule type="cellIs" dxfId="935" priority="1147" stopIfTrue="1" operator="equal">
      <formula>"Towel"</formula>
    </cfRule>
    <cfRule type="cellIs" dxfId="934" priority="1148" stopIfTrue="1" operator="equal">
      <formula>"Napkin Hs"</formula>
    </cfRule>
  </conditionalFormatting>
  <conditionalFormatting sqref="C110">
    <cfRule type="cellIs" dxfId="933" priority="1143" stopIfTrue="1" operator="equal">
      <formula>"Towel"</formula>
    </cfRule>
    <cfRule type="cellIs" dxfId="932" priority="1144" stopIfTrue="1" operator="equal">
      <formula>"Napkin Hs"</formula>
    </cfRule>
  </conditionalFormatting>
  <conditionalFormatting sqref="B110:C110">
    <cfRule type="cellIs" dxfId="931" priority="1141" stopIfTrue="1" operator="equal">
      <formula>"Towel"</formula>
    </cfRule>
    <cfRule type="cellIs" dxfId="930" priority="1142" stopIfTrue="1" operator="equal">
      <formula>"Napkin Hs"</formula>
    </cfRule>
  </conditionalFormatting>
  <conditionalFormatting sqref="C110">
    <cfRule type="cellIs" dxfId="929" priority="1149" stopIfTrue="1" operator="equal">
      <formula>"Towel"</formula>
    </cfRule>
    <cfRule type="cellIs" dxfId="928" priority="1150" stopIfTrue="1" operator="equal">
      <formula>"Napkin Hs"</formula>
    </cfRule>
  </conditionalFormatting>
  <conditionalFormatting sqref="C110">
    <cfRule type="cellIs" dxfId="927" priority="1151" stopIfTrue="1" operator="equal">
      <formula>"Towel"</formula>
    </cfRule>
    <cfRule type="cellIs" dxfId="926" priority="1152" stopIfTrue="1" operator="equal">
      <formula>"Napkin Hs"</formula>
    </cfRule>
  </conditionalFormatting>
  <conditionalFormatting sqref="C108">
    <cfRule type="cellIs" dxfId="925" priority="1139" stopIfTrue="1" operator="equal">
      <formula>"Towel"</formula>
    </cfRule>
    <cfRule type="cellIs" dxfId="924" priority="1140" stopIfTrue="1" operator="equal">
      <formula>"Napkin Hs"</formula>
    </cfRule>
  </conditionalFormatting>
  <conditionalFormatting sqref="C108">
    <cfRule type="cellIs" dxfId="923" priority="1135" stopIfTrue="1" operator="equal">
      <formula>"Towel"</formula>
    </cfRule>
    <cfRule type="cellIs" dxfId="922" priority="1136" stopIfTrue="1" operator="equal">
      <formula>"Napkin Hs"</formula>
    </cfRule>
  </conditionalFormatting>
  <conditionalFormatting sqref="C108">
    <cfRule type="cellIs" dxfId="921" priority="1137" stopIfTrue="1" operator="equal">
      <formula>"Towel"</formula>
    </cfRule>
    <cfRule type="cellIs" dxfId="920" priority="1138" stopIfTrue="1" operator="equal">
      <formula>"Napkin Hs"</formula>
    </cfRule>
  </conditionalFormatting>
  <conditionalFormatting sqref="C108">
    <cfRule type="cellIs" dxfId="919" priority="1133" stopIfTrue="1" operator="equal">
      <formula>"Towel"</formula>
    </cfRule>
    <cfRule type="cellIs" dxfId="918" priority="1134" stopIfTrue="1" operator="equal">
      <formula>"Napkin Hs"</formula>
    </cfRule>
  </conditionalFormatting>
  <conditionalFormatting sqref="C108">
    <cfRule type="cellIs" dxfId="917" priority="1131" stopIfTrue="1" operator="equal">
      <formula>"Towel"</formula>
    </cfRule>
    <cfRule type="cellIs" dxfId="916" priority="1132" stopIfTrue="1" operator="equal">
      <formula>"Napkin Hs"</formula>
    </cfRule>
  </conditionalFormatting>
  <conditionalFormatting sqref="C108">
    <cfRule type="cellIs" dxfId="915" priority="1129" stopIfTrue="1" operator="equal">
      <formula>"Towel"</formula>
    </cfRule>
    <cfRule type="cellIs" dxfId="914" priority="1130" stopIfTrue="1" operator="equal">
      <formula>"Napkin Hs"</formula>
    </cfRule>
  </conditionalFormatting>
  <conditionalFormatting sqref="C108">
    <cfRule type="cellIs" dxfId="913" priority="1121" stopIfTrue="1" operator="equal">
      <formula>"Towel"</formula>
    </cfRule>
    <cfRule type="cellIs" dxfId="912" priority="1122" stopIfTrue="1" operator="equal">
      <formula>"Napkin Hs"</formula>
    </cfRule>
  </conditionalFormatting>
  <conditionalFormatting sqref="C108">
    <cfRule type="cellIs" dxfId="911" priority="1123" stopIfTrue="1" operator="equal">
      <formula>"Towel"</formula>
    </cfRule>
    <cfRule type="cellIs" dxfId="910" priority="1124" stopIfTrue="1" operator="equal">
      <formula>"Napkin Hs"</formula>
    </cfRule>
  </conditionalFormatting>
  <conditionalFormatting sqref="C108">
    <cfRule type="cellIs" dxfId="909" priority="1119" stopIfTrue="1" operator="equal">
      <formula>"Towel"</formula>
    </cfRule>
    <cfRule type="cellIs" dxfId="908" priority="1120" stopIfTrue="1" operator="equal">
      <formula>"Napkin Hs"</formula>
    </cfRule>
  </conditionalFormatting>
  <conditionalFormatting sqref="C108">
    <cfRule type="cellIs" dxfId="907" priority="1117" stopIfTrue="1" operator="equal">
      <formula>"Towel"</formula>
    </cfRule>
    <cfRule type="cellIs" dxfId="906" priority="1118" stopIfTrue="1" operator="equal">
      <formula>"Napkin Hs"</formula>
    </cfRule>
  </conditionalFormatting>
  <conditionalFormatting sqref="C108">
    <cfRule type="cellIs" dxfId="905" priority="1125" stopIfTrue="1" operator="equal">
      <formula>"Towel"</formula>
    </cfRule>
    <cfRule type="cellIs" dxfId="904" priority="1126" stopIfTrue="1" operator="equal">
      <formula>"Napkin Hs"</formula>
    </cfRule>
  </conditionalFormatting>
  <conditionalFormatting sqref="C108">
    <cfRule type="cellIs" dxfId="903" priority="1127" stopIfTrue="1" operator="equal">
      <formula>"Towel"</formula>
    </cfRule>
    <cfRule type="cellIs" dxfId="902" priority="1128" stopIfTrue="1" operator="equal">
      <formula>"Napkin Hs"</formula>
    </cfRule>
  </conditionalFormatting>
  <conditionalFormatting sqref="B108">
    <cfRule type="cellIs" dxfId="901" priority="1113" stopIfTrue="1" operator="equal">
      <formula>"Towel"</formula>
    </cfRule>
    <cfRule type="cellIs" dxfId="900" priority="1114" stopIfTrue="1" operator="equal">
      <formula>"Napkin Hs"</formula>
    </cfRule>
  </conditionalFormatting>
  <conditionalFormatting sqref="B108">
    <cfRule type="cellIs" dxfId="899" priority="1111" stopIfTrue="1" operator="equal">
      <formula>"Towel"</formula>
    </cfRule>
    <cfRule type="cellIs" dxfId="898" priority="1112" stopIfTrue="1" operator="equal">
      <formula>"Napkin Hs"</formula>
    </cfRule>
  </conditionalFormatting>
  <conditionalFormatting sqref="B108">
    <cfRule type="cellIs" dxfId="897" priority="1115" stopIfTrue="1" operator="equal">
      <formula>"Towel"</formula>
    </cfRule>
    <cfRule type="cellIs" dxfId="896" priority="1116" stopIfTrue="1" operator="equal">
      <formula>"Napkin Hs"</formula>
    </cfRule>
  </conditionalFormatting>
  <conditionalFormatting sqref="B108">
    <cfRule type="cellIs" dxfId="895" priority="1105" stopIfTrue="1" operator="equal">
      <formula>"Towel"</formula>
    </cfRule>
    <cfRule type="cellIs" dxfId="894" priority="1106" stopIfTrue="1" operator="equal">
      <formula>"Napkin Hs"</formula>
    </cfRule>
  </conditionalFormatting>
  <conditionalFormatting sqref="B108">
    <cfRule type="cellIs" dxfId="893" priority="1107" stopIfTrue="1" operator="equal">
      <formula>"Towel"</formula>
    </cfRule>
    <cfRule type="cellIs" dxfId="892" priority="1108" stopIfTrue="1" operator="equal">
      <formula>"Napkin Hs"</formula>
    </cfRule>
  </conditionalFormatting>
  <conditionalFormatting sqref="B108">
    <cfRule type="cellIs" dxfId="891" priority="1109" stopIfTrue="1" operator="equal">
      <formula>"Towel"</formula>
    </cfRule>
    <cfRule type="cellIs" dxfId="890" priority="1110" stopIfTrue="1" operator="equal">
      <formula>"Napkin Hs"</formula>
    </cfRule>
  </conditionalFormatting>
  <conditionalFormatting sqref="B124:C124">
    <cfRule type="cellIs" dxfId="889" priority="1101" stopIfTrue="1" operator="equal">
      <formula>"Towel"</formula>
    </cfRule>
    <cfRule type="cellIs" dxfId="888" priority="1102" stopIfTrue="1" operator="equal">
      <formula>"Napkin Hs"</formula>
    </cfRule>
  </conditionalFormatting>
  <conditionalFormatting sqref="C124">
    <cfRule type="cellIs" dxfId="887" priority="1103" stopIfTrue="1" operator="equal">
      <formula>"Towel"</formula>
    </cfRule>
    <cfRule type="cellIs" dxfId="886" priority="1104" stopIfTrue="1" operator="equal">
      <formula>"Napkin Hs"</formula>
    </cfRule>
  </conditionalFormatting>
  <conditionalFormatting sqref="C124">
    <cfRule type="cellIs" dxfId="885" priority="1099" stopIfTrue="1" operator="equal">
      <formula>"Towel"</formula>
    </cfRule>
    <cfRule type="cellIs" dxfId="884" priority="1100" stopIfTrue="1" operator="equal">
      <formula>"Napkin Hs"</formula>
    </cfRule>
  </conditionalFormatting>
  <conditionalFormatting sqref="B124:C124">
    <cfRule type="cellIs" dxfId="883" priority="1097" stopIfTrue="1" operator="equal">
      <formula>"Towel"</formula>
    </cfRule>
    <cfRule type="cellIs" dxfId="882" priority="1098" stopIfTrue="1" operator="equal">
      <formula>"Napkin Hs"</formula>
    </cfRule>
  </conditionalFormatting>
  <conditionalFormatting sqref="C124">
    <cfRule type="cellIs" dxfId="881" priority="1093" stopIfTrue="1" operator="equal">
      <formula>"Towel"</formula>
    </cfRule>
    <cfRule type="cellIs" dxfId="880" priority="1094" stopIfTrue="1" operator="equal">
      <formula>"Napkin Hs"</formula>
    </cfRule>
  </conditionalFormatting>
  <conditionalFormatting sqref="C124">
    <cfRule type="cellIs" dxfId="879" priority="1095" stopIfTrue="1" operator="equal">
      <formula>"Towel"</formula>
    </cfRule>
    <cfRule type="cellIs" dxfId="878" priority="1096" stopIfTrue="1" operator="equal">
      <formula>"Napkin Hs"</formula>
    </cfRule>
  </conditionalFormatting>
  <conditionalFormatting sqref="C126">
    <cfRule type="cellIs" dxfId="877" priority="1085" stopIfTrue="1" operator="equal">
      <formula>"Towel"</formula>
    </cfRule>
    <cfRule type="cellIs" dxfId="876" priority="1086" stopIfTrue="1" operator="equal">
      <formula>"Napkin Hs"</formula>
    </cfRule>
  </conditionalFormatting>
  <conditionalFormatting sqref="C126">
    <cfRule type="cellIs" dxfId="875" priority="1083" stopIfTrue="1" operator="equal">
      <formula>"Towel"</formula>
    </cfRule>
    <cfRule type="cellIs" dxfId="874" priority="1084" stopIfTrue="1" operator="equal">
      <formula>"Napkin Hs"</formula>
    </cfRule>
  </conditionalFormatting>
  <conditionalFormatting sqref="B126:C126">
    <cfRule type="cellIs" dxfId="873" priority="1081" stopIfTrue="1" operator="equal">
      <formula>"Towel"</formula>
    </cfRule>
    <cfRule type="cellIs" dxfId="872" priority="1082" stopIfTrue="1" operator="equal">
      <formula>"Napkin Hs"</formula>
    </cfRule>
  </conditionalFormatting>
  <conditionalFormatting sqref="B126:C126">
    <cfRule type="cellIs" dxfId="871" priority="1075" stopIfTrue="1" operator="equal">
      <formula>"Towel"</formula>
    </cfRule>
    <cfRule type="cellIs" dxfId="870" priority="1076" stopIfTrue="1" operator="equal">
      <formula>"Napkin Hs"</formula>
    </cfRule>
  </conditionalFormatting>
  <conditionalFormatting sqref="C126">
    <cfRule type="cellIs" dxfId="869" priority="1077" stopIfTrue="1" operator="equal">
      <formula>"Towel"</formula>
    </cfRule>
    <cfRule type="cellIs" dxfId="868" priority="1078" stopIfTrue="1" operator="equal">
      <formula>"Napkin Hs"</formula>
    </cfRule>
  </conditionalFormatting>
  <conditionalFormatting sqref="C126">
    <cfRule type="cellIs" dxfId="867" priority="1079" stopIfTrue="1" operator="equal">
      <formula>"Towel"</formula>
    </cfRule>
    <cfRule type="cellIs" dxfId="866" priority="1080" stopIfTrue="1" operator="equal">
      <formula>"Napkin Hs"</formula>
    </cfRule>
  </conditionalFormatting>
  <conditionalFormatting sqref="B126:C126">
    <cfRule type="cellIs" dxfId="865" priority="1091" stopIfTrue="1" operator="equal">
      <formula>"Towel"</formula>
    </cfRule>
    <cfRule type="cellIs" dxfId="864" priority="1092" stopIfTrue="1" operator="equal">
      <formula>"Napkin Hs"</formula>
    </cfRule>
  </conditionalFormatting>
  <conditionalFormatting sqref="C126">
    <cfRule type="cellIs" dxfId="863" priority="1089" stopIfTrue="1" operator="equal">
      <formula>"Towel"</formula>
    </cfRule>
    <cfRule type="cellIs" dxfId="862" priority="1090" stopIfTrue="1" operator="equal">
      <formula>"Napkin Hs"</formula>
    </cfRule>
  </conditionalFormatting>
  <conditionalFormatting sqref="C126">
    <cfRule type="cellIs" dxfId="861" priority="1087" stopIfTrue="1" operator="equal">
      <formula>"Towel"</formula>
    </cfRule>
    <cfRule type="cellIs" dxfId="860" priority="1088" stopIfTrue="1" operator="equal">
      <formula>"Napkin Hs"</formula>
    </cfRule>
  </conditionalFormatting>
  <conditionalFormatting sqref="C126">
    <cfRule type="cellIs" dxfId="859" priority="1061" stopIfTrue="1" operator="equal">
      <formula>"Towel"</formula>
    </cfRule>
    <cfRule type="cellIs" dxfId="858" priority="1062" stopIfTrue="1" operator="equal">
      <formula>"Napkin Hs"</formula>
    </cfRule>
  </conditionalFormatting>
  <conditionalFormatting sqref="C126">
    <cfRule type="cellIs" dxfId="857" priority="1059" stopIfTrue="1" operator="equal">
      <formula>"Towel"</formula>
    </cfRule>
    <cfRule type="cellIs" dxfId="856" priority="1060" stopIfTrue="1" operator="equal">
      <formula>"Napkin Hs"</formula>
    </cfRule>
  </conditionalFormatting>
  <conditionalFormatting sqref="B126:C126">
    <cfRule type="cellIs" dxfId="855" priority="1057" stopIfTrue="1" operator="equal">
      <formula>"Towel"</formula>
    </cfRule>
    <cfRule type="cellIs" dxfId="854" priority="1058" stopIfTrue="1" operator="equal">
      <formula>"Napkin Hs"</formula>
    </cfRule>
  </conditionalFormatting>
  <conditionalFormatting sqref="C126">
    <cfRule type="cellIs" dxfId="853" priority="1067" stopIfTrue="1" operator="equal">
      <formula>"Towel"</formula>
    </cfRule>
    <cfRule type="cellIs" dxfId="852" priority="1068" stopIfTrue="1" operator="equal">
      <formula>"Napkin Hs"</formula>
    </cfRule>
  </conditionalFormatting>
  <conditionalFormatting sqref="C126">
    <cfRule type="cellIs" dxfId="851" priority="1065" stopIfTrue="1" operator="equal">
      <formula>"Towel"</formula>
    </cfRule>
    <cfRule type="cellIs" dxfId="850" priority="1066" stopIfTrue="1" operator="equal">
      <formula>"Napkin Hs"</formula>
    </cfRule>
  </conditionalFormatting>
  <conditionalFormatting sqref="B126:C126">
    <cfRule type="cellIs" dxfId="849" priority="1063" stopIfTrue="1" operator="equal">
      <formula>"Towel"</formula>
    </cfRule>
    <cfRule type="cellIs" dxfId="848" priority="1064" stopIfTrue="1" operator="equal">
      <formula>"Napkin Hs"</formula>
    </cfRule>
  </conditionalFormatting>
  <conditionalFormatting sqref="B126:C126">
    <cfRule type="cellIs" dxfId="847" priority="1073" stopIfTrue="1" operator="equal">
      <formula>"Towel"</formula>
    </cfRule>
    <cfRule type="cellIs" dxfId="846" priority="1074" stopIfTrue="1" operator="equal">
      <formula>"Napkin Hs"</formula>
    </cfRule>
  </conditionalFormatting>
  <conditionalFormatting sqref="C126">
    <cfRule type="cellIs" dxfId="845" priority="1071" stopIfTrue="1" operator="equal">
      <formula>"Towel"</formula>
    </cfRule>
    <cfRule type="cellIs" dxfId="844" priority="1072" stopIfTrue="1" operator="equal">
      <formula>"Napkin Hs"</formula>
    </cfRule>
  </conditionalFormatting>
  <conditionalFormatting sqref="C126">
    <cfRule type="cellIs" dxfId="843" priority="1069" stopIfTrue="1" operator="equal">
      <formula>"Towel"</formula>
    </cfRule>
    <cfRule type="cellIs" dxfId="842" priority="1070" stopIfTrue="1" operator="equal">
      <formula>"Napkin Hs"</formula>
    </cfRule>
  </conditionalFormatting>
  <conditionalFormatting sqref="C125">
    <cfRule type="cellIs" dxfId="841" priority="1055" stopIfTrue="1" operator="equal">
      <formula>"Towel"</formula>
    </cfRule>
    <cfRule type="cellIs" dxfId="840" priority="1056" stopIfTrue="1" operator="equal">
      <formula>"Napkin Hs"</formula>
    </cfRule>
  </conditionalFormatting>
  <conditionalFormatting sqref="C125">
    <cfRule type="cellIs" dxfId="839" priority="1051" stopIfTrue="1" operator="equal">
      <formula>"Towel"</formula>
    </cfRule>
    <cfRule type="cellIs" dxfId="838" priority="1052" stopIfTrue="1" operator="equal">
      <formula>"Napkin Hs"</formula>
    </cfRule>
  </conditionalFormatting>
  <conditionalFormatting sqref="C125">
    <cfRule type="cellIs" dxfId="837" priority="1053" stopIfTrue="1" operator="equal">
      <formula>"Towel"</formula>
    </cfRule>
    <cfRule type="cellIs" dxfId="836" priority="1054" stopIfTrue="1" operator="equal">
      <formula>"Napkin Hs"</formula>
    </cfRule>
  </conditionalFormatting>
  <conditionalFormatting sqref="C125">
    <cfRule type="cellIs" dxfId="835" priority="1049" stopIfTrue="1" operator="equal">
      <formula>"Towel"</formula>
    </cfRule>
    <cfRule type="cellIs" dxfId="834" priority="1050" stopIfTrue="1" operator="equal">
      <formula>"Napkin Hs"</formula>
    </cfRule>
  </conditionalFormatting>
  <conditionalFormatting sqref="C125">
    <cfRule type="cellIs" dxfId="833" priority="1047" stopIfTrue="1" operator="equal">
      <formula>"Towel"</formula>
    </cfRule>
    <cfRule type="cellIs" dxfId="832" priority="1048" stopIfTrue="1" operator="equal">
      <formula>"Napkin Hs"</formula>
    </cfRule>
  </conditionalFormatting>
  <conditionalFormatting sqref="C125">
    <cfRule type="cellIs" dxfId="831" priority="1045" stopIfTrue="1" operator="equal">
      <formula>"Towel"</formula>
    </cfRule>
    <cfRule type="cellIs" dxfId="830" priority="1046" stopIfTrue="1" operator="equal">
      <formula>"Napkin Hs"</formula>
    </cfRule>
  </conditionalFormatting>
  <conditionalFormatting sqref="C125">
    <cfRule type="cellIs" dxfId="829" priority="1037" stopIfTrue="1" operator="equal">
      <formula>"Towel"</formula>
    </cfRule>
    <cfRule type="cellIs" dxfId="828" priority="1038" stopIfTrue="1" operator="equal">
      <formula>"Napkin Hs"</formula>
    </cfRule>
  </conditionalFormatting>
  <conditionalFormatting sqref="C125">
    <cfRule type="cellIs" dxfId="827" priority="1039" stopIfTrue="1" operator="equal">
      <formula>"Towel"</formula>
    </cfRule>
    <cfRule type="cellIs" dxfId="826" priority="1040" stopIfTrue="1" operator="equal">
      <formula>"Napkin Hs"</formula>
    </cfRule>
  </conditionalFormatting>
  <conditionalFormatting sqref="C125">
    <cfRule type="cellIs" dxfId="825" priority="1035" stopIfTrue="1" operator="equal">
      <formula>"Towel"</formula>
    </cfRule>
    <cfRule type="cellIs" dxfId="824" priority="1036" stopIfTrue="1" operator="equal">
      <formula>"Napkin Hs"</formula>
    </cfRule>
  </conditionalFormatting>
  <conditionalFormatting sqref="C125">
    <cfRule type="cellIs" dxfId="823" priority="1033" stopIfTrue="1" operator="equal">
      <formula>"Towel"</formula>
    </cfRule>
    <cfRule type="cellIs" dxfId="822" priority="1034" stopIfTrue="1" operator="equal">
      <formula>"Napkin Hs"</formula>
    </cfRule>
  </conditionalFormatting>
  <conditionalFormatting sqref="C125">
    <cfRule type="cellIs" dxfId="821" priority="1041" stopIfTrue="1" operator="equal">
      <formula>"Towel"</formula>
    </cfRule>
    <cfRule type="cellIs" dxfId="820" priority="1042" stopIfTrue="1" operator="equal">
      <formula>"Napkin Hs"</formula>
    </cfRule>
  </conditionalFormatting>
  <conditionalFormatting sqref="C125">
    <cfRule type="cellIs" dxfId="819" priority="1043" stopIfTrue="1" operator="equal">
      <formula>"Towel"</formula>
    </cfRule>
    <cfRule type="cellIs" dxfId="818" priority="1044" stopIfTrue="1" operator="equal">
      <formula>"Napkin Hs"</formula>
    </cfRule>
  </conditionalFormatting>
  <conditionalFormatting sqref="B125">
    <cfRule type="cellIs" dxfId="817" priority="1029" stopIfTrue="1" operator="equal">
      <formula>"Towel"</formula>
    </cfRule>
    <cfRule type="cellIs" dxfId="816" priority="1030" stopIfTrue="1" operator="equal">
      <formula>"Napkin Hs"</formula>
    </cfRule>
  </conditionalFormatting>
  <conditionalFormatting sqref="B125">
    <cfRule type="cellIs" dxfId="815" priority="1027" stopIfTrue="1" operator="equal">
      <formula>"Towel"</formula>
    </cfRule>
    <cfRule type="cellIs" dxfId="814" priority="1028" stopIfTrue="1" operator="equal">
      <formula>"Napkin Hs"</formula>
    </cfRule>
  </conditionalFormatting>
  <conditionalFormatting sqref="B125">
    <cfRule type="cellIs" dxfId="813" priority="1031" stopIfTrue="1" operator="equal">
      <formula>"Towel"</formula>
    </cfRule>
    <cfRule type="cellIs" dxfId="812" priority="1032" stopIfTrue="1" operator="equal">
      <formula>"Napkin Hs"</formula>
    </cfRule>
  </conditionalFormatting>
  <conditionalFormatting sqref="B125">
    <cfRule type="cellIs" dxfId="811" priority="1021" stopIfTrue="1" operator="equal">
      <formula>"Towel"</formula>
    </cfRule>
    <cfRule type="cellIs" dxfId="810" priority="1022" stopIfTrue="1" operator="equal">
      <formula>"Napkin Hs"</formula>
    </cfRule>
  </conditionalFormatting>
  <conditionalFormatting sqref="B125">
    <cfRule type="cellIs" dxfId="809" priority="1023" stopIfTrue="1" operator="equal">
      <formula>"Towel"</formula>
    </cfRule>
    <cfRule type="cellIs" dxfId="808" priority="1024" stopIfTrue="1" operator="equal">
      <formula>"Napkin Hs"</formula>
    </cfRule>
  </conditionalFormatting>
  <conditionalFormatting sqref="B125">
    <cfRule type="cellIs" dxfId="807" priority="1025" stopIfTrue="1" operator="equal">
      <formula>"Towel"</formula>
    </cfRule>
    <cfRule type="cellIs" dxfId="806" priority="1026" stopIfTrue="1" operator="equal">
      <formula>"Napkin Hs"</formula>
    </cfRule>
  </conditionalFormatting>
  <conditionalFormatting sqref="B123:C123">
    <cfRule type="cellIs" dxfId="805" priority="1017" stopIfTrue="1" operator="equal">
      <formula>"Towel"</formula>
    </cfRule>
    <cfRule type="cellIs" dxfId="804" priority="1018" stopIfTrue="1" operator="equal">
      <formula>"Napkin Hs"</formula>
    </cfRule>
  </conditionalFormatting>
  <conditionalFormatting sqref="C123">
    <cfRule type="cellIs" dxfId="803" priority="1019" stopIfTrue="1" operator="equal">
      <formula>"Towel"</formula>
    </cfRule>
    <cfRule type="cellIs" dxfId="802" priority="1020" stopIfTrue="1" operator="equal">
      <formula>"Napkin Hs"</formula>
    </cfRule>
  </conditionalFormatting>
  <conditionalFormatting sqref="C123">
    <cfRule type="cellIs" dxfId="801" priority="1015" stopIfTrue="1" operator="equal">
      <formula>"Towel"</formula>
    </cfRule>
    <cfRule type="cellIs" dxfId="800" priority="1016" stopIfTrue="1" operator="equal">
      <formula>"Napkin Hs"</formula>
    </cfRule>
  </conditionalFormatting>
  <conditionalFormatting sqref="B123:C123">
    <cfRule type="cellIs" dxfId="799" priority="1013" stopIfTrue="1" operator="equal">
      <formula>"Towel"</formula>
    </cfRule>
    <cfRule type="cellIs" dxfId="798" priority="1014" stopIfTrue="1" operator="equal">
      <formula>"Napkin Hs"</formula>
    </cfRule>
  </conditionalFormatting>
  <conditionalFormatting sqref="C123">
    <cfRule type="cellIs" dxfId="797" priority="1009" stopIfTrue="1" operator="equal">
      <formula>"Towel"</formula>
    </cfRule>
    <cfRule type="cellIs" dxfId="796" priority="1010" stopIfTrue="1" operator="equal">
      <formula>"Napkin Hs"</formula>
    </cfRule>
  </conditionalFormatting>
  <conditionalFormatting sqref="C123">
    <cfRule type="cellIs" dxfId="795" priority="1011" stopIfTrue="1" operator="equal">
      <formula>"Towel"</formula>
    </cfRule>
    <cfRule type="cellIs" dxfId="794" priority="1012" stopIfTrue="1" operator="equal">
      <formula>"Napkin Hs"</formula>
    </cfRule>
  </conditionalFormatting>
  <conditionalFormatting sqref="B131:C131">
    <cfRule type="cellIs" dxfId="793" priority="983" stopIfTrue="1" operator="equal">
      <formula>"Towel"</formula>
    </cfRule>
    <cfRule type="cellIs" dxfId="792" priority="984" stopIfTrue="1" operator="equal">
      <formula>"Napkin Hs"</formula>
    </cfRule>
  </conditionalFormatting>
  <conditionalFormatting sqref="C131">
    <cfRule type="cellIs" dxfId="791" priority="979" stopIfTrue="1" operator="equal">
      <formula>"Towel"</formula>
    </cfRule>
    <cfRule type="cellIs" dxfId="790" priority="980" stopIfTrue="1" operator="equal">
      <formula>"Napkin Hs"</formula>
    </cfRule>
  </conditionalFormatting>
  <conditionalFormatting sqref="C131">
    <cfRule type="cellIs" dxfId="789" priority="981" stopIfTrue="1" operator="equal">
      <formula>"Towel"</formula>
    </cfRule>
    <cfRule type="cellIs" dxfId="788" priority="982" stopIfTrue="1" operator="equal">
      <formula>"Napkin Hs"</formula>
    </cfRule>
  </conditionalFormatting>
  <conditionalFormatting sqref="B131:C131">
    <cfRule type="cellIs" dxfId="787" priority="977" stopIfTrue="1" operator="equal">
      <formula>"Towel"</formula>
    </cfRule>
    <cfRule type="cellIs" dxfId="786" priority="978" stopIfTrue="1" operator="equal">
      <formula>"Napkin Hs"</formula>
    </cfRule>
  </conditionalFormatting>
  <conditionalFormatting sqref="C131">
    <cfRule type="cellIs" dxfId="785" priority="975" stopIfTrue="1" operator="equal">
      <formula>"Towel"</formula>
    </cfRule>
    <cfRule type="cellIs" dxfId="784" priority="976" stopIfTrue="1" operator="equal">
      <formula>"Napkin Hs"</formula>
    </cfRule>
  </conditionalFormatting>
  <conditionalFormatting sqref="C131">
    <cfRule type="cellIs" dxfId="783" priority="973" stopIfTrue="1" operator="equal">
      <formula>"Towel"</formula>
    </cfRule>
    <cfRule type="cellIs" dxfId="782" priority="974" stopIfTrue="1" operator="equal">
      <formula>"Napkin Hs"</formula>
    </cfRule>
  </conditionalFormatting>
  <conditionalFormatting sqref="C131">
    <cfRule type="cellIs" dxfId="781" priority="965" stopIfTrue="1" operator="equal">
      <formula>"Towel"</formula>
    </cfRule>
    <cfRule type="cellIs" dxfId="780" priority="966" stopIfTrue="1" operator="equal">
      <formula>"Napkin Hs"</formula>
    </cfRule>
  </conditionalFormatting>
  <conditionalFormatting sqref="B131:C131">
    <cfRule type="cellIs" dxfId="779" priority="967" stopIfTrue="1" operator="equal">
      <formula>"Towel"</formula>
    </cfRule>
    <cfRule type="cellIs" dxfId="778" priority="968" stopIfTrue="1" operator="equal">
      <formula>"Napkin Hs"</formula>
    </cfRule>
  </conditionalFormatting>
  <conditionalFormatting sqref="C131">
    <cfRule type="cellIs" dxfId="777" priority="963" stopIfTrue="1" operator="equal">
      <formula>"Towel"</formula>
    </cfRule>
    <cfRule type="cellIs" dxfId="776" priority="964" stopIfTrue="1" operator="equal">
      <formula>"Napkin Hs"</formula>
    </cfRule>
  </conditionalFormatting>
  <conditionalFormatting sqref="B131:C131">
    <cfRule type="cellIs" dxfId="775" priority="961" stopIfTrue="1" operator="equal">
      <formula>"Towel"</formula>
    </cfRule>
    <cfRule type="cellIs" dxfId="774" priority="962" stopIfTrue="1" operator="equal">
      <formula>"Napkin Hs"</formula>
    </cfRule>
  </conditionalFormatting>
  <conditionalFormatting sqref="C131">
    <cfRule type="cellIs" dxfId="773" priority="969" stopIfTrue="1" operator="equal">
      <formula>"Towel"</formula>
    </cfRule>
    <cfRule type="cellIs" dxfId="772" priority="970" stopIfTrue="1" operator="equal">
      <formula>"Napkin Hs"</formula>
    </cfRule>
  </conditionalFormatting>
  <conditionalFormatting sqref="C131">
    <cfRule type="cellIs" dxfId="771" priority="971" stopIfTrue="1" operator="equal">
      <formula>"Towel"</formula>
    </cfRule>
    <cfRule type="cellIs" dxfId="770" priority="972" stopIfTrue="1" operator="equal">
      <formula>"Napkin Hs"</formula>
    </cfRule>
  </conditionalFormatting>
  <conditionalFormatting sqref="C130">
    <cfRule type="cellIs" dxfId="769" priority="959" stopIfTrue="1" operator="equal">
      <formula>"Towel"</formula>
    </cfRule>
    <cfRule type="cellIs" dxfId="768" priority="960" stopIfTrue="1" operator="equal">
      <formula>"Napkin Hs"</formula>
    </cfRule>
  </conditionalFormatting>
  <conditionalFormatting sqref="C130">
    <cfRule type="cellIs" dxfId="767" priority="955" stopIfTrue="1" operator="equal">
      <formula>"Towel"</formula>
    </cfRule>
    <cfRule type="cellIs" dxfId="766" priority="956" stopIfTrue="1" operator="equal">
      <formula>"Napkin Hs"</formula>
    </cfRule>
  </conditionalFormatting>
  <conditionalFormatting sqref="C130">
    <cfRule type="cellIs" dxfId="765" priority="957" stopIfTrue="1" operator="equal">
      <formula>"Towel"</formula>
    </cfRule>
    <cfRule type="cellIs" dxfId="764" priority="958" stopIfTrue="1" operator="equal">
      <formula>"Napkin Hs"</formula>
    </cfRule>
  </conditionalFormatting>
  <conditionalFormatting sqref="C130">
    <cfRule type="cellIs" dxfId="763" priority="953" stopIfTrue="1" operator="equal">
      <formula>"Towel"</formula>
    </cfRule>
    <cfRule type="cellIs" dxfId="762" priority="954" stopIfTrue="1" operator="equal">
      <formula>"Napkin Hs"</formula>
    </cfRule>
  </conditionalFormatting>
  <conditionalFormatting sqref="C130">
    <cfRule type="cellIs" dxfId="761" priority="951" stopIfTrue="1" operator="equal">
      <formula>"Towel"</formula>
    </cfRule>
    <cfRule type="cellIs" dxfId="760" priority="952" stopIfTrue="1" operator="equal">
      <formula>"Napkin Hs"</formula>
    </cfRule>
  </conditionalFormatting>
  <conditionalFormatting sqref="C130">
    <cfRule type="cellIs" dxfId="759" priority="949" stopIfTrue="1" operator="equal">
      <formula>"Towel"</formula>
    </cfRule>
    <cfRule type="cellIs" dxfId="758" priority="950" stopIfTrue="1" operator="equal">
      <formula>"Napkin Hs"</formula>
    </cfRule>
  </conditionalFormatting>
  <conditionalFormatting sqref="C130">
    <cfRule type="cellIs" dxfId="757" priority="941" stopIfTrue="1" operator="equal">
      <formula>"Towel"</formula>
    </cfRule>
    <cfRule type="cellIs" dxfId="756" priority="942" stopIfTrue="1" operator="equal">
      <formula>"Napkin Hs"</formula>
    </cfRule>
  </conditionalFormatting>
  <conditionalFormatting sqref="C130">
    <cfRule type="cellIs" dxfId="755" priority="943" stopIfTrue="1" operator="equal">
      <formula>"Towel"</formula>
    </cfRule>
    <cfRule type="cellIs" dxfId="754" priority="944" stopIfTrue="1" operator="equal">
      <formula>"Napkin Hs"</formula>
    </cfRule>
  </conditionalFormatting>
  <conditionalFormatting sqref="C130">
    <cfRule type="cellIs" dxfId="753" priority="939" stopIfTrue="1" operator="equal">
      <formula>"Towel"</formula>
    </cfRule>
    <cfRule type="cellIs" dxfId="752" priority="940" stopIfTrue="1" operator="equal">
      <formula>"Napkin Hs"</formula>
    </cfRule>
  </conditionalFormatting>
  <conditionalFormatting sqref="C130">
    <cfRule type="cellIs" dxfId="751" priority="937" stopIfTrue="1" operator="equal">
      <formula>"Towel"</formula>
    </cfRule>
    <cfRule type="cellIs" dxfId="750" priority="938" stopIfTrue="1" operator="equal">
      <formula>"Napkin Hs"</formula>
    </cfRule>
  </conditionalFormatting>
  <conditionalFormatting sqref="C130">
    <cfRule type="cellIs" dxfId="749" priority="945" stopIfTrue="1" operator="equal">
      <formula>"Towel"</formula>
    </cfRule>
    <cfRule type="cellIs" dxfId="748" priority="946" stopIfTrue="1" operator="equal">
      <formula>"Napkin Hs"</formula>
    </cfRule>
  </conditionalFormatting>
  <conditionalFormatting sqref="C130">
    <cfRule type="cellIs" dxfId="747" priority="947" stopIfTrue="1" operator="equal">
      <formula>"Towel"</formula>
    </cfRule>
    <cfRule type="cellIs" dxfId="746" priority="948" stopIfTrue="1" operator="equal">
      <formula>"Napkin Hs"</formula>
    </cfRule>
  </conditionalFormatting>
  <conditionalFormatting sqref="B130">
    <cfRule type="cellIs" dxfId="745" priority="933" stopIfTrue="1" operator="equal">
      <formula>"Towel"</formula>
    </cfRule>
    <cfRule type="cellIs" dxfId="744" priority="934" stopIfTrue="1" operator="equal">
      <formula>"Napkin Hs"</formula>
    </cfRule>
  </conditionalFormatting>
  <conditionalFormatting sqref="B130">
    <cfRule type="cellIs" dxfId="743" priority="931" stopIfTrue="1" operator="equal">
      <formula>"Towel"</formula>
    </cfRule>
    <cfRule type="cellIs" dxfId="742" priority="932" stopIfTrue="1" operator="equal">
      <formula>"Napkin Hs"</formula>
    </cfRule>
  </conditionalFormatting>
  <conditionalFormatting sqref="B130">
    <cfRule type="cellIs" dxfId="741" priority="935" stopIfTrue="1" operator="equal">
      <formula>"Towel"</formula>
    </cfRule>
    <cfRule type="cellIs" dxfId="740" priority="936" stopIfTrue="1" operator="equal">
      <formula>"Napkin Hs"</formula>
    </cfRule>
  </conditionalFormatting>
  <conditionalFormatting sqref="B130">
    <cfRule type="cellIs" dxfId="739" priority="925" stopIfTrue="1" operator="equal">
      <formula>"Towel"</formula>
    </cfRule>
    <cfRule type="cellIs" dxfId="738" priority="926" stopIfTrue="1" operator="equal">
      <formula>"Napkin Hs"</formula>
    </cfRule>
  </conditionalFormatting>
  <conditionalFormatting sqref="B130">
    <cfRule type="cellIs" dxfId="737" priority="927" stopIfTrue="1" operator="equal">
      <formula>"Towel"</formula>
    </cfRule>
    <cfRule type="cellIs" dxfId="736" priority="928" stopIfTrue="1" operator="equal">
      <formula>"Napkin Hs"</formula>
    </cfRule>
  </conditionalFormatting>
  <conditionalFormatting sqref="B130">
    <cfRule type="cellIs" dxfId="735" priority="929" stopIfTrue="1" operator="equal">
      <formula>"Towel"</formula>
    </cfRule>
    <cfRule type="cellIs" dxfId="734" priority="930" stopIfTrue="1" operator="equal">
      <formula>"Napkin Hs"</formula>
    </cfRule>
  </conditionalFormatting>
  <conditionalFormatting sqref="B128:C128">
    <cfRule type="cellIs" dxfId="733" priority="921" stopIfTrue="1" operator="equal">
      <formula>"Towel"</formula>
    </cfRule>
    <cfRule type="cellIs" dxfId="732" priority="922" stopIfTrue="1" operator="equal">
      <formula>"Napkin Hs"</formula>
    </cfRule>
  </conditionalFormatting>
  <conditionalFormatting sqref="C128">
    <cfRule type="cellIs" dxfId="731" priority="923" stopIfTrue="1" operator="equal">
      <formula>"Towel"</formula>
    </cfRule>
    <cfRule type="cellIs" dxfId="730" priority="924" stopIfTrue="1" operator="equal">
      <formula>"Napkin Hs"</formula>
    </cfRule>
  </conditionalFormatting>
  <conditionalFormatting sqref="C128">
    <cfRule type="cellIs" dxfId="729" priority="919" stopIfTrue="1" operator="equal">
      <formula>"Towel"</formula>
    </cfRule>
    <cfRule type="cellIs" dxfId="728" priority="920" stopIfTrue="1" operator="equal">
      <formula>"Napkin Hs"</formula>
    </cfRule>
  </conditionalFormatting>
  <conditionalFormatting sqref="B128:C128">
    <cfRule type="cellIs" dxfId="727" priority="917" stopIfTrue="1" operator="equal">
      <formula>"Towel"</formula>
    </cfRule>
    <cfRule type="cellIs" dxfId="726" priority="918" stopIfTrue="1" operator="equal">
      <formula>"Napkin Hs"</formula>
    </cfRule>
  </conditionalFormatting>
  <conditionalFormatting sqref="C128">
    <cfRule type="cellIs" dxfId="725" priority="913" stopIfTrue="1" operator="equal">
      <formula>"Towel"</formula>
    </cfRule>
    <cfRule type="cellIs" dxfId="724" priority="914" stopIfTrue="1" operator="equal">
      <formula>"Napkin Hs"</formula>
    </cfRule>
  </conditionalFormatting>
  <conditionalFormatting sqref="C128">
    <cfRule type="cellIs" dxfId="723" priority="915" stopIfTrue="1" operator="equal">
      <formula>"Towel"</formula>
    </cfRule>
    <cfRule type="cellIs" dxfId="722" priority="916" stopIfTrue="1" operator="equal">
      <formula>"Napkin Hs"</formula>
    </cfRule>
  </conditionalFormatting>
  <conditionalFormatting sqref="B129:C129">
    <cfRule type="cellIs" dxfId="721" priority="909" stopIfTrue="1" operator="equal">
      <formula>"Towel"</formula>
    </cfRule>
    <cfRule type="cellIs" dxfId="720" priority="910" stopIfTrue="1" operator="equal">
      <formula>"Napkin Hs"</formula>
    </cfRule>
  </conditionalFormatting>
  <conditionalFormatting sqref="C129">
    <cfRule type="cellIs" dxfId="719" priority="911" stopIfTrue="1" operator="equal">
      <formula>"Towel"</formula>
    </cfRule>
    <cfRule type="cellIs" dxfId="718" priority="912" stopIfTrue="1" operator="equal">
      <formula>"Napkin Hs"</formula>
    </cfRule>
  </conditionalFormatting>
  <conditionalFormatting sqref="C129">
    <cfRule type="cellIs" dxfId="717" priority="907" stopIfTrue="1" operator="equal">
      <formula>"Towel"</formula>
    </cfRule>
    <cfRule type="cellIs" dxfId="716" priority="908" stopIfTrue="1" operator="equal">
      <formula>"Napkin Hs"</formula>
    </cfRule>
  </conditionalFormatting>
  <conditionalFormatting sqref="B129:C129">
    <cfRule type="cellIs" dxfId="715" priority="905" stopIfTrue="1" operator="equal">
      <formula>"Towel"</formula>
    </cfRule>
    <cfRule type="cellIs" dxfId="714" priority="906" stopIfTrue="1" operator="equal">
      <formula>"Napkin Hs"</formula>
    </cfRule>
  </conditionalFormatting>
  <conditionalFormatting sqref="C129">
    <cfRule type="cellIs" dxfId="713" priority="901" stopIfTrue="1" operator="equal">
      <formula>"Towel"</formula>
    </cfRule>
    <cfRule type="cellIs" dxfId="712" priority="902" stopIfTrue="1" operator="equal">
      <formula>"Napkin Hs"</formula>
    </cfRule>
  </conditionalFormatting>
  <conditionalFormatting sqref="C129">
    <cfRule type="cellIs" dxfId="711" priority="903" stopIfTrue="1" operator="equal">
      <formula>"Towel"</formula>
    </cfRule>
    <cfRule type="cellIs" dxfId="710" priority="904" stopIfTrue="1" operator="equal">
      <formula>"Napkin Hs"</formula>
    </cfRule>
  </conditionalFormatting>
  <conditionalFormatting sqref="B137:C137">
    <cfRule type="cellIs" dxfId="709" priority="719" stopIfTrue="1" operator="equal">
      <formula>"Towel"</formula>
    </cfRule>
    <cfRule type="cellIs" dxfId="708" priority="720" stopIfTrue="1" operator="equal">
      <formula>"Napkin Hs"</formula>
    </cfRule>
  </conditionalFormatting>
  <conditionalFormatting sqref="C137">
    <cfRule type="cellIs" dxfId="707" priority="699" stopIfTrue="1" operator="equal">
      <formula>"Towel"</formula>
    </cfRule>
    <cfRule type="cellIs" dxfId="706" priority="700" stopIfTrue="1" operator="equal">
      <formula>"Napkin Hs"</formula>
    </cfRule>
  </conditionalFormatting>
  <conditionalFormatting sqref="B137:C137">
    <cfRule type="cellIs" dxfId="705" priority="697" stopIfTrue="1" operator="equal">
      <formula>"Towel"</formula>
    </cfRule>
    <cfRule type="cellIs" dxfId="704" priority="698" stopIfTrue="1" operator="equal">
      <formula>"Napkin Hs"</formula>
    </cfRule>
  </conditionalFormatting>
  <conditionalFormatting sqref="C137">
    <cfRule type="cellIs" dxfId="703" priority="715" stopIfTrue="1" operator="equal">
      <formula>"Towel"</formula>
    </cfRule>
    <cfRule type="cellIs" dxfId="702" priority="716" stopIfTrue="1" operator="equal">
      <formula>"Napkin Hs"</formula>
    </cfRule>
  </conditionalFormatting>
  <conditionalFormatting sqref="C137">
    <cfRule type="cellIs" dxfId="701" priority="717" stopIfTrue="1" operator="equal">
      <formula>"Towel"</formula>
    </cfRule>
    <cfRule type="cellIs" dxfId="700" priority="718" stopIfTrue="1" operator="equal">
      <formula>"Napkin Hs"</formula>
    </cfRule>
  </conditionalFormatting>
  <conditionalFormatting sqref="B137:C137">
    <cfRule type="cellIs" dxfId="699" priority="713" stopIfTrue="1" operator="equal">
      <formula>"Towel"</formula>
    </cfRule>
    <cfRule type="cellIs" dxfId="698" priority="714" stopIfTrue="1" operator="equal">
      <formula>"Napkin Hs"</formula>
    </cfRule>
  </conditionalFormatting>
  <conditionalFormatting sqref="C137">
    <cfRule type="cellIs" dxfId="697" priority="711" stopIfTrue="1" operator="equal">
      <formula>"Towel"</formula>
    </cfRule>
    <cfRule type="cellIs" dxfId="696" priority="712" stopIfTrue="1" operator="equal">
      <formula>"Napkin Hs"</formula>
    </cfRule>
  </conditionalFormatting>
  <conditionalFormatting sqref="C137">
    <cfRule type="cellIs" dxfId="695" priority="709" stopIfTrue="1" operator="equal">
      <formula>"Towel"</formula>
    </cfRule>
    <cfRule type="cellIs" dxfId="694" priority="710" stopIfTrue="1" operator="equal">
      <formula>"Napkin Hs"</formula>
    </cfRule>
  </conditionalFormatting>
  <conditionalFormatting sqref="C137">
    <cfRule type="cellIs" dxfId="693" priority="701" stopIfTrue="1" operator="equal">
      <formula>"Towel"</formula>
    </cfRule>
    <cfRule type="cellIs" dxfId="692" priority="702" stopIfTrue="1" operator="equal">
      <formula>"Napkin Hs"</formula>
    </cfRule>
  </conditionalFormatting>
  <conditionalFormatting sqref="B137:C137">
    <cfRule type="cellIs" dxfId="691" priority="703" stopIfTrue="1" operator="equal">
      <formula>"Towel"</formula>
    </cfRule>
    <cfRule type="cellIs" dxfId="690" priority="704" stopIfTrue="1" operator="equal">
      <formula>"Napkin Hs"</formula>
    </cfRule>
  </conditionalFormatting>
  <conditionalFormatting sqref="C137">
    <cfRule type="cellIs" dxfId="689" priority="705" stopIfTrue="1" operator="equal">
      <formula>"Towel"</formula>
    </cfRule>
    <cfRule type="cellIs" dxfId="688" priority="706" stopIfTrue="1" operator="equal">
      <formula>"Napkin Hs"</formula>
    </cfRule>
  </conditionalFormatting>
  <conditionalFormatting sqref="C137">
    <cfRule type="cellIs" dxfId="687" priority="707" stopIfTrue="1" operator="equal">
      <formula>"Towel"</formula>
    </cfRule>
    <cfRule type="cellIs" dxfId="686" priority="708" stopIfTrue="1" operator="equal">
      <formula>"Napkin Hs"</formula>
    </cfRule>
  </conditionalFormatting>
  <conditionalFormatting sqref="B143:C143">
    <cfRule type="cellIs" dxfId="685" priority="695" stopIfTrue="1" operator="equal">
      <formula>"Towel"</formula>
    </cfRule>
    <cfRule type="cellIs" dxfId="684" priority="696" stopIfTrue="1" operator="equal">
      <formula>"Napkin Hs"</formula>
    </cfRule>
  </conditionalFormatting>
  <conditionalFormatting sqref="C143">
    <cfRule type="cellIs" dxfId="683" priority="694" stopIfTrue="1" operator="equal">
      <formula>"Napkin Hs"</formula>
    </cfRule>
  </conditionalFormatting>
  <conditionalFormatting sqref="C143">
    <cfRule type="cellIs" dxfId="682" priority="693" stopIfTrue="1" operator="equal">
      <formula>"Towel"</formula>
    </cfRule>
  </conditionalFormatting>
  <conditionalFormatting sqref="C143">
    <cfRule type="cellIs" dxfId="681" priority="691" stopIfTrue="1" operator="equal">
      <formula>"Towel"</formula>
    </cfRule>
    <cfRule type="cellIs" dxfId="680" priority="692" stopIfTrue="1" operator="equal">
      <formula>"Napkin Hs"</formula>
    </cfRule>
  </conditionalFormatting>
  <conditionalFormatting sqref="B142:C142">
    <cfRule type="cellIs" dxfId="679" priority="689" stopIfTrue="1" operator="equal">
      <formula>"Towel"</formula>
    </cfRule>
    <cfRule type="cellIs" dxfId="678" priority="690" stopIfTrue="1" operator="equal">
      <formula>"Napkin Hs"</formula>
    </cfRule>
  </conditionalFormatting>
  <conditionalFormatting sqref="C142">
    <cfRule type="cellIs" dxfId="677" priority="685" stopIfTrue="1" operator="equal">
      <formula>"Towel"</formula>
    </cfRule>
    <cfRule type="cellIs" dxfId="676" priority="686" stopIfTrue="1" operator="equal">
      <formula>"Napkin Hs"</formula>
    </cfRule>
  </conditionalFormatting>
  <conditionalFormatting sqref="C142">
    <cfRule type="cellIs" dxfId="675" priority="687" stopIfTrue="1" operator="equal">
      <formula>"Towel"</formula>
    </cfRule>
    <cfRule type="cellIs" dxfId="674" priority="688" stopIfTrue="1" operator="equal">
      <formula>"Napkin Hs"</formula>
    </cfRule>
  </conditionalFormatting>
  <conditionalFormatting sqref="B142:C142">
    <cfRule type="cellIs" dxfId="673" priority="683" stopIfTrue="1" operator="equal">
      <formula>"Towel"</formula>
    </cfRule>
    <cfRule type="cellIs" dxfId="672" priority="684" stopIfTrue="1" operator="equal">
      <formula>"Napkin Hs"</formula>
    </cfRule>
  </conditionalFormatting>
  <conditionalFormatting sqref="C142">
    <cfRule type="cellIs" dxfId="671" priority="681" stopIfTrue="1" operator="equal">
      <formula>"Towel"</formula>
    </cfRule>
    <cfRule type="cellIs" dxfId="670" priority="682" stopIfTrue="1" operator="equal">
      <formula>"Napkin Hs"</formula>
    </cfRule>
  </conditionalFormatting>
  <conditionalFormatting sqref="C142">
    <cfRule type="cellIs" dxfId="669" priority="679" stopIfTrue="1" operator="equal">
      <formula>"Towel"</formula>
    </cfRule>
    <cfRule type="cellIs" dxfId="668" priority="680" stopIfTrue="1" operator="equal">
      <formula>"Napkin Hs"</formula>
    </cfRule>
  </conditionalFormatting>
  <conditionalFormatting sqref="C142">
    <cfRule type="cellIs" dxfId="667" priority="671" stopIfTrue="1" operator="equal">
      <formula>"Towel"</formula>
    </cfRule>
    <cfRule type="cellIs" dxfId="666" priority="672" stopIfTrue="1" operator="equal">
      <formula>"Napkin Hs"</formula>
    </cfRule>
  </conditionalFormatting>
  <conditionalFormatting sqref="B142:C142">
    <cfRule type="cellIs" dxfId="665" priority="673" stopIfTrue="1" operator="equal">
      <formula>"Towel"</formula>
    </cfRule>
    <cfRule type="cellIs" dxfId="664" priority="674" stopIfTrue="1" operator="equal">
      <formula>"Napkin Hs"</formula>
    </cfRule>
  </conditionalFormatting>
  <conditionalFormatting sqref="C142">
    <cfRule type="cellIs" dxfId="663" priority="669" stopIfTrue="1" operator="equal">
      <formula>"Towel"</formula>
    </cfRule>
    <cfRule type="cellIs" dxfId="662" priority="670" stopIfTrue="1" operator="equal">
      <formula>"Napkin Hs"</formula>
    </cfRule>
  </conditionalFormatting>
  <conditionalFormatting sqref="B142:C142">
    <cfRule type="cellIs" dxfId="661" priority="667" stopIfTrue="1" operator="equal">
      <formula>"Towel"</formula>
    </cfRule>
    <cfRule type="cellIs" dxfId="660" priority="668" stopIfTrue="1" operator="equal">
      <formula>"Napkin Hs"</formula>
    </cfRule>
  </conditionalFormatting>
  <conditionalFormatting sqref="C142">
    <cfRule type="cellIs" dxfId="659" priority="675" stopIfTrue="1" operator="equal">
      <formula>"Towel"</formula>
    </cfRule>
    <cfRule type="cellIs" dxfId="658" priority="676" stopIfTrue="1" operator="equal">
      <formula>"Napkin Hs"</formula>
    </cfRule>
  </conditionalFormatting>
  <conditionalFormatting sqref="C142">
    <cfRule type="cellIs" dxfId="657" priority="677" stopIfTrue="1" operator="equal">
      <formula>"Towel"</formula>
    </cfRule>
    <cfRule type="cellIs" dxfId="656" priority="678" stopIfTrue="1" operator="equal">
      <formula>"Napkin Hs"</formula>
    </cfRule>
  </conditionalFormatting>
  <conditionalFormatting sqref="B136:C136">
    <cfRule type="cellIs" dxfId="655" priority="665" stopIfTrue="1" operator="equal">
      <formula>"Towel"</formula>
    </cfRule>
    <cfRule type="cellIs" dxfId="654" priority="666" stopIfTrue="1" operator="equal">
      <formula>"Napkin Hs"</formula>
    </cfRule>
  </conditionalFormatting>
  <conditionalFormatting sqref="C136">
    <cfRule type="cellIs" dxfId="653" priority="661" stopIfTrue="1" operator="equal">
      <formula>"Towel"</formula>
    </cfRule>
    <cfRule type="cellIs" dxfId="652" priority="662" stopIfTrue="1" operator="equal">
      <formula>"Napkin Hs"</formula>
    </cfRule>
  </conditionalFormatting>
  <conditionalFormatting sqref="C136">
    <cfRule type="cellIs" dxfId="651" priority="663" stopIfTrue="1" operator="equal">
      <formula>"Towel"</formula>
    </cfRule>
    <cfRule type="cellIs" dxfId="650" priority="664" stopIfTrue="1" operator="equal">
      <formula>"Napkin Hs"</formula>
    </cfRule>
  </conditionalFormatting>
  <conditionalFormatting sqref="B136:C136">
    <cfRule type="cellIs" dxfId="649" priority="659" stopIfTrue="1" operator="equal">
      <formula>"Towel"</formula>
    </cfRule>
    <cfRule type="cellIs" dxfId="648" priority="660" stopIfTrue="1" operator="equal">
      <formula>"Napkin Hs"</formula>
    </cfRule>
  </conditionalFormatting>
  <conditionalFormatting sqref="C136">
    <cfRule type="cellIs" dxfId="647" priority="657" stopIfTrue="1" operator="equal">
      <formula>"Towel"</formula>
    </cfRule>
    <cfRule type="cellIs" dxfId="646" priority="658" stopIfTrue="1" operator="equal">
      <formula>"Napkin Hs"</formula>
    </cfRule>
  </conditionalFormatting>
  <conditionalFormatting sqref="C136">
    <cfRule type="cellIs" dxfId="645" priority="655" stopIfTrue="1" operator="equal">
      <formula>"Towel"</formula>
    </cfRule>
    <cfRule type="cellIs" dxfId="644" priority="656" stopIfTrue="1" operator="equal">
      <formula>"Napkin Hs"</formula>
    </cfRule>
  </conditionalFormatting>
  <conditionalFormatting sqref="C136">
    <cfRule type="cellIs" dxfId="643" priority="647" stopIfTrue="1" operator="equal">
      <formula>"Towel"</formula>
    </cfRule>
    <cfRule type="cellIs" dxfId="642" priority="648" stopIfTrue="1" operator="equal">
      <formula>"Napkin Hs"</formula>
    </cfRule>
  </conditionalFormatting>
  <conditionalFormatting sqref="B136:C136">
    <cfRule type="cellIs" dxfId="641" priority="649" stopIfTrue="1" operator="equal">
      <formula>"Towel"</formula>
    </cfRule>
    <cfRule type="cellIs" dxfId="640" priority="650" stopIfTrue="1" operator="equal">
      <formula>"Napkin Hs"</formula>
    </cfRule>
  </conditionalFormatting>
  <conditionalFormatting sqref="C136">
    <cfRule type="cellIs" dxfId="639" priority="645" stopIfTrue="1" operator="equal">
      <formula>"Towel"</formula>
    </cfRule>
    <cfRule type="cellIs" dxfId="638" priority="646" stopIfTrue="1" operator="equal">
      <formula>"Napkin Hs"</formula>
    </cfRule>
  </conditionalFormatting>
  <conditionalFormatting sqref="B136:C136">
    <cfRule type="cellIs" dxfId="637" priority="643" stopIfTrue="1" operator="equal">
      <formula>"Towel"</formula>
    </cfRule>
    <cfRule type="cellIs" dxfId="636" priority="644" stopIfTrue="1" operator="equal">
      <formula>"Napkin Hs"</formula>
    </cfRule>
  </conditionalFormatting>
  <conditionalFormatting sqref="C136">
    <cfRule type="cellIs" dxfId="635" priority="651" stopIfTrue="1" operator="equal">
      <formula>"Towel"</formula>
    </cfRule>
    <cfRule type="cellIs" dxfId="634" priority="652" stopIfTrue="1" operator="equal">
      <formula>"Napkin Hs"</formula>
    </cfRule>
  </conditionalFormatting>
  <conditionalFormatting sqref="C136">
    <cfRule type="cellIs" dxfId="633" priority="653" stopIfTrue="1" operator="equal">
      <formula>"Towel"</formula>
    </cfRule>
    <cfRule type="cellIs" dxfId="632" priority="654" stopIfTrue="1" operator="equal">
      <formula>"Napkin Hs"</formula>
    </cfRule>
  </conditionalFormatting>
  <conditionalFormatting sqref="C135">
    <cfRule type="cellIs" dxfId="631" priority="641" stopIfTrue="1" operator="equal">
      <formula>"Towel"</formula>
    </cfRule>
    <cfRule type="cellIs" dxfId="630" priority="642" stopIfTrue="1" operator="equal">
      <formula>"Napkin Hs"</formula>
    </cfRule>
  </conditionalFormatting>
  <conditionalFormatting sqref="C135">
    <cfRule type="cellIs" dxfId="629" priority="637" stopIfTrue="1" operator="equal">
      <formula>"Towel"</formula>
    </cfRule>
    <cfRule type="cellIs" dxfId="628" priority="638" stopIfTrue="1" operator="equal">
      <formula>"Napkin Hs"</formula>
    </cfRule>
  </conditionalFormatting>
  <conditionalFormatting sqref="C135">
    <cfRule type="cellIs" dxfId="627" priority="639" stopIfTrue="1" operator="equal">
      <formula>"Towel"</formula>
    </cfRule>
    <cfRule type="cellIs" dxfId="626" priority="640" stopIfTrue="1" operator="equal">
      <formula>"Napkin Hs"</formula>
    </cfRule>
  </conditionalFormatting>
  <conditionalFormatting sqref="C135">
    <cfRule type="cellIs" dxfId="625" priority="635" stopIfTrue="1" operator="equal">
      <formula>"Towel"</formula>
    </cfRule>
    <cfRule type="cellIs" dxfId="624" priority="636" stopIfTrue="1" operator="equal">
      <formula>"Napkin Hs"</formula>
    </cfRule>
  </conditionalFormatting>
  <conditionalFormatting sqref="C135">
    <cfRule type="cellIs" dxfId="623" priority="633" stopIfTrue="1" operator="equal">
      <formula>"Towel"</formula>
    </cfRule>
    <cfRule type="cellIs" dxfId="622" priority="634" stopIfTrue="1" operator="equal">
      <formula>"Napkin Hs"</formula>
    </cfRule>
  </conditionalFormatting>
  <conditionalFormatting sqref="C135">
    <cfRule type="cellIs" dxfId="621" priority="631" stopIfTrue="1" operator="equal">
      <formula>"Towel"</formula>
    </cfRule>
    <cfRule type="cellIs" dxfId="620" priority="632" stopIfTrue="1" operator="equal">
      <formula>"Napkin Hs"</formula>
    </cfRule>
  </conditionalFormatting>
  <conditionalFormatting sqref="C135">
    <cfRule type="cellIs" dxfId="619" priority="623" stopIfTrue="1" operator="equal">
      <formula>"Towel"</formula>
    </cfRule>
    <cfRule type="cellIs" dxfId="618" priority="624" stopIfTrue="1" operator="equal">
      <formula>"Napkin Hs"</formula>
    </cfRule>
  </conditionalFormatting>
  <conditionalFormatting sqref="C135">
    <cfRule type="cellIs" dxfId="617" priority="625" stopIfTrue="1" operator="equal">
      <formula>"Towel"</formula>
    </cfRule>
    <cfRule type="cellIs" dxfId="616" priority="626" stopIfTrue="1" operator="equal">
      <formula>"Napkin Hs"</formula>
    </cfRule>
  </conditionalFormatting>
  <conditionalFormatting sqref="C135">
    <cfRule type="cellIs" dxfId="615" priority="621" stopIfTrue="1" operator="equal">
      <formula>"Towel"</formula>
    </cfRule>
    <cfRule type="cellIs" dxfId="614" priority="622" stopIfTrue="1" operator="equal">
      <formula>"Napkin Hs"</formula>
    </cfRule>
  </conditionalFormatting>
  <conditionalFormatting sqref="C135">
    <cfRule type="cellIs" dxfId="613" priority="619" stopIfTrue="1" operator="equal">
      <formula>"Towel"</formula>
    </cfRule>
    <cfRule type="cellIs" dxfId="612" priority="620" stopIfTrue="1" operator="equal">
      <formula>"Napkin Hs"</formula>
    </cfRule>
  </conditionalFormatting>
  <conditionalFormatting sqref="C135">
    <cfRule type="cellIs" dxfId="611" priority="627" stopIfTrue="1" operator="equal">
      <formula>"Towel"</formula>
    </cfRule>
    <cfRule type="cellIs" dxfId="610" priority="628" stopIfTrue="1" operator="equal">
      <formula>"Napkin Hs"</formula>
    </cfRule>
  </conditionalFormatting>
  <conditionalFormatting sqref="C135">
    <cfRule type="cellIs" dxfId="609" priority="629" stopIfTrue="1" operator="equal">
      <formula>"Towel"</formula>
    </cfRule>
    <cfRule type="cellIs" dxfId="608" priority="630" stopIfTrue="1" operator="equal">
      <formula>"Napkin Hs"</formula>
    </cfRule>
  </conditionalFormatting>
  <conditionalFormatting sqref="B135">
    <cfRule type="cellIs" dxfId="607" priority="615" stopIfTrue="1" operator="equal">
      <formula>"Towel"</formula>
    </cfRule>
    <cfRule type="cellIs" dxfId="606" priority="616" stopIfTrue="1" operator="equal">
      <formula>"Napkin Hs"</formula>
    </cfRule>
  </conditionalFormatting>
  <conditionalFormatting sqref="B135">
    <cfRule type="cellIs" dxfId="605" priority="613" stopIfTrue="1" operator="equal">
      <formula>"Towel"</formula>
    </cfRule>
    <cfRule type="cellIs" dxfId="604" priority="614" stopIfTrue="1" operator="equal">
      <formula>"Napkin Hs"</formula>
    </cfRule>
  </conditionalFormatting>
  <conditionalFormatting sqref="B135">
    <cfRule type="cellIs" dxfId="603" priority="617" stopIfTrue="1" operator="equal">
      <formula>"Towel"</formula>
    </cfRule>
    <cfRule type="cellIs" dxfId="602" priority="618" stopIfTrue="1" operator="equal">
      <formula>"Napkin Hs"</formula>
    </cfRule>
  </conditionalFormatting>
  <conditionalFormatting sqref="B135">
    <cfRule type="cellIs" dxfId="601" priority="607" stopIfTrue="1" operator="equal">
      <formula>"Towel"</formula>
    </cfRule>
    <cfRule type="cellIs" dxfId="600" priority="608" stopIfTrue="1" operator="equal">
      <formula>"Napkin Hs"</formula>
    </cfRule>
  </conditionalFormatting>
  <conditionalFormatting sqref="B135">
    <cfRule type="cellIs" dxfId="599" priority="609" stopIfTrue="1" operator="equal">
      <formula>"Towel"</formula>
    </cfRule>
    <cfRule type="cellIs" dxfId="598" priority="610" stopIfTrue="1" operator="equal">
      <formula>"Napkin Hs"</formula>
    </cfRule>
  </conditionalFormatting>
  <conditionalFormatting sqref="B135">
    <cfRule type="cellIs" dxfId="597" priority="611" stopIfTrue="1" operator="equal">
      <formula>"Towel"</formula>
    </cfRule>
    <cfRule type="cellIs" dxfId="596" priority="612" stopIfTrue="1" operator="equal">
      <formula>"Napkin Hs"</formula>
    </cfRule>
  </conditionalFormatting>
  <conditionalFormatting sqref="B134:C134">
    <cfRule type="cellIs" dxfId="595" priority="603" stopIfTrue="1" operator="equal">
      <formula>"Towel"</formula>
    </cfRule>
    <cfRule type="cellIs" dxfId="594" priority="604" stopIfTrue="1" operator="equal">
      <formula>"Napkin Hs"</formula>
    </cfRule>
  </conditionalFormatting>
  <conditionalFormatting sqref="C134">
    <cfRule type="cellIs" dxfId="593" priority="605" stopIfTrue="1" operator="equal">
      <formula>"Towel"</formula>
    </cfRule>
    <cfRule type="cellIs" dxfId="592" priority="606" stopIfTrue="1" operator="equal">
      <formula>"Napkin Hs"</formula>
    </cfRule>
  </conditionalFormatting>
  <conditionalFormatting sqref="C134">
    <cfRule type="cellIs" dxfId="591" priority="601" stopIfTrue="1" operator="equal">
      <formula>"Towel"</formula>
    </cfRule>
    <cfRule type="cellIs" dxfId="590" priority="602" stopIfTrue="1" operator="equal">
      <formula>"Napkin Hs"</formula>
    </cfRule>
  </conditionalFormatting>
  <conditionalFormatting sqref="B134:C134">
    <cfRule type="cellIs" dxfId="589" priority="599" stopIfTrue="1" operator="equal">
      <formula>"Towel"</formula>
    </cfRule>
    <cfRule type="cellIs" dxfId="588" priority="600" stopIfTrue="1" operator="equal">
      <formula>"Napkin Hs"</formula>
    </cfRule>
  </conditionalFormatting>
  <conditionalFormatting sqref="C134">
    <cfRule type="cellIs" dxfId="587" priority="595" stopIfTrue="1" operator="equal">
      <formula>"Towel"</formula>
    </cfRule>
    <cfRule type="cellIs" dxfId="586" priority="596" stopIfTrue="1" operator="equal">
      <formula>"Napkin Hs"</formula>
    </cfRule>
  </conditionalFormatting>
  <conditionalFormatting sqref="C134">
    <cfRule type="cellIs" dxfId="585" priority="597" stopIfTrue="1" operator="equal">
      <formula>"Towel"</formula>
    </cfRule>
    <cfRule type="cellIs" dxfId="584" priority="598" stopIfTrue="1" operator="equal">
      <formula>"Napkin Hs"</formula>
    </cfRule>
  </conditionalFormatting>
  <conditionalFormatting sqref="B141:C141">
    <cfRule type="cellIs" dxfId="583" priority="593" stopIfTrue="1" operator="equal">
      <formula>"Towel"</formula>
    </cfRule>
    <cfRule type="cellIs" dxfId="582" priority="594" stopIfTrue="1" operator="equal">
      <formula>"Napkin Hs"</formula>
    </cfRule>
  </conditionalFormatting>
  <conditionalFormatting sqref="C141">
    <cfRule type="cellIs" dxfId="581" priority="589" stopIfTrue="1" operator="equal">
      <formula>"Towel"</formula>
    </cfRule>
    <cfRule type="cellIs" dxfId="580" priority="590" stopIfTrue="1" operator="equal">
      <formula>"Napkin Hs"</formula>
    </cfRule>
  </conditionalFormatting>
  <conditionalFormatting sqref="C141">
    <cfRule type="cellIs" dxfId="579" priority="591" stopIfTrue="1" operator="equal">
      <formula>"Towel"</formula>
    </cfRule>
    <cfRule type="cellIs" dxfId="578" priority="592" stopIfTrue="1" operator="equal">
      <formula>"Napkin Hs"</formula>
    </cfRule>
  </conditionalFormatting>
  <conditionalFormatting sqref="B141:C141">
    <cfRule type="cellIs" dxfId="577" priority="587" stopIfTrue="1" operator="equal">
      <formula>"Towel"</formula>
    </cfRule>
    <cfRule type="cellIs" dxfId="576" priority="588" stopIfTrue="1" operator="equal">
      <formula>"Napkin Hs"</formula>
    </cfRule>
  </conditionalFormatting>
  <conditionalFormatting sqref="C141">
    <cfRule type="cellIs" dxfId="575" priority="585" stopIfTrue="1" operator="equal">
      <formula>"Towel"</formula>
    </cfRule>
    <cfRule type="cellIs" dxfId="574" priority="586" stopIfTrue="1" operator="equal">
      <formula>"Napkin Hs"</formula>
    </cfRule>
  </conditionalFormatting>
  <conditionalFormatting sqref="C141">
    <cfRule type="cellIs" dxfId="573" priority="583" stopIfTrue="1" operator="equal">
      <formula>"Towel"</formula>
    </cfRule>
    <cfRule type="cellIs" dxfId="572" priority="584" stopIfTrue="1" operator="equal">
      <formula>"Napkin Hs"</formula>
    </cfRule>
  </conditionalFormatting>
  <conditionalFormatting sqref="C141">
    <cfRule type="cellIs" dxfId="571" priority="575" stopIfTrue="1" operator="equal">
      <formula>"Towel"</formula>
    </cfRule>
    <cfRule type="cellIs" dxfId="570" priority="576" stopIfTrue="1" operator="equal">
      <formula>"Napkin Hs"</formula>
    </cfRule>
  </conditionalFormatting>
  <conditionalFormatting sqref="B141:C141">
    <cfRule type="cellIs" dxfId="569" priority="577" stopIfTrue="1" operator="equal">
      <formula>"Towel"</formula>
    </cfRule>
    <cfRule type="cellIs" dxfId="568" priority="578" stopIfTrue="1" operator="equal">
      <formula>"Napkin Hs"</formula>
    </cfRule>
  </conditionalFormatting>
  <conditionalFormatting sqref="C141">
    <cfRule type="cellIs" dxfId="567" priority="573" stopIfTrue="1" operator="equal">
      <formula>"Towel"</formula>
    </cfRule>
    <cfRule type="cellIs" dxfId="566" priority="574" stopIfTrue="1" operator="equal">
      <formula>"Napkin Hs"</formula>
    </cfRule>
  </conditionalFormatting>
  <conditionalFormatting sqref="B141:C141">
    <cfRule type="cellIs" dxfId="565" priority="571" stopIfTrue="1" operator="equal">
      <formula>"Towel"</formula>
    </cfRule>
    <cfRule type="cellIs" dxfId="564" priority="572" stopIfTrue="1" operator="equal">
      <formula>"Napkin Hs"</formula>
    </cfRule>
  </conditionalFormatting>
  <conditionalFormatting sqref="C141">
    <cfRule type="cellIs" dxfId="563" priority="579" stopIfTrue="1" operator="equal">
      <formula>"Towel"</formula>
    </cfRule>
    <cfRule type="cellIs" dxfId="562" priority="580" stopIfTrue="1" operator="equal">
      <formula>"Napkin Hs"</formula>
    </cfRule>
  </conditionalFormatting>
  <conditionalFormatting sqref="C141">
    <cfRule type="cellIs" dxfId="561" priority="581" stopIfTrue="1" operator="equal">
      <formula>"Towel"</formula>
    </cfRule>
    <cfRule type="cellIs" dxfId="560" priority="582" stopIfTrue="1" operator="equal">
      <formula>"Napkin Hs"</formula>
    </cfRule>
  </conditionalFormatting>
  <conditionalFormatting sqref="B133:C133">
    <cfRule type="cellIs" dxfId="559" priority="567" stopIfTrue="1" operator="equal">
      <formula>"Towel"</formula>
    </cfRule>
    <cfRule type="cellIs" dxfId="558" priority="568" stopIfTrue="1" operator="equal">
      <formula>"Napkin Hs"</formula>
    </cfRule>
  </conditionalFormatting>
  <conditionalFormatting sqref="C133">
    <cfRule type="cellIs" dxfId="557" priority="569" stopIfTrue="1" operator="equal">
      <formula>"Towel"</formula>
    </cfRule>
    <cfRule type="cellIs" dxfId="556" priority="570" stopIfTrue="1" operator="equal">
      <formula>"Napkin Hs"</formula>
    </cfRule>
  </conditionalFormatting>
  <conditionalFormatting sqref="C133">
    <cfRule type="cellIs" dxfId="555" priority="565" stopIfTrue="1" operator="equal">
      <formula>"Towel"</formula>
    </cfRule>
    <cfRule type="cellIs" dxfId="554" priority="566" stopIfTrue="1" operator="equal">
      <formula>"Napkin Hs"</formula>
    </cfRule>
  </conditionalFormatting>
  <conditionalFormatting sqref="B133:C133">
    <cfRule type="cellIs" dxfId="553" priority="563" stopIfTrue="1" operator="equal">
      <formula>"Towel"</formula>
    </cfRule>
    <cfRule type="cellIs" dxfId="552" priority="564" stopIfTrue="1" operator="equal">
      <formula>"Napkin Hs"</formula>
    </cfRule>
  </conditionalFormatting>
  <conditionalFormatting sqref="C133">
    <cfRule type="cellIs" dxfId="551" priority="559" stopIfTrue="1" operator="equal">
      <formula>"Towel"</formula>
    </cfRule>
    <cfRule type="cellIs" dxfId="550" priority="560" stopIfTrue="1" operator="equal">
      <formula>"Napkin Hs"</formula>
    </cfRule>
  </conditionalFormatting>
  <conditionalFormatting sqref="C133">
    <cfRule type="cellIs" dxfId="549" priority="561" stopIfTrue="1" operator="equal">
      <formula>"Towel"</formula>
    </cfRule>
    <cfRule type="cellIs" dxfId="548" priority="562" stopIfTrue="1" operator="equal">
      <formula>"Napkin Hs"</formula>
    </cfRule>
  </conditionalFormatting>
  <conditionalFormatting sqref="B138:C141">
    <cfRule type="cellIs" dxfId="547" priority="555" stopIfTrue="1" operator="equal">
      <formula>"Towel"</formula>
    </cfRule>
    <cfRule type="cellIs" dxfId="546" priority="556" stopIfTrue="1" operator="equal">
      <formula>"Napkin Hs"</formula>
    </cfRule>
  </conditionalFormatting>
  <conditionalFormatting sqref="C138:C141">
    <cfRule type="cellIs" dxfId="545" priority="557" stopIfTrue="1" operator="equal">
      <formula>"Towel"</formula>
    </cfRule>
    <cfRule type="cellIs" dxfId="544" priority="558" stopIfTrue="1" operator="equal">
      <formula>"Napkin Hs"</formula>
    </cfRule>
  </conditionalFormatting>
  <conditionalFormatting sqref="C138:C141">
    <cfRule type="cellIs" dxfId="543" priority="553" stopIfTrue="1" operator="equal">
      <formula>"Towel"</formula>
    </cfRule>
    <cfRule type="cellIs" dxfId="542" priority="554" stopIfTrue="1" operator="equal">
      <formula>"Napkin Hs"</formula>
    </cfRule>
  </conditionalFormatting>
  <conditionalFormatting sqref="B138:C141">
    <cfRule type="cellIs" dxfId="541" priority="551" stopIfTrue="1" operator="equal">
      <formula>"Towel"</formula>
    </cfRule>
    <cfRule type="cellIs" dxfId="540" priority="552" stopIfTrue="1" operator="equal">
      <formula>"Napkin Hs"</formula>
    </cfRule>
  </conditionalFormatting>
  <conditionalFormatting sqref="C138:C141">
    <cfRule type="cellIs" dxfId="539" priority="547" stopIfTrue="1" operator="equal">
      <formula>"Towel"</formula>
    </cfRule>
    <cfRule type="cellIs" dxfId="538" priority="548" stopIfTrue="1" operator="equal">
      <formula>"Napkin Hs"</formula>
    </cfRule>
  </conditionalFormatting>
  <conditionalFormatting sqref="C138:C141">
    <cfRule type="cellIs" dxfId="537" priority="549" stopIfTrue="1" operator="equal">
      <formula>"Towel"</formula>
    </cfRule>
    <cfRule type="cellIs" dxfId="536" priority="550" stopIfTrue="1" operator="equal">
      <formula>"Napkin Hs"</formula>
    </cfRule>
  </conditionalFormatting>
  <conditionalFormatting sqref="B132:C132">
    <cfRule type="cellIs" dxfId="535" priority="545" stopIfTrue="1" operator="equal">
      <formula>"Towel"</formula>
    </cfRule>
    <cfRule type="cellIs" dxfId="534" priority="546" stopIfTrue="1" operator="equal">
      <formula>"Napkin Hs"</formula>
    </cfRule>
  </conditionalFormatting>
  <conditionalFormatting sqref="C132">
    <cfRule type="cellIs" dxfId="533" priority="525" stopIfTrue="1" operator="equal">
      <formula>"Towel"</formula>
    </cfRule>
    <cfRule type="cellIs" dxfId="532" priority="526" stopIfTrue="1" operator="equal">
      <formula>"Napkin Hs"</formula>
    </cfRule>
  </conditionalFormatting>
  <conditionalFormatting sqref="B132:C132">
    <cfRule type="cellIs" dxfId="531" priority="523" stopIfTrue="1" operator="equal">
      <formula>"Towel"</formula>
    </cfRule>
    <cfRule type="cellIs" dxfId="530" priority="524" stopIfTrue="1" operator="equal">
      <formula>"Napkin Hs"</formula>
    </cfRule>
  </conditionalFormatting>
  <conditionalFormatting sqref="C132">
    <cfRule type="cellIs" dxfId="529" priority="541" stopIfTrue="1" operator="equal">
      <formula>"Towel"</formula>
    </cfRule>
    <cfRule type="cellIs" dxfId="528" priority="542" stopIfTrue="1" operator="equal">
      <formula>"Napkin Hs"</formula>
    </cfRule>
  </conditionalFormatting>
  <conditionalFormatting sqref="C132">
    <cfRule type="cellIs" dxfId="527" priority="543" stopIfTrue="1" operator="equal">
      <formula>"Towel"</formula>
    </cfRule>
    <cfRule type="cellIs" dxfId="526" priority="544" stopIfTrue="1" operator="equal">
      <formula>"Napkin Hs"</formula>
    </cfRule>
  </conditionalFormatting>
  <conditionalFormatting sqref="B132:C132">
    <cfRule type="cellIs" dxfId="525" priority="539" stopIfTrue="1" operator="equal">
      <formula>"Towel"</formula>
    </cfRule>
    <cfRule type="cellIs" dxfId="524" priority="540" stopIfTrue="1" operator="equal">
      <formula>"Napkin Hs"</formula>
    </cfRule>
  </conditionalFormatting>
  <conditionalFormatting sqref="C132">
    <cfRule type="cellIs" dxfId="523" priority="537" stopIfTrue="1" operator="equal">
      <formula>"Towel"</formula>
    </cfRule>
    <cfRule type="cellIs" dxfId="522" priority="538" stopIfTrue="1" operator="equal">
      <formula>"Napkin Hs"</formula>
    </cfRule>
  </conditionalFormatting>
  <conditionalFormatting sqref="C132">
    <cfRule type="cellIs" dxfId="521" priority="535" stopIfTrue="1" operator="equal">
      <formula>"Towel"</formula>
    </cfRule>
    <cfRule type="cellIs" dxfId="520" priority="536" stopIfTrue="1" operator="equal">
      <formula>"Napkin Hs"</formula>
    </cfRule>
  </conditionalFormatting>
  <conditionalFormatting sqref="C132">
    <cfRule type="cellIs" dxfId="519" priority="527" stopIfTrue="1" operator="equal">
      <formula>"Towel"</formula>
    </cfRule>
    <cfRule type="cellIs" dxfId="518" priority="528" stopIfTrue="1" operator="equal">
      <formula>"Napkin Hs"</formula>
    </cfRule>
  </conditionalFormatting>
  <conditionalFormatting sqref="B132:C132">
    <cfRule type="cellIs" dxfId="517" priority="529" stopIfTrue="1" operator="equal">
      <formula>"Towel"</formula>
    </cfRule>
    <cfRule type="cellIs" dxfId="516" priority="530" stopIfTrue="1" operator="equal">
      <formula>"Napkin Hs"</formula>
    </cfRule>
  </conditionalFormatting>
  <conditionalFormatting sqref="C132">
    <cfRule type="cellIs" dxfId="515" priority="531" stopIfTrue="1" operator="equal">
      <formula>"Towel"</formula>
    </cfRule>
    <cfRule type="cellIs" dxfId="514" priority="532" stopIfTrue="1" operator="equal">
      <formula>"Napkin Hs"</formula>
    </cfRule>
  </conditionalFormatting>
  <conditionalFormatting sqref="C132">
    <cfRule type="cellIs" dxfId="513" priority="533" stopIfTrue="1" operator="equal">
      <formula>"Towel"</formula>
    </cfRule>
    <cfRule type="cellIs" dxfId="512" priority="534" stopIfTrue="1" operator="equal">
      <formula>"Napkin Hs"</formula>
    </cfRule>
  </conditionalFormatting>
  <conditionalFormatting sqref="B138:C138">
    <cfRule type="cellIs" dxfId="511" priority="521" stopIfTrue="1" operator="equal">
      <formula>"Towel"</formula>
    </cfRule>
    <cfRule type="cellIs" dxfId="510" priority="522" stopIfTrue="1" operator="equal">
      <formula>"Napkin Hs"</formula>
    </cfRule>
  </conditionalFormatting>
  <conditionalFormatting sqref="C138">
    <cfRule type="cellIs" dxfId="509" priority="501" stopIfTrue="1" operator="equal">
      <formula>"Towel"</formula>
    </cfRule>
    <cfRule type="cellIs" dxfId="508" priority="502" stopIfTrue="1" operator="equal">
      <formula>"Napkin Hs"</formula>
    </cfRule>
  </conditionalFormatting>
  <conditionalFormatting sqref="B138:C138">
    <cfRule type="cellIs" dxfId="507" priority="499" stopIfTrue="1" operator="equal">
      <formula>"Towel"</formula>
    </cfRule>
    <cfRule type="cellIs" dxfId="506" priority="500" stopIfTrue="1" operator="equal">
      <formula>"Napkin Hs"</formula>
    </cfRule>
  </conditionalFormatting>
  <conditionalFormatting sqref="C138">
    <cfRule type="cellIs" dxfId="505" priority="517" stopIfTrue="1" operator="equal">
      <formula>"Towel"</formula>
    </cfRule>
    <cfRule type="cellIs" dxfId="504" priority="518" stopIfTrue="1" operator="equal">
      <formula>"Napkin Hs"</formula>
    </cfRule>
  </conditionalFormatting>
  <conditionalFormatting sqref="C138">
    <cfRule type="cellIs" dxfId="503" priority="519" stopIfTrue="1" operator="equal">
      <formula>"Towel"</formula>
    </cfRule>
    <cfRule type="cellIs" dxfId="502" priority="520" stopIfTrue="1" operator="equal">
      <formula>"Napkin Hs"</formula>
    </cfRule>
  </conditionalFormatting>
  <conditionalFormatting sqref="B138:C138">
    <cfRule type="cellIs" dxfId="501" priority="515" stopIfTrue="1" operator="equal">
      <formula>"Towel"</formula>
    </cfRule>
    <cfRule type="cellIs" dxfId="500" priority="516" stopIfTrue="1" operator="equal">
      <formula>"Napkin Hs"</formula>
    </cfRule>
  </conditionalFormatting>
  <conditionalFormatting sqref="C138">
    <cfRule type="cellIs" dxfId="499" priority="513" stopIfTrue="1" operator="equal">
      <formula>"Towel"</formula>
    </cfRule>
    <cfRule type="cellIs" dxfId="498" priority="514" stopIfTrue="1" operator="equal">
      <formula>"Napkin Hs"</formula>
    </cfRule>
  </conditionalFormatting>
  <conditionalFormatting sqref="C138">
    <cfRule type="cellIs" dxfId="497" priority="511" stopIfTrue="1" operator="equal">
      <formula>"Towel"</formula>
    </cfRule>
    <cfRule type="cellIs" dxfId="496" priority="512" stopIfTrue="1" operator="equal">
      <formula>"Napkin Hs"</formula>
    </cfRule>
  </conditionalFormatting>
  <conditionalFormatting sqref="C138">
    <cfRule type="cellIs" dxfId="495" priority="503" stopIfTrue="1" operator="equal">
      <formula>"Towel"</formula>
    </cfRule>
    <cfRule type="cellIs" dxfId="494" priority="504" stopIfTrue="1" operator="equal">
      <formula>"Napkin Hs"</formula>
    </cfRule>
  </conditionalFormatting>
  <conditionalFormatting sqref="B138:C138">
    <cfRule type="cellIs" dxfId="493" priority="505" stopIfTrue="1" operator="equal">
      <formula>"Towel"</formula>
    </cfRule>
    <cfRule type="cellIs" dxfId="492" priority="506" stopIfTrue="1" operator="equal">
      <formula>"Napkin Hs"</formula>
    </cfRule>
  </conditionalFormatting>
  <conditionalFormatting sqref="C138">
    <cfRule type="cellIs" dxfId="491" priority="507" stopIfTrue="1" operator="equal">
      <formula>"Towel"</formula>
    </cfRule>
    <cfRule type="cellIs" dxfId="490" priority="508" stopIfTrue="1" operator="equal">
      <formula>"Napkin Hs"</formula>
    </cfRule>
  </conditionalFormatting>
  <conditionalFormatting sqref="C138">
    <cfRule type="cellIs" dxfId="489" priority="509" stopIfTrue="1" operator="equal">
      <formula>"Towel"</formula>
    </cfRule>
    <cfRule type="cellIs" dxfId="488" priority="510" stopIfTrue="1" operator="equal">
      <formula>"Napkin Hs"</formula>
    </cfRule>
  </conditionalFormatting>
  <conditionalFormatting sqref="B143:C143">
    <cfRule type="cellIs" dxfId="487" priority="491" stopIfTrue="1" operator="equal">
      <formula>"Towel"</formula>
    </cfRule>
    <cfRule type="cellIs" dxfId="486" priority="492" stopIfTrue="1" operator="equal">
      <formula>"Napkin Hs"</formula>
    </cfRule>
  </conditionalFormatting>
  <conditionalFormatting sqref="C143">
    <cfRule type="cellIs" dxfId="485" priority="487" stopIfTrue="1" operator="equal">
      <formula>"Towel"</formula>
    </cfRule>
    <cfRule type="cellIs" dxfId="484" priority="488" stopIfTrue="1" operator="equal">
      <formula>"Napkin Hs"</formula>
    </cfRule>
  </conditionalFormatting>
  <conditionalFormatting sqref="C143">
    <cfRule type="cellIs" dxfId="483" priority="489" stopIfTrue="1" operator="equal">
      <formula>"Towel"</formula>
    </cfRule>
    <cfRule type="cellIs" dxfId="482" priority="490" stopIfTrue="1" operator="equal">
      <formula>"Napkin Hs"</formula>
    </cfRule>
  </conditionalFormatting>
  <conditionalFormatting sqref="B143:C143">
    <cfRule type="cellIs" dxfId="481" priority="485" stopIfTrue="1" operator="equal">
      <formula>"Towel"</formula>
    </cfRule>
    <cfRule type="cellIs" dxfId="480" priority="486" stopIfTrue="1" operator="equal">
      <formula>"Napkin Hs"</formula>
    </cfRule>
  </conditionalFormatting>
  <conditionalFormatting sqref="C143">
    <cfRule type="cellIs" dxfId="479" priority="483" stopIfTrue="1" operator="equal">
      <formula>"Towel"</formula>
    </cfRule>
    <cfRule type="cellIs" dxfId="478" priority="484" stopIfTrue="1" operator="equal">
      <formula>"Napkin Hs"</formula>
    </cfRule>
  </conditionalFormatting>
  <conditionalFormatting sqref="C143">
    <cfRule type="cellIs" dxfId="477" priority="481" stopIfTrue="1" operator="equal">
      <formula>"Towel"</formula>
    </cfRule>
    <cfRule type="cellIs" dxfId="476" priority="482" stopIfTrue="1" operator="equal">
      <formula>"Napkin Hs"</formula>
    </cfRule>
  </conditionalFormatting>
  <conditionalFormatting sqref="C143">
    <cfRule type="cellIs" dxfId="475" priority="473" stopIfTrue="1" operator="equal">
      <formula>"Towel"</formula>
    </cfRule>
    <cfRule type="cellIs" dxfId="474" priority="474" stopIfTrue="1" operator="equal">
      <formula>"Napkin Hs"</formula>
    </cfRule>
  </conditionalFormatting>
  <conditionalFormatting sqref="B143:C143">
    <cfRule type="cellIs" dxfId="473" priority="475" stopIfTrue="1" operator="equal">
      <formula>"Towel"</formula>
    </cfRule>
    <cfRule type="cellIs" dxfId="472" priority="476" stopIfTrue="1" operator="equal">
      <formula>"Napkin Hs"</formula>
    </cfRule>
  </conditionalFormatting>
  <conditionalFormatting sqref="C143">
    <cfRule type="cellIs" dxfId="471" priority="471" stopIfTrue="1" operator="equal">
      <formula>"Towel"</formula>
    </cfRule>
    <cfRule type="cellIs" dxfId="470" priority="472" stopIfTrue="1" operator="equal">
      <formula>"Napkin Hs"</formula>
    </cfRule>
  </conditionalFormatting>
  <conditionalFormatting sqref="B143:C143">
    <cfRule type="cellIs" dxfId="469" priority="469" stopIfTrue="1" operator="equal">
      <formula>"Towel"</formula>
    </cfRule>
    <cfRule type="cellIs" dxfId="468" priority="470" stopIfTrue="1" operator="equal">
      <formula>"Napkin Hs"</formula>
    </cfRule>
  </conditionalFormatting>
  <conditionalFormatting sqref="C143">
    <cfRule type="cellIs" dxfId="467" priority="477" stopIfTrue="1" operator="equal">
      <formula>"Towel"</formula>
    </cfRule>
    <cfRule type="cellIs" dxfId="466" priority="478" stopIfTrue="1" operator="equal">
      <formula>"Napkin Hs"</formula>
    </cfRule>
  </conditionalFormatting>
  <conditionalFormatting sqref="C143">
    <cfRule type="cellIs" dxfId="465" priority="479" stopIfTrue="1" operator="equal">
      <formula>"Towel"</formula>
    </cfRule>
    <cfRule type="cellIs" dxfId="464" priority="480" stopIfTrue="1" operator="equal">
      <formula>"Napkin Hs"</formula>
    </cfRule>
  </conditionalFormatting>
  <conditionalFormatting sqref="B137:C137">
    <cfRule type="cellIs" dxfId="463" priority="467" stopIfTrue="1" operator="equal">
      <formula>"Towel"</formula>
    </cfRule>
    <cfRule type="cellIs" dxfId="462" priority="468" stopIfTrue="1" operator="equal">
      <formula>"Napkin Hs"</formula>
    </cfRule>
  </conditionalFormatting>
  <conditionalFormatting sqref="C137">
    <cfRule type="cellIs" dxfId="461" priority="463" stopIfTrue="1" operator="equal">
      <formula>"Towel"</formula>
    </cfRule>
    <cfRule type="cellIs" dxfId="460" priority="464" stopIfTrue="1" operator="equal">
      <formula>"Napkin Hs"</formula>
    </cfRule>
  </conditionalFormatting>
  <conditionalFormatting sqref="C137">
    <cfRule type="cellIs" dxfId="459" priority="465" stopIfTrue="1" operator="equal">
      <formula>"Towel"</formula>
    </cfRule>
    <cfRule type="cellIs" dxfId="458" priority="466" stopIfTrue="1" operator="equal">
      <formula>"Napkin Hs"</formula>
    </cfRule>
  </conditionalFormatting>
  <conditionalFormatting sqref="B137:C137">
    <cfRule type="cellIs" dxfId="457" priority="461" stopIfTrue="1" operator="equal">
      <formula>"Towel"</formula>
    </cfRule>
    <cfRule type="cellIs" dxfId="456" priority="462" stopIfTrue="1" operator="equal">
      <formula>"Napkin Hs"</formula>
    </cfRule>
  </conditionalFormatting>
  <conditionalFormatting sqref="C137">
    <cfRule type="cellIs" dxfId="455" priority="459" stopIfTrue="1" operator="equal">
      <formula>"Towel"</formula>
    </cfRule>
    <cfRule type="cellIs" dxfId="454" priority="460" stopIfTrue="1" operator="equal">
      <formula>"Napkin Hs"</formula>
    </cfRule>
  </conditionalFormatting>
  <conditionalFormatting sqref="C137">
    <cfRule type="cellIs" dxfId="453" priority="457" stopIfTrue="1" operator="equal">
      <formula>"Towel"</formula>
    </cfRule>
    <cfRule type="cellIs" dxfId="452" priority="458" stopIfTrue="1" operator="equal">
      <formula>"Napkin Hs"</formula>
    </cfRule>
  </conditionalFormatting>
  <conditionalFormatting sqref="C137">
    <cfRule type="cellIs" dxfId="451" priority="449" stopIfTrue="1" operator="equal">
      <formula>"Towel"</formula>
    </cfRule>
    <cfRule type="cellIs" dxfId="450" priority="450" stopIfTrue="1" operator="equal">
      <formula>"Napkin Hs"</formula>
    </cfRule>
  </conditionalFormatting>
  <conditionalFormatting sqref="B137:C137">
    <cfRule type="cellIs" dxfId="449" priority="451" stopIfTrue="1" operator="equal">
      <formula>"Towel"</formula>
    </cfRule>
    <cfRule type="cellIs" dxfId="448" priority="452" stopIfTrue="1" operator="equal">
      <formula>"Napkin Hs"</formula>
    </cfRule>
  </conditionalFormatting>
  <conditionalFormatting sqref="C137">
    <cfRule type="cellIs" dxfId="447" priority="447" stopIfTrue="1" operator="equal">
      <formula>"Towel"</formula>
    </cfRule>
    <cfRule type="cellIs" dxfId="446" priority="448" stopIfTrue="1" operator="equal">
      <formula>"Napkin Hs"</formula>
    </cfRule>
  </conditionalFormatting>
  <conditionalFormatting sqref="B137:C137">
    <cfRule type="cellIs" dxfId="445" priority="445" stopIfTrue="1" operator="equal">
      <formula>"Towel"</formula>
    </cfRule>
    <cfRule type="cellIs" dxfId="444" priority="446" stopIfTrue="1" operator="equal">
      <formula>"Napkin Hs"</formula>
    </cfRule>
  </conditionalFormatting>
  <conditionalFormatting sqref="C137">
    <cfRule type="cellIs" dxfId="443" priority="453" stopIfTrue="1" operator="equal">
      <formula>"Towel"</formula>
    </cfRule>
    <cfRule type="cellIs" dxfId="442" priority="454" stopIfTrue="1" operator="equal">
      <formula>"Napkin Hs"</formula>
    </cfRule>
  </conditionalFormatting>
  <conditionalFormatting sqref="C137">
    <cfRule type="cellIs" dxfId="441" priority="455" stopIfTrue="1" operator="equal">
      <formula>"Towel"</formula>
    </cfRule>
    <cfRule type="cellIs" dxfId="440" priority="456" stopIfTrue="1" operator="equal">
      <formula>"Napkin Hs"</formula>
    </cfRule>
  </conditionalFormatting>
  <conditionalFormatting sqref="C136">
    <cfRule type="cellIs" dxfId="439" priority="443" stopIfTrue="1" operator="equal">
      <formula>"Towel"</formula>
    </cfRule>
    <cfRule type="cellIs" dxfId="438" priority="444" stopIfTrue="1" operator="equal">
      <formula>"Napkin Hs"</formula>
    </cfRule>
  </conditionalFormatting>
  <conditionalFormatting sqref="C136">
    <cfRule type="cellIs" dxfId="437" priority="439" stopIfTrue="1" operator="equal">
      <formula>"Towel"</formula>
    </cfRule>
    <cfRule type="cellIs" dxfId="436" priority="440" stopIfTrue="1" operator="equal">
      <formula>"Napkin Hs"</formula>
    </cfRule>
  </conditionalFormatting>
  <conditionalFormatting sqref="C136">
    <cfRule type="cellIs" dxfId="435" priority="441" stopIfTrue="1" operator="equal">
      <formula>"Towel"</formula>
    </cfRule>
    <cfRule type="cellIs" dxfId="434" priority="442" stopIfTrue="1" operator="equal">
      <formula>"Napkin Hs"</formula>
    </cfRule>
  </conditionalFormatting>
  <conditionalFormatting sqref="C136">
    <cfRule type="cellIs" dxfId="433" priority="437" stopIfTrue="1" operator="equal">
      <formula>"Towel"</formula>
    </cfRule>
    <cfRule type="cellIs" dxfId="432" priority="438" stopIfTrue="1" operator="equal">
      <formula>"Napkin Hs"</formula>
    </cfRule>
  </conditionalFormatting>
  <conditionalFormatting sqref="C136">
    <cfRule type="cellIs" dxfId="431" priority="435" stopIfTrue="1" operator="equal">
      <formula>"Towel"</formula>
    </cfRule>
    <cfRule type="cellIs" dxfId="430" priority="436" stopIfTrue="1" operator="equal">
      <formula>"Napkin Hs"</formula>
    </cfRule>
  </conditionalFormatting>
  <conditionalFormatting sqref="C136">
    <cfRule type="cellIs" dxfId="429" priority="433" stopIfTrue="1" operator="equal">
      <formula>"Towel"</formula>
    </cfRule>
    <cfRule type="cellIs" dxfId="428" priority="434" stopIfTrue="1" operator="equal">
      <formula>"Napkin Hs"</formula>
    </cfRule>
  </conditionalFormatting>
  <conditionalFormatting sqref="C136">
    <cfRule type="cellIs" dxfId="427" priority="425" stopIfTrue="1" operator="equal">
      <formula>"Towel"</formula>
    </cfRule>
    <cfRule type="cellIs" dxfId="426" priority="426" stopIfTrue="1" operator="equal">
      <formula>"Napkin Hs"</formula>
    </cfRule>
  </conditionalFormatting>
  <conditionalFormatting sqref="C136">
    <cfRule type="cellIs" dxfId="425" priority="427" stopIfTrue="1" operator="equal">
      <formula>"Towel"</formula>
    </cfRule>
    <cfRule type="cellIs" dxfId="424" priority="428" stopIfTrue="1" operator="equal">
      <formula>"Napkin Hs"</formula>
    </cfRule>
  </conditionalFormatting>
  <conditionalFormatting sqref="C136">
    <cfRule type="cellIs" dxfId="423" priority="423" stopIfTrue="1" operator="equal">
      <formula>"Towel"</formula>
    </cfRule>
    <cfRule type="cellIs" dxfId="422" priority="424" stopIfTrue="1" operator="equal">
      <formula>"Napkin Hs"</formula>
    </cfRule>
  </conditionalFormatting>
  <conditionalFormatting sqref="C136">
    <cfRule type="cellIs" dxfId="421" priority="421" stopIfTrue="1" operator="equal">
      <formula>"Towel"</formula>
    </cfRule>
    <cfRule type="cellIs" dxfId="420" priority="422" stopIfTrue="1" operator="equal">
      <formula>"Napkin Hs"</formula>
    </cfRule>
  </conditionalFormatting>
  <conditionalFormatting sqref="C136">
    <cfRule type="cellIs" dxfId="419" priority="429" stopIfTrue="1" operator="equal">
      <formula>"Towel"</formula>
    </cfRule>
    <cfRule type="cellIs" dxfId="418" priority="430" stopIfTrue="1" operator="equal">
      <formula>"Napkin Hs"</formula>
    </cfRule>
  </conditionalFormatting>
  <conditionalFormatting sqref="C136">
    <cfRule type="cellIs" dxfId="417" priority="431" stopIfTrue="1" operator="equal">
      <formula>"Towel"</formula>
    </cfRule>
    <cfRule type="cellIs" dxfId="416" priority="432" stopIfTrue="1" operator="equal">
      <formula>"Napkin Hs"</formula>
    </cfRule>
  </conditionalFormatting>
  <conditionalFormatting sqref="B136">
    <cfRule type="cellIs" dxfId="415" priority="417" stopIfTrue="1" operator="equal">
      <formula>"Towel"</formula>
    </cfRule>
    <cfRule type="cellIs" dxfId="414" priority="418" stopIfTrue="1" operator="equal">
      <formula>"Napkin Hs"</formula>
    </cfRule>
  </conditionalFormatting>
  <conditionalFormatting sqref="B136">
    <cfRule type="cellIs" dxfId="413" priority="415" stopIfTrue="1" operator="equal">
      <formula>"Towel"</formula>
    </cfRule>
    <cfRule type="cellIs" dxfId="412" priority="416" stopIfTrue="1" operator="equal">
      <formula>"Napkin Hs"</formula>
    </cfRule>
  </conditionalFormatting>
  <conditionalFormatting sqref="B136">
    <cfRule type="cellIs" dxfId="411" priority="419" stopIfTrue="1" operator="equal">
      <formula>"Towel"</formula>
    </cfRule>
    <cfRule type="cellIs" dxfId="410" priority="420" stopIfTrue="1" operator="equal">
      <formula>"Napkin Hs"</formula>
    </cfRule>
  </conditionalFormatting>
  <conditionalFormatting sqref="B136">
    <cfRule type="cellIs" dxfId="409" priority="409" stopIfTrue="1" operator="equal">
      <formula>"Towel"</formula>
    </cfRule>
    <cfRule type="cellIs" dxfId="408" priority="410" stopIfTrue="1" operator="equal">
      <formula>"Napkin Hs"</formula>
    </cfRule>
  </conditionalFormatting>
  <conditionalFormatting sqref="B136">
    <cfRule type="cellIs" dxfId="407" priority="411" stopIfTrue="1" operator="equal">
      <formula>"Towel"</formula>
    </cfRule>
    <cfRule type="cellIs" dxfId="406" priority="412" stopIfTrue="1" operator="equal">
      <formula>"Napkin Hs"</formula>
    </cfRule>
  </conditionalFormatting>
  <conditionalFormatting sqref="B136">
    <cfRule type="cellIs" dxfId="405" priority="413" stopIfTrue="1" operator="equal">
      <formula>"Towel"</formula>
    </cfRule>
    <cfRule type="cellIs" dxfId="404" priority="414" stopIfTrue="1" operator="equal">
      <formula>"Napkin Hs"</formula>
    </cfRule>
  </conditionalFormatting>
  <conditionalFormatting sqref="B135:C135">
    <cfRule type="cellIs" dxfId="403" priority="405" stopIfTrue="1" operator="equal">
      <formula>"Towel"</formula>
    </cfRule>
    <cfRule type="cellIs" dxfId="402" priority="406" stopIfTrue="1" operator="equal">
      <formula>"Napkin Hs"</formula>
    </cfRule>
  </conditionalFormatting>
  <conditionalFormatting sqref="C135">
    <cfRule type="cellIs" dxfId="401" priority="407" stopIfTrue="1" operator="equal">
      <formula>"Towel"</formula>
    </cfRule>
    <cfRule type="cellIs" dxfId="400" priority="408" stopIfTrue="1" operator="equal">
      <formula>"Napkin Hs"</formula>
    </cfRule>
  </conditionalFormatting>
  <conditionalFormatting sqref="C135">
    <cfRule type="cellIs" dxfId="399" priority="403" stopIfTrue="1" operator="equal">
      <formula>"Towel"</formula>
    </cfRule>
    <cfRule type="cellIs" dxfId="398" priority="404" stopIfTrue="1" operator="equal">
      <formula>"Napkin Hs"</formula>
    </cfRule>
  </conditionalFormatting>
  <conditionalFormatting sqref="B135:C135">
    <cfRule type="cellIs" dxfId="397" priority="401" stopIfTrue="1" operator="equal">
      <formula>"Towel"</formula>
    </cfRule>
    <cfRule type="cellIs" dxfId="396" priority="402" stopIfTrue="1" operator="equal">
      <formula>"Napkin Hs"</formula>
    </cfRule>
  </conditionalFormatting>
  <conditionalFormatting sqref="C135">
    <cfRule type="cellIs" dxfId="395" priority="397" stopIfTrue="1" operator="equal">
      <formula>"Towel"</formula>
    </cfRule>
    <cfRule type="cellIs" dxfId="394" priority="398" stopIfTrue="1" operator="equal">
      <formula>"Napkin Hs"</formula>
    </cfRule>
  </conditionalFormatting>
  <conditionalFormatting sqref="C135">
    <cfRule type="cellIs" dxfId="393" priority="399" stopIfTrue="1" operator="equal">
      <formula>"Towel"</formula>
    </cfRule>
    <cfRule type="cellIs" dxfId="392" priority="400" stopIfTrue="1" operator="equal">
      <formula>"Napkin Hs"</formula>
    </cfRule>
  </conditionalFormatting>
  <conditionalFormatting sqref="B142:C142">
    <cfRule type="cellIs" dxfId="391" priority="395" stopIfTrue="1" operator="equal">
      <formula>"Towel"</formula>
    </cfRule>
    <cfRule type="cellIs" dxfId="390" priority="396" stopIfTrue="1" operator="equal">
      <formula>"Napkin Hs"</formula>
    </cfRule>
  </conditionalFormatting>
  <conditionalFormatting sqref="C142">
    <cfRule type="cellIs" dxfId="389" priority="391" stopIfTrue="1" operator="equal">
      <formula>"Towel"</formula>
    </cfRule>
    <cfRule type="cellIs" dxfId="388" priority="392" stopIfTrue="1" operator="equal">
      <formula>"Napkin Hs"</formula>
    </cfRule>
  </conditionalFormatting>
  <conditionalFormatting sqref="C142">
    <cfRule type="cellIs" dxfId="387" priority="393" stopIfTrue="1" operator="equal">
      <formula>"Towel"</formula>
    </cfRule>
    <cfRule type="cellIs" dxfId="386" priority="394" stopIfTrue="1" operator="equal">
      <formula>"Napkin Hs"</formula>
    </cfRule>
  </conditionalFormatting>
  <conditionalFormatting sqref="B142:C142">
    <cfRule type="cellIs" dxfId="385" priority="389" stopIfTrue="1" operator="equal">
      <formula>"Towel"</formula>
    </cfRule>
    <cfRule type="cellIs" dxfId="384" priority="390" stopIfTrue="1" operator="equal">
      <formula>"Napkin Hs"</formula>
    </cfRule>
  </conditionalFormatting>
  <conditionalFormatting sqref="C142">
    <cfRule type="cellIs" dxfId="383" priority="387" stopIfTrue="1" operator="equal">
      <formula>"Towel"</formula>
    </cfRule>
    <cfRule type="cellIs" dxfId="382" priority="388" stopIfTrue="1" operator="equal">
      <formula>"Napkin Hs"</formula>
    </cfRule>
  </conditionalFormatting>
  <conditionalFormatting sqref="C142">
    <cfRule type="cellIs" dxfId="381" priority="385" stopIfTrue="1" operator="equal">
      <formula>"Towel"</formula>
    </cfRule>
    <cfRule type="cellIs" dxfId="380" priority="386" stopIfTrue="1" operator="equal">
      <formula>"Napkin Hs"</formula>
    </cfRule>
  </conditionalFormatting>
  <conditionalFormatting sqref="C142">
    <cfRule type="cellIs" dxfId="379" priority="377" stopIfTrue="1" operator="equal">
      <formula>"Towel"</formula>
    </cfRule>
    <cfRule type="cellIs" dxfId="378" priority="378" stopIfTrue="1" operator="equal">
      <formula>"Napkin Hs"</formula>
    </cfRule>
  </conditionalFormatting>
  <conditionalFormatting sqref="B142:C142">
    <cfRule type="cellIs" dxfId="377" priority="379" stopIfTrue="1" operator="equal">
      <formula>"Towel"</formula>
    </cfRule>
    <cfRule type="cellIs" dxfId="376" priority="380" stopIfTrue="1" operator="equal">
      <formula>"Napkin Hs"</formula>
    </cfRule>
  </conditionalFormatting>
  <conditionalFormatting sqref="C142">
    <cfRule type="cellIs" dxfId="375" priority="375" stopIfTrue="1" operator="equal">
      <formula>"Towel"</formula>
    </cfRule>
    <cfRule type="cellIs" dxfId="374" priority="376" stopIfTrue="1" operator="equal">
      <formula>"Napkin Hs"</formula>
    </cfRule>
  </conditionalFormatting>
  <conditionalFormatting sqref="B142:C142">
    <cfRule type="cellIs" dxfId="373" priority="373" stopIfTrue="1" operator="equal">
      <formula>"Towel"</formula>
    </cfRule>
    <cfRule type="cellIs" dxfId="372" priority="374" stopIfTrue="1" operator="equal">
      <formula>"Napkin Hs"</formula>
    </cfRule>
  </conditionalFormatting>
  <conditionalFormatting sqref="C142">
    <cfRule type="cellIs" dxfId="371" priority="381" stopIfTrue="1" operator="equal">
      <formula>"Towel"</formula>
    </cfRule>
    <cfRule type="cellIs" dxfId="370" priority="382" stopIfTrue="1" operator="equal">
      <formula>"Napkin Hs"</formula>
    </cfRule>
  </conditionalFormatting>
  <conditionalFormatting sqref="C142">
    <cfRule type="cellIs" dxfId="369" priority="383" stopIfTrue="1" operator="equal">
      <formula>"Towel"</formula>
    </cfRule>
    <cfRule type="cellIs" dxfId="368" priority="384" stopIfTrue="1" operator="equal">
      <formula>"Napkin Hs"</formula>
    </cfRule>
  </conditionalFormatting>
  <conditionalFormatting sqref="B134:C134">
    <cfRule type="cellIs" dxfId="367" priority="369" stopIfTrue="1" operator="equal">
      <formula>"Towel"</formula>
    </cfRule>
    <cfRule type="cellIs" dxfId="366" priority="370" stopIfTrue="1" operator="equal">
      <formula>"Napkin Hs"</formula>
    </cfRule>
  </conditionalFormatting>
  <conditionalFormatting sqref="C134">
    <cfRule type="cellIs" dxfId="365" priority="371" stopIfTrue="1" operator="equal">
      <formula>"Towel"</formula>
    </cfRule>
    <cfRule type="cellIs" dxfId="364" priority="372" stopIfTrue="1" operator="equal">
      <formula>"Napkin Hs"</formula>
    </cfRule>
  </conditionalFormatting>
  <conditionalFormatting sqref="C134">
    <cfRule type="cellIs" dxfId="363" priority="367" stopIfTrue="1" operator="equal">
      <formula>"Towel"</formula>
    </cfRule>
    <cfRule type="cellIs" dxfId="362" priority="368" stopIfTrue="1" operator="equal">
      <formula>"Napkin Hs"</formula>
    </cfRule>
  </conditionalFormatting>
  <conditionalFormatting sqref="B134:C134">
    <cfRule type="cellIs" dxfId="361" priority="365" stopIfTrue="1" operator="equal">
      <formula>"Towel"</formula>
    </cfRule>
    <cfRule type="cellIs" dxfId="360" priority="366" stopIfTrue="1" operator="equal">
      <formula>"Napkin Hs"</formula>
    </cfRule>
  </conditionalFormatting>
  <conditionalFormatting sqref="C134">
    <cfRule type="cellIs" dxfId="359" priority="361" stopIfTrue="1" operator="equal">
      <formula>"Towel"</formula>
    </cfRule>
    <cfRule type="cellIs" dxfId="358" priority="362" stopIfTrue="1" operator="equal">
      <formula>"Napkin Hs"</formula>
    </cfRule>
  </conditionalFormatting>
  <conditionalFormatting sqref="C134">
    <cfRule type="cellIs" dxfId="357" priority="363" stopIfTrue="1" operator="equal">
      <formula>"Towel"</formula>
    </cfRule>
    <cfRule type="cellIs" dxfId="356" priority="364" stopIfTrue="1" operator="equal">
      <formula>"Napkin Hs"</formula>
    </cfRule>
  </conditionalFormatting>
  <conditionalFormatting sqref="B148:C148">
    <cfRule type="cellIs" dxfId="355" priority="359" stopIfTrue="1" operator="equal">
      <formula>"Towel"</formula>
    </cfRule>
    <cfRule type="cellIs" dxfId="354" priority="360" stopIfTrue="1" operator="equal">
      <formula>"Napkin Hs"</formula>
    </cfRule>
  </conditionalFormatting>
  <conditionalFormatting sqref="C148">
    <cfRule type="cellIs" dxfId="353" priority="358" stopIfTrue="1" operator="equal">
      <formula>"Napkin Hs"</formula>
    </cfRule>
  </conditionalFormatting>
  <conditionalFormatting sqref="C148">
    <cfRule type="cellIs" dxfId="352" priority="357" stopIfTrue="1" operator="equal">
      <formula>"Towel"</formula>
    </cfRule>
  </conditionalFormatting>
  <conditionalFormatting sqref="C148">
    <cfRule type="cellIs" dxfId="351" priority="355" stopIfTrue="1" operator="equal">
      <formula>"Towel"</formula>
    </cfRule>
    <cfRule type="cellIs" dxfId="350" priority="356" stopIfTrue="1" operator="equal">
      <formula>"Napkin Hs"</formula>
    </cfRule>
  </conditionalFormatting>
  <conditionalFormatting sqref="B147:C147">
    <cfRule type="cellIs" dxfId="349" priority="353" stopIfTrue="1" operator="equal">
      <formula>"Towel"</formula>
    </cfRule>
    <cfRule type="cellIs" dxfId="348" priority="354" stopIfTrue="1" operator="equal">
      <formula>"Napkin Hs"</formula>
    </cfRule>
  </conditionalFormatting>
  <conditionalFormatting sqref="C147">
    <cfRule type="cellIs" dxfId="347" priority="349" stopIfTrue="1" operator="equal">
      <formula>"Towel"</formula>
    </cfRule>
    <cfRule type="cellIs" dxfId="346" priority="350" stopIfTrue="1" operator="equal">
      <formula>"Napkin Hs"</formula>
    </cfRule>
  </conditionalFormatting>
  <conditionalFormatting sqref="C147">
    <cfRule type="cellIs" dxfId="345" priority="351" stopIfTrue="1" operator="equal">
      <formula>"Towel"</formula>
    </cfRule>
    <cfRule type="cellIs" dxfId="344" priority="352" stopIfTrue="1" operator="equal">
      <formula>"Napkin Hs"</formula>
    </cfRule>
  </conditionalFormatting>
  <conditionalFormatting sqref="B147:C147">
    <cfRule type="cellIs" dxfId="343" priority="347" stopIfTrue="1" operator="equal">
      <formula>"Towel"</formula>
    </cfRule>
    <cfRule type="cellIs" dxfId="342" priority="348" stopIfTrue="1" operator="equal">
      <formula>"Napkin Hs"</formula>
    </cfRule>
  </conditionalFormatting>
  <conditionalFormatting sqref="C147">
    <cfRule type="cellIs" dxfId="341" priority="345" stopIfTrue="1" operator="equal">
      <formula>"Towel"</formula>
    </cfRule>
    <cfRule type="cellIs" dxfId="340" priority="346" stopIfTrue="1" operator="equal">
      <formula>"Napkin Hs"</formula>
    </cfRule>
  </conditionalFormatting>
  <conditionalFormatting sqref="C147">
    <cfRule type="cellIs" dxfId="339" priority="343" stopIfTrue="1" operator="equal">
      <formula>"Towel"</formula>
    </cfRule>
    <cfRule type="cellIs" dxfId="338" priority="344" stopIfTrue="1" operator="equal">
      <formula>"Napkin Hs"</formula>
    </cfRule>
  </conditionalFormatting>
  <conditionalFormatting sqref="C147">
    <cfRule type="cellIs" dxfId="337" priority="335" stopIfTrue="1" operator="equal">
      <formula>"Towel"</formula>
    </cfRule>
    <cfRule type="cellIs" dxfId="336" priority="336" stopIfTrue="1" operator="equal">
      <formula>"Napkin Hs"</formula>
    </cfRule>
  </conditionalFormatting>
  <conditionalFormatting sqref="B147:C147">
    <cfRule type="cellIs" dxfId="335" priority="337" stopIfTrue="1" operator="equal">
      <formula>"Towel"</formula>
    </cfRule>
    <cfRule type="cellIs" dxfId="334" priority="338" stopIfTrue="1" operator="equal">
      <formula>"Napkin Hs"</formula>
    </cfRule>
  </conditionalFormatting>
  <conditionalFormatting sqref="C147">
    <cfRule type="cellIs" dxfId="333" priority="333" stopIfTrue="1" operator="equal">
      <formula>"Towel"</formula>
    </cfRule>
    <cfRule type="cellIs" dxfId="332" priority="334" stopIfTrue="1" operator="equal">
      <formula>"Napkin Hs"</formula>
    </cfRule>
  </conditionalFormatting>
  <conditionalFormatting sqref="B147:C147">
    <cfRule type="cellIs" dxfId="331" priority="331" stopIfTrue="1" operator="equal">
      <formula>"Towel"</formula>
    </cfRule>
    <cfRule type="cellIs" dxfId="330" priority="332" stopIfTrue="1" operator="equal">
      <formula>"Napkin Hs"</formula>
    </cfRule>
  </conditionalFormatting>
  <conditionalFormatting sqref="C147">
    <cfRule type="cellIs" dxfId="329" priority="339" stopIfTrue="1" operator="equal">
      <formula>"Towel"</formula>
    </cfRule>
    <cfRule type="cellIs" dxfId="328" priority="340" stopIfTrue="1" operator="equal">
      <formula>"Napkin Hs"</formula>
    </cfRule>
  </conditionalFormatting>
  <conditionalFormatting sqref="C147">
    <cfRule type="cellIs" dxfId="327" priority="341" stopIfTrue="1" operator="equal">
      <formula>"Towel"</formula>
    </cfRule>
    <cfRule type="cellIs" dxfId="326" priority="342" stopIfTrue="1" operator="equal">
      <formula>"Napkin Hs"</formula>
    </cfRule>
  </conditionalFormatting>
  <conditionalFormatting sqref="B147:C147">
    <cfRule type="cellIs" dxfId="325" priority="329" stopIfTrue="1" operator="equal">
      <formula>"Towel"</formula>
    </cfRule>
    <cfRule type="cellIs" dxfId="324" priority="330" stopIfTrue="1" operator="equal">
      <formula>"Napkin Hs"</formula>
    </cfRule>
  </conditionalFormatting>
  <conditionalFormatting sqref="C147">
    <cfRule type="cellIs" dxfId="323" priority="325" stopIfTrue="1" operator="equal">
      <formula>"Towel"</formula>
    </cfRule>
    <cfRule type="cellIs" dxfId="322" priority="326" stopIfTrue="1" operator="equal">
      <formula>"Napkin Hs"</formula>
    </cfRule>
  </conditionalFormatting>
  <conditionalFormatting sqref="C147">
    <cfRule type="cellIs" dxfId="321" priority="327" stopIfTrue="1" operator="equal">
      <formula>"Towel"</formula>
    </cfRule>
    <cfRule type="cellIs" dxfId="320" priority="328" stopIfTrue="1" operator="equal">
      <formula>"Napkin Hs"</formula>
    </cfRule>
  </conditionalFormatting>
  <conditionalFormatting sqref="B147:C147">
    <cfRule type="cellIs" dxfId="319" priority="323" stopIfTrue="1" operator="equal">
      <formula>"Towel"</formula>
    </cfRule>
    <cfRule type="cellIs" dxfId="318" priority="324" stopIfTrue="1" operator="equal">
      <formula>"Napkin Hs"</formula>
    </cfRule>
  </conditionalFormatting>
  <conditionalFormatting sqref="C147">
    <cfRule type="cellIs" dxfId="317" priority="321" stopIfTrue="1" operator="equal">
      <formula>"Towel"</formula>
    </cfRule>
    <cfRule type="cellIs" dxfId="316" priority="322" stopIfTrue="1" operator="equal">
      <formula>"Napkin Hs"</formula>
    </cfRule>
  </conditionalFormatting>
  <conditionalFormatting sqref="C147">
    <cfRule type="cellIs" dxfId="315" priority="319" stopIfTrue="1" operator="equal">
      <formula>"Towel"</formula>
    </cfRule>
    <cfRule type="cellIs" dxfId="314" priority="320" stopIfTrue="1" operator="equal">
      <formula>"Napkin Hs"</formula>
    </cfRule>
  </conditionalFormatting>
  <conditionalFormatting sqref="C147">
    <cfRule type="cellIs" dxfId="313" priority="311" stopIfTrue="1" operator="equal">
      <formula>"Towel"</formula>
    </cfRule>
    <cfRule type="cellIs" dxfId="312" priority="312" stopIfTrue="1" operator="equal">
      <formula>"Napkin Hs"</formula>
    </cfRule>
  </conditionalFormatting>
  <conditionalFormatting sqref="B147:C147">
    <cfRule type="cellIs" dxfId="311" priority="313" stopIfTrue="1" operator="equal">
      <formula>"Towel"</formula>
    </cfRule>
    <cfRule type="cellIs" dxfId="310" priority="314" stopIfTrue="1" operator="equal">
      <formula>"Napkin Hs"</formula>
    </cfRule>
  </conditionalFormatting>
  <conditionalFormatting sqref="C147">
    <cfRule type="cellIs" dxfId="309" priority="309" stopIfTrue="1" operator="equal">
      <formula>"Towel"</formula>
    </cfRule>
    <cfRule type="cellIs" dxfId="308" priority="310" stopIfTrue="1" operator="equal">
      <formula>"Napkin Hs"</formula>
    </cfRule>
  </conditionalFormatting>
  <conditionalFormatting sqref="B147:C147">
    <cfRule type="cellIs" dxfId="307" priority="307" stopIfTrue="1" operator="equal">
      <formula>"Towel"</formula>
    </cfRule>
    <cfRule type="cellIs" dxfId="306" priority="308" stopIfTrue="1" operator="equal">
      <formula>"Napkin Hs"</formula>
    </cfRule>
  </conditionalFormatting>
  <conditionalFormatting sqref="C147">
    <cfRule type="cellIs" dxfId="305" priority="315" stopIfTrue="1" operator="equal">
      <formula>"Towel"</formula>
    </cfRule>
    <cfRule type="cellIs" dxfId="304" priority="316" stopIfTrue="1" operator="equal">
      <formula>"Napkin Hs"</formula>
    </cfRule>
  </conditionalFormatting>
  <conditionalFormatting sqref="C147">
    <cfRule type="cellIs" dxfId="303" priority="317" stopIfTrue="1" operator="equal">
      <formula>"Towel"</formula>
    </cfRule>
    <cfRule type="cellIs" dxfId="302" priority="318" stopIfTrue="1" operator="equal">
      <formula>"Napkin Hs"</formula>
    </cfRule>
  </conditionalFormatting>
  <conditionalFormatting sqref="B144:C144">
    <cfRule type="cellIs" dxfId="301" priority="305" stopIfTrue="1" operator="equal">
      <formula>"Towel"</formula>
    </cfRule>
    <cfRule type="cellIs" dxfId="300" priority="306" stopIfTrue="1" operator="equal">
      <formula>"Napkin Hs"</formula>
    </cfRule>
  </conditionalFormatting>
  <conditionalFormatting sqref="C144">
    <cfRule type="cellIs" dxfId="299" priority="301" stopIfTrue="1" operator="equal">
      <formula>"Towel"</formula>
    </cfRule>
    <cfRule type="cellIs" dxfId="298" priority="302" stopIfTrue="1" operator="equal">
      <formula>"Napkin Hs"</formula>
    </cfRule>
  </conditionalFormatting>
  <conditionalFormatting sqref="C144">
    <cfRule type="cellIs" dxfId="297" priority="303" stopIfTrue="1" operator="equal">
      <formula>"Towel"</formula>
    </cfRule>
    <cfRule type="cellIs" dxfId="296" priority="304" stopIfTrue="1" operator="equal">
      <formula>"Napkin Hs"</formula>
    </cfRule>
  </conditionalFormatting>
  <conditionalFormatting sqref="B144:C144">
    <cfRule type="cellIs" dxfId="295" priority="299" stopIfTrue="1" operator="equal">
      <formula>"Towel"</formula>
    </cfRule>
    <cfRule type="cellIs" dxfId="294" priority="300" stopIfTrue="1" operator="equal">
      <formula>"Napkin Hs"</formula>
    </cfRule>
  </conditionalFormatting>
  <conditionalFormatting sqref="C144">
    <cfRule type="cellIs" dxfId="293" priority="297" stopIfTrue="1" operator="equal">
      <formula>"Towel"</formula>
    </cfRule>
    <cfRule type="cellIs" dxfId="292" priority="298" stopIfTrue="1" operator="equal">
      <formula>"Napkin Hs"</formula>
    </cfRule>
  </conditionalFormatting>
  <conditionalFormatting sqref="C144">
    <cfRule type="cellIs" dxfId="291" priority="295" stopIfTrue="1" operator="equal">
      <formula>"Towel"</formula>
    </cfRule>
    <cfRule type="cellIs" dxfId="290" priority="296" stopIfTrue="1" operator="equal">
      <formula>"Napkin Hs"</formula>
    </cfRule>
  </conditionalFormatting>
  <conditionalFormatting sqref="C144">
    <cfRule type="cellIs" dxfId="289" priority="287" stopIfTrue="1" operator="equal">
      <formula>"Towel"</formula>
    </cfRule>
    <cfRule type="cellIs" dxfId="288" priority="288" stopIfTrue="1" operator="equal">
      <formula>"Napkin Hs"</formula>
    </cfRule>
  </conditionalFormatting>
  <conditionalFormatting sqref="B144:C144">
    <cfRule type="cellIs" dxfId="287" priority="289" stopIfTrue="1" operator="equal">
      <formula>"Towel"</formula>
    </cfRule>
    <cfRule type="cellIs" dxfId="286" priority="290" stopIfTrue="1" operator="equal">
      <formula>"Napkin Hs"</formula>
    </cfRule>
  </conditionalFormatting>
  <conditionalFormatting sqref="C144">
    <cfRule type="cellIs" dxfId="285" priority="285" stopIfTrue="1" operator="equal">
      <formula>"Towel"</formula>
    </cfRule>
    <cfRule type="cellIs" dxfId="284" priority="286" stopIfTrue="1" operator="equal">
      <formula>"Napkin Hs"</formula>
    </cfRule>
  </conditionalFormatting>
  <conditionalFormatting sqref="B144:C144">
    <cfRule type="cellIs" dxfId="283" priority="283" stopIfTrue="1" operator="equal">
      <formula>"Towel"</formula>
    </cfRule>
    <cfRule type="cellIs" dxfId="282" priority="284" stopIfTrue="1" operator="equal">
      <formula>"Napkin Hs"</formula>
    </cfRule>
  </conditionalFormatting>
  <conditionalFormatting sqref="C144">
    <cfRule type="cellIs" dxfId="281" priority="291" stopIfTrue="1" operator="equal">
      <formula>"Towel"</formula>
    </cfRule>
    <cfRule type="cellIs" dxfId="280" priority="292" stopIfTrue="1" operator="equal">
      <formula>"Napkin Hs"</formula>
    </cfRule>
  </conditionalFormatting>
  <conditionalFormatting sqref="C144">
    <cfRule type="cellIs" dxfId="279" priority="293" stopIfTrue="1" operator="equal">
      <formula>"Towel"</formula>
    </cfRule>
    <cfRule type="cellIs" dxfId="278" priority="294" stopIfTrue="1" operator="equal">
      <formula>"Napkin Hs"</formula>
    </cfRule>
  </conditionalFormatting>
  <conditionalFormatting sqref="B144:C144">
    <cfRule type="cellIs" dxfId="277" priority="279" stopIfTrue="1" operator="equal">
      <formula>"Towel"</formula>
    </cfRule>
    <cfRule type="cellIs" dxfId="276" priority="280" stopIfTrue="1" operator="equal">
      <formula>"Napkin Hs"</formula>
    </cfRule>
  </conditionalFormatting>
  <conditionalFormatting sqref="C144">
    <cfRule type="cellIs" dxfId="275" priority="281" stopIfTrue="1" operator="equal">
      <formula>"Towel"</formula>
    </cfRule>
    <cfRule type="cellIs" dxfId="274" priority="282" stopIfTrue="1" operator="equal">
      <formula>"Napkin Hs"</formula>
    </cfRule>
  </conditionalFormatting>
  <conditionalFormatting sqref="C144">
    <cfRule type="cellIs" dxfId="273" priority="277" stopIfTrue="1" operator="equal">
      <formula>"Towel"</formula>
    </cfRule>
    <cfRule type="cellIs" dxfId="272" priority="278" stopIfTrue="1" operator="equal">
      <formula>"Napkin Hs"</formula>
    </cfRule>
  </conditionalFormatting>
  <conditionalFormatting sqref="B144:C144">
    <cfRule type="cellIs" dxfId="271" priority="275" stopIfTrue="1" operator="equal">
      <formula>"Towel"</formula>
    </cfRule>
    <cfRule type="cellIs" dxfId="270" priority="276" stopIfTrue="1" operator="equal">
      <formula>"Napkin Hs"</formula>
    </cfRule>
  </conditionalFormatting>
  <conditionalFormatting sqref="C144">
    <cfRule type="cellIs" dxfId="269" priority="271" stopIfTrue="1" operator="equal">
      <formula>"Towel"</formula>
    </cfRule>
    <cfRule type="cellIs" dxfId="268" priority="272" stopIfTrue="1" operator="equal">
      <formula>"Napkin Hs"</formula>
    </cfRule>
  </conditionalFormatting>
  <conditionalFormatting sqref="C144">
    <cfRule type="cellIs" dxfId="267" priority="273" stopIfTrue="1" operator="equal">
      <formula>"Towel"</formula>
    </cfRule>
    <cfRule type="cellIs" dxfId="266" priority="274" stopIfTrue="1" operator="equal">
      <formula>"Napkin Hs"</formula>
    </cfRule>
  </conditionalFormatting>
  <conditionalFormatting sqref="B145:C145">
    <cfRule type="cellIs" dxfId="265" priority="267" stopIfTrue="1" operator="equal">
      <formula>"Towel"</formula>
    </cfRule>
    <cfRule type="cellIs" dxfId="264" priority="268" stopIfTrue="1" operator="equal">
      <formula>"Napkin Hs"</formula>
    </cfRule>
  </conditionalFormatting>
  <conditionalFormatting sqref="C145">
    <cfRule type="cellIs" dxfId="263" priority="269" stopIfTrue="1" operator="equal">
      <formula>"Towel"</formula>
    </cfRule>
    <cfRule type="cellIs" dxfId="262" priority="270" stopIfTrue="1" operator="equal">
      <formula>"Napkin Hs"</formula>
    </cfRule>
  </conditionalFormatting>
  <conditionalFormatting sqref="C145">
    <cfRule type="cellIs" dxfId="261" priority="265" stopIfTrue="1" operator="equal">
      <formula>"Towel"</formula>
    </cfRule>
    <cfRule type="cellIs" dxfId="260" priority="266" stopIfTrue="1" operator="equal">
      <formula>"Napkin Hs"</formula>
    </cfRule>
  </conditionalFormatting>
  <conditionalFormatting sqref="B145:C145">
    <cfRule type="cellIs" dxfId="259" priority="263" stopIfTrue="1" operator="equal">
      <formula>"Towel"</formula>
    </cfRule>
    <cfRule type="cellIs" dxfId="258" priority="264" stopIfTrue="1" operator="equal">
      <formula>"Napkin Hs"</formula>
    </cfRule>
  </conditionalFormatting>
  <conditionalFormatting sqref="C145">
    <cfRule type="cellIs" dxfId="257" priority="259" stopIfTrue="1" operator="equal">
      <formula>"Towel"</formula>
    </cfRule>
    <cfRule type="cellIs" dxfId="256" priority="260" stopIfTrue="1" operator="equal">
      <formula>"Napkin Hs"</formula>
    </cfRule>
  </conditionalFormatting>
  <conditionalFormatting sqref="C145">
    <cfRule type="cellIs" dxfId="255" priority="261" stopIfTrue="1" operator="equal">
      <formula>"Towel"</formula>
    </cfRule>
    <cfRule type="cellIs" dxfId="254" priority="262" stopIfTrue="1" operator="equal">
      <formula>"Napkin Hs"</formula>
    </cfRule>
  </conditionalFormatting>
  <conditionalFormatting sqref="B146:C146">
    <cfRule type="cellIs" dxfId="253" priority="255" stopIfTrue="1" operator="equal">
      <formula>"Towel"</formula>
    </cfRule>
    <cfRule type="cellIs" dxfId="252" priority="256" stopIfTrue="1" operator="equal">
      <formula>"Napkin Hs"</formula>
    </cfRule>
  </conditionalFormatting>
  <conditionalFormatting sqref="C146">
    <cfRule type="cellIs" dxfId="251" priority="257" stopIfTrue="1" operator="equal">
      <formula>"Towel"</formula>
    </cfRule>
    <cfRule type="cellIs" dxfId="250" priority="258" stopIfTrue="1" operator="equal">
      <formula>"Napkin Hs"</formula>
    </cfRule>
  </conditionalFormatting>
  <conditionalFormatting sqref="C146">
    <cfRule type="cellIs" dxfId="249" priority="253" stopIfTrue="1" operator="equal">
      <formula>"Towel"</formula>
    </cfRule>
    <cfRule type="cellIs" dxfId="248" priority="254" stopIfTrue="1" operator="equal">
      <formula>"Napkin Hs"</formula>
    </cfRule>
  </conditionalFormatting>
  <conditionalFormatting sqref="B146:C146">
    <cfRule type="cellIs" dxfId="247" priority="251" stopIfTrue="1" operator="equal">
      <formula>"Towel"</formula>
    </cfRule>
    <cfRule type="cellIs" dxfId="246" priority="252" stopIfTrue="1" operator="equal">
      <formula>"Napkin Hs"</formula>
    </cfRule>
  </conditionalFormatting>
  <conditionalFormatting sqref="C146">
    <cfRule type="cellIs" dxfId="245" priority="247" stopIfTrue="1" operator="equal">
      <formula>"Towel"</formula>
    </cfRule>
    <cfRule type="cellIs" dxfId="244" priority="248" stopIfTrue="1" operator="equal">
      <formula>"Napkin Hs"</formula>
    </cfRule>
  </conditionalFormatting>
  <conditionalFormatting sqref="C146">
    <cfRule type="cellIs" dxfId="243" priority="249" stopIfTrue="1" operator="equal">
      <formula>"Towel"</formula>
    </cfRule>
    <cfRule type="cellIs" dxfId="242" priority="250" stopIfTrue="1" operator="equal">
      <formula>"Napkin Hs"</formula>
    </cfRule>
  </conditionalFormatting>
  <conditionalFormatting sqref="B155:C155">
    <cfRule type="cellIs" dxfId="241" priority="245" stopIfTrue="1" operator="equal">
      <formula>"Towel"</formula>
    </cfRule>
    <cfRule type="cellIs" dxfId="240" priority="246" stopIfTrue="1" operator="equal">
      <formula>"Napkin Hs"</formula>
    </cfRule>
  </conditionalFormatting>
  <conditionalFormatting sqref="C155">
    <cfRule type="cellIs" dxfId="239" priority="244" stopIfTrue="1" operator="equal">
      <formula>"Napkin Hs"</formula>
    </cfRule>
  </conditionalFormatting>
  <conditionalFormatting sqref="C155">
    <cfRule type="cellIs" dxfId="238" priority="243" stopIfTrue="1" operator="equal">
      <formula>"Towel"</formula>
    </cfRule>
  </conditionalFormatting>
  <conditionalFormatting sqref="C155">
    <cfRule type="cellIs" dxfId="237" priority="241" stopIfTrue="1" operator="equal">
      <formula>"Towel"</formula>
    </cfRule>
    <cfRule type="cellIs" dxfId="236" priority="242" stopIfTrue="1" operator="equal">
      <formula>"Napkin Hs"</formula>
    </cfRule>
  </conditionalFormatting>
  <conditionalFormatting sqref="B154:C154">
    <cfRule type="cellIs" dxfId="235" priority="239" stopIfTrue="1" operator="equal">
      <formula>"Towel"</formula>
    </cfRule>
    <cfRule type="cellIs" dxfId="234" priority="240" stopIfTrue="1" operator="equal">
      <formula>"Napkin Hs"</formula>
    </cfRule>
  </conditionalFormatting>
  <conditionalFormatting sqref="C154">
    <cfRule type="cellIs" dxfId="233" priority="238" stopIfTrue="1" operator="equal">
      <formula>"Napkin Hs"</formula>
    </cfRule>
  </conditionalFormatting>
  <conditionalFormatting sqref="C154">
    <cfRule type="cellIs" dxfId="232" priority="237" stopIfTrue="1" operator="equal">
      <formula>"Towel"</formula>
    </cfRule>
  </conditionalFormatting>
  <conditionalFormatting sqref="C154">
    <cfRule type="cellIs" dxfId="231" priority="235" stopIfTrue="1" operator="equal">
      <formula>"Towel"</formula>
    </cfRule>
    <cfRule type="cellIs" dxfId="230" priority="236" stopIfTrue="1" operator="equal">
      <formula>"Napkin Hs"</formula>
    </cfRule>
  </conditionalFormatting>
  <conditionalFormatting sqref="B155:C155">
    <cfRule type="cellIs" dxfId="229" priority="233" stopIfTrue="1" operator="equal">
      <formula>"Towel"</formula>
    </cfRule>
    <cfRule type="cellIs" dxfId="228" priority="234" stopIfTrue="1" operator="equal">
      <formula>"Napkin Hs"</formula>
    </cfRule>
  </conditionalFormatting>
  <conditionalFormatting sqref="C155">
    <cfRule type="cellIs" dxfId="227" priority="229" stopIfTrue="1" operator="equal">
      <formula>"Towel"</formula>
    </cfRule>
    <cfRule type="cellIs" dxfId="226" priority="230" stopIfTrue="1" operator="equal">
      <formula>"Napkin Hs"</formula>
    </cfRule>
  </conditionalFormatting>
  <conditionalFormatting sqref="C155">
    <cfRule type="cellIs" dxfId="225" priority="231" stopIfTrue="1" operator="equal">
      <formula>"Towel"</formula>
    </cfRule>
    <cfRule type="cellIs" dxfId="224" priority="232" stopIfTrue="1" operator="equal">
      <formula>"Napkin Hs"</formula>
    </cfRule>
  </conditionalFormatting>
  <conditionalFormatting sqref="B155:C155">
    <cfRule type="cellIs" dxfId="223" priority="227" stopIfTrue="1" operator="equal">
      <formula>"Towel"</formula>
    </cfRule>
    <cfRule type="cellIs" dxfId="222" priority="228" stopIfTrue="1" operator="equal">
      <formula>"Napkin Hs"</formula>
    </cfRule>
  </conditionalFormatting>
  <conditionalFormatting sqref="C155">
    <cfRule type="cellIs" dxfId="221" priority="225" stopIfTrue="1" operator="equal">
      <formula>"Towel"</formula>
    </cfRule>
    <cfRule type="cellIs" dxfId="220" priority="226" stopIfTrue="1" operator="equal">
      <formula>"Napkin Hs"</formula>
    </cfRule>
  </conditionalFormatting>
  <conditionalFormatting sqref="C155">
    <cfRule type="cellIs" dxfId="219" priority="223" stopIfTrue="1" operator="equal">
      <formula>"Towel"</formula>
    </cfRule>
    <cfRule type="cellIs" dxfId="218" priority="224" stopIfTrue="1" operator="equal">
      <formula>"Napkin Hs"</formula>
    </cfRule>
  </conditionalFormatting>
  <conditionalFormatting sqref="C155">
    <cfRule type="cellIs" dxfId="217" priority="215" stopIfTrue="1" operator="equal">
      <formula>"Towel"</formula>
    </cfRule>
    <cfRule type="cellIs" dxfId="216" priority="216" stopIfTrue="1" operator="equal">
      <formula>"Napkin Hs"</formula>
    </cfRule>
  </conditionalFormatting>
  <conditionalFormatting sqref="B155:C155">
    <cfRule type="cellIs" dxfId="215" priority="217" stopIfTrue="1" operator="equal">
      <formula>"Towel"</formula>
    </cfRule>
    <cfRule type="cellIs" dxfId="214" priority="218" stopIfTrue="1" operator="equal">
      <formula>"Napkin Hs"</formula>
    </cfRule>
  </conditionalFormatting>
  <conditionalFormatting sqref="C155">
    <cfRule type="cellIs" dxfId="213" priority="213" stopIfTrue="1" operator="equal">
      <formula>"Towel"</formula>
    </cfRule>
    <cfRule type="cellIs" dxfId="212" priority="214" stopIfTrue="1" operator="equal">
      <formula>"Napkin Hs"</formula>
    </cfRule>
  </conditionalFormatting>
  <conditionalFormatting sqref="B155:C155">
    <cfRule type="cellIs" dxfId="211" priority="211" stopIfTrue="1" operator="equal">
      <formula>"Towel"</formula>
    </cfRule>
    <cfRule type="cellIs" dxfId="210" priority="212" stopIfTrue="1" operator="equal">
      <formula>"Napkin Hs"</formula>
    </cfRule>
  </conditionalFormatting>
  <conditionalFormatting sqref="C155">
    <cfRule type="cellIs" dxfId="209" priority="219" stopIfTrue="1" operator="equal">
      <formula>"Towel"</formula>
    </cfRule>
    <cfRule type="cellIs" dxfId="208" priority="220" stopIfTrue="1" operator="equal">
      <formula>"Napkin Hs"</formula>
    </cfRule>
  </conditionalFormatting>
  <conditionalFormatting sqref="C155">
    <cfRule type="cellIs" dxfId="207" priority="221" stopIfTrue="1" operator="equal">
      <formula>"Towel"</formula>
    </cfRule>
    <cfRule type="cellIs" dxfId="206" priority="222" stopIfTrue="1" operator="equal">
      <formula>"Napkin Hs"</formula>
    </cfRule>
  </conditionalFormatting>
  <conditionalFormatting sqref="B153:C153">
    <cfRule type="cellIs" dxfId="205" priority="209" stopIfTrue="1" operator="equal">
      <formula>"Towel"</formula>
    </cfRule>
    <cfRule type="cellIs" dxfId="204" priority="210" stopIfTrue="1" operator="equal">
      <formula>"Napkin Hs"</formula>
    </cfRule>
  </conditionalFormatting>
  <conditionalFormatting sqref="C153">
    <cfRule type="cellIs" dxfId="203" priority="205" stopIfTrue="1" operator="equal">
      <formula>"Towel"</formula>
    </cfRule>
    <cfRule type="cellIs" dxfId="202" priority="206" stopIfTrue="1" operator="equal">
      <formula>"Napkin Hs"</formula>
    </cfRule>
  </conditionalFormatting>
  <conditionalFormatting sqref="C153">
    <cfRule type="cellIs" dxfId="201" priority="207" stopIfTrue="1" operator="equal">
      <formula>"Towel"</formula>
    </cfRule>
    <cfRule type="cellIs" dxfId="200" priority="208" stopIfTrue="1" operator="equal">
      <formula>"Napkin Hs"</formula>
    </cfRule>
  </conditionalFormatting>
  <conditionalFormatting sqref="B153:C153">
    <cfRule type="cellIs" dxfId="199" priority="203" stopIfTrue="1" operator="equal">
      <formula>"Towel"</formula>
    </cfRule>
    <cfRule type="cellIs" dxfId="198" priority="204" stopIfTrue="1" operator="equal">
      <formula>"Napkin Hs"</formula>
    </cfRule>
  </conditionalFormatting>
  <conditionalFormatting sqref="C153">
    <cfRule type="cellIs" dxfId="197" priority="201" stopIfTrue="1" operator="equal">
      <formula>"Towel"</formula>
    </cfRule>
    <cfRule type="cellIs" dxfId="196" priority="202" stopIfTrue="1" operator="equal">
      <formula>"Napkin Hs"</formula>
    </cfRule>
  </conditionalFormatting>
  <conditionalFormatting sqref="C153">
    <cfRule type="cellIs" dxfId="195" priority="199" stopIfTrue="1" operator="equal">
      <formula>"Towel"</formula>
    </cfRule>
    <cfRule type="cellIs" dxfId="194" priority="200" stopIfTrue="1" operator="equal">
      <formula>"Napkin Hs"</formula>
    </cfRule>
  </conditionalFormatting>
  <conditionalFormatting sqref="C153">
    <cfRule type="cellIs" dxfId="193" priority="191" stopIfTrue="1" operator="equal">
      <formula>"Towel"</formula>
    </cfRule>
    <cfRule type="cellIs" dxfId="192" priority="192" stopIfTrue="1" operator="equal">
      <formula>"Napkin Hs"</formula>
    </cfRule>
  </conditionalFormatting>
  <conditionalFormatting sqref="B153:C153">
    <cfRule type="cellIs" dxfId="191" priority="193" stopIfTrue="1" operator="equal">
      <formula>"Towel"</formula>
    </cfRule>
    <cfRule type="cellIs" dxfId="190" priority="194" stopIfTrue="1" operator="equal">
      <formula>"Napkin Hs"</formula>
    </cfRule>
  </conditionalFormatting>
  <conditionalFormatting sqref="C153">
    <cfRule type="cellIs" dxfId="189" priority="189" stopIfTrue="1" operator="equal">
      <formula>"Towel"</formula>
    </cfRule>
    <cfRule type="cellIs" dxfId="188" priority="190" stopIfTrue="1" operator="equal">
      <formula>"Napkin Hs"</formula>
    </cfRule>
  </conditionalFormatting>
  <conditionalFormatting sqref="B153:C153">
    <cfRule type="cellIs" dxfId="187" priority="187" stopIfTrue="1" operator="equal">
      <formula>"Towel"</formula>
    </cfRule>
    <cfRule type="cellIs" dxfId="186" priority="188" stopIfTrue="1" operator="equal">
      <formula>"Napkin Hs"</formula>
    </cfRule>
  </conditionalFormatting>
  <conditionalFormatting sqref="C153">
    <cfRule type="cellIs" dxfId="185" priority="195" stopIfTrue="1" operator="equal">
      <formula>"Towel"</formula>
    </cfRule>
    <cfRule type="cellIs" dxfId="184" priority="196" stopIfTrue="1" operator="equal">
      <formula>"Napkin Hs"</formula>
    </cfRule>
  </conditionalFormatting>
  <conditionalFormatting sqref="C153">
    <cfRule type="cellIs" dxfId="183" priority="197" stopIfTrue="1" operator="equal">
      <formula>"Towel"</formula>
    </cfRule>
    <cfRule type="cellIs" dxfId="182" priority="198" stopIfTrue="1" operator="equal">
      <formula>"Napkin Hs"</formula>
    </cfRule>
  </conditionalFormatting>
  <conditionalFormatting sqref="B153:C153">
    <cfRule type="cellIs" dxfId="181" priority="185" stopIfTrue="1" operator="equal">
      <formula>"Towel"</formula>
    </cfRule>
    <cfRule type="cellIs" dxfId="180" priority="186" stopIfTrue="1" operator="equal">
      <formula>"Napkin Hs"</formula>
    </cfRule>
  </conditionalFormatting>
  <conditionalFormatting sqref="C153">
    <cfRule type="cellIs" dxfId="179" priority="181" stopIfTrue="1" operator="equal">
      <formula>"Towel"</formula>
    </cfRule>
    <cfRule type="cellIs" dxfId="178" priority="182" stopIfTrue="1" operator="equal">
      <formula>"Napkin Hs"</formula>
    </cfRule>
  </conditionalFormatting>
  <conditionalFormatting sqref="C153">
    <cfRule type="cellIs" dxfId="177" priority="183" stopIfTrue="1" operator="equal">
      <formula>"Towel"</formula>
    </cfRule>
    <cfRule type="cellIs" dxfId="176" priority="184" stopIfTrue="1" operator="equal">
      <formula>"Napkin Hs"</formula>
    </cfRule>
  </conditionalFormatting>
  <conditionalFormatting sqref="B153:C153">
    <cfRule type="cellIs" dxfId="175" priority="179" stopIfTrue="1" operator="equal">
      <formula>"Towel"</formula>
    </cfRule>
    <cfRule type="cellIs" dxfId="174" priority="180" stopIfTrue="1" operator="equal">
      <formula>"Napkin Hs"</formula>
    </cfRule>
  </conditionalFormatting>
  <conditionalFormatting sqref="C153">
    <cfRule type="cellIs" dxfId="173" priority="177" stopIfTrue="1" operator="equal">
      <formula>"Towel"</formula>
    </cfRule>
    <cfRule type="cellIs" dxfId="172" priority="178" stopIfTrue="1" operator="equal">
      <formula>"Napkin Hs"</formula>
    </cfRule>
  </conditionalFormatting>
  <conditionalFormatting sqref="C153">
    <cfRule type="cellIs" dxfId="171" priority="175" stopIfTrue="1" operator="equal">
      <formula>"Towel"</formula>
    </cfRule>
    <cfRule type="cellIs" dxfId="170" priority="176" stopIfTrue="1" operator="equal">
      <formula>"Napkin Hs"</formula>
    </cfRule>
  </conditionalFormatting>
  <conditionalFormatting sqref="C153">
    <cfRule type="cellIs" dxfId="169" priority="167" stopIfTrue="1" operator="equal">
      <formula>"Towel"</formula>
    </cfRule>
    <cfRule type="cellIs" dxfId="168" priority="168" stopIfTrue="1" operator="equal">
      <formula>"Napkin Hs"</formula>
    </cfRule>
  </conditionalFormatting>
  <conditionalFormatting sqref="B153:C153">
    <cfRule type="cellIs" dxfId="167" priority="169" stopIfTrue="1" operator="equal">
      <formula>"Towel"</formula>
    </cfRule>
    <cfRule type="cellIs" dxfId="166" priority="170" stopIfTrue="1" operator="equal">
      <formula>"Napkin Hs"</formula>
    </cfRule>
  </conditionalFormatting>
  <conditionalFormatting sqref="C153">
    <cfRule type="cellIs" dxfId="165" priority="165" stopIfTrue="1" operator="equal">
      <formula>"Towel"</formula>
    </cfRule>
    <cfRule type="cellIs" dxfId="164" priority="166" stopIfTrue="1" operator="equal">
      <formula>"Napkin Hs"</formula>
    </cfRule>
  </conditionalFormatting>
  <conditionalFormatting sqref="B153:C153">
    <cfRule type="cellIs" dxfId="163" priority="163" stopIfTrue="1" operator="equal">
      <formula>"Towel"</formula>
    </cfRule>
    <cfRule type="cellIs" dxfId="162" priority="164" stopIfTrue="1" operator="equal">
      <formula>"Napkin Hs"</formula>
    </cfRule>
  </conditionalFormatting>
  <conditionalFormatting sqref="C153">
    <cfRule type="cellIs" dxfId="161" priority="171" stopIfTrue="1" operator="equal">
      <formula>"Towel"</formula>
    </cfRule>
    <cfRule type="cellIs" dxfId="160" priority="172" stopIfTrue="1" operator="equal">
      <formula>"Napkin Hs"</formula>
    </cfRule>
  </conditionalFormatting>
  <conditionalFormatting sqref="C153">
    <cfRule type="cellIs" dxfId="159" priority="173" stopIfTrue="1" operator="equal">
      <formula>"Towel"</formula>
    </cfRule>
    <cfRule type="cellIs" dxfId="158" priority="174" stopIfTrue="1" operator="equal">
      <formula>"Napkin Hs"</formula>
    </cfRule>
  </conditionalFormatting>
  <conditionalFormatting sqref="B150:C150">
    <cfRule type="cellIs" dxfId="157" priority="161" stopIfTrue="1" operator="equal">
      <formula>"Towel"</formula>
    </cfRule>
    <cfRule type="cellIs" dxfId="156" priority="162" stopIfTrue="1" operator="equal">
      <formula>"Napkin Hs"</formula>
    </cfRule>
  </conditionalFormatting>
  <conditionalFormatting sqref="C150">
    <cfRule type="cellIs" dxfId="155" priority="157" stopIfTrue="1" operator="equal">
      <formula>"Towel"</formula>
    </cfRule>
    <cfRule type="cellIs" dxfId="154" priority="158" stopIfTrue="1" operator="equal">
      <formula>"Napkin Hs"</formula>
    </cfRule>
  </conditionalFormatting>
  <conditionalFormatting sqref="C150">
    <cfRule type="cellIs" dxfId="153" priority="159" stopIfTrue="1" operator="equal">
      <formula>"Towel"</formula>
    </cfRule>
    <cfRule type="cellIs" dxfId="152" priority="160" stopIfTrue="1" operator="equal">
      <formula>"Napkin Hs"</formula>
    </cfRule>
  </conditionalFormatting>
  <conditionalFormatting sqref="B150:C150">
    <cfRule type="cellIs" dxfId="151" priority="155" stopIfTrue="1" operator="equal">
      <formula>"Towel"</formula>
    </cfRule>
    <cfRule type="cellIs" dxfId="150" priority="156" stopIfTrue="1" operator="equal">
      <formula>"Napkin Hs"</formula>
    </cfRule>
  </conditionalFormatting>
  <conditionalFormatting sqref="C150">
    <cfRule type="cellIs" dxfId="149" priority="153" stopIfTrue="1" operator="equal">
      <formula>"Towel"</formula>
    </cfRule>
    <cfRule type="cellIs" dxfId="148" priority="154" stopIfTrue="1" operator="equal">
      <formula>"Napkin Hs"</formula>
    </cfRule>
  </conditionalFormatting>
  <conditionalFormatting sqref="C150">
    <cfRule type="cellIs" dxfId="147" priority="151" stopIfTrue="1" operator="equal">
      <formula>"Towel"</formula>
    </cfRule>
    <cfRule type="cellIs" dxfId="146" priority="152" stopIfTrue="1" operator="equal">
      <formula>"Napkin Hs"</formula>
    </cfRule>
  </conditionalFormatting>
  <conditionalFormatting sqref="C150">
    <cfRule type="cellIs" dxfId="145" priority="143" stopIfTrue="1" operator="equal">
      <formula>"Towel"</formula>
    </cfRule>
    <cfRule type="cellIs" dxfId="144" priority="144" stopIfTrue="1" operator="equal">
      <formula>"Napkin Hs"</formula>
    </cfRule>
  </conditionalFormatting>
  <conditionalFormatting sqref="B150:C150">
    <cfRule type="cellIs" dxfId="143" priority="145" stopIfTrue="1" operator="equal">
      <formula>"Towel"</formula>
    </cfRule>
    <cfRule type="cellIs" dxfId="142" priority="146" stopIfTrue="1" operator="equal">
      <formula>"Napkin Hs"</formula>
    </cfRule>
  </conditionalFormatting>
  <conditionalFormatting sqref="C150">
    <cfRule type="cellIs" dxfId="141" priority="141" stopIfTrue="1" operator="equal">
      <formula>"Towel"</formula>
    </cfRule>
    <cfRule type="cellIs" dxfId="140" priority="142" stopIfTrue="1" operator="equal">
      <formula>"Napkin Hs"</formula>
    </cfRule>
  </conditionalFormatting>
  <conditionalFormatting sqref="B150:C150">
    <cfRule type="cellIs" dxfId="139" priority="139" stopIfTrue="1" operator="equal">
      <formula>"Towel"</formula>
    </cfRule>
    <cfRule type="cellIs" dxfId="138" priority="140" stopIfTrue="1" operator="equal">
      <formula>"Napkin Hs"</formula>
    </cfRule>
  </conditionalFormatting>
  <conditionalFormatting sqref="C150">
    <cfRule type="cellIs" dxfId="137" priority="147" stopIfTrue="1" operator="equal">
      <formula>"Towel"</formula>
    </cfRule>
    <cfRule type="cellIs" dxfId="136" priority="148" stopIfTrue="1" operator="equal">
      <formula>"Napkin Hs"</formula>
    </cfRule>
  </conditionalFormatting>
  <conditionalFormatting sqref="C150">
    <cfRule type="cellIs" dxfId="135" priority="149" stopIfTrue="1" operator="equal">
      <formula>"Towel"</formula>
    </cfRule>
    <cfRule type="cellIs" dxfId="134" priority="150" stopIfTrue="1" operator="equal">
      <formula>"Napkin Hs"</formula>
    </cfRule>
  </conditionalFormatting>
  <conditionalFormatting sqref="B150:C150">
    <cfRule type="cellIs" dxfId="133" priority="135" stopIfTrue="1" operator="equal">
      <formula>"Towel"</formula>
    </cfRule>
    <cfRule type="cellIs" dxfId="132" priority="136" stopIfTrue="1" operator="equal">
      <formula>"Napkin Hs"</formula>
    </cfRule>
  </conditionalFormatting>
  <conditionalFormatting sqref="C150">
    <cfRule type="cellIs" dxfId="131" priority="137" stopIfTrue="1" operator="equal">
      <formula>"Towel"</formula>
    </cfRule>
    <cfRule type="cellIs" dxfId="130" priority="138" stopIfTrue="1" operator="equal">
      <formula>"Napkin Hs"</formula>
    </cfRule>
  </conditionalFormatting>
  <conditionalFormatting sqref="C150">
    <cfRule type="cellIs" dxfId="129" priority="133" stopIfTrue="1" operator="equal">
      <formula>"Towel"</formula>
    </cfRule>
    <cfRule type="cellIs" dxfId="128" priority="134" stopIfTrue="1" operator="equal">
      <formula>"Napkin Hs"</formula>
    </cfRule>
  </conditionalFormatting>
  <conditionalFormatting sqref="B150:C150">
    <cfRule type="cellIs" dxfId="127" priority="131" stopIfTrue="1" operator="equal">
      <formula>"Towel"</formula>
    </cfRule>
    <cfRule type="cellIs" dxfId="126" priority="132" stopIfTrue="1" operator="equal">
      <formula>"Napkin Hs"</formula>
    </cfRule>
  </conditionalFormatting>
  <conditionalFormatting sqref="C150">
    <cfRule type="cellIs" dxfId="125" priority="127" stopIfTrue="1" operator="equal">
      <formula>"Towel"</formula>
    </cfRule>
    <cfRule type="cellIs" dxfId="124" priority="128" stopIfTrue="1" operator="equal">
      <formula>"Napkin Hs"</formula>
    </cfRule>
  </conditionalFormatting>
  <conditionalFormatting sqref="C150">
    <cfRule type="cellIs" dxfId="123" priority="129" stopIfTrue="1" operator="equal">
      <formula>"Towel"</formula>
    </cfRule>
    <cfRule type="cellIs" dxfId="122" priority="130" stopIfTrue="1" operator="equal">
      <formula>"Napkin Hs"</formula>
    </cfRule>
  </conditionalFormatting>
  <conditionalFormatting sqref="B151:C151">
    <cfRule type="cellIs" dxfId="121" priority="123" stopIfTrue="1" operator="equal">
      <formula>"Towel"</formula>
    </cfRule>
    <cfRule type="cellIs" dxfId="120" priority="124" stopIfTrue="1" operator="equal">
      <formula>"Napkin Hs"</formula>
    </cfRule>
  </conditionalFormatting>
  <conditionalFormatting sqref="C151">
    <cfRule type="cellIs" dxfId="119" priority="125" stopIfTrue="1" operator="equal">
      <formula>"Towel"</formula>
    </cfRule>
    <cfRule type="cellIs" dxfId="118" priority="126" stopIfTrue="1" operator="equal">
      <formula>"Napkin Hs"</formula>
    </cfRule>
  </conditionalFormatting>
  <conditionalFormatting sqref="C151">
    <cfRule type="cellIs" dxfId="117" priority="121" stopIfTrue="1" operator="equal">
      <formula>"Towel"</formula>
    </cfRule>
    <cfRule type="cellIs" dxfId="116" priority="122" stopIfTrue="1" operator="equal">
      <formula>"Napkin Hs"</formula>
    </cfRule>
  </conditionalFormatting>
  <conditionalFormatting sqref="B151:C151">
    <cfRule type="cellIs" dxfId="115" priority="119" stopIfTrue="1" operator="equal">
      <formula>"Towel"</formula>
    </cfRule>
    <cfRule type="cellIs" dxfId="114" priority="120" stopIfTrue="1" operator="equal">
      <formula>"Napkin Hs"</formula>
    </cfRule>
  </conditionalFormatting>
  <conditionalFormatting sqref="C151">
    <cfRule type="cellIs" dxfId="113" priority="115" stopIfTrue="1" operator="equal">
      <formula>"Towel"</formula>
    </cfRule>
    <cfRule type="cellIs" dxfId="112" priority="116" stopIfTrue="1" operator="equal">
      <formula>"Napkin Hs"</formula>
    </cfRule>
  </conditionalFormatting>
  <conditionalFormatting sqref="C151">
    <cfRule type="cellIs" dxfId="111" priority="117" stopIfTrue="1" operator="equal">
      <formula>"Towel"</formula>
    </cfRule>
    <cfRule type="cellIs" dxfId="110" priority="118" stopIfTrue="1" operator="equal">
      <formula>"Napkin Hs"</formula>
    </cfRule>
  </conditionalFormatting>
  <conditionalFormatting sqref="B152:C152">
    <cfRule type="cellIs" dxfId="109" priority="111" stopIfTrue="1" operator="equal">
      <formula>"Towel"</formula>
    </cfRule>
    <cfRule type="cellIs" dxfId="108" priority="112" stopIfTrue="1" operator="equal">
      <formula>"Napkin Hs"</formula>
    </cfRule>
  </conditionalFormatting>
  <conditionalFormatting sqref="C152">
    <cfRule type="cellIs" dxfId="107" priority="113" stopIfTrue="1" operator="equal">
      <formula>"Towel"</formula>
    </cfRule>
    <cfRule type="cellIs" dxfId="106" priority="114" stopIfTrue="1" operator="equal">
      <formula>"Napkin Hs"</formula>
    </cfRule>
  </conditionalFormatting>
  <conditionalFormatting sqref="C152">
    <cfRule type="cellIs" dxfId="105" priority="109" stopIfTrue="1" operator="equal">
      <formula>"Towel"</formula>
    </cfRule>
    <cfRule type="cellIs" dxfId="104" priority="110" stopIfTrue="1" operator="equal">
      <formula>"Napkin Hs"</formula>
    </cfRule>
  </conditionalFormatting>
  <conditionalFormatting sqref="B152:C152">
    <cfRule type="cellIs" dxfId="103" priority="107" stopIfTrue="1" operator="equal">
      <formula>"Towel"</formula>
    </cfRule>
    <cfRule type="cellIs" dxfId="102" priority="108" stopIfTrue="1" operator="equal">
      <formula>"Napkin Hs"</formula>
    </cfRule>
  </conditionalFormatting>
  <conditionalFormatting sqref="C152">
    <cfRule type="cellIs" dxfId="101" priority="103" stopIfTrue="1" operator="equal">
      <formula>"Towel"</formula>
    </cfRule>
    <cfRule type="cellIs" dxfId="100" priority="104" stopIfTrue="1" operator="equal">
      <formula>"Napkin Hs"</formula>
    </cfRule>
  </conditionalFormatting>
  <conditionalFormatting sqref="C152">
    <cfRule type="cellIs" dxfId="99" priority="105" stopIfTrue="1" operator="equal">
      <formula>"Towel"</formula>
    </cfRule>
    <cfRule type="cellIs" dxfId="98" priority="106" stopIfTrue="1" operator="equal">
      <formula>"Napkin Hs"</formula>
    </cfRule>
  </conditionalFormatting>
  <conditionalFormatting sqref="B154:C154">
    <cfRule type="cellIs" dxfId="97" priority="89" stopIfTrue="1" operator="equal">
      <formula>"Towel"</formula>
    </cfRule>
    <cfRule type="cellIs" dxfId="96" priority="90" stopIfTrue="1" operator="equal">
      <formula>"Napkin Hs"</formula>
    </cfRule>
  </conditionalFormatting>
  <conditionalFormatting sqref="C154">
    <cfRule type="cellIs" dxfId="95" priority="88" stopIfTrue="1" operator="equal">
      <formula>"Napkin Hs"</formula>
    </cfRule>
  </conditionalFormatting>
  <conditionalFormatting sqref="C154">
    <cfRule type="cellIs" dxfId="94" priority="87" stopIfTrue="1" operator="equal">
      <formula>"Towel"</formula>
    </cfRule>
  </conditionalFormatting>
  <conditionalFormatting sqref="C154">
    <cfRule type="cellIs" dxfId="93" priority="85" stopIfTrue="1" operator="equal">
      <formula>"Towel"</formula>
    </cfRule>
    <cfRule type="cellIs" dxfId="92" priority="86" stopIfTrue="1" operator="equal">
      <formula>"Napkin Hs"</formula>
    </cfRule>
  </conditionalFormatting>
  <conditionalFormatting sqref="B153:C153">
    <cfRule type="cellIs" dxfId="91" priority="83" stopIfTrue="1" operator="equal">
      <formula>"Towel"</formula>
    </cfRule>
    <cfRule type="cellIs" dxfId="90" priority="84" stopIfTrue="1" operator="equal">
      <formula>"Napkin Hs"</formula>
    </cfRule>
  </conditionalFormatting>
  <conditionalFormatting sqref="C153">
    <cfRule type="cellIs" dxfId="89" priority="79" stopIfTrue="1" operator="equal">
      <formula>"Towel"</formula>
    </cfRule>
    <cfRule type="cellIs" dxfId="88" priority="80" stopIfTrue="1" operator="equal">
      <formula>"Napkin Hs"</formula>
    </cfRule>
  </conditionalFormatting>
  <conditionalFormatting sqref="C153">
    <cfRule type="cellIs" dxfId="87" priority="81" stopIfTrue="1" operator="equal">
      <formula>"Towel"</formula>
    </cfRule>
    <cfRule type="cellIs" dxfId="86" priority="82" stopIfTrue="1" operator="equal">
      <formula>"Napkin Hs"</formula>
    </cfRule>
  </conditionalFormatting>
  <conditionalFormatting sqref="B153:C153">
    <cfRule type="cellIs" dxfId="85" priority="77" stopIfTrue="1" operator="equal">
      <formula>"Towel"</formula>
    </cfRule>
    <cfRule type="cellIs" dxfId="84" priority="78" stopIfTrue="1" operator="equal">
      <formula>"Napkin Hs"</formula>
    </cfRule>
  </conditionalFormatting>
  <conditionalFormatting sqref="C153">
    <cfRule type="cellIs" dxfId="83" priority="75" stopIfTrue="1" operator="equal">
      <formula>"Towel"</formula>
    </cfRule>
    <cfRule type="cellIs" dxfId="82" priority="76" stopIfTrue="1" operator="equal">
      <formula>"Napkin Hs"</formula>
    </cfRule>
  </conditionalFormatting>
  <conditionalFormatting sqref="C153">
    <cfRule type="cellIs" dxfId="81" priority="73" stopIfTrue="1" operator="equal">
      <formula>"Towel"</formula>
    </cfRule>
    <cfRule type="cellIs" dxfId="80" priority="74" stopIfTrue="1" operator="equal">
      <formula>"Napkin Hs"</formula>
    </cfRule>
  </conditionalFormatting>
  <conditionalFormatting sqref="C153">
    <cfRule type="cellIs" dxfId="79" priority="65" stopIfTrue="1" operator="equal">
      <formula>"Towel"</formula>
    </cfRule>
    <cfRule type="cellIs" dxfId="78" priority="66" stopIfTrue="1" operator="equal">
      <formula>"Napkin Hs"</formula>
    </cfRule>
  </conditionalFormatting>
  <conditionalFormatting sqref="B153:C153">
    <cfRule type="cellIs" dxfId="77" priority="67" stopIfTrue="1" operator="equal">
      <formula>"Towel"</formula>
    </cfRule>
    <cfRule type="cellIs" dxfId="76" priority="68" stopIfTrue="1" operator="equal">
      <formula>"Napkin Hs"</formula>
    </cfRule>
  </conditionalFormatting>
  <conditionalFormatting sqref="C153">
    <cfRule type="cellIs" dxfId="75" priority="63" stopIfTrue="1" operator="equal">
      <formula>"Towel"</formula>
    </cfRule>
    <cfRule type="cellIs" dxfId="74" priority="64" stopIfTrue="1" operator="equal">
      <formula>"Napkin Hs"</formula>
    </cfRule>
  </conditionalFormatting>
  <conditionalFormatting sqref="B153:C153">
    <cfRule type="cellIs" dxfId="73" priority="61" stopIfTrue="1" operator="equal">
      <formula>"Towel"</formula>
    </cfRule>
    <cfRule type="cellIs" dxfId="72" priority="62" stopIfTrue="1" operator="equal">
      <formula>"Napkin Hs"</formula>
    </cfRule>
  </conditionalFormatting>
  <conditionalFormatting sqref="C153">
    <cfRule type="cellIs" dxfId="71" priority="69" stopIfTrue="1" operator="equal">
      <formula>"Towel"</formula>
    </cfRule>
    <cfRule type="cellIs" dxfId="70" priority="70" stopIfTrue="1" operator="equal">
      <formula>"Napkin Hs"</formula>
    </cfRule>
  </conditionalFormatting>
  <conditionalFormatting sqref="C153">
    <cfRule type="cellIs" dxfId="69" priority="71" stopIfTrue="1" operator="equal">
      <formula>"Towel"</formula>
    </cfRule>
    <cfRule type="cellIs" dxfId="68" priority="72" stopIfTrue="1" operator="equal">
      <formula>"Napkin Hs"</formula>
    </cfRule>
  </conditionalFormatting>
  <conditionalFormatting sqref="B153:C153">
    <cfRule type="cellIs" dxfId="67" priority="59" stopIfTrue="1" operator="equal">
      <formula>"Towel"</formula>
    </cfRule>
    <cfRule type="cellIs" dxfId="66" priority="60" stopIfTrue="1" operator="equal">
      <formula>"Napkin Hs"</formula>
    </cfRule>
  </conditionalFormatting>
  <conditionalFormatting sqref="C153">
    <cfRule type="cellIs" dxfId="65" priority="55" stopIfTrue="1" operator="equal">
      <formula>"Towel"</formula>
    </cfRule>
    <cfRule type="cellIs" dxfId="64" priority="56" stopIfTrue="1" operator="equal">
      <formula>"Napkin Hs"</formula>
    </cfRule>
  </conditionalFormatting>
  <conditionalFormatting sqref="C153">
    <cfRule type="cellIs" dxfId="63" priority="57" stopIfTrue="1" operator="equal">
      <formula>"Towel"</formula>
    </cfRule>
    <cfRule type="cellIs" dxfId="62" priority="58" stopIfTrue="1" operator="equal">
      <formula>"Napkin Hs"</formula>
    </cfRule>
  </conditionalFormatting>
  <conditionalFormatting sqref="B153:C153">
    <cfRule type="cellIs" dxfId="61" priority="53" stopIfTrue="1" operator="equal">
      <formula>"Towel"</formula>
    </cfRule>
    <cfRule type="cellIs" dxfId="60" priority="54" stopIfTrue="1" operator="equal">
      <formula>"Napkin Hs"</formula>
    </cfRule>
  </conditionalFormatting>
  <conditionalFormatting sqref="C153">
    <cfRule type="cellIs" dxfId="59" priority="51" stopIfTrue="1" operator="equal">
      <formula>"Towel"</formula>
    </cfRule>
    <cfRule type="cellIs" dxfId="58" priority="52" stopIfTrue="1" operator="equal">
      <formula>"Napkin Hs"</formula>
    </cfRule>
  </conditionalFormatting>
  <conditionalFormatting sqref="C153">
    <cfRule type="cellIs" dxfId="57" priority="49" stopIfTrue="1" operator="equal">
      <formula>"Towel"</formula>
    </cfRule>
    <cfRule type="cellIs" dxfId="56" priority="50" stopIfTrue="1" operator="equal">
      <formula>"Napkin Hs"</formula>
    </cfRule>
  </conditionalFormatting>
  <conditionalFormatting sqref="C153">
    <cfRule type="cellIs" dxfId="55" priority="41" stopIfTrue="1" operator="equal">
      <formula>"Towel"</formula>
    </cfRule>
    <cfRule type="cellIs" dxfId="54" priority="42" stopIfTrue="1" operator="equal">
      <formula>"Napkin Hs"</formula>
    </cfRule>
  </conditionalFormatting>
  <conditionalFormatting sqref="B153:C153">
    <cfRule type="cellIs" dxfId="53" priority="43" stopIfTrue="1" operator="equal">
      <formula>"Towel"</formula>
    </cfRule>
    <cfRule type="cellIs" dxfId="52" priority="44" stopIfTrue="1" operator="equal">
      <formula>"Napkin Hs"</formula>
    </cfRule>
  </conditionalFormatting>
  <conditionalFormatting sqref="C153">
    <cfRule type="cellIs" dxfId="51" priority="39" stopIfTrue="1" operator="equal">
      <formula>"Towel"</formula>
    </cfRule>
    <cfRule type="cellIs" dxfId="50" priority="40" stopIfTrue="1" operator="equal">
      <formula>"Napkin Hs"</formula>
    </cfRule>
  </conditionalFormatting>
  <conditionalFormatting sqref="B153:C153">
    <cfRule type="cellIs" dxfId="49" priority="37" stopIfTrue="1" operator="equal">
      <formula>"Towel"</formula>
    </cfRule>
    <cfRule type="cellIs" dxfId="48" priority="38" stopIfTrue="1" operator="equal">
      <formula>"Napkin Hs"</formula>
    </cfRule>
  </conditionalFormatting>
  <conditionalFormatting sqref="C153">
    <cfRule type="cellIs" dxfId="47" priority="45" stopIfTrue="1" operator="equal">
      <formula>"Towel"</formula>
    </cfRule>
    <cfRule type="cellIs" dxfId="46" priority="46" stopIfTrue="1" operator="equal">
      <formula>"Napkin Hs"</formula>
    </cfRule>
  </conditionalFormatting>
  <conditionalFormatting sqref="C153">
    <cfRule type="cellIs" dxfId="45" priority="47" stopIfTrue="1" operator="equal">
      <formula>"Towel"</formula>
    </cfRule>
    <cfRule type="cellIs" dxfId="44" priority="48" stopIfTrue="1" operator="equal">
      <formula>"Napkin Hs"</formula>
    </cfRule>
  </conditionalFormatting>
  <conditionalFormatting sqref="B151:C151">
    <cfRule type="cellIs" dxfId="43" priority="33" stopIfTrue="1" operator="equal">
      <formula>"Towel"</formula>
    </cfRule>
    <cfRule type="cellIs" dxfId="42" priority="34" stopIfTrue="1" operator="equal">
      <formula>"Napkin Hs"</formula>
    </cfRule>
  </conditionalFormatting>
  <conditionalFormatting sqref="C151">
    <cfRule type="cellIs" dxfId="41" priority="35" stopIfTrue="1" operator="equal">
      <formula>"Towel"</formula>
    </cfRule>
    <cfRule type="cellIs" dxfId="40" priority="36" stopIfTrue="1" operator="equal">
      <formula>"Napkin Hs"</formula>
    </cfRule>
  </conditionalFormatting>
  <conditionalFormatting sqref="C151">
    <cfRule type="cellIs" dxfId="39" priority="31" stopIfTrue="1" operator="equal">
      <formula>"Towel"</formula>
    </cfRule>
    <cfRule type="cellIs" dxfId="38" priority="32" stopIfTrue="1" operator="equal">
      <formula>"Napkin Hs"</formula>
    </cfRule>
  </conditionalFormatting>
  <conditionalFormatting sqref="B151:C151">
    <cfRule type="cellIs" dxfId="37" priority="29" stopIfTrue="1" operator="equal">
      <formula>"Towel"</formula>
    </cfRule>
    <cfRule type="cellIs" dxfId="36" priority="30" stopIfTrue="1" operator="equal">
      <formula>"Napkin Hs"</formula>
    </cfRule>
  </conditionalFormatting>
  <conditionalFormatting sqref="C151">
    <cfRule type="cellIs" dxfId="35" priority="25" stopIfTrue="1" operator="equal">
      <formula>"Towel"</formula>
    </cfRule>
    <cfRule type="cellIs" dxfId="34" priority="26" stopIfTrue="1" operator="equal">
      <formula>"Napkin Hs"</formula>
    </cfRule>
  </conditionalFormatting>
  <conditionalFormatting sqref="C151">
    <cfRule type="cellIs" dxfId="33" priority="27" stopIfTrue="1" operator="equal">
      <formula>"Towel"</formula>
    </cfRule>
    <cfRule type="cellIs" dxfId="32" priority="28" stopIfTrue="1" operator="equal">
      <formula>"Napkin Hs"</formula>
    </cfRule>
  </conditionalFormatting>
  <conditionalFormatting sqref="B152:C152">
    <cfRule type="cellIs" dxfId="31" priority="21" stopIfTrue="1" operator="equal">
      <formula>"Towel"</formula>
    </cfRule>
    <cfRule type="cellIs" dxfId="30" priority="22" stopIfTrue="1" operator="equal">
      <formula>"Napkin Hs"</formula>
    </cfRule>
  </conditionalFormatting>
  <conditionalFormatting sqref="C152">
    <cfRule type="cellIs" dxfId="29" priority="23" stopIfTrue="1" operator="equal">
      <formula>"Towel"</formula>
    </cfRule>
    <cfRule type="cellIs" dxfId="28" priority="24" stopIfTrue="1" operator="equal">
      <formula>"Napkin Hs"</formula>
    </cfRule>
  </conditionalFormatting>
  <conditionalFormatting sqref="C152">
    <cfRule type="cellIs" dxfId="27" priority="19" stopIfTrue="1" operator="equal">
      <formula>"Towel"</formula>
    </cfRule>
    <cfRule type="cellIs" dxfId="26" priority="20" stopIfTrue="1" operator="equal">
      <formula>"Napkin Hs"</formula>
    </cfRule>
  </conditionalFormatting>
  <conditionalFormatting sqref="B152:C152">
    <cfRule type="cellIs" dxfId="25" priority="17" stopIfTrue="1" operator="equal">
      <formula>"Towel"</formula>
    </cfRule>
    <cfRule type="cellIs" dxfId="24" priority="18" stopIfTrue="1" operator="equal">
      <formula>"Napkin Hs"</formula>
    </cfRule>
  </conditionalFormatting>
  <conditionalFormatting sqref="C152">
    <cfRule type="cellIs" dxfId="23" priority="13" stopIfTrue="1" operator="equal">
      <formula>"Towel"</formula>
    </cfRule>
    <cfRule type="cellIs" dxfId="22" priority="14" stopIfTrue="1" operator="equal">
      <formula>"Napkin Hs"</formula>
    </cfRule>
  </conditionalFormatting>
  <conditionalFormatting sqref="C152">
    <cfRule type="cellIs" dxfId="21" priority="15" stopIfTrue="1" operator="equal">
      <formula>"Towel"</formula>
    </cfRule>
    <cfRule type="cellIs" dxfId="20" priority="16" stopIfTrue="1" operator="equal">
      <formula>"Napkin Hs"</formula>
    </cfRule>
  </conditionalFormatting>
  <conditionalFormatting sqref="B150:C150">
    <cfRule type="cellIs" dxfId="19" priority="9" stopIfTrue="1" operator="equal">
      <formula>"Towel"</formula>
    </cfRule>
    <cfRule type="cellIs" dxfId="18" priority="10" stopIfTrue="1" operator="equal">
      <formula>"Napkin Hs"</formula>
    </cfRule>
  </conditionalFormatting>
  <conditionalFormatting sqref="C150">
    <cfRule type="cellIs" dxfId="17" priority="11" stopIfTrue="1" operator="equal">
      <formula>"Towel"</formula>
    </cfRule>
    <cfRule type="cellIs" dxfId="16" priority="12" stopIfTrue="1" operator="equal">
      <formula>"Napkin Hs"</formula>
    </cfRule>
  </conditionalFormatting>
  <conditionalFormatting sqref="C150">
    <cfRule type="cellIs" dxfId="15" priority="7" stopIfTrue="1" operator="equal">
      <formula>"Towel"</formula>
    </cfRule>
    <cfRule type="cellIs" dxfId="14" priority="8" stopIfTrue="1" operator="equal">
      <formula>"Napkin Hs"</formula>
    </cfRule>
  </conditionalFormatting>
  <conditionalFormatting sqref="B150:C150">
    <cfRule type="cellIs" dxfId="13" priority="5" stopIfTrue="1" operator="equal">
      <formula>"Towel"</formula>
    </cfRule>
    <cfRule type="cellIs" dxfId="12" priority="6" stopIfTrue="1" operator="equal">
      <formula>"Napkin Hs"</formula>
    </cfRule>
  </conditionalFormatting>
  <conditionalFormatting sqref="C150">
    <cfRule type="cellIs" dxfId="11" priority="1" stopIfTrue="1" operator="equal">
      <formula>"Towel"</formula>
    </cfRule>
    <cfRule type="cellIs" dxfId="10" priority="2" stopIfTrue="1" operator="equal">
      <formula>"Napkin Hs"</formula>
    </cfRule>
  </conditionalFormatting>
  <conditionalFormatting sqref="C150">
    <cfRule type="cellIs" dxfId="9" priority="3" stopIfTrue="1" operator="equal">
      <formula>"Towel"</formula>
    </cfRule>
    <cfRule type="cellIs" dxfId="8" priority="4" stopIfTrue="1" operator="equal">
      <formula>"Napkin Hs"</formula>
    </cfRule>
  </conditionalFormatting>
  <pageMargins left="0.11811023622047245" right="0.11811023622047245" top="0.98425196850393704" bottom="0.98425196850393704" header="0.51181102362204722" footer="0.51181102362204722"/>
  <pageSetup scale="5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FA45"/>
  <sheetViews>
    <sheetView zoomScale="85" workbookViewId="0">
      <pane xSplit="5" ySplit="8" topLeftCell="AX27" activePane="bottomRight" state="frozen"/>
      <selection activeCell="DM11" sqref="A4:DM11"/>
      <selection pane="topRight" activeCell="DM11" sqref="A4:DM11"/>
      <selection pane="bottomLeft" activeCell="DM11" sqref="A4:DM11"/>
      <selection pane="bottomRight" activeCell="BZ38" sqref="BZ38"/>
    </sheetView>
  </sheetViews>
  <sheetFormatPr defaultColWidth="10.42578125" defaultRowHeight="15" customHeight="1"/>
  <cols>
    <col min="1" max="1" width="8.140625" style="265" customWidth="1"/>
    <col min="2" max="2" width="13.5703125" style="265" customWidth="1"/>
    <col min="3" max="3" width="12.5703125" style="266" customWidth="1"/>
    <col min="4" max="4" width="11.140625" style="266" customWidth="1"/>
    <col min="5" max="5" width="11" style="267" customWidth="1"/>
    <col min="6" max="17" width="12.42578125" style="533" customWidth="1"/>
    <col min="18" max="20" width="12.42578125" style="533" hidden="1" customWidth="1"/>
    <col min="21" max="23" width="12.42578125" style="533" customWidth="1"/>
    <col min="24" max="32" width="12.42578125" style="533" hidden="1" customWidth="1"/>
    <col min="33" max="41" width="12.42578125" style="533" customWidth="1"/>
    <col min="42" max="47" width="12.42578125" style="533" hidden="1" customWidth="1"/>
    <col min="48" max="53" width="12.42578125" style="533" customWidth="1"/>
    <col min="54" max="77" width="12.42578125" style="533" hidden="1" customWidth="1"/>
    <col min="78" max="89" width="12.42578125" style="533" customWidth="1"/>
    <col min="90" max="104" width="12.42578125" style="533" hidden="1" customWidth="1"/>
    <col min="105" max="107" width="12.42578125" style="533" customWidth="1"/>
    <col min="108" max="131" width="12.42578125" style="533" hidden="1" customWidth="1"/>
    <col min="132" max="140" width="12.42578125" style="533" customWidth="1"/>
    <col min="141" max="188" width="12.42578125" style="533" hidden="1" customWidth="1"/>
    <col min="189" max="206" width="12.42578125" style="533" customWidth="1"/>
    <col min="207" max="221" width="12.42578125" style="533" hidden="1" customWidth="1"/>
    <col min="222" max="224" width="12.42578125" style="533" customWidth="1"/>
    <col min="225" max="227" width="12.42578125" style="533" hidden="1" customWidth="1"/>
    <col min="228" max="242" width="12.42578125" style="533" customWidth="1"/>
    <col min="243" max="245" width="12.42578125" style="533" hidden="1" customWidth="1"/>
    <col min="246" max="254" width="12.42578125" style="533" customWidth="1"/>
    <col min="255" max="257" width="12.42578125" style="533" hidden="1" customWidth="1"/>
    <col min="258" max="260" width="12.42578125" style="533" customWidth="1"/>
    <col min="261" max="266" width="12.42578125" style="533" hidden="1" customWidth="1"/>
    <col min="267" max="269" width="9.28515625" style="533" customWidth="1"/>
    <col min="270" max="281" width="12.28515625" style="533" customWidth="1"/>
    <col min="282" max="284" width="5.5703125" style="533" customWidth="1"/>
    <col min="285" max="300" width="5.5703125" style="533" hidden="1" customWidth="1"/>
    <col min="301" max="301" width="8.7109375" style="533" hidden="1" customWidth="1"/>
    <col min="302" max="302" width="7.7109375" style="533" hidden="1" customWidth="1"/>
    <col min="303" max="303" width="21" style="533" bestFit="1" customWidth="1"/>
    <col min="304" max="304" width="19.85546875" style="533" bestFit="1" customWidth="1"/>
    <col min="305" max="16384" width="10.42578125" style="265"/>
  </cols>
  <sheetData>
    <row r="1" spans="1:305" ht="15" customHeight="1">
      <c r="A1" s="261"/>
      <c r="B1" s="262"/>
      <c r="C1" s="263"/>
      <c r="D1" s="263"/>
      <c r="E1" s="264"/>
    </row>
    <row r="2" spans="1:305" ht="15" customHeight="1">
      <c r="A2" s="261"/>
    </row>
    <row r="3" spans="1:305" ht="15" customHeight="1">
      <c r="A3" s="269"/>
    </row>
    <row r="4" spans="1:305" ht="15" customHeight="1">
      <c r="A4" s="502" t="s">
        <v>368</v>
      </c>
    </row>
    <row r="5" spans="1:305" ht="15" customHeight="1" thickBot="1">
      <c r="F5" s="725" t="s">
        <v>309</v>
      </c>
      <c r="G5" s="726"/>
      <c r="H5" s="726"/>
      <c r="I5" s="726"/>
      <c r="J5" s="726"/>
      <c r="K5" s="726"/>
      <c r="L5" s="726"/>
      <c r="M5" s="726"/>
      <c r="N5" s="726"/>
      <c r="O5" s="726"/>
      <c r="P5" s="726"/>
      <c r="Q5" s="726"/>
      <c r="R5" s="726"/>
      <c r="S5" s="726"/>
      <c r="T5" s="726"/>
      <c r="U5" s="726"/>
      <c r="V5" s="726"/>
      <c r="W5" s="726"/>
      <c r="X5" s="726"/>
      <c r="Y5" s="726"/>
      <c r="Z5" s="726"/>
      <c r="AA5" s="726"/>
      <c r="AB5" s="726"/>
      <c r="AC5" s="726"/>
      <c r="AD5" s="726"/>
      <c r="AE5" s="726"/>
      <c r="AF5" s="726"/>
      <c r="AG5" s="726"/>
      <c r="AH5" s="726"/>
      <c r="AI5" s="726"/>
      <c r="AJ5" s="726"/>
      <c r="AK5" s="726"/>
      <c r="AL5" s="726"/>
      <c r="AM5" s="726"/>
      <c r="AN5" s="726"/>
      <c r="AO5" s="726"/>
      <c r="AP5" s="726"/>
      <c r="AQ5" s="726"/>
      <c r="AR5" s="726"/>
      <c r="AS5" s="726"/>
      <c r="AT5" s="726"/>
      <c r="AU5" s="726"/>
      <c r="AV5" s="726"/>
      <c r="AW5" s="726"/>
      <c r="AX5" s="726"/>
      <c r="AY5" s="726"/>
      <c r="AZ5" s="726"/>
      <c r="BA5" s="726"/>
      <c r="BB5" s="726"/>
      <c r="BC5" s="726"/>
      <c r="BD5" s="726"/>
      <c r="BE5" s="726"/>
      <c r="BF5" s="726"/>
      <c r="BG5" s="726"/>
      <c r="BH5" s="726"/>
      <c r="BI5" s="726"/>
      <c r="BJ5" s="726"/>
      <c r="BK5" s="726"/>
      <c r="BL5" s="726"/>
      <c r="BM5" s="726"/>
      <c r="BN5" s="726"/>
      <c r="BO5" s="726"/>
      <c r="BP5" s="726"/>
      <c r="BQ5" s="726"/>
      <c r="BR5" s="726"/>
      <c r="BS5" s="726"/>
      <c r="BT5" s="726"/>
      <c r="BU5" s="726"/>
      <c r="BV5" s="726"/>
      <c r="BW5" s="726"/>
      <c r="BX5" s="726"/>
      <c r="BY5" s="726"/>
      <c r="BZ5" s="726"/>
      <c r="CA5" s="726"/>
      <c r="CB5" s="726"/>
      <c r="CC5" s="726"/>
      <c r="CD5" s="726"/>
      <c r="CE5" s="726"/>
      <c r="CF5" s="726"/>
      <c r="CG5" s="726"/>
      <c r="CH5" s="726"/>
      <c r="CI5" s="726"/>
      <c r="CJ5" s="726"/>
      <c r="CK5" s="726"/>
      <c r="CL5" s="726"/>
      <c r="CM5" s="726"/>
      <c r="CN5" s="726"/>
      <c r="CO5" s="726"/>
      <c r="CP5" s="726"/>
      <c r="CQ5" s="726"/>
      <c r="CR5" s="726"/>
      <c r="CS5" s="726"/>
      <c r="CT5" s="726"/>
      <c r="CU5" s="726"/>
      <c r="CV5" s="726"/>
      <c r="CW5" s="726"/>
      <c r="CX5" s="726"/>
      <c r="CY5" s="726"/>
      <c r="CZ5" s="726"/>
      <c r="DA5" s="726"/>
      <c r="DB5" s="726"/>
      <c r="DC5" s="726"/>
      <c r="DD5" s="726"/>
      <c r="DE5" s="726"/>
      <c r="DF5" s="726"/>
      <c r="DG5" s="726"/>
      <c r="DH5" s="726"/>
      <c r="DI5" s="726"/>
      <c r="DJ5" s="726"/>
      <c r="DK5" s="726"/>
      <c r="DL5" s="726"/>
      <c r="DM5" s="726"/>
      <c r="DN5" s="726"/>
      <c r="DO5" s="726"/>
      <c r="DP5" s="726"/>
      <c r="DQ5" s="726"/>
      <c r="DR5" s="726"/>
      <c r="DS5" s="726"/>
      <c r="DT5" s="726"/>
      <c r="DU5" s="726"/>
      <c r="DV5" s="726"/>
      <c r="DW5" s="726"/>
      <c r="DX5" s="726"/>
      <c r="DY5" s="726"/>
      <c r="DZ5" s="726"/>
      <c r="EA5" s="726"/>
      <c r="EB5" s="726"/>
      <c r="EC5" s="726"/>
      <c r="ED5" s="726"/>
      <c r="EE5" s="726"/>
      <c r="EF5" s="726"/>
      <c r="EG5" s="726"/>
      <c r="EH5" s="726"/>
      <c r="EI5" s="726"/>
      <c r="EJ5" s="726"/>
      <c r="EK5" s="726"/>
      <c r="EL5" s="726"/>
      <c r="EM5" s="726"/>
      <c r="EN5" s="726"/>
      <c r="EO5" s="726"/>
      <c r="EP5" s="726"/>
      <c r="EQ5" s="726"/>
      <c r="ER5" s="726"/>
      <c r="ES5" s="726"/>
      <c r="ET5" s="726"/>
      <c r="EU5" s="726"/>
      <c r="EV5" s="726"/>
      <c r="EW5" s="726"/>
      <c r="EX5" s="726"/>
      <c r="EY5" s="726"/>
      <c r="EZ5" s="726"/>
      <c r="FA5" s="726"/>
      <c r="FB5" s="726"/>
      <c r="FC5" s="726"/>
      <c r="FD5" s="726"/>
      <c r="FE5" s="726"/>
      <c r="FF5" s="726"/>
      <c r="FG5" s="726"/>
      <c r="FH5" s="726"/>
      <c r="FI5" s="726"/>
      <c r="FJ5" s="726"/>
      <c r="FK5" s="726"/>
      <c r="FL5" s="726"/>
      <c r="FM5" s="726"/>
      <c r="FN5" s="726"/>
      <c r="FO5" s="726"/>
      <c r="FP5" s="726"/>
      <c r="FQ5" s="726"/>
      <c r="FR5" s="726"/>
      <c r="FS5" s="726"/>
      <c r="FT5" s="726"/>
      <c r="FU5" s="726"/>
      <c r="FV5" s="726"/>
      <c r="FW5" s="726"/>
      <c r="FX5" s="726"/>
      <c r="FY5" s="726"/>
      <c r="FZ5" s="726"/>
      <c r="GA5" s="726"/>
      <c r="GB5" s="726"/>
      <c r="GC5" s="727"/>
      <c r="GD5" s="725" t="s">
        <v>310</v>
      </c>
      <c r="GE5" s="726"/>
      <c r="GF5" s="726"/>
      <c r="GG5" s="726"/>
      <c r="GH5" s="726"/>
      <c r="GI5" s="726"/>
      <c r="GJ5" s="726"/>
      <c r="GK5" s="726"/>
      <c r="GL5" s="726"/>
      <c r="GM5" s="726"/>
      <c r="GN5" s="726"/>
      <c r="GO5" s="726"/>
      <c r="GP5" s="726"/>
      <c r="GQ5" s="726"/>
      <c r="GR5" s="726"/>
      <c r="GS5" s="726"/>
      <c r="GT5" s="726"/>
      <c r="GU5" s="726"/>
      <c r="GV5" s="726"/>
      <c r="GW5" s="726"/>
      <c r="GX5" s="726"/>
      <c r="GY5" s="726"/>
      <c r="GZ5" s="726"/>
      <c r="HA5" s="726"/>
      <c r="HB5" s="726"/>
      <c r="HC5" s="726"/>
      <c r="HD5" s="726"/>
      <c r="HE5" s="726"/>
      <c r="HF5" s="726"/>
      <c r="HG5" s="726"/>
      <c r="HH5" s="726"/>
      <c r="HI5" s="726"/>
      <c r="HJ5" s="726"/>
      <c r="HK5" s="726"/>
      <c r="HL5" s="726"/>
      <c r="HM5" s="726"/>
      <c r="HN5" s="726"/>
      <c r="HO5" s="726"/>
      <c r="HP5" s="726"/>
      <c r="HQ5" s="726"/>
      <c r="HR5" s="726"/>
      <c r="HS5" s="726"/>
      <c r="HT5" s="726"/>
      <c r="HU5" s="726"/>
      <c r="HV5" s="726"/>
      <c r="HW5" s="726"/>
      <c r="HX5" s="726"/>
      <c r="HY5" s="726"/>
      <c r="HZ5" s="726"/>
      <c r="IA5" s="726"/>
      <c r="IB5" s="726"/>
      <c r="IC5" s="726"/>
      <c r="ID5" s="726"/>
      <c r="IE5" s="726"/>
      <c r="IF5" s="726"/>
      <c r="IG5" s="726"/>
      <c r="IH5" s="726"/>
      <c r="II5" s="726"/>
      <c r="IJ5" s="726"/>
      <c r="IK5" s="726"/>
      <c r="IL5" s="726"/>
      <c r="IM5" s="726"/>
      <c r="IN5" s="726"/>
      <c r="IO5" s="726"/>
      <c r="IP5" s="726"/>
      <c r="IQ5" s="726"/>
      <c r="IR5" s="726"/>
      <c r="IS5" s="726"/>
      <c r="IT5" s="726"/>
      <c r="IU5" s="726"/>
      <c r="IV5" s="726"/>
      <c r="IW5" s="726"/>
      <c r="IX5" s="726"/>
      <c r="IY5" s="726"/>
      <c r="IZ5" s="726"/>
      <c r="JA5" s="726"/>
      <c r="JB5" s="726"/>
      <c r="JC5" s="726"/>
      <c r="JD5" s="726"/>
      <c r="JE5" s="726"/>
      <c r="JF5" s="726"/>
      <c r="JG5" s="726"/>
      <c r="JH5" s="726"/>
      <c r="JI5" s="726"/>
      <c r="JJ5" s="726"/>
      <c r="JK5" s="726"/>
      <c r="JL5" s="726"/>
      <c r="JM5" s="726"/>
      <c r="JN5" s="726"/>
      <c r="JO5" s="726"/>
      <c r="JP5" s="726"/>
      <c r="JQ5" s="726"/>
      <c r="JR5" s="726"/>
      <c r="JS5" s="726"/>
      <c r="JT5" s="726"/>
      <c r="JU5" s="726"/>
      <c r="JV5" s="726"/>
      <c r="JW5" s="726"/>
      <c r="JX5" s="726"/>
      <c r="JY5" s="726"/>
      <c r="JZ5" s="726"/>
      <c r="KA5" s="726"/>
      <c r="KB5" s="726"/>
      <c r="KC5" s="726"/>
      <c r="KD5" s="726"/>
      <c r="KE5" s="726"/>
      <c r="KF5" s="726"/>
      <c r="KG5" s="726"/>
      <c r="KH5" s="726"/>
      <c r="KI5" s="726"/>
      <c r="KJ5" s="726"/>
      <c r="KK5" s="726"/>
      <c r="KL5" s="726"/>
      <c r="KM5" s="726"/>
      <c r="KN5" s="726"/>
      <c r="KO5" s="726"/>
      <c r="KP5" s="727"/>
      <c r="KQ5" s="733" t="s">
        <v>311</v>
      </c>
      <c r="KR5" s="733" t="s">
        <v>310</v>
      </c>
    </row>
    <row r="6" spans="1:305" ht="31.5" customHeight="1">
      <c r="A6" s="713" t="s">
        <v>31</v>
      </c>
      <c r="B6" s="716" t="s">
        <v>5</v>
      </c>
      <c r="C6" s="716" t="s">
        <v>6</v>
      </c>
      <c r="D6" s="722" t="s">
        <v>46</v>
      </c>
      <c r="E6" s="719" t="s">
        <v>44</v>
      </c>
      <c r="F6" s="731" t="s">
        <v>312</v>
      </c>
      <c r="G6" s="734"/>
      <c r="H6" s="732"/>
      <c r="I6" s="731" t="s">
        <v>313</v>
      </c>
      <c r="J6" s="734"/>
      <c r="K6" s="732"/>
      <c r="L6" s="731" t="s">
        <v>314</v>
      </c>
      <c r="M6" s="734"/>
      <c r="N6" s="732"/>
      <c r="O6" s="731" t="s">
        <v>315</v>
      </c>
      <c r="P6" s="734"/>
      <c r="Q6" s="732"/>
      <c r="R6" s="731" t="s">
        <v>316</v>
      </c>
      <c r="S6" s="734"/>
      <c r="T6" s="732"/>
      <c r="U6" s="731" t="s">
        <v>317</v>
      </c>
      <c r="V6" s="734"/>
      <c r="W6" s="732"/>
      <c r="X6" s="731" t="s">
        <v>318</v>
      </c>
      <c r="Y6" s="734"/>
      <c r="Z6" s="732"/>
      <c r="AA6" s="731" t="s">
        <v>319</v>
      </c>
      <c r="AB6" s="734"/>
      <c r="AC6" s="732"/>
      <c r="AD6" s="731" t="s">
        <v>320</v>
      </c>
      <c r="AE6" s="734"/>
      <c r="AF6" s="732"/>
      <c r="AG6" s="731" t="s">
        <v>321</v>
      </c>
      <c r="AH6" s="734"/>
      <c r="AI6" s="732"/>
      <c r="AJ6" s="731" t="s">
        <v>322</v>
      </c>
      <c r="AK6" s="734"/>
      <c r="AL6" s="732"/>
      <c r="AM6" s="731" t="s">
        <v>323</v>
      </c>
      <c r="AN6" s="734"/>
      <c r="AO6" s="732"/>
      <c r="AP6" s="731" t="s">
        <v>324</v>
      </c>
      <c r="AQ6" s="734"/>
      <c r="AR6" s="732"/>
      <c r="AS6" s="731" t="s">
        <v>325</v>
      </c>
      <c r="AT6" s="734"/>
      <c r="AU6" s="732"/>
      <c r="AV6" s="731" t="s">
        <v>326</v>
      </c>
      <c r="AW6" s="734"/>
      <c r="AX6" s="732"/>
      <c r="AY6" s="728" t="s">
        <v>327</v>
      </c>
      <c r="AZ6" s="729"/>
      <c r="BA6" s="729"/>
      <c r="BB6" s="728" t="s">
        <v>328</v>
      </c>
      <c r="BC6" s="729"/>
      <c r="BD6" s="730"/>
      <c r="BE6" s="728" t="s">
        <v>329</v>
      </c>
      <c r="BF6" s="729"/>
      <c r="BG6" s="729"/>
      <c r="BH6" s="728" t="s">
        <v>330</v>
      </c>
      <c r="BI6" s="729"/>
      <c r="BJ6" s="730"/>
      <c r="BK6" s="728" t="s">
        <v>331</v>
      </c>
      <c r="BL6" s="729"/>
      <c r="BM6" s="729"/>
      <c r="BN6" s="728" t="s">
        <v>332</v>
      </c>
      <c r="BO6" s="729"/>
      <c r="BP6" s="730"/>
      <c r="BQ6" s="728" t="s">
        <v>333</v>
      </c>
      <c r="BR6" s="729"/>
      <c r="BS6" s="729"/>
      <c r="BT6" s="728" t="s">
        <v>334</v>
      </c>
      <c r="BU6" s="729"/>
      <c r="BV6" s="730"/>
      <c r="BW6" s="728" t="s">
        <v>335</v>
      </c>
      <c r="BX6" s="729"/>
      <c r="BY6" s="729"/>
      <c r="BZ6" s="728" t="s">
        <v>336</v>
      </c>
      <c r="CA6" s="729"/>
      <c r="CB6" s="730"/>
      <c r="CC6" s="728" t="s">
        <v>337</v>
      </c>
      <c r="CD6" s="729"/>
      <c r="CE6" s="729"/>
      <c r="CF6" s="728" t="s">
        <v>338</v>
      </c>
      <c r="CG6" s="729"/>
      <c r="CH6" s="730"/>
      <c r="CI6" s="728" t="s">
        <v>339</v>
      </c>
      <c r="CJ6" s="729"/>
      <c r="CK6" s="729"/>
      <c r="CL6" s="728" t="s">
        <v>340</v>
      </c>
      <c r="CM6" s="729"/>
      <c r="CN6" s="730"/>
      <c r="CO6" s="728" t="s">
        <v>341</v>
      </c>
      <c r="CP6" s="729"/>
      <c r="CQ6" s="729"/>
      <c r="CR6" s="728" t="s">
        <v>342</v>
      </c>
      <c r="CS6" s="729"/>
      <c r="CT6" s="730"/>
      <c r="CU6" s="728" t="s">
        <v>232</v>
      </c>
      <c r="CV6" s="729"/>
      <c r="CW6" s="729"/>
      <c r="CX6" s="728" t="s">
        <v>343</v>
      </c>
      <c r="CY6" s="729"/>
      <c r="CZ6" s="730"/>
      <c r="DA6" s="728" t="s">
        <v>344</v>
      </c>
      <c r="DB6" s="729"/>
      <c r="DC6" s="729"/>
      <c r="DD6" s="728" t="s">
        <v>345</v>
      </c>
      <c r="DE6" s="729"/>
      <c r="DF6" s="730"/>
      <c r="DG6" s="728" t="s">
        <v>346</v>
      </c>
      <c r="DH6" s="729"/>
      <c r="DI6" s="729"/>
      <c r="DJ6" s="728" t="s">
        <v>347</v>
      </c>
      <c r="DK6" s="729"/>
      <c r="DL6" s="730"/>
      <c r="DM6" s="728" t="s">
        <v>348</v>
      </c>
      <c r="DN6" s="729"/>
      <c r="DO6" s="729"/>
      <c r="DP6" s="728" t="s">
        <v>349</v>
      </c>
      <c r="DQ6" s="729"/>
      <c r="DR6" s="730"/>
      <c r="DS6" s="728" t="s">
        <v>350</v>
      </c>
      <c r="DT6" s="729"/>
      <c r="DU6" s="729"/>
      <c r="DV6" s="728" t="s">
        <v>351</v>
      </c>
      <c r="DW6" s="729"/>
      <c r="DX6" s="730"/>
      <c r="DY6" s="728" t="s">
        <v>352</v>
      </c>
      <c r="DZ6" s="729"/>
      <c r="EA6" s="729"/>
      <c r="EB6" s="728" t="s">
        <v>374</v>
      </c>
      <c r="EC6" s="729"/>
      <c r="ED6" s="730"/>
      <c r="EE6" s="728" t="s">
        <v>454</v>
      </c>
      <c r="EF6" s="729"/>
      <c r="EG6" s="729"/>
      <c r="EH6" s="728" t="s">
        <v>455</v>
      </c>
      <c r="EI6" s="729"/>
      <c r="EJ6" s="730"/>
      <c r="EK6" s="728"/>
      <c r="EL6" s="729"/>
      <c r="EM6" s="729"/>
      <c r="EN6" s="728"/>
      <c r="EO6" s="729"/>
      <c r="EP6" s="730"/>
      <c r="EQ6" s="728"/>
      <c r="ER6" s="729"/>
      <c r="ES6" s="729"/>
      <c r="ET6" s="728"/>
      <c r="EU6" s="729"/>
      <c r="EV6" s="730"/>
      <c r="EW6" s="728"/>
      <c r="EX6" s="729"/>
      <c r="EY6" s="729"/>
      <c r="EZ6" s="728"/>
      <c r="FA6" s="729"/>
      <c r="FB6" s="730"/>
      <c r="FC6" s="728"/>
      <c r="FD6" s="729"/>
      <c r="FE6" s="729"/>
      <c r="FF6" s="728"/>
      <c r="FG6" s="729"/>
      <c r="FH6" s="730"/>
      <c r="FI6" s="728"/>
      <c r="FJ6" s="729"/>
      <c r="FK6" s="729"/>
      <c r="FL6" s="728"/>
      <c r="FM6" s="729"/>
      <c r="FN6" s="730"/>
      <c r="FO6" s="728"/>
      <c r="FP6" s="729"/>
      <c r="FQ6" s="729"/>
      <c r="FR6" s="728"/>
      <c r="FS6" s="729"/>
      <c r="FT6" s="730"/>
      <c r="FU6" s="728"/>
      <c r="FV6" s="729"/>
      <c r="FW6" s="729"/>
      <c r="FX6" s="728"/>
      <c r="FY6" s="729"/>
      <c r="FZ6" s="730"/>
      <c r="GA6" s="728"/>
      <c r="GB6" s="729"/>
      <c r="GC6" s="729"/>
      <c r="GD6" s="728" t="s">
        <v>353</v>
      </c>
      <c r="GE6" s="729"/>
      <c r="GF6" s="730"/>
      <c r="GG6" s="735" t="s">
        <v>305</v>
      </c>
      <c r="GH6" s="736"/>
      <c r="GI6" s="736"/>
      <c r="GJ6" s="728" t="s">
        <v>354</v>
      </c>
      <c r="GK6" s="729"/>
      <c r="GL6" s="730"/>
      <c r="GM6" s="728" t="s">
        <v>355</v>
      </c>
      <c r="GN6" s="729"/>
      <c r="GO6" s="729"/>
      <c r="GP6" s="728" t="s">
        <v>356</v>
      </c>
      <c r="GQ6" s="729"/>
      <c r="GR6" s="730"/>
      <c r="GS6" s="728" t="s">
        <v>357</v>
      </c>
      <c r="GT6" s="729"/>
      <c r="GU6" s="729"/>
      <c r="GV6" s="728" t="s">
        <v>358</v>
      </c>
      <c r="GW6" s="729"/>
      <c r="GX6" s="730"/>
      <c r="GY6" s="728" t="s">
        <v>359</v>
      </c>
      <c r="GZ6" s="729"/>
      <c r="HA6" s="729"/>
      <c r="HB6" s="728" t="s">
        <v>336</v>
      </c>
      <c r="HC6" s="729"/>
      <c r="HD6" s="730"/>
      <c r="HE6" s="728" t="s">
        <v>351</v>
      </c>
      <c r="HF6" s="729"/>
      <c r="HG6" s="729"/>
      <c r="HH6" s="728" t="s">
        <v>350</v>
      </c>
      <c r="HI6" s="729"/>
      <c r="HJ6" s="730"/>
      <c r="HK6" s="728" t="s">
        <v>332</v>
      </c>
      <c r="HL6" s="729"/>
      <c r="HM6" s="729"/>
      <c r="HN6" s="728" t="s">
        <v>233</v>
      </c>
      <c r="HO6" s="729"/>
      <c r="HP6" s="730"/>
      <c r="HQ6" s="728" t="s">
        <v>232</v>
      </c>
      <c r="HR6" s="729"/>
      <c r="HS6" s="729"/>
      <c r="HT6" s="728" t="s">
        <v>360</v>
      </c>
      <c r="HU6" s="729"/>
      <c r="HV6" s="730"/>
      <c r="HW6" s="728" t="s">
        <v>361</v>
      </c>
      <c r="HX6" s="729"/>
      <c r="HY6" s="729"/>
      <c r="HZ6" s="728" t="s">
        <v>362</v>
      </c>
      <c r="IA6" s="729"/>
      <c r="IB6" s="730"/>
      <c r="IC6" s="728" t="s">
        <v>363</v>
      </c>
      <c r="ID6" s="729"/>
      <c r="IE6" s="729"/>
      <c r="IF6" s="737" t="s">
        <v>338</v>
      </c>
      <c r="IG6" s="737"/>
      <c r="IH6" s="737"/>
      <c r="II6" s="728" t="s">
        <v>341</v>
      </c>
      <c r="IJ6" s="729"/>
      <c r="IK6" s="730"/>
      <c r="IL6" s="728" t="s">
        <v>342</v>
      </c>
      <c r="IM6" s="729"/>
      <c r="IN6" s="729"/>
      <c r="IO6" s="728" t="s">
        <v>337</v>
      </c>
      <c r="IP6" s="729"/>
      <c r="IQ6" s="730"/>
      <c r="IR6" s="728" t="s">
        <v>364</v>
      </c>
      <c r="IS6" s="729"/>
      <c r="IT6" s="729"/>
      <c r="IU6" s="728" t="s">
        <v>344</v>
      </c>
      <c r="IV6" s="729"/>
      <c r="IW6" s="730"/>
      <c r="IX6" s="728" t="s">
        <v>365</v>
      </c>
      <c r="IY6" s="729"/>
      <c r="IZ6" s="729"/>
      <c r="JA6" s="728" t="s">
        <v>185</v>
      </c>
      <c r="JB6" s="729"/>
      <c r="JC6" s="730"/>
      <c r="JD6" s="728" t="s">
        <v>366</v>
      </c>
      <c r="JE6" s="729"/>
      <c r="JF6" s="729"/>
      <c r="JG6" s="728" t="s">
        <v>382</v>
      </c>
      <c r="JH6" s="729"/>
      <c r="JI6" s="730"/>
      <c r="JJ6" s="728" t="s">
        <v>456</v>
      </c>
      <c r="JK6" s="729"/>
      <c r="JL6" s="729"/>
      <c r="JM6" s="728" t="s">
        <v>388</v>
      </c>
      <c r="JN6" s="729"/>
      <c r="JO6" s="729"/>
      <c r="JP6" s="728" t="s">
        <v>389</v>
      </c>
      <c r="JQ6" s="729"/>
      <c r="JR6" s="729"/>
      <c r="JS6" s="728" t="s">
        <v>390</v>
      </c>
      <c r="JT6" s="729"/>
      <c r="JU6" s="729"/>
      <c r="JV6" s="728"/>
      <c r="JW6" s="729"/>
      <c r="JX6" s="729"/>
      <c r="JY6" s="728"/>
      <c r="JZ6" s="729"/>
      <c r="KA6" s="730"/>
      <c r="KB6" s="728"/>
      <c r="KC6" s="729"/>
      <c r="KD6" s="729"/>
      <c r="KE6" s="728"/>
      <c r="KF6" s="729"/>
      <c r="KG6" s="730"/>
      <c r="KH6" s="728"/>
      <c r="KI6" s="729"/>
      <c r="KJ6" s="729"/>
      <c r="KK6" s="728"/>
      <c r="KL6" s="729"/>
      <c r="KM6" s="730"/>
      <c r="KN6" s="737"/>
      <c r="KO6" s="737"/>
      <c r="KP6" s="737"/>
      <c r="KQ6" s="733"/>
      <c r="KR6" s="733"/>
    </row>
    <row r="7" spans="1:305" ht="15" customHeight="1">
      <c r="A7" s="714"/>
      <c r="B7" s="717"/>
      <c r="C7" s="717"/>
      <c r="D7" s="723"/>
      <c r="E7" s="720"/>
      <c r="F7" s="731" t="s">
        <v>136</v>
      </c>
      <c r="G7" s="732"/>
      <c r="H7" s="534" t="s">
        <v>367</v>
      </c>
      <c r="I7" s="731" t="s">
        <v>136</v>
      </c>
      <c r="J7" s="732"/>
      <c r="K7" s="534" t="s">
        <v>367</v>
      </c>
      <c r="L7" s="731" t="s">
        <v>136</v>
      </c>
      <c r="M7" s="732"/>
      <c r="N7" s="534" t="s">
        <v>367</v>
      </c>
      <c r="O7" s="731" t="s">
        <v>136</v>
      </c>
      <c r="P7" s="732"/>
      <c r="Q7" s="534" t="s">
        <v>367</v>
      </c>
      <c r="R7" s="731" t="s">
        <v>136</v>
      </c>
      <c r="S7" s="732"/>
      <c r="T7" s="534" t="s">
        <v>367</v>
      </c>
      <c r="U7" s="731" t="s">
        <v>136</v>
      </c>
      <c r="V7" s="732"/>
      <c r="W7" s="534" t="s">
        <v>367</v>
      </c>
      <c r="X7" s="731" t="s">
        <v>136</v>
      </c>
      <c r="Y7" s="732"/>
      <c r="Z7" s="534" t="s">
        <v>367</v>
      </c>
      <c r="AA7" s="731" t="s">
        <v>136</v>
      </c>
      <c r="AB7" s="732"/>
      <c r="AC7" s="534" t="s">
        <v>367</v>
      </c>
      <c r="AD7" s="731" t="s">
        <v>136</v>
      </c>
      <c r="AE7" s="732"/>
      <c r="AF7" s="534" t="s">
        <v>367</v>
      </c>
      <c r="AG7" s="731" t="s">
        <v>136</v>
      </c>
      <c r="AH7" s="732"/>
      <c r="AI7" s="534" t="s">
        <v>367</v>
      </c>
      <c r="AJ7" s="731" t="s">
        <v>136</v>
      </c>
      <c r="AK7" s="732"/>
      <c r="AL7" s="534" t="s">
        <v>367</v>
      </c>
      <c r="AM7" s="731" t="s">
        <v>136</v>
      </c>
      <c r="AN7" s="732"/>
      <c r="AO7" s="534" t="s">
        <v>367</v>
      </c>
      <c r="AP7" s="731" t="s">
        <v>136</v>
      </c>
      <c r="AQ7" s="732"/>
      <c r="AR7" s="534" t="s">
        <v>367</v>
      </c>
      <c r="AS7" s="731" t="s">
        <v>136</v>
      </c>
      <c r="AT7" s="732"/>
      <c r="AU7" s="534" t="s">
        <v>367</v>
      </c>
      <c r="AV7" s="731" t="s">
        <v>136</v>
      </c>
      <c r="AW7" s="732"/>
      <c r="AX7" s="534" t="s">
        <v>367</v>
      </c>
      <c r="AY7" s="731" t="s">
        <v>136</v>
      </c>
      <c r="AZ7" s="732"/>
      <c r="BA7" s="534" t="s">
        <v>367</v>
      </c>
      <c r="BB7" s="731" t="s">
        <v>136</v>
      </c>
      <c r="BC7" s="732"/>
      <c r="BD7" s="534" t="s">
        <v>367</v>
      </c>
      <c r="BE7" s="731" t="s">
        <v>136</v>
      </c>
      <c r="BF7" s="732"/>
      <c r="BG7" s="534" t="s">
        <v>367</v>
      </c>
      <c r="BH7" s="731" t="s">
        <v>136</v>
      </c>
      <c r="BI7" s="732"/>
      <c r="BJ7" s="534" t="s">
        <v>367</v>
      </c>
      <c r="BK7" s="731" t="s">
        <v>136</v>
      </c>
      <c r="BL7" s="732"/>
      <c r="BM7" s="534" t="s">
        <v>367</v>
      </c>
      <c r="BN7" s="731" t="s">
        <v>136</v>
      </c>
      <c r="BO7" s="732"/>
      <c r="BP7" s="534" t="s">
        <v>367</v>
      </c>
      <c r="BQ7" s="731" t="s">
        <v>136</v>
      </c>
      <c r="BR7" s="732"/>
      <c r="BS7" s="534" t="s">
        <v>367</v>
      </c>
      <c r="BT7" s="731" t="s">
        <v>136</v>
      </c>
      <c r="BU7" s="732"/>
      <c r="BV7" s="534" t="s">
        <v>367</v>
      </c>
      <c r="BW7" s="731" t="s">
        <v>136</v>
      </c>
      <c r="BX7" s="732"/>
      <c r="BY7" s="534" t="s">
        <v>367</v>
      </c>
      <c r="BZ7" s="731" t="s">
        <v>136</v>
      </c>
      <c r="CA7" s="732"/>
      <c r="CB7" s="534" t="s">
        <v>367</v>
      </c>
      <c r="CC7" s="731" t="s">
        <v>136</v>
      </c>
      <c r="CD7" s="732"/>
      <c r="CE7" s="534" t="s">
        <v>367</v>
      </c>
      <c r="CF7" s="731" t="s">
        <v>136</v>
      </c>
      <c r="CG7" s="732"/>
      <c r="CH7" s="534" t="s">
        <v>367</v>
      </c>
      <c r="CI7" s="731" t="s">
        <v>136</v>
      </c>
      <c r="CJ7" s="732"/>
      <c r="CK7" s="534" t="s">
        <v>367</v>
      </c>
      <c r="CL7" s="731" t="s">
        <v>136</v>
      </c>
      <c r="CM7" s="732"/>
      <c r="CN7" s="534" t="s">
        <v>367</v>
      </c>
      <c r="CO7" s="731" t="s">
        <v>136</v>
      </c>
      <c r="CP7" s="732"/>
      <c r="CQ7" s="534" t="s">
        <v>367</v>
      </c>
      <c r="CR7" s="731" t="s">
        <v>136</v>
      </c>
      <c r="CS7" s="732"/>
      <c r="CT7" s="534" t="s">
        <v>367</v>
      </c>
      <c r="CU7" s="731" t="s">
        <v>136</v>
      </c>
      <c r="CV7" s="732"/>
      <c r="CW7" s="534" t="s">
        <v>367</v>
      </c>
      <c r="CX7" s="731" t="s">
        <v>136</v>
      </c>
      <c r="CY7" s="732"/>
      <c r="CZ7" s="534" t="s">
        <v>367</v>
      </c>
      <c r="DA7" s="731" t="s">
        <v>136</v>
      </c>
      <c r="DB7" s="732"/>
      <c r="DC7" s="534" t="s">
        <v>367</v>
      </c>
      <c r="DD7" s="731" t="s">
        <v>136</v>
      </c>
      <c r="DE7" s="732"/>
      <c r="DF7" s="534" t="s">
        <v>367</v>
      </c>
      <c r="DG7" s="731" t="s">
        <v>136</v>
      </c>
      <c r="DH7" s="732"/>
      <c r="DI7" s="534" t="s">
        <v>367</v>
      </c>
      <c r="DJ7" s="731" t="s">
        <v>136</v>
      </c>
      <c r="DK7" s="732"/>
      <c r="DL7" s="534" t="s">
        <v>367</v>
      </c>
      <c r="DM7" s="731" t="s">
        <v>136</v>
      </c>
      <c r="DN7" s="732"/>
      <c r="DO7" s="534" t="s">
        <v>367</v>
      </c>
      <c r="DP7" s="731" t="s">
        <v>136</v>
      </c>
      <c r="DQ7" s="732"/>
      <c r="DR7" s="534" t="s">
        <v>367</v>
      </c>
      <c r="DS7" s="731" t="s">
        <v>136</v>
      </c>
      <c r="DT7" s="732"/>
      <c r="DU7" s="534" t="s">
        <v>367</v>
      </c>
      <c r="DV7" s="731" t="s">
        <v>136</v>
      </c>
      <c r="DW7" s="732"/>
      <c r="DX7" s="534" t="s">
        <v>367</v>
      </c>
      <c r="DY7" s="731" t="s">
        <v>136</v>
      </c>
      <c r="DZ7" s="732"/>
      <c r="EA7" s="534" t="s">
        <v>367</v>
      </c>
      <c r="EB7" s="731" t="s">
        <v>136</v>
      </c>
      <c r="EC7" s="732"/>
      <c r="ED7" s="534" t="s">
        <v>367</v>
      </c>
      <c r="EE7" s="731" t="s">
        <v>136</v>
      </c>
      <c r="EF7" s="732"/>
      <c r="EG7" s="534" t="s">
        <v>367</v>
      </c>
      <c r="EH7" s="731" t="s">
        <v>136</v>
      </c>
      <c r="EI7" s="732"/>
      <c r="EJ7" s="534" t="s">
        <v>367</v>
      </c>
      <c r="EK7" s="731" t="s">
        <v>136</v>
      </c>
      <c r="EL7" s="732"/>
      <c r="EM7" s="534" t="s">
        <v>367</v>
      </c>
      <c r="EN7" s="731" t="s">
        <v>136</v>
      </c>
      <c r="EO7" s="732"/>
      <c r="EP7" s="534" t="s">
        <v>367</v>
      </c>
      <c r="EQ7" s="731" t="s">
        <v>136</v>
      </c>
      <c r="ER7" s="732"/>
      <c r="ES7" s="534" t="s">
        <v>367</v>
      </c>
      <c r="ET7" s="731" t="s">
        <v>136</v>
      </c>
      <c r="EU7" s="732"/>
      <c r="EV7" s="534" t="s">
        <v>367</v>
      </c>
      <c r="EW7" s="731" t="s">
        <v>136</v>
      </c>
      <c r="EX7" s="732"/>
      <c r="EY7" s="534" t="s">
        <v>367</v>
      </c>
      <c r="EZ7" s="731" t="s">
        <v>136</v>
      </c>
      <c r="FA7" s="732"/>
      <c r="FB7" s="534" t="s">
        <v>367</v>
      </c>
      <c r="FC7" s="731" t="s">
        <v>136</v>
      </c>
      <c r="FD7" s="732"/>
      <c r="FE7" s="534" t="s">
        <v>367</v>
      </c>
      <c r="FF7" s="731" t="s">
        <v>136</v>
      </c>
      <c r="FG7" s="732"/>
      <c r="FH7" s="534" t="s">
        <v>367</v>
      </c>
      <c r="FI7" s="731" t="s">
        <v>136</v>
      </c>
      <c r="FJ7" s="732"/>
      <c r="FK7" s="534" t="s">
        <v>367</v>
      </c>
      <c r="FL7" s="731" t="s">
        <v>136</v>
      </c>
      <c r="FM7" s="732"/>
      <c r="FN7" s="534" t="s">
        <v>367</v>
      </c>
      <c r="FO7" s="731" t="s">
        <v>136</v>
      </c>
      <c r="FP7" s="732"/>
      <c r="FQ7" s="534" t="s">
        <v>367</v>
      </c>
      <c r="FR7" s="731" t="s">
        <v>136</v>
      </c>
      <c r="FS7" s="732"/>
      <c r="FT7" s="534" t="s">
        <v>367</v>
      </c>
      <c r="FU7" s="731" t="s">
        <v>136</v>
      </c>
      <c r="FV7" s="732"/>
      <c r="FW7" s="534" t="s">
        <v>367</v>
      </c>
      <c r="FX7" s="731" t="s">
        <v>136</v>
      </c>
      <c r="FY7" s="732"/>
      <c r="FZ7" s="534" t="s">
        <v>367</v>
      </c>
      <c r="GA7" s="731" t="s">
        <v>136</v>
      </c>
      <c r="GB7" s="732"/>
      <c r="GC7" s="534" t="s">
        <v>367</v>
      </c>
      <c r="GD7" s="731" t="s">
        <v>136</v>
      </c>
      <c r="GE7" s="732"/>
      <c r="GF7" s="534" t="s">
        <v>367</v>
      </c>
      <c r="GG7" s="731" t="s">
        <v>136</v>
      </c>
      <c r="GH7" s="732"/>
      <c r="GI7" s="534" t="s">
        <v>367</v>
      </c>
      <c r="GJ7" s="731" t="s">
        <v>136</v>
      </c>
      <c r="GK7" s="732"/>
      <c r="GL7" s="534" t="s">
        <v>367</v>
      </c>
      <c r="GM7" s="731" t="s">
        <v>136</v>
      </c>
      <c r="GN7" s="732"/>
      <c r="GO7" s="534" t="s">
        <v>367</v>
      </c>
      <c r="GP7" s="731" t="s">
        <v>136</v>
      </c>
      <c r="GQ7" s="732"/>
      <c r="GR7" s="534" t="s">
        <v>367</v>
      </c>
      <c r="GS7" s="731" t="s">
        <v>136</v>
      </c>
      <c r="GT7" s="732"/>
      <c r="GU7" s="534" t="s">
        <v>367</v>
      </c>
      <c r="GV7" s="731" t="s">
        <v>136</v>
      </c>
      <c r="GW7" s="732"/>
      <c r="GX7" s="534" t="s">
        <v>367</v>
      </c>
      <c r="GY7" s="731" t="s">
        <v>136</v>
      </c>
      <c r="GZ7" s="732"/>
      <c r="HA7" s="534" t="s">
        <v>367</v>
      </c>
      <c r="HB7" s="731" t="s">
        <v>136</v>
      </c>
      <c r="HC7" s="732"/>
      <c r="HD7" s="534" t="s">
        <v>367</v>
      </c>
      <c r="HE7" s="731" t="s">
        <v>136</v>
      </c>
      <c r="HF7" s="732"/>
      <c r="HG7" s="534" t="s">
        <v>367</v>
      </c>
      <c r="HH7" s="731" t="s">
        <v>136</v>
      </c>
      <c r="HI7" s="732"/>
      <c r="HJ7" s="534" t="s">
        <v>367</v>
      </c>
      <c r="HK7" s="731" t="s">
        <v>136</v>
      </c>
      <c r="HL7" s="732"/>
      <c r="HM7" s="534" t="s">
        <v>367</v>
      </c>
      <c r="HN7" s="731" t="s">
        <v>136</v>
      </c>
      <c r="HO7" s="732"/>
      <c r="HP7" s="534" t="s">
        <v>367</v>
      </c>
      <c r="HQ7" s="731" t="s">
        <v>136</v>
      </c>
      <c r="HR7" s="732"/>
      <c r="HS7" s="534" t="s">
        <v>367</v>
      </c>
      <c r="HT7" s="731" t="s">
        <v>136</v>
      </c>
      <c r="HU7" s="732"/>
      <c r="HV7" s="534" t="s">
        <v>367</v>
      </c>
      <c r="HW7" s="731" t="s">
        <v>136</v>
      </c>
      <c r="HX7" s="732"/>
      <c r="HY7" s="534" t="s">
        <v>367</v>
      </c>
      <c r="HZ7" s="731" t="s">
        <v>136</v>
      </c>
      <c r="IA7" s="732"/>
      <c r="IB7" s="534" t="s">
        <v>367</v>
      </c>
      <c r="IC7" s="731" t="s">
        <v>136</v>
      </c>
      <c r="ID7" s="732"/>
      <c r="IE7" s="534" t="s">
        <v>367</v>
      </c>
      <c r="IF7" s="737" t="s">
        <v>136</v>
      </c>
      <c r="IG7" s="737"/>
      <c r="IH7" s="535" t="s">
        <v>367</v>
      </c>
      <c r="II7" s="731" t="s">
        <v>136</v>
      </c>
      <c r="IJ7" s="732"/>
      <c r="IK7" s="534" t="s">
        <v>367</v>
      </c>
      <c r="IL7" s="731" t="s">
        <v>136</v>
      </c>
      <c r="IM7" s="732"/>
      <c r="IN7" s="534" t="s">
        <v>367</v>
      </c>
      <c r="IO7" s="731" t="s">
        <v>136</v>
      </c>
      <c r="IP7" s="732"/>
      <c r="IQ7" s="534" t="s">
        <v>367</v>
      </c>
      <c r="IR7" s="731" t="s">
        <v>136</v>
      </c>
      <c r="IS7" s="732"/>
      <c r="IT7" s="534" t="s">
        <v>367</v>
      </c>
      <c r="IU7" s="731" t="s">
        <v>136</v>
      </c>
      <c r="IV7" s="732"/>
      <c r="IW7" s="534" t="s">
        <v>367</v>
      </c>
      <c r="IX7" s="731" t="s">
        <v>136</v>
      </c>
      <c r="IY7" s="732"/>
      <c r="IZ7" s="534" t="s">
        <v>367</v>
      </c>
      <c r="JA7" s="731" t="s">
        <v>136</v>
      </c>
      <c r="JB7" s="732"/>
      <c r="JC7" s="534" t="s">
        <v>367</v>
      </c>
      <c r="JD7" s="731" t="s">
        <v>136</v>
      </c>
      <c r="JE7" s="732"/>
      <c r="JF7" s="534" t="s">
        <v>367</v>
      </c>
      <c r="JG7" s="731" t="s">
        <v>136</v>
      </c>
      <c r="JH7" s="732"/>
      <c r="JI7" s="534" t="s">
        <v>367</v>
      </c>
      <c r="JJ7" s="731" t="s">
        <v>136</v>
      </c>
      <c r="JK7" s="732"/>
      <c r="JL7" s="534" t="s">
        <v>367</v>
      </c>
      <c r="JM7" s="731" t="s">
        <v>136</v>
      </c>
      <c r="JN7" s="732"/>
      <c r="JO7" s="534" t="s">
        <v>367</v>
      </c>
      <c r="JP7" s="731" t="s">
        <v>136</v>
      </c>
      <c r="JQ7" s="732"/>
      <c r="JR7" s="534" t="s">
        <v>367</v>
      </c>
      <c r="JS7" s="731" t="s">
        <v>136</v>
      </c>
      <c r="JT7" s="732"/>
      <c r="JU7" s="534" t="s">
        <v>367</v>
      </c>
      <c r="JV7" s="731" t="s">
        <v>136</v>
      </c>
      <c r="JW7" s="732"/>
      <c r="JX7" s="534" t="s">
        <v>367</v>
      </c>
      <c r="JY7" s="731" t="s">
        <v>136</v>
      </c>
      <c r="JZ7" s="732"/>
      <c r="KA7" s="534" t="s">
        <v>367</v>
      </c>
      <c r="KB7" s="731" t="s">
        <v>136</v>
      </c>
      <c r="KC7" s="732"/>
      <c r="KD7" s="534" t="s">
        <v>367</v>
      </c>
      <c r="KE7" s="731" t="s">
        <v>136</v>
      </c>
      <c r="KF7" s="732"/>
      <c r="KG7" s="534" t="s">
        <v>367</v>
      </c>
      <c r="KH7" s="731" t="s">
        <v>136</v>
      </c>
      <c r="KI7" s="732"/>
      <c r="KJ7" s="534" t="s">
        <v>367</v>
      </c>
      <c r="KK7" s="731" t="s">
        <v>136</v>
      </c>
      <c r="KL7" s="732"/>
      <c r="KM7" s="534" t="s">
        <v>367</v>
      </c>
      <c r="KN7" s="737" t="s">
        <v>136</v>
      </c>
      <c r="KO7" s="737"/>
      <c r="KP7" s="535" t="s">
        <v>367</v>
      </c>
      <c r="KQ7" s="733"/>
      <c r="KR7" s="733"/>
    </row>
    <row r="8" spans="1:305" ht="15" customHeight="1" thickBot="1">
      <c r="A8" s="715"/>
      <c r="B8" s="718"/>
      <c r="C8" s="718"/>
      <c r="D8" s="724"/>
      <c r="E8" s="721"/>
      <c r="F8" s="536" t="s">
        <v>137</v>
      </c>
      <c r="G8" s="536" t="s">
        <v>45</v>
      </c>
      <c r="H8" s="537"/>
      <c r="I8" s="536" t="s">
        <v>137</v>
      </c>
      <c r="J8" s="536" t="s">
        <v>45</v>
      </c>
      <c r="K8" s="537"/>
      <c r="L8" s="536" t="s">
        <v>137</v>
      </c>
      <c r="M8" s="536" t="s">
        <v>45</v>
      </c>
      <c r="N8" s="537"/>
      <c r="O8" s="536" t="s">
        <v>137</v>
      </c>
      <c r="P8" s="536" t="s">
        <v>45</v>
      </c>
      <c r="Q8" s="537"/>
      <c r="R8" s="536" t="s">
        <v>137</v>
      </c>
      <c r="S8" s="536" t="s">
        <v>45</v>
      </c>
      <c r="T8" s="537"/>
      <c r="U8" s="536" t="s">
        <v>137</v>
      </c>
      <c r="V8" s="536" t="s">
        <v>45</v>
      </c>
      <c r="W8" s="537"/>
      <c r="X8" s="536" t="s">
        <v>137</v>
      </c>
      <c r="Y8" s="536" t="s">
        <v>45</v>
      </c>
      <c r="Z8" s="537"/>
      <c r="AA8" s="536" t="s">
        <v>137</v>
      </c>
      <c r="AB8" s="536" t="s">
        <v>45</v>
      </c>
      <c r="AC8" s="537"/>
      <c r="AD8" s="536" t="s">
        <v>137</v>
      </c>
      <c r="AE8" s="536" t="s">
        <v>45</v>
      </c>
      <c r="AF8" s="537"/>
      <c r="AG8" s="536" t="s">
        <v>137</v>
      </c>
      <c r="AH8" s="536" t="s">
        <v>45</v>
      </c>
      <c r="AI8" s="537"/>
      <c r="AJ8" s="536" t="s">
        <v>137</v>
      </c>
      <c r="AK8" s="536" t="s">
        <v>45</v>
      </c>
      <c r="AL8" s="537"/>
      <c r="AM8" s="536" t="s">
        <v>137</v>
      </c>
      <c r="AN8" s="536" t="s">
        <v>45</v>
      </c>
      <c r="AO8" s="537"/>
      <c r="AP8" s="536" t="s">
        <v>137</v>
      </c>
      <c r="AQ8" s="536" t="s">
        <v>45</v>
      </c>
      <c r="AR8" s="537"/>
      <c r="AS8" s="536" t="s">
        <v>137</v>
      </c>
      <c r="AT8" s="536" t="s">
        <v>45</v>
      </c>
      <c r="AU8" s="537"/>
      <c r="AV8" s="536" t="s">
        <v>137</v>
      </c>
      <c r="AW8" s="536" t="s">
        <v>45</v>
      </c>
      <c r="AX8" s="537"/>
      <c r="AY8" s="536" t="s">
        <v>137</v>
      </c>
      <c r="AZ8" s="536" t="s">
        <v>45</v>
      </c>
      <c r="BA8" s="537"/>
      <c r="BB8" s="536" t="s">
        <v>137</v>
      </c>
      <c r="BC8" s="536" t="s">
        <v>45</v>
      </c>
      <c r="BD8" s="537"/>
      <c r="BE8" s="536" t="s">
        <v>137</v>
      </c>
      <c r="BF8" s="536" t="s">
        <v>45</v>
      </c>
      <c r="BG8" s="537"/>
      <c r="BH8" s="536" t="s">
        <v>137</v>
      </c>
      <c r="BI8" s="536" t="s">
        <v>45</v>
      </c>
      <c r="BJ8" s="537"/>
      <c r="BK8" s="536" t="s">
        <v>137</v>
      </c>
      <c r="BL8" s="536" t="s">
        <v>45</v>
      </c>
      <c r="BM8" s="537"/>
      <c r="BN8" s="536" t="s">
        <v>137</v>
      </c>
      <c r="BO8" s="536" t="s">
        <v>45</v>
      </c>
      <c r="BP8" s="537"/>
      <c r="BQ8" s="536" t="s">
        <v>137</v>
      </c>
      <c r="BR8" s="536" t="s">
        <v>45</v>
      </c>
      <c r="BS8" s="537"/>
      <c r="BT8" s="536" t="s">
        <v>137</v>
      </c>
      <c r="BU8" s="536" t="s">
        <v>45</v>
      </c>
      <c r="BV8" s="537"/>
      <c r="BW8" s="536" t="s">
        <v>137</v>
      </c>
      <c r="BX8" s="536" t="s">
        <v>45</v>
      </c>
      <c r="BY8" s="537"/>
      <c r="BZ8" s="536" t="s">
        <v>137</v>
      </c>
      <c r="CA8" s="536" t="s">
        <v>45</v>
      </c>
      <c r="CB8" s="537"/>
      <c r="CC8" s="536" t="s">
        <v>137</v>
      </c>
      <c r="CD8" s="536" t="s">
        <v>45</v>
      </c>
      <c r="CE8" s="537"/>
      <c r="CF8" s="536" t="s">
        <v>137</v>
      </c>
      <c r="CG8" s="536" t="s">
        <v>45</v>
      </c>
      <c r="CH8" s="537"/>
      <c r="CI8" s="536" t="s">
        <v>137</v>
      </c>
      <c r="CJ8" s="536" t="s">
        <v>45</v>
      </c>
      <c r="CK8" s="537"/>
      <c r="CL8" s="536" t="s">
        <v>137</v>
      </c>
      <c r="CM8" s="536" t="s">
        <v>45</v>
      </c>
      <c r="CN8" s="537"/>
      <c r="CO8" s="536" t="s">
        <v>137</v>
      </c>
      <c r="CP8" s="536" t="s">
        <v>45</v>
      </c>
      <c r="CQ8" s="537"/>
      <c r="CR8" s="536" t="s">
        <v>137</v>
      </c>
      <c r="CS8" s="536" t="s">
        <v>45</v>
      </c>
      <c r="CT8" s="537"/>
      <c r="CU8" s="536" t="s">
        <v>137</v>
      </c>
      <c r="CV8" s="536" t="s">
        <v>45</v>
      </c>
      <c r="CW8" s="537"/>
      <c r="CX8" s="536" t="s">
        <v>137</v>
      </c>
      <c r="CY8" s="536" t="s">
        <v>45</v>
      </c>
      <c r="CZ8" s="537"/>
      <c r="DA8" s="536" t="s">
        <v>137</v>
      </c>
      <c r="DB8" s="536" t="s">
        <v>45</v>
      </c>
      <c r="DC8" s="537"/>
      <c r="DD8" s="536" t="s">
        <v>137</v>
      </c>
      <c r="DE8" s="536" t="s">
        <v>45</v>
      </c>
      <c r="DF8" s="537"/>
      <c r="DG8" s="536" t="s">
        <v>137</v>
      </c>
      <c r="DH8" s="536" t="s">
        <v>45</v>
      </c>
      <c r="DI8" s="537"/>
      <c r="DJ8" s="536" t="s">
        <v>137</v>
      </c>
      <c r="DK8" s="536" t="s">
        <v>45</v>
      </c>
      <c r="DL8" s="537"/>
      <c r="DM8" s="536" t="s">
        <v>137</v>
      </c>
      <c r="DN8" s="536" t="s">
        <v>45</v>
      </c>
      <c r="DO8" s="537"/>
      <c r="DP8" s="536" t="s">
        <v>137</v>
      </c>
      <c r="DQ8" s="536" t="s">
        <v>45</v>
      </c>
      <c r="DR8" s="537"/>
      <c r="DS8" s="536" t="s">
        <v>137</v>
      </c>
      <c r="DT8" s="536" t="s">
        <v>45</v>
      </c>
      <c r="DU8" s="537"/>
      <c r="DV8" s="536" t="s">
        <v>137</v>
      </c>
      <c r="DW8" s="536" t="s">
        <v>45</v>
      </c>
      <c r="DX8" s="537"/>
      <c r="DY8" s="536" t="s">
        <v>137</v>
      </c>
      <c r="DZ8" s="536" t="s">
        <v>45</v>
      </c>
      <c r="EA8" s="537"/>
      <c r="EB8" s="536" t="s">
        <v>137</v>
      </c>
      <c r="EC8" s="536" t="s">
        <v>45</v>
      </c>
      <c r="ED8" s="534"/>
      <c r="EE8" s="536" t="s">
        <v>137</v>
      </c>
      <c r="EF8" s="536" t="s">
        <v>45</v>
      </c>
      <c r="EG8" s="537"/>
      <c r="EH8" s="536" t="s">
        <v>137</v>
      </c>
      <c r="EI8" s="536" t="s">
        <v>45</v>
      </c>
      <c r="EJ8" s="537"/>
      <c r="EK8" s="536" t="s">
        <v>137</v>
      </c>
      <c r="EL8" s="536" t="s">
        <v>45</v>
      </c>
      <c r="EM8" s="537"/>
      <c r="EN8" s="536" t="s">
        <v>137</v>
      </c>
      <c r="EO8" s="536" t="s">
        <v>45</v>
      </c>
      <c r="EP8" s="537"/>
      <c r="EQ8" s="536" t="s">
        <v>137</v>
      </c>
      <c r="ER8" s="536" t="s">
        <v>45</v>
      </c>
      <c r="ES8" s="537"/>
      <c r="ET8" s="536" t="s">
        <v>137</v>
      </c>
      <c r="EU8" s="536" t="s">
        <v>45</v>
      </c>
      <c r="EV8" s="537"/>
      <c r="EW8" s="536" t="s">
        <v>137</v>
      </c>
      <c r="EX8" s="536" t="s">
        <v>45</v>
      </c>
      <c r="EY8" s="537"/>
      <c r="EZ8" s="536" t="s">
        <v>137</v>
      </c>
      <c r="FA8" s="536" t="s">
        <v>45</v>
      </c>
      <c r="FB8" s="537"/>
      <c r="FC8" s="536" t="s">
        <v>137</v>
      </c>
      <c r="FD8" s="536" t="s">
        <v>45</v>
      </c>
      <c r="FE8" s="537"/>
      <c r="FF8" s="536" t="s">
        <v>137</v>
      </c>
      <c r="FG8" s="536" t="s">
        <v>45</v>
      </c>
      <c r="FH8" s="537"/>
      <c r="FI8" s="536" t="s">
        <v>137</v>
      </c>
      <c r="FJ8" s="536" t="s">
        <v>45</v>
      </c>
      <c r="FK8" s="537"/>
      <c r="FL8" s="536" t="s">
        <v>137</v>
      </c>
      <c r="FM8" s="536" t="s">
        <v>45</v>
      </c>
      <c r="FN8" s="537"/>
      <c r="FO8" s="536" t="s">
        <v>137</v>
      </c>
      <c r="FP8" s="536" t="s">
        <v>45</v>
      </c>
      <c r="FQ8" s="537"/>
      <c r="FR8" s="536" t="s">
        <v>137</v>
      </c>
      <c r="FS8" s="536" t="s">
        <v>45</v>
      </c>
      <c r="FT8" s="537"/>
      <c r="FU8" s="536" t="s">
        <v>137</v>
      </c>
      <c r="FV8" s="536" t="s">
        <v>45</v>
      </c>
      <c r="FW8" s="537"/>
      <c r="FX8" s="536" t="s">
        <v>137</v>
      </c>
      <c r="FY8" s="536" t="s">
        <v>45</v>
      </c>
      <c r="FZ8" s="537"/>
      <c r="GA8" s="536" t="s">
        <v>137</v>
      </c>
      <c r="GB8" s="536" t="s">
        <v>45</v>
      </c>
      <c r="GC8" s="537"/>
      <c r="GD8" s="536" t="s">
        <v>137</v>
      </c>
      <c r="GE8" s="536" t="s">
        <v>45</v>
      </c>
      <c r="GF8" s="537"/>
      <c r="GG8" s="536" t="s">
        <v>137</v>
      </c>
      <c r="GH8" s="536" t="s">
        <v>45</v>
      </c>
      <c r="GI8" s="537"/>
      <c r="GJ8" s="536" t="s">
        <v>137</v>
      </c>
      <c r="GK8" s="536" t="s">
        <v>45</v>
      </c>
      <c r="GL8" s="537"/>
      <c r="GM8" s="536" t="s">
        <v>137</v>
      </c>
      <c r="GN8" s="536" t="s">
        <v>45</v>
      </c>
      <c r="GO8" s="537"/>
      <c r="GP8" s="536" t="s">
        <v>137</v>
      </c>
      <c r="GQ8" s="536" t="s">
        <v>45</v>
      </c>
      <c r="GR8" s="537"/>
      <c r="GS8" s="536" t="s">
        <v>137</v>
      </c>
      <c r="GT8" s="536" t="s">
        <v>45</v>
      </c>
      <c r="GU8" s="537"/>
      <c r="GV8" s="536" t="s">
        <v>137</v>
      </c>
      <c r="GW8" s="536" t="s">
        <v>45</v>
      </c>
      <c r="GX8" s="537"/>
      <c r="GY8" s="536" t="s">
        <v>137</v>
      </c>
      <c r="GZ8" s="536" t="s">
        <v>45</v>
      </c>
      <c r="HA8" s="537"/>
      <c r="HB8" s="536" t="s">
        <v>137</v>
      </c>
      <c r="HC8" s="536" t="s">
        <v>45</v>
      </c>
      <c r="HD8" s="537"/>
      <c r="HE8" s="536" t="s">
        <v>137</v>
      </c>
      <c r="HF8" s="536" t="s">
        <v>45</v>
      </c>
      <c r="HG8" s="537"/>
      <c r="HH8" s="536" t="s">
        <v>137</v>
      </c>
      <c r="HI8" s="536" t="s">
        <v>45</v>
      </c>
      <c r="HJ8" s="537"/>
      <c r="HK8" s="536" t="s">
        <v>137</v>
      </c>
      <c r="HL8" s="536" t="s">
        <v>45</v>
      </c>
      <c r="HM8" s="537"/>
      <c r="HN8" s="536" t="s">
        <v>137</v>
      </c>
      <c r="HO8" s="536" t="s">
        <v>45</v>
      </c>
      <c r="HP8" s="537"/>
      <c r="HQ8" s="536" t="s">
        <v>137</v>
      </c>
      <c r="HR8" s="536" t="s">
        <v>45</v>
      </c>
      <c r="HS8" s="537"/>
      <c r="HT8" s="536" t="s">
        <v>137</v>
      </c>
      <c r="HU8" s="536" t="s">
        <v>45</v>
      </c>
      <c r="HV8" s="537"/>
      <c r="HW8" s="536" t="s">
        <v>137</v>
      </c>
      <c r="HX8" s="536" t="s">
        <v>45</v>
      </c>
      <c r="HY8" s="537"/>
      <c r="HZ8" s="536" t="s">
        <v>137</v>
      </c>
      <c r="IA8" s="536" t="s">
        <v>45</v>
      </c>
      <c r="IB8" s="537"/>
      <c r="IC8" s="536" t="s">
        <v>137</v>
      </c>
      <c r="ID8" s="536" t="s">
        <v>45</v>
      </c>
      <c r="IE8" s="537"/>
      <c r="IF8" s="536" t="s">
        <v>137</v>
      </c>
      <c r="IG8" s="536" t="s">
        <v>45</v>
      </c>
      <c r="IH8" s="537"/>
      <c r="II8" s="536" t="s">
        <v>137</v>
      </c>
      <c r="IJ8" s="536" t="s">
        <v>45</v>
      </c>
      <c r="IK8" s="537"/>
      <c r="IL8" s="536" t="s">
        <v>137</v>
      </c>
      <c r="IM8" s="536" t="s">
        <v>45</v>
      </c>
      <c r="IN8" s="537"/>
      <c r="IO8" s="536" t="s">
        <v>137</v>
      </c>
      <c r="IP8" s="536" t="s">
        <v>45</v>
      </c>
      <c r="IQ8" s="537"/>
      <c r="IR8" s="536" t="s">
        <v>137</v>
      </c>
      <c r="IS8" s="536" t="s">
        <v>45</v>
      </c>
      <c r="IT8" s="537"/>
      <c r="IU8" s="536" t="s">
        <v>137</v>
      </c>
      <c r="IV8" s="536" t="s">
        <v>45</v>
      </c>
      <c r="IW8" s="537"/>
      <c r="IX8" s="536" t="s">
        <v>137</v>
      </c>
      <c r="IY8" s="536" t="s">
        <v>45</v>
      </c>
      <c r="IZ8" s="537"/>
      <c r="JA8" s="536" t="s">
        <v>137</v>
      </c>
      <c r="JB8" s="536" t="s">
        <v>45</v>
      </c>
      <c r="JC8" s="537"/>
      <c r="JD8" s="536" t="s">
        <v>137</v>
      </c>
      <c r="JE8" s="536" t="s">
        <v>45</v>
      </c>
      <c r="JF8" s="537"/>
      <c r="JG8" s="536" t="s">
        <v>137</v>
      </c>
      <c r="JH8" s="536" t="s">
        <v>45</v>
      </c>
      <c r="JI8" s="537" t="s">
        <v>386</v>
      </c>
      <c r="JJ8" s="536" t="s">
        <v>137</v>
      </c>
      <c r="JK8" s="536" t="s">
        <v>45</v>
      </c>
      <c r="JL8" s="537" t="s">
        <v>386</v>
      </c>
      <c r="JM8" s="536" t="s">
        <v>137</v>
      </c>
      <c r="JN8" s="536" t="s">
        <v>45</v>
      </c>
      <c r="JO8" s="537" t="s">
        <v>386</v>
      </c>
      <c r="JP8" s="536" t="s">
        <v>137</v>
      </c>
      <c r="JQ8" s="536" t="s">
        <v>45</v>
      </c>
      <c r="JR8" s="537" t="s">
        <v>386</v>
      </c>
      <c r="JS8" s="536" t="s">
        <v>137</v>
      </c>
      <c r="JT8" s="536" t="s">
        <v>45</v>
      </c>
      <c r="JU8" s="537" t="s">
        <v>386</v>
      </c>
      <c r="JV8" s="536" t="s">
        <v>137</v>
      </c>
      <c r="JW8" s="536" t="s">
        <v>45</v>
      </c>
      <c r="JX8" s="537" t="s">
        <v>386</v>
      </c>
      <c r="JY8" s="536" t="s">
        <v>137</v>
      </c>
      <c r="JZ8" s="536" t="s">
        <v>45</v>
      </c>
      <c r="KA8" s="537" t="s">
        <v>386</v>
      </c>
      <c r="KB8" s="536" t="s">
        <v>137</v>
      </c>
      <c r="KC8" s="536" t="s">
        <v>45</v>
      </c>
      <c r="KD8" s="537" t="s">
        <v>386</v>
      </c>
      <c r="KE8" s="536" t="s">
        <v>137</v>
      </c>
      <c r="KF8" s="536" t="s">
        <v>45</v>
      </c>
      <c r="KG8" s="537" t="s">
        <v>386</v>
      </c>
      <c r="KH8" s="536" t="s">
        <v>137</v>
      </c>
      <c r="KI8" s="536" t="s">
        <v>45</v>
      </c>
      <c r="KJ8" s="537" t="s">
        <v>386</v>
      </c>
      <c r="KK8" s="536" t="s">
        <v>137</v>
      </c>
      <c r="KL8" s="536" t="s">
        <v>45</v>
      </c>
      <c r="KM8" s="537" t="s">
        <v>386</v>
      </c>
      <c r="KN8" s="536" t="s">
        <v>137</v>
      </c>
      <c r="KO8" s="536" t="s">
        <v>45</v>
      </c>
      <c r="KP8" s="537" t="s">
        <v>386</v>
      </c>
      <c r="KQ8" s="733"/>
      <c r="KR8" s="733"/>
    </row>
    <row r="9" spans="1:305" ht="15" customHeight="1">
      <c r="A9" s="270">
        <f>+Report1!A9</f>
        <v>45901</v>
      </c>
      <c r="B9" s="271" t="str">
        <f>+Report1!B9</f>
        <v>Towel/KTW</v>
      </c>
      <c r="C9" s="271" t="str">
        <f>+Report1!C9</f>
        <v>35,5/34/17</v>
      </c>
      <c r="D9" s="272">
        <f>+Report1!P9</f>
        <v>73.224000000000004</v>
      </c>
      <c r="E9" s="273">
        <f>+Report1!R9</f>
        <v>73.316000000000003</v>
      </c>
      <c r="F9" s="538"/>
      <c r="G9" s="539">
        <f t="shared" ref="G9:G38" si="0">+F9/$E9</f>
        <v>0</v>
      </c>
      <c r="H9" s="540">
        <f>+F9*$H$8</f>
        <v>0</v>
      </c>
      <c r="I9" s="538">
        <v>0</v>
      </c>
      <c r="J9" s="539">
        <f t="shared" ref="J9:J38" si="1">+I9/$E9</f>
        <v>0</v>
      </c>
      <c r="K9" s="540">
        <f>+I9*$H$8</f>
        <v>0</v>
      </c>
      <c r="L9" s="538"/>
      <c r="M9" s="539">
        <f t="shared" ref="M9:M38" si="2">+L9/$E9</f>
        <v>0</v>
      </c>
      <c r="N9" s="540">
        <f>+L9*$H$8</f>
        <v>0</v>
      </c>
      <c r="O9" s="538">
        <v>12</v>
      </c>
      <c r="P9" s="539">
        <f t="shared" ref="P9:P38" si="3">+O9/$E9</f>
        <v>0.16367505046647388</v>
      </c>
      <c r="Q9" s="540">
        <f>+O9*$H$8</f>
        <v>0</v>
      </c>
      <c r="R9" s="538"/>
      <c r="S9" s="539">
        <f t="shared" ref="S9:S38" si="4">+R9/$E9</f>
        <v>0</v>
      </c>
      <c r="T9" s="540">
        <f>+R9*$H$8</f>
        <v>0</v>
      </c>
      <c r="U9" s="538">
        <v>10.25</v>
      </c>
      <c r="V9" s="539">
        <f t="shared" ref="V9:V38" si="5">+U9/$E9</f>
        <v>0.13980577227344645</v>
      </c>
      <c r="W9" s="540">
        <f>+U9*$H$8</f>
        <v>0</v>
      </c>
      <c r="X9" s="538"/>
      <c r="Y9" s="539">
        <f t="shared" ref="Y9:Y38" si="6">+X9/$E9</f>
        <v>0</v>
      </c>
      <c r="Z9" s="540">
        <f>+X9*$H$8</f>
        <v>0</v>
      </c>
      <c r="AA9" s="538"/>
      <c r="AB9" s="539">
        <f t="shared" ref="AB9:AB38" si="7">+AA9/$E9</f>
        <v>0</v>
      </c>
      <c r="AC9" s="540">
        <f>+AA9*$H$8</f>
        <v>0</v>
      </c>
      <c r="AD9" s="538"/>
      <c r="AE9" s="539">
        <f t="shared" ref="AE9:AE38" si="8">+AD9/$E9</f>
        <v>0</v>
      </c>
      <c r="AF9" s="540">
        <f>+AD9*$H$8</f>
        <v>0</v>
      </c>
      <c r="AG9" s="538"/>
      <c r="AH9" s="539">
        <f t="shared" ref="AH9:AH38" si="9">+AG9/$E9</f>
        <v>0</v>
      </c>
      <c r="AI9" s="540">
        <f>+AG9*$H$8</f>
        <v>0</v>
      </c>
      <c r="AJ9" s="538"/>
      <c r="AK9" s="539">
        <f t="shared" ref="AK9:AK38" si="10">+AJ9/$E9</f>
        <v>0</v>
      </c>
      <c r="AL9" s="540">
        <f>+AJ9*$H$8</f>
        <v>0</v>
      </c>
      <c r="AM9" s="538">
        <v>26.280076923076933</v>
      </c>
      <c r="AN9" s="539">
        <f t="shared" ref="AN9:AN38" si="11">+AM9/$E9</f>
        <v>0.35844940972061939</v>
      </c>
      <c r="AO9" s="540">
        <f>+AM9*$H$8</f>
        <v>0</v>
      </c>
      <c r="AP9" s="538"/>
      <c r="AQ9" s="539">
        <f t="shared" ref="AQ9:AQ38" si="12">+AP9/$E9</f>
        <v>0</v>
      </c>
      <c r="AR9" s="540">
        <f>+AP9*$H$8</f>
        <v>0</v>
      </c>
      <c r="AS9" s="538"/>
      <c r="AT9" s="539">
        <f t="shared" ref="AT9:AT38" si="13">+AS9/$E9</f>
        <v>0</v>
      </c>
      <c r="AU9" s="540">
        <f>+AS9*$H$8</f>
        <v>0</v>
      </c>
      <c r="AV9" s="538">
        <v>5.5500000000000114</v>
      </c>
      <c r="AW9" s="539">
        <f t="shared" ref="AW9:AW38" si="14">+AV9/$E9</f>
        <v>7.5699710840744325E-2</v>
      </c>
      <c r="AX9" s="540">
        <f>+AV9*$H$8</f>
        <v>0</v>
      </c>
      <c r="AY9" s="538">
        <v>44.337333333333333</v>
      </c>
      <c r="AZ9" s="539">
        <f t="shared" ref="AZ9:AZ38" si="15">+AY9/$E9</f>
        <v>0.60474293924018407</v>
      </c>
      <c r="BA9" s="540">
        <f>+AY9*$H$8</f>
        <v>0</v>
      </c>
      <c r="BB9" s="538"/>
      <c r="BC9" s="539">
        <f t="shared" ref="BC9:BC38" si="16">+BB9/$E9</f>
        <v>0</v>
      </c>
      <c r="BD9" s="540">
        <f>+BB9*$H$8</f>
        <v>0</v>
      </c>
      <c r="BE9" s="538"/>
      <c r="BF9" s="539">
        <f t="shared" ref="BF9:BF38" si="17">+BE9/$E9</f>
        <v>0</v>
      </c>
      <c r="BG9" s="540">
        <f>+BE9*$H$8</f>
        <v>0</v>
      </c>
      <c r="BH9" s="538"/>
      <c r="BI9" s="539">
        <f t="shared" ref="BI9:BI38" si="18">+BH9/$E9</f>
        <v>0</v>
      </c>
      <c r="BJ9" s="540">
        <f>+BH9*$H$8</f>
        <v>0</v>
      </c>
      <c r="BK9" s="538"/>
      <c r="BL9" s="539">
        <f t="shared" ref="BL9:BL38" si="19">+BK9/$E9</f>
        <v>0</v>
      </c>
      <c r="BM9" s="540">
        <f>+BK9*$H$8</f>
        <v>0</v>
      </c>
      <c r="BN9" s="538"/>
      <c r="BO9" s="539">
        <f t="shared" ref="BO9:BO38" si="20">+BN9/$E9</f>
        <v>0</v>
      </c>
      <c r="BP9" s="540">
        <f>+BN9*$H$8</f>
        <v>0</v>
      </c>
      <c r="BQ9" s="538"/>
      <c r="BR9" s="539">
        <f t="shared" ref="BR9:BR38" si="21">+BQ9/$E9</f>
        <v>0</v>
      </c>
      <c r="BS9" s="540">
        <f>+BQ9*$H$8</f>
        <v>0</v>
      </c>
      <c r="BT9" s="538"/>
      <c r="BU9" s="539">
        <f t="shared" ref="BU9:BU38" si="22">+BT9/$E9</f>
        <v>0</v>
      </c>
      <c r="BV9" s="540">
        <f>+BT9*$H$8</f>
        <v>0</v>
      </c>
      <c r="BW9" s="538"/>
      <c r="BX9" s="539">
        <f t="shared" ref="BX9:BX38" si="23">+BW9/$E9</f>
        <v>0</v>
      </c>
      <c r="BY9" s="540">
        <f>+BW9*$H$8</f>
        <v>0</v>
      </c>
      <c r="BZ9" s="538">
        <v>0</v>
      </c>
      <c r="CA9" s="539">
        <f t="shared" ref="CA9:CA38" si="24">+BZ9/$E9</f>
        <v>0</v>
      </c>
      <c r="CB9" s="540">
        <f>+BZ9*$H$8</f>
        <v>0</v>
      </c>
      <c r="CC9" s="538">
        <v>43.75</v>
      </c>
      <c r="CD9" s="539">
        <f t="shared" ref="CD9:CD38" si="25">+CC9/$E9</f>
        <v>0.59673195482568608</v>
      </c>
      <c r="CE9" s="540">
        <f>+CC9*$H$8</f>
        <v>0</v>
      </c>
      <c r="CF9" s="538">
        <v>1</v>
      </c>
      <c r="CG9" s="539">
        <f t="shared" ref="CG9:CG38" si="26">+CF9/$E9</f>
        <v>1.3639587538872825E-2</v>
      </c>
      <c r="CH9" s="540">
        <f>+CF9*$H$8</f>
        <v>0</v>
      </c>
      <c r="CI9" s="538">
        <v>0</v>
      </c>
      <c r="CJ9" s="539">
        <f t="shared" ref="CJ9:CJ38" si="27">+CI9/$E9</f>
        <v>0</v>
      </c>
      <c r="CK9" s="540">
        <f>+CI9*$H$8</f>
        <v>0</v>
      </c>
      <c r="CL9" s="538"/>
      <c r="CM9" s="539">
        <f t="shared" ref="CM9:CM38" si="28">+CL9/$E9</f>
        <v>0</v>
      </c>
      <c r="CN9" s="540">
        <f>+CL9*$H$8</f>
        <v>0</v>
      </c>
      <c r="CO9" s="538"/>
      <c r="CP9" s="539">
        <f t="shared" ref="CP9:CP38" si="29">+CO9/$E9</f>
        <v>0</v>
      </c>
      <c r="CQ9" s="540">
        <f>+CO9*$H$8</f>
        <v>0</v>
      </c>
      <c r="CR9" s="538"/>
      <c r="CS9" s="539">
        <f t="shared" ref="CS9:CS38" si="30">+CR9/$E9</f>
        <v>0</v>
      </c>
      <c r="CT9" s="540">
        <f>+CR9*$H$8</f>
        <v>0</v>
      </c>
      <c r="CU9" s="538"/>
      <c r="CV9" s="539">
        <f t="shared" ref="CV9:CV38" si="31">+CU9/$E9</f>
        <v>0</v>
      </c>
      <c r="CW9" s="540">
        <f>+CU9*$H$8</f>
        <v>0</v>
      </c>
      <c r="CX9" s="538"/>
      <c r="CY9" s="539">
        <f t="shared" ref="CY9:CY38" si="32">+CX9/$E9</f>
        <v>0</v>
      </c>
      <c r="CZ9" s="540">
        <f>+CX9*$H$8</f>
        <v>0</v>
      </c>
      <c r="DA9" s="538">
        <v>0</v>
      </c>
      <c r="DB9" s="539">
        <f t="shared" ref="DB9:DB38" si="33">+DA9/$E9</f>
        <v>0</v>
      </c>
      <c r="DC9" s="540">
        <f>+DA9*$H$8</f>
        <v>0</v>
      </c>
      <c r="DD9" s="538"/>
      <c r="DE9" s="539">
        <f t="shared" ref="DE9:DE38" si="34">+DD9/$E9</f>
        <v>0</v>
      </c>
      <c r="DF9" s="540">
        <f>+DD9*$H$8</f>
        <v>0</v>
      </c>
      <c r="DG9" s="538"/>
      <c r="DH9" s="539">
        <f t="shared" ref="DH9:DH38" si="35">+DG9/$E9</f>
        <v>0</v>
      </c>
      <c r="DI9" s="540">
        <v>0</v>
      </c>
      <c r="DJ9" s="538"/>
      <c r="DK9" s="539">
        <f t="shared" ref="DK9:DK38" si="36">+DJ9/$E9</f>
        <v>0</v>
      </c>
      <c r="DL9" s="540">
        <f>+DJ9*$H$8</f>
        <v>0</v>
      </c>
      <c r="DM9" s="538"/>
      <c r="DN9" s="539">
        <f t="shared" ref="DN9:DN38" si="37">+DM9/$E9</f>
        <v>0</v>
      </c>
      <c r="DO9" s="540">
        <f>+DM9*$H$8</f>
        <v>0</v>
      </c>
      <c r="DP9" s="538"/>
      <c r="DQ9" s="539">
        <f t="shared" ref="DQ9:DQ38" si="38">+DP9/$E9</f>
        <v>0</v>
      </c>
      <c r="DR9" s="540">
        <f>+DP9*$H$8</f>
        <v>0</v>
      </c>
      <c r="DS9" s="538"/>
      <c r="DT9" s="539">
        <f t="shared" ref="DT9:DT38" si="39">+DS9/$E9</f>
        <v>0</v>
      </c>
      <c r="DU9" s="540">
        <f>+DS9*$H$8</f>
        <v>0</v>
      </c>
      <c r="DV9" s="538"/>
      <c r="DW9" s="539">
        <f t="shared" ref="DW9:DW38" si="40">+DV9/$E9</f>
        <v>0</v>
      </c>
      <c r="DX9" s="540">
        <f>+DV9*$H$8</f>
        <v>0</v>
      </c>
      <c r="DY9" s="538"/>
      <c r="DZ9" s="539">
        <f t="shared" ref="DZ9:DZ38" si="41">+DY9/$E9</f>
        <v>0</v>
      </c>
      <c r="EA9" s="540">
        <f>+DY9*$H$8</f>
        <v>0</v>
      </c>
      <c r="EB9" s="538">
        <v>1517.6470588235297</v>
      </c>
      <c r="EC9" s="539">
        <f t="shared" ref="EC9:EC38" si="42">+EB9/$E9</f>
        <v>20.70007991193641</v>
      </c>
      <c r="ED9" s="540">
        <f>+EB9*$H$8</f>
        <v>0</v>
      </c>
      <c r="EE9" s="538">
        <v>11.860465116279101</v>
      </c>
      <c r="EF9" s="539">
        <f t="shared" ref="EF9:EF38" si="43">+EE9/$E9</f>
        <v>0.16177185220523627</v>
      </c>
      <c r="EG9" s="540">
        <f>+EE9*$H$8</f>
        <v>0</v>
      </c>
      <c r="EH9" s="538">
        <v>3</v>
      </c>
      <c r="EI9" s="539">
        <f t="shared" ref="EI9:EI38" si="44">+EH9/$E9</f>
        <v>4.0918762616618469E-2</v>
      </c>
      <c r="EJ9" s="540">
        <f>+EH9*$H$8</f>
        <v>0</v>
      </c>
      <c r="EK9" s="538"/>
      <c r="EL9" s="539">
        <f t="shared" ref="EL9:EL38" si="45">+EK9/$E9</f>
        <v>0</v>
      </c>
      <c r="EM9" s="540">
        <f>+EK9*$H$8</f>
        <v>0</v>
      </c>
      <c r="EN9" s="538"/>
      <c r="EO9" s="539">
        <f t="shared" ref="EO9:EO38" si="46">+EN9/$E9</f>
        <v>0</v>
      </c>
      <c r="EP9" s="540">
        <f>+EN9*$H$8</f>
        <v>0</v>
      </c>
      <c r="EQ9" s="538"/>
      <c r="ER9" s="539">
        <f t="shared" ref="ER9:ER38" si="47">+EQ9/$E9</f>
        <v>0</v>
      </c>
      <c r="ES9" s="540">
        <f>+EQ9*$H$8</f>
        <v>0</v>
      </c>
      <c r="ET9" s="538"/>
      <c r="EU9" s="539">
        <f t="shared" ref="EU9:EU38" si="48">+ET9/$E9</f>
        <v>0</v>
      </c>
      <c r="EV9" s="540">
        <f>+ET9*$H$8</f>
        <v>0</v>
      </c>
      <c r="EW9" s="538"/>
      <c r="EX9" s="539">
        <f t="shared" ref="EX9:EX38" si="49">+EW9/$E9</f>
        <v>0</v>
      </c>
      <c r="EY9" s="540">
        <f>+EW9*$H$8</f>
        <v>0</v>
      </c>
      <c r="EZ9" s="538"/>
      <c r="FA9" s="539">
        <f t="shared" ref="FA9:FA38" si="50">+EZ9/$E9</f>
        <v>0</v>
      </c>
      <c r="FB9" s="540">
        <f>+EZ9*$H$8</f>
        <v>0</v>
      </c>
      <c r="FC9" s="538"/>
      <c r="FD9" s="539">
        <f t="shared" ref="FD9:FD38" si="51">+FC9/$E9</f>
        <v>0</v>
      </c>
      <c r="FE9" s="540">
        <f>+FC9*$H$8</f>
        <v>0</v>
      </c>
      <c r="FF9" s="538"/>
      <c r="FG9" s="539">
        <f t="shared" ref="FG9:FG38" si="52">+FF9/$E9</f>
        <v>0</v>
      </c>
      <c r="FH9" s="540">
        <f>+FF9*$H$8</f>
        <v>0</v>
      </c>
      <c r="FI9" s="538"/>
      <c r="FJ9" s="539">
        <f t="shared" ref="FJ9:FJ38" si="53">+FI9/$E9</f>
        <v>0</v>
      </c>
      <c r="FK9" s="540">
        <f>+FI9*$H$8</f>
        <v>0</v>
      </c>
      <c r="FL9" s="538"/>
      <c r="FM9" s="539">
        <f t="shared" ref="FM9:FM38" si="54">+FL9/$E9</f>
        <v>0</v>
      </c>
      <c r="FN9" s="540">
        <f>+FL9*$H$8</f>
        <v>0</v>
      </c>
      <c r="FO9" s="538"/>
      <c r="FP9" s="539">
        <f t="shared" ref="FP9:FP38" si="55">+FO9/$E9</f>
        <v>0</v>
      </c>
      <c r="FQ9" s="540">
        <f>+FO9*$H$8</f>
        <v>0</v>
      </c>
      <c r="FR9" s="538"/>
      <c r="FS9" s="539">
        <f t="shared" ref="FS9:FS38" si="56">+FR9/$E9</f>
        <v>0</v>
      </c>
      <c r="FT9" s="540">
        <f>+FR9*$H$8</f>
        <v>0</v>
      </c>
      <c r="FU9" s="538"/>
      <c r="FV9" s="539">
        <f t="shared" ref="FV9:FV38" si="57">+FU9/$E9</f>
        <v>0</v>
      </c>
      <c r="FW9" s="540">
        <f>+FU9*$H$8</f>
        <v>0</v>
      </c>
      <c r="FX9" s="538"/>
      <c r="FY9" s="539">
        <f t="shared" ref="FY9:FY38" si="58">+FX9/$E9</f>
        <v>0</v>
      </c>
      <c r="FZ9" s="540">
        <f>+FX9*$H$8</f>
        <v>0</v>
      </c>
      <c r="GA9" s="538"/>
      <c r="GB9" s="539">
        <f t="shared" ref="GB9:GB38" si="59">+GA9/$E9</f>
        <v>0</v>
      </c>
      <c r="GC9" s="540">
        <f>+GA9*$H$8</f>
        <v>0</v>
      </c>
      <c r="GD9" s="538"/>
      <c r="GE9" s="539">
        <f t="shared" ref="GE9:GE38" si="60">+GD9/$E9</f>
        <v>0</v>
      </c>
      <c r="GF9" s="540">
        <f>+GD9*$H$8</f>
        <v>0</v>
      </c>
      <c r="GG9" s="538">
        <v>10</v>
      </c>
      <c r="GH9" s="539">
        <f t="shared" ref="GH9:GH38" si="61">+GG9/$E9</f>
        <v>0.13639587538872824</v>
      </c>
      <c r="GI9" s="540">
        <f>+GG9*$H$8</f>
        <v>0</v>
      </c>
      <c r="GJ9" s="538">
        <v>15</v>
      </c>
      <c r="GK9" s="539">
        <f t="shared" ref="GK9:GK29" si="62">+GJ9/$E9</f>
        <v>0.20459381308309235</v>
      </c>
      <c r="GL9" s="540">
        <f>+GJ9*$H$8</f>
        <v>0</v>
      </c>
      <c r="GM9" s="538">
        <v>0</v>
      </c>
      <c r="GN9" s="539">
        <f t="shared" ref="GN9:GN25" si="63">+GM9/$E9</f>
        <v>0</v>
      </c>
      <c r="GO9" s="540">
        <f>+GM9*$H$8</f>
        <v>0</v>
      </c>
      <c r="GP9" s="538">
        <v>65</v>
      </c>
      <c r="GQ9" s="539">
        <f t="shared" ref="GQ9:GQ25" si="64">+GP9/$E9</f>
        <v>0.88657319002673352</v>
      </c>
      <c r="GR9" s="540">
        <f>+GP9*$H$8</f>
        <v>0</v>
      </c>
      <c r="GS9" s="538">
        <v>450</v>
      </c>
      <c r="GT9" s="539">
        <f t="shared" ref="GT9:GT25" si="65">+GS9/$E9</f>
        <v>6.1378143924927704</v>
      </c>
      <c r="GU9" s="540">
        <f>+GS9*$H$8</f>
        <v>0</v>
      </c>
      <c r="GV9" s="538">
        <v>100</v>
      </c>
      <c r="GW9" s="539">
        <f t="shared" ref="GW9:GW28" si="66">+GV9/$E9</f>
        <v>1.3639587538872824</v>
      </c>
      <c r="GX9" s="540">
        <f>+GV9*$H$8</f>
        <v>0</v>
      </c>
      <c r="GY9" s="538"/>
      <c r="GZ9" s="539">
        <f t="shared" ref="GZ9:GZ38" si="67">+GY9/$E9</f>
        <v>0</v>
      </c>
      <c r="HA9" s="540">
        <f>+GY9*$H$8</f>
        <v>0</v>
      </c>
      <c r="HB9" s="538"/>
      <c r="HC9" s="539">
        <f t="shared" ref="HC9:HC38" si="68">+HB9/$E9</f>
        <v>0</v>
      </c>
      <c r="HD9" s="540">
        <f>+HB9*$H$8</f>
        <v>0</v>
      </c>
      <c r="HE9" s="538"/>
      <c r="HF9" s="539">
        <f t="shared" ref="HF9:HF38" si="69">+HE9/$E9</f>
        <v>0</v>
      </c>
      <c r="HG9" s="540">
        <f>+HE9*$H$8</f>
        <v>0</v>
      </c>
      <c r="HH9" s="538"/>
      <c r="HI9" s="539">
        <f t="shared" ref="HI9:HI38" si="70">+HH9/$E9</f>
        <v>0</v>
      </c>
      <c r="HJ9" s="540">
        <f>+HH9*$H$8</f>
        <v>0</v>
      </c>
      <c r="HK9" s="538"/>
      <c r="HL9" s="539">
        <f t="shared" ref="HL9:HL38" si="71">+HK9/$E9</f>
        <v>0</v>
      </c>
      <c r="HM9" s="540">
        <f>+HK9*$H$8</f>
        <v>0</v>
      </c>
      <c r="HN9" s="538">
        <v>1543</v>
      </c>
      <c r="HO9" s="539">
        <f t="shared" ref="HO9:HO38" si="72">+HN9/$E9</f>
        <v>21.045883572480768</v>
      </c>
      <c r="HP9" s="540">
        <f>+HN9*$H$8</f>
        <v>0</v>
      </c>
      <c r="HQ9" s="538"/>
      <c r="HR9" s="539">
        <f t="shared" ref="HR9:HR38" si="73">+HQ9/$E9</f>
        <v>0</v>
      </c>
      <c r="HS9" s="540">
        <f>+HQ9*$H$8</f>
        <v>0</v>
      </c>
      <c r="HT9" s="538"/>
      <c r="HU9" s="539">
        <f t="shared" ref="HU9:HU38" si="74">+HT9/$E9</f>
        <v>0</v>
      </c>
      <c r="HV9" s="540">
        <f>+HT9*$H$8</f>
        <v>0</v>
      </c>
      <c r="HW9" s="538"/>
      <c r="HX9" s="539">
        <f t="shared" ref="HX9:HX38" si="75">+HW9/$E9</f>
        <v>0</v>
      </c>
      <c r="HY9" s="540">
        <f>+HW9*$H$8</f>
        <v>0</v>
      </c>
      <c r="HZ9" s="538"/>
      <c r="IA9" s="539">
        <f t="shared" ref="IA9:IA38" si="76">+HZ9/$E9</f>
        <v>0</v>
      </c>
      <c r="IB9" s="540">
        <f>+HZ9*$H$8</f>
        <v>0</v>
      </c>
      <c r="IC9" s="538"/>
      <c r="ID9" s="539">
        <f t="shared" ref="ID9:ID38" si="77">+IC9/$E9</f>
        <v>0</v>
      </c>
      <c r="IE9" s="540">
        <f>+IC9*$H$8</f>
        <v>0</v>
      </c>
      <c r="IF9" s="538">
        <v>0</v>
      </c>
      <c r="IG9" s="539">
        <f t="shared" ref="IG9:IG38" si="78">+IF9/$E9</f>
        <v>0</v>
      </c>
      <c r="IH9" s="540">
        <f>+IF9*$H$8</f>
        <v>0</v>
      </c>
      <c r="II9" s="538"/>
      <c r="IJ9" s="539">
        <f t="shared" ref="IJ9:IJ38" si="79">+II9/$E9</f>
        <v>0</v>
      </c>
      <c r="IK9" s="540">
        <f>+II9*$H$8</f>
        <v>0</v>
      </c>
      <c r="IL9" s="538"/>
      <c r="IM9" s="539">
        <f t="shared" ref="IM9:IM38" si="80">+IL9/$E9</f>
        <v>0</v>
      </c>
      <c r="IN9" s="540">
        <f>+IL9*$H$8</f>
        <v>0</v>
      </c>
      <c r="IO9" s="538">
        <v>110</v>
      </c>
      <c r="IP9" s="539">
        <f t="shared" ref="IP9:IP38" si="81">+IO9/$E9</f>
        <v>1.5003546292760106</v>
      </c>
      <c r="IQ9" s="540">
        <f>+IO9*$H$8</f>
        <v>0</v>
      </c>
      <c r="IR9" s="538"/>
      <c r="IS9" s="539">
        <f t="shared" ref="IS9:IS38" si="82">+IR9/$E9</f>
        <v>0</v>
      </c>
      <c r="IT9" s="540">
        <f>+IR9*$H$8</f>
        <v>0</v>
      </c>
      <c r="IU9" s="538"/>
      <c r="IV9" s="539">
        <f t="shared" ref="IV9:IV38" si="83">+IU9/$E9</f>
        <v>0</v>
      </c>
      <c r="IW9" s="540">
        <f>+IU9*$H$8</f>
        <v>0</v>
      </c>
      <c r="IX9" s="538"/>
      <c r="IY9" s="539">
        <f t="shared" ref="IY9:IY38" si="84">+IX9/$E9</f>
        <v>0</v>
      </c>
      <c r="IZ9" s="540">
        <f>+IX9*$H$8</f>
        <v>0</v>
      </c>
      <c r="JA9" s="538"/>
      <c r="JB9" s="539">
        <f t="shared" ref="JB9:JB38" si="85">+JA9/$E9</f>
        <v>0</v>
      </c>
      <c r="JC9" s="540">
        <f>+JA9*$H$8</f>
        <v>0</v>
      </c>
      <c r="JD9" s="538"/>
      <c r="JE9" s="539">
        <f t="shared" ref="JE9:JE38" si="86">+JD9/$E9</f>
        <v>0</v>
      </c>
      <c r="JF9" s="540">
        <f>+JD9*$H$8</f>
        <v>0</v>
      </c>
      <c r="JG9" s="538">
        <v>35</v>
      </c>
      <c r="JH9" s="540" t="str">
        <f t="shared" ref="JH9:JH38" si="87">IFERROR((JG9/$L9),"0")</f>
        <v>0</v>
      </c>
      <c r="JI9" s="540" t="str">
        <f t="shared" ref="JI9:JI38" si="88">IFERROR(((JG9*JI$8)/$L9),"0")</f>
        <v>0</v>
      </c>
      <c r="JJ9" s="538">
        <v>40</v>
      </c>
      <c r="JK9" s="540" t="str">
        <f t="shared" ref="JK9:JK38" si="89">IFERROR((JJ9/$L9),"0")</f>
        <v>0</v>
      </c>
      <c r="JL9" s="540" t="str">
        <f t="shared" ref="JL9:JL38" si="90">IFERROR(((JJ9*JL$8)/$L9),"0")</f>
        <v>0</v>
      </c>
      <c r="JM9" s="538"/>
      <c r="JN9" s="540" t="str">
        <f t="shared" ref="JN9:JN38" si="91">IFERROR((JM9/$L9),"0")</f>
        <v>0</v>
      </c>
      <c r="JO9" s="540" t="str">
        <f t="shared" ref="JO9:JO38" si="92">IFERROR(((JM9*JO$8)/$L9),"0")</f>
        <v>0</v>
      </c>
      <c r="JP9" s="538"/>
      <c r="JQ9" s="540" t="str">
        <f t="shared" ref="JQ9:JQ38" si="93">IFERROR((JP9/$L9),"0")</f>
        <v>0</v>
      </c>
      <c r="JR9" s="540" t="str">
        <f t="shared" ref="JR9:JR38" si="94">IFERROR(((JP9*JR$8)/$L9),"0")</f>
        <v>0</v>
      </c>
      <c r="JS9" s="538"/>
      <c r="JT9" s="540" t="str">
        <f t="shared" ref="JT9:JT38" si="95">IFERROR((JS9/$L9),"0")</f>
        <v>0</v>
      </c>
      <c r="JU9" s="540" t="str">
        <f t="shared" ref="JU9:JU38" si="96">IFERROR(((JS9*JU$8)/$L9),"0")</f>
        <v>0</v>
      </c>
      <c r="JV9" s="538"/>
      <c r="JW9" s="540" t="str">
        <f t="shared" ref="JW9:JW38" si="97">IFERROR((JV9/$L9),"0")</f>
        <v>0</v>
      </c>
      <c r="JX9" s="540" t="str">
        <f t="shared" ref="JX9:JX38" si="98">IFERROR(((JV9*JX$8)/$L9),"0")</f>
        <v>0</v>
      </c>
      <c r="JY9" s="538"/>
      <c r="JZ9" s="540" t="str">
        <f t="shared" ref="JZ9:JZ38" si="99">IFERROR((JY9/$L9),"0")</f>
        <v>0</v>
      </c>
      <c r="KA9" s="540" t="str">
        <f t="shared" ref="KA9:KA38" si="100">IFERROR(((JY9*KA$8)/$L9),"0")</f>
        <v>0</v>
      </c>
      <c r="KB9" s="538"/>
      <c r="KC9" s="540" t="str">
        <f t="shared" ref="KC9:KC38" si="101">IFERROR((KB9/$L9),"0")</f>
        <v>0</v>
      </c>
      <c r="KD9" s="540" t="str">
        <f t="shared" ref="KD9:KD38" si="102">IFERROR(((KB9*KD$8)/$L9),"0")</f>
        <v>0</v>
      </c>
      <c r="KE9" s="538"/>
      <c r="KF9" s="540" t="str">
        <f t="shared" ref="KF9:KF38" si="103">IFERROR((KE9/$L9),"0")</f>
        <v>0</v>
      </c>
      <c r="KG9" s="540" t="str">
        <f t="shared" ref="KG9:KG38" si="104">IFERROR(((KE9*KG$8)/$L9),"0")</f>
        <v>0</v>
      </c>
      <c r="KH9" s="538"/>
      <c r="KI9" s="540" t="str">
        <f t="shared" ref="KI9:KI38" si="105">IFERROR((KH9/$L9),"0")</f>
        <v>0</v>
      </c>
      <c r="KJ9" s="540" t="str">
        <f t="shared" ref="KJ9:KJ38" si="106">IFERROR(((KH9*KJ$8)/$L9),"0")</f>
        <v>0</v>
      </c>
      <c r="KK9" s="538"/>
      <c r="KL9" s="540" t="str">
        <f t="shared" ref="KL9:KL38" si="107">IFERROR((KK9/$L9),"0")</f>
        <v>0</v>
      </c>
      <c r="KM9" s="540" t="str">
        <f t="shared" ref="KM9:KM38" si="108">IFERROR(((KK9*KM$8)/$L9),"0")</f>
        <v>0</v>
      </c>
      <c r="KN9" s="538"/>
      <c r="KO9" s="540" t="str">
        <f t="shared" ref="KO9:KO38" si="109">IFERROR((KN9/$L9),"0")</f>
        <v>0</v>
      </c>
      <c r="KP9" s="540" t="str">
        <f t="shared" ref="KP9:KP38" si="110">IFERROR(((KN9*KP$8)/$L9),"0")</f>
        <v>0</v>
      </c>
      <c r="KQ9" s="540">
        <f t="shared" ref="KQ9:KQ38" si="111">H9+K9+N9+Q9+T9+W9+Z9+AC9+AF9+AI9+AL9+AO9+AR9+AU9+AX9+BA9+BD9+BG9+BJ9+BM9+BP9+BS9+BV9+BY9+CB9+CE9+CH9+CK9+CN9+CQ9+CT9+CW9+CZ9+DC9+DF9+DI9+DL9+DO9+DR9+DU9+DX9+EA9+ED9+EG9+EJ9+EM9+EP9+ES9+EV9+EY9+FB9+FE9+FH9+FK9+FN9+FQ9+FT9+FW9+FZ9+GC9</f>
        <v>0</v>
      </c>
      <c r="KR9" s="540">
        <f>GF9+GI9+GL9+GO9+GR9+GU9+GX9+HA9+HD9+HG9+HJ9+HM9+HP9+HS9+HV9+HY9+IB9+IE9+IH9+IK9+IN9+IQ9+IT9+IW9+IZ9+JC9+JF9+JI9+JL9+JO9+JR9+JU9++JX9+KA9+KD9+KG9++KJ9+KM9+KP9</f>
        <v>0</v>
      </c>
      <c r="KS9" s="268">
        <f>+F9+I9+L9+O9+R9+U9+X9+AA9+AD9+AG9+AJ9+AM9+AP9+AS9+AV9+AY9+BB9+BE9+BH9+BK9+BN9+BQ9+BT9+BW9+BZ9+CC9+CF9+CI9+CL9+CO9+CR9+CU9+CX9+DA9+DD9+DJ9+DM9+DP9+DS9+DV9+DY9+EB9+GG9+GJ9+GM9+GP9+GS9+HN9+IF9+IO9+GV9+IR9++HT9+HW9+HZ9+IC9+IX9+JG9+JJ9+HB9+EE9+GD9+EH9+JM9+JP9+JS9</f>
        <v>4043.6749341962191</v>
      </c>
    </row>
    <row r="10" spans="1:305" ht="15" customHeight="1">
      <c r="A10" s="270">
        <f>+A9+1</f>
        <v>45902</v>
      </c>
      <c r="B10" s="271" t="str">
        <f>+Report1!B10</f>
        <v>KTW/Towel</v>
      </c>
      <c r="C10" s="271" t="str">
        <f>+Report1!C10</f>
        <v>17/31,5</v>
      </c>
      <c r="D10" s="272">
        <f>+Report1!P10</f>
        <v>59.530999999999992</v>
      </c>
      <c r="E10" s="273">
        <f>+Report1!R10</f>
        <v>59.298999999999999</v>
      </c>
      <c r="F10" s="538"/>
      <c r="G10" s="539">
        <f t="shared" si="0"/>
        <v>0</v>
      </c>
      <c r="H10" s="540">
        <f t="shared" ref="H10:H38" si="112">+F10*$H$8</f>
        <v>0</v>
      </c>
      <c r="I10" s="538">
        <v>0</v>
      </c>
      <c r="J10" s="539">
        <f t="shared" si="1"/>
        <v>0</v>
      </c>
      <c r="K10" s="540">
        <f t="shared" ref="K10:K38" si="113">+I10*$H$8</f>
        <v>0</v>
      </c>
      <c r="L10" s="538"/>
      <c r="M10" s="539">
        <f t="shared" si="2"/>
        <v>0</v>
      </c>
      <c r="N10" s="540">
        <f t="shared" ref="N10:N38" si="114">+L10*$H$8</f>
        <v>0</v>
      </c>
      <c r="O10" s="538">
        <v>5.9999999999999716</v>
      </c>
      <c r="P10" s="539">
        <f t="shared" si="3"/>
        <v>0.10118214472419386</v>
      </c>
      <c r="Q10" s="540">
        <f t="shared" ref="Q10:Q38" si="115">+O10*$H$8</f>
        <v>0</v>
      </c>
      <c r="R10" s="538"/>
      <c r="S10" s="539">
        <f t="shared" si="4"/>
        <v>0</v>
      </c>
      <c r="T10" s="540">
        <f t="shared" ref="T10:T38" si="116">+R10*$H$8</f>
        <v>0</v>
      </c>
      <c r="U10" s="538">
        <v>10.25</v>
      </c>
      <c r="V10" s="539">
        <f t="shared" si="5"/>
        <v>0.17285283057049866</v>
      </c>
      <c r="W10" s="540">
        <f t="shared" ref="W10:W38" si="117">+U10*$H$8</f>
        <v>0</v>
      </c>
      <c r="X10" s="538"/>
      <c r="Y10" s="539">
        <f t="shared" si="6"/>
        <v>0</v>
      </c>
      <c r="Z10" s="540">
        <f t="shared" ref="Z10:Z38" si="118">+X10*$H$8</f>
        <v>0</v>
      </c>
      <c r="AA10" s="538"/>
      <c r="AB10" s="539">
        <f t="shared" si="7"/>
        <v>0</v>
      </c>
      <c r="AC10" s="540">
        <f t="shared" ref="AC10:AC38" si="119">+AA10*$H$8</f>
        <v>0</v>
      </c>
      <c r="AD10" s="538"/>
      <c r="AE10" s="539">
        <f t="shared" si="8"/>
        <v>0</v>
      </c>
      <c r="AF10" s="540">
        <f t="shared" ref="AF10:AF38" si="120">+AD10*$H$8</f>
        <v>0</v>
      </c>
      <c r="AG10" s="538"/>
      <c r="AH10" s="539">
        <f t="shared" si="9"/>
        <v>0</v>
      </c>
      <c r="AI10" s="540">
        <f t="shared" ref="AI10:AI38" si="121">+AG10*$H$8</f>
        <v>0</v>
      </c>
      <c r="AJ10" s="538"/>
      <c r="AK10" s="539">
        <f t="shared" si="10"/>
        <v>0</v>
      </c>
      <c r="AL10" s="540">
        <f t="shared" ref="AL10:AL38" si="122">+AJ10*$H$8</f>
        <v>0</v>
      </c>
      <c r="AM10" s="538">
        <v>44.679487179487211</v>
      </c>
      <c r="AN10" s="539">
        <f t="shared" si="11"/>
        <v>0.75346105633294336</v>
      </c>
      <c r="AO10" s="540">
        <f t="shared" ref="AO10:AO38" si="123">+AM10*$H$8</f>
        <v>0</v>
      </c>
      <c r="AP10" s="538"/>
      <c r="AQ10" s="539">
        <f t="shared" si="12"/>
        <v>0</v>
      </c>
      <c r="AR10" s="540">
        <f t="shared" ref="AR10:AR38" si="124">+AP10*$H$8</f>
        <v>0</v>
      </c>
      <c r="AS10" s="538"/>
      <c r="AT10" s="539">
        <f t="shared" si="13"/>
        <v>0</v>
      </c>
      <c r="AU10" s="540">
        <f t="shared" ref="AU10:AU38" si="125">+AS10*$H$8</f>
        <v>0</v>
      </c>
      <c r="AV10" s="538">
        <v>5.5499999999999829</v>
      </c>
      <c r="AW10" s="539">
        <f t="shared" si="14"/>
        <v>9.3593483869879479E-2</v>
      </c>
      <c r="AX10" s="540">
        <f t="shared" ref="AX10:AX38" si="126">+AV10*$H$8</f>
        <v>0</v>
      </c>
      <c r="AY10" s="538">
        <v>53.666666666666686</v>
      </c>
      <c r="AZ10" s="539">
        <f t="shared" si="15"/>
        <v>0.90501807225529407</v>
      </c>
      <c r="BA10" s="540">
        <f t="shared" ref="BA10:BA38" si="127">+AY10*$H$8</f>
        <v>0</v>
      </c>
      <c r="BB10" s="538"/>
      <c r="BC10" s="539">
        <f t="shared" si="16"/>
        <v>0</v>
      </c>
      <c r="BD10" s="540">
        <f t="shared" ref="BD10:BD38" si="128">+BB10*$H$8</f>
        <v>0</v>
      </c>
      <c r="BE10" s="538"/>
      <c r="BF10" s="539">
        <f t="shared" si="17"/>
        <v>0</v>
      </c>
      <c r="BG10" s="540">
        <f t="shared" ref="BG10:BG38" si="129">+BE10*$H$8</f>
        <v>0</v>
      </c>
      <c r="BH10" s="538"/>
      <c r="BI10" s="539">
        <f t="shared" si="18"/>
        <v>0</v>
      </c>
      <c r="BJ10" s="540">
        <f t="shared" ref="BJ10:BJ38" si="130">+BH10*$H$8</f>
        <v>0</v>
      </c>
      <c r="BK10" s="538"/>
      <c r="BL10" s="539">
        <f t="shared" si="19"/>
        <v>0</v>
      </c>
      <c r="BM10" s="540">
        <f t="shared" ref="BM10:BM38" si="131">+BK10*$H$8</f>
        <v>0</v>
      </c>
      <c r="BN10" s="538"/>
      <c r="BO10" s="539">
        <f t="shared" si="20"/>
        <v>0</v>
      </c>
      <c r="BP10" s="540">
        <f t="shared" ref="BP10:BP38" si="132">+BN10*$H$8</f>
        <v>0</v>
      </c>
      <c r="BQ10" s="538"/>
      <c r="BR10" s="539">
        <f t="shared" si="21"/>
        <v>0</v>
      </c>
      <c r="BS10" s="540">
        <f t="shared" ref="BS10:BS38" si="133">+BQ10*$H$8</f>
        <v>0</v>
      </c>
      <c r="BT10" s="538"/>
      <c r="BU10" s="539">
        <f t="shared" si="22"/>
        <v>0</v>
      </c>
      <c r="BV10" s="540">
        <f t="shared" ref="BV10:BV38" si="134">+BT10*$H$8</f>
        <v>0</v>
      </c>
      <c r="BW10" s="538"/>
      <c r="BX10" s="539">
        <f t="shared" si="23"/>
        <v>0</v>
      </c>
      <c r="BY10" s="540">
        <f t="shared" ref="BY10:BY38" si="135">+BW10*$H$8</f>
        <v>0</v>
      </c>
      <c r="BZ10" s="538">
        <v>0</v>
      </c>
      <c r="CA10" s="539">
        <f t="shared" si="24"/>
        <v>0</v>
      </c>
      <c r="CB10" s="540">
        <f t="shared" ref="CB10:CB38" si="136">+BZ10*$H$8</f>
        <v>0</v>
      </c>
      <c r="CC10" s="538">
        <v>37.5</v>
      </c>
      <c r="CD10" s="539">
        <f t="shared" si="25"/>
        <v>0.63238840452621459</v>
      </c>
      <c r="CE10" s="540">
        <f t="shared" ref="CE10:CE38" si="137">+CC10*$H$8</f>
        <v>0</v>
      </c>
      <c r="CF10" s="538">
        <v>0.19999999999999929</v>
      </c>
      <c r="CG10" s="539">
        <f t="shared" si="26"/>
        <v>3.3727381574731327E-3</v>
      </c>
      <c r="CH10" s="540">
        <f t="shared" ref="CH10:CH38" si="138">+CF10*$H$8</f>
        <v>0</v>
      </c>
      <c r="CI10" s="538">
        <v>0</v>
      </c>
      <c r="CJ10" s="539">
        <f t="shared" si="27"/>
        <v>0</v>
      </c>
      <c r="CK10" s="540">
        <f t="shared" ref="CK10:CK38" si="139">+CI10*$H$8</f>
        <v>0</v>
      </c>
      <c r="CL10" s="538"/>
      <c r="CM10" s="539">
        <f t="shared" si="28"/>
        <v>0</v>
      </c>
      <c r="CN10" s="540">
        <f t="shared" ref="CN10:CN38" si="140">+CL10*$H$8</f>
        <v>0</v>
      </c>
      <c r="CO10" s="538"/>
      <c r="CP10" s="539">
        <f t="shared" si="29"/>
        <v>0</v>
      </c>
      <c r="CQ10" s="540">
        <f t="shared" ref="CQ10:CQ38" si="141">+CO10*$H$8</f>
        <v>0</v>
      </c>
      <c r="CR10" s="538"/>
      <c r="CS10" s="539">
        <f t="shared" si="30"/>
        <v>0</v>
      </c>
      <c r="CT10" s="540">
        <f t="shared" ref="CT10:CT38" si="142">+CR10*$H$8</f>
        <v>0</v>
      </c>
      <c r="CU10" s="538"/>
      <c r="CV10" s="539">
        <f t="shared" si="31"/>
        <v>0</v>
      </c>
      <c r="CW10" s="540">
        <f t="shared" ref="CW10:CW38" si="143">+CU10*$H$8</f>
        <v>0</v>
      </c>
      <c r="CX10" s="538"/>
      <c r="CY10" s="539">
        <f t="shared" si="32"/>
        <v>0</v>
      </c>
      <c r="CZ10" s="540">
        <f t="shared" ref="CZ10:CZ38" si="144">+CX10*$H$8</f>
        <v>0</v>
      </c>
      <c r="DA10" s="538">
        <v>0</v>
      </c>
      <c r="DB10" s="539">
        <f t="shared" si="33"/>
        <v>0</v>
      </c>
      <c r="DC10" s="540">
        <f t="shared" ref="DC10:DC38" si="145">+DA10*$H$8</f>
        <v>0</v>
      </c>
      <c r="DD10" s="538"/>
      <c r="DE10" s="539">
        <f t="shared" si="34"/>
        <v>0</v>
      </c>
      <c r="DF10" s="540">
        <f t="shared" ref="DF10:DF38" si="146">+DD10*$H$8</f>
        <v>0</v>
      </c>
      <c r="DG10" s="538"/>
      <c r="DH10" s="539">
        <f t="shared" si="35"/>
        <v>0</v>
      </c>
      <c r="DI10" s="540">
        <v>0</v>
      </c>
      <c r="DJ10" s="538"/>
      <c r="DK10" s="539">
        <f t="shared" si="36"/>
        <v>0</v>
      </c>
      <c r="DL10" s="540">
        <f t="shared" ref="DL10:DL38" si="147">+DJ10*$H$8</f>
        <v>0</v>
      </c>
      <c r="DM10" s="538"/>
      <c r="DN10" s="539">
        <f t="shared" si="37"/>
        <v>0</v>
      </c>
      <c r="DO10" s="540">
        <f t="shared" ref="DO10:DO38" si="148">+DM10*$H$8</f>
        <v>0</v>
      </c>
      <c r="DP10" s="538"/>
      <c r="DQ10" s="539">
        <f t="shared" si="38"/>
        <v>0</v>
      </c>
      <c r="DR10" s="540">
        <f t="shared" ref="DR10:DR38" si="149">+DP10*$H$8</f>
        <v>0</v>
      </c>
      <c r="DS10" s="538"/>
      <c r="DT10" s="539">
        <f t="shared" si="39"/>
        <v>0</v>
      </c>
      <c r="DU10" s="540">
        <f t="shared" ref="DU10:DU38" si="150">+DS10*$H$8</f>
        <v>0</v>
      </c>
      <c r="DV10" s="538"/>
      <c r="DW10" s="539">
        <f t="shared" si="40"/>
        <v>0</v>
      </c>
      <c r="DX10" s="540">
        <f t="shared" ref="DX10:DX38" si="151">+DV10*$H$8</f>
        <v>0</v>
      </c>
      <c r="DY10" s="538"/>
      <c r="DZ10" s="539">
        <f t="shared" si="41"/>
        <v>0</v>
      </c>
      <c r="EA10" s="540">
        <f t="shared" ref="EA10:EA38" si="152">+DY10*$H$8</f>
        <v>0</v>
      </c>
      <c r="EB10" s="538">
        <v>1258.8235294117646</v>
      </c>
      <c r="EC10" s="539">
        <f t="shared" si="42"/>
        <v>21.228410755860381</v>
      </c>
      <c r="ED10" s="540">
        <f t="shared" ref="ED10:ED38" si="153">+EB10*$H$8</f>
        <v>0</v>
      </c>
      <c r="EE10" s="538">
        <v>11.860465116279045</v>
      </c>
      <c r="EF10" s="539">
        <f t="shared" si="43"/>
        <v>0.20001121631526744</v>
      </c>
      <c r="EG10" s="540">
        <f t="shared" ref="EG10:EG38" si="154">+EE10*$H$8</f>
        <v>0</v>
      </c>
      <c r="EH10" s="538">
        <v>3</v>
      </c>
      <c r="EI10" s="539">
        <f t="shared" si="44"/>
        <v>5.0591072362097166E-2</v>
      </c>
      <c r="EJ10" s="540">
        <f t="shared" ref="EJ10:EJ38" si="155">+EH10*$H$8</f>
        <v>0</v>
      </c>
      <c r="EK10" s="538"/>
      <c r="EL10" s="539">
        <f t="shared" si="45"/>
        <v>0</v>
      </c>
      <c r="EM10" s="540">
        <f t="shared" ref="EM10:EM38" si="156">+EK10*$H$8</f>
        <v>0</v>
      </c>
      <c r="EN10" s="538"/>
      <c r="EO10" s="539">
        <f t="shared" si="46"/>
        <v>0</v>
      </c>
      <c r="EP10" s="540">
        <f t="shared" ref="EP10:EP38" si="157">+EN10*$H$8</f>
        <v>0</v>
      </c>
      <c r="EQ10" s="538"/>
      <c r="ER10" s="539">
        <f t="shared" si="47"/>
        <v>0</v>
      </c>
      <c r="ES10" s="540">
        <f t="shared" ref="ES10:ES38" si="158">+EQ10*$H$8</f>
        <v>0</v>
      </c>
      <c r="ET10" s="538"/>
      <c r="EU10" s="539">
        <f t="shared" si="48"/>
        <v>0</v>
      </c>
      <c r="EV10" s="540">
        <f t="shared" ref="EV10:EV38" si="159">+ET10*$H$8</f>
        <v>0</v>
      </c>
      <c r="EW10" s="538"/>
      <c r="EX10" s="539">
        <f t="shared" si="49"/>
        <v>0</v>
      </c>
      <c r="EY10" s="540">
        <f t="shared" ref="EY10:EY38" si="160">+EW10*$H$8</f>
        <v>0</v>
      </c>
      <c r="EZ10" s="538"/>
      <c r="FA10" s="539">
        <f t="shared" si="50"/>
        <v>0</v>
      </c>
      <c r="FB10" s="540">
        <f t="shared" ref="FB10:FB38" si="161">+EZ10*$H$8</f>
        <v>0</v>
      </c>
      <c r="FC10" s="538"/>
      <c r="FD10" s="539">
        <f t="shared" si="51"/>
        <v>0</v>
      </c>
      <c r="FE10" s="540">
        <f t="shared" ref="FE10:FE38" si="162">+FC10*$H$8</f>
        <v>0</v>
      </c>
      <c r="FF10" s="538"/>
      <c r="FG10" s="539">
        <f t="shared" si="52"/>
        <v>0</v>
      </c>
      <c r="FH10" s="540">
        <f t="shared" ref="FH10:FH38" si="163">+FF10*$H$8</f>
        <v>0</v>
      </c>
      <c r="FI10" s="538"/>
      <c r="FJ10" s="539">
        <f t="shared" si="53"/>
        <v>0</v>
      </c>
      <c r="FK10" s="540">
        <f t="shared" ref="FK10:FK38" si="164">+FI10*$H$8</f>
        <v>0</v>
      </c>
      <c r="FL10" s="538"/>
      <c r="FM10" s="539">
        <f t="shared" si="54"/>
        <v>0</v>
      </c>
      <c r="FN10" s="540">
        <f t="shared" ref="FN10:FN38" si="165">+FL10*$H$8</f>
        <v>0</v>
      </c>
      <c r="FO10" s="538"/>
      <c r="FP10" s="539">
        <f t="shared" si="55"/>
        <v>0</v>
      </c>
      <c r="FQ10" s="540">
        <f t="shared" ref="FQ10:FQ38" si="166">+FO10*$H$8</f>
        <v>0</v>
      </c>
      <c r="FR10" s="538"/>
      <c r="FS10" s="539">
        <f t="shared" si="56"/>
        <v>0</v>
      </c>
      <c r="FT10" s="540">
        <f t="shared" ref="FT10:FT38" si="167">+FR10*$H$8</f>
        <v>0</v>
      </c>
      <c r="FU10" s="538"/>
      <c r="FV10" s="539">
        <f t="shared" si="57"/>
        <v>0</v>
      </c>
      <c r="FW10" s="540">
        <f t="shared" ref="FW10:FW38" si="168">+FU10*$H$8</f>
        <v>0</v>
      </c>
      <c r="FX10" s="538"/>
      <c r="FY10" s="539">
        <f t="shared" si="58"/>
        <v>0</v>
      </c>
      <c r="FZ10" s="540">
        <f t="shared" ref="FZ10:FZ38" si="169">+FX10*$H$8</f>
        <v>0</v>
      </c>
      <c r="GA10" s="538"/>
      <c r="GB10" s="539">
        <f t="shared" si="59"/>
        <v>0</v>
      </c>
      <c r="GC10" s="540">
        <f t="shared" ref="GC10:GC38" si="170">+GA10*$H$8</f>
        <v>0</v>
      </c>
      <c r="GD10" s="538"/>
      <c r="GE10" s="539">
        <f t="shared" si="60"/>
        <v>0</v>
      </c>
      <c r="GF10" s="540">
        <f t="shared" ref="GF10:GF38" si="171">+GD10*$H$8</f>
        <v>0</v>
      </c>
      <c r="GG10" s="538">
        <v>10</v>
      </c>
      <c r="GH10" s="539">
        <f t="shared" si="61"/>
        <v>0.16863690787365723</v>
      </c>
      <c r="GI10" s="540">
        <f t="shared" ref="GI10:GI38" si="172">+GG10*$H$8</f>
        <v>0</v>
      </c>
      <c r="GJ10" s="538">
        <v>10</v>
      </c>
      <c r="GK10" s="539">
        <f t="shared" si="62"/>
        <v>0.16863690787365723</v>
      </c>
      <c r="GL10" s="540">
        <f t="shared" ref="GL10:GL29" si="173">+GJ10*$H$8</f>
        <v>0</v>
      </c>
      <c r="GM10" s="538">
        <v>0</v>
      </c>
      <c r="GN10" s="539">
        <f t="shared" si="63"/>
        <v>0</v>
      </c>
      <c r="GO10" s="540">
        <f t="shared" ref="GO10:GO25" si="174">+GM10*$H$8</f>
        <v>0</v>
      </c>
      <c r="GP10" s="538">
        <v>50</v>
      </c>
      <c r="GQ10" s="539">
        <f t="shared" si="64"/>
        <v>0.84318453936828619</v>
      </c>
      <c r="GR10" s="540">
        <f t="shared" ref="GR10:GR25" si="175">+GP10*$H$8</f>
        <v>0</v>
      </c>
      <c r="GS10" s="538">
        <v>100</v>
      </c>
      <c r="GT10" s="539">
        <f t="shared" si="65"/>
        <v>1.6863690787365724</v>
      </c>
      <c r="GU10" s="540">
        <f t="shared" ref="GU10:GU25" si="176">+GS10*$H$8</f>
        <v>0</v>
      </c>
      <c r="GV10" s="538">
        <v>80</v>
      </c>
      <c r="GW10" s="539">
        <f t="shared" si="66"/>
        <v>1.3490952629892579</v>
      </c>
      <c r="GX10" s="540">
        <f t="shared" ref="GX10:GX28" si="177">+GV10*$H$8</f>
        <v>0</v>
      </c>
      <c r="GY10" s="538"/>
      <c r="GZ10" s="539">
        <f t="shared" si="67"/>
        <v>0</v>
      </c>
      <c r="HA10" s="540">
        <f t="shared" ref="HA10:HA38" si="178">+GY10*$H$8</f>
        <v>0</v>
      </c>
      <c r="HB10" s="538"/>
      <c r="HC10" s="539">
        <f t="shared" si="68"/>
        <v>0</v>
      </c>
      <c r="HD10" s="540">
        <f t="shared" ref="HD10:HD38" si="179">+HB10*$H$8</f>
        <v>0</v>
      </c>
      <c r="HE10" s="538"/>
      <c r="HF10" s="539">
        <f t="shared" si="69"/>
        <v>0</v>
      </c>
      <c r="HG10" s="540">
        <f t="shared" ref="HG10:HG38" si="180">+HE10*$H$8</f>
        <v>0</v>
      </c>
      <c r="HH10" s="538"/>
      <c r="HI10" s="539">
        <f t="shared" si="70"/>
        <v>0</v>
      </c>
      <c r="HJ10" s="540">
        <f t="shared" ref="HJ10:HJ38" si="181">+HH10*$H$8</f>
        <v>0</v>
      </c>
      <c r="HK10" s="538"/>
      <c r="HL10" s="539">
        <f t="shared" si="71"/>
        <v>0</v>
      </c>
      <c r="HM10" s="540">
        <f t="shared" ref="HM10:HM38" si="182">+HK10*$H$8</f>
        <v>0</v>
      </c>
      <c r="HN10" s="538">
        <v>1343</v>
      </c>
      <c r="HO10" s="539">
        <f t="shared" si="72"/>
        <v>22.647936727432167</v>
      </c>
      <c r="HP10" s="540">
        <f t="shared" ref="HP10:HP38" si="183">+HN10*$H$8</f>
        <v>0</v>
      </c>
      <c r="HQ10" s="538"/>
      <c r="HR10" s="539">
        <f t="shared" si="73"/>
        <v>0</v>
      </c>
      <c r="HS10" s="540">
        <f t="shared" ref="HS10:HS38" si="184">+HQ10*$H$8</f>
        <v>0</v>
      </c>
      <c r="HT10" s="538"/>
      <c r="HU10" s="539">
        <f t="shared" si="74"/>
        <v>0</v>
      </c>
      <c r="HV10" s="540">
        <f t="shared" ref="HV10:HV38" si="185">+HT10*$H$8</f>
        <v>0</v>
      </c>
      <c r="HW10" s="538"/>
      <c r="HX10" s="539">
        <f t="shared" si="75"/>
        <v>0</v>
      </c>
      <c r="HY10" s="540">
        <f t="shared" ref="HY10:HY38" si="186">+HW10*$H$8</f>
        <v>0</v>
      </c>
      <c r="HZ10" s="538"/>
      <c r="IA10" s="539">
        <f t="shared" si="76"/>
        <v>0</v>
      </c>
      <c r="IB10" s="540">
        <f t="shared" ref="IB10:IB38" si="187">+HZ10*$H$8</f>
        <v>0</v>
      </c>
      <c r="IC10" s="538"/>
      <c r="ID10" s="539">
        <f t="shared" si="77"/>
        <v>0</v>
      </c>
      <c r="IE10" s="540">
        <f t="shared" ref="IE10:IE38" si="188">+IC10*$H$8</f>
        <v>0</v>
      </c>
      <c r="IF10" s="538">
        <v>0</v>
      </c>
      <c r="IG10" s="539">
        <f t="shared" si="78"/>
        <v>0</v>
      </c>
      <c r="IH10" s="540">
        <f t="shared" ref="IH10:IH38" si="189">+IF10*$H$8</f>
        <v>0</v>
      </c>
      <c r="II10" s="538"/>
      <c r="IJ10" s="539">
        <f t="shared" si="79"/>
        <v>0</v>
      </c>
      <c r="IK10" s="540">
        <f t="shared" ref="IK10:IK38" si="190">+II10*$H$8</f>
        <v>0</v>
      </c>
      <c r="IL10" s="538"/>
      <c r="IM10" s="539">
        <f t="shared" si="80"/>
        <v>0</v>
      </c>
      <c r="IN10" s="540">
        <f t="shared" ref="IN10:IN38" si="191">+IL10*$H$8</f>
        <v>0</v>
      </c>
      <c r="IO10" s="538">
        <v>100</v>
      </c>
      <c r="IP10" s="539">
        <f t="shared" si="81"/>
        <v>1.6863690787365724</v>
      </c>
      <c r="IQ10" s="540">
        <f t="shared" ref="IQ10:IQ38" si="192">+IO10*$H$8</f>
        <v>0</v>
      </c>
      <c r="IR10" s="538"/>
      <c r="IS10" s="539">
        <f t="shared" si="82"/>
        <v>0</v>
      </c>
      <c r="IT10" s="540">
        <f t="shared" ref="IT10:IT38" si="193">+IR10*$H$8</f>
        <v>0</v>
      </c>
      <c r="IU10" s="538"/>
      <c r="IV10" s="539">
        <f t="shared" si="83"/>
        <v>0</v>
      </c>
      <c r="IW10" s="540">
        <f t="shared" ref="IW10:IW38" si="194">+IU10*$H$8</f>
        <v>0</v>
      </c>
      <c r="IX10" s="538"/>
      <c r="IY10" s="539">
        <f t="shared" si="84"/>
        <v>0</v>
      </c>
      <c r="IZ10" s="540">
        <f t="shared" ref="IZ10:IZ38" si="195">+IX10*$H$8</f>
        <v>0</v>
      </c>
      <c r="JA10" s="538"/>
      <c r="JB10" s="539">
        <f t="shared" si="85"/>
        <v>0</v>
      </c>
      <c r="JC10" s="540">
        <f t="shared" ref="JC10:JC38" si="196">+JA10*$H$8</f>
        <v>0</v>
      </c>
      <c r="JD10" s="538"/>
      <c r="JE10" s="539">
        <f t="shared" si="86"/>
        <v>0</v>
      </c>
      <c r="JF10" s="540">
        <f t="shared" ref="JF10:JF38" si="197">+JD10*$H$8</f>
        <v>0</v>
      </c>
      <c r="JG10" s="538">
        <v>30</v>
      </c>
      <c r="JH10" s="540" t="str">
        <f t="shared" si="87"/>
        <v>0</v>
      </c>
      <c r="JI10" s="540" t="str">
        <f t="shared" si="88"/>
        <v>0</v>
      </c>
      <c r="JJ10" s="538">
        <v>40</v>
      </c>
      <c r="JK10" s="540" t="str">
        <f t="shared" si="89"/>
        <v>0</v>
      </c>
      <c r="JL10" s="540" t="str">
        <f t="shared" si="90"/>
        <v>0</v>
      </c>
      <c r="JM10" s="538"/>
      <c r="JN10" s="540" t="str">
        <f t="shared" si="91"/>
        <v>0</v>
      </c>
      <c r="JO10" s="540" t="str">
        <f t="shared" si="92"/>
        <v>0</v>
      </c>
      <c r="JP10" s="538"/>
      <c r="JQ10" s="540" t="str">
        <f t="shared" si="93"/>
        <v>0</v>
      </c>
      <c r="JR10" s="540" t="str">
        <f t="shared" si="94"/>
        <v>0</v>
      </c>
      <c r="JS10" s="538"/>
      <c r="JT10" s="540" t="str">
        <f t="shared" si="95"/>
        <v>0</v>
      </c>
      <c r="JU10" s="540" t="str">
        <f t="shared" si="96"/>
        <v>0</v>
      </c>
      <c r="JV10" s="538"/>
      <c r="JW10" s="540" t="str">
        <f t="shared" si="97"/>
        <v>0</v>
      </c>
      <c r="JX10" s="540" t="str">
        <f t="shared" si="98"/>
        <v>0</v>
      </c>
      <c r="JY10" s="538"/>
      <c r="JZ10" s="540" t="str">
        <f t="shared" si="99"/>
        <v>0</v>
      </c>
      <c r="KA10" s="540" t="str">
        <f t="shared" si="100"/>
        <v>0</v>
      </c>
      <c r="KB10" s="538"/>
      <c r="KC10" s="540" t="str">
        <f t="shared" si="101"/>
        <v>0</v>
      </c>
      <c r="KD10" s="540" t="str">
        <f t="shared" si="102"/>
        <v>0</v>
      </c>
      <c r="KE10" s="538"/>
      <c r="KF10" s="540" t="str">
        <f t="shared" si="103"/>
        <v>0</v>
      </c>
      <c r="KG10" s="540" t="str">
        <f t="shared" si="104"/>
        <v>0</v>
      </c>
      <c r="KH10" s="538"/>
      <c r="KI10" s="540" t="str">
        <f t="shared" si="105"/>
        <v>0</v>
      </c>
      <c r="KJ10" s="540" t="str">
        <f t="shared" si="106"/>
        <v>0</v>
      </c>
      <c r="KK10" s="538"/>
      <c r="KL10" s="540" t="str">
        <f t="shared" si="107"/>
        <v>0</v>
      </c>
      <c r="KM10" s="540" t="str">
        <f t="shared" si="108"/>
        <v>0</v>
      </c>
      <c r="KN10" s="538"/>
      <c r="KO10" s="540" t="str">
        <f t="shared" si="109"/>
        <v>0</v>
      </c>
      <c r="KP10" s="540" t="str">
        <f t="shared" si="110"/>
        <v>0</v>
      </c>
      <c r="KQ10" s="540">
        <f t="shared" si="111"/>
        <v>0</v>
      </c>
      <c r="KR10" s="540">
        <f t="shared" ref="KR10:KR41" si="198">GF10+GI10+GL10+GO10+GR10+GU10+GX10+HA10+HD10+HG10+HJ10+HM10+HP10+HS10+HV10+HY10+IB10+IE10+IH10+IK10+IN10+IQ10+IT10+IW10+IZ10+JC10+JF10+JI10+JL10+JO10+JR10+JU10++JX10+KA10+KD10+KG10++KJ10+KM10+KP10</f>
        <v>0</v>
      </c>
      <c r="KS10" s="268">
        <f t="shared" ref="KS10:KS41" si="199">+F10+I10+L10+O10+R10+U10+X10+AA10+AD10+AG10+AJ10+AM10+AP10+AS10+AV10+AY10+BB10+BE10+BH10+BK10+BN10+BQ10+BT10+BW10+BZ10+CC10+CF10+CI10+CL10+CO10+CR10+CU10+CX10+DA10+DD10+DJ10+DM10+DP10+DS10+DV10+DY10+EB10+GG10+GJ10+GM10+GP10+GS10+HN10+IF10+IO10+GV10+IR10++HT10+HW10+HZ10+IC10+IX10+JG10+JJ10+HB10+EE10+GD10+EH10+JM10+JP10+JS10</f>
        <v>3194.5301483741973</v>
      </c>
    </row>
    <row r="11" spans="1:305" ht="15" customHeight="1">
      <c r="A11" s="270">
        <f t="shared" ref="A11:A38" si="200">+A10+1</f>
        <v>45903</v>
      </c>
      <c r="B11" s="271" t="str">
        <f>+Report1!B11</f>
        <v>Towel/Napkin</v>
      </c>
      <c r="C11" s="271" t="str">
        <f>+Report1!C11</f>
        <v>31,5/18/15,5</v>
      </c>
      <c r="D11" s="272">
        <f>+Report1!P11</f>
        <v>50.513000000000005</v>
      </c>
      <c r="E11" s="273">
        <f>+Report1!R11</f>
        <v>41.19</v>
      </c>
      <c r="F11" s="538"/>
      <c r="G11" s="539">
        <f t="shared" si="0"/>
        <v>0</v>
      </c>
      <c r="H11" s="540">
        <f t="shared" si="112"/>
        <v>0</v>
      </c>
      <c r="I11" s="538">
        <v>0</v>
      </c>
      <c r="J11" s="539">
        <f t="shared" si="1"/>
        <v>0</v>
      </c>
      <c r="K11" s="540">
        <f t="shared" si="113"/>
        <v>0</v>
      </c>
      <c r="L11" s="538"/>
      <c r="M11" s="539">
        <f t="shared" si="2"/>
        <v>0</v>
      </c>
      <c r="N11" s="540">
        <f t="shared" si="114"/>
        <v>0</v>
      </c>
      <c r="O11" s="538">
        <v>6</v>
      </c>
      <c r="P11" s="539">
        <f t="shared" si="3"/>
        <v>0.14566642388929352</v>
      </c>
      <c r="Q11" s="540">
        <f t="shared" si="115"/>
        <v>0</v>
      </c>
      <c r="R11" s="538"/>
      <c r="S11" s="539">
        <f t="shared" si="4"/>
        <v>0</v>
      </c>
      <c r="T11" s="540">
        <f t="shared" si="116"/>
        <v>0</v>
      </c>
      <c r="U11" s="538">
        <v>10.25</v>
      </c>
      <c r="V11" s="539">
        <f t="shared" si="5"/>
        <v>0.24884680747754312</v>
      </c>
      <c r="W11" s="540">
        <f t="shared" si="117"/>
        <v>0</v>
      </c>
      <c r="X11" s="538"/>
      <c r="Y11" s="539">
        <f t="shared" si="6"/>
        <v>0</v>
      </c>
      <c r="Z11" s="540">
        <f t="shared" si="118"/>
        <v>0</v>
      </c>
      <c r="AA11" s="538"/>
      <c r="AB11" s="539">
        <f t="shared" si="7"/>
        <v>0</v>
      </c>
      <c r="AC11" s="540">
        <f t="shared" si="119"/>
        <v>0</v>
      </c>
      <c r="AD11" s="538"/>
      <c r="AE11" s="539">
        <f t="shared" si="8"/>
        <v>0</v>
      </c>
      <c r="AF11" s="540">
        <f t="shared" si="120"/>
        <v>0</v>
      </c>
      <c r="AG11" s="538"/>
      <c r="AH11" s="539">
        <f t="shared" si="9"/>
        <v>0</v>
      </c>
      <c r="AI11" s="540">
        <f t="shared" si="121"/>
        <v>0</v>
      </c>
      <c r="AJ11" s="538"/>
      <c r="AK11" s="539">
        <f t="shared" si="10"/>
        <v>0</v>
      </c>
      <c r="AL11" s="540">
        <f t="shared" si="122"/>
        <v>0</v>
      </c>
      <c r="AM11" s="538">
        <v>42.051282051282072</v>
      </c>
      <c r="AN11" s="539">
        <f t="shared" si="11"/>
        <v>1.0209099793950491</v>
      </c>
      <c r="AO11" s="540">
        <f t="shared" si="123"/>
        <v>0</v>
      </c>
      <c r="AP11" s="538"/>
      <c r="AQ11" s="539">
        <f t="shared" si="12"/>
        <v>0</v>
      </c>
      <c r="AR11" s="540">
        <f t="shared" si="124"/>
        <v>0</v>
      </c>
      <c r="AS11" s="538"/>
      <c r="AT11" s="539">
        <f t="shared" si="13"/>
        <v>0</v>
      </c>
      <c r="AU11" s="540">
        <f t="shared" si="125"/>
        <v>0</v>
      </c>
      <c r="AV11" s="538">
        <v>11.100000000000023</v>
      </c>
      <c r="AW11" s="539">
        <f t="shared" si="14"/>
        <v>0.26948288419519356</v>
      </c>
      <c r="AX11" s="540">
        <f t="shared" si="126"/>
        <v>0</v>
      </c>
      <c r="AY11" s="538">
        <v>62.999999999999943</v>
      </c>
      <c r="AZ11" s="539">
        <f t="shared" si="15"/>
        <v>1.5294974508375807</v>
      </c>
      <c r="BA11" s="540">
        <f t="shared" si="127"/>
        <v>0</v>
      </c>
      <c r="BB11" s="538"/>
      <c r="BC11" s="539">
        <f t="shared" si="16"/>
        <v>0</v>
      </c>
      <c r="BD11" s="540">
        <f t="shared" si="128"/>
        <v>0</v>
      </c>
      <c r="BE11" s="538"/>
      <c r="BF11" s="539">
        <f t="shared" si="17"/>
        <v>0</v>
      </c>
      <c r="BG11" s="540">
        <f t="shared" si="129"/>
        <v>0</v>
      </c>
      <c r="BH11" s="538"/>
      <c r="BI11" s="539">
        <f t="shared" si="18"/>
        <v>0</v>
      </c>
      <c r="BJ11" s="540">
        <f t="shared" si="130"/>
        <v>0</v>
      </c>
      <c r="BK11" s="538"/>
      <c r="BL11" s="539">
        <f t="shared" si="19"/>
        <v>0</v>
      </c>
      <c r="BM11" s="540">
        <f t="shared" si="131"/>
        <v>0</v>
      </c>
      <c r="BN11" s="538"/>
      <c r="BO11" s="539">
        <f t="shared" si="20"/>
        <v>0</v>
      </c>
      <c r="BP11" s="540">
        <f t="shared" si="132"/>
        <v>0</v>
      </c>
      <c r="BQ11" s="538"/>
      <c r="BR11" s="539">
        <f t="shared" si="21"/>
        <v>0</v>
      </c>
      <c r="BS11" s="540">
        <f t="shared" si="133"/>
        <v>0</v>
      </c>
      <c r="BT11" s="538"/>
      <c r="BU11" s="539">
        <f t="shared" si="22"/>
        <v>0</v>
      </c>
      <c r="BV11" s="540">
        <f t="shared" si="134"/>
        <v>0</v>
      </c>
      <c r="BW11" s="538"/>
      <c r="BX11" s="539">
        <f t="shared" si="23"/>
        <v>0</v>
      </c>
      <c r="BY11" s="540">
        <f t="shared" si="135"/>
        <v>0</v>
      </c>
      <c r="BZ11" s="538">
        <v>0</v>
      </c>
      <c r="CA11" s="539">
        <f t="shared" si="24"/>
        <v>0</v>
      </c>
      <c r="CB11" s="540">
        <f t="shared" si="136"/>
        <v>0</v>
      </c>
      <c r="CC11" s="538">
        <v>0</v>
      </c>
      <c r="CD11" s="539">
        <f t="shared" si="25"/>
        <v>0</v>
      </c>
      <c r="CE11" s="540">
        <f t="shared" si="137"/>
        <v>0</v>
      </c>
      <c r="CF11" s="538">
        <v>1.1999999999999993</v>
      </c>
      <c r="CG11" s="539">
        <f t="shared" si="26"/>
        <v>2.913328477785869E-2</v>
      </c>
      <c r="CH11" s="540">
        <f t="shared" si="138"/>
        <v>0</v>
      </c>
      <c r="CI11" s="538">
        <v>0</v>
      </c>
      <c r="CJ11" s="539">
        <f t="shared" si="27"/>
        <v>0</v>
      </c>
      <c r="CK11" s="540">
        <f t="shared" si="139"/>
        <v>0</v>
      </c>
      <c r="CL11" s="538"/>
      <c r="CM11" s="539">
        <f t="shared" si="28"/>
        <v>0</v>
      </c>
      <c r="CN11" s="540">
        <f t="shared" si="140"/>
        <v>0</v>
      </c>
      <c r="CO11" s="538"/>
      <c r="CP11" s="539">
        <f t="shared" si="29"/>
        <v>0</v>
      </c>
      <c r="CQ11" s="540">
        <f t="shared" si="141"/>
        <v>0</v>
      </c>
      <c r="CR11" s="538"/>
      <c r="CS11" s="539">
        <f t="shared" si="30"/>
        <v>0</v>
      </c>
      <c r="CT11" s="540">
        <f t="shared" si="142"/>
        <v>0</v>
      </c>
      <c r="CU11" s="538"/>
      <c r="CV11" s="539">
        <f t="shared" si="31"/>
        <v>0</v>
      </c>
      <c r="CW11" s="540">
        <f t="shared" si="143"/>
        <v>0</v>
      </c>
      <c r="CX11" s="538"/>
      <c r="CY11" s="539">
        <f t="shared" si="32"/>
        <v>0</v>
      </c>
      <c r="CZ11" s="540">
        <f t="shared" si="144"/>
        <v>0</v>
      </c>
      <c r="DA11" s="538">
        <v>205.88235294117658</v>
      </c>
      <c r="DB11" s="539">
        <f t="shared" si="33"/>
        <v>4.9983576824757607</v>
      </c>
      <c r="DC11" s="540">
        <f t="shared" si="145"/>
        <v>0</v>
      </c>
      <c r="DD11" s="538"/>
      <c r="DE11" s="539">
        <f t="shared" si="34"/>
        <v>0</v>
      </c>
      <c r="DF11" s="540">
        <f t="shared" si="146"/>
        <v>0</v>
      </c>
      <c r="DG11" s="538"/>
      <c r="DH11" s="539">
        <f t="shared" si="35"/>
        <v>0</v>
      </c>
      <c r="DI11" s="540">
        <v>0</v>
      </c>
      <c r="DJ11" s="538"/>
      <c r="DK11" s="539">
        <f t="shared" si="36"/>
        <v>0</v>
      </c>
      <c r="DL11" s="540">
        <f t="shared" si="147"/>
        <v>0</v>
      </c>
      <c r="DM11" s="538"/>
      <c r="DN11" s="539">
        <f t="shared" si="37"/>
        <v>0</v>
      </c>
      <c r="DO11" s="540">
        <f t="shared" si="148"/>
        <v>0</v>
      </c>
      <c r="DP11" s="538"/>
      <c r="DQ11" s="539">
        <f t="shared" si="38"/>
        <v>0</v>
      </c>
      <c r="DR11" s="540">
        <f t="shared" si="149"/>
        <v>0</v>
      </c>
      <c r="DS11" s="538"/>
      <c r="DT11" s="539">
        <f t="shared" si="39"/>
        <v>0</v>
      </c>
      <c r="DU11" s="540">
        <f t="shared" si="150"/>
        <v>0</v>
      </c>
      <c r="DV11" s="538"/>
      <c r="DW11" s="539">
        <f t="shared" si="40"/>
        <v>0</v>
      </c>
      <c r="DX11" s="540">
        <f t="shared" si="151"/>
        <v>0</v>
      </c>
      <c r="DY11" s="538"/>
      <c r="DZ11" s="539">
        <f t="shared" si="41"/>
        <v>0</v>
      </c>
      <c r="EA11" s="540">
        <f t="shared" si="152"/>
        <v>0</v>
      </c>
      <c r="EB11" s="538">
        <v>799.99999999999955</v>
      </c>
      <c r="EC11" s="539">
        <f t="shared" si="42"/>
        <v>19.422189851905792</v>
      </c>
      <c r="ED11" s="540">
        <f t="shared" si="153"/>
        <v>0</v>
      </c>
      <c r="EE11" s="538">
        <v>11.860465116279101</v>
      </c>
      <c r="EF11" s="539">
        <f t="shared" si="43"/>
        <v>0.28794525652534841</v>
      </c>
      <c r="EG11" s="540">
        <f t="shared" si="154"/>
        <v>0</v>
      </c>
      <c r="EH11" s="538">
        <v>3</v>
      </c>
      <c r="EI11" s="539">
        <f t="shared" si="44"/>
        <v>7.2833211944646759E-2</v>
      </c>
      <c r="EJ11" s="540">
        <f t="shared" si="155"/>
        <v>0</v>
      </c>
      <c r="EK11" s="538"/>
      <c r="EL11" s="539">
        <f t="shared" si="45"/>
        <v>0</v>
      </c>
      <c r="EM11" s="540">
        <f t="shared" si="156"/>
        <v>0</v>
      </c>
      <c r="EN11" s="538"/>
      <c r="EO11" s="539">
        <f t="shared" si="46"/>
        <v>0</v>
      </c>
      <c r="EP11" s="540">
        <f t="shared" si="157"/>
        <v>0</v>
      </c>
      <c r="EQ11" s="538"/>
      <c r="ER11" s="539">
        <f t="shared" si="47"/>
        <v>0</v>
      </c>
      <c r="ES11" s="540">
        <f t="shared" si="158"/>
        <v>0</v>
      </c>
      <c r="ET11" s="538"/>
      <c r="EU11" s="539">
        <f t="shared" si="48"/>
        <v>0</v>
      </c>
      <c r="EV11" s="540">
        <f t="shared" si="159"/>
        <v>0</v>
      </c>
      <c r="EW11" s="538"/>
      <c r="EX11" s="539">
        <f t="shared" si="49"/>
        <v>0</v>
      </c>
      <c r="EY11" s="540">
        <f t="shared" si="160"/>
        <v>0</v>
      </c>
      <c r="EZ11" s="538"/>
      <c r="FA11" s="539">
        <f t="shared" si="50"/>
        <v>0</v>
      </c>
      <c r="FB11" s="540">
        <f t="shared" si="161"/>
        <v>0</v>
      </c>
      <c r="FC11" s="538"/>
      <c r="FD11" s="539">
        <f t="shared" si="51"/>
        <v>0</v>
      </c>
      <c r="FE11" s="540">
        <f t="shared" si="162"/>
        <v>0</v>
      </c>
      <c r="FF11" s="538"/>
      <c r="FG11" s="539">
        <f t="shared" si="52"/>
        <v>0</v>
      </c>
      <c r="FH11" s="540">
        <f t="shared" si="163"/>
        <v>0</v>
      </c>
      <c r="FI11" s="538"/>
      <c r="FJ11" s="539">
        <f t="shared" si="53"/>
        <v>0</v>
      </c>
      <c r="FK11" s="540">
        <f t="shared" si="164"/>
        <v>0</v>
      </c>
      <c r="FL11" s="538"/>
      <c r="FM11" s="539">
        <f t="shared" si="54"/>
        <v>0</v>
      </c>
      <c r="FN11" s="540">
        <f t="shared" si="165"/>
        <v>0</v>
      </c>
      <c r="FO11" s="538"/>
      <c r="FP11" s="539">
        <f t="shared" si="55"/>
        <v>0</v>
      </c>
      <c r="FQ11" s="540">
        <f t="shared" si="166"/>
        <v>0</v>
      </c>
      <c r="FR11" s="538"/>
      <c r="FS11" s="539">
        <f t="shared" si="56"/>
        <v>0</v>
      </c>
      <c r="FT11" s="540">
        <f t="shared" si="167"/>
        <v>0</v>
      </c>
      <c r="FU11" s="538"/>
      <c r="FV11" s="539">
        <f t="shared" si="57"/>
        <v>0</v>
      </c>
      <c r="FW11" s="540">
        <f t="shared" si="168"/>
        <v>0</v>
      </c>
      <c r="FX11" s="538"/>
      <c r="FY11" s="539">
        <f t="shared" si="58"/>
        <v>0</v>
      </c>
      <c r="FZ11" s="540">
        <f t="shared" si="169"/>
        <v>0</v>
      </c>
      <c r="GA11" s="538"/>
      <c r="GB11" s="539">
        <f t="shared" si="59"/>
        <v>0</v>
      </c>
      <c r="GC11" s="540">
        <f t="shared" si="170"/>
        <v>0</v>
      </c>
      <c r="GD11" s="538"/>
      <c r="GE11" s="539">
        <f t="shared" si="60"/>
        <v>0</v>
      </c>
      <c r="GF11" s="540">
        <f t="shared" si="171"/>
        <v>0</v>
      </c>
      <c r="GG11" s="538">
        <v>5</v>
      </c>
      <c r="GH11" s="539">
        <f t="shared" si="61"/>
        <v>0.12138868657441128</v>
      </c>
      <c r="GI11" s="540">
        <f t="shared" si="172"/>
        <v>0</v>
      </c>
      <c r="GJ11" s="538">
        <v>5</v>
      </c>
      <c r="GK11" s="539">
        <f t="shared" si="62"/>
        <v>0.12138868657441128</v>
      </c>
      <c r="GL11" s="540">
        <f t="shared" si="173"/>
        <v>0</v>
      </c>
      <c r="GM11" s="538">
        <v>0</v>
      </c>
      <c r="GN11" s="539">
        <f t="shared" si="63"/>
        <v>0</v>
      </c>
      <c r="GO11" s="540">
        <f t="shared" si="174"/>
        <v>0</v>
      </c>
      <c r="GP11" s="538"/>
      <c r="GQ11" s="539">
        <f t="shared" si="64"/>
        <v>0</v>
      </c>
      <c r="GR11" s="540">
        <f t="shared" si="175"/>
        <v>0</v>
      </c>
      <c r="GS11" s="538"/>
      <c r="GT11" s="539">
        <f t="shared" si="65"/>
        <v>0</v>
      </c>
      <c r="GU11" s="540">
        <f t="shared" si="176"/>
        <v>0</v>
      </c>
      <c r="GV11" s="538"/>
      <c r="GW11" s="539">
        <f t="shared" si="66"/>
        <v>0</v>
      </c>
      <c r="GX11" s="540">
        <f t="shared" si="177"/>
        <v>0</v>
      </c>
      <c r="GY11" s="538"/>
      <c r="GZ11" s="539">
        <f t="shared" si="67"/>
        <v>0</v>
      </c>
      <c r="HA11" s="540">
        <f t="shared" si="178"/>
        <v>0</v>
      </c>
      <c r="HB11" s="538"/>
      <c r="HC11" s="539">
        <f t="shared" si="68"/>
        <v>0</v>
      </c>
      <c r="HD11" s="540">
        <f t="shared" si="179"/>
        <v>0</v>
      </c>
      <c r="HE11" s="538"/>
      <c r="HF11" s="539">
        <f t="shared" si="69"/>
        <v>0</v>
      </c>
      <c r="HG11" s="540">
        <f t="shared" si="180"/>
        <v>0</v>
      </c>
      <c r="HH11" s="538"/>
      <c r="HI11" s="539">
        <f t="shared" si="70"/>
        <v>0</v>
      </c>
      <c r="HJ11" s="540">
        <f t="shared" si="181"/>
        <v>0</v>
      </c>
      <c r="HK11" s="538"/>
      <c r="HL11" s="539">
        <f t="shared" si="71"/>
        <v>0</v>
      </c>
      <c r="HM11" s="540">
        <f t="shared" si="182"/>
        <v>0</v>
      </c>
      <c r="HN11" s="538">
        <v>1736</v>
      </c>
      <c r="HO11" s="539">
        <f t="shared" si="72"/>
        <v>42.146151978635594</v>
      </c>
      <c r="HP11" s="540">
        <f t="shared" si="183"/>
        <v>0</v>
      </c>
      <c r="HQ11" s="538"/>
      <c r="HR11" s="539">
        <f t="shared" si="73"/>
        <v>0</v>
      </c>
      <c r="HS11" s="540">
        <f t="shared" si="184"/>
        <v>0</v>
      </c>
      <c r="HT11" s="538">
        <v>90</v>
      </c>
      <c r="HU11" s="539">
        <f t="shared" si="74"/>
        <v>2.184996358339403</v>
      </c>
      <c r="HV11" s="540">
        <f t="shared" si="185"/>
        <v>0</v>
      </c>
      <c r="HW11" s="538">
        <v>30</v>
      </c>
      <c r="HX11" s="539">
        <f t="shared" si="75"/>
        <v>0.72833211944646759</v>
      </c>
      <c r="HY11" s="540">
        <f t="shared" si="186"/>
        <v>0</v>
      </c>
      <c r="HZ11" s="538">
        <v>50</v>
      </c>
      <c r="IA11" s="539">
        <f t="shared" si="76"/>
        <v>1.2138868657441126</v>
      </c>
      <c r="IB11" s="540">
        <f t="shared" si="187"/>
        <v>0</v>
      </c>
      <c r="IC11" s="538">
        <v>30</v>
      </c>
      <c r="ID11" s="539">
        <f t="shared" si="77"/>
        <v>0.72833211944646759</v>
      </c>
      <c r="IE11" s="540">
        <f t="shared" si="188"/>
        <v>0</v>
      </c>
      <c r="IF11" s="538">
        <v>0</v>
      </c>
      <c r="IG11" s="539">
        <f t="shared" si="78"/>
        <v>0</v>
      </c>
      <c r="IH11" s="540">
        <f t="shared" si="189"/>
        <v>0</v>
      </c>
      <c r="II11" s="538"/>
      <c r="IJ11" s="539">
        <f t="shared" si="79"/>
        <v>0</v>
      </c>
      <c r="IK11" s="540">
        <f t="shared" si="190"/>
        <v>0</v>
      </c>
      <c r="IL11" s="538"/>
      <c r="IM11" s="539">
        <f t="shared" si="80"/>
        <v>0</v>
      </c>
      <c r="IN11" s="540">
        <f t="shared" si="191"/>
        <v>0</v>
      </c>
      <c r="IO11" s="538">
        <v>100</v>
      </c>
      <c r="IP11" s="539">
        <f t="shared" si="81"/>
        <v>2.4277737314882253</v>
      </c>
      <c r="IQ11" s="540">
        <f t="shared" si="192"/>
        <v>0</v>
      </c>
      <c r="IR11" s="538">
        <v>5</v>
      </c>
      <c r="IS11" s="539">
        <f t="shared" si="82"/>
        <v>0.12138868657441128</v>
      </c>
      <c r="IT11" s="540">
        <f t="shared" si="193"/>
        <v>0</v>
      </c>
      <c r="IU11" s="538"/>
      <c r="IV11" s="539">
        <f t="shared" si="83"/>
        <v>0</v>
      </c>
      <c r="IW11" s="540">
        <f t="shared" si="194"/>
        <v>0</v>
      </c>
      <c r="IX11" s="538"/>
      <c r="IY11" s="539">
        <f t="shared" si="84"/>
        <v>0</v>
      </c>
      <c r="IZ11" s="540">
        <f t="shared" si="195"/>
        <v>0</v>
      </c>
      <c r="JA11" s="538"/>
      <c r="JB11" s="539">
        <f t="shared" si="85"/>
        <v>0</v>
      </c>
      <c r="JC11" s="540">
        <f t="shared" si="196"/>
        <v>0</v>
      </c>
      <c r="JD11" s="538"/>
      <c r="JE11" s="539">
        <f t="shared" si="86"/>
        <v>0</v>
      </c>
      <c r="JF11" s="540">
        <f t="shared" si="197"/>
        <v>0</v>
      </c>
      <c r="JG11" s="538">
        <v>35</v>
      </c>
      <c r="JH11" s="540" t="str">
        <f t="shared" si="87"/>
        <v>0</v>
      </c>
      <c r="JI11" s="540" t="str">
        <f t="shared" si="88"/>
        <v>0</v>
      </c>
      <c r="JJ11" s="538">
        <v>40</v>
      </c>
      <c r="JK11" s="540" t="str">
        <f t="shared" si="89"/>
        <v>0</v>
      </c>
      <c r="JL11" s="540" t="str">
        <f t="shared" si="90"/>
        <v>0</v>
      </c>
      <c r="JM11" s="538"/>
      <c r="JN11" s="540" t="str">
        <f t="shared" si="91"/>
        <v>0</v>
      </c>
      <c r="JO11" s="540" t="str">
        <f t="shared" si="92"/>
        <v>0</v>
      </c>
      <c r="JP11" s="538"/>
      <c r="JQ11" s="540" t="str">
        <f t="shared" si="93"/>
        <v>0</v>
      </c>
      <c r="JR11" s="540" t="str">
        <f t="shared" si="94"/>
        <v>0</v>
      </c>
      <c r="JS11" s="538"/>
      <c r="JT11" s="540" t="str">
        <f t="shared" si="95"/>
        <v>0</v>
      </c>
      <c r="JU11" s="540" t="str">
        <f t="shared" si="96"/>
        <v>0</v>
      </c>
      <c r="JV11" s="538"/>
      <c r="JW11" s="540" t="str">
        <f t="shared" si="97"/>
        <v>0</v>
      </c>
      <c r="JX11" s="540" t="str">
        <f t="shared" si="98"/>
        <v>0</v>
      </c>
      <c r="JY11" s="538"/>
      <c r="JZ11" s="540" t="str">
        <f t="shared" si="99"/>
        <v>0</v>
      </c>
      <c r="KA11" s="540" t="str">
        <f t="shared" si="100"/>
        <v>0</v>
      </c>
      <c r="KB11" s="538"/>
      <c r="KC11" s="540" t="str">
        <f t="shared" si="101"/>
        <v>0</v>
      </c>
      <c r="KD11" s="540" t="str">
        <f t="shared" si="102"/>
        <v>0</v>
      </c>
      <c r="KE11" s="538"/>
      <c r="KF11" s="540" t="str">
        <f t="shared" si="103"/>
        <v>0</v>
      </c>
      <c r="KG11" s="540" t="str">
        <f t="shared" si="104"/>
        <v>0</v>
      </c>
      <c r="KH11" s="538"/>
      <c r="KI11" s="540" t="str">
        <f t="shared" si="105"/>
        <v>0</v>
      </c>
      <c r="KJ11" s="540" t="str">
        <f t="shared" si="106"/>
        <v>0</v>
      </c>
      <c r="KK11" s="538"/>
      <c r="KL11" s="540" t="str">
        <f t="shared" si="107"/>
        <v>0</v>
      </c>
      <c r="KM11" s="540" t="str">
        <f t="shared" si="108"/>
        <v>0</v>
      </c>
      <c r="KN11" s="538"/>
      <c r="KO11" s="540" t="str">
        <f t="shared" si="109"/>
        <v>0</v>
      </c>
      <c r="KP11" s="540" t="str">
        <f t="shared" si="110"/>
        <v>0</v>
      </c>
      <c r="KQ11" s="540">
        <f t="shared" si="111"/>
        <v>0</v>
      </c>
      <c r="KR11" s="540">
        <f t="shared" si="198"/>
        <v>0</v>
      </c>
      <c r="KS11" s="268">
        <f>+F11+I11+L11+O11+R11+U11+X11+AA11+AD11+AG11+AJ11+AM11+AP11+AS11+AV11+AY11+BB11+BE11+BH11+BK11+BN11+BQ11+BT11+BW11+BZ11+CC11+CF11+CI11+CL11+CO11+CR11+CU11+CX11+DA11+DD11+DJ11+DM11+DP11+DS11+DV11+DY11+EB11+GG11+GJ11+GM11+GP11+GS11+HN11+IF11+IO11+GV11+IR11++HT11+HW11+HZ11+IC11+IX11+JG11+JJ11+HB11+EE11+GD11+EH11+JM11+JP11+JS11</f>
        <v>3280.3441001087372</v>
      </c>
    </row>
    <row r="12" spans="1:305" ht="15" customHeight="1">
      <c r="A12" s="270">
        <f t="shared" si="200"/>
        <v>45904</v>
      </c>
      <c r="B12" s="271" t="str">
        <f>+Report1!B12</f>
        <v>Napkin</v>
      </c>
      <c r="C12" s="271" t="str">
        <f>+Report1!C12</f>
        <v>15,5</v>
      </c>
      <c r="D12" s="272">
        <f>+Report1!P12</f>
        <v>47.164999999999999</v>
      </c>
      <c r="E12" s="273">
        <f>+Report1!R12</f>
        <v>46.570999999999998</v>
      </c>
      <c r="F12" s="538"/>
      <c r="G12" s="539">
        <f t="shared" si="0"/>
        <v>0</v>
      </c>
      <c r="H12" s="540">
        <f t="shared" si="112"/>
        <v>0</v>
      </c>
      <c r="I12" s="538">
        <v>0</v>
      </c>
      <c r="J12" s="539">
        <f t="shared" si="1"/>
        <v>0</v>
      </c>
      <c r="K12" s="540">
        <f t="shared" si="113"/>
        <v>0</v>
      </c>
      <c r="L12" s="538"/>
      <c r="M12" s="539">
        <f t="shared" si="2"/>
        <v>0</v>
      </c>
      <c r="N12" s="540">
        <f t="shared" si="114"/>
        <v>0</v>
      </c>
      <c r="O12" s="538">
        <v>6.0000000000000284</v>
      </c>
      <c r="P12" s="539">
        <f t="shared" si="3"/>
        <v>0.12883554143136347</v>
      </c>
      <c r="Q12" s="540">
        <f t="shared" si="115"/>
        <v>0</v>
      </c>
      <c r="R12" s="538"/>
      <c r="S12" s="539">
        <f t="shared" si="4"/>
        <v>0</v>
      </c>
      <c r="T12" s="540">
        <f t="shared" si="116"/>
        <v>0</v>
      </c>
      <c r="U12" s="538">
        <v>10.25</v>
      </c>
      <c r="V12" s="539">
        <f t="shared" si="5"/>
        <v>0.2200940499452449</v>
      </c>
      <c r="W12" s="540">
        <f t="shared" si="117"/>
        <v>0</v>
      </c>
      <c r="X12" s="538"/>
      <c r="Y12" s="539">
        <f t="shared" si="6"/>
        <v>0</v>
      </c>
      <c r="Z12" s="540">
        <f t="shared" si="118"/>
        <v>0</v>
      </c>
      <c r="AA12" s="538"/>
      <c r="AB12" s="539">
        <f t="shared" si="7"/>
        <v>0</v>
      </c>
      <c r="AC12" s="540">
        <f t="shared" si="119"/>
        <v>0</v>
      </c>
      <c r="AD12" s="538"/>
      <c r="AE12" s="539">
        <f t="shared" si="8"/>
        <v>0</v>
      </c>
      <c r="AF12" s="540">
        <f t="shared" si="120"/>
        <v>0</v>
      </c>
      <c r="AG12" s="538"/>
      <c r="AH12" s="539">
        <f t="shared" si="9"/>
        <v>0</v>
      </c>
      <c r="AI12" s="540">
        <f t="shared" si="121"/>
        <v>0</v>
      </c>
      <c r="AJ12" s="538"/>
      <c r="AK12" s="539">
        <f t="shared" si="10"/>
        <v>0</v>
      </c>
      <c r="AL12" s="540">
        <f t="shared" si="122"/>
        <v>0</v>
      </c>
      <c r="AM12" s="538">
        <v>41.367453846153751</v>
      </c>
      <c r="AN12" s="539">
        <f t="shared" si="11"/>
        <v>0.88826638565102212</v>
      </c>
      <c r="AO12" s="540">
        <f t="shared" si="123"/>
        <v>0</v>
      </c>
      <c r="AP12" s="538"/>
      <c r="AQ12" s="539">
        <f t="shared" si="12"/>
        <v>0</v>
      </c>
      <c r="AR12" s="540">
        <f t="shared" si="124"/>
        <v>0</v>
      </c>
      <c r="AS12" s="538"/>
      <c r="AT12" s="539">
        <f t="shared" si="13"/>
        <v>0</v>
      </c>
      <c r="AU12" s="540">
        <f t="shared" si="125"/>
        <v>0</v>
      </c>
      <c r="AV12" s="538">
        <v>4.1625000000000227</v>
      </c>
      <c r="AW12" s="539">
        <f t="shared" si="14"/>
        <v>8.9379656868008486E-2</v>
      </c>
      <c r="AX12" s="540">
        <f t="shared" si="126"/>
        <v>0</v>
      </c>
      <c r="AY12" s="538">
        <v>64.263599999999968</v>
      </c>
      <c r="AZ12" s="539">
        <f t="shared" si="15"/>
        <v>1.3799059500547546</v>
      </c>
      <c r="BA12" s="540">
        <f t="shared" si="127"/>
        <v>0</v>
      </c>
      <c r="BB12" s="538"/>
      <c r="BC12" s="539">
        <f t="shared" si="16"/>
        <v>0</v>
      </c>
      <c r="BD12" s="540">
        <f t="shared" si="128"/>
        <v>0</v>
      </c>
      <c r="BE12" s="538"/>
      <c r="BF12" s="539">
        <f t="shared" si="17"/>
        <v>0</v>
      </c>
      <c r="BG12" s="540">
        <f t="shared" si="129"/>
        <v>0</v>
      </c>
      <c r="BH12" s="538"/>
      <c r="BI12" s="539">
        <f t="shared" si="18"/>
        <v>0</v>
      </c>
      <c r="BJ12" s="540">
        <f t="shared" si="130"/>
        <v>0</v>
      </c>
      <c r="BK12" s="538"/>
      <c r="BL12" s="539">
        <f t="shared" si="19"/>
        <v>0</v>
      </c>
      <c r="BM12" s="540">
        <f t="shared" si="131"/>
        <v>0</v>
      </c>
      <c r="BN12" s="538"/>
      <c r="BO12" s="539">
        <f t="shared" si="20"/>
        <v>0</v>
      </c>
      <c r="BP12" s="540">
        <f t="shared" si="132"/>
        <v>0</v>
      </c>
      <c r="BQ12" s="538"/>
      <c r="BR12" s="539">
        <f t="shared" si="21"/>
        <v>0</v>
      </c>
      <c r="BS12" s="540">
        <f t="shared" si="133"/>
        <v>0</v>
      </c>
      <c r="BT12" s="538"/>
      <c r="BU12" s="539">
        <f t="shared" si="22"/>
        <v>0</v>
      </c>
      <c r="BV12" s="540">
        <f t="shared" si="134"/>
        <v>0</v>
      </c>
      <c r="BW12" s="538"/>
      <c r="BX12" s="539">
        <f t="shared" si="23"/>
        <v>0</v>
      </c>
      <c r="BY12" s="540">
        <f t="shared" si="135"/>
        <v>0</v>
      </c>
      <c r="BZ12" s="538">
        <v>0</v>
      </c>
      <c r="CA12" s="539">
        <f t="shared" si="24"/>
        <v>0</v>
      </c>
      <c r="CB12" s="540">
        <f t="shared" si="136"/>
        <v>0</v>
      </c>
      <c r="CC12" s="538">
        <v>12.5</v>
      </c>
      <c r="CD12" s="539">
        <f t="shared" si="25"/>
        <v>0.26840737798200598</v>
      </c>
      <c r="CE12" s="540">
        <f t="shared" si="137"/>
        <v>0</v>
      </c>
      <c r="CF12" s="538">
        <v>4.8000000000000007</v>
      </c>
      <c r="CG12" s="539">
        <f t="shared" si="26"/>
        <v>0.10306843314509032</v>
      </c>
      <c r="CH12" s="540">
        <f t="shared" si="138"/>
        <v>0</v>
      </c>
      <c r="CI12" s="538">
        <v>0</v>
      </c>
      <c r="CJ12" s="539">
        <f t="shared" si="27"/>
        <v>0</v>
      </c>
      <c r="CK12" s="540">
        <f t="shared" si="139"/>
        <v>0</v>
      </c>
      <c r="CL12" s="538"/>
      <c r="CM12" s="539">
        <f t="shared" si="28"/>
        <v>0</v>
      </c>
      <c r="CN12" s="540">
        <f t="shared" si="140"/>
        <v>0</v>
      </c>
      <c r="CO12" s="538"/>
      <c r="CP12" s="539">
        <f t="shared" si="29"/>
        <v>0</v>
      </c>
      <c r="CQ12" s="540">
        <f t="shared" si="141"/>
        <v>0</v>
      </c>
      <c r="CR12" s="538"/>
      <c r="CS12" s="539">
        <f t="shared" si="30"/>
        <v>0</v>
      </c>
      <c r="CT12" s="540">
        <f t="shared" si="142"/>
        <v>0</v>
      </c>
      <c r="CU12" s="538"/>
      <c r="CV12" s="539">
        <f t="shared" si="31"/>
        <v>0</v>
      </c>
      <c r="CW12" s="540">
        <f t="shared" si="143"/>
        <v>0</v>
      </c>
      <c r="CX12" s="538"/>
      <c r="CY12" s="539">
        <f t="shared" si="32"/>
        <v>0</v>
      </c>
      <c r="CZ12" s="540">
        <f t="shared" si="144"/>
        <v>0</v>
      </c>
      <c r="DA12" s="538">
        <v>231.52470588235292</v>
      </c>
      <c r="DB12" s="539">
        <f t="shared" si="33"/>
        <v>4.9714351395149974</v>
      </c>
      <c r="DC12" s="540">
        <f t="shared" si="145"/>
        <v>0</v>
      </c>
      <c r="DD12" s="538"/>
      <c r="DE12" s="539">
        <f t="shared" si="34"/>
        <v>0</v>
      </c>
      <c r="DF12" s="540">
        <f t="shared" si="146"/>
        <v>0</v>
      </c>
      <c r="DG12" s="538"/>
      <c r="DH12" s="539">
        <f t="shared" si="35"/>
        <v>0</v>
      </c>
      <c r="DI12" s="540">
        <v>0</v>
      </c>
      <c r="DJ12" s="538"/>
      <c r="DK12" s="539">
        <f t="shared" si="36"/>
        <v>0</v>
      </c>
      <c r="DL12" s="540">
        <f t="shared" si="147"/>
        <v>0</v>
      </c>
      <c r="DM12" s="538"/>
      <c r="DN12" s="539">
        <f t="shared" si="37"/>
        <v>0</v>
      </c>
      <c r="DO12" s="540">
        <f t="shared" si="148"/>
        <v>0</v>
      </c>
      <c r="DP12" s="538"/>
      <c r="DQ12" s="539">
        <f t="shared" si="38"/>
        <v>0</v>
      </c>
      <c r="DR12" s="540">
        <f t="shared" si="149"/>
        <v>0</v>
      </c>
      <c r="DS12" s="538"/>
      <c r="DT12" s="539">
        <f t="shared" si="39"/>
        <v>0</v>
      </c>
      <c r="DU12" s="540">
        <f t="shared" si="150"/>
        <v>0</v>
      </c>
      <c r="DV12" s="538"/>
      <c r="DW12" s="539">
        <f t="shared" si="40"/>
        <v>0</v>
      </c>
      <c r="DX12" s="540">
        <f t="shared" si="151"/>
        <v>0</v>
      </c>
      <c r="DY12" s="538"/>
      <c r="DZ12" s="539">
        <f t="shared" si="41"/>
        <v>0</v>
      </c>
      <c r="EA12" s="540">
        <f t="shared" si="152"/>
        <v>0</v>
      </c>
      <c r="EB12" s="538">
        <v>902.77151764705877</v>
      </c>
      <c r="EC12" s="539">
        <f t="shared" si="42"/>
        <v>19.384842877478661</v>
      </c>
      <c r="ED12" s="540">
        <f t="shared" si="153"/>
        <v>0</v>
      </c>
      <c r="EE12" s="538">
        <v>11.860465116279045</v>
      </c>
      <c r="EF12" s="539">
        <f t="shared" si="43"/>
        <v>0.25467490748060051</v>
      </c>
      <c r="EG12" s="540">
        <f t="shared" si="154"/>
        <v>0</v>
      </c>
      <c r="EH12" s="538">
        <v>3</v>
      </c>
      <c r="EI12" s="539">
        <f t="shared" si="44"/>
        <v>6.441777071568143E-2</v>
      </c>
      <c r="EJ12" s="540">
        <f t="shared" si="155"/>
        <v>0</v>
      </c>
      <c r="EK12" s="538"/>
      <c r="EL12" s="539">
        <f t="shared" si="45"/>
        <v>0</v>
      </c>
      <c r="EM12" s="540">
        <f t="shared" si="156"/>
        <v>0</v>
      </c>
      <c r="EN12" s="538"/>
      <c r="EO12" s="539">
        <f t="shared" si="46"/>
        <v>0</v>
      </c>
      <c r="EP12" s="540">
        <f t="shared" si="157"/>
        <v>0</v>
      </c>
      <c r="EQ12" s="538"/>
      <c r="ER12" s="539">
        <f t="shared" si="47"/>
        <v>0</v>
      </c>
      <c r="ES12" s="540">
        <f t="shared" si="158"/>
        <v>0</v>
      </c>
      <c r="ET12" s="538"/>
      <c r="EU12" s="539">
        <f t="shared" si="48"/>
        <v>0</v>
      </c>
      <c r="EV12" s="540">
        <f t="shared" si="159"/>
        <v>0</v>
      </c>
      <c r="EW12" s="538"/>
      <c r="EX12" s="539">
        <f t="shared" si="49"/>
        <v>0</v>
      </c>
      <c r="EY12" s="540">
        <f t="shared" si="160"/>
        <v>0</v>
      </c>
      <c r="EZ12" s="538"/>
      <c r="FA12" s="539">
        <f t="shared" si="50"/>
        <v>0</v>
      </c>
      <c r="FB12" s="540">
        <f t="shared" si="161"/>
        <v>0</v>
      </c>
      <c r="FC12" s="538"/>
      <c r="FD12" s="539">
        <f t="shared" si="51"/>
        <v>0</v>
      </c>
      <c r="FE12" s="540">
        <f t="shared" si="162"/>
        <v>0</v>
      </c>
      <c r="FF12" s="538"/>
      <c r="FG12" s="539">
        <f t="shared" si="52"/>
        <v>0</v>
      </c>
      <c r="FH12" s="540">
        <f t="shared" si="163"/>
        <v>0</v>
      </c>
      <c r="FI12" s="538"/>
      <c r="FJ12" s="539">
        <f t="shared" si="53"/>
        <v>0</v>
      </c>
      <c r="FK12" s="540">
        <f t="shared" si="164"/>
        <v>0</v>
      </c>
      <c r="FL12" s="538"/>
      <c r="FM12" s="539">
        <f t="shared" si="54"/>
        <v>0</v>
      </c>
      <c r="FN12" s="540">
        <f t="shared" si="165"/>
        <v>0</v>
      </c>
      <c r="FO12" s="538"/>
      <c r="FP12" s="539">
        <f t="shared" si="55"/>
        <v>0</v>
      </c>
      <c r="FQ12" s="540">
        <f t="shared" si="166"/>
        <v>0</v>
      </c>
      <c r="FR12" s="538"/>
      <c r="FS12" s="539">
        <f t="shared" si="56"/>
        <v>0</v>
      </c>
      <c r="FT12" s="540">
        <f t="shared" si="167"/>
        <v>0</v>
      </c>
      <c r="FU12" s="538"/>
      <c r="FV12" s="539">
        <f t="shared" si="57"/>
        <v>0</v>
      </c>
      <c r="FW12" s="540">
        <f t="shared" si="168"/>
        <v>0</v>
      </c>
      <c r="FX12" s="538"/>
      <c r="FY12" s="539">
        <f t="shared" si="58"/>
        <v>0</v>
      </c>
      <c r="FZ12" s="540">
        <f t="shared" si="169"/>
        <v>0</v>
      </c>
      <c r="GA12" s="538"/>
      <c r="GB12" s="539">
        <f t="shared" si="59"/>
        <v>0</v>
      </c>
      <c r="GC12" s="540">
        <f t="shared" si="170"/>
        <v>0</v>
      </c>
      <c r="GD12" s="538"/>
      <c r="GE12" s="539">
        <f t="shared" si="60"/>
        <v>0</v>
      </c>
      <c r="GF12" s="540">
        <f t="shared" si="171"/>
        <v>0</v>
      </c>
      <c r="GG12" s="538">
        <v>5</v>
      </c>
      <c r="GH12" s="539">
        <f t="shared" si="61"/>
        <v>0.1073629511928024</v>
      </c>
      <c r="GI12" s="540">
        <f t="shared" si="172"/>
        <v>0</v>
      </c>
      <c r="GJ12" s="538">
        <v>5</v>
      </c>
      <c r="GK12" s="539">
        <f t="shared" si="62"/>
        <v>0.1073629511928024</v>
      </c>
      <c r="GL12" s="540">
        <f t="shared" si="173"/>
        <v>0</v>
      </c>
      <c r="GM12" s="538">
        <v>0</v>
      </c>
      <c r="GN12" s="539">
        <f t="shared" si="63"/>
        <v>0</v>
      </c>
      <c r="GO12" s="540">
        <f t="shared" si="174"/>
        <v>0</v>
      </c>
      <c r="GP12" s="538"/>
      <c r="GQ12" s="539">
        <f t="shared" si="64"/>
        <v>0</v>
      </c>
      <c r="GR12" s="540">
        <f t="shared" si="175"/>
        <v>0</v>
      </c>
      <c r="GS12" s="538"/>
      <c r="GT12" s="539">
        <f t="shared" si="65"/>
        <v>0</v>
      </c>
      <c r="GU12" s="540">
        <f t="shared" si="176"/>
        <v>0</v>
      </c>
      <c r="GV12" s="538"/>
      <c r="GW12" s="539">
        <f t="shared" si="66"/>
        <v>0</v>
      </c>
      <c r="GX12" s="540">
        <f t="shared" si="177"/>
        <v>0</v>
      </c>
      <c r="GY12" s="538"/>
      <c r="GZ12" s="539">
        <f t="shared" si="67"/>
        <v>0</v>
      </c>
      <c r="HA12" s="540">
        <f t="shared" si="178"/>
        <v>0</v>
      </c>
      <c r="HB12" s="538"/>
      <c r="HC12" s="539">
        <f t="shared" si="68"/>
        <v>0</v>
      </c>
      <c r="HD12" s="540">
        <f t="shared" si="179"/>
        <v>0</v>
      </c>
      <c r="HE12" s="538"/>
      <c r="HF12" s="539">
        <f t="shared" si="69"/>
        <v>0</v>
      </c>
      <c r="HG12" s="540">
        <f t="shared" si="180"/>
        <v>0</v>
      </c>
      <c r="HH12" s="538"/>
      <c r="HI12" s="539">
        <f t="shared" si="70"/>
        <v>0</v>
      </c>
      <c r="HJ12" s="540">
        <f t="shared" si="181"/>
        <v>0</v>
      </c>
      <c r="HK12" s="538"/>
      <c r="HL12" s="539">
        <f t="shared" si="71"/>
        <v>0</v>
      </c>
      <c r="HM12" s="540">
        <f t="shared" si="182"/>
        <v>0</v>
      </c>
      <c r="HN12" s="538">
        <v>1134</v>
      </c>
      <c r="HO12" s="539">
        <f t="shared" si="72"/>
        <v>24.349917330527582</v>
      </c>
      <c r="HP12" s="540">
        <f t="shared" si="183"/>
        <v>0</v>
      </c>
      <c r="HQ12" s="538"/>
      <c r="HR12" s="539">
        <f t="shared" si="73"/>
        <v>0</v>
      </c>
      <c r="HS12" s="540">
        <f t="shared" si="184"/>
        <v>0</v>
      </c>
      <c r="HT12" s="538">
        <v>85</v>
      </c>
      <c r="HU12" s="539">
        <f t="shared" si="74"/>
        <v>1.8251701702776406</v>
      </c>
      <c r="HV12" s="540">
        <f t="shared" si="185"/>
        <v>0</v>
      </c>
      <c r="HW12" s="538">
        <v>15</v>
      </c>
      <c r="HX12" s="539">
        <f t="shared" si="75"/>
        <v>0.32208885357840716</v>
      </c>
      <c r="HY12" s="540">
        <f t="shared" si="186"/>
        <v>0</v>
      </c>
      <c r="HZ12" s="538">
        <v>30</v>
      </c>
      <c r="IA12" s="539">
        <f t="shared" si="76"/>
        <v>0.64417770715681433</v>
      </c>
      <c r="IB12" s="540">
        <f t="shared" si="187"/>
        <v>0</v>
      </c>
      <c r="IC12" s="538">
        <v>30</v>
      </c>
      <c r="ID12" s="539">
        <f t="shared" si="77"/>
        <v>0.64417770715681433</v>
      </c>
      <c r="IE12" s="540">
        <f t="shared" si="188"/>
        <v>0</v>
      </c>
      <c r="IF12" s="538">
        <v>0</v>
      </c>
      <c r="IG12" s="539">
        <f t="shared" si="78"/>
        <v>0</v>
      </c>
      <c r="IH12" s="540">
        <f t="shared" si="189"/>
        <v>0</v>
      </c>
      <c r="II12" s="538"/>
      <c r="IJ12" s="539">
        <f t="shared" si="79"/>
        <v>0</v>
      </c>
      <c r="IK12" s="540">
        <f t="shared" si="190"/>
        <v>0</v>
      </c>
      <c r="IL12" s="538"/>
      <c r="IM12" s="539">
        <f t="shared" si="80"/>
        <v>0</v>
      </c>
      <c r="IN12" s="540">
        <f t="shared" si="191"/>
        <v>0</v>
      </c>
      <c r="IO12" s="538">
        <v>75</v>
      </c>
      <c r="IP12" s="539">
        <f t="shared" si="81"/>
        <v>1.6104442678920359</v>
      </c>
      <c r="IQ12" s="540">
        <f t="shared" si="192"/>
        <v>0</v>
      </c>
      <c r="IR12" s="538">
        <v>10</v>
      </c>
      <c r="IS12" s="539">
        <f t="shared" si="82"/>
        <v>0.21472590238560479</v>
      </c>
      <c r="IT12" s="540">
        <f t="shared" si="193"/>
        <v>0</v>
      </c>
      <c r="IU12" s="538"/>
      <c r="IV12" s="539">
        <f t="shared" si="83"/>
        <v>0</v>
      </c>
      <c r="IW12" s="540">
        <f t="shared" si="194"/>
        <v>0</v>
      </c>
      <c r="IX12" s="538">
        <v>5</v>
      </c>
      <c r="IY12" s="539">
        <f t="shared" si="84"/>
        <v>0.1073629511928024</v>
      </c>
      <c r="IZ12" s="540">
        <f t="shared" si="195"/>
        <v>0</v>
      </c>
      <c r="JA12" s="538"/>
      <c r="JB12" s="539">
        <f t="shared" si="85"/>
        <v>0</v>
      </c>
      <c r="JC12" s="540">
        <f t="shared" si="196"/>
        <v>0</v>
      </c>
      <c r="JD12" s="538"/>
      <c r="JE12" s="539">
        <f t="shared" si="86"/>
        <v>0</v>
      </c>
      <c r="JF12" s="540">
        <f t="shared" si="197"/>
        <v>0</v>
      </c>
      <c r="JG12" s="538">
        <v>40</v>
      </c>
      <c r="JH12" s="540" t="str">
        <f t="shared" si="87"/>
        <v>0</v>
      </c>
      <c r="JI12" s="540" t="str">
        <f t="shared" si="88"/>
        <v>0</v>
      </c>
      <c r="JJ12" s="538">
        <v>40</v>
      </c>
      <c r="JK12" s="540" t="str">
        <f t="shared" si="89"/>
        <v>0</v>
      </c>
      <c r="JL12" s="540" t="str">
        <f t="shared" si="90"/>
        <v>0</v>
      </c>
      <c r="JM12" s="538"/>
      <c r="JN12" s="540" t="str">
        <f t="shared" si="91"/>
        <v>0</v>
      </c>
      <c r="JO12" s="540" t="str">
        <f t="shared" si="92"/>
        <v>0</v>
      </c>
      <c r="JP12" s="538"/>
      <c r="JQ12" s="540" t="str">
        <f t="shared" si="93"/>
        <v>0</v>
      </c>
      <c r="JR12" s="540" t="str">
        <f t="shared" si="94"/>
        <v>0</v>
      </c>
      <c r="JS12" s="538"/>
      <c r="JT12" s="540" t="str">
        <f t="shared" si="95"/>
        <v>0</v>
      </c>
      <c r="JU12" s="540" t="str">
        <f t="shared" si="96"/>
        <v>0</v>
      </c>
      <c r="JV12" s="538"/>
      <c r="JW12" s="540" t="str">
        <f t="shared" si="97"/>
        <v>0</v>
      </c>
      <c r="JX12" s="540" t="str">
        <f t="shared" si="98"/>
        <v>0</v>
      </c>
      <c r="JY12" s="538"/>
      <c r="JZ12" s="540" t="str">
        <f t="shared" si="99"/>
        <v>0</v>
      </c>
      <c r="KA12" s="540" t="str">
        <f t="shared" si="100"/>
        <v>0</v>
      </c>
      <c r="KB12" s="538"/>
      <c r="KC12" s="540" t="str">
        <f t="shared" si="101"/>
        <v>0</v>
      </c>
      <c r="KD12" s="540" t="str">
        <f t="shared" si="102"/>
        <v>0</v>
      </c>
      <c r="KE12" s="538"/>
      <c r="KF12" s="540" t="str">
        <f t="shared" si="103"/>
        <v>0</v>
      </c>
      <c r="KG12" s="540" t="str">
        <f t="shared" si="104"/>
        <v>0</v>
      </c>
      <c r="KH12" s="538"/>
      <c r="KI12" s="540" t="str">
        <f t="shared" si="105"/>
        <v>0</v>
      </c>
      <c r="KJ12" s="540" t="str">
        <f t="shared" si="106"/>
        <v>0</v>
      </c>
      <c r="KK12" s="538"/>
      <c r="KL12" s="540" t="str">
        <f t="shared" si="107"/>
        <v>0</v>
      </c>
      <c r="KM12" s="540" t="str">
        <f t="shared" si="108"/>
        <v>0</v>
      </c>
      <c r="KN12" s="538"/>
      <c r="KO12" s="540" t="str">
        <f t="shared" si="109"/>
        <v>0</v>
      </c>
      <c r="KP12" s="540" t="str">
        <f t="shared" si="110"/>
        <v>0</v>
      </c>
      <c r="KQ12" s="540">
        <f t="shared" si="111"/>
        <v>0</v>
      </c>
      <c r="KR12" s="540">
        <f t="shared" si="198"/>
        <v>0</v>
      </c>
      <c r="KS12" s="268">
        <f t="shared" si="199"/>
        <v>2766.5002424918443</v>
      </c>
    </row>
    <row r="13" spans="1:305" ht="15" customHeight="1">
      <c r="A13" s="270">
        <f t="shared" si="200"/>
        <v>45905</v>
      </c>
      <c r="B13" s="271" t="str">
        <f>+Report1!B13</f>
        <v>Napkin</v>
      </c>
      <c r="C13" s="271" t="str">
        <f>+Report1!C13</f>
        <v>15,5</v>
      </c>
      <c r="D13" s="272">
        <f>+Report1!P13</f>
        <v>48.736999999999995</v>
      </c>
      <c r="E13" s="273">
        <f>+Report1!R13</f>
        <v>47.639000000000003</v>
      </c>
      <c r="F13" s="538"/>
      <c r="G13" s="539">
        <f t="shared" si="0"/>
        <v>0</v>
      </c>
      <c r="H13" s="540">
        <f t="shared" si="112"/>
        <v>0</v>
      </c>
      <c r="I13" s="538">
        <v>0</v>
      </c>
      <c r="J13" s="539">
        <f t="shared" si="1"/>
        <v>0</v>
      </c>
      <c r="K13" s="540">
        <f t="shared" si="113"/>
        <v>0</v>
      </c>
      <c r="L13" s="538"/>
      <c r="M13" s="539">
        <f t="shared" si="2"/>
        <v>0</v>
      </c>
      <c r="N13" s="540">
        <f t="shared" si="114"/>
        <v>0</v>
      </c>
      <c r="O13" s="538">
        <v>5.9999999999999716</v>
      </c>
      <c r="P13" s="539">
        <f t="shared" si="3"/>
        <v>0.1259472281114207</v>
      </c>
      <c r="Q13" s="540">
        <f t="shared" si="115"/>
        <v>0</v>
      </c>
      <c r="R13" s="538"/>
      <c r="S13" s="539">
        <f t="shared" si="4"/>
        <v>0</v>
      </c>
      <c r="T13" s="540">
        <f t="shared" si="116"/>
        <v>0</v>
      </c>
      <c r="U13" s="538">
        <v>10.249999999999972</v>
      </c>
      <c r="V13" s="539">
        <f t="shared" si="5"/>
        <v>0.21515984802367746</v>
      </c>
      <c r="W13" s="540">
        <f t="shared" si="117"/>
        <v>0</v>
      </c>
      <c r="X13" s="538"/>
      <c r="Y13" s="539">
        <f t="shared" si="6"/>
        <v>0</v>
      </c>
      <c r="Z13" s="540">
        <f t="shared" si="118"/>
        <v>0</v>
      </c>
      <c r="AA13" s="538"/>
      <c r="AB13" s="539">
        <f t="shared" si="7"/>
        <v>0</v>
      </c>
      <c r="AC13" s="540">
        <f t="shared" si="119"/>
        <v>0</v>
      </c>
      <c r="AD13" s="538"/>
      <c r="AE13" s="539">
        <f t="shared" si="8"/>
        <v>0</v>
      </c>
      <c r="AF13" s="540">
        <f t="shared" si="120"/>
        <v>0</v>
      </c>
      <c r="AG13" s="538"/>
      <c r="AH13" s="539">
        <f t="shared" si="9"/>
        <v>0</v>
      </c>
      <c r="AI13" s="540">
        <f t="shared" si="121"/>
        <v>0</v>
      </c>
      <c r="AJ13" s="538"/>
      <c r="AK13" s="539">
        <f t="shared" si="10"/>
        <v>0</v>
      </c>
      <c r="AL13" s="540">
        <f t="shared" si="122"/>
        <v>0</v>
      </c>
      <c r="AM13" s="538">
        <v>42.73580000000004</v>
      </c>
      <c r="AN13" s="539">
        <f t="shared" si="11"/>
        <v>0.89707592518734725</v>
      </c>
      <c r="AO13" s="540">
        <f t="shared" si="123"/>
        <v>0</v>
      </c>
      <c r="AP13" s="538"/>
      <c r="AQ13" s="539">
        <f t="shared" si="12"/>
        <v>0</v>
      </c>
      <c r="AR13" s="540">
        <f t="shared" si="124"/>
        <v>0</v>
      </c>
      <c r="AS13" s="538"/>
      <c r="AT13" s="539">
        <f t="shared" si="13"/>
        <v>0</v>
      </c>
      <c r="AU13" s="540">
        <f t="shared" si="125"/>
        <v>0</v>
      </c>
      <c r="AV13" s="538">
        <v>4.1624999999999659</v>
      </c>
      <c r="AW13" s="539">
        <f t="shared" si="14"/>
        <v>8.7375889502297813E-2</v>
      </c>
      <c r="AX13" s="540">
        <f t="shared" si="126"/>
        <v>0</v>
      </c>
      <c r="AY13" s="538">
        <v>66.405600000000021</v>
      </c>
      <c r="AZ13" s="539">
        <f t="shared" si="15"/>
        <v>1.3939335418459669</v>
      </c>
      <c r="BA13" s="540">
        <f t="shared" si="127"/>
        <v>0</v>
      </c>
      <c r="BB13" s="538"/>
      <c r="BC13" s="539">
        <f t="shared" si="16"/>
        <v>0</v>
      </c>
      <c r="BD13" s="540">
        <f t="shared" si="128"/>
        <v>0</v>
      </c>
      <c r="BE13" s="538"/>
      <c r="BF13" s="539">
        <f t="shared" si="17"/>
        <v>0</v>
      </c>
      <c r="BG13" s="540">
        <f t="shared" si="129"/>
        <v>0</v>
      </c>
      <c r="BH13" s="538"/>
      <c r="BI13" s="539">
        <f t="shared" si="18"/>
        <v>0</v>
      </c>
      <c r="BJ13" s="540">
        <f t="shared" si="130"/>
        <v>0</v>
      </c>
      <c r="BK13" s="538"/>
      <c r="BL13" s="539">
        <f t="shared" si="19"/>
        <v>0</v>
      </c>
      <c r="BM13" s="540">
        <f t="shared" si="131"/>
        <v>0</v>
      </c>
      <c r="BN13" s="538"/>
      <c r="BO13" s="539">
        <f t="shared" si="20"/>
        <v>0</v>
      </c>
      <c r="BP13" s="540">
        <f t="shared" si="132"/>
        <v>0</v>
      </c>
      <c r="BQ13" s="538"/>
      <c r="BR13" s="539">
        <f t="shared" si="21"/>
        <v>0</v>
      </c>
      <c r="BS13" s="540">
        <f t="shared" si="133"/>
        <v>0</v>
      </c>
      <c r="BT13" s="538"/>
      <c r="BU13" s="539">
        <f t="shared" si="22"/>
        <v>0</v>
      </c>
      <c r="BV13" s="540">
        <f t="shared" si="134"/>
        <v>0</v>
      </c>
      <c r="BW13" s="538"/>
      <c r="BX13" s="539">
        <f t="shared" si="23"/>
        <v>0</v>
      </c>
      <c r="BY13" s="540">
        <f t="shared" si="135"/>
        <v>0</v>
      </c>
      <c r="BZ13" s="538">
        <v>0</v>
      </c>
      <c r="CA13" s="539">
        <f t="shared" si="24"/>
        <v>0</v>
      </c>
      <c r="CB13" s="540">
        <f t="shared" si="136"/>
        <v>0</v>
      </c>
      <c r="CC13" s="538">
        <v>0</v>
      </c>
      <c r="CD13" s="539">
        <f t="shared" si="25"/>
        <v>0</v>
      </c>
      <c r="CE13" s="540">
        <f t="shared" si="137"/>
        <v>0</v>
      </c>
      <c r="CF13" s="538">
        <v>0</v>
      </c>
      <c r="CG13" s="539">
        <f t="shared" si="26"/>
        <v>0</v>
      </c>
      <c r="CH13" s="540">
        <f t="shared" si="138"/>
        <v>0</v>
      </c>
      <c r="CI13" s="538">
        <v>0</v>
      </c>
      <c r="CJ13" s="539">
        <f t="shared" si="27"/>
        <v>0</v>
      </c>
      <c r="CK13" s="540">
        <f t="shared" si="139"/>
        <v>0</v>
      </c>
      <c r="CL13" s="538"/>
      <c r="CM13" s="539">
        <f t="shared" si="28"/>
        <v>0</v>
      </c>
      <c r="CN13" s="540">
        <f t="shared" si="140"/>
        <v>0</v>
      </c>
      <c r="CO13" s="538"/>
      <c r="CP13" s="539">
        <f t="shared" si="29"/>
        <v>0</v>
      </c>
      <c r="CQ13" s="540">
        <f t="shared" si="141"/>
        <v>0</v>
      </c>
      <c r="CR13" s="538"/>
      <c r="CS13" s="539">
        <f t="shared" si="30"/>
        <v>0</v>
      </c>
      <c r="CT13" s="540">
        <f t="shared" si="142"/>
        <v>0</v>
      </c>
      <c r="CU13" s="538"/>
      <c r="CV13" s="539">
        <f t="shared" si="31"/>
        <v>0</v>
      </c>
      <c r="CW13" s="540">
        <f t="shared" si="143"/>
        <v>0</v>
      </c>
      <c r="CX13" s="538"/>
      <c r="CY13" s="539">
        <f t="shared" si="32"/>
        <v>0</v>
      </c>
      <c r="CZ13" s="540">
        <f t="shared" si="144"/>
        <v>0</v>
      </c>
      <c r="DA13" s="538">
        <v>239.06352941176465</v>
      </c>
      <c r="DB13" s="539">
        <f t="shared" si="33"/>
        <v>5.0182314786574995</v>
      </c>
      <c r="DC13" s="540">
        <f t="shared" si="145"/>
        <v>0</v>
      </c>
      <c r="DD13" s="538"/>
      <c r="DE13" s="539">
        <f t="shared" si="34"/>
        <v>0</v>
      </c>
      <c r="DF13" s="540">
        <f t="shared" si="146"/>
        <v>0</v>
      </c>
      <c r="DG13" s="538"/>
      <c r="DH13" s="539">
        <f t="shared" si="35"/>
        <v>0</v>
      </c>
      <c r="DI13" s="540">
        <v>0</v>
      </c>
      <c r="DJ13" s="538"/>
      <c r="DK13" s="539">
        <f t="shared" si="36"/>
        <v>0</v>
      </c>
      <c r="DL13" s="540">
        <f t="shared" si="147"/>
        <v>0</v>
      </c>
      <c r="DM13" s="538"/>
      <c r="DN13" s="539">
        <f t="shared" si="37"/>
        <v>0</v>
      </c>
      <c r="DO13" s="540">
        <f t="shared" si="148"/>
        <v>0</v>
      </c>
      <c r="DP13" s="538"/>
      <c r="DQ13" s="539">
        <f t="shared" si="38"/>
        <v>0</v>
      </c>
      <c r="DR13" s="540">
        <f t="shared" si="149"/>
        <v>0</v>
      </c>
      <c r="DS13" s="538"/>
      <c r="DT13" s="539">
        <f t="shared" si="39"/>
        <v>0</v>
      </c>
      <c r="DU13" s="540">
        <f t="shared" si="150"/>
        <v>0</v>
      </c>
      <c r="DV13" s="538"/>
      <c r="DW13" s="539">
        <f t="shared" si="40"/>
        <v>0</v>
      </c>
      <c r="DX13" s="540">
        <f t="shared" si="151"/>
        <v>0</v>
      </c>
      <c r="DY13" s="538"/>
      <c r="DZ13" s="539">
        <f t="shared" si="41"/>
        <v>0</v>
      </c>
      <c r="EA13" s="540">
        <f t="shared" si="152"/>
        <v>0</v>
      </c>
      <c r="EB13" s="538">
        <v>932.52260000000024</v>
      </c>
      <c r="EC13" s="539">
        <f t="shared" si="42"/>
        <v>19.574772770209286</v>
      </c>
      <c r="ED13" s="540">
        <f t="shared" si="153"/>
        <v>0</v>
      </c>
      <c r="EE13" s="538">
        <v>11.860465116279101</v>
      </c>
      <c r="EF13" s="539">
        <f t="shared" si="43"/>
        <v>0.24896545091792652</v>
      </c>
      <c r="EG13" s="540">
        <f t="shared" si="154"/>
        <v>0</v>
      </c>
      <c r="EH13" s="538">
        <v>3</v>
      </c>
      <c r="EI13" s="539">
        <f t="shared" si="44"/>
        <v>6.2973614055710656E-2</v>
      </c>
      <c r="EJ13" s="540">
        <f t="shared" si="155"/>
        <v>0</v>
      </c>
      <c r="EK13" s="538"/>
      <c r="EL13" s="539">
        <f t="shared" si="45"/>
        <v>0</v>
      </c>
      <c r="EM13" s="540">
        <f t="shared" si="156"/>
        <v>0</v>
      </c>
      <c r="EN13" s="538"/>
      <c r="EO13" s="539">
        <f t="shared" si="46"/>
        <v>0</v>
      </c>
      <c r="EP13" s="540">
        <f t="shared" si="157"/>
        <v>0</v>
      </c>
      <c r="EQ13" s="538"/>
      <c r="ER13" s="539">
        <f t="shared" si="47"/>
        <v>0</v>
      </c>
      <c r="ES13" s="540">
        <f t="shared" si="158"/>
        <v>0</v>
      </c>
      <c r="ET13" s="538"/>
      <c r="EU13" s="539">
        <f t="shared" si="48"/>
        <v>0</v>
      </c>
      <c r="EV13" s="540">
        <f t="shared" si="159"/>
        <v>0</v>
      </c>
      <c r="EW13" s="538"/>
      <c r="EX13" s="539">
        <f t="shared" si="49"/>
        <v>0</v>
      </c>
      <c r="EY13" s="540">
        <f t="shared" si="160"/>
        <v>0</v>
      </c>
      <c r="EZ13" s="538"/>
      <c r="FA13" s="539">
        <f t="shared" si="50"/>
        <v>0</v>
      </c>
      <c r="FB13" s="540">
        <f t="shared" si="161"/>
        <v>0</v>
      </c>
      <c r="FC13" s="538"/>
      <c r="FD13" s="539">
        <f t="shared" si="51"/>
        <v>0</v>
      </c>
      <c r="FE13" s="540">
        <f t="shared" si="162"/>
        <v>0</v>
      </c>
      <c r="FF13" s="538"/>
      <c r="FG13" s="539">
        <f t="shared" si="52"/>
        <v>0</v>
      </c>
      <c r="FH13" s="540">
        <f t="shared" si="163"/>
        <v>0</v>
      </c>
      <c r="FI13" s="538"/>
      <c r="FJ13" s="539">
        <f t="shared" si="53"/>
        <v>0</v>
      </c>
      <c r="FK13" s="540">
        <f t="shared" si="164"/>
        <v>0</v>
      </c>
      <c r="FL13" s="538"/>
      <c r="FM13" s="539">
        <f t="shared" si="54"/>
        <v>0</v>
      </c>
      <c r="FN13" s="540">
        <f t="shared" si="165"/>
        <v>0</v>
      </c>
      <c r="FO13" s="538"/>
      <c r="FP13" s="539">
        <f t="shared" si="55"/>
        <v>0</v>
      </c>
      <c r="FQ13" s="540">
        <f t="shared" si="166"/>
        <v>0</v>
      </c>
      <c r="FR13" s="538"/>
      <c r="FS13" s="539">
        <f t="shared" si="56"/>
        <v>0</v>
      </c>
      <c r="FT13" s="540">
        <f t="shared" si="167"/>
        <v>0</v>
      </c>
      <c r="FU13" s="538"/>
      <c r="FV13" s="539">
        <f t="shared" si="57"/>
        <v>0</v>
      </c>
      <c r="FW13" s="540">
        <f t="shared" si="168"/>
        <v>0</v>
      </c>
      <c r="FX13" s="538"/>
      <c r="FY13" s="539">
        <f t="shared" si="58"/>
        <v>0</v>
      </c>
      <c r="FZ13" s="540">
        <f t="shared" si="169"/>
        <v>0</v>
      </c>
      <c r="GA13" s="538"/>
      <c r="GB13" s="539">
        <f t="shared" si="59"/>
        <v>0</v>
      </c>
      <c r="GC13" s="540">
        <f t="shared" si="170"/>
        <v>0</v>
      </c>
      <c r="GD13" s="538"/>
      <c r="GE13" s="539">
        <f t="shared" si="60"/>
        <v>0</v>
      </c>
      <c r="GF13" s="540">
        <f t="shared" si="171"/>
        <v>0</v>
      </c>
      <c r="GG13" s="538">
        <v>5</v>
      </c>
      <c r="GH13" s="539">
        <f t="shared" si="61"/>
        <v>0.10495602342618442</v>
      </c>
      <c r="GI13" s="540">
        <f t="shared" si="172"/>
        <v>0</v>
      </c>
      <c r="GJ13" s="538">
        <v>5</v>
      </c>
      <c r="GK13" s="539">
        <f t="shared" si="62"/>
        <v>0.10495602342618442</v>
      </c>
      <c r="GL13" s="540">
        <f t="shared" si="173"/>
        <v>0</v>
      </c>
      <c r="GM13" s="538">
        <v>0</v>
      </c>
      <c r="GN13" s="539">
        <f t="shared" si="63"/>
        <v>0</v>
      </c>
      <c r="GO13" s="540">
        <f t="shared" si="174"/>
        <v>0</v>
      </c>
      <c r="GP13" s="538"/>
      <c r="GQ13" s="539">
        <f t="shared" si="64"/>
        <v>0</v>
      </c>
      <c r="GR13" s="540">
        <f t="shared" si="175"/>
        <v>0</v>
      </c>
      <c r="GS13" s="538"/>
      <c r="GT13" s="539">
        <f t="shared" si="65"/>
        <v>0</v>
      </c>
      <c r="GU13" s="540">
        <f t="shared" si="176"/>
        <v>0</v>
      </c>
      <c r="GV13" s="538"/>
      <c r="GW13" s="539">
        <f t="shared" si="66"/>
        <v>0</v>
      </c>
      <c r="GX13" s="540">
        <f t="shared" si="177"/>
        <v>0</v>
      </c>
      <c r="GY13" s="538"/>
      <c r="GZ13" s="539">
        <f t="shared" si="67"/>
        <v>0</v>
      </c>
      <c r="HA13" s="540">
        <f t="shared" si="178"/>
        <v>0</v>
      </c>
      <c r="HB13" s="538"/>
      <c r="HC13" s="539">
        <f t="shared" si="68"/>
        <v>0</v>
      </c>
      <c r="HD13" s="540">
        <f t="shared" si="179"/>
        <v>0</v>
      </c>
      <c r="HE13" s="538"/>
      <c r="HF13" s="539">
        <f t="shared" si="69"/>
        <v>0</v>
      </c>
      <c r="HG13" s="540">
        <f t="shared" si="180"/>
        <v>0</v>
      </c>
      <c r="HH13" s="538"/>
      <c r="HI13" s="539">
        <f t="shared" si="70"/>
        <v>0</v>
      </c>
      <c r="HJ13" s="540">
        <f t="shared" si="181"/>
        <v>0</v>
      </c>
      <c r="HK13" s="538"/>
      <c r="HL13" s="539">
        <f t="shared" si="71"/>
        <v>0</v>
      </c>
      <c r="HM13" s="540">
        <f t="shared" si="182"/>
        <v>0</v>
      </c>
      <c r="HN13" s="538">
        <v>1134</v>
      </c>
      <c r="HO13" s="539">
        <f t="shared" si="72"/>
        <v>23.804026113058626</v>
      </c>
      <c r="HP13" s="540">
        <f t="shared" si="183"/>
        <v>0</v>
      </c>
      <c r="HQ13" s="538"/>
      <c r="HR13" s="539">
        <f t="shared" si="73"/>
        <v>0</v>
      </c>
      <c r="HS13" s="540">
        <f t="shared" si="184"/>
        <v>0</v>
      </c>
      <c r="HT13" s="538">
        <v>60</v>
      </c>
      <c r="HU13" s="539">
        <f t="shared" si="74"/>
        <v>1.2594722811142132</v>
      </c>
      <c r="HV13" s="540">
        <f t="shared" si="185"/>
        <v>0</v>
      </c>
      <c r="HW13" s="538">
        <v>10</v>
      </c>
      <c r="HX13" s="539">
        <f t="shared" si="75"/>
        <v>0.20991204685236883</v>
      </c>
      <c r="HY13" s="540">
        <f t="shared" si="186"/>
        <v>0</v>
      </c>
      <c r="HZ13" s="538">
        <v>25</v>
      </c>
      <c r="IA13" s="539">
        <f t="shared" si="76"/>
        <v>0.5247801171309221</v>
      </c>
      <c r="IB13" s="540">
        <f t="shared" si="187"/>
        <v>0</v>
      </c>
      <c r="IC13" s="538">
        <v>30</v>
      </c>
      <c r="ID13" s="539">
        <f t="shared" si="77"/>
        <v>0.62973614055710658</v>
      </c>
      <c r="IE13" s="540">
        <f t="shared" si="188"/>
        <v>0</v>
      </c>
      <c r="IF13" s="538">
        <v>0</v>
      </c>
      <c r="IG13" s="539">
        <f t="shared" si="78"/>
        <v>0</v>
      </c>
      <c r="IH13" s="540">
        <f t="shared" si="189"/>
        <v>0</v>
      </c>
      <c r="II13" s="538"/>
      <c r="IJ13" s="539">
        <f t="shared" si="79"/>
        <v>0</v>
      </c>
      <c r="IK13" s="540">
        <f t="shared" si="190"/>
        <v>0</v>
      </c>
      <c r="IL13" s="538"/>
      <c r="IM13" s="539">
        <f t="shared" si="80"/>
        <v>0</v>
      </c>
      <c r="IN13" s="540">
        <f t="shared" si="191"/>
        <v>0</v>
      </c>
      <c r="IO13" s="538">
        <v>100</v>
      </c>
      <c r="IP13" s="539">
        <f t="shared" si="81"/>
        <v>2.0991204685236884</v>
      </c>
      <c r="IQ13" s="540">
        <f t="shared" si="192"/>
        <v>0</v>
      </c>
      <c r="IR13" s="538">
        <v>5</v>
      </c>
      <c r="IS13" s="539">
        <f t="shared" si="82"/>
        <v>0.10495602342618442</v>
      </c>
      <c r="IT13" s="540">
        <f t="shared" si="193"/>
        <v>0</v>
      </c>
      <c r="IU13" s="538"/>
      <c r="IV13" s="539">
        <f t="shared" si="83"/>
        <v>0</v>
      </c>
      <c r="IW13" s="540">
        <f t="shared" si="194"/>
        <v>0</v>
      </c>
      <c r="IX13" s="538">
        <v>5</v>
      </c>
      <c r="IY13" s="539">
        <f t="shared" si="84"/>
        <v>0.10495602342618442</v>
      </c>
      <c r="IZ13" s="540">
        <f t="shared" si="195"/>
        <v>0</v>
      </c>
      <c r="JA13" s="538"/>
      <c r="JB13" s="539">
        <f t="shared" si="85"/>
        <v>0</v>
      </c>
      <c r="JC13" s="540">
        <f t="shared" si="196"/>
        <v>0</v>
      </c>
      <c r="JD13" s="538"/>
      <c r="JE13" s="539">
        <f t="shared" si="86"/>
        <v>0</v>
      </c>
      <c r="JF13" s="540">
        <f t="shared" si="197"/>
        <v>0</v>
      </c>
      <c r="JG13" s="538">
        <v>40</v>
      </c>
      <c r="JH13" s="540" t="str">
        <f t="shared" si="87"/>
        <v>0</v>
      </c>
      <c r="JI13" s="540" t="str">
        <f t="shared" si="88"/>
        <v>0</v>
      </c>
      <c r="JJ13" s="538">
        <v>40</v>
      </c>
      <c r="JK13" s="540" t="str">
        <f t="shared" si="89"/>
        <v>0</v>
      </c>
      <c r="JL13" s="540" t="str">
        <f t="shared" si="90"/>
        <v>0</v>
      </c>
      <c r="JM13" s="538"/>
      <c r="JN13" s="540" t="str">
        <f t="shared" si="91"/>
        <v>0</v>
      </c>
      <c r="JO13" s="540" t="str">
        <f t="shared" si="92"/>
        <v>0</v>
      </c>
      <c r="JP13" s="538"/>
      <c r="JQ13" s="540" t="str">
        <f t="shared" si="93"/>
        <v>0</v>
      </c>
      <c r="JR13" s="540" t="str">
        <f t="shared" si="94"/>
        <v>0</v>
      </c>
      <c r="JS13" s="538"/>
      <c r="JT13" s="540" t="str">
        <f t="shared" si="95"/>
        <v>0</v>
      </c>
      <c r="JU13" s="540" t="str">
        <f t="shared" si="96"/>
        <v>0</v>
      </c>
      <c r="JV13" s="538"/>
      <c r="JW13" s="540" t="str">
        <f t="shared" si="97"/>
        <v>0</v>
      </c>
      <c r="JX13" s="540" t="str">
        <f t="shared" si="98"/>
        <v>0</v>
      </c>
      <c r="JY13" s="538"/>
      <c r="JZ13" s="540" t="str">
        <f t="shared" si="99"/>
        <v>0</v>
      </c>
      <c r="KA13" s="540" t="str">
        <f t="shared" si="100"/>
        <v>0</v>
      </c>
      <c r="KB13" s="538"/>
      <c r="KC13" s="540" t="str">
        <f t="shared" si="101"/>
        <v>0</v>
      </c>
      <c r="KD13" s="540" t="str">
        <f t="shared" si="102"/>
        <v>0</v>
      </c>
      <c r="KE13" s="538"/>
      <c r="KF13" s="540" t="str">
        <f t="shared" si="103"/>
        <v>0</v>
      </c>
      <c r="KG13" s="540" t="str">
        <f t="shared" si="104"/>
        <v>0</v>
      </c>
      <c r="KH13" s="538"/>
      <c r="KI13" s="540" t="str">
        <f t="shared" si="105"/>
        <v>0</v>
      </c>
      <c r="KJ13" s="540" t="str">
        <f t="shared" si="106"/>
        <v>0</v>
      </c>
      <c r="KK13" s="538"/>
      <c r="KL13" s="540" t="str">
        <f t="shared" si="107"/>
        <v>0</v>
      </c>
      <c r="KM13" s="540" t="str">
        <f t="shared" si="108"/>
        <v>0</v>
      </c>
      <c r="KN13" s="538"/>
      <c r="KO13" s="540" t="str">
        <f t="shared" si="109"/>
        <v>0</v>
      </c>
      <c r="KP13" s="540" t="str">
        <f t="shared" si="110"/>
        <v>0</v>
      </c>
      <c r="KQ13" s="540">
        <f t="shared" si="111"/>
        <v>0</v>
      </c>
      <c r="KR13" s="540">
        <f t="shared" si="198"/>
        <v>0</v>
      </c>
      <c r="KS13" s="268">
        <f t="shared" si="199"/>
        <v>2775.0004945280439</v>
      </c>
    </row>
    <row r="14" spans="1:305" ht="15" customHeight="1">
      <c r="A14" s="270">
        <f t="shared" si="200"/>
        <v>45906</v>
      </c>
      <c r="B14" s="271" t="str">
        <f>+Report1!B14</f>
        <v>Napkin</v>
      </c>
      <c r="C14" s="271" t="str">
        <f>+Report1!C14</f>
        <v>15,5</v>
      </c>
      <c r="D14" s="272">
        <f>+Report1!P14</f>
        <v>48.213000000000001</v>
      </c>
      <c r="E14" s="273">
        <f>+Report1!R14</f>
        <v>47.774999999999999</v>
      </c>
      <c r="F14" s="538"/>
      <c r="G14" s="539">
        <f t="shared" si="0"/>
        <v>0</v>
      </c>
      <c r="H14" s="540">
        <f t="shared" si="112"/>
        <v>0</v>
      </c>
      <c r="I14" s="538">
        <v>0</v>
      </c>
      <c r="J14" s="539">
        <f t="shared" si="1"/>
        <v>0</v>
      </c>
      <c r="K14" s="540">
        <f t="shared" si="113"/>
        <v>0</v>
      </c>
      <c r="L14" s="538"/>
      <c r="M14" s="539">
        <f t="shared" si="2"/>
        <v>0</v>
      </c>
      <c r="N14" s="540">
        <f t="shared" si="114"/>
        <v>0</v>
      </c>
      <c r="O14" s="538">
        <v>6.0000000000000142</v>
      </c>
      <c r="P14" s="539">
        <f t="shared" si="3"/>
        <v>0.12558869701726874</v>
      </c>
      <c r="Q14" s="540">
        <f t="shared" si="115"/>
        <v>0</v>
      </c>
      <c r="R14" s="538"/>
      <c r="S14" s="539">
        <f t="shared" si="4"/>
        <v>0</v>
      </c>
      <c r="T14" s="540">
        <f t="shared" si="116"/>
        <v>0</v>
      </c>
      <c r="U14" s="538">
        <v>10.25</v>
      </c>
      <c r="V14" s="539">
        <f t="shared" si="5"/>
        <v>0.21454735740450026</v>
      </c>
      <c r="W14" s="540">
        <f t="shared" si="117"/>
        <v>0</v>
      </c>
      <c r="X14" s="538"/>
      <c r="Y14" s="539">
        <f t="shared" si="6"/>
        <v>0</v>
      </c>
      <c r="Z14" s="540">
        <f t="shared" si="118"/>
        <v>0</v>
      </c>
      <c r="AA14" s="538"/>
      <c r="AB14" s="539">
        <f t="shared" si="7"/>
        <v>0</v>
      </c>
      <c r="AC14" s="540">
        <f t="shared" si="119"/>
        <v>0</v>
      </c>
      <c r="AD14" s="538"/>
      <c r="AE14" s="539">
        <f t="shared" si="8"/>
        <v>0</v>
      </c>
      <c r="AF14" s="540">
        <f t="shared" si="120"/>
        <v>0</v>
      </c>
      <c r="AG14" s="538"/>
      <c r="AH14" s="539">
        <f t="shared" si="9"/>
        <v>0</v>
      </c>
      <c r="AI14" s="540">
        <f t="shared" si="121"/>
        <v>0</v>
      </c>
      <c r="AJ14" s="538"/>
      <c r="AK14" s="539">
        <f t="shared" si="10"/>
        <v>0</v>
      </c>
      <c r="AL14" s="540">
        <f t="shared" si="122"/>
        <v>0</v>
      </c>
      <c r="AM14" s="538">
        <v>34.16632179487182</v>
      </c>
      <c r="AN14" s="539">
        <f t="shared" si="11"/>
        <v>0.71515063934844214</v>
      </c>
      <c r="AO14" s="540">
        <f t="shared" si="123"/>
        <v>0</v>
      </c>
      <c r="AP14" s="538"/>
      <c r="AQ14" s="539">
        <f t="shared" si="12"/>
        <v>0</v>
      </c>
      <c r="AR14" s="540">
        <f t="shared" si="124"/>
        <v>0</v>
      </c>
      <c r="AS14" s="538"/>
      <c r="AT14" s="539">
        <f t="shared" si="13"/>
        <v>0</v>
      </c>
      <c r="AU14" s="540">
        <f t="shared" si="125"/>
        <v>0</v>
      </c>
      <c r="AV14" s="538">
        <v>8.3250000000000028</v>
      </c>
      <c r="AW14" s="539">
        <f t="shared" si="14"/>
        <v>0.17425431711146003</v>
      </c>
      <c r="AX14" s="540">
        <f t="shared" si="126"/>
        <v>0</v>
      </c>
      <c r="AY14" s="538">
        <v>69.998733333333334</v>
      </c>
      <c r="AZ14" s="539">
        <f t="shared" si="15"/>
        <v>1.4651749520320949</v>
      </c>
      <c r="BA14" s="540">
        <f t="shared" si="127"/>
        <v>0</v>
      </c>
      <c r="BB14" s="538"/>
      <c r="BC14" s="539">
        <f t="shared" si="16"/>
        <v>0</v>
      </c>
      <c r="BD14" s="540">
        <f t="shared" si="128"/>
        <v>0</v>
      </c>
      <c r="BE14" s="538"/>
      <c r="BF14" s="539">
        <f t="shared" si="17"/>
        <v>0</v>
      </c>
      <c r="BG14" s="540">
        <f t="shared" si="129"/>
        <v>0</v>
      </c>
      <c r="BH14" s="538"/>
      <c r="BI14" s="539">
        <f t="shared" si="18"/>
        <v>0</v>
      </c>
      <c r="BJ14" s="540">
        <f t="shared" si="130"/>
        <v>0</v>
      </c>
      <c r="BK14" s="538"/>
      <c r="BL14" s="539">
        <f t="shared" si="19"/>
        <v>0</v>
      </c>
      <c r="BM14" s="540">
        <f t="shared" si="131"/>
        <v>0</v>
      </c>
      <c r="BN14" s="538"/>
      <c r="BO14" s="539">
        <f t="shared" si="20"/>
        <v>0</v>
      </c>
      <c r="BP14" s="540">
        <f t="shared" si="132"/>
        <v>0</v>
      </c>
      <c r="BQ14" s="538"/>
      <c r="BR14" s="539">
        <f t="shared" si="21"/>
        <v>0</v>
      </c>
      <c r="BS14" s="540">
        <f t="shared" si="133"/>
        <v>0</v>
      </c>
      <c r="BT14" s="538"/>
      <c r="BU14" s="539">
        <f t="shared" si="22"/>
        <v>0</v>
      </c>
      <c r="BV14" s="540">
        <f t="shared" si="134"/>
        <v>0</v>
      </c>
      <c r="BW14" s="538"/>
      <c r="BX14" s="539">
        <f t="shared" si="23"/>
        <v>0</v>
      </c>
      <c r="BY14" s="540">
        <f t="shared" si="135"/>
        <v>0</v>
      </c>
      <c r="BZ14" s="538">
        <v>0</v>
      </c>
      <c r="CA14" s="539">
        <f t="shared" si="24"/>
        <v>0</v>
      </c>
      <c r="CB14" s="540">
        <f t="shared" si="136"/>
        <v>0</v>
      </c>
      <c r="CC14" s="538">
        <v>6.25</v>
      </c>
      <c r="CD14" s="539">
        <f t="shared" si="25"/>
        <v>0.13082155939298798</v>
      </c>
      <c r="CE14" s="540">
        <f t="shared" si="137"/>
        <v>0</v>
      </c>
      <c r="CF14" s="538">
        <v>2.9000000000000004</v>
      </c>
      <c r="CG14" s="539">
        <f t="shared" si="26"/>
        <v>6.0701203558346427E-2</v>
      </c>
      <c r="CH14" s="540">
        <f t="shared" si="138"/>
        <v>0</v>
      </c>
      <c r="CI14" s="538">
        <v>0</v>
      </c>
      <c r="CJ14" s="539">
        <f t="shared" si="27"/>
        <v>0</v>
      </c>
      <c r="CK14" s="540">
        <f t="shared" si="139"/>
        <v>0</v>
      </c>
      <c r="CL14" s="538"/>
      <c r="CM14" s="539">
        <f t="shared" si="28"/>
        <v>0</v>
      </c>
      <c r="CN14" s="540">
        <f t="shared" si="140"/>
        <v>0</v>
      </c>
      <c r="CO14" s="538"/>
      <c r="CP14" s="539">
        <f t="shared" si="29"/>
        <v>0</v>
      </c>
      <c r="CQ14" s="540">
        <f t="shared" si="141"/>
        <v>0</v>
      </c>
      <c r="CR14" s="538"/>
      <c r="CS14" s="539">
        <f t="shared" si="30"/>
        <v>0</v>
      </c>
      <c r="CT14" s="540">
        <f t="shared" si="142"/>
        <v>0</v>
      </c>
      <c r="CU14" s="538"/>
      <c r="CV14" s="539">
        <f t="shared" si="31"/>
        <v>0</v>
      </c>
      <c r="CW14" s="540">
        <f t="shared" si="143"/>
        <v>0</v>
      </c>
      <c r="CX14" s="538"/>
      <c r="CY14" s="539">
        <f t="shared" si="32"/>
        <v>0</v>
      </c>
      <c r="CZ14" s="540">
        <f t="shared" si="144"/>
        <v>0</v>
      </c>
      <c r="DA14" s="538">
        <v>279.41176470588238</v>
      </c>
      <c r="DB14" s="539">
        <f t="shared" si="33"/>
        <v>5.8484932434512276</v>
      </c>
      <c r="DC14" s="540">
        <f t="shared" si="145"/>
        <v>0</v>
      </c>
      <c r="DD14" s="538"/>
      <c r="DE14" s="539">
        <f t="shared" si="34"/>
        <v>0</v>
      </c>
      <c r="DF14" s="540">
        <f t="shared" si="146"/>
        <v>0</v>
      </c>
      <c r="DG14" s="538"/>
      <c r="DH14" s="539">
        <f t="shared" si="35"/>
        <v>0</v>
      </c>
      <c r="DI14" s="540">
        <f t="shared" ref="DI14:DI38" si="201">+DG14*$H$8</f>
        <v>0</v>
      </c>
      <c r="DJ14" s="538"/>
      <c r="DK14" s="539">
        <f t="shared" si="36"/>
        <v>0</v>
      </c>
      <c r="DL14" s="540">
        <f t="shared" si="147"/>
        <v>0</v>
      </c>
      <c r="DM14" s="538"/>
      <c r="DN14" s="539">
        <f t="shared" si="37"/>
        <v>0</v>
      </c>
      <c r="DO14" s="540">
        <f t="shared" si="148"/>
        <v>0</v>
      </c>
      <c r="DP14" s="538"/>
      <c r="DQ14" s="539">
        <f t="shared" si="38"/>
        <v>0</v>
      </c>
      <c r="DR14" s="540">
        <f t="shared" si="149"/>
        <v>0</v>
      </c>
      <c r="DS14" s="538"/>
      <c r="DT14" s="539">
        <f t="shared" si="39"/>
        <v>0</v>
      </c>
      <c r="DU14" s="540">
        <f t="shared" si="150"/>
        <v>0</v>
      </c>
      <c r="DV14" s="538"/>
      <c r="DW14" s="539">
        <f t="shared" si="40"/>
        <v>0</v>
      </c>
      <c r="DX14" s="540">
        <f t="shared" si="151"/>
        <v>0</v>
      </c>
      <c r="DY14" s="538"/>
      <c r="DZ14" s="539">
        <f t="shared" si="41"/>
        <v>0</v>
      </c>
      <c r="EA14" s="540">
        <f t="shared" si="152"/>
        <v>0</v>
      </c>
      <c r="EB14" s="538">
        <v>952.94117647058818</v>
      </c>
      <c r="EC14" s="539">
        <f t="shared" si="42"/>
        <v>19.94644011450734</v>
      </c>
      <c r="ED14" s="540">
        <f t="shared" si="153"/>
        <v>0</v>
      </c>
      <c r="EE14" s="538">
        <v>11.860465116279045</v>
      </c>
      <c r="EF14" s="539">
        <f t="shared" si="43"/>
        <v>0.24825672666204177</v>
      </c>
      <c r="EG14" s="540">
        <f t="shared" si="154"/>
        <v>0</v>
      </c>
      <c r="EH14" s="538">
        <v>2.5</v>
      </c>
      <c r="EI14" s="539">
        <f t="shared" si="44"/>
        <v>5.2328623757195186E-2</v>
      </c>
      <c r="EJ14" s="540">
        <f t="shared" si="155"/>
        <v>0</v>
      </c>
      <c r="EK14" s="538"/>
      <c r="EL14" s="539">
        <f t="shared" si="45"/>
        <v>0</v>
      </c>
      <c r="EM14" s="540">
        <f t="shared" si="156"/>
        <v>0</v>
      </c>
      <c r="EN14" s="538"/>
      <c r="EO14" s="539">
        <f t="shared" si="46"/>
        <v>0</v>
      </c>
      <c r="EP14" s="540">
        <f t="shared" si="157"/>
        <v>0</v>
      </c>
      <c r="EQ14" s="538"/>
      <c r="ER14" s="539">
        <f t="shared" si="47"/>
        <v>0</v>
      </c>
      <c r="ES14" s="540">
        <f t="shared" si="158"/>
        <v>0</v>
      </c>
      <c r="ET14" s="538"/>
      <c r="EU14" s="539">
        <f t="shared" si="48"/>
        <v>0</v>
      </c>
      <c r="EV14" s="540">
        <f t="shared" si="159"/>
        <v>0</v>
      </c>
      <c r="EW14" s="538"/>
      <c r="EX14" s="539">
        <f t="shared" si="49"/>
        <v>0</v>
      </c>
      <c r="EY14" s="540">
        <f t="shared" si="160"/>
        <v>0</v>
      </c>
      <c r="EZ14" s="538"/>
      <c r="FA14" s="539">
        <f t="shared" si="50"/>
        <v>0</v>
      </c>
      <c r="FB14" s="540">
        <f t="shared" si="161"/>
        <v>0</v>
      </c>
      <c r="FC14" s="538"/>
      <c r="FD14" s="539">
        <f t="shared" si="51"/>
        <v>0</v>
      </c>
      <c r="FE14" s="540">
        <f t="shared" si="162"/>
        <v>0</v>
      </c>
      <c r="FF14" s="538"/>
      <c r="FG14" s="539">
        <f t="shared" si="52"/>
        <v>0</v>
      </c>
      <c r="FH14" s="540">
        <f t="shared" si="163"/>
        <v>0</v>
      </c>
      <c r="FI14" s="538"/>
      <c r="FJ14" s="539">
        <f t="shared" si="53"/>
        <v>0</v>
      </c>
      <c r="FK14" s="540">
        <f t="shared" si="164"/>
        <v>0</v>
      </c>
      <c r="FL14" s="538"/>
      <c r="FM14" s="539">
        <f t="shared" si="54"/>
        <v>0</v>
      </c>
      <c r="FN14" s="540">
        <f t="shared" si="165"/>
        <v>0</v>
      </c>
      <c r="FO14" s="538"/>
      <c r="FP14" s="539">
        <f t="shared" si="55"/>
        <v>0</v>
      </c>
      <c r="FQ14" s="540">
        <f t="shared" si="166"/>
        <v>0</v>
      </c>
      <c r="FR14" s="538"/>
      <c r="FS14" s="539">
        <f t="shared" si="56"/>
        <v>0</v>
      </c>
      <c r="FT14" s="540">
        <f t="shared" si="167"/>
        <v>0</v>
      </c>
      <c r="FU14" s="538"/>
      <c r="FV14" s="539">
        <f t="shared" si="57"/>
        <v>0</v>
      </c>
      <c r="FW14" s="540">
        <f t="shared" si="168"/>
        <v>0</v>
      </c>
      <c r="FX14" s="538"/>
      <c r="FY14" s="539">
        <f t="shared" si="58"/>
        <v>0</v>
      </c>
      <c r="FZ14" s="540">
        <f t="shared" si="169"/>
        <v>0</v>
      </c>
      <c r="GA14" s="538"/>
      <c r="GB14" s="539">
        <f t="shared" si="59"/>
        <v>0</v>
      </c>
      <c r="GC14" s="540">
        <f t="shared" si="170"/>
        <v>0</v>
      </c>
      <c r="GD14" s="538"/>
      <c r="GE14" s="539">
        <f t="shared" si="60"/>
        <v>0</v>
      </c>
      <c r="GF14" s="540">
        <f t="shared" si="171"/>
        <v>0</v>
      </c>
      <c r="GG14" s="538">
        <v>5</v>
      </c>
      <c r="GH14" s="539">
        <f t="shared" si="61"/>
        <v>0.10465724751439037</v>
      </c>
      <c r="GI14" s="540">
        <f t="shared" si="172"/>
        <v>0</v>
      </c>
      <c r="GJ14" s="538">
        <v>5</v>
      </c>
      <c r="GK14" s="539">
        <f t="shared" si="62"/>
        <v>0.10465724751439037</v>
      </c>
      <c r="GL14" s="540">
        <f t="shared" si="173"/>
        <v>0</v>
      </c>
      <c r="GM14" s="538">
        <v>0</v>
      </c>
      <c r="GN14" s="539">
        <f t="shared" si="63"/>
        <v>0</v>
      </c>
      <c r="GO14" s="540">
        <f t="shared" si="174"/>
        <v>0</v>
      </c>
      <c r="GP14" s="538"/>
      <c r="GQ14" s="539">
        <f t="shared" si="64"/>
        <v>0</v>
      </c>
      <c r="GR14" s="540">
        <f t="shared" si="175"/>
        <v>0</v>
      </c>
      <c r="GS14" s="538"/>
      <c r="GT14" s="539">
        <f t="shared" si="65"/>
        <v>0</v>
      </c>
      <c r="GU14" s="540">
        <f t="shared" si="176"/>
        <v>0</v>
      </c>
      <c r="GV14" s="538"/>
      <c r="GW14" s="539">
        <f t="shared" si="66"/>
        <v>0</v>
      </c>
      <c r="GX14" s="540">
        <f t="shared" si="177"/>
        <v>0</v>
      </c>
      <c r="GY14" s="538"/>
      <c r="GZ14" s="539">
        <f t="shared" si="67"/>
        <v>0</v>
      </c>
      <c r="HA14" s="540">
        <f t="shared" si="178"/>
        <v>0</v>
      </c>
      <c r="HB14" s="538"/>
      <c r="HC14" s="539">
        <f t="shared" si="68"/>
        <v>0</v>
      </c>
      <c r="HD14" s="540">
        <f t="shared" si="179"/>
        <v>0</v>
      </c>
      <c r="HE14" s="538"/>
      <c r="HF14" s="539">
        <f t="shared" si="69"/>
        <v>0</v>
      </c>
      <c r="HG14" s="540">
        <f t="shared" si="180"/>
        <v>0</v>
      </c>
      <c r="HH14" s="538"/>
      <c r="HI14" s="539">
        <f t="shared" si="70"/>
        <v>0</v>
      </c>
      <c r="HJ14" s="540">
        <f t="shared" si="181"/>
        <v>0</v>
      </c>
      <c r="HK14" s="538"/>
      <c r="HL14" s="539">
        <f t="shared" si="71"/>
        <v>0</v>
      </c>
      <c r="HM14" s="540">
        <f t="shared" si="182"/>
        <v>0</v>
      </c>
      <c r="HN14" s="538">
        <v>1634</v>
      </c>
      <c r="HO14" s="539">
        <f t="shared" si="72"/>
        <v>34.201988487702778</v>
      </c>
      <c r="HP14" s="540">
        <f t="shared" si="183"/>
        <v>0</v>
      </c>
      <c r="HQ14" s="538"/>
      <c r="HR14" s="539">
        <f t="shared" si="73"/>
        <v>0</v>
      </c>
      <c r="HS14" s="540">
        <f t="shared" si="184"/>
        <v>0</v>
      </c>
      <c r="HT14" s="538">
        <v>60</v>
      </c>
      <c r="HU14" s="539">
        <f t="shared" si="74"/>
        <v>1.2558869701726845</v>
      </c>
      <c r="HV14" s="540">
        <f t="shared" si="185"/>
        <v>0</v>
      </c>
      <c r="HW14" s="538">
        <v>10</v>
      </c>
      <c r="HX14" s="539">
        <f t="shared" si="75"/>
        <v>0.20931449502878074</v>
      </c>
      <c r="HY14" s="540">
        <f t="shared" si="186"/>
        <v>0</v>
      </c>
      <c r="HZ14" s="538">
        <v>25</v>
      </c>
      <c r="IA14" s="539">
        <f t="shared" si="76"/>
        <v>0.52328623757195192</v>
      </c>
      <c r="IB14" s="540">
        <f t="shared" si="187"/>
        <v>0</v>
      </c>
      <c r="IC14" s="538">
        <v>30</v>
      </c>
      <c r="ID14" s="539">
        <f t="shared" si="77"/>
        <v>0.62794348508634223</v>
      </c>
      <c r="IE14" s="540">
        <f t="shared" si="188"/>
        <v>0</v>
      </c>
      <c r="IF14" s="538">
        <v>20</v>
      </c>
      <c r="IG14" s="539">
        <f t="shared" si="78"/>
        <v>0.41862899005756149</v>
      </c>
      <c r="IH14" s="540">
        <f t="shared" si="189"/>
        <v>0</v>
      </c>
      <c r="II14" s="538"/>
      <c r="IJ14" s="539">
        <f t="shared" si="79"/>
        <v>0</v>
      </c>
      <c r="IK14" s="540">
        <f t="shared" si="190"/>
        <v>0</v>
      </c>
      <c r="IL14" s="538"/>
      <c r="IM14" s="539">
        <f t="shared" si="80"/>
        <v>0</v>
      </c>
      <c r="IN14" s="540">
        <f t="shared" si="191"/>
        <v>0</v>
      </c>
      <c r="IO14" s="538">
        <v>80</v>
      </c>
      <c r="IP14" s="539">
        <f t="shared" si="81"/>
        <v>1.674515960230246</v>
      </c>
      <c r="IQ14" s="540">
        <f t="shared" si="192"/>
        <v>0</v>
      </c>
      <c r="IR14" s="538">
        <v>5</v>
      </c>
      <c r="IS14" s="539">
        <f t="shared" si="82"/>
        <v>0.10465724751439037</v>
      </c>
      <c r="IT14" s="540">
        <f t="shared" si="193"/>
        <v>0</v>
      </c>
      <c r="IU14" s="538"/>
      <c r="IV14" s="539">
        <f t="shared" si="83"/>
        <v>0</v>
      </c>
      <c r="IW14" s="540">
        <f t="shared" si="194"/>
        <v>0</v>
      </c>
      <c r="IX14" s="538">
        <v>5</v>
      </c>
      <c r="IY14" s="539">
        <f t="shared" si="84"/>
        <v>0.10465724751439037</v>
      </c>
      <c r="IZ14" s="540">
        <f t="shared" si="195"/>
        <v>0</v>
      </c>
      <c r="JA14" s="538"/>
      <c r="JB14" s="539">
        <f t="shared" si="85"/>
        <v>0</v>
      </c>
      <c r="JC14" s="540">
        <f t="shared" si="196"/>
        <v>0</v>
      </c>
      <c r="JD14" s="538"/>
      <c r="JE14" s="539">
        <f t="shared" si="86"/>
        <v>0</v>
      </c>
      <c r="JF14" s="540">
        <f t="shared" si="197"/>
        <v>0</v>
      </c>
      <c r="JG14" s="538">
        <v>35</v>
      </c>
      <c r="JH14" s="540" t="str">
        <f t="shared" si="87"/>
        <v>0</v>
      </c>
      <c r="JI14" s="540" t="str">
        <f t="shared" si="88"/>
        <v>0</v>
      </c>
      <c r="JJ14" s="538">
        <v>20</v>
      </c>
      <c r="JK14" s="540" t="str">
        <f t="shared" si="89"/>
        <v>0</v>
      </c>
      <c r="JL14" s="540" t="str">
        <f t="shared" si="90"/>
        <v>0</v>
      </c>
      <c r="JM14" s="538"/>
      <c r="JN14" s="540" t="str">
        <f t="shared" si="91"/>
        <v>0</v>
      </c>
      <c r="JO14" s="540" t="str">
        <f t="shared" si="92"/>
        <v>0</v>
      </c>
      <c r="JP14" s="538"/>
      <c r="JQ14" s="540" t="str">
        <f t="shared" si="93"/>
        <v>0</v>
      </c>
      <c r="JR14" s="540" t="str">
        <f t="shared" si="94"/>
        <v>0</v>
      </c>
      <c r="JS14" s="538"/>
      <c r="JT14" s="540" t="str">
        <f t="shared" si="95"/>
        <v>0</v>
      </c>
      <c r="JU14" s="540" t="str">
        <f t="shared" si="96"/>
        <v>0</v>
      </c>
      <c r="JV14" s="538"/>
      <c r="JW14" s="540" t="str">
        <f t="shared" si="97"/>
        <v>0</v>
      </c>
      <c r="JX14" s="540" t="str">
        <f t="shared" si="98"/>
        <v>0</v>
      </c>
      <c r="JY14" s="538"/>
      <c r="JZ14" s="540" t="str">
        <f t="shared" si="99"/>
        <v>0</v>
      </c>
      <c r="KA14" s="540" t="str">
        <f t="shared" si="100"/>
        <v>0</v>
      </c>
      <c r="KB14" s="538"/>
      <c r="KC14" s="540" t="str">
        <f t="shared" si="101"/>
        <v>0</v>
      </c>
      <c r="KD14" s="540" t="str">
        <f t="shared" si="102"/>
        <v>0</v>
      </c>
      <c r="KE14" s="538"/>
      <c r="KF14" s="540" t="str">
        <f t="shared" si="103"/>
        <v>0</v>
      </c>
      <c r="KG14" s="540" t="str">
        <f t="shared" si="104"/>
        <v>0</v>
      </c>
      <c r="KH14" s="538"/>
      <c r="KI14" s="540" t="str">
        <f t="shared" si="105"/>
        <v>0</v>
      </c>
      <c r="KJ14" s="540" t="str">
        <f t="shared" si="106"/>
        <v>0</v>
      </c>
      <c r="KK14" s="538"/>
      <c r="KL14" s="540" t="str">
        <f t="shared" si="107"/>
        <v>0</v>
      </c>
      <c r="KM14" s="540" t="str">
        <f t="shared" si="108"/>
        <v>0</v>
      </c>
      <c r="KN14" s="538"/>
      <c r="KO14" s="540" t="str">
        <f t="shared" si="109"/>
        <v>0</v>
      </c>
      <c r="KP14" s="540" t="str">
        <f t="shared" si="110"/>
        <v>0</v>
      </c>
      <c r="KQ14" s="540">
        <f t="shared" si="111"/>
        <v>0</v>
      </c>
      <c r="KR14" s="540">
        <f t="shared" si="198"/>
        <v>0</v>
      </c>
      <c r="KS14" s="268">
        <f t="shared" si="199"/>
        <v>3318.6034614209548</v>
      </c>
    </row>
    <row r="15" spans="1:305" ht="15" customHeight="1">
      <c r="A15" s="270">
        <f t="shared" si="200"/>
        <v>45907</v>
      </c>
      <c r="B15" s="271" t="str">
        <f>+Report1!B15</f>
        <v>Napkin</v>
      </c>
      <c r="C15" s="271" t="str">
        <f>+Report1!C15</f>
        <v>16/16,5/17</v>
      </c>
      <c r="D15" s="272">
        <f>+Report1!P15</f>
        <v>48.718000000000004</v>
      </c>
      <c r="E15" s="273">
        <f>+Report1!R15</f>
        <v>40.021999999999998</v>
      </c>
      <c r="F15" s="538"/>
      <c r="G15" s="539">
        <f t="shared" si="0"/>
        <v>0</v>
      </c>
      <c r="H15" s="540">
        <f t="shared" si="112"/>
        <v>0</v>
      </c>
      <c r="I15" s="538">
        <v>0</v>
      </c>
      <c r="J15" s="539">
        <f t="shared" si="1"/>
        <v>0</v>
      </c>
      <c r="K15" s="540">
        <f t="shared" si="113"/>
        <v>0</v>
      </c>
      <c r="L15" s="538"/>
      <c r="M15" s="539">
        <f t="shared" si="2"/>
        <v>0</v>
      </c>
      <c r="N15" s="540">
        <f t="shared" si="114"/>
        <v>0</v>
      </c>
      <c r="O15" s="538">
        <v>6.0000000000000142</v>
      </c>
      <c r="P15" s="539">
        <f t="shared" si="3"/>
        <v>0.14991754535005783</v>
      </c>
      <c r="Q15" s="540">
        <f t="shared" si="115"/>
        <v>0</v>
      </c>
      <c r="R15" s="538"/>
      <c r="S15" s="539">
        <f t="shared" si="4"/>
        <v>0</v>
      </c>
      <c r="T15" s="540">
        <f t="shared" si="116"/>
        <v>0</v>
      </c>
      <c r="U15" s="538">
        <v>10.25</v>
      </c>
      <c r="V15" s="539">
        <f t="shared" si="5"/>
        <v>0.25610913997301488</v>
      </c>
      <c r="W15" s="540">
        <f t="shared" si="117"/>
        <v>0</v>
      </c>
      <c r="X15" s="538"/>
      <c r="Y15" s="539">
        <f t="shared" si="6"/>
        <v>0</v>
      </c>
      <c r="Z15" s="540">
        <f t="shared" si="118"/>
        <v>0</v>
      </c>
      <c r="AA15" s="538"/>
      <c r="AB15" s="539">
        <f t="shared" si="7"/>
        <v>0</v>
      </c>
      <c r="AC15" s="540">
        <f t="shared" si="119"/>
        <v>0</v>
      </c>
      <c r="AD15" s="538"/>
      <c r="AE15" s="539">
        <f t="shared" si="8"/>
        <v>0</v>
      </c>
      <c r="AF15" s="540">
        <f t="shared" si="120"/>
        <v>0</v>
      </c>
      <c r="AG15" s="538"/>
      <c r="AH15" s="539">
        <f t="shared" si="9"/>
        <v>0</v>
      </c>
      <c r="AI15" s="540">
        <f t="shared" si="121"/>
        <v>0</v>
      </c>
      <c r="AJ15" s="538"/>
      <c r="AK15" s="539">
        <f t="shared" si="10"/>
        <v>0</v>
      </c>
      <c r="AL15" s="540">
        <f t="shared" si="122"/>
        <v>0</v>
      </c>
      <c r="AM15" s="538">
        <v>34.16632179487182</v>
      </c>
      <c r="AN15" s="539">
        <f t="shared" si="11"/>
        <v>0.85368851618789221</v>
      </c>
      <c r="AO15" s="540">
        <f t="shared" si="123"/>
        <v>0</v>
      </c>
      <c r="AP15" s="538"/>
      <c r="AQ15" s="539">
        <f t="shared" si="12"/>
        <v>0</v>
      </c>
      <c r="AR15" s="540">
        <f t="shared" si="124"/>
        <v>0</v>
      </c>
      <c r="AS15" s="538"/>
      <c r="AT15" s="539">
        <f t="shared" si="13"/>
        <v>0</v>
      </c>
      <c r="AU15" s="540">
        <f t="shared" si="125"/>
        <v>0</v>
      </c>
      <c r="AV15" s="538">
        <v>8.3250000000000028</v>
      </c>
      <c r="AW15" s="539">
        <f t="shared" si="14"/>
        <v>0.2080105941732048</v>
      </c>
      <c r="AX15" s="540">
        <f t="shared" si="126"/>
        <v>0</v>
      </c>
      <c r="AY15" s="538">
        <v>69.998733333333334</v>
      </c>
      <c r="AZ15" s="539">
        <f t="shared" si="15"/>
        <v>1.74900637982443</v>
      </c>
      <c r="BA15" s="540">
        <f t="shared" si="127"/>
        <v>0</v>
      </c>
      <c r="BB15" s="538"/>
      <c r="BC15" s="539">
        <f t="shared" si="16"/>
        <v>0</v>
      </c>
      <c r="BD15" s="540">
        <f t="shared" si="128"/>
        <v>0</v>
      </c>
      <c r="BE15" s="538"/>
      <c r="BF15" s="539">
        <f t="shared" si="17"/>
        <v>0</v>
      </c>
      <c r="BG15" s="540">
        <f t="shared" si="129"/>
        <v>0</v>
      </c>
      <c r="BH15" s="538"/>
      <c r="BI15" s="539">
        <f t="shared" si="18"/>
        <v>0</v>
      </c>
      <c r="BJ15" s="540">
        <f t="shared" si="130"/>
        <v>0</v>
      </c>
      <c r="BK15" s="538"/>
      <c r="BL15" s="539">
        <f t="shared" si="19"/>
        <v>0</v>
      </c>
      <c r="BM15" s="540">
        <f t="shared" si="131"/>
        <v>0</v>
      </c>
      <c r="BN15" s="538"/>
      <c r="BO15" s="539">
        <f t="shared" si="20"/>
        <v>0</v>
      </c>
      <c r="BP15" s="540">
        <f t="shared" si="132"/>
        <v>0</v>
      </c>
      <c r="BQ15" s="538"/>
      <c r="BR15" s="539">
        <f t="shared" si="21"/>
        <v>0</v>
      </c>
      <c r="BS15" s="540">
        <f t="shared" si="133"/>
        <v>0</v>
      </c>
      <c r="BT15" s="538"/>
      <c r="BU15" s="539">
        <f t="shared" si="22"/>
        <v>0</v>
      </c>
      <c r="BV15" s="540">
        <f t="shared" si="134"/>
        <v>0</v>
      </c>
      <c r="BW15" s="538"/>
      <c r="BX15" s="539">
        <f t="shared" si="23"/>
        <v>0</v>
      </c>
      <c r="BY15" s="540">
        <f t="shared" si="135"/>
        <v>0</v>
      </c>
      <c r="BZ15" s="538">
        <v>0</v>
      </c>
      <c r="CA15" s="539">
        <f t="shared" si="24"/>
        <v>0</v>
      </c>
      <c r="CB15" s="540">
        <f t="shared" si="136"/>
        <v>0</v>
      </c>
      <c r="CC15" s="538">
        <v>6.25</v>
      </c>
      <c r="CD15" s="539">
        <f t="shared" si="25"/>
        <v>0.1561641097396432</v>
      </c>
      <c r="CE15" s="540">
        <f t="shared" si="137"/>
        <v>0</v>
      </c>
      <c r="CF15" s="538">
        <v>2.9000000000000004</v>
      </c>
      <c r="CG15" s="539">
        <f t="shared" si="26"/>
        <v>7.246014691919446E-2</v>
      </c>
      <c r="CH15" s="540">
        <f t="shared" si="138"/>
        <v>0</v>
      </c>
      <c r="CI15" s="538">
        <v>0</v>
      </c>
      <c r="CJ15" s="539">
        <f t="shared" si="27"/>
        <v>0</v>
      </c>
      <c r="CK15" s="540">
        <f t="shared" si="139"/>
        <v>0</v>
      </c>
      <c r="CL15" s="538"/>
      <c r="CM15" s="539">
        <f t="shared" si="28"/>
        <v>0</v>
      </c>
      <c r="CN15" s="540">
        <f t="shared" si="140"/>
        <v>0</v>
      </c>
      <c r="CO15" s="538"/>
      <c r="CP15" s="539">
        <f t="shared" si="29"/>
        <v>0</v>
      </c>
      <c r="CQ15" s="540">
        <f t="shared" si="141"/>
        <v>0</v>
      </c>
      <c r="CR15" s="538"/>
      <c r="CS15" s="539">
        <f t="shared" si="30"/>
        <v>0</v>
      </c>
      <c r="CT15" s="540">
        <f t="shared" si="142"/>
        <v>0</v>
      </c>
      <c r="CU15" s="538"/>
      <c r="CV15" s="539">
        <f t="shared" si="31"/>
        <v>0</v>
      </c>
      <c r="CW15" s="540">
        <f t="shared" si="143"/>
        <v>0</v>
      </c>
      <c r="CX15" s="538"/>
      <c r="CY15" s="539">
        <f t="shared" si="32"/>
        <v>0</v>
      </c>
      <c r="CZ15" s="540">
        <f t="shared" si="144"/>
        <v>0</v>
      </c>
      <c r="DA15" s="538">
        <v>279.41176470588238</v>
      </c>
      <c r="DB15" s="539">
        <f t="shared" si="33"/>
        <v>6.9814543177722852</v>
      </c>
      <c r="DC15" s="540">
        <f t="shared" si="145"/>
        <v>0</v>
      </c>
      <c r="DD15" s="538"/>
      <c r="DE15" s="539">
        <f t="shared" si="34"/>
        <v>0</v>
      </c>
      <c r="DF15" s="540">
        <f t="shared" si="146"/>
        <v>0</v>
      </c>
      <c r="DG15" s="538"/>
      <c r="DH15" s="539">
        <f t="shared" si="35"/>
        <v>0</v>
      </c>
      <c r="DI15" s="540">
        <f t="shared" si="201"/>
        <v>0</v>
      </c>
      <c r="DJ15" s="538"/>
      <c r="DK15" s="539">
        <f t="shared" si="36"/>
        <v>0</v>
      </c>
      <c r="DL15" s="540">
        <f t="shared" si="147"/>
        <v>0</v>
      </c>
      <c r="DM15" s="538"/>
      <c r="DN15" s="539">
        <f t="shared" si="37"/>
        <v>0</v>
      </c>
      <c r="DO15" s="540">
        <f t="shared" si="148"/>
        <v>0</v>
      </c>
      <c r="DP15" s="538"/>
      <c r="DQ15" s="539">
        <f t="shared" si="38"/>
        <v>0</v>
      </c>
      <c r="DR15" s="540">
        <f t="shared" si="149"/>
        <v>0</v>
      </c>
      <c r="DS15" s="538"/>
      <c r="DT15" s="539">
        <f t="shared" si="39"/>
        <v>0</v>
      </c>
      <c r="DU15" s="540">
        <f t="shared" si="150"/>
        <v>0</v>
      </c>
      <c r="DV15" s="538"/>
      <c r="DW15" s="539">
        <f t="shared" si="40"/>
        <v>0</v>
      </c>
      <c r="DX15" s="540">
        <f t="shared" si="151"/>
        <v>0</v>
      </c>
      <c r="DY15" s="538"/>
      <c r="DZ15" s="539">
        <f t="shared" si="41"/>
        <v>0</v>
      </c>
      <c r="EA15" s="540">
        <f t="shared" si="152"/>
        <v>0</v>
      </c>
      <c r="EB15" s="538">
        <v>952.94117647058818</v>
      </c>
      <c r="EC15" s="539">
        <f t="shared" si="42"/>
        <v>23.810433673244422</v>
      </c>
      <c r="ED15" s="540">
        <f t="shared" si="153"/>
        <v>0</v>
      </c>
      <c r="EE15" s="538">
        <v>11.860465116279045</v>
      </c>
      <c r="EF15" s="539">
        <f t="shared" si="43"/>
        <v>0.29634863615708973</v>
      </c>
      <c r="EG15" s="540">
        <f t="shared" si="154"/>
        <v>0</v>
      </c>
      <c r="EH15" s="538">
        <v>2.5</v>
      </c>
      <c r="EI15" s="539">
        <f t="shared" si="44"/>
        <v>6.2465643895857279E-2</v>
      </c>
      <c r="EJ15" s="540">
        <f t="shared" si="155"/>
        <v>0</v>
      </c>
      <c r="EK15" s="538"/>
      <c r="EL15" s="539">
        <f t="shared" si="45"/>
        <v>0</v>
      </c>
      <c r="EM15" s="540">
        <f t="shared" si="156"/>
        <v>0</v>
      </c>
      <c r="EN15" s="538"/>
      <c r="EO15" s="539">
        <f t="shared" si="46"/>
        <v>0</v>
      </c>
      <c r="EP15" s="540">
        <f t="shared" si="157"/>
        <v>0</v>
      </c>
      <c r="EQ15" s="538"/>
      <c r="ER15" s="539">
        <f t="shared" si="47"/>
        <v>0</v>
      </c>
      <c r="ES15" s="540">
        <f t="shared" si="158"/>
        <v>0</v>
      </c>
      <c r="ET15" s="538"/>
      <c r="EU15" s="539">
        <f t="shared" si="48"/>
        <v>0</v>
      </c>
      <c r="EV15" s="540">
        <f t="shared" si="159"/>
        <v>0</v>
      </c>
      <c r="EW15" s="538"/>
      <c r="EX15" s="539">
        <f t="shared" si="49"/>
        <v>0</v>
      </c>
      <c r="EY15" s="540">
        <f t="shared" si="160"/>
        <v>0</v>
      </c>
      <c r="EZ15" s="538"/>
      <c r="FA15" s="539">
        <f t="shared" si="50"/>
        <v>0</v>
      </c>
      <c r="FB15" s="540">
        <f t="shared" si="161"/>
        <v>0</v>
      </c>
      <c r="FC15" s="538"/>
      <c r="FD15" s="539">
        <f t="shared" si="51"/>
        <v>0</v>
      </c>
      <c r="FE15" s="540">
        <f t="shared" si="162"/>
        <v>0</v>
      </c>
      <c r="FF15" s="538"/>
      <c r="FG15" s="539">
        <f t="shared" si="52"/>
        <v>0</v>
      </c>
      <c r="FH15" s="540">
        <f t="shared" si="163"/>
        <v>0</v>
      </c>
      <c r="FI15" s="538"/>
      <c r="FJ15" s="539">
        <f t="shared" si="53"/>
        <v>0</v>
      </c>
      <c r="FK15" s="540">
        <f t="shared" si="164"/>
        <v>0</v>
      </c>
      <c r="FL15" s="538"/>
      <c r="FM15" s="539">
        <f t="shared" si="54"/>
        <v>0</v>
      </c>
      <c r="FN15" s="540">
        <f t="shared" si="165"/>
        <v>0</v>
      </c>
      <c r="FO15" s="538"/>
      <c r="FP15" s="539">
        <f t="shared" si="55"/>
        <v>0</v>
      </c>
      <c r="FQ15" s="540">
        <f t="shared" si="166"/>
        <v>0</v>
      </c>
      <c r="FR15" s="538"/>
      <c r="FS15" s="539">
        <f t="shared" si="56"/>
        <v>0</v>
      </c>
      <c r="FT15" s="540">
        <f t="shared" si="167"/>
        <v>0</v>
      </c>
      <c r="FU15" s="538"/>
      <c r="FV15" s="539">
        <f t="shared" si="57"/>
        <v>0</v>
      </c>
      <c r="FW15" s="540">
        <f t="shared" si="168"/>
        <v>0</v>
      </c>
      <c r="FX15" s="538"/>
      <c r="FY15" s="539">
        <f t="shared" si="58"/>
        <v>0</v>
      </c>
      <c r="FZ15" s="540">
        <f t="shared" si="169"/>
        <v>0</v>
      </c>
      <c r="GA15" s="538"/>
      <c r="GB15" s="539">
        <f t="shared" si="59"/>
        <v>0</v>
      </c>
      <c r="GC15" s="540">
        <f t="shared" si="170"/>
        <v>0</v>
      </c>
      <c r="GD15" s="538"/>
      <c r="GE15" s="539">
        <f t="shared" si="60"/>
        <v>0</v>
      </c>
      <c r="GF15" s="540">
        <f t="shared" si="171"/>
        <v>0</v>
      </c>
      <c r="GG15" s="538">
        <v>5</v>
      </c>
      <c r="GH15" s="539">
        <f t="shared" si="61"/>
        <v>0.12493128779171456</v>
      </c>
      <c r="GI15" s="540">
        <f t="shared" si="172"/>
        <v>0</v>
      </c>
      <c r="GJ15" s="538">
        <v>5</v>
      </c>
      <c r="GK15" s="539">
        <f t="shared" si="62"/>
        <v>0.12493128779171456</v>
      </c>
      <c r="GL15" s="540">
        <f t="shared" si="173"/>
        <v>0</v>
      </c>
      <c r="GM15" s="538">
        <v>0</v>
      </c>
      <c r="GN15" s="539">
        <f t="shared" si="63"/>
        <v>0</v>
      </c>
      <c r="GO15" s="540">
        <f t="shared" si="174"/>
        <v>0</v>
      </c>
      <c r="GP15" s="538"/>
      <c r="GQ15" s="539">
        <f t="shared" si="64"/>
        <v>0</v>
      </c>
      <c r="GR15" s="540">
        <f t="shared" si="175"/>
        <v>0</v>
      </c>
      <c r="GS15" s="538"/>
      <c r="GT15" s="539">
        <f t="shared" si="65"/>
        <v>0</v>
      </c>
      <c r="GU15" s="540">
        <f t="shared" si="176"/>
        <v>0</v>
      </c>
      <c r="GV15" s="538"/>
      <c r="GW15" s="539">
        <f t="shared" si="66"/>
        <v>0</v>
      </c>
      <c r="GX15" s="540">
        <f t="shared" si="177"/>
        <v>0</v>
      </c>
      <c r="GY15" s="538"/>
      <c r="GZ15" s="539">
        <f t="shared" si="67"/>
        <v>0</v>
      </c>
      <c r="HA15" s="540">
        <f t="shared" si="178"/>
        <v>0</v>
      </c>
      <c r="HB15" s="538"/>
      <c r="HC15" s="539">
        <f t="shared" si="68"/>
        <v>0</v>
      </c>
      <c r="HD15" s="540">
        <f t="shared" si="179"/>
        <v>0</v>
      </c>
      <c r="HE15" s="538"/>
      <c r="HF15" s="539">
        <f t="shared" si="69"/>
        <v>0</v>
      </c>
      <c r="HG15" s="540">
        <f t="shared" si="180"/>
        <v>0</v>
      </c>
      <c r="HH15" s="538"/>
      <c r="HI15" s="539">
        <f t="shared" si="70"/>
        <v>0</v>
      </c>
      <c r="HJ15" s="540">
        <f t="shared" si="181"/>
        <v>0</v>
      </c>
      <c r="HK15" s="538"/>
      <c r="HL15" s="539">
        <f t="shared" si="71"/>
        <v>0</v>
      </c>
      <c r="HM15" s="540">
        <f t="shared" si="182"/>
        <v>0</v>
      </c>
      <c r="HN15" s="538">
        <v>1584</v>
      </c>
      <c r="HO15" s="539">
        <f t="shared" si="72"/>
        <v>39.578231972415175</v>
      </c>
      <c r="HP15" s="540">
        <f t="shared" si="183"/>
        <v>0</v>
      </c>
      <c r="HQ15" s="538"/>
      <c r="HR15" s="539">
        <f t="shared" si="73"/>
        <v>0</v>
      </c>
      <c r="HS15" s="540">
        <f t="shared" si="184"/>
        <v>0</v>
      </c>
      <c r="HT15" s="538">
        <v>50</v>
      </c>
      <c r="HU15" s="539">
        <f t="shared" si="74"/>
        <v>1.2493128779171456</v>
      </c>
      <c r="HV15" s="540">
        <f t="shared" si="185"/>
        <v>0</v>
      </c>
      <c r="HW15" s="538">
        <v>10</v>
      </c>
      <c r="HX15" s="539">
        <f t="shared" si="75"/>
        <v>0.24986257558342911</v>
      </c>
      <c r="HY15" s="540">
        <f t="shared" si="186"/>
        <v>0</v>
      </c>
      <c r="HZ15" s="538">
        <v>20</v>
      </c>
      <c r="IA15" s="539">
        <f t="shared" si="76"/>
        <v>0.49972515116685823</v>
      </c>
      <c r="IB15" s="540">
        <f t="shared" si="187"/>
        <v>0</v>
      </c>
      <c r="IC15" s="538">
        <v>30</v>
      </c>
      <c r="ID15" s="539">
        <f t="shared" si="77"/>
        <v>0.7495877267502874</v>
      </c>
      <c r="IE15" s="540">
        <f t="shared" si="188"/>
        <v>0</v>
      </c>
      <c r="IF15" s="538">
        <v>0</v>
      </c>
      <c r="IG15" s="539">
        <f t="shared" si="78"/>
        <v>0</v>
      </c>
      <c r="IH15" s="540">
        <f t="shared" si="189"/>
        <v>0</v>
      </c>
      <c r="II15" s="538"/>
      <c r="IJ15" s="539">
        <f t="shared" si="79"/>
        <v>0</v>
      </c>
      <c r="IK15" s="540">
        <f t="shared" si="190"/>
        <v>0</v>
      </c>
      <c r="IL15" s="538"/>
      <c r="IM15" s="539">
        <f t="shared" si="80"/>
        <v>0</v>
      </c>
      <c r="IN15" s="540">
        <f t="shared" si="191"/>
        <v>0</v>
      </c>
      <c r="IO15" s="538">
        <v>90</v>
      </c>
      <c r="IP15" s="539">
        <f t="shared" si="81"/>
        <v>2.2487631802508621</v>
      </c>
      <c r="IQ15" s="540">
        <f t="shared" si="192"/>
        <v>0</v>
      </c>
      <c r="IR15" s="538">
        <v>5</v>
      </c>
      <c r="IS15" s="539">
        <f t="shared" si="82"/>
        <v>0.12493128779171456</v>
      </c>
      <c r="IT15" s="540">
        <f t="shared" si="193"/>
        <v>0</v>
      </c>
      <c r="IU15" s="538"/>
      <c r="IV15" s="539">
        <f t="shared" si="83"/>
        <v>0</v>
      </c>
      <c r="IW15" s="540">
        <f t="shared" si="194"/>
        <v>0</v>
      </c>
      <c r="IX15" s="538">
        <v>5</v>
      </c>
      <c r="IY15" s="539">
        <f t="shared" si="84"/>
        <v>0.12493128779171456</v>
      </c>
      <c r="IZ15" s="540">
        <f t="shared" si="195"/>
        <v>0</v>
      </c>
      <c r="JA15" s="538"/>
      <c r="JB15" s="539">
        <f t="shared" si="85"/>
        <v>0</v>
      </c>
      <c r="JC15" s="540">
        <f t="shared" si="196"/>
        <v>0</v>
      </c>
      <c r="JD15" s="538"/>
      <c r="JE15" s="539">
        <f t="shared" si="86"/>
        <v>0</v>
      </c>
      <c r="JF15" s="540">
        <f t="shared" si="197"/>
        <v>0</v>
      </c>
      <c r="JG15" s="538">
        <v>35</v>
      </c>
      <c r="JH15" s="540" t="str">
        <f t="shared" si="87"/>
        <v>0</v>
      </c>
      <c r="JI15" s="540" t="str">
        <f t="shared" si="88"/>
        <v>0</v>
      </c>
      <c r="JJ15" s="538">
        <v>40</v>
      </c>
      <c r="JK15" s="540" t="str">
        <f t="shared" si="89"/>
        <v>0</v>
      </c>
      <c r="JL15" s="540" t="str">
        <f t="shared" si="90"/>
        <v>0</v>
      </c>
      <c r="JM15" s="538"/>
      <c r="JN15" s="540" t="str">
        <f t="shared" si="91"/>
        <v>0</v>
      </c>
      <c r="JO15" s="540" t="str">
        <f t="shared" si="92"/>
        <v>0</v>
      </c>
      <c r="JP15" s="538"/>
      <c r="JQ15" s="540" t="str">
        <f t="shared" si="93"/>
        <v>0</v>
      </c>
      <c r="JR15" s="540" t="str">
        <f t="shared" si="94"/>
        <v>0</v>
      </c>
      <c r="JS15" s="538"/>
      <c r="JT15" s="540" t="str">
        <f t="shared" si="95"/>
        <v>0</v>
      </c>
      <c r="JU15" s="540" t="str">
        <f t="shared" si="96"/>
        <v>0</v>
      </c>
      <c r="JV15" s="538"/>
      <c r="JW15" s="540" t="str">
        <f t="shared" si="97"/>
        <v>0</v>
      </c>
      <c r="JX15" s="540" t="str">
        <f t="shared" si="98"/>
        <v>0</v>
      </c>
      <c r="JY15" s="538"/>
      <c r="JZ15" s="540" t="str">
        <f t="shared" si="99"/>
        <v>0</v>
      </c>
      <c r="KA15" s="540" t="str">
        <f t="shared" si="100"/>
        <v>0</v>
      </c>
      <c r="KB15" s="538"/>
      <c r="KC15" s="540" t="str">
        <f t="shared" si="101"/>
        <v>0</v>
      </c>
      <c r="KD15" s="540" t="str">
        <f t="shared" si="102"/>
        <v>0</v>
      </c>
      <c r="KE15" s="538"/>
      <c r="KF15" s="540" t="str">
        <f t="shared" si="103"/>
        <v>0</v>
      </c>
      <c r="KG15" s="540" t="str">
        <f t="shared" si="104"/>
        <v>0</v>
      </c>
      <c r="KH15" s="538"/>
      <c r="KI15" s="540" t="str">
        <f t="shared" si="105"/>
        <v>0</v>
      </c>
      <c r="KJ15" s="540" t="str">
        <f t="shared" si="106"/>
        <v>0</v>
      </c>
      <c r="KK15" s="538"/>
      <c r="KL15" s="540" t="str">
        <f t="shared" si="107"/>
        <v>0</v>
      </c>
      <c r="KM15" s="540" t="str">
        <f t="shared" si="108"/>
        <v>0</v>
      </c>
      <c r="KN15" s="538"/>
      <c r="KO15" s="540" t="str">
        <f t="shared" si="109"/>
        <v>0</v>
      </c>
      <c r="KP15" s="540" t="str">
        <f t="shared" si="110"/>
        <v>0</v>
      </c>
      <c r="KQ15" s="540">
        <f t="shared" si="111"/>
        <v>0</v>
      </c>
      <c r="KR15" s="540">
        <f t="shared" si="198"/>
        <v>0</v>
      </c>
      <c r="KS15" s="268">
        <f t="shared" si="199"/>
        <v>3263.6034614209548</v>
      </c>
    </row>
    <row r="16" spans="1:305" ht="15" customHeight="1">
      <c r="A16" s="270">
        <f t="shared" si="200"/>
        <v>45908</v>
      </c>
      <c r="B16" s="271" t="str">
        <f>+Report1!B16</f>
        <v>Napkin</v>
      </c>
      <c r="C16" s="271" t="str">
        <f>+Report1!C16</f>
        <v>17/19</v>
      </c>
      <c r="D16" s="272">
        <f>+Report1!P16</f>
        <v>52.146000000000001</v>
      </c>
      <c r="E16" s="273">
        <f>+Report1!R16</f>
        <v>54.305999999999997</v>
      </c>
      <c r="F16" s="538"/>
      <c r="G16" s="539">
        <f t="shared" si="0"/>
        <v>0</v>
      </c>
      <c r="H16" s="540">
        <f t="shared" si="112"/>
        <v>0</v>
      </c>
      <c r="I16" s="538">
        <v>0</v>
      </c>
      <c r="J16" s="539">
        <f t="shared" si="1"/>
        <v>0</v>
      </c>
      <c r="K16" s="540">
        <f t="shared" si="113"/>
        <v>0</v>
      </c>
      <c r="L16" s="538"/>
      <c r="M16" s="539">
        <f t="shared" si="2"/>
        <v>0</v>
      </c>
      <c r="N16" s="540">
        <f t="shared" si="114"/>
        <v>0</v>
      </c>
      <c r="O16" s="538">
        <v>11.999999999999972</v>
      </c>
      <c r="P16" s="539">
        <f t="shared" si="3"/>
        <v>0.220970058557065</v>
      </c>
      <c r="Q16" s="540">
        <f t="shared" si="115"/>
        <v>0</v>
      </c>
      <c r="R16" s="538"/>
      <c r="S16" s="539">
        <f t="shared" si="4"/>
        <v>0</v>
      </c>
      <c r="T16" s="540">
        <f t="shared" si="116"/>
        <v>0</v>
      </c>
      <c r="U16" s="538">
        <v>10.250000000000028</v>
      </c>
      <c r="V16" s="539">
        <f t="shared" si="5"/>
        <v>0.18874525835082734</v>
      </c>
      <c r="W16" s="540">
        <f t="shared" si="117"/>
        <v>0</v>
      </c>
      <c r="X16" s="538"/>
      <c r="Y16" s="539">
        <f t="shared" si="6"/>
        <v>0</v>
      </c>
      <c r="Z16" s="540">
        <f t="shared" si="118"/>
        <v>0</v>
      </c>
      <c r="AA16" s="538"/>
      <c r="AB16" s="539">
        <f t="shared" si="7"/>
        <v>0</v>
      </c>
      <c r="AC16" s="540">
        <f t="shared" si="119"/>
        <v>0</v>
      </c>
      <c r="AD16" s="538"/>
      <c r="AE16" s="539">
        <f t="shared" si="8"/>
        <v>0</v>
      </c>
      <c r="AF16" s="540">
        <f t="shared" si="120"/>
        <v>0</v>
      </c>
      <c r="AG16" s="538"/>
      <c r="AH16" s="539">
        <f t="shared" si="9"/>
        <v>0</v>
      </c>
      <c r="AI16" s="540">
        <f t="shared" si="121"/>
        <v>0</v>
      </c>
      <c r="AJ16" s="538"/>
      <c r="AK16" s="539">
        <f t="shared" si="10"/>
        <v>0</v>
      </c>
      <c r="AL16" s="540">
        <f t="shared" si="122"/>
        <v>0</v>
      </c>
      <c r="AM16" s="538">
        <v>31.538461538461547</v>
      </c>
      <c r="AN16" s="539">
        <f t="shared" si="11"/>
        <v>0.58075464107946728</v>
      </c>
      <c r="AO16" s="540">
        <f t="shared" si="123"/>
        <v>0</v>
      </c>
      <c r="AP16" s="538"/>
      <c r="AQ16" s="539">
        <f t="shared" si="12"/>
        <v>0</v>
      </c>
      <c r="AR16" s="540">
        <f t="shared" si="124"/>
        <v>0</v>
      </c>
      <c r="AS16" s="538"/>
      <c r="AT16" s="539">
        <f t="shared" si="13"/>
        <v>0</v>
      </c>
      <c r="AU16" s="540">
        <f t="shared" si="125"/>
        <v>0</v>
      </c>
      <c r="AV16" s="538">
        <v>11.100000000000023</v>
      </c>
      <c r="AW16" s="539">
        <f t="shared" si="14"/>
        <v>0.20439730416528604</v>
      </c>
      <c r="AX16" s="540">
        <f t="shared" si="126"/>
        <v>0</v>
      </c>
      <c r="AY16" s="538">
        <v>67.666666666666742</v>
      </c>
      <c r="AZ16" s="539">
        <f t="shared" si="15"/>
        <v>1.2460256079745653</v>
      </c>
      <c r="BA16" s="540">
        <f t="shared" si="127"/>
        <v>0</v>
      </c>
      <c r="BB16" s="538"/>
      <c r="BC16" s="539">
        <f t="shared" si="16"/>
        <v>0</v>
      </c>
      <c r="BD16" s="540">
        <f t="shared" si="128"/>
        <v>0</v>
      </c>
      <c r="BE16" s="538"/>
      <c r="BF16" s="539">
        <f t="shared" si="17"/>
        <v>0</v>
      </c>
      <c r="BG16" s="540">
        <f t="shared" si="129"/>
        <v>0</v>
      </c>
      <c r="BH16" s="538"/>
      <c r="BI16" s="539">
        <f t="shared" si="18"/>
        <v>0</v>
      </c>
      <c r="BJ16" s="540">
        <f t="shared" si="130"/>
        <v>0</v>
      </c>
      <c r="BK16" s="538"/>
      <c r="BL16" s="539">
        <f t="shared" si="19"/>
        <v>0</v>
      </c>
      <c r="BM16" s="540">
        <f t="shared" si="131"/>
        <v>0</v>
      </c>
      <c r="BN16" s="538"/>
      <c r="BO16" s="539">
        <f t="shared" si="20"/>
        <v>0</v>
      </c>
      <c r="BP16" s="540">
        <f t="shared" si="132"/>
        <v>0</v>
      </c>
      <c r="BQ16" s="538"/>
      <c r="BR16" s="539">
        <f t="shared" si="21"/>
        <v>0</v>
      </c>
      <c r="BS16" s="540">
        <f t="shared" si="133"/>
        <v>0</v>
      </c>
      <c r="BT16" s="538"/>
      <c r="BU16" s="539">
        <f t="shared" si="22"/>
        <v>0</v>
      </c>
      <c r="BV16" s="540">
        <f t="shared" si="134"/>
        <v>0</v>
      </c>
      <c r="BW16" s="538"/>
      <c r="BX16" s="539">
        <f t="shared" si="23"/>
        <v>0</v>
      </c>
      <c r="BY16" s="540">
        <f t="shared" si="135"/>
        <v>0</v>
      </c>
      <c r="BZ16" s="538">
        <v>0</v>
      </c>
      <c r="CA16" s="539">
        <f t="shared" si="24"/>
        <v>0</v>
      </c>
      <c r="CB16" s="540">
        <f t="shared" si="136"/>
        <v>0</v>
      </c>
      <c r="CC16" s="538">
        <v>0</v>
      </c>
      <c r="CD16" s="539">
        <f t="shared" si="25"/>
        <v>0</v>
      </c>
      <c r="CE16" s="540">
        <f t="shared" si="137"/>
        <v>0</v>
      </c>
      <c r="CF16" s="538">
        <v>2.4000000000000004</v>
      </c>
      <c r="CG16" s="539">
        <f t="shared" si="26"/>
        <v>4.4194011711413114E-2</v>
      </c>
      <c r="CH16" s="540">
        <f t="shared" si="138"/>
        <v>0</v>
      </c>
      <c r="CI16" s="538">
        <v>0</v>
      </c>
      <c r="CJ16" s="539">
        <f t="shared" si="27"/>
        <v>0</v>
      </c>
      <c r="CK16" s="540">
        <f t="shared" si="139"/>
        <v>0</v>
      </c>
      <c r="CL16" s="538"/>
      <c r="CM16" s="539">
        <f t="shared" si="28"/>
        <v>0</v>
      </c>
      <c r="CN16" s="540">
        <f t="shared" si="140"/>
        <v>0</v>
      </c>
      <c r="CO16" s="538"/>
      <c r="CP16" s="539">
        <f t="shared" si="29"/>
        <v>0</v>
      </c>
      <c r="CQ16" s="540">
        <f t="shared" si="141"/>
        <v>0</v>
      </c>
      <c r="CR16" s="538"/>
      <c r="CS16" s="539">
        <f t="shared" si="30"/>
        <v>0</v>
      </c>
      <c r="CT16" s="540">
        <f t="shared" si="142"/>
        <v>0</v>
      </c>
      <c r="CU16" s="538"/>
      <c r="CV16" s="539">
        <f t="shared" si="31"/>
        <v>0</v>
      </c>
      <c r="CW16" s="540">
        <f t="shared" si="143"/>
        <v>0</v>
      </c>
      <c r="CX16" s="538"/>
      <c r="CY16" s="539">
        <f t="shared" si="32"/>
        <v>0</v>
      </c>
      <c r="CZ16" s="540">
        <f t="shared" si="144"/>
        <v>0</v>
      </c>
      <c r="DA16" s="538">
        <v>279.41176470588243</v>
      </c>
      <c r="DB16" s="539">
        <f t="shared" si="33"/>
        <v>5.1451361673826543</v>
      </c>
      <c r="DC16" s="540">
        <f t="shared" si="145"/>
        <v>0</v>
      </c>
      <c r="DD16" s="538"/>
      <c r="DE16" s="539">
        <f t="shared" si="34"/>
        <v>0</v>
      </c>
      <c r="DF16" s="540">
        <f t="shared" si="146"/>
        <v>0</v>
      </c>
      <c r="DG16" s="538"/>
      <c r="DH16" s="539">
        <f t="shared" si="35"/>
        <v>0</v>
      </c>
      <c r="DI16" s="540">
        <f t="shared" si="201"/>
        <v>0</v>
      </c>
      <c r="DJ16" s="538"/>
      <c r="DK16" s="539">
        <f t="shared" si="36"/>
        <v>0</v>
      </c>
      <c r="DL16" s="540">
        <f t="shared" si="147"/>
        <v>0</v>
      </c>
      <c r="DM16" s="538"/>
      <c r="DN16" s="539">
        <f t="shared" si="37"/>
        <v>0</v>
      </c>
      <c r="DO16" s="540">
        <f t="shared" si="148"/>
        <v>0</v>
      </c>
      <c r="DP16" s="538"/>
      <c r="DQ16" s="539">
        <f t="shared" si="38"/>
        <v>0</v>
      </c>
      <c r="DR16" s="540">
        <f t="shared" si="149"/>
        <v>0</v>
      </c>
      <c r="DS16" s="538"/>
      <c r="DT16" s="539">
        <f t="shared" si="39"/>
        <v>0</v>
      </c>
      <c r="DU16" s="540">
        <f t="shared" si="150"/>
        <v>0</v>
      </c>
      <c r="DV16" s="538"/>
      <c r="DW16" s="539">
        <f t="shared" si="40"/>
        <v>0</v>
      </c>
      <c r="DX16" s="540">
        <f t="shared" si="151"/>
        <v>0</v>
      </c>
      <c r="DY16" s="538"/>
      <c r="DZ16" s="539">
        <f t="shared" si="41"/>
        <v>0</v>
      </c>
      <c r="EA16" s="540">
        <f t="shared" si="152"/>
        <v>0</v>
      </c>
      <c r="EB16" s="538">
        <v>823.52941176470563</v>
      </c>
      <c r="EC16" s="539">
        <f t="shared" si="42"/>
        <v>15.164611861759393</v>
      </c>
      <c r="ED16" s="540">
        <f t="shared" si="153"/>
        <v>0</v>
      </c>
      <c r="EE16" s="538">
        <v>11.860465116279101</v>
      </c>
      <c r="EF16" s="539">
        <f t="shared" si="43"/>
        <v>0.21840063927151884</v>
      </c>
      <c r="EG16" s="540">
        <f t="shared" si="154"/>
        <v>0</v>
      </c>
      <c r="EH16" s="538">
        <v>0</v>
      </c>
      <c r="EI16" s="539">
        <f t="shared" si="44"/>
        <v>0</v>
      </c>
      <c r="EJ16" s="540">
        <f t="shared" si="155"/>
        <v>0</v>
      </c>
      <c r="EK16" s="538"/>
      <c r="EL16" s="539">
        <f t="shared" si="45"/>
        <v>0</v>
      </c>
      <c r="EM16" s="540">
        <f t="shared" si="156"/>
        <v>0</v>
      </c>
      <c r="EN16" s="538"/>
      <c r="EO16" s="539">
        <f t="shared" si="46"/>
        <v>0</v>
      </c>
      <c r="EP16" s="540">
        <f t="shared" si="157"/>
        <v>0</v>
      </c>
      <c r="EQ16" s="538"/>
      <c r="ER16" s="539">
        <f t="shared" si="47"/>
        <v>0</v>
      </c>
      <c r="ES16" s="540">
        <f t="shared" si="158"/>
        <v>0</v>
      </c>
      <c r="ET16" s="538"/>
      <c r="EU16" s="539">
        <f t="shared" si="48"/>
        <v>0</v>
      </c>
      <c r="EV16" s="540">
        <f t="shared" si="159"/>
        <v>0</v>
      </c>
      <c r="EW16" s="538"/>
      <c r="EX16" s="539">
        <f t="shared" si="49"/>
        <v>0</v>
      </c>
      <c r="EY16" s="540">
        <f t="shared" si="160"/>
        <v>0</v>
      </c>
      <c r="EZ16" s="538"/>
      <c r="FA16" s="539">
        <f t="shared" si="50"/>
        <v>0</v>
      </c>
      <c r="FB16" s="540">
        <f t="shared" si="161"/>
        <v>0</v>
      </c>
      <c r="FC16" s="538"/>
      <c r="FD16" s="539">
        <f t="shared" si="51"/>
        <v>0</v>
      </c>
      <c r="FE16" s="540">
        <f t="shared" si="162"/>
        <v>0</v>
      </c>
      <c r="FF16" s="538"/>
      <c r="FG16" s="539">
        <f t="shared" si="52"/>
        <v>0</v>
      </c>
      <c r="FH16" s="540">
        <f t="shared" si="163"/>
        <v>0</v>
      </c>
      <c r="FI16" s="538"/>
      <c r="FJ16" s="539">
        <f t="shared" si="53"/>
        <v>0</v>
      </c>
      <c r="FK16" s="540">
        <f t="shared" si="164"/>
        <v>0</v>
      </c>
      <c r="FL16" s="538"/>
      <c r="FM16" s="539">
        <f t="shared" si="54"/>
        <v>0</v>
      </c>
      <c r="FN16" s="540">
        <f t="shared" si="165"/>
        <v>0</v>
      </c>
      <c r="FO16" s="538"/>
      <c r="FP16" s="539">
        <f t="shared" si="55"/>
        <v>0</v>
      </c>
      <c r="FQ16" s="540">
        <f t="shared" si="166"/>
        <v>0</v>
      </c>
      <c r="FR16" s="538"/>
      <c r="FS16" s="539">
        <f t="shared" si="56"/>
        <v>0</v>
      </c>
      <c r="FT16" s="540">
        <f t="shared" si="167"/>
        <v>0</v>
      </c>
      <c r="FU16" s="538"/>
      <c r="FV16" s="539">
        <f t="shared" si="57"/>
        <v>0</v>
      </c>
      <c r="FW16" s="540">
        <f t="shared" si="168"/>
        <v>0</v>
      </c>
      <c r="FX16" s="538"/>
      <c r="FY16" s="539">
        <f t="shared" si="58"/>
        <v>0</v>
      </c>
      <c r="FZ16" s="540">
        <f t="shared" si="169"/>
        <v>0</v>
      </c>
      <c r="GA16" s="538"/>
      <c r="GB16" s="539">
        <f t="shared" si="59"/>
        <v>0</v>
      </c>
      <c r="GC16" s="540">
        <f t="shared" si="170"/>
        <v>0</v>
      </c>
      <c r="GD16" s="538"/>
      <c r="GE16" s="539">
        <f t="shared" si="60"/>
        <v>0</v>
      </c>
      <c r="GF16" s="540">
        <f t="shared" si="171"/>
        <v>0</v>
      </c>
      <c r="GG16" s="538">
        <v>5</v>
      </c>
      <c r="GH16" s="539">
        <f t="shared" si="61"/>
        <v>9.2070857732110642E-2</v>
      </c>
      <c r="GI16" s="540">
        <f t="shared" si="172"/>
        <v>0</v>
      </c>
      <c r="GJ16" s="538">
        <v>5</v>
      </c>
      <c r="GK16" s="539">
        <f t="shared" si="62"/>
        <v>9.2070857732110642E-2</v>
      </c>
      <c r="GL16" s="540">
        <f t="shared" si="173"/>
        <v>0</v>
      </c>
      <c r="GM16" s="538">
        <v>0</v>
      </c>
      <c r="GN16" s="539">
        <f t="shared" si="63"/>
        <v>0</v>
      </c>
      <c r="GO16" s="540">
        <f t="shared" si="174"/>
        <v>0</v>
      </c>
      <c r="GP16" s="538"/>
      <c r="GQ16" s="539">
        <f t="shared" si="64"/>
        <v>0</v>
      </c>
      <c r="GR16" s="540">
        <f t="shared" si="175"/>
        <v>0</v>
      </c>
      <c r="GS16" s="538"/>
      <c r="GT16" s="539">
        <f t="shared" si="65"/>
        <v>0</v>
      </c>
      <c r="GU16" s="540">
        <f t="shared" si="176"/>
        <v>0</v>
      </c>
      <c r="GV16" s="538"/>
      <c r="GW16" s="539">
        <f t="shared" si="66"/>
        <v>0</v>
      </c>
      <c r="GX16" s="540">
        <f t="shared" si="177"/>
        <v>0</v>
      </c>
      <c r="GY16" s="538"/>
      <c r="GZ16" s="539">
        <f t="shared" si="67"/>
        <v>0</v>
      </c>
      <c r="HA16" s="540">
        <f t="shared" si="178"/>
        <v>0</v>
      </c>
      <c r="HB16" s="538"/>
      <c r="HC16" s="539">
        <f t="shared" si="68"/>
        <v>0</v>
      </c>
      <c r="HD16" s="540">
        <f t="shared" si="179"/>
        <v>0</v>
      </c>
      <c r="HE16" s="538"/>
      <c r="HF16" s="539">
        <f t="shared" si="69"/>
        <v>0</v>
      </c>
      <c r="HG16" s="540">
        <f t="shared" si="180"/>
        <v>0</v>
      </c>
      <c r="HH16" s="538"/>
      <c r="HI16" s="539">
        <f t="shared" si="70"/>
        <v>0</v>
      </c>
      <c r="HJ16" s="540">
        <f t="shared" si="181"/>
        <v>0</v>
      </c>
      <c r="HK16" s="538"/>
      <c r="HL16" s="539">
        <f t="shared" si="71"/>
        <v>0</v>
      </c>
      <c r="HM16" s="540">
        <f t="shared" si="182"/>
        <v>0</v>
      </c>
      <c r="HN16" s="538">
        <v>1534</v>
      </c>
      <c r="HO16" s="539">
        <f t="shared" si="72"/>
        <v>28.247339152211545</v>
      </c>
      <c r="HP16" s="540">
        <f t="shared" si="183"/>
        <v>0</v>
      </c>
      <c r="HQ16" s="538"/>
      <c r="HR16" s="539">
        <f t="shared" si="73"/>
        <v>0</v>
      </c>
      <c r="HS16" s="540">
        <f t="shared" si="184"/>
        <v>0</v>
      </c>
      <c r="HT16" s="538">
        <v>60</v>
      </c>
      <c r="HU16" s="539">
        <f t="shared" si="74"/>
        <v>1.1048502927853276</v>
      </c>
      <c r="HV16" s="540">
        <f t="shared" si="185"/>
        <v>0</v>
      </c>
      <c r="HW16" s="538">
        <v>10</v>
      </c>
      <c r="HX16" s="539">
        <f t="shared" si="75"/>
        <v>0.18414171546422128</v>
      </c>
      <c r="HY16" s="540">
        <f t="shared" si="186"/>
        <v>0</v>
      </c>
      <c r="HZ16" s="538">
        <v>30</v>
      </c>
      <c r="IA16" s="539">
        <f t="shared" si="76"/>
        <v>0.55242514639266382</v>
      </c>
      <c r="IB16" s="540">
        <f t="shared" si="187"/>
        <v>0</v>
      </c>
      <c r="IC16" s="538">
        <v>40</v>
      </c>
      <c r="ID16" s="539">
        <f t="shared" si="77"/>
        <v>0.73656686185688514</v>
      </c>
      <c r="IE16" s="540">
        <f t="shared" si="188"/>
        <v>0</v>
      </c>
      <c r="IF16" s="538">
        <v>0</v>
      </c>
      <c r="IG16" s="539">
        <f t="shared" si="78"/>
        <v>0</v>
      </c>
      <c r="IH16" s="540">
        <f t="shared" si="189"/>
        <v>0</v>
      </c>
      <c r="II16" s="538"/>
      <c r="IJ16" s="539">
        <f t="shared" si="79"/>
        <v>0</v>
      </c>
      <c r="IK16" s="540">
        <f t="shared" si="190"/>
        <v>0</v>
      </c>
      <c r="IL16" s="538"/>
      <c r="IM16" s="539">
        <f t="shared" si="80"/>
        <v>0</v>
      </c>
      <c r="IN16" s="540">
        <f t="shared" si="191"/>
        <v>0</v>
      </c>
      <c r="IO16" s="538">
        <v>75</v>
      </c>
      <c r="IP16" s="539">
        <f t="shared" si="81"/>
        <v>1.3810628659816595</v>
      </c>
      <c r="IQ16" s="540">
        <f t="shared" si="192"/>
        <v>0</v>
      </c>
      <c r="IR16" s="538">
        <v>5</v>
      </c>
      <c r="IS16" s="539">
        <f t="shared" si="82"/>
        <v>9.2070857732110642E-2</v>
      </c>
      <c r="IT16" s="540">
        <f t="shared" si="193"/>
        <v>0</v>
      </c>
      <c r="IU16" s="538"/>
      <c r="IV16" s="539">
        <f t="shared" si="83"/>
        <v>0</v>
      </c>
      <c r="IW16" s="540">
        <f t="shared" si="194"/>
        <v>0</v>
      </c>
      <c r="IX16" s="538">
        <v>5</v>
      </c>
      <c r="IY16" s="539">
        <f t="shared" si="84"/>
        <v>9.2070857732110642E-2</v>
      </c>
      <c r="IZ16" s="540">
        <f t="shared" si="195"/>
        <v>0</v>
      </c>
      <c r="JA16" s="538"/>
      <c r="JB16" s="539">
        <f t="shared" si="85"/>
        <v>0</v>
      </c>
      <c r="JC16" s="540">
        <f t="shared" si="196"/>
        <v>0</v>
      </c>
      <c r="JD16" s="538"/>
      <c r="JE16" s="539">
        <f t="shared" si="86"/>
        <v>0</v>
      </c>
      <c r="JF16" s="540">
        <f t="shared" si="197"/>
        <v>0</v>
      </c>
      <c r="JG16" s="538">
        <v>40</v>
      </c>
      <c r="JH16" s="540" t="str">
        <f t="shared" si="87"/>
        <v>0</v>
      </c>
      <c r="JI16" s="540" t="str">
        <f t="shared" si="88"/>
        <v>0</v>
      </c>
      <c r="JJ16" s="538">
        <v>40</v>
      </c>
      <c r="JK16" s="540" t="str">
        <f t="shared" si="89"/>
        <v>0</v>
      </c>
      <c r="JL16" s="540" t="str">
        <f t="shared" si="90"/>
        <v>0</v>
      </c>
      <c r="JM16" s="538"/>
      <c r="JN16" s="540" t="str">
        <f t="shared" si="91"/>
        <v>0</v>
      </c>
      <c r="JO16" s="540" t="str">
        <f t="shared" si="92"/>
        <v>0</v>
      </c>
      <c r="JP16" s="538"/>
      <c r="JQ16" s="540" t="str">
        <f t="shared" si="93"/>
        <v>0</v>
      </c>
      <c r="JR16" s="540" t="str">
        <f t="shared" si="94"/>
        <v>0</v>
      </c>
      <c r="JS16" s="538"/>
      <c r="JT16" s="540" t="str">
        <f t="shared" si="95"/>
        <v>0</v>
      </c>
      <c r="JU16" s="540" t="str">
        <f t="shared" si="96"/>
        <v>0</v>
      </c>
      <c r="JV16" s="538"/>
      <c r="JW16" s="540" t="str">
        <f t="shared" si="97"/>
        <v>0</v>
      </c>
      <c r="JX16" s="540" t="str">
        <f t="shared" si="98"/>
        <v>0</v>
      </c>
      <c r="JY16" s="538"/>
      <c r="JZ16" s="540" t="str">
        <f t="shared" si="99"/>
        <v>0</v>
      </c>
      <c r="KA16" s="540" t="str">
        <f t="shared" si="100"/>
        <v>0</v>
      </c>
      <c r="KB16" s="538"/>
      <c r="KC16" s="540" t="str">
        <f t="shared" si="101"/>
        <v>0</v>
      </c>
      <c r="KD16" s="540" t="str">
        <f t="shared" si="102"/>
        <v>0</v>
      </c>
      <c r="KE16" s="538"/>
      <c r="KF16" s="540" t="str">
        <f t="shared" si="103"/>
        <v>0</v>
      </c>
      <c r="KG16" s="540" t="str">
        <f t="shared" si="104"/>
        <v>0</v>
      </c>
      <c r="KH16" s="538"/>
      <c r="KI16" s="540" t="str">
        <f t="shared" si="105"/>
        <v>0</v>
      </c>
      <c r="KJ16" s="540" t="str">
        <f t="shared" si="106"/>
        <v>0</v>
      </c>
      <c r="KK16" s="538"/>
      <c r="KL16" s="540" t="str">
        <f t="shared" si="107"/>
        <v>0</v>
      </c>
      <c r="KM16" s="540" t="str">
        <f t="shared" si="108"/>
        <v>0</v>
      </c>
      <c r="KN16" s="538"/>
      <c r="KO16" s="540" t="str">
        <f t="shared" si="109"/>
        <v>0</v>
      </c>
      <c r="KP16" s="540" t="str">
        <f t="shared" si="110"/>
        <v>0</v>
      </c>
      <c r="KQ16" s="540">
        <f t="shared" si="111"/>
        <v>0</v>
      </c>
      <c r="KR16" s="540">
        <f t="shared" si="198"/>
        <v>0</v>
      </c>
      <c r="KS16" s="268">
        <f t="shared" si="199"/>
        <v>3098.7567697919953</v>
      </c>
    </row>
    <row r="17" spans="1:306" ht="15" customHeight="1">
      <c r="A17" s="270">
        <f t="shared" si="200"/>
        <v>45909</v>
      </c>
      <c r="B17" s="271" t="str">
        <f>+Report1!B17</f>
        <v>Napkin</v>
      </c>
      <c r="C17" s="271" t="str">
        <f>+Report1!C17</f>
        <v>19</v>
      </c>
      <c r="D17" s="272">
        <f>+Report1!P17</f>
        <v>59.557000000000002</v>
      </c>
      <c r="E17" s="273">
        <f>+Report1!R17</f>
        <v>56.868000000000002</v>
      </c>
      <c r="F17" s="538"/>
      <c r="G17" s="539">
        <f t="shared" si="0"/>
        <v>0</v>
      </c>
      <c r="H17" s="540">
        <f t="shared" si="112"/>
        <v>0</v>
      </c>
      <c r="I17" s="538">
        <v>0</v>
      </c>
      <c r="J17" s="539">
        <f t="shared" si="1"/>
        <v>0</v>
      </c>
      <c r="K17" s="540">
        <f t="shared" si="113"/>
        <v>0</v>
      </c>
      <c r="L17" s="538"/>
      <c r="M17" s="539">
        <f t="shared" si="2"/>
        <v>0</v>
      </c>
      <c r="N17" s="540">
        <f t="shared" si="114"/>
        <v>0</v>
      </c>
      <c r="O17" s="538">
        <v>6</v>
      </c>
      <c r="P17" s="539">
        <f t="shared" si="3"/>
        <v>0.10550749103186326</v>
      </c>
      <c r="Q17" s="540">
        <f t="shared" si="115"/>
        <v>0</v>
      </c>
      <c r="R17" s="538"/>
      <c r="S17" s="539">
        <f t="shared" si="4"/>
        <v>0</v>
      </c>
      <c r="T17" s="540">
        <f t="shared" si="116"/>
        <v>0</v>
      </c>
      <c r="U17" s="538">
        <v>10.25</v>
      </c>
      <c r="V17" s="539">
        <f t="shared" si="5"/>
        <v>0.18024196384609972</v>
      </c>
      <c r="W17" s="540">
        <f t="shared" si="117"/>
        <v>0</v>
      </c>
      <c r="X17" s="538"/>
      <c r="Y17" s="539">
        <f t="shared" si="6"/>
        <v>0</v>
      </c>
      <c r="Z17" s="540">
        <f t="shared" si="118"/>
        <v>0</v>
      </c>
      <c r="AA17" s="538"/>
      <c r="AB17" s="539">
        <f t="shared" si="7"/>
        <v>0</v>
      </c>
      <c r="AC17" s="540">
        <f t="shared" si="119"/>
        <v>0</v>
      </c>
      <c r="AD17" s="538"/>
      <c r="AE17" s="539">
        <f t="shared" si="8"/>
        <v>0</v>
      </c>
      <c r="AF17" s="540">
        <f t="shared" si="120"/>
        <v>0</v>
      </c>
      <c r="AG17" s="538"/>
      <c r="AH17" s="539">
        <f t="shared" si="9"/>
        <v>0</v>
      </c>
      <c r="AI17" s="540">
        <f t="shared" si="121"/>
        <v>0</v>
      </c>
      <c r="AJ17" s="538"/>
      <c r="AK17" s="539">
        <f t="shared" si="10"/>
        <v>0</v>
      </c>
      <c r="AL17" s="540">
        <f t="shared" si="122"/>
        <v>0</v>
      </c>
      <c r="AM17" s="538">
        <v>28.910256410256409</v>
      </c>
      <c r="AN17" s="539">
        <f t="shared" si="11"/>
        <v>0.50837476982233254</v>
      </c>
      <c r="AO17" s="540">
        <f t="shared" si="123"/>
        <v>0</v>
      </c>
      <c r="AP17" s="538"/>
      <c r="AQ17" s="539">
        <f t="shared" si="12"/>
        <v>0</v>
      </c>
      <c r="AR17" s="540">
        <f t="shared" si="124"/>
        <v>0</v>
      </c>
      <c r="AS17" s="538"/>
      <c r="AT17" s="539">
        <f t="shared" si="13"/>
        <v>0</v>
      </c>
      <c r="AU17" s="540">
        <f t="shared" si="125"/>
        <v>0</v>
      </c>
      <c r="AV17" s="538">
        <v>5.5499999999999829</v>
      </c>
      <c r="AW17" s="539">
        <f t="shared" si="14"/>
        <v>9.7594429204473213E-2</v>
      </c>
      <c r="AX17" s="540">
        <f t="shared" si="126"/>
        <v>0</v>
      </c>
      <c r="AY17" s="538">
        <v>60.666666666666686</v>
      </c>
      <c r="AZ17" s="539">
        <f t="shared" si="15"/>
        <v>1.0667979648777288</v>
      </c>
      <c r="BA17" s="540">
        <f t="shared" si="127"/>
        <v>0</v>
      </c>
      <c r="BB17" s="538"/>
      <c r="BC17" s="539">
        <f t="shared" si="16"/>
        <v>0</v>
      </c>
      <c r="BD17" s="540">
        <f t="shared" si="128"/>
        <v>0</v>
      </c>
      <c r="BE17" s="538"/>
      <c r="BF17" s="539">
        <f t="shared" si="17"/>
        <v>0</v>
      </c>
      <c r="BG17" s="540">
        <f t="shared" si="129"/>
        <v>0</v>
      </c>
      <c r="BH17" s="538"/>
      <c r="BI17" s="539">
        <f t="shared" si="18"/>
        <v>0</v>
      </c>
      <c r="BJ17" s="540">
        <f t="shared" si="130"/>
        <v>0</v>
      </c>
      <c r="BK17" s="538"/>
      <c r="BL17" s="539">
        <f t="shared" si="19"/>
        <v>0</v>
      </c>
      <c r="BM17" s="540">
        <f t="shared" si="131"/>
        <v>0</v>
      </c>
      <c r="BN17" s="538"/>
      <c r="BO17" s="539">
        <f t="shared" si="20"/>
        <v>0</v>
      </c>
      <c r="BP17" s="540">
        <f t="shared" si="132"/>
        <v>0</v>
      </c>
      <c r="BQ17" s="538"/>
      <c r="BR17" s="539">
        <f t="shared" si="21"/>
        <v>0</v>
      </c>
      <c r="BS17" s="540">
        <f t="shared" si="133"/>
        <v>0</v>
      </c>
      <c r="BT17" s="538"/>
      <c r="BU17" s="539">
        <f t="shared" si="22"/>
        <v>0</v>
      </c>
      <c r="BV17" s="540">
        <f t="shared" si="134"/>
        <v>0</v>
      </c>
      <c r="BW17" s="538"/>
      <c r="BX17" s="539">
        <f t="shared" si="23"/>
        <v>0</v>
      </c>
      <c r="BY17" s="540">
        <f t="shared" si="135"/>
        <v>0</v>
      </c>
      <c r="BZ17" s="538">
        <v>0</v>
      </c>
      <c r="CA17" s="539">
        <f t="shared" si="24"/>
        <v>0</v>
      </c>
      <c r="CB17" s="540">
        <f t="shared" si="136"/>
        <v>0</v>
      </c>
      <c r="CC17" s="538">
        <v>0</v>
      </c>
      <c r="CD17" s="539">
        <f t="shared" si="25"/>
        <v>0</v>
      </c>
      <c r="CE17" s="540">
        <f t="shared" si="137"/>
        <v>0</v>
      </c>
      <c r="CF17" s="538">
        <v>2.4000000000000004</v>
      </c>
      <c r="CG17" s="539">
        <f t="shared" si="26"/>
        <v>4.220299641274531E-2</v>
      </c>
      <c r="CH17" s="540">
        <f t="shared" si="138"/>
        <v>0</v>
      </c>
      <c r="CI17" s="538">
        <v>0</v>
      </c>
      <c r="CJ17" s="539">
        <f t="shared" si="27"/>
        <v>0</v>
      </c>
      <c r="CK17" s="540">
        <f t="shared" si="139"/>
        <v>0</v>
      </c>
      <c r="CL17" s="538"/>
      <c r="CM17" s="539">
        <f t="shared" si="28"/>
        <v>0</v>
      </c>
      <c r="CN17" s="540">
        <f t="shared" si="140"/>
        <v>0</v>
      </c>
      <c r="CO17" s="538"/>
      <c r="CP17" s="539">
        <f t="shared" si="29"/>
        <v>0</v>
      </c>
      <c r="CQ17" s="540">
        <f t="shared" si="141"/>
        <v>0</v>
      </c>
      <c r="CR17" s="538"/>
      <c r="CS17" s="539">
        <f t="shared" si="30"/>
        <v>0</v>
      </c>
      <c r="CT17" s="540">
        <f t="shared" si="142"/>
        <v>0</v>
      </c>
      <c r="CU17" s="538"/>
      <c r="CV17" s="539">
        <f t="shared" si="31"/>
        <v>0</v>
      </c>
      <c r="CW17" s="540">
        <f t="shared" si="143"/>
        <v>0</v>
      </c>
      <c r="CX17" s="538"/>
      <c r="CY17" s="539">
        <f t="shared" si="32"/>
        <v>0</v>
      </c>
      <c r="CZ17" s="540">
        <f t="shared" si="144"/>
        <v>0</v>
      </c>
      <c r="DA17" s="538">
        <v>323.52941176470608</v>
      </c>
      <c r="DB17" s="539">
        <f t="shared" si="33"/>
        <v>5.6891294183847867</v>
      </c>
      <c r="DC17" s="540">
        <f t="shared" si="145"/>
        <v>0</v>
      </c>
      <c r="DD17" s="538"/>
      <c r="DE17" s="539">
        <f t="shared" si="34"/>
        <v>0</v>
      </c>
      <c r="DF17" s="540">
        <f t="shared" si="146"/>
        <v>0</v>
      </c>
      <c r="DG17" s="538"/>
      <c r="DH17" s="539">
        <f t="shared" si="35"/>
        <v>0</v>
      </c>
      <c r="DI17" s="540">
        <f t="shared" si="201"/>
        <v>0</v>
      </c>
      <c r="DJ17" s="538"/>
      <c r="DK17" s="539">
        <f t="shared" si="36"/>
        <v>0</v>
      </c>
      <c r="DL17" s="540">
        <f t="shared" si="147"/>
        <v>0</v>
      </c>
      <c r="DM17" s="538"/>
      <c r="DN17" s="539">
        <f t="shared" si="37"/>
        <v>0</v>
      </c>
      <c r="DO17" s="540">
        <f t="shared" si="148"/>
        <v>0</v>
      </c>
      <c r="DP17" s="538"/>
      <c r="DQ17" s="539">
        <f t="shared" si="38"/>
        <v>0</v>
      </c>
      <c r="DR17" s="540">
        <f t="shared" si="149"/>
        <v>0</v>
      </c>
      <c r="DS17" s="538"/>
      <c r="DT17" s="539">
        <f t="shared" si="39"/>
        <v>0</v>
      </c>
      <c r="DU17" s="540">
        <f t="shared" si="150"/>
        <v>0</v>
      </c>
      <c r="DV17" s="538"/>
      <c r="DW17" s="539">
        <f t="shared" si="40"/>
        <v>0</v>
      </c>
      <c r="DX17" s="540">
        <f t="shared" si="151"/>
        <v>0</v>
      </c>
      <c r="DY17" s="538"/>
      <c r="DZ17" s="539">
        <f t="shared" si="41"/>
        <v>0</v>
      </c>
      <c r="EA17" s="540">
        <f t="shared" si="152"/>
        <v>0</v>
      </c>
      <c r="EB17" s="538">
        <v>788.2352941176473</v>
      </c>
      <c r="EC17" s="539">
        <f t="shared" si="42"/>
        <v>13.860788037519296</v>
      </c>
      <c r="ED17" s="540">
        <f t="shared" si="153"/>
        <v>0</v>
      </c>
      <c r="EE17" s="538">
        <v>11.860465116279045</v>
      </c>
      <c r="EF17" s="539">
        <f t="shared" si="43"/>
        <v>0.20856131948158971</v>
      </c>
      <c r="EG17" s="540">
        <f t="shared" si="154"/>
        <v>0</v>
      </c>
      <c r="EH17" s="538">
        <v>0</v>
      </c>
      <c r="EI17" s="539">
        <f t="shared" si="44"/>
        <v>0</v>
      </c>
      <c r="EJ17" s="540">
        <f t="shared" si="155"/>
        <v>0</v>
      </c>
      <c r="EK17" s="538"/>
      <c r="EL17" s="539">
        <f t="shared" si="45"/>
        <v>0</v>
      </c>
      <c r="EM17" s="540">
        <f t="shared" si="156"/>
        <v>0</v>
      </c>
      <c r="EN17" s="538"/>
      <c r="EO17" s="539">
        <f t="shared" si="46"/>
        <v>0</v>
      </c>
      <c r="EP17" s="540">
        <f t="shared" si="157"/>
        <v>0</v>
      </c>
      <c r="EQ17" s="538"/>
      <c r="ER17" s="539">
        <f t="shared" si="47"/>
        <v>0</v>
      </c>
      <c r="ES17" s="540">
        <f t="shared" si="158"/>
        <v>0</v>
      </c>
      <c r="ET17" s="538"/>
      <c r="EU17" s="539">
        <f t="shared" si="48"/>
        <v>0</v>
      </c>
      <c r="EV17" s="540">
        <f t="shared" si="159"/>
        <v>0</v>
      </c>
      <c r="EW17" s="538"/>
      <c r="EX17" s="539">
        <f t="shared" si="49"/>
        <v>0</v>
      </c>
      <c r="EY17" s="540">
        <f t="shared" si="160"/>
        <v>0</v>
      </c>
      <c r="EZ17" s="538"/>
      <c r="FA17" s="539">
        <f t="shared" si="50"/>
        <v>0</v>
      </c>
      <c r="FB17" s="540">
        <f t="shared" si="161"/>
        <v>0</v>
      </c>
      <c r="FC17" s="538"/>
      <c r="FD17" s="539">
        <f t="shared" si="51"/>
        <v>0</v>
      </c>
      <c r="FE17" s="540">
        <f t="shared" si="162"/>
        <v>0</v>
      </c>
      <c r="FF17" s="538"/>
      <c r="FG17" s="539">
        <f t="shared" si="52"/>
        <v>0</v>
      </c>
      <c r="FH17" s="540">
        <f t="shared" si="163"/>
        <v>0</v>
      </c>
      <c r="FI17" s="538"/>
      <c r="FJ17" s="539">
        <f t="shared" si="53"/>
        <v>0</v>
      </c>
      <c r="FK17" s="540">
        <f t="shared" si="164"/>
        <v>0</v>
      </c>
      <c r="FL17" s="538"/>
      <c r="FM17" s="539">
        <f t="shared" si="54"/>
        <v>0</v>
      </c>
      <c r="FN17" s="540">
        <f t="shared" si="165"/>
        <v>0</v>
      </c>
      <c r="FO17" s="538"/>
      <c r="FP17" s="539">
        <f t="shared" si="55"/>
        <v>0</v>
      </c>
      <c r="FQ17" s="540">
        <f t="shared" si="166"/>
        <v>0</v>
      </c>
      <c r="FR17" s="538"/>
      <c r="FS17" s="539">
        <f t="shared" si="56"/>
        <v>0</v>
      </c>
      <c r="FT17" s="540">
        <f t="shared" si="167"/>
        <v>0</v>
      </c>
      <c r="FU17" s="538"/>
      <c r="FV17" s="539">
        <f t="shared" si="57"/>
        <v>0</v>
      </c>
      <c r="FW17" s="540">
        <f t="shared" si="168"/>
        <v>0</v>
      </c>
      <c r="FX17" s="538"/>
      <c r="FY17" s="539">
        <f t="shared" si="58"/>
        <v>0</v>
      </c>
      <c r="FZ17" s="540">
        <f t="shared" si="169"/>
        <v>0</v>
      </c>
      <c r="GA17" s="538"/>
      <c r="GB17" s="539">
        <f t="shared" si="59"/>
        <v>0</v>
      </c>
      <c r="GC17" s="540">
        <f t="shared" si="170"/>
        <v>0</v>
      </c>
      <c r="GD17" s="538"/>
      <c r="GE17" s="539">
        <f t="shared" si="60"/>
        <v>0</v>
      </c>
      <c r="GF17" s="540">
        <f t="shared" si="171"/>
        <v>0</v>
      </c>
      <c r="GG17" s="538">
        <v>5</v>
      </c>
      <c r="GH17" s="539">
        <f t="shared" si="61"/>
        <v>8.7922909193219378E-2</v>
      </c>
      <c r="GI17" s="540">
        <f t="shared" si="172"/>
        <v>0</v>
      </c>
      <c r="GJ17" s="538">
        <v>5</v>
      </c>
      <c r="GK17" s="539">
        <f t="shared" si="62"/>
        <v>8.7922909193219378E-2</v>
      </c>
      <c r="GL17" s="540">
        <f t="shared" si="173"/>
        <v>0</v>
      </c>
      <c r="GM17" s="538">
        <v>0</v>
      </c>
      <c r="GN17" s="539">
        <f t="shared" si="63"/>
        <v>0</v>
      </c>
      <c r="GO17" s="540">
        <f t="shared" si="174"/>
        <v>0</v>
      </c>
      <c r="GP17" s="538"/>
      <c r="GQ17" s="539">
        <f t="shared" si="64"/>
        <v>0</v>
      </c>
      <c r="GR17" s="540">
        <f t="shared" si="175"/>
        <v>0</v>
      </c>
      <c r="GS17" s="538"/>
      <c r="GT17" s="539">
        <f t="shared" si="65"/>
        <v>0</v>
      </c>
      <c r="GU17" s="540">
        <f t="shared" si="176"/>
        <v>0</v>
      </c>
      <c r="GV17" s="538"/>
      <c r="GW17" s="539">
        <f t="shared" si="66"/>
        <v>0</v>
      </c>
      <c r="GX17" s="540">
        <f t="shared" si="177"/>
        <v>0</v>
      </c>
      <c r="GY17" s="538"/>
      <c r="GZ17" s="539">
        <f t="shared" si="67"/>
        <v>0</v>
      </c>
      <c r="HA17" s="540">
        <f t="shared" si="178"/>
        <v>0</v>
      </c>
      <c r="HB17" s="538"/>
      <c r="HC17" s="539">
        <f t="shared" si="68"/>
        <v>0</v>
      </c>
      <c r="HD17" s="540">
        <f t="shared" si="179"/>
        <v>0</v>
      </c>
      <c r="HE17" s="538"/>
      <c r="HF17" s="539">
        <f t="shared" si="69"/>
        <v>0</v>
      </c>
      <c r="HG17" s="540">
        <f t="shared" si="180"/>
        <v>0</v>
      </c>
      <c r="HH17" s="538"/>
      <c r="HI17" s="539">
        <f t="shared" si="70"/>
        <v>0</v>
      </c>
      <c r="HJ17" s="540">
        <f t="shared" si="181"/>
        <v>0</v>
      </c>
      <c r="HK17" s="538"/>
      <c r="HL17" s="539">
        <f t="shared" si="71"/>
        <v>0</v>
      </c>
      <c r="HM17" s="540">
        <f t="shared" si="182"/>
        <v>0</v>
      </c>
      <c r="HN17" s="538">
        <v>1519</v>
      </c>
      <c r="HO17" s="539">
        <f t="shared" si="72"/>
        <v>26.71097981290005</v>
      </c>
      <c r="HP17" s="540">
        <f t="shared" si="183"/>
        <v>0</v>
      </c>
      <c r="HQ17" s="538"/>
      <c r="HR17" s="539">
        <f t="shared" si="73"/>
        <v>0</v>
      </c>
      <c r="HS17" s="540">
        <f t="shared" si="184"/>
        <v>0</v>
      </c>
      <c r="HT17" s="538">
        <v>50</v>
      </c>
      <c r="HU17" s="539">
        <f t="shared" si="74"/>
        <v>0.87922909193219378</v>
      </c>
      <c r="HV17" s="540">
        <f t="shared" si="185"/>
        <v>0</v>
      </c>
      <c r="HW17" s="538">
        <v>10</v>
      </c>
      <c r="HX17" s="539">
        <f t="shared" si="75"/>
        <v>0.17584581838643876</v>
      </c>
      <c r="HY17" s="540">
        <f t="shared" si="186"/>
        <v>0</v>
      </c>
      <c r="HZ17" s="538">
        <v>40</v>
      </c>
      <c r="IA17" s="539">
        <f t="shared" si="76"/>
        <v>0.70338327354575503</v>
      </c>
      <c r="IB17" s="540">
        <f t="shared" si="187"/>
        <v>0</v>
      </c>
      <c r="IC17" s="538">
        <v>40</v>
      </c>
      <c r="ID17" s="539">
        <f t="shared" si="77"/>
        <v>0.70338327354575503</v>
      </c>
      <c r="IE17" s="540">
        <f t="shared" si="188"/>
        <v>0</v>
      </c>
      <c r="IF17" s="538">
        <v>0</v>
      </c>
      <c r="IG17" s="539">
        <f t="shared" si="78"/>
        <v>0</v>
      </c>
      <c r="IH17" s="540">
        <f t="shared" si="189"/>
        <v>0</v>
      </c>
      <c r="II17" s="538"/>
      <c r="IJ17" s="539">
        <f t="shared" si="79"/>
        <v>0</v>
      </c>
      <c r="IK17" s="540">
        <f t="shared" si="190"/>
        <v>0</v>
      </c>
      <c r="IL17" s="538"/>
      <c r="IM17" s="539">
        <f t="shared" si="80"/>
        <v>0</v>
      </c>
      <c r="IN17" s="540">
        <f t="shared" si="191"/>
        <v>0</v>
      </c>
      <c r="IO17" s="538">
        <v>100</v>
      </c>
      <c r="IP17" s="539">
        <f t="shared" si="81"/>
        <v>1.7584581838643876</v>
      </c>
      <c r="IQ17" s="540">
        <f t="shared" si="192"/>
        <v>0</v>
      </c>
      <c r="IR17" s="538">
        <v>5</v>
      </c>
      <c r="IS17" s="539">
        <f t="shared" si="82"/>
        <v>8.7922909193219378E-2</v>
      </c>
      <c r="IT17" s="540">
        <f t="shared" si="193"/>
        <v>0</v>
      </c>
      <c r="IU17" s="538"/>
      <c r="IV17" s="539">
        <f t="shared" si="83"/>
        <v>0</v>
      </c>
      <c r="IW17" s="540">
        <f t="shared" si="194"/>
        <v>0</v>
      </c>
      <c r="IX17" s="538">
        <v>5</v>
      </c>
      <c r="IY17" s="539">
        <f t="shared" si="84"/>
        <v>8.7922909193219378E-2</v>
      </c>
      <c r="IZ17" s="540">
        <f t="shared" si="195"/>
        <v>0</v>
      </c>
      <c r="JA17" s="538"/>
      <c r="JB17" s="539">
        <f t="shared" si="85"/>
        <v>0</v>
      </c>
      <c r="JC17" s="540">
        <f t="shared" si="196"/>
        <v>0</v>
      </c>
      <c r="JD17" s="538"/>
      <c r="JE17" s="539">
        <f t="shared" si="86"/>
        <v>0</v>
      </c>
      <c r="JF17" s="540">
        <f t="shared" si="197"/>
        <v>0</v>
      </c>
      <c r="JG17" s="538">
        <v>35</v>
      </c>
      <c r="JH17" s="540" t="str">
        <f t="shared" si="87"/>
        <v>0</v>
      </c>
      <c r="JI17" s="540" t="str">
        <f t="shared" si="88"/>
        <v>0</v>
      </c>
      <c r="JJ17" s="538">
        <v>40</v>
      </c>
      <c r="JK17" s="540" t="str">
        <f t="shared" si="89"/>
        <v>0</v>
      </c>
      <c r="JL17" s="540" t="str">
        <f t="shared" si="90"/>
        <v>0</v>
      </c>
      <c r="JM17" s="538"/>
      <c r="JN17" s="540" t="str">
        <f t="shared" si="91"/>
        <v>0</v>
      </c>
      <c r="JO17" s="540" t="str">
        <f t="shared" si="92"/>
        <v>0</v>
      </c>
      <c r="JP17" s="538"/>
      <c r="JQ17" s="540" t="str">
        <f t="shared" si="93"/>
        <v>0</v>
      </c>
      <c r="JR17" s="540" t="str">
        <f t="shared" si="94"/>
        <v>0</v>
      </c>
      <c r="JS17" s="538"/>
      <c r="JT17" s="540" t="str">
        <f t="shared" si="95"/>
        <v>0</v>
      </c>
      <c r="JU17" s="540" t="str">
        <f t="shared" si="96"/>
        <v>0</v>
      </c>
      <c r="JV17" s="538"/>
      <c r="JW17" s="540" t="str">
        <f t="shared" si="97"/>
        <v>0</v>
      </c>
      <c r="JX17" s="540" t="str">
        <f t="shared" si="98"/>
        <v>0</v>
      </c>
      <c r="JY17" s="538"/>
      <c r="JZ17" s="540" t="str">
        <f t="shared" si="99"/>
        <v>0</v>
      </c>
      <c r="KA17" s="540" t="str">
        <f t="shared" si="100"/>
        <v>0</v>
      </c>
      <c r="KB17" s="538"/>
      <c r="KC17" s="540" t="str">
        <f t="shared" si="101"/>
        <v>0</v>
      </c>
      <c r="KD17" s="540" t="str">
        <f t="shared" si="102"/>
        <v>0</v>
      </c>
      <c r="KE17" s="538"/>
      <c r="KF17" s="540" t="str">
        <f t="shared" si="103"/>
        <v>0</v>
      </c>
      <c r="KG17" s="540" t="str">
        <f t="shared" si="104"/>
        <v>0</v>
      </c>
      <c r="KH17" s="538"/>
      <c r="KI17" s="540" t="str">
        <f t="shared" si="105"/>
        <v>0</v>
      </c>
      <c r="KJ17" s="540" t="str">
        <f t="shared" si="106"/>
        <v>0</v>
      </c>
      <c r="KK17" s="538"/>
      <c r="KL17" s="540" t="str">
        <f t="shared" si="107"/>
        <v>0</v>
      </c>
      <c r="KM17" s="540" t="str">
        <f t="shared" si="108"/>
        <v>0</v>
      </c>
      <c r="KN17" s="538"/>
      <c r="KO17" s="540" t="str">
        <f t="shared" si="109"/>
        <v>0</v>
      </c>
      <c r="KP17" s="540" t="str">
        <f t="shared" si="110"/>
        <v>0</v>
      </c>
      <c r="KQ17" s="540">
        <f t="shared" si="111"/>
        <v>0</v>
      </c>
      <c r="KR17" s="540">
        <f t="shared" si="198"/>
        <v>0</v>
      </c>
      <c r="KS17" s="268">
        <f t="shared" si="199"/>
        <v>3091.4020940755559</v>
      </c>
    </row>
    <row r="18" spans="1:306" ht="15" customHeight="1">
      <c r="A18" s="270">
        <f t="shared" si="200"/>
        <v>45910</v>
      </c>
      <c r="B18" s="271" t="str">
        <f>+Report1!B18</f>
        <v>Napkin</v>
      </c>
      <c r="C18" s="271" t="str">
        <f>+Report1!C18</f>
        <v>19/20</v>
      </c>
      <c r="D18" s="272">
        <f>+Report1!P18</f>
        <v>60.535000000000004</v>
      </c>
      <c r="E18" s="273">
        <f>+Report1!R18</f>
        <v>58.302999999999997</v>
      </c>
      <c r="F18" s="538"/>
      <c r="G18" s="539">
        <f t="shared" si="0"/>
        <v>0</v>
      </c>
      <c r="H18" s="540">
        <f t="shared" si="112"/>
        <v>0</v>
      </c>
      <c r="I18" s="538">
        <v>0</v>
      </c>
      <c r="J18" s="539">
        <f t="shared" si="1"/>
        <v>0</v>
      </c>
      <c r="K18" s="540">
        <f t="shared" si="113"/>
        <v>0</v>
      </c>
      <c r="L18" s="538"/>
      <c r="M18" s="539">
        <f t="shared" si="2"/>
        <v>0</v>
      </c>
      <c r="N18" s="540">
        <f t="shared" si="114"/>
        <v>0</v>
      </c>
      <c r="O18" s="538">
        <v>6</v>
      </c>
      <c r="P18" s="539">
        <f t="shared" si="3"/>
        <v>0.10291065639847007</v>
      </c>
      <c r="Q18" s="540">
        <f t="shared" si="115"/>
        <v>0</v>
      </c>
      <c r="R18" s="538"/>
      <c r="S18" s="539">
        <f t="shared" si="4"/>
        <v>0</v>
      </c>
      <c r="T18" s="540">
        <f t="shared" si="116"/>
        <v>0</v>
      </c>
      <c r="U18" s="538">
        <v>10.249999999999972</v>
      </c>
      <c r="V18" s="539">
        <f t="shared" si="5"/>
        <v>0.17580570468071921</v>
      </c>
      <c r="W18" s="540">
        <f t="shared" si="117"/>
        <v>0</v>
      </c>
      <c r="X18" s="538"/>
      <c r="Y18" s="539">
        <f t="shared" si="6"/>
        <v>0</v>
      </c>
      <c r="Z18" s="540">
        <f t="shared" si="118"/>
        <v>0</v>
      </c>
      <c r="AA18" s="538"/>
      <c r="AB18" s="539">
        <f t="shared" si="7"/>
        <v>0</v>
      </c>
      <c r="AC18" s="540">
        <f t="shared" si="119"/>
        <v>0</v>
      </c>
      <c r="AD18" s="538"/>
      <c r="AE18" s="539">
        <f t="shared" si="8"/>
        <v>0</v>
      </c>
      <c r="AF18" s="540">
        <f t="shared" si="120"/>
        <v>0</v>
      </c>
      <c r="AG18" s="538"/>
      <c r="AH18" s="539">
        <f t="shared" si="9"/>
        <v>0</v>
      </c>
      <c r="AI18" s="540">
        <f t="shared" si="121"/>
        <v>0</v>
      </c>
      <c r="AJ18" s="538"/>
      <c r="AK18" s="539">
        <f t="shared" si="10"/>
        <v>0</v>
      </c>
      <c r="AL18" s="540">
        <f t="shared" si="122"/>
        <v>0</v>
      </c>
      <c r="AM18" s="538">
        <v>31.538461538461604</v>
      </c>
      <c r="AN18" s="539">
        <f t="shared" si="11"/>
        <v>0.540940629786831</v>
      </c>
      <c r="AO18" s="540">
        <f t="shared" si="123"/>
        <v>0</v>
      </c>
      <c r="AP18" s="538"/>
      <c r="AQ18" s="539">
        <f t="shared" si="12"/>
        <v>0</v>
      </c>
      <c r="AR18" s="540">
        <f t="shared" si="124"/>
        <v>0</v>
      </c>
      <c r="AS18" s="538"/>
      <c r="AT18" s="539">
        <f t="shared" si="13"/>
        <v>0</v>
      </c>
      <c r="AU18" s="540">
        <f t="shared" si="125"/>
        <v>0</v>
      </c>
      <c r="AV18" s="538">
        <v>2.7750000000000057</v>
      </c>
      <c r="AW18" s="539">
        <f t="shared" si="14"/>
        <v>4.7596178584292506E-2</v>
      </c>
      <c r="AX18" s="540">
        <f t="shared" si="126"/>
        <v>0</v>
      </c>
      <c r="AY18" s="538">
        <v>62.999999999999943</v>
      </c>
      <c r="AZ18" s="539">
        <f t="shared" si="15"/>
        <v>1.0805618921839346</v>
      </c>
      <c r="BA18" s="540">
        <f t="shared" si="127"/>
        <v>0</v>
      </c>
      <c r="BB18" s="538"/>
      <c r="BC18" s="539">
        <f t="shared" si="16"/>
        <v>0</v>
      </c>
      <c r="BD18" s="540">
        <f t="shared" si="128"/>
        <v>0</v>
      </c>
      <c r="BE18" s="538"/>
      <c r="BF18" s="539">
        <f t="shared" si="17"/>
        <v>0</v>
      </c>
      <c r="BG18" s="540">
        <f t="shared" si="129"/>
        <v>0</v>
      </c>
      <c r="BH18" s="538"/>
      <c r="BI18" s="539">
        <f t="shared" si="18"/>
        <v>0</v>
      </c>
      <c r="BJ18" s="540">
        <f t="shared" si="130"/>
        <v>0</v>
      </c>
      <c r="BK18" s="538"/>
      <c r="BL18" s="539">
        <f t="shared" si="19"/>
        <v>0</v>
      </c>
      <c r="BM18" s="540">
        <f t="shared" si="131"/>
        <v>0</v>
      </c>
      <c r="BN18" s="538"/>
      <c r="BO18" s="539">
        <f t="shared" si="20"/>
        <v>0</v>
      </c>
      <c r="BP18" s="540">
        <f t="shared" si="132"/>
        <v>0</v>
      </c>
      <c r="BQ18" s="538"/>
      <c r="BR18" s="539">
        <f t="shared" si="21"/>
        <v>0</v>
      </c>
      <c r="BS18" s="540">
        <f t="shared" si="133"/>
        <v>0</v>
      </c>
      <c r="BT18" s="538"/>
      <c r="BU18" s="539">
        <f t="shared" si="22"/>
        <v>0</v>
      </c>
      <c r="BV18" s="540">
        <f t="shared" si="134"/>
        <v>0</v>
      </c>
      <c r="BW18" s="538"/>
      <c r="BX18" s="539">
        <f t="shared" si="23"/>
        <v>0</v>
      </c>
      <c r="BY18" s="540">
        <f t="shared" si="135"/>
        <v>0</v>
      </c>
      <c r="BZ18" s="538">
        <v>0</v>
      </c>
      <c r="CA18" s="539">
        <f t="shared" si="24"/>
        <v>0</v>
      </c>
      <c r="CB18" s="540">
        <f t="shared" si="136"/>
        <v>0</v>
      </c>
      <c r="CC18" s="538">
        <v>0</v>
      </c>
      <c r="CD18" s="539">
        <f t="shared" si="25"/>
        <v>0</v>
      </c>
      <c r="CE18" s="540">
        <f t="shared" si="137"/>
        <v>0</v>
      </c>
      <c r="CF18" s="538">
        <v>2.3999999999999995</v>
      </c>
      <c r="CG18" s="539">
        <f t="shared" si="26"/>
        <v>4.1164262559388015E-2</v>
      </c>
      <c r="CH18" s="540">
        <f t="shared" si="138"/>
        <v>0</v>
      </c>
      <c r="CI18" s="538">
        <v>0</v>
      </c>
      <c r="CJ18" s="539">
        <f t="shared" si="27"/>
        <v>0</v>
      </c>
      <c r="CK18" s="540">
        <f t="shared" si="139"/>
        <v>0</v>
      </c>
      <c r="CL18" s="538"/>
      <c r="CM18" s="539">
        <f t="shared" si="28"/>
        <v>0</v>
      </c>
      <c r="CN18" s="540">
        <f t="shared" si="140"/>
        <v>0</v>
      </c>
      <c r="CO18" s="538"/>
      <c r="CP18" s="539">
        <f t="shared" si="29"/>
        <v>0</v>
      </c>
      <c r="CQ18" s="540">
        <f t="shared" si="141"/>
        <v>0</v>
      </c>
      <c r="CR18" s="538"/>
      <c r="CS18" s="539">
        <f t="shared" si="30"/>
        <v>0</v>
      </c>
      <c r="CT18" s="540">
        <f t="shared" si="142"/>
        <v>0</v>
      </c>
      <c r="CU18" s="538"/>
      <c r="CV18" s="539">
        <f t="shared" si="31"/>
        <v>0</v>
      </c>
      <c r="CW18" s="540">
        <f t="shared" si="143"/>
        <v>0</v>
      </c>
      <c r="CX18" s="538"/>
      <c r="CY18" s="539">
        <f t="shared" si="32"/>
        <v>0</v>
      </c>
      <c r="CZ18" s="540">
        <f t="shared" si="144"/>
        <v>0</v>
      </c>
      <c r="DA18" s="538">
        <v>279.41176470588221</v>
      </c>
      <c r="DB18" s="539">
        <f t="shared" si="33"/>
        <v>4.7924080185562019</v>
      </c>
      <c r="DC18" s="540">
        <f t="shared" si="145"/>
        <v>0</v>
      </c>
      <c r="DD18" s="538"/>
      <c r="DE18" s="539">
        <f t="shared" si="34"/>
        <v>0</v>
      </c>
      <c r="DF18" s="540">
        <f t="shared" si="146"/>
        <v>0</v>
      </c>
      <c r="DG18" s="538"/>
      <c r="DH18" s="539">
        <f t="shared" si="35"/>
        <v>0</v>
      </c>
      <c r="DI18" s="540">
        <f t="shared" si="201"/>
        <v>0</v>
      </c>
      <c r="DJ18" s="538"/>
      <c r="DK18" s="539">
        <f t="shared" si="36"/>
        <v>0</v>
      </c>
      <c r="DL18" s="540">
        <f t="shared" si="147"/>
        <v>0</v>
      </c>
      <c r="DM18" s="538"/>
      <c r="DN18" s="539">
        <f t="shared" si="37"/>
        <v>0</v>
      </c>
      <c r="DO18" s="540">
        <f t="shared" si="148"/>
        <v>0</v>
      </c>
      <c r="DP18" s="538"/>
      <c r="DQ18" s="539">
        <f t="shared" si="38"/>
        <v>0</v>
      </c>
      <c r="DR18" s="540">
        <f t="shared" si="149"/>
        <v>0</v>
      </c>
      <c r="DS18" s="538"/>
      <c r="DT18" s="539">
        <f t="shared" si="39"/>
        <v>0</v>
      </c>
      <c r="DU18" s="540">
        <f t="shared" si="150"/>
        <v>0</v>
      </c>
      <c r="DV18" s="538"/>
      <c r="DW18" s="539">
        <f t="shared" si="40"/>
        <v>0</v>
      </c>
      <c r="DX18" s="540">
        <f t="shared" si="151"/>
        <v>0</v>
      </c>
      <c r="DY18" s="538"/>
      <c r="DZ18" s="539">
        <f t="shared" si="41"/>
        <v>0</v>
      </c>
      <c r="EA18" s="540">
        <f t="shared" si="152"/>
        <v>0</v>
      </c>
      <c r="EB18" s="538">
        <v>882.35294117647072</v>
      </c>
      <c r="EC18" s="539">
        <f t="shared" si="42"/>
        <v>15.133920058598541</v>
      </c>
      <c r="ED18" s="540">
        <f t="shared" si="153"/>
        <v>0</v>
      </c>
      <c r="EE18" s="538">
        <v>11.860465116279101</v>
      </c>
      <c r="EF18" s="539">
        <f t="shared" si="43"/>
        <v>0.20342804171790649</v>
      </c>
      <c r="EG18" s="540">
        <f t="shared" si="154"/>
        <v>0</v>
      </c>
      <c r="EH18" s="538">
        <v>5</v>
      </c>
      <c r="EI18" s="539">
        <f t="shared" si="44"/>
        <v>8.575888033205839E-2</v>
      </c>
      <c r="EJ18" s="540">
        <f t="shared" si="155"/>
        <v>0</v>
      </c>
      <c r="EK18" s="538"/>
      <c r="EL18" s="539">
        <f t="shared" si="45"/>
        <v>0</v>
      </c>
      <c r="EM18" s="540">
        <f t="shared" si="156"/>
        <v>0</v>
      </c>
      <c r="EN18" s="538"/>
      <c r="EO18" s="539">
        <f t="shared" si="46"/>
        <v>0</v>
      </c>
      <c r="EP18" s="540">
        <f t="shared" si="157"/>
        <v>0</v>
      </c>
      <c r="EQ18" s="538"/>
      <c r="ER18" s="539">
        <f t="shared" si="47"/>
        <v>0</v>
      </c>
      <c r="ES18" s="540">
        <f t="shared" si="158"/>
        <v>0</v>
      </c>
      <c r="ET18" s="538"/>
      <c r="EU18" s="539">
        <f t="shared" si="48"/>
        <v>0</v>
      </c>
      <c r="EV18" s="540">
        <f t="shared" si="159"/>
        <v>0</v>
      </c>
      <c r="EW18" s="538"/>
      <c r="EX18" s="539">
        <f t="shared" si="49"/>
        <v>0</v>
      </c>
      <c r="EY18" s="540">
        <f t="shared" si="160"/>
        <v>0</v>
      </c>
      <c r="EZ18" s="538"/>
      <c r="FA18" s="539">
        <f t="shared" si="50"/>
        <v>0</v>
      </c>
      <c r="FB18" s="540">
        <f t="shared" si="161"/>
        <v>0</v>
      </c>
      <c r="FC18" s="538"/>
      <c r="FD18" s="539">
        <f t="shared" si="51"/>
        <v>0</v>
      </c>
      <c r="FE18" s="540">
        <f t="shared" si="162"/>
        <v>0</v>
      </c>
      <c r="FF18" s="538"/>
      <c r="FG18" s="539">
        <f t="shared" si="52"/>
        <v>0</v>
      </c>
      <c r="FH18" s="540">
        <f t="shared" si="163"/>
        <v>0</v>
      </c>
      <c r="FI18" s="538"/>
      <c r="FJ18" s="539">
        <f t="shared" si="53"/>
        <v>0</v>
      </c>
      <c r="FK18" s="540">
        <f t="shared" si="164"/>
        <v>0</v>
      </c>
      <c r="FL18" s="538"/>
      <c r="FM18" s="539">
        <f t="shared" si="54"/>
        <v>0</v>
      </c>
      <c r="FN18" s="540">
        <f t="shared" si="165"/>
        <v>0</v>
      </c>
      <c r="FO18" s="538"/>
      <c r="FP18" s="539">
        <f t="shared" si="55"/>
        <v>0</v>
      </c>
      <c r="FQ18" s="540">
        <f t="shared" si="166"/>
        <v>0</v>
      </c>
      <c r="FR18" s="538"/>
      <c r="FS18" s="539">
        <f t="shared" si="56"/>
        <v>0</v>
      </c>
      <c r="FT18" s="540">
        <f t="shared" si="167"/>
        <v>0</v>
      </c>
      <c r="FU18" s="538"/>
      <c r="FV18" s="539">
        <f t="shared" si="57"/>
        <v>0</v>
      </c>
      <c r="FW18" s="540">
        <f t="shared" si="168"/>
        <v>0</v>
      </c>
      <c r="FX18" s="538"/>
      <c r="FY18" s="539">
        <f t="shared" si="58"/>
        <v>0</v>
      </c>
      <c r="FZ18" s="540">
        <f t="shared" si="169"/>
        <v>0</v>
      </c>
      <c r="GA18" s="538"/>
      <c r="GB18" s="539">
        <f t="shared" si="59"/>
        <v>0</v>
      </c>
      <c r="GC18" s="540">
        <f t="shared" si="170"/>
        <v>0</v>
      </c>
      <c r="GD18" s="538"/>
      <c r="GE18" s="539">
        <f t="shared" si="60"/>
        <v>0</v>
      </c>
      <c r="GF18" s="540">
        <f t="shared" si="171"/>
        <v>0</v>
      </c>
      <c r="GG18" s="538">
        <v>5</v>
      </c>
      <c r="GH18" s="539">
        <f t="shared" si="61"/>
        <v>8.575888033205839E-2</v>
      </c>
      <c r="GI18" s="540">
        <f t="shared" si="172"/>
        <v>0</v>
      </c>
      <c r="GJ18" s="538">
        <v>5</v>
      </c>
      <c r="GK18" s="539">
        <f t="shared" si="62"/>
        <v>8.575888033205839E-2</v>
      </c>
      <c r="GL18" s="540">
        <f t="shared" si="173"/>
        <v>0</v>
      </c>
      <c r="GM18" s="538">
        <v>0</v>
      </c>
      <c r="GN18" s="539">
        <f t="shared" si="63"/>
        <v>0</v>
      </c>
      <c r="GO18" s="540">
        <f t="shared" si="174"/>
        <v>0</v>
      </c>
      <c r="GP18" s="538"/>
      <c r="GQ18" s="539">
        <f t="shared" si="64"/>
        <v>0</v>
      </c>
      <c r="GR18" s="540">
        <f t="shared" si="175"/>
        <v>0</v>
      </c>
      <c r="GS18" s="538"/>
      <c r="GT18" s="539">
        <f t="shared" si="65"/>
        <v>0</v>
      </c>
      <c r="GU18" s="540">
        <f t="shared" si="176"/>
        <v>0</v>
      </c>
      <c r="GV18" s="538"/>
      <c r="GW18" s="539">
        <f t="shared" si="66"/>
        <v>0</v>
      </c>
      <c r="GX18" s="540">
        <f t="shared" si="177"/>
        <v>0</v>
      </c>
      <c r="GY18" s="538"/>
      <c r="GZ18" s="539">
        <f t="shared" si="67"/>
        <v>0</v>
      </c>
      <c r="HA18" s="540">
        <f t="shared" si="178"/>
        <v>0</v>
      </c>
      <c r="HB18" s="538"/>
      <c r="HC18" s="539">
        <f t="shared" si="68"/>
        <v>0</v>
      </c>
      <c r="HD18" s="540">
        <f t="shared" si="179"/>
        <v>0</v>
      </c>
      <c r="HE18" s="538"/>
      <c r="HF18" s="539">
        <f t="shared" si="69"/>
        <v>0</v>
      </c>
      <c r="HG18" s="540">
        <f t="shared" si="180"/>
        <v>0</v>
      </c>
      <c r="HH18" s="538"/>
      <c r="HI18" s="539">
        <f t="shared" si="70"/>
        <v>0</v>
      </c>
      <c r="HJ18" s="540">
        <f t="shared" si="181"/>
        <v>0</v>
      </c>
      <c r="HK18" s="538"/>
      <c r="HL18" s="539">
        <f t="shared" si="71"/>
        <v>0</v>
      </c>
      <c r="HM18" s="540">
        <f t="shared" si="182"/>
        <v>0</v>
      </c>
      <c r="HN18" s="538">
        <v>1119</v>
      </c>
      <c r="HO18" s="539">
        <f t="shared" si="72"/>
        <v>19.192837418314667</v>
      </c>
      <c r="HP18" s="540">
        <f t="shared" si="183"/>
        <v>0</v>
      </c>
      <c r="HQ18" s="538"/>
      <c r="HR18" s="539">
        <f t="shared" si="73"/>
        <v>0</v>
      </c>
      <c r="HS18" s="540">
        <f t="shared" si="184"/>
        <v>0</v>
      </c>
      <c r="HT18" s="538">
        <v>50</v>
      </c>
      <c r="HU18" s="539">
        <f t="shared" si="74"/>
        <v>0.85758880332058385</v>
      </c>
      <c r="HV18" s="540">
        <f t="shared" si="185"/>
        <v>0</v>
      </c>
      <c r="HW18" s="538">
        <v>10</v>
      </c>
      <c r="HX18" s="539">
        <f t="shared" si="75"/>
        <v>0.17151776066411678</v>
      </c>
      <c r="HY18" s="540">
        <f t="shared" si="186"/>
        <v>0</v>
      </c>
      <c r="HZ18" s="538">
        <v>25</v>
      </c>
      <c r="IA18" s="539">
        <f t="shared" si="76"/>
        <v>0.42879440166029192</v>
      </c>
      <c r="IB18" s="540">
        <f t="shared" si="187"/>
        <v>0</v>
      </c>
      <c r="IC18" s="538">
        <v>40</v>
      </c>
      <c r="ID18" s="539">
        <f t="shared" si="77"/>
        <v>0.68607104265646712</v>
      </c>
      <c r="IE18" s="540">
        <f t="shared" si="188"/>
        <v>0</v>
      </c>
      <c r="IF18" s="538">
        <v>60</v>
      </c>
      <c r="IG18" s="539">
        <f t="shared" si="78"/>
        <v>1.0291065639847006</v>
      </c>
      <c r="IH18" s="540">
        <f t="shared" si="189"/>
        <v>0</v>
      </c>
      <c r="II18" s="538"/>
      <c r="IJ18" s="539">
        <f t="shared" si="79"/>
        <v>0</v>
      </c>
      <c r="IK18" s="540">
        <f t="shared" si="190"/>
        <v>0</v>
      </c>
      <c r="IL18" s="538"/>
      <c r="IM18" s="539">
        <f t="shared" si="80"/>
        <v>0</v>
      </c>
      <c r="IN18" s="540">
        <f t="shared" si="191"/>
        <v>0</v>
      </c>
      <c r="IO18" s="538">
        <v>110</v>
      </c>
      <c r="IP18" s="539">
        <f t="shared" si="81"/>
        <v>1.8866953673052846</v>
      </c>
      <c r="IQ18" s="540">
        <f t="shared" si="192"/>
        <v>0</v>
      </c>
      <c r="IR18" s="538">
        <v>5</v>
      </c>
      <c r="IS18" s="539">
        <f t="shared" si="82"/>
        <v>8.575888033205839E-2</v>
      </c>
      <c r="IT18" s="540">
        <f t="shared" si="193"/>
        <v>0</v>
      </c>
      <c r="IU18" s="538"/>
      <c r="IV18" s="539">
        <f t="shared" si="83"/>
        <v>0</v>
      </c>
      <c r="IW18" s="540">
        <f t="shared" si="194"/>
        <v>0</v>
      </c>
      <c r="IX18" s="538">
        <v>5</v>
      </c>
      <c r="IY18" s="539">
        <f t="shared" si="84"/>
        <v>8.575888033205839E-2</v>
      </c>
      <c r="IZ18" s="540">
        <f t="shared" si="195"/>
        <v>0</v>
      </c>
      <c r="JA18" s="538"/>
      <c r="JB18" s="539">
        <f t="shared" si="85"/>
        <v>0</v>
      </c>
      <c r="JC18" s="540">
        <f t="shared" si="196"/>
        <v>0</v>
      </c>
      <c r="JD18" s="538"/>
      <c r="JE18" s="539">
        <f t="shared" si="86"/>
        <v>0</v>
      </c>
      <c r="JF18" s="540">
        <f t="shared" si="197"/>
        <v>0</v>
      </c>
      <c r="JG18" s="538">
        <v>25</v>
      </c>
      <c r="JH18" s="540" t="str">
        <f t="shared" si="87"/>
        <v>0</v>
      </c>
      <c r="JI18" s="540" t="str">
        <f t="shared" si="88"/>
        <v>0</v>
      </c>
      <c r="JJ18" s="538">
        <v>40</v>
      </c>
      <c r="JK18" s="540" t="str">
        <f t="shared" si="89"/>
        <v>0</v>
      </c>
      <c r="JL18" s="540" t="str">
        <f t="shared" si="90"/>
        <v>0</v>
      </c>
      <c r="JM18" s="538"/>
      <c r="JN18" s="540" t="str">
        <f t="shared" si="91"/>
        <v>0</v>
      </c>
      <c r="JO18" s="540" t="str">
        <f t="shared" si="92"/>
        <v>0</v>
      </c>
      <c r="JP18" s="538"/>
      <c r="JQ18" s="540" t="str">
        <f t="shared" si="93"/>
        <v>0</v>
      </c>
      <c r="JR18" s="540" t="str">
        <f t="shared" si="94"/>
        <v>0</v>
      </c>
      <c r="JS18" s="538"/>
      <c r="JT18" s="540" t="str">
        <f t="shared" si="95"/>
        <v>0</v>
      </c>
      <c r="JU18" s="540" t="str">
        <f t="shared" si="96"/>
        <v>0</v>
      </c>
      <c r="JV18" s="538"/>
      <c r="JW18" s="540" t="str">
        <f t="shared" si="97"/>
        <v>0</v>
      </c>
      <c r="JX18" s="540" t="str">
        <f t="shared" si="98"/>
        <v>0</v>
      </c>
      <c r="JY18" s="538"/>
      <c r="JZ18" s="540" t="str">
        <f t="shared" si="99"/>
        <v>0</v>
      </c>
      <c r="KA18" s="540" t="str">
        <f t="shared" si="100"/>
        <v>0</v>
      </c>
      <c r="KB18" s="538"/>
      <c r="KC18" s="540" t="str">
        <f t="shared" si="101"/>
        <v>0</v>
      </c>
      <c r="KD18" s="540" t="str">
        <f t="shared" si="102"/>
        <v>0</v>
      </c>
      <c r="KE18" s="538"/>
      <c r="KF18" s="540" t="str">
        <f t="shared" si="103"/>
        <v>0</v>
      </c>
      <c r="KG18" s="540" t="str">
        <f t="shared" si="104"/>
        <v>0</v>
      </c>
      <c r="KH18" s="538"/>
      <c r="KI18" s="540" t="str">
        <f t="shared" si="105"/>
        <v>0</v>
      </c>
      <c r="KJ18" s="540" t="str">
        <f t="shared" si="106"/>
        <v>0</v>
      </c>
      <c r="KK18" s="538"/>
      <c r="KL18" s="540" t="str">
        <f t="shared" si="107"/>
        <v>0</v>
      </c>
      <c r="KM18" s="540" t="str">
        <f t="shared" si="108"/>
        <v>0</v>
      </c>
      <c r="KN18" s="538"/>
      <c r="KO18" s="540" t="str">
        <f t="shared" si="109"/>
        <v>0</v>
      </c>
      <c r="KP18" s="540" t="str">
        <f t="shared" si="110"/>
        <v>0</v>
      </c>
      <c r="KQ18" s="540">
        <f t="shared" si="111"/>
        <v>0</v>
      </c>
      <c r="KR18" s="540">
        <f t="shared" si="198"/>
        <v>0</v>
      </c>
      <c r="KS18" s="268">
        <f t="shared" si="199"/>
        <v>2793.5886325370934</v>
      </c>
    </row>
    <row r="19" spans="1:306" ht="15" customHeight="1">
      <c r="A19" s="270">
        <f t="shared" si="200"/>
        <v>45911</v>
      </c>
      <c r="B19" s="271" t="str">
        <f>+Report1!B19</f>
        <v>Napkin</v>
      </c>
      <c r="C19" s="271" t="str">
        <f>+Report1!C19</f>
        <v>20/15,5</v>
      </c>
      <c r="D19" s="272">
        <f>+Report1!P19</f>
        <v>47.908999999999999</v>
      </c>
      <c r="E19" s="273">
        <f>+Report1!R19</f>
        <v>47.094000000000001</v>
      </c>
      <c r="F19" s="538"/>
      <c r="G19" s="539">
        <f t="shared" si="0"/>
        <v>0</v>
      </c>
      <c r="H19" s="540">
        <f t="shared" si="112"/>
        <v>0</v>
      </c>
      <c r="I19" s="538">
        <v>0</v>
      </c>
      <c r="J19" s="539">
        <f t="shared" si="1"/>
        <v>0</v>
      </c>
      <c r="K19" s="540">
        <f t="shared" si="113"/>
        <v>0</v>
      </c>
      <c r="L19" s="538"/>
      <c r="M19" s="539">
        <f t="shared" si="2"/>
        <v>0</v>
      </c>
      <c r="N19" s="540">
        <f t="shared" si="114"/>
        <v>0</v>
      </c>
      <c r="O19" s="538">
        <v>6</v>
      </c>
      <c r="P19" s="539">
        <f t="shared" si="3"/>
        <v>0.12740476493820868</v>
      </c>
      <c r="Q19" s="540">
        <f t="shared" si="115"/>
        <v>0</v>
      </c>
      <c r="R19" s="538"/>
      <c r="S19" s="539">
        <f t="shared" si="4"/>
        <v>0</v>
      </c>
      <c r="T19" s="540">
        <f t="shared" si="116"/>
        <v>0</v>
      </c>
      <c r="U19" s="538">
        <v>10.25</v>
      </c>
      <c r="V19" s="539">
        <f t="shared" si="5"/>
        <v>0.21764980676943985</v>
      </c>
      <c r="W19" s="540">
        <f t="shared" si="117"/>
        <v>0</v>
      </c>
      <c r="X19" s="538"/>
      <c r="Y19" s="539">
        <f t="shared" si="6"/>
        <v>0</v>
      </c>
      <c r="Z19" s="540">
        <f t="shared" si="118"/>
        <v>0</v>
      </c>
      <c r="AA19" s="538"/>
      <c r="AB19" s="539">
        <f t="shared" si="7"/>
        <v>0</v>
      </c>
      <c r="AC19" s="540">
        <f t="shared" si="119"/>
        <v>0</v>
      </c>
      <c r="AD19" s="538"/>
      <c r="AE19" s="539">
        <f t="shared" si="8"/>
        <v>0</v>
      </c>
      <c r="AF19" s="540">
        <f t="shared" si="120"/>
        <v>0</v>
      </c>
      <c r="AG19" s="538"/>
      <c r="AH19" s="539">
        <f t="shared" si="9"/>
        <v>0</v>
      </c>
      <c r="AI19" s="540">
        <f t="shared" si="121"/>
        <v>0</v>
      </c>
      <c r="AJ19" s="538"/>
      <c r="AK19" s="539">
        <f t="shared" si="10"/>
        <v>0</v>
      </c>
      <c r="AL19" s="540">
        <f t="shared" si="122"/>
        <v>0</v>
      </c>
      <c r="AM19" s="538">
        <v>42.051282051282044</v>
      </c>
      <c r="AN19" s="539">
        <f t="shared" si="11"/>
        <v>0.89292228418231712</v>
      </c>
      <c r="AO19" s="540">
        <f t="shared" si="123"/>
        <v>0</v>
      </c>
      <c r="AP19" s="538"/>
      <c r="AQ19" s="539">
        <f t="shared" si="12"/>
        <v>0</v>
      </c>
      <c r="AR19" s="540">
        <f t="shared" si="124"/>
        <v>0</v>
      </c>
      <c r="AS19" s="538"/>
      <c r="AT19" s="539">
        <f t="shared" si="13"/>
        <v>0</v>
      </c>
      <c r="AU19" s="540">
        <f t="shared" si="125"/>
        <v>0</v>
      </c>
      <c r="AV19" s="538">
        <v>0</v>
      </c>
      <c r="AW19" s="539">
        <f t="shared" si="14"/>
        <v>0</v>
      </c>
      <c r="AX19" s="540">
        <f t="shared" si="126"/>
        <v>0</v>
      </c>
      <c r="AY19" s="538">
        <v>74.666666666666686</v>
      </c>
      <c r="AZ19" s="539">
        <f t="shared" si="15"/>
        <v>1.5854815192310419</v>
      </c>
      <c r="BA19" s="540">
        <f t="shared" si="127"/>
        <v>0</v>
      </c>
      <c r="BB19" s="538"/>
      <c r="BC19" s="539">
        <f t="shared" si="16"/>
        <v>0</v>
      </c>
      <c r="BD19" s="540">
        <f t="shared" si="128"/>
        <v>0</v>
      </c>
      <c r="BE19" s="538"/>
      <c r="BF19" s="539">
        <f t="shared" si="17"/>
        <v>0</v>
      </c>
      <c r="BG19" s="540">
        <f t="shared" si="129"/>
        <v>0</v>
      </c>
      <c r="BH19" s="538"/>
      <c r="BI19" s="539">
        <f t="shared" si="18"/>
        <v>0</v>
      </c>
      <c r="BJ19" s="540">
        <f t="shared" si="130"/>
        <v>0</v>
      </c>
      <c r="BK19" s="538"/>
      <c r="BL19" s="539">
        <f t="shared" si="19"/>
        <v>0</v>
      </c>
      <c r="BM19" s="540">
        <f t="shared" si="131"/>
        <v>0</v>
      </c>
      <c r="BN19" s="538"/>
      <c r="BO19" s="539">
        <f t="shared" si="20"/>
        <v>0</v>
      </c>
      <c r="BP19" s="540">
        <f t="shared" si="132"/>
        <v>0</v>
      </c>
      <c r="BQ19" s="538"/>
      <c r="BR19" s="539">
        <f t="shared" si="21"/>
        <v>0</v>
      </c>
      <c r="BS19" s="540">
        <f t="shared" si="133"/>
        <v>0</v>
      </c>
      <c r="BT19" s="538"/>
      <c r="BU19" s="539">
        <f t="shared" si="22"/>
        <v>0</v>
      </c>
      <c r="BV19" s="540">
        <f t="shared" si="134"/>
        <v>0</v>
      </c>
      <c r="BW19" s="538"/>
      <c r="BX19" s="539">
        <f t="shared" si="23"/>
        <v>0</v>
      </c>
      <c r="BY19" s="540">
        <f t="shared" si="135"/>
        <v>0</v>
      </c>
      <c r="BZ19" s="538">
        <v>0</v>
      </c>
      <c r="CA19" s="539">
        <f t="shared" si="24"/>
        <v>0</v>
      </c>
      <c r="CB19" s="540">
        <f t="shared" si="136"/>
        <v>0</v>
      </c>
      <c r="CC19" s="538">
        <v>25</v>
      </c>
      <c r="CD19" s="539">
        <f t="shared" si="25"/>
        <v>0.53085318724253616</v>
      </c>
      <c r="CE19" s="540">
        <f t="shared" si="137"/>
        <v>0</v>
      </c>
      <c r="CF19" s="538">
        <v>2.4</v>
      </c>
      <c r="CG19" s="539">
        <f t="shared" si="26"/>
        <v>5.0961905975283474E-2</v>
      </c>
      <c r="CH19" s="540">
        <f t="shared" si="138"/>
        <v>0</v>
      </c>
      <c r="CI19" s="538">
        <v>0</v>
      </c>
      <c r="CJ19" s="539">
        <f t="shared" si="27"/>
        <v>0</v>
      </c>
      <c r="CK19" s="540">
        <f t="shared" si="139"/>
        <v>0</v>
      </c>
      <c r="CL19" s="538"/>
      <c r="CM19" s="539">
        <f t="shared" si="28"/>
        <v>0</v>
      </c>
      <c r="CN19" s="540">
        <f t="shared" si="140"/>
        <v>0</v>
      </c>
      <c r="CO19" s="538"/>
      <c r="CP19" s="539">
        <f t="shared" si="29"/>
        <v>0</v>
      </c>
      <c r="CQ19" s="540">
        <f t="shared" si="141"/>
        <v>0</v>
      </c>
      <c r="CR19" s="538"/>
      <c r="CS19" s="539">
        <f t="shared" si="30"/>
        <v>0</v>
      </c>
      <c r="CT19" s="540">
        <f t="shared" si="142"/>
        <v>0</v>
      </c>
      <c r="CU19" s="538"/>
      <c r="CV19" s="539">
        <f t="shared" si="31"/>
        <v>0</v>
      </c>
      <c r="CW19" s="540">
        <f t="shared" si="143"/>
        <v>0</v>
      </c>
      <c r="CX19" s="538"/>
      <c r="CY19" s="539">
        <f t="shared" si="32"/>
        <v>0</v>
      </c>
      <c r="CZ19" s="540">
        <f t="shared" si="144"/>
        <v>0</v>
      </c>
      <c r="DA19" s="538">
        <v>0</v>
      </c>
      <c r="DB19" s="539">
        <f t="shared" si="33"/>
        <v>0</v>
      </c>
      <c r="DC19" s="540">
        <f t="shared" si="145"/>
        <v>0</v>
      </c>
      <c r="DD19" s="538"/>
      <c r="DE19" s="539">
        <f t="shared" si="34"/>
        <v>0</v>
      </c>
      <c r="DF19" s="540">
        <f t="shared" si="146"/>
        <v>0</v>
      </c>
      <c r="DG19" s="538"/>
      <c r="DH19" s="539">
        <f t="shared" si="35"/>
        <v>0</v>
      </c>
      <c r="DI19" s="540">
        <f t="shared" si="201"/>
        <v>0</v>
      </c>
      <c r="DJ19" s="538"/>
      <c r="DK19" s="539">
        <f t="shared" si="36"/>
        <v>0</v>
      </c>
      <c r="DL19" s="540">
        <f t="shared" si="147"/>
        <v>0</v>
      </c>
      <c r="DM19" s="538"/>
      <c r="DN19" s="539">
        <f t="shared" si="37"/>
        <v>0</v>
      </c>
      <c r="DO19" s="540">
        <f t="shared" si="148"/>
        <v>0</v>
      </c>
      <c r="DP19" s="538"/>
      <c r="DQ19" s="539">
        <f t="shared" si="38"/>
        <v>0</v>
      </c>
      <c r="DR19" s="540">
        <f t="shared" si="149"/>
        <v>0</v>
      </c>
      <c r="DS19" s="538"/>
      <c r="DT19" s="539">
        <f t="shared" si="39"/>
        <v>0</v>
      </c>
      <c r="DU19" s="540">
        <f t="shared" si="150"/>
        <v>0</v>
      </c>
      <c r="DV19" s="538"/>
      <c r="DW19" s="539">
        <f t="shared" si="40"/>
        <v>0</v>
      </c>
      <c r="DX19" s="540">
        <f t="shared" si="151"/>
        <v>0</v>
      </c>
      <c r="DY19" s="538"/>
      <c r="DZ19" s="539">
        <f t="shared" si="41"/>
        <v>0</v>
      </c>
      <c r="EA19" s="540">
        <f t="shared" si="152"/>
        <v>0</v>
      </c>
      <c r="EB19" s="538">
        <v>752.94117647058818</v>
      </c>
      <c r="EC19" s="539">
        <f t="shared" si="42"/>
        <v>15.988048933422265</v>
      </c>
      <c r="ED19" s="540">
        <f t="shared" si="153"/>
        <v>0</v>
      </c>
      <c r="EE19" s="538">
        <v>11.860465116279073</v>
      </c>
      <c r="EF19" s="539">
        <f t="shared" si="43"/>
        <v>0.25184662836622657</v>
      </c>
      <c r="EG19" s="540">
        <f t="shared" si="154"/>
        <v>0</v>
      </c>
      <c r="EH19" s="538">
        <v>0</v>
      </c>
      <c r="EI19" s="539">
        <f t="shared" si="44"/>
        <v>0</v>
      </c>
      <c r="EJ19" s="540">
        <f t="shared" si="155"/>
        <v>0</v>
      </c>
      <c r="EK19" s="538"/>
      <c r="EL19" s="539">
        <f t="shared" si="45"/>
        <v>0</v>
      </c>
      <c r="EM19" s="540">
        <f t="shared" si="156"/>
        <v>0</v>
      </c>
      <c r="EN19" s="538"/>
      <c r="EO19" s="539">
        <f t="shared" si="46"/>
        <v>0</v>
      </c>
      <c r="EP19" s="540">
        <f t="shared" si="157"/>
        <v>0</v>
      </c>
      <c r="EQ19" s="538"/>
      <c r="ER19" s="539">
        <f t="shared" si="47"/>
        <v>0</v>
      </c>
      <c r="ES19" s="540">
        <f t="shared" si="158"/>
        <v>0</v>
      </c>
      <c r="ET19" s="538"/>
      <c r="EU19" s="539">
        <f t="shared" si="48"/>
        <v>0</v>
      </c>
      <c r="EV19" s="540">
        <f t="shared" si="159"/>
        <v>0</v>
      </c>
      <c r="EW19" s="538"/>
      <c r="EX19" s="539">
        <f t="shared" si="49"/>
        <v>0</v>
      </c>
      <c r="EY19" s="540">
        <f t="shared" si="160"/>
        <v>0</v>
      </c>
      <c r="EZ19" s="538"/>
      <c r="FA19" s="539">
        <f t="shared" si="50"/>
        <v>0</v>
      </c>
      <c r="FB19" s="540">
        <f t="shared" si="161"/>
        <v>0</v>
      </c>
      <c r="FC19" s="538"/>
      <c r="FD19" s="539">
        <f t="shared" si="51"/>
        <v>0</v>
      </c>
      <c r="FE19" s="540">
        <f t="shared" si="162"/>
        <v>0</v>
      </c>
      <c r="FF19" s="538"/>
      <c r="FG19" s="539">
        <f t="shared" si="52"/>
        <v>0</v>
      </c>
      <c r="FH19" s="540">
        <f t="shared" si="163"/>
        <v>0</v>
      </c>
      <c r="FI19" s="538"/>
      <c r="FJ19" s="539">
        <f t="shared" si="53"/>
        <v>0</v>
      </c>
      <c r="FK19" s="540">
        <f t="shared" si="164"/>
        <v>0</v>
      </c>
      <c r="FL19" s="538"/>
      <c r="FM19" s="539">
        <f t="shared" si="54"/>
        <v>0</v>
      </c>
      <c r="FN19" s="540">
        <f t="shared" si="165"/>
        <v>0</v>
      </c>
      <c r="FO19" s="538"/>
      <c r="FP19" s="539">
        <f t="shared" si="55"/>
        <v>0</v>
      </c>
      <c r="FQ19" s="540">
        <f t="shared" si="166"/>
        <v>0</v>
      </c>
      <c r="FR19" s="538"/>
      <c r="FS19" s="539">
        <f t="shared" si="56"/>
        <v>0</v>
      </c>
      <c r="FT19" s="540">
        <f t="shared" si="167"/>
        <v>0</v>
      </c>
      <c r="FU19" s="538"/>
      <c r="FV19" s="539">
        <f t="shared" si="57"/>
        <v>0</v>
      </c>
      <c r="FW19" s="540">
        <f t="shared" si="168"/>
        <v>0</v>
      </c>
      <c r="FX19" s="538"/>
      <c r="FY19" s="539">
        <f t="shared" si="58"/>
        <v>0</v>
      </c>
      <c r="FZ19" s="540">
        <f t="shared" si="169"/>
        <v>0</v>
      </c>
      <c r="GA19" s="538"/>
      <c r="GB19" s="539">
        <f t="shared" si="59"/>
        <v>0</v>
      </c>
      <c r="GC19" s="540">
        <f t="shared" si="170"/>
        <v>0</v>
      </c>
      <c r="GD19" s="538"/>
      <c r="GE19" s="539">
        <f t="shared" si="60"/>
        <v>0</v>
      </c>
      <c r="GF19" s="540">
        <f t="shared" si="171"/>
        <v>0</v>
      </c>
      <c r="GG19" s="538">
        <v>5</v>
      </c>
      <c r="GH19" s="539">
        <f t="shared" si="61"/>
        <v>0.10617063744850724</v>
      </c>
      <c r="GI19" s="540">
        <f t="shared" si="172"/>
        <v>0</v>
      </c>
      <c r="GJ19" s="538">
        <v>5</v>
      </c>
      <c r="GK19" s="539">
        <f t="shared" si="62"/>
        <v>0.10617063744850724</v>
      </c>
      <c r="GL19" s="540">
        <f t="shared" si="173"/>
        <v>0</v>
      </c>
      <c r="GM19" s="538">
        <v>0</v>
      </c>
      <c r="GN19" s="539">
        <f t="shared" si="63"/>
        <v>0</v>
      </c>
      <c r="GO19" s="540">
        <f t="shared" si="174"/>
        <v>0</v>
      </c>
      <c r="GP19" s="538"/>
      <c r="GQ19" s="539">
        <f t="shared" si="64"/>
        <v>0</v>
      </c>
      <c r="GR19" s="540">
        <f t="shared" si="175"/>
        <v>0</v>
      </c>
      <c r="GS19" s="538"/>
      <c r="GT19" s="539">
        <f t="shared" si="65"/>
        <v>0</v>
      </c>
      <c r="GU19" s="540">
        <f t="shared" si="176"/>
        <v>0</v>
      </c>
      <c r="GV19" s="538"/>
      <c r="GW19" s="539">
        <f t="shared" si="66"/>
        <v>0</v>
      </c>
      <c r="GX19" s="540">
        <f t="shared" si="177"/>
        <v>0</v>
      </c>
      <c r="GY19" s="538"/>
      <c r="GZ19" s="539">
        <f t="shared" si="67"/>
        <v>0</v>
      </c>
      <c r="HA19" s="540">
        <f t="shared" si="178"/>
        <v>0</v>
      </c>
      <c r="HB19" s="538"/>
      <c r="HC19" s="539">
        <f t="shared" si="68"/>
        <v>0</v>
      </c>
      <c r="HD19" s="540">
        <f t="shared" si="179"/>
        <v>0</v>
      </c>
      <c r="HE19" s="538"/>
      <c r="HF19" s="539">
        <f t="shared" si="69"/>
        <v>0</v>
      </c>
      <c r="HG19" s="540">
        <f t="shared" si="180"/>
        <v>0</v>
      </c>
      <c r="HH19" s="538"/>
      <c r="HI19" s="539">
        <f t="shared" si="70"/>
        <v>0</v>
      </c>
      <c r="HJ19" s="540">
        <f t="shared" si="181"/>
        <v>0</v>
      </c>
      <c r="HK19" s="538"/>
      <c r="HL19" s="539">
        <f t="shared" si="71"/>
        <v>0</v>
      </c>
      <c r="HM19" s="540">
        <f t="shared" si="182"/>
        <v>0</v>
      </c>
      <c r="HN19" s="538">
        <v>1413</v>
      </c>
      <c r="HO19" s="539">
        <f t="shared" si="72"/>
        <v>30.003822142948145</v>
      </c>
      <c r="HP19" s="540">
        <f t="shared" si="183"/>
        <v>0</v>
      </c>
      <c r="HQ19" s="538"/>
      <c r="HR19" s="539">
        <f t="shared" si="73"/>
        <v>0</v>
      </c>
      <c r="HS19" s="540">
        <f t="shared" si="184"/>
        <v>0</v>
      </c>
      <c r="HT19" s="538">
        <v>50</v>
      </c>
      <c r="HU19" s="539">
        <f t="shared" si="74"/>
        <v>1.0617063744850723</v>
      </c>
      <c r="HV19" s="540">
        <f t="shared" si="185"/>
        <v>0</v>
      </c>
      <c r="HW19" s="538">
        <v>10</v>
      </c>
      <c r="HX19" s="539">
        <f t="shared" si="75"/>
        <v>0.21234127489701449</v>
      </c>
      <c r="HY19" s="540">
        <f t="shared" si="186"/>
        <v>0</v>
      </c>
      <c r="HZ19" s="538">
        <v>35</v>
      </c>
      <c r="IA19" s="539">
        <f t="shared" si="76"/>
        <v>0.74319446213955065</v>
      </c>
      <c r="IB19" s="540">
        <f t="shared" si="187"/>
        <v>0</v>
      </c>
      <c r="IC19" s="538">
        <v>40</v>
      </c>
      <c r="ID19" s="539">
        <f t="shared" si="77"/>
        <v>0.84936509958805795</v>
      </c>
      <c r="IE19" s="540">
        <f t="shared" si="188"/>
        <v>0</v>
      </c>
      <c r="IF19" s="538">
        <v>0</v>
      </c>
      <c r="IG19" s="539">
        <f t="shared" si="78"/>
        <v>0</v>
      </c>
      <c r="IH19" s="540">
        <f t="shared" si="189"/>
        <v>0</v>
      </c>
      <c r="II19" s="538"/>
      <c r="IJ19" s="539">
        <f t="shared" si="79"/>
        <v>0</v>
      </c>
      <c r="IK19" s="540">
        <f t="shared" si="190"/>
        <v>0</v>
      </c>
      <c r="IL19" s="538"/>
      <c r="IM19" s="539">
        <f t="shared" si="80"/>
        <v>0</v>
      </c>
      <c r="IN19" s="540">
        <f t="shared" si="191"/>
        <v>0</v>
      </c>
      <c r="IO19" s="538">
        <v>100</v>
      </c>
      <c r="IP19" s="539">
        <f t="shared" si="81"/>
        <v>2.1234127489701446</v>
      </c>
      <c r="IQ19" s="540">
        <f t="shared" si="192"/>
        <v>0</v>
      </c>
      <c r="IR19" s="538">
        <v>5</v>
      </c>
      <c r="IS19" s="539">
        <f t="shared" si="82"/>
        <v>0.10617063744850724</v>
      </c>
      <c r="IT19" s="540">
        <f t="shared" si="193"/>
        <v>0</v>
      </c>
      <c r="IU19" s="538"/>
      <c r="IV19" s="539">
        <f t="shared" si="83"/>
        <v>0</v>
      </c>
      <c r="IW19" s="540">
        <f t="shared" si="194"/>
        <v>0</v>
      </c>
      <c r="IX19" s="538">
        <v>5</v>
      </c>
      <c r="IY19" s="539">
        <f t="shared" si="84"/>
        <v>0.10617063744850724</v>
      </c>
      <c r="IZ19" s="540">
        <f t="shared" si="195"/>
        <v>0</v>
      </c>
      <c r="JA19" s="538"/>
      <c r="JB19" s="539">
        <f t="shared" si="85"/>
        <v>0</v>
      </c>
      <c r="JC19" s="540">
        <f t="shared" si="196"/>
        <v>0</v>
      </c>
      <c r="JD19" s="538"/>
      <c r="JE19" s="539">
        <f t="shared" si="86"/>
        <v>0</v>
      </c>
      <c r="JF19" s="540">
        <f t="shared" si="197"/>
        <v>0</v>
      </c>
      <c r="JG19" s="538">
        <v>35</v>
      </c>
      <c r="JH19" s="540" t="str">
        <f t="shared" si="87"/>
        <v>0</v>
      </c>
      <c r="JI19" s="540" t="str">
        <f t="shared" si="88"/>
        <v>0</v>
      </c>
      <c r="JJ19" s="538">
        <v>40</v>
      </c>
      <c r="JK19" s="540" t="str">
        <f t="shared" si="89"/>
        <v>0</v>
      </c>
      <c r="JL19" s="540" t="str">
        <f t="shared" si="90"/>
        <v>0</v>
      </c>
      <c r="JM19" s="538"/>
      <c r="JN19" s="540" t="str">
        <f t="shared" si="91"/>
        <v>0</v>
      </c>
      <c r="JO19" s="540" t="str">
        <f t="shared" si="92"/>
        <v>0</v>
      </c>
      <c r="JP19" s="538"/>
      <c r="JQ19" s="540" t="str">
        <f t="shared" si="93"/>
        <v>0</v>
      </c>
      <c r="JR19" s="540" t="str">
        <f t="shared" si="94"/>
        <v>0</v>
      </c>
      <c r="JS19" s="538"/>
      <c r="JT19" s="540" t="str">
        <f t="shared" si="95"/>
        <v>0</v>
      </c>
      <c r="JU19" s="540" t="str">
        <f t="shared" si="96"/>
        <v>0</v>
      </c>
      <c r="JV19" s="538"/>
      <c r="JW19" s="540" t="str">
        <f t="shared" si="97"/>
        <v>0</v>
      </c>
      <c r="JX19" s="540" t="str">
        <f t="shared" si="98"/>
        <v>0</v>
      </c>
      <c r="JY19" s="538"/>
      <c r="JZ19" s="540" t="str">
        <f t="shared" si="99"/>
        <v>0</v>
      </c>
      <c r="KA19" s="540" t="str">
        <f t="shared" si="100"/>
        <v>0</v>
      </c>
      <c r="KB19" s="538"/>
      <c r="KC19" s="540" t="str">
        <f t="shared" si="101"/>
        <v>0</v>
      </c>
      <c r="KD19" s="540" t="str">
        <f t="shared" si="102"/>
        <v>0</v>
      </c>
      <c r="KE19" s="538"/>
      <c r="KF19" s="540" t="str">
        <f t="shared" si="103"/>
        <v>0</v>
      </c>
      <c r="KG19" s="540" t="str">
        <f t="shared" si="104"/>
        <v>0</v>
      </c>
      <c r="KH19" s="538"/>
      <c r="KI19" s="540" t="str">
        <f t="shared" si="105"/>
        <v>0</v>
      </c>
      <c r="KJ19" s="540" t="str">
        <f t="shared" si="106"/>
        <v>0</v>
      </c>
      <c r="KK19" s="538"/>
      <c r="KL19" s="540" t="str">
        <f t="shared" si="107"/>
        <v>0</v>
      </c>
      <c r="KM19" s="540" t="str">
        <f t="shared" si="108"/>
        <v>0</v>
      </c>
      <c r="KN19" s="538"/>
      <c r="KO19" s="540" t="str">
        <f t="shared" si="109"/>
        <v>0</v>
      </c>
      <c r="KP19" s="540" t="str">
        <f t="shared" si="110"/>
        <v>0</v>
      </c>
      <c r="KQ19" s="540">
        <f t="shared" si="111"/>
        <v>0</v>
      </c>
      <c r="KR19" s="540">
        <f t="shared" si="198"/>
        <v>0</v>
      </c>
      <c r="KS19" s="268">
        <f t="shared" si="199"/>
        <v>2668.1695903048162</v>
      </c>
    </row>
    <row r="20" spans="1:306" ht="15" customHeight="1">
      <c r="A20" s="270">
        <f t="shared" si="200"/>
        <v>45912</v>
      </c>
      <c r="B20" s="271" t="str">
        <f>+Report1!B20</f>
        <v>Napkin</v>
      </c>
      <c r="C20" s="271" t="str">
        <f>+Report1!C20</f>
        <v>15,5</v>
      </c>
      <c r="D20" s="272">
        <f>+Report1!P20</f>
        <v>48.259</v>
      </c>
      <c r="E20" s="273">
        <f>+Report1!R20</f>
        <v>45.804000000000002</v>
      </c>
      <c r="F20" s="538"/>
      <c r="G20" s="539">
        <f t="shared" si="0"/>
        <v>0</v>
      </c>
      <c r="H20" s="540">
        <f t="shared" si="112"/>
        <v>0</v>
      </c>
      <c r="I20" s="538">
        <v>0</v>
      </c>
      <c r="J20" s="539">
        <f t="shared" si="1"/>
        <v>0</v>
      </c>
      <c r="K20" s="540">
        <f t="shared" si="113"/>
        <v>0</v>
      </c>
      <c r="L20" s="538"/>
      <c r="M20" s="539">
        <f t="shared" si="2"/>
        <v>0</v>
      </c>
      <c r="N20" s="540">
        <f t="shared" si="114"/>
        <v>0</v>
      </c>
      <c r="O20" s="538">
        <v>6</v>
      </c>
      <c r="P20" s="539">
        <f t="shared" si="3"/>
        <v>0.13099292638197538</v>
      </c>
      <c r="Q20" s="540">
        <f t="shared" si="115"/>
        <v>0</v>
      </c>
      <c r="R20" s="538"/>
      <c r="S20" s="539">
        <f t="shared" si="4"/>
        <v>0</v>
      </c>
      <c r="T20" s="540">
        <f t="shared" si="116"/>
        <v>0</v>
      </c>
      <c r="U20" s="538">
        <v>10.25</v>
      </c>
      <c r="V20" s="539">
        <f t="shared" si="5"/>
        <v>0.22377958256920791</v>
      </c>
      <c r="W20" s="540">
        <f t="shared" si="117"/>
        <v>0</v>
      </c>
      <c r="X20" s="538"/>
      <c r="Y20" s="539">
        <f t="shared" si="6"/>
        <v>0</v>
      </c>
      <c r="Z20" s="540">
        <f t="shared" si="118"/>
        <v>0</v>
      </c>
      <c r="AA20" s="538"/>
      <c r="AB20" s="539">
        <f t="shared" si="7"/>
        <v>0</v>
      </c>
      <c r="AC20" s="540">
        <f t="shared" si="119"/>
        <v>0</v>
      </c>
      <c r="AD20" s="538"/>
      <c r="AE20" s="539">
        <f t="shared" si="8"/>
        <v>0</v>
      </c>
      <c r="AF20" s="540">
        <f t="shared" si="120"/>
        <v>0</v>
      </c>
      <c r="AG20" s="538"/>
      <c r="AH20" s="539">
        <f t="shared" si="9"/>
        <v>0</v>
      </c>
      <c r="AI20" s="540">
        <f t="shared" si="121"/>
        <v>0</v>
      </c>
      <c r="AJ20" s="538"/>
      <c r="AK20" s="539">
        <f t="shared" si="10"/>
        <v>0</v>
      </c>
      <c r="AL20" s="540">
        <f t="shared" si="122"/>
        <v>0</v>
      </c>
      <c r="AM20" s="538">
        <v>34.166666666666629</v>
      </c>
      <c r="AN20" s="539">
        <f t="shared" si="11"/>
        <v>0.7459319418973589</v>
      </c>
      <c r="AO20" s="540">
        <f t="shared" si="123"/>
        <v>0</v>
      </c>
      <c r="AP20" s="538"/>
      <c r="AQ20" s="539">
        <f t="shared" si="12"/>
        <v>0</v>
      </c>
      <c r="AR20" s="540">
        <f t="shared" si="124"/>
        <v>0</v>
      </c>
      <c r="AS20" s="538"/>
      <c r="AT20" s="539">
        <f t="shared" si="13"/>
        <v>0</v>
      </c>
      <c r="AU20" s="540">
        <f t="shared" si="125"/>
        <v>0</v>
      </c>
      <c r="AV20" s="538">
        <v>5.5500000000000114</v>
      </c>
      <c r="AW20" s="539">
        <f t="shared" si="14"/>
        <v>0.12116845690332746</v>
      </c>
      <c r="AX20" s="540">
        <f t="shared" si="126"/>
        <v>0</v>
      </c>
      <c r="AY20" s="538">
        <v>60.666666666666657</v>
      </c>
      <c r="AZ20" s="539">
        <f t="shared" si="15"/>
        <v>1.3244840334177508</v>
      </c>
      <c r="BA20" s="540">
        <f t="shared" si="127"/>
        <v>0</v>
      </c>
      <c r="BB20" s="538"/>
      <c r="BC20" s="539">
        <f t="shared" si="16"/>
        <v>0</v>
      </c>
      <c r="BD20" s="540">
        <f t="shared" si="128"/>
        <v>0</v>
      </c>
      <c r="BE20" s="538"/>
      <c r="BF20" s="539">
        <f t="shared" si="17"/>
        <v>0</v>
      </c>
      <c r="BG20" s="540">
        <f t="shared" si="129"/>
        <v>0</v>
      </c>
      <c r="BH20" s="538"/>
      <c r="BI20" s="539">
        <f t="shared" si="18"/>
        <v>0</v>
      </c>
      <c r="BJ20" s="540">
        <f t="shared" si="130"/>
        <v>0</v>
      </c>
      <c r="BK20" s="538"/>
      <c r="BL20" s="539">
        <f t="shared" si="19"/>
        <v>0</v>
      </c>
      <c r="BM20" s="540">
        <f t="shared" si="131"/>
        <v>0</v>
      </c>
      <c r="BN20" s="538"/>
      <c r="BO20" s="539">
        <f t="shared" si="20"/>
        <v>0</v>
      </c>
      <c r="BP20" s="540">
        <f t="shared" si="132"/>
        <v>0</v>
      </c>
      <c r="BQ20" s="538"/>
      <c r="BR20" s="539">
        <f t="shared" si="21"/>
        <v>0</v>
      </c>
      <c r="BS20" s="540">
        <f t="shared" si="133"/>
        <v>0</v>
      </c>
      <c r="BT20" s="538"/>
      <c r="BU20" s="539">
        <f t="shared" si="22"/>
        <v>0</v>
      </c>
      <c r="BV20" s="540">
        <f t="shared" si="134"/>
        <v>0</v>
      </c>
      <c r="BW20" s="538"/>
      <c r="BX20" s="539">
        <f t="shared" si="23"/>
        <v>0</v>
      </c>
      <c r="BY20" s="540">
        <f t="shared" si="135"/>
        <v>0</v>
      </c>
      <c r="BZ20" s="538">
        <v>0</v>
      </c>
      <c r="CA20" s="539">
        <f t="shared" si="24"/>
        <v>0</v>
      </c>
      <c r="CB20" s="540">
        <f t="shared" si="136"/>
        <v>0</v>
      </c>
      <c r="CC20" s="538">
        <v>0</v>
      </c>
      <c r="CD20" s="539">
        <f t="shared" si="25"/>
        <v>0</v>
      </c>
      <c r="CE20" s="540">
        <f t="shared" si="137"/>
        <v>0</v>
      </c>
      <c r="CF20" s="538">
        <v>2.4</v>
      </c>
      <c r="CG20" s="539">
        <f t="shared" si="26"/>
        <v>5.2397170552790147E-2</v>
      </c>
      <c r="CH20" s="540">
        <f t="shared" si="138"/>
        <v>0</v>
      </c>
      <c r="CI20" s="538">
        <v>0</v>
      </c>
      <c r="CJ20" s="539">
        <f t="shared" si="27"/>
        <v>0</v>
      </c>
      <c r="CK20" s="540">
        <f t="shared" si="139"/>
        <v>0</v>
      </c>
      <c r="CL20" s="538"/>
      <c r="CM20" s="539">
        <f t="shared" si="28"/>
        <v>0</v>
      </c>
      <c r="CN20" s="540">
        <f t="shared" si="140"/>
        <v>0</v>
      </c>
      <c r="CO20" s="538"/>
      <c r="CP20" s="539">
        <f t="shared" si="29"/>
        <v>0</v>
      </c>
      <c r="CQ20" s="540">
        <f t="shared" si="141"/>
        <v>0</v>
      </c>
      <c r="CR20" s="538"/>
      <c r="CS20" s="539">
        <f t="shared" si="30"/>
        <v>0</v>
      </c>
      <c r="CT20" s="540">
        <f t="shared" si="142"/>
        <v>0</v>
      </c>
      <c r="CU20" s="538"/>
      <c r="CV20" s="539">
        <f t="shared" si="31"/>
        <v>0</v>
      </c>
      <c r="CW20" s="540">
        <f t="shared" si="143"/>
        <v>0</v>
      </c>
      <c r="CX20" s="538"/>
      <c r="CY20" s="539">
        <f t="shared" si="32"/>
        <v>0</v>
      </c>
      <c r="CZ20" s="540">
        <f t="shared" si="144"/>
        <v>0</v>
      </c>
      <c r="DA20" s="538">
        <v>470.58823529411768</v>
      </c>
      <c r="DB20" s="539">
        <f t="shared" si="33"/>
        <v>10.27395501035101</v>
      </c>
      <c r="DC20" s="540">
        <f t="shared" si="145"/>
        <v>0</v>
      </c>
      <c r="DD20" s="538"/>
      <c r="DE20" s="539">
        <f t="shared" si="34"/>
        <v>0</v>
      </c>
      <c r="DF20" s="540">
        <f t="shared" si="146"/>
        <v>0</v>
      </c>
      <c r="DG20" s="538"/>
      <c r="DH20" s="539">
        <f t="shared" si="35"/>
        <v>0</v>
      </c>
      <c r="DI20" s="540">
        <f t="shared" si="201"/>
        <v>0</v>
      </c>
      <c r="DJ20" s="538"/>
      <c r="DK20" s="539">
        <f t="shared" si="36"/>
        <v>0</v>
      </c>
      <c r="DL20" s="540">
        <f t="shared" si="147"/>
        <v>0</v>
      </c>
      <c r="DM20" s="538"/>
      <c r="DN20" s="539">
        <f t="shared" si="37"/>
        <v>0</v>
      </c>
      <c r="DO20" s="540">
        <f t="shared" si="148"/>
        <v>0</v>
      </c>
      <c r="DP20" s="538"/>
      <c r="DQ20" s="539">
        <f t="shared" si="38"/>
        <v>0</v>
      </c>
      <c r="DR20" s="540">
        <f t="shared" si="149"/>
        <v>0</v>
      </c>
      <c r="DS20" s="538"/>
      <c r="DT20" s="539">
        <f t="shared" si="39"/>
        <v>0</v>
      </c>
      <c r="DU20" s="540">
        <f t="shared" si="150"/>
        <v>0</v>
      </c>
      <c r="DV20" s="538"/>
      <c r="DW20" s="539">
        <f t="shared" si="40"/>
        <v>0</v>
      </c>
      <c r="DX20" s="540">
        <f t="shared" si="151"/>
        <v>0</v>
      </c>
      <c r="DY20" s="538"/>
      <c r="DZ20" s="539">
        <f t="shared" si="41"/>
        <v>0</v>
      </c>
      <c r="EA20" s="540">
        <f t="shared" si="152"/>
        <v>0</v>
      </c>
      <c r="EB20" s="538">
        <v>811.76470588235293</v>
      </c>
      <c r="EC20" s="539">
        <f t="shared" si="42"/>
        <v>17.72257239285549</v>
      </c>
      <c r="ED20" s="540">
        <f t="shared" si="153"/>
        <v>0</v>
      </c>
      <c r="EE20" s="538">
        <v>11.860465116279073</v>
      </c>
      <c r="EF20" s="539">
        <f t="shared" si="43"/>
        <v>0.25893950563878859</v>
      </c>
      <c r="EG20" s="540">
        <f t="shared" si="154"/>
        <v>0</v>
      </c>
      <c r="EH20" s="538">
        <v>2</v>
      </c>
      <c r="EI20" s="539">
        <f t="shared" si="44"/>
        <v>4.3664308793991788E-2</v>
      </c>
      <c r="EJ20" s="540">
        <f t="shared" si="155"/>
        <v>0</v>
      </c>
      <c r="EK20" s="538"/>
      <c r="EL20" s="539">
        <f t="shared" si="45"/>
        <v>0</v>
      </c>
      <c r="EM20" s="540">
        <f t="shared" si="156"/>
        <v>0</v>
      </c>
      <c r="EN20" s="538"/>
      <c r="EO20" s="539">
        <f t="shared" si="46"/>
        <v>0</v>
      </c>
      <c r="EP20" s="540">
        <f t="shared" si="157"/>
        <v>0</v>
      </c>
      <c r="EQ20" s="538"/>
      <c r="ER20" s="539">
        <f t="shared" si="47"/>
        <v>0</v>
      </c>
      <c r="ES20" s="540">
        <f t="shared" si="158"/>
        <v>0</v>
      </c>
      <c r="ET20" s="538"/>
      <c r="EU20" s="539">
        <f t="shared" si="48"/>
        <v>0</v>
      </c>
      <c r="EV20" s="540">
        <f t="shared" si="159"/>
        <v>0</v>
      </c>
      <c r="EW20" s="538"/>
      <c r="EX20" s="539">
        <f t="shared" si="49"/>
        <v>0</v>
      </c>
      <c r="EY20" s="540">
        <f t="shared" si="160"/>
        <v>0</v>
      </c>
      <c r="EZ20" s="538"/>
      <c r="FA20" s="539">
        <f t="shared" si="50"/>
        <v>0</v>
      </c>
      <c r="FB20" s="540">
        <f t="shared" si="161"/>
        <v>0</v>
      </c>
      <c r="FC20" s="538"/>
      <c r="FD20" s="539">
        <f t="shared" si="51"/>
        <v>0</v>
      </c>
      <c r="FE20" s="540">
        <f t="shared" si="162"/>
        <v>0</v>
      </c>
      <c r="FF20" s="538"/>
      <c r="FG20" s="539">
        <f t="shared" si="52"/>
        <v>0</v>
      </c>
      <c r="FH20" s="540">
        <f t="shared" si="163"/>
        <v>0</v>
      </c>
      <c r="FI20" s="538"/>
      <c r="FJ20" s="539">
        <f t="shared" si="53"/>
        <v>0</v>
      </c>
      <c r="FK20" s="540">
        <f t="shared" si="164"/>
        <v>0</v>
      </c>
      <c r="FL20" s="538"/>
      <c r="FM20" s="539">
        <f t="shared" si="54"/>
        <v>0</v>
      </c>
      <c r="FN20" s="540">
        <f t="shared" si="165"/>
        <v>0</v>
      </c>
      <c r="FO20" s="538"/>
      <c r="FP20" s="539">
        <f t="shared" si="55"/>
        <v>0</v>
      </c>
      <c r="FQ20" s="540">
        <f t="shared" si="166"/>
        <v>0</v>
      </c>
      <c r="FR20" s="538"/>
      <c r="FS20" s="539">
        <f t="shared" si="56"/>
        <v>0</v>
      </c>
      <c r="FT20" s="540">
        <f t="shared" si="167"/>
        <v>0</v>
      </c>
      <c r="FU20" s="538"/>
      <c r="FV20" s="539">
        <f t="shared" si="57"/>
        <v>0</v>
      </c>
      <c r="FW20" s="540">
        <f t="shared" si="168"/>
        <v>0</v>
      </c>
      <c r="FX20" s="538"/>
      <c r="FY20" s="539">
        <f t="shared" si="58"/>
        <v>0</v>
      </c>
      <c r="FZ20" s="540">
        <f t="shared" si="169"/>
        <v>0</v>
      </c>
      <c r="GA20" s="538"/>
      <c r="GB20" s="539">
        <f t="shared" si="59"/>
        <v>0</v>
      </c>
      <c r="GC20" s="540">
        <f t="shared" si="170"/>
        <v>0</v>
      </c>
      <c r="GD20" s="538"/>
      <c r="GE20" s="539">
        <f t="shared" si="60"/>
        <v>0</v>
      </c>
      <c r="GF20" s="540">
        <f t="shared" si="171"/>
        <v>0</v>
      </c>
      <c r="GG20" s="538">
        <v>5</v>
      </c>
      <c r="GH20" s="539">
        <f t="shared" si="61"/>
        <v>0.10916077198497948</v>
      </c>
      <c r="GI20" s="540">
        <f t="shared" si="172"/>
        <v>0</v>
      </c>
      <c r="GJ20" s="538">
        <v>5</v>
      </c>
      <c r="GK20" s="539">
        <f t="shared" si="62"/>
        <v>0.10916077198497948</v>
      </c>
      <c r="GL20" s="540">
        <f t="shared" si="173"/>
        <v>0</v>
      </c>
      <c r="GM20" s="538">
        <v>0</v>
      </c>
      <c r="GN20" s="539">
        <f t="shared" si="63"/>
        <v>0</v>
      </c>
      <c r="GO20" s="540">
        <f t="shared" si="174"/>
        <v>0</v>
      </c>
      <c r="GP20" s="538"/>
      <c r="GQ20" s="539">
        <f t="shared" si="64"/>
        <v>0</v>
      </c>
      <c r="GR20" s="540">
        <f t="shared" si="175"/>
        <v>0</v>
      </c>
      <c r="GS20" s="538"/>
      <c r="GT20" s="539">
        <f t="shared" si="65"/>
        <v>0</v>
      </c>
      <c r="GU20" s="540">
        <f t="shared" si="176"/>
        <v>0</v>
      </c>
      <c r="GV20" s="538"/>
      <c r="GW20" s="539">
        <f t="shared" si="66"/>
        <v>0</v>
      </c>
      <c r="GX20" s="540">
        <f t="shared" si="177"/>
        <v>0</v>
      </c>
      <c r="GY20" s="538"/>
      <c r="GZ20" s="539">
        <f t="shared" si="67"/>
        <v>0</v>
      </c>
      <c r="HA20" s="540">
        <f t="shared" si="178"/>
        <v>0</v>
      </c>
      <c r="HB20" s="538"/>
      <c r="HC20" s="539">
        <f t="shared" si="68"/>
        <v>0</v>
      </c>
      <c r="HD20" s="540">
        <f t="shared" si="179"/>
        <v>0</v>
      </c>
      <c r="HE20" s="538"/>
      <c r="HF20" s="539">
        <f t="shared" si="69"/>
        <v>0</v>
      </c>
      <c r="HG20" s="540">
        <f t="shared" si="180"/>
        <v>0</v>
      </c>
      <c r="HH20" s="538"/>
      <c r="HI20" s="539">
        <f t="shared" si="70"/>
        <v>0</v>
      </c>
      <c r="HJ20" s="540">
        <f t="shared" si="181"/>
        <v>0</v>
      </c>
      <c r="HK20" s="538"/>
      <c r="HL20" s="539">
        <f t="shared" si="71"/>
        <v>0</v>
      </c>
      <c r="HM20" s="540">
        <f t="shared" si="182"/>
        <v>0</v>
      </c>
      <c r="HN20" s="538">
        <v>1111</v>
      </c>
      <c r="HO20" s="539">
        <f t="shared" si="72"/>
        <v>24.255523535062437</v>
      </c>
      <c r="HP20" s="540">
        <f t="shared" si="183"/>
        <v>0</v>
      </c>
      <c r="HQ20" s="538"/>
      <c r="HR20" s="539">
        <f t="shared" si="73"/>
        <v>0</v>
      </c>
      <c r="HS20" s="540">
        <f t="shared" si="184"/>
        <v>0</v>
      </c>
      <c r="HT20" s="538">
        <v>40</v>
      </c>
      <c r="HU20" s="539">
        <f t="shared" si="74"/>
        <v>0.87328617587983581</v>
      </c>
      <c r="HV20" s="540">
        <f t="shared" si="185"/>
        <v>0</v>
      </c>
      <c r="HW20" s="538">
        <v>10</v>
      </c>
      <c r="HX20" s="539">
        <f t="shared" si="75"/>
        <v>0.21832154396995895</v>
      </c>
      <c r="HY20" s="540">
        <f t="shared" si="186"/>
        <v>0</v>
      </c>
      <c r="HZ20" s="538">
        <v>40</v>
      </c>
      <c r="IA20" s="539">
        <f t="shared" si="76"/>
        <v>0.87328617587983581</v>
      </c>
      <c r="IB20" s="540">
        <f t="shared" si="187"/>
        <v>0</v>
      </c>
      <c r="IC20" s="538">
        <v>40</v>
      </c>
      <c r="ID20" s="539">
        <f t="shared" si="77"/>
        <v>0.87328617587983581</v>
      </c>
      <c r="IE20" s="540">
        <f t="shared" si="188"/>
        <v>0</v>
      </c>
      <c r="IF20" s="538">
        <v>0</v>
      </c>
      <c r="IG20" s="539">
        <f t="shared" si="78"/>
        <v>0</v>
      </c>
      <c r="IH20" s="540">
        <f t="shared" si="189"/>
        <v>0</v>
      </c>
      <c r="II20" s="538"/>
      <c r="IJ20" s="539">
        <f t="shared" si="79"/>
        <v>0</v>
      </c>
      <c r="IK20" s="540">
        <f t="shared" si="190"/>
        <v>0</v>
      </c>
      <c r="IL20" s="538"/>
      <c r="IM20" s="539">
        <f t="shared" si="80"/>
        <v>0</v>
      </c>
      <c r="IN20" s="540">
        <f t="shared" si="191"/>
        <v>0</v>
      </c>
      <c r="IO20" s="538">
        <v>100</v>
      </c>
      <c r="IP20" s="539">
        <f t="shared" si="81"/>
        <v>2.1832154396995893</v>
      </c>
      <c r="IQ20" s="540">
        <f t="shared" si="192"/>
        <v>0</v>
      </c>
      <c r="IR20" s="538">
        <v>5</v>
      </c>
      <c r="IS20" s="539">
        <f t="shared" si="82"/>
        <v>0.10916077198497948</v>
      </c>
      <c r="IT20" s="540">
        <f t="shared" si="193"/>
        <v>0</v>
      </c>
      <c r="IU20" s="538"/>
      <c r="IV20" s="539">
        <f t="shared" si="83"/>
        <v>0</v>
      </c>
      <c r="IW20" s="540">
        <f t="shared" si="194"/>
        <v>0</v>
      </c>
      <c r="IX20" s="538">
        <v>5</v>
      </c>
      <c r="IY20" s="539">
        <f t="shared" si="84"/>
        <v>0.10916077198497948</v>
      </c>
      <c r="IZ20" s="540">
        <f t="shared" si="195"/>
        <v>0</v>
      </c>
      <c r="JA20" s="538"/>
      <c r="JB20" s="539">
        <f t="shared" si="85"/>
        <v>0</v>
      </c>
      <c r="JC20" s="540">
        <f t="shared" si="196"/>
        <v>0</v>
      </c>
      <c r="JD20" s="538"/>
      <c r="JE20" s="539">
        <f t="shared" si="86"/>
        <v>0</v>
      </c>
      <c r="JF20" s="540">
        <f t="shared" si="197"/>
        <v>0</v>
      </c>
      <c r="JG20" s="538">
        <v>35</v>
      </c>
      <c r="JH20" s="540" t="str">
        <f t="shared" si="87"/>
        <v>0</v>
      </c>
      <c r="JI20" s="540" t="str">
        <f t="shared" si="88"/>
        <v>0</v>
      </c>
      <c r="JJ20" s="538">
        <v>40</v>
      </c>
      <c r="JK20" s="540" t="str">
        <f t="shared" si="89"/>
        <v>0</v>
      </c>
      <c r="JL20" s="540" t="str">
        <f t="shared" si="90"/>
        <v>0</v>
      </c>
      <c r="JM20" s="538"/>
      <c r="JN20" s="540" t="str">
        <f t="shared" si="91"/>
        <v>0</v>
      </c>
      <c r="JO20" s="540" t="str">
        <f t="shared" si="92"/>
        <v>0</v>
      </c>
      <c r="JP20" s="538"/>
      <c r="JQ20" s="540" t="str">
        <f t="shared" si="93"/>
        <v>0</v>
      </c>
      <c r="JR20" s="540" t="str">
        <f t="shared" si="94"/>
        <v>0</v>
      </c>
      <c r="JS20" s="538"/>
      <c r="JT20" s="540" t="str">
        <f t="shared" si="95"/>
        <v>0</v>
      </c>
      <c r="JU20" s="540" t="str">
        <f t="shared" si="96"/>
        <v>0</v>
      </c>
      <c r="JV20" s="538"/>
      <c r="JW20" s="540" t="str">
        <f t="shared" si="97"/>
        <v>0</v>
      </c>
      <c r="JX20" s="540" t="str">
        <f t="shared" si="98"/>
        <v>0</v>
      </c>
      <c r="JY20" s="538"/>
      <c r="JZ20" s="540" t="str">
        <f t="shared" si="99"/>
        <v>0</v>
      </c>
      <c r="KA20" s="540" t="str">
        <f t="shared" si="100"/>
        <v>0</v>
      </c>
      <c r="KB20" s="538"/>
      <c r="KC20" s="540" t="str">
        <f t="shared" si="101"/>
        <v>0</v>
      </c>
      <c r="KD20" s="540" t="str">
        <f t="shared" si="102"/>
        <v>0</v>
      </c>
      <c r="KE20" s="538"/>
      <c r="KF20" s="540" t="str">
        <f t="shared" si="103"/>
        <v>0</v>
      </c>
      <c r="KG20" s="540" t="str">
        <f t="shared" si="104"/>
        <v>0</v>
      </c>
      <c r="KH20" s="538"/>
      <c r="KI20" s="540" t="str">
        <f t="shared" si="105"/>
        <v>0</v>
      </c>
      <c r="KJ20" s="540" t="str">
        <f t="shared" si="106"/>
        <v>0</v>
      </c>
      <c r="KK20" s="538"/>
      <c r="KL20" s="540" t="str">
        <f t="shared" si="107"/>
        <v>0</v>
      </c>
      <c r="KM20" s="540" t="str">
        <f t="shared" si="108"/>
        <v>0</v>
      </c>
      <c r="KN20" s="538"/>
      <c r="KO20" s="540" t="str">
        <f t="shared" si="109"/>
        <v>0</v>
      </c>
      <c r="KP20" s="540" t="str">
        <f t="shared" si="110"/>
        <v>0</v>
      </c>
      <c r="KQ20" s="540">
        <f t="shared" si="111"/>
        <v>0</v>
      </c>
      <c r="KR20" s="540">
        <f t="shared" si="198"/>
        <v>0</v>
      </c>
      <c r="KS20" s="268">
        <f t="shared" si="199"/>
        <v>2851.2467396260831</v>
      </c>
    </row>
    <row r="21" spans="1:306" ht="15" customHeight="1">
      <c r="A21" s="270">
        <f t="shared" si="200"/>
        <v>45913</v>
      </c>
      <c r="B21" s="271" t="str">
        <f>+Report1!B21</f>
        <v>Napkin</v>
      </c>
      <c r="C21" s="271" t="str">
        <f>+Report1!C21</f>
        <v>15,5/17</v>
      </c>
      <c r="D21" s="272">
        <f>+Report1!P21</f>
        <v>53.956999999999994</v>
      </c>
      <c r="E21" s="273">
        <f>+Report1!R21</f>
        <v>55.234000000000002</v>
      </c>
      <c r="F21" s="538"/>
      <c r="G21" s="539">
        <f t="shared" si="0"/>
        <v>0</v>
      </c>
      <c r="H21" s="540">
        <f t="shared" si="112"/>
        <v>0</v>
      </c>
      <c r="I21" s="538">
        <v>0</v>
      </c>
      <c r="J21" s="539">
        <f t="shared" si="1"/>
        <v>0</v>
      </c>
      <c r="K21" s="540">
        <f t="shared" si="113"/>
        <v>0</v>
      </c>
      <c r="L21" s="538"/>
      <c r="M21" s="539">
        <f t="shared" si="2"/>
        <v>0</v>
      </c>
      <c r="N21" s="540">
        <f t="shared" si="114"/>
        <v>0</v>
      </c>
      <c r="O21" s="538">
        <v>7.5</v>
      </c>
      <c r="P21" s="539">
        <f t="shared" si="3"/>
        <v>0.13578592895680197</v>
      </c>
      <c r="Q21" s="540">
        <f t="shared" si="115"/>
        <v>0</v>
      </c>
      <c r="R21" s="538"/>
      <c r="S21" s="539">
        <f t="shared" si="4"/>
        <v>0</v>
      </c>
      <c r="T21" s="540">
        <f t="shared" si="116"/>
        <v>0</v>
      </c>
      <c r="U21" s="538">
        <v>10.250000000000028</v>
      </c>
      <c r="V21" s="539">
        <f t="shared" si="5"/>
        <v>0.18557410290762988</v>
      </c>
      <c r="W21" s="540">
        <f t="shared" si="117"/>
        <v>0</v>
      </c>
      <c r="X21" s="538"/>
      <c r="Y21" s="539">
        <f t="shared" si="6"/>
        <v>0</v>
      </c>
      <c r="Z21" s="540">
        <f t="shared" si="118"/>
        <v>0</v>
      </c>
      <c r="AA21" s="538"/>
      <c r="AB21" s="539">
        <f t="shared" si="7"/>
        <v>0</v>
      </c>
      <c r="AC21" s="540">
        <f t="shared" si="119"/>
        <v>0</v>
      </c>
      <c r="AD21" s="538"/>
      <c r="AE21" s="539">
        <f t="shared" si="8"/>
        <v>0</v>
      </c>
      <c r="AF21" s="540">
        <f t="shared" si="120"/>
        <v>0</v>
      </c>
      <c r="AG21" s="538"/>
      <c r="AH21" s="539">
        <f t="shared" si="9"/>
        <v>0</v>
      </c>
      <c r="AI21" s="540">
        <f t="shared" si="121"/>
        <v>0</v>
      </c>
      <c r="AJ21" s="538"/>
      <c r="AK21" s="539">
        <f t="shared" si="10"/>
        <v>0</v>
      </c>
      <c r="AL21" s="540">
        <f t="shared" si="122"/>
        <v>0</v>
      </c>
      <c r="AM21" s="538">
        <v>37.316728205128157</v>
      </c>
      <c r="AN21" s="539">
        <f t="shared" si="11"/>
        <v>0.67561154732824269</v>
      </c>
      <c r="AO21" s="540">
        <f t="shared" si="123"/>
        <v>0</v>
      </c>
      <c r="AP21" s="538"/>
      <c r="AQ21" s="539">
        <f t="shared" si="12"/>
        <v>0</v>
      </c>
      <c r="AR21" s="540">
        <f t="shared" si="124"/>
        <v>0</v>
      </c>
      <c r="AS21" s="538"/>
      <c r="AT21" s="539">
        <f t="shared" si="13"/>
        <v>0</v>
      </c>
      <c r="AU21" s="540">
        <f t="shared" si="125"/>
        <v>0</v>
      </c>
      <c r="AV21" s="538">
        <v>5.5499999999999829</v>
      </c>
      <c r="AW21" s="539">
        <f t="shared" si="14"/>
        <v>0.10048158742803315</v>
      </c>
      <c r="AX21" s="540">
        <f t="shared" si="126"/>
        <v>0</v>
      </c>
      <c r="AY21" s="538">
        <v>60.555066666666619</v>
      </c>
      <c r="AZ21" s="539">
        <f t="shared" si="15"/>
        <v>1.0963367973832534</v>
      </c>
      <c r="BA21" s="540">
        <f t="shared" si="127"/>
        <v>0</v>
      </c>
      <c r="BB21" s="538"/>
      <c r="BC21" s="539">
        <f t="shared" si="16"/>
        <v>0</v>
      </c>
      <c r="BD21" s="540">
        <f t="shared" si="128"/>
        <v>0</v>
      </c>
      <c r="BE21" s="538"/>
      <c r="BF21" s="539">
        <f t="shared" si="17"/>
        <v>0</v>
      </c>
      <c r="BG21" s="540">
        <f t="shared" si="129"/>
        <v>0</v>
      </c>
      <c r="BH21" s="538"/>
      <c r="BI21" s="539">
        <f t="shared" si="18"/>
        <v>0</v>
      </c>
      <c r="BJ21" s="540">
        <f t="shared" si="130"/>
        <v>0</v>
      </c>
      <c r="BK21" s="538"/>
      <c r="BL21" s="539">
        <f t="shared" si="19"/>
        <v>0</v>
      </c>
      <c r="BM21" s="540">
        <f t="shared" si="131"/>
        <v>0</v>
      </c>
      <c r="BN21" s="538"/>
      <c r="BO21" s="539">
        <f t="shared" si="20"/>
        <v>0</v>
      </c>
      <c r="BP21" s="540">
        <f t="shared" si="132"/>
        <v>0</v>
      </c>
      <c r="BQ21" s="538"/>
      <c r="BR21" s="539">
        <f t="shared" si="21"/>
        <v>0</v>
      </c>
      <c r="BS21" s="540">
        <f t="shared" si="133"/>
        <v>0</v>
      </c>
      <c r="BT21" s="538"/>
      <c r="BU21" s="539">
        <f t="shared" si="22"/>
        <v>0</v>
      </c>
      <c r="BV21" s="540">
        <f t="shared" si="134"/>
        <v>0</v>
      </c>
      <c r="BW21" s="538"/>
      <c r="BX21" s="539">
        <f t="shared" si="23"/>
        <v>0</v>
      </c>
      <c r="BY21" s="540">
        <f t="shared" si="135"/>
        <v>0</v>
      </c>
      <c r="BZ21" s="538">
        <v>0</v>
      </c>
      <c r="CA21" s="539">
        <f t="shared" si="24"/>
        <v>0</v>
      </c>
      <c r="CB21" s="540">
        <f t="shared" si="136"/>
        <v>0</v>
      </c>
      <c r="CC21" s="538">
        <v>0</v>
      </c>
      <c r="CD21" s="539">
        <f t="shared" si="25"/>
        <v>0</v>
      </c>
      <c r="CE21" s="540">
        <f t="shared" si="137"/>
        <v>0</v>
      </c>
      <c r="CF21" s="538">
        <v>2.4000000000000021</v>
      </c>
      <c r="CG21" s="539">
        <f t="shared" si="26"/>
        <v>4.345149726617667E-2</v>
      </c>
      <c r="CH21" s="540">
        <f t="shared" si="138"/>
        <v>0</v>
      </c>
      <c r="CI21" s="538">
        <v>0</v>
      </c>
      <c r="CJ21" s="539">
        <f t="shared" si="27"/>
        <v>0</v>
      </c>
      <c r="CK21" s="540">
        <f t="shared" si="139"/>
        <v>0</v>
      </c>
      <c r="CL21" s="538"/>
      <c r="CM21" s="539">
        <f t="shared" si="28"/>
        <v>0</v>
      </c>
      <c r="CN21" s="540">
        <f t="shared" si="140"/>
        <v>0</v>
      </c>
      <c r="CO21" s="538"/>
      <c r="CP21" s="539">
        <f t="shared" si="29"/>
        <v>0</v>
      </c>
      <c r="CQ21" s="540">
        <f t="shared" si="141"/>
        <v>0</v>
      </c>
      <c r="CR21" s="538"/>
      <c r="CS21" s="539">
        <f t="shared" si="30"/>
        <v>0</v>
      </c>
      <c r="CT21" s="540">
        <f t="shared" si="142"/>
        <v>0</v>
      </c>
      <c r="CU21" s="538"/>
      <c r="CV21" s="539">
        <f t="shared" si="31"/>
        <v>0</v>
      </c>
      <c r="CW21" s="540">
        <f t="shared" si="143"/>
        <v>0</v>
      </c>
      <c r="CX21" s="538"/>
      <c r="CY21" s="539">
        <f t="shared" si="32"/>
        <v>0</v>
      </c>
      <c r="CZ21" s="540">
        <f t="shared" si="144"/>
        <v>0</v>
      </c>
      <c r="DA21" s="538">
        <v>432.03176470588232</v>
      </c>
      <c r="DB21" s="539">
        <f t="shared" si="33"/>
        <v>7.821844601257963</v>
      </c>
      <c r="DC21" s="540">
        <f t="shared" si="145"/>
        <v>0</v>
      </c>
      <c r="DD21" s="538"/>
      <c r="DE21" s="539">
        <f t="shared" si="34"/>
        <v>0</v>
      </c>
      <c r="DF21" s="540">
        <f t="shared" si="146"/>
        <v>0</v>
      </c>
      <c r="DG21" s="538"/>
      <c r="DH21" s="539">
        <f t="shared" si="35"/>
        <v>0</v>
      </c>
      <c r="DI21" s="540">
        <f t="shared" si="201"/>
        <v>0</v>
      </c>
      <c r="DJ21" s="538"/>
      <c r="DK21" s="539">
        <f t="shared" si="36"/>
        <v>0</v>
      </c>
      <c r="DL21" s="540">
        <f t="shared" si="147"/>
        <v>0</v>
      </c>
      <c r="DM21" s="538"/>
      <c r="DN21" s="539">
        <f t="shared" si="37"/>
        <v>0</v>
      </c>
      <c r="DO21" s="540">
        <f t="shared" si="148"/>
        <v>0</v>
      </c>
      <c r="DP21" s="538"/>
      <c r="DQ21" s="539">
        <f t="shared" si="38"/>
        <v>0</v>
      </c>
      <c r="DR21" s="540">
        <f t="shared" si="149"/>
        <v>0</v>
      </c>
      <c r="DS21" s="538"/>
      <c r="DT21" s="539">
        <f t="shared" si="39"/>
        <v>0</v>
      </c>
      <c r="DU21" s="540">
        <f t="shared" si="150"/>
        <v>0</v>
      </c>
      <c r="DV21" s="538"/>
      <c r="DW21" s="539">
        <f t="shared" si="40"/>
        <v>0</v>
      </c>
      <c r="DX21" s="540">
        <f t="shared" si="151"/>
        <v>0</v>
      </c>
      <c r="DY21" s="538"/>
      <c r="DZ21" s="539">
        <f t="shared" si="41"/>
        <v>0</v>
      </c>
      <c r="EA21" s="540">
        <f t="shared" si="152"/>
        <v>0</v>
      </c>
      <c r="EB21" s="538">
        <v>852.54511764705876</v>
      </c>
      <c r="EC21" s="539">
        <f t="shared" si="42"/>
        <v>15.435150770305587</v>
      </c>
      <c r="ED21" s="540">
        <f t="shared" si="153"/>
        <v>0</v>
      </c>
      <c r="EE21" s="538">
        <v>11.860465116279073</v>
      </c>
      <c r="EF21" s="539">
        <f t="shared" si="43"/>
        <v>0.21473123648982642</v>
      </c>
      <c r="EG21" s="540">
        <f t="shared" si="154"/>
        <v>0</v>
      </c>
      <c r="EH21" s="538">
        <v>0</v>
      </c>
      <c r="EI21" s="539">
        <f t="shared" si="44"/>
        <v>0</v>
      </c>
      <c r="EJ21" s="540">
        <f t="shared" si="155"/>
        <v>0</v>
      </c>
      <c r="EK21" s="538"/>
      <c r="EL21" s="539">
        <f t="shared" si="45"/>
        <v>0</v>
      </c>
      <c r="EM21" s="540">
        <f t="shared" si="156"/>
        <v>0</v>
      </c>
      <c r="EN21" s="538"/>
      <c r="EO21" s="539">
        <f t="shared" si="46"/>
        <v>0</v>
      </c>
      <c r="EP21" s="540">
        <f t="shared" si="157"/>
        <v>0</v>
      </c>
      <c r="EQ21" s="538"/>
      <c r="ER21" s="539">
        <f t="shared" si="47"/>
        <v>0</v>
      </c>
      <c r="ES21" s="540">
        <f t="shared" si="158"/>
        <v>0</v>
      </c>
      <c r="ET21" s="538"/>
      <c r="EU21" s="539">
        <f t="shared" si="48"/>
        <v>0</v>
      </c>
      <c r="EV21" s="540">
        <f t="shared" si="159"/>
        <v>0</v>
      </c>
      <c r="EW21" s="538"/>
      <c r="EX21" s="539">
        <f t="shared" si="49"/>
        <v>0</v>
      </c>
      <c r="EY21" s="540">
        <f t="shared" si="160"/>
        <v>0</v>
      </c>
      <c r="EZ21" s="538"/>
      <c r="FA21" s="539">
        <f t="shared" si="50"/>
        <v>0</v>
      </c>
      <c r="FB21" s="540">
        <f t="shared" si="161"/>
        <v>0</v>
      </c>
      <c r="FC21" s="538"/>
      <c r="FD21" s="539">
        <f t="shared" si="51"/>
        <v>0</v>
      </c>
      <c r="FE21" s="540">
        <f t="shared" si="162"/>
        <v>0</v>
      </c>
      <c r="FF21" s="538"/>
      <c r="FG21" s="539">
        <f t="shared" si="52"/>
        <v>0</v>
      </c>
      <c r="FH21" s="540">
        <f t="shared" si="163"/>
        <v>0</v>
      </c>
      <c r="FI21" s="538"/>
      <c r="FJ21" s="539">
        <f t="shared" si="53"/>
        <v>0</v>
      </c>
      <c r="FK21" s="540">
        <f t="shared" si="164"/>
        <v>0</v>
      </c>
      <c r="FL21" s="538"/>
      <c r="FM21" s="539">
        <f t="shared" si="54"/>
        <v>0</v>
      </c>
      <c r="FN21" s="540">
        <f t="shared" si="165"/>
        <v>0</v>
      </c>
      <c r="FO21" s="538"/>
      <c r="FP21" s="539">
        <f t="shared" si="55"/>
        <v>0</v>
      </c>
      <c r="FQ21" s="540">
        <f t="shared" si="166"/>
        <v>0</v>
      </c>
      <c r="FR21" s="538"/>
      <c r="FS21" s="539">
        <f t="shared" si="56"/>
        <v>0</v>
      </c>
      <c r="FT21" s="540">
        <f t="shared" si="167"/>
        <v>0</v>
      </c>
      <c r="FU21" s="538"/>
      <c r="FV21" s="539">
        <f t="shared" si="57"/>
        <v>0</v>
      </c>
      <c r="FW21" s="540">
        <f t="shared" si="168"/>
        <v>0</v>
      </c>
      <c r="FX21" s="538"/>
      <c r="FY21" s="539">
        <f t="shared" si="58"/>
        <v>0</v>
      </c>
      <c r="FZ21" s="540">
        <f t="shared" si="169"/>
        <v>0</v>
      </c>
      <c r="GA21" s="538"/>
      <c r="GB21" s="539">
        <f t="shared" si="59"/>
        <v>0</v>
      </c>
      <c r="GC21" s="540">
        <f t="shared" si="170"/>
        <v>0</v>
      </c>
      <c r="GD21" s="538"/>
      <c r="GE21" s="539">
        <f t="shared" si="60"/>
        <v>0</v>
      </c>
      <c r="GF21" s="540">
        <f t="shared" si="171"/>
        <v>0</v>
      </c>
      <c r="GG21" s="538">
        <v>5</v>
      </c>
      <c r="GH21" s="539">
        <f t="shared" si="61"/>
        <v>9.0523952637867972E-2</v>
      </c>
      <c r="GI21" s="540">
        <f t="shared" si="172"/>
        <v>0</v>
      </c>
      <c r="GJ21" s="538">
        <v>5</v>
      </c>
      <c r="GK21" s="539">
        <f t="shared" si="62"/>
        <v>9.0523952637867972E-2</v>
      </c>
      <c r="GL21" s="540">
        <f t="shared" si="173"/>
        <v>0</v>
      </c>
      <c r="GM21" s="538">
        <v>0</v>
      </c>
      <c r="GN21" s="539">
        <f t="shared" si="63"/>
        <v>0</v>
      </c>
      <c r="GO21" s="540">
        <f t="shared" si="174"/>
        <v>0</v>
      </c>
      <c r="GP21" s="538"/>
      <c r="GQ21" s="539">
        <f t="shared" si="64"/>
        <v>0</v>
      </c>
      <c r="GR21" s="540">
        <f t="shared" si="175"/>
        <v>0</v>
      </c>
      <c r="GS21" s="538"/>
      <c r="GT21" s="539">
        <f t="shared" si="65"/>
        <v>0</v>
      </c>
      <c r="GU21" s="540">
        <f t="shared" si="176"/>
        <v>0</v>
      </c>
      <c r="GV21" s="538"/>
      <c r="GW21" s="539">
        <f t="shared" si="66"/>
        <v>0</v>
      </c>
      <c r="GX21" s="540">
        <f t="shared" si="177"/>
        <v>0</v>
      </c>
      <c r="GY21" s="538"/>
      <c r="GZ21" s="539">
        <f t="shared" si="67"/>
        <v>0</v>
      </c>
      <c r="HA21" s="540">
        <f t="shared" si="178"/>
        <v>0</v>
      </c>
      <c r="HB21" s="538"/>
      <c r="HC21" s="539">
        <f t="shared" si="68"/>
        <v>0</v>
      </c>
      <c r="HD21" s="540">
        <f t="shared" si="179"/>
        <v>0</v>
      </c>
      <c r="HE21" s="538"/>
      <c r="HF21" s="539">
        <f t="shared" si="69"/>
        <v>0</v>
      </c>
      <c r="HG21" s="540">
        <f t="shared" si="180"/>
        <v>0</v>
      </c>
      <c r="HH21" s="538"/>
      <c r="HI21" s="539">
        <f t="shared" si="70"/>
        <v>0</v>
      </c>
      <c r="HJ21" s="540">
        <f t="shared" si="181"/>
        <v>0</v>
      </c>
      <c r="HK21" s="538"/>
      <c r="HL21" s="539">
        <f t="shared" si="71"/>
        <v>0</v>
      </c>
      <c r="HM21" s="540">
        <f t="shared" si="182"/>
        <v>0</v>
      </c>
      <c r="HN21" s="538">
        <v>1622</v>
      </c>
      <c r="HO21" s="539">
        <f t="shared" si="72"/>
        <v>29.365970235724372</v>
      </c>
      <c r="HP21" s="540">
        <f t="shared" si="183"/>
        <v>0</v>
      </c>
      <c r="HQ21" s="538"/>
      <c r="HR21" s="539">
        <f t="shared" si="73"/>
        <v>0</v>
      </c>
      <c r="HS21" s="540">
        <f t="shared" si="184"/>
        <v>0</v>
      </c>
      <c r="HT21" s="538">
        <v>40</v>
      </c>
      <c r="HU21" s="539">
        <f t="shared" si="74"/>
        <v>0.72419162110294377</v>
      </c>
      <c r="HV21" s="540">
        <f t="shared" si="185"/>
        <v>0</v>
      </c>
      <c r="HW21" s="538">
        <v>10</v>
      </c>
      <c r="HX21" s="539">
        <f t="shared" si="75"/>
        <v>0.18104790527573594</v>
      </c>
      <c r="HY21" s="540">
        <f t="shared" si="186"/>
        <v>0</v>
      </c>
      <c r="HZ21" s="538">
        <v>40</v>
      </c>
      <c r="IA21" s="539">
        <f t="shared" si="76"/>
        <v>0.72419162110294377</v>
      </c>
      <c r="IB21" s="540">
        <f t="shared" si="187"/>
        <v>0</v>
      </c>
      <c r="IC21" s="538">
        <v>40</v>
      </c>
      <c r="ID21" s="539">
        <f t="shared" si="77"/>
        <v>0.72419162110294377</v>
      </c>
      <c r="IE21" s="540">
        <f t="shared" si="188"/>
        <v>0</v>
      </c>
      <c r="IF21" s="538">
        <v>0</v>
      </c>
      <c r="IG21" s="539">
        <f t="shared" si="78"/>
        <v>0</v>
      </c>
      <c r="IH21" s="540">
        <f t="shared" si="189"/>
        <v>0</v>
      </c>
      <c r="II21" s="538"/>
      <c r="IJ21" s="539">
        <f t="shared" si="79"/>
        <v>0</v>
      </c>
      <c r="IK21" s="540">
        <f t="shared" si="190"/>
        <v>0</v>
      </c>
      <c r="IL21" s="538"/>
      <c r="IM21" s="539">
        <f t="shared" si="80"/>
        <v>0</v>
      </c>
      <c r="IN21" s="540">
        <f t="shared" si="191"/>
        <v>0</v>
      </c>
      <c r="IO21" s="538">
        <v>100</v>
      </c>
      <c r="IP21" s="539">
        <f t="shared" si="81"/>
        <v>1.8104790527573595</v>
      </c>
      <c r="IQ21" s="540">
        <f t="shared" si="192"/>
        <v>0</v>
      </c>
      <c r="IR21" s="538">
        <v>5</v>
      </c>
      <c r="IS21" s="539">
        <f t="shared" si="82"/>
        <v>9.0523952637867972E-2</v>
      </c>
      <c r="IT21" s="540">
        <f t="shared" si="193"/>
        <v>0</v>
      </c>
      <c r="IU21" s="538"/>
      <c r="IV21" s="539">
        <f t="shared" si="83"/>
        <v>0</v>
      </c>
      <c r="IW21" s="540">
        <f t="shared" si="194"/>
        <v>0</v>
      </c>
      <c r="IX21" s="538">
        <v>5</v>
      </c>
      <c r="IY21" s="539">
        <f t="shared" si="84"/>
        <v>9.0523952637867972E-2</v>
      </c>
      <c r="IZ21" s="540">
        <f t="shared" si="195"/>
        <v>0</v>
      </c>
      <c r="JA21" s="538"/>
      <c r="JB21" s="539">
        <f t="shared" si="85"/>
        <v>0</v>
      </c>
      <c r="JC21" s="540">
        <f t="shared" si="196"/>
        <v>0</v>
      </c>
      <c r="JD21" s="538"/>
      <c r="JE21" s="539">
        <f t="shared" si="86"/>
        <v>0</v>
      </c>
      <c r="JF21" s="540">
        <f t="shared" si="197"/>
        <v>0</v>
      </c>
      <c r="JG21" s="538">
        <v>35</v>
      </c>
      <c r="JH21" s="540" t="str">
        <f t="shared" si="87"/>
        <v>0</v>
      </c>
      <c r="JI21" s="540" t="str">
        <f t="shared" si="88"/>
        <v>0</v>
      </c>
      <c r="JJ21" s="538">
        <v>40</v>
      </c>
      <c r="JK21" s="540" t="str">
        <f t="shared" si="89"/>
        <v>0</v>
      </c>
      <c r="JL21" s="540" t="str">
        <f t="shared" si="90"/>
        <v>0</v>
      </c>
      <c r="JM21" s="538"/>
      <c r="JN21" s="540" t="str">
        <f t="shared" si="91"/>
        <v>0</v>
      </c>
      <c r="JO21" s="540" t="str">
        <f t="shared" si="92"/>
        <v>0</v>
      </c>
      <c r="JP21" s="538"/>
      <c r="JQ21" s="540" t="str">
        <f t="shared" si="93"/>
        <v>0</v>
      </c>
      <c r="JR21" s="540" t="str">
        <f t="shared" si="94"/>
        <v>0</v>
      </c>
      <c r="JS21" s="538"/>
      <c r="JT21" s="540" t="str">
        <f t="shared" si="95"/>
        <v>0</v>
      </c>
      <c r="JU21" s="540" t="str">
        <f t="shared" si="96"/>
        <v>0</v>
      </c>
      <c r="JV21" s="538"/>
      <c r="JW21" s="540" t="str">
        <f t="shared" si="97"/>
        <v>0</v>
      </c>
      <c r="JX21" s="540" t="str">
        <f t="shared" si="98"/>
        <v>0</v>
      </c>
      <c r="JY21" s="538"/>
      <c r="JZ21" s="540" t="str">
        <f t="shared" si="99"/>
        <v>0</v>
      </c>
      <c r="KA21" s="540" t="str">
        <f t="shared" si="100"/>
        <v>0</v>
      </c>
      <c r="KB21" s="538"/>
      <c r="KC21" s="540" t="str">
        <f t="shared" si="101"/>
        <v>0</v>
      </c>
      <c r="KD21" s="540" t="str">
        <f t="shared" si="102"/>
        <v>0</v>
      </c>
      <c r="KE21" s="538"/>
      <c r="KF21" s="540" t="str">
        <f t="shared" si="103"/>
        <v>0</v>
      </c>
      <c r="KG21" s="540" t="str">
        <f t="shared" si="104"/>
        <v>0</v>
      </c>
      <c r="KH21" s="538"/>
      <c r="KI21" s="540" t="str">
        <f t="shared" si="105"/>
        <v>0</v>
      </c>
      <c r="KJ21" s="540" t="str">
        <f t="shared" si="106"/>
        <v>0</v>
      </c>
      <c r="KK21" s="538"/>
      <c r="KL21" s="540" t="str">
        <f t="shared" si="107"/>
        <v>0</v>
      </c>
      <c r="KM21" s="540" t="str">
        <f t="shared" si="108"/>
        <v>0</v>
      </c>
      <c r="KN21" s="538"/>
      <c r="KO21" s="540" t="str">
        <f t="shared" si="109"/>
        <v>0</v>
      </c>
      <c r="KP21" s="540" t="str">
        <f t="shared" si="110"/>
        <v>0</v>
      </c>
      <c r="KQ21" s="540">
        <f t="shared" si="111"/>
        <v>0</v>
      </c>
      <c r="KR21" s="540">
        <f t="shared" si="198"/>
        <v>0</v>
      </c>
      <c r="KS21" s="268">
        <f t="shared" si="199"/>
        <v>3367.0091423410149</v>
      </c>
    </row>
    <row r="22" spans="1:306" ht="15" customHeight="1">
      <c r="A22" s="270">
        <f t="shared" si="200"/>
        <v>45914</v>
      </c>
      <c r="B22" s="271" t="str">
        <f>+Report1!B22</f>
        <v>Napkin</v>
      </c>
      <c r="C22" s="271" t="str">
        <f>+Report1!C22</f>
        <v>17</v>
      </c>
      <c r="D22" s="272">
        <f>+Report1!P22</f>
        <v>53.686999999999998</v>
      </c>
      <c r="E22" s="273">
        <f>+Report1!R22</f>
        <v>53.616</v>
      </c>
      <c r="F22" s="538"/>
      <c r="G22" s="539">
        <f t="shared" si="0"/>
        <v>0</v>
      </c>
      <c r="H22" s="540">
        <f t="shared" si="112"/>
        <v>0</v>
      </c>
      <c r="I22" s="538">
        <v>0</v>
      </c>
      <c r="J22" s="539">
        <f t="shared" si="1"/>
        <v>0</v>
      </c>
      <c r="K22" s="540">
        <f t="shared" si="113"/>
        <v>0</v>
      </c>
      <c r="L22" s="538"/>
      <c r="M22" s="539">
        <f t="shared" si="2"/>
        <v>0</v>
      </c>
      <c r="N22" s="540">
        <f t="shared" si="114"/>
        <v>0</v>
      </c>
      <c r="O22" s="538">
        <v>7.5000000000000142</v>
      </c>
      <c r="P22" s="539">
        <f t="shared" si="3"/>
        <v>0.13988361683079703</v>
      </c>
      <c r="Q22" s="540">
        <f t="shared" si="115"/>
        <v>0</v>
      </c>
      <c r="R22" s="538"/>
      <c r="S22" s="539">
        <f t="shared" si="4"/>
        <v>0</v>
      </c>
      <c r="T22" s="540">
        <f t="shared" si="116"/>
        <v>0</v>
      </c>
      <c r="U22" s="538">
        <v>10.25</v>
      </c>
      <c r="V22" s="539">
        <f t="shared" si="5"/>
        <v>0.19117427633542225</v>
      </c>
      <c r="W22" s="540">
        <f t="shared" si="117"/>
        <v>0</v>
      </c>
      <c r="X22" s="538"/>
      <c r="Y22" s="539">
        <f t="shared" si="6"/>
        <v>0</v>
      </c>
      <c r="Z22" s="540">
        <f t="shared" si="118"/>
        <v>0</v>
      </c>
      <c r="AA22" s="538"/>
      <c r="AB22" s="539">
        <f t="shared" si="7"/>
        <v>0</v>
      </c>
      <c r="AC22" s="540">
        <f t="shared" si="119"/>
        <v>0</v>
      </c>
      <c r="AD22" s="538"/>
      <c r="AE22" s="539">
        <f t="shared" si="8"/>
        <v>0</v>
      </c>
      <c r="AF22" s="540">
        <f t="shared" si="120"/>
        <v>0</v>
      </c>
      <c r="AG22" s="538"/>
      <c r="AH22" s="539">
        <f t="shared" si="9"/>
        <v>0</v>
      </c>
      <c r="AI22" s="540">
        <f t="shared" si="121"/>
        <v>0</v>
      </c>
      <c r="AJ22" s="538"/>
      <c r="AK22" s="539">
        <f t="shared" si="10"/>
        <v>0</v>
      </c>
      <c r="AL22" s="540">
        <f t="shared" si="122"/>
        <v>0</v>
      </c>
      <c r="AM22" s="538">
        <v>38.905200000000008</v>
      </c>
      <c r="AN22" s="539">
        <f t="shared" si="11"/>
        <v>0.72562667860340213</v>
      </c>
      <c r="AO22" s="540">
        <f t="shared" si="123"/>
        <v>0</v>
      </c>
      <c r="AP22" s="538"/>
      <c r="AQ22" s="539">
        <f t="shared" si="12"/>
        <v>0</v>
      </c>
      <c r="AR22" s="540">
        <f t="shared" si="124"/>
        <v>0</v>
      </c>
      <c r="AS22" s="538"/>
      <c r="AT22" s="539">
        <f t="shared" si="13"/>
        <v>0</v>
      </c>
      <c r="AU22" s="540">
        <f t="shared" si="125"/>
        <v>0</v>
      </c>
      <c r="AV22" s="538">
        <v>5.5500000000000114</v>
      </c>
      <c r="AW22" s="539">
        <f t="shared" si="14"/>
        <v>0.10351387645478982</v>
      </c>
      <c r="AX22" s="540">
        <f t="shared" si="126"/>
        <v>0</v>
      </c>
      <c r="AY22" s="538">
        <v>63.112000000000023</v>
      </c>
      <c r="AZ22" s="539">
        <f t="shared" si="15"/>
        <v>1.1771113100566999</v>
      </c>
      <c r="BA22" s="540">
        <f t="shared" si="127"/>
        <v>0</v>
      </c>
      <c r="BB22" s="538"/>
      <c r="BC22" s="539">
        <f t="shared" si="16"/>
        <v>0</v>
      </c>
      <c r="BD22" s="540">
        <f t="shared" si="128"/>
        <v>0</v>
      </c>
      <c r="BE22" s="538"/>
      <c r="BF22" s="539">
        <f t="shared" si="17"/>
        <v>0</v>
      </c>
      <c r="BG22" s="540">
        <f t="shared" si="129"/>
        <v>0</v>
      </c>
      <c r="BH22" s="538"/>
      <c r="BI22" s="539">
        <f t="shared" si="18"/>
        <v>0</v>
      </c>
      <c r="BJ22" s="540">
        <f t="shared" si="130"/>
        <v>0</v>
      </c>
      <c r="BK22" s="538"/>
      <c r="BL22" s="539">
        <f t="shared" si="19"/>
        <v>0</v>
      </c>
      <c r="BM22" s="540">
        <f t="shared" si="131"/>
        <v>0</v>
      </c>
      <c r="BN22" s="538"/>
      <c r="BO22" s="539">
        <f t="shared" si="20"/>
        <v>0</v>
      </c>
      <c r="BP22" s="540">
        <f t="shared" si="132"/>
        <v>0</v>
      </c>
      <c r="BQ22" s="538"/>
      <c r="BR22" s="539">
        <f t="shared" si="21"/>
        <v>0</v>
      </c>
      <c r="BS22" s="540">
        <f t="shared" si="133"/>
        <v>0</v>
      </c>
      <c r="BT22" s="538"/>
      <c r="BU22" s="539">
        <f t="shared" si="22"/>
        <v>0</v>
      </c>
      <c r="BV22" s="540">
        <f t="shared" si="134"/>
        <v>0</v>
      </c>
      <c r="BW22" s="538"/>
      <c r="BX22" s="539">
        <f t="shared" si="23"/>
        <v>0</v>
      </c>
      <c r="BY22" s="540">
        <f t="shared" si="135"/>
        <v>0</v>
      </c>
      <c r="BZ22" s="538">
        <v>0</v>
      </c>
      <c r="CA22" s="539">
        <f t="shared" si="24"/>
        <v>0</v>
      </c>
      <c r="CB22" s="540">
        <f t="shared" si="136"/>
        <v>0</v>
      </c>
      <c r="CC22" s="538">
        <v>0</v>
      </c>
      <c r="CD22" s="539">
        <f t="shared" si="25"/>
        <v>0</v>
      </c>
      <c r="CE22" s="540">
        <f t="shared" si="137"/>
        <v>0</v>
      </c>
      <c r="CF22" s="538">
        <v>2.3999999999999986</v>
      </c>
      <c r="CG22" s="539">
        <f t="shared" si="26"/>
        <v>4.4762757385854945E-2</v>
      </c>
      <c r="CH22" s="540">
        <f t="shared" si="138"/>
        <v>0</v>
      </c>
      <c r="CI22" s="538">
        <v>0</v>
      </c>
      <c r="CJ22" s="539">
        <f t="shared" si="27"/>
        <v>0</v>
      </c>
      <c r="CK22" s="540">
        <f t="shared" si="139"/>
        <v>0</v>
      </c>
      <c r="CL22" s="538"/>
      <c r="CM22" s="539">
        <f t="shared" si="28"/>
        <v>0</v>
      </c>
      <c r="CN22" s="540">
        <f t="shared" si="140"/>
        <v>0</v>
      </c>
      <c r="CO22" s="538"/>
      <c r="CP22" s="539">
        <f t="shared" si="29"/>
        <v>0</v>
      </c>
      <c r="CQ22" s="540">
        <f t="shared" si="141"/>
        <v>0</v>
      </c>
      <c r="CR22" s="538"/>
      <c r="CS22" s="539">
        <f t="shared" si="30"/>
        <v>0</v>
      </c>
      <c r="CT22" s="540">
        <f t="shared" si="142"/>
        <v>0</v>
      </c>
      <c r="CU22" s="538"/>
      <c r="CV22" s="539">
        <f t="shared" si="31"/>
        <v>0</v>
      </c>
      <c r="CW22" s="540">
        <f t="shared" si="143"/>
        <v>0</v>
      </c>
      <c r="CX22" s="538"/>
      <c r="CY22" s="539">
        <f t="shared" si="32"/>
        <v>0</v>
      </c>
      <c r="CZ22" s="540">
        <f t="shared" si="144"/>
        <v>0</v>
      </c>
      <c r="DA22" s="538">
        <v>450.32117647058817</v>
      </c>
      <c r="DB22" s="539">
        <f t="shared" si="33"/>
        <v>8.3990073200273834</v>
      </c>
      <c r="DC22" s="540">
        <f t="shared" si="145"/>
        <v>0</v>
      </c>
      <c r="DD22" s="538"/>
      <c r="DE22" s="539">
        <f t="shared" si="34"/>
        <v>0</v>
      </c>
      <c r="DF22" s="540">
        <f t="shared" si="146"/>
        <v>0</v>
      </c>
      <c r="DG22" s="538"/>
      <c r="DH22" s="539">
        <f t="shared" si="35"/>
        <v>0</v>
      </c>
      <c r="DI22" s="540">
        <f t="shared" si="201"/>
        <v>0</v>
      </c>
      <c r="DJ22" s="538"/>
      <c r="DK22" s="539">
        <f t="shared" si="36"/>
        <v>0</v>
      </c>
      <c r="DL22" s="540">
        <f t="shared" si="147"/>
        <v>0</v>
      </c>
      <c r="DM22" s="538"/>
      <c r="DN22" s="539">
        <f t="shared" si="37"/>
        <v>0</v>
      </c>
      <c r="DO22" s="540">
        <f t="shared" si="148"/>
        <v>0</v>
      </c>
      <c r="DP22" s="538"/>
      <c r="DQ22" s="539">
        <f t="shared" si="38"/>
        <v>0</v>
      </c>
      <c r="DR22" s="540">
        <f t="shared" si="149"/>
        <v>0</v>
      </c>
      <c r="DS22" s="538"/>
      <c r="DT22" s="539">
        <f t="shared" si="39"/>
        <v>0</v>
      </c>
      <c r="DU22" s="540">
        <f t="shared" si="150"/>
        <v>0</v>
      </c>
      <c r="DV22" s="538"/>
      <c r="DW22" s="539">
        <f t="shared" si="40"/>
        <v>0</v>
      </c>
      <c r="DX22" s="540">
        <f t="shared" si="151"/>
        <v>0</v>
      </c>
      <c r="DY22" s="538"/>
      <c r="DZ22" s="539">
        <f t="shared" si="41"/>
        <v>0</v>
      </c>
      <c r="EA22" s="540">
        <f t="shared" si="152"/>
        <v>0</v>
      </c>
      <c r="EB22" s="538">
        <v>912.160764705882</v>
      </c>
      <c r="EC22" s="539">
        <f t="shared" si="42"/>
        <v>17.01284625309389</v>
      </c>
      <c r="ED22" s="540">
        <f t="shared" si="153"/>
        <v>0</v>
      </c>
      <c r="EE22" s="538">
        <v>11.860465116279045</v>
      </c>
      <c r="EF22" s="539">
        <f t="shared" si="43"/>
        <v>0.22121130103474793</v>
      </c>
      <c r="EG22" s="540">
        <f t="shared" si="154"/>
        <v>0</v>
      </c>
      <c r="EH22" s="538">
        <v>0</v>
      </c>
      <c r="EI22" s="539">
        <f t="shared" si="44"/>
        <v>0</v>
      </c>
      <c r="EJ22" s="540">
        <f t="shared" si="155"/>
        <v>0</v>
      </c>
      <c r="EK22" s="538"/>
      <c r="EL22" s="539">
        <f t="shared" si="45"/>
        <v>0</v>
      </c>
      <c r="EM22" s="540">
        <f t="shared" si="156"/>
        <v>0</v>
      </c>
      <c r="EN22" s="538"/>
      <c r="EO22" s="539">
        <f t="shared" si="46"/>
        <v>0</v>
      </c>
      <c r="EP22" s="540">
        <f t="shared" si="157"/>
        <v>0</v>
      </c>
      <c r="EQ22" s="538"/>
      <c r="ER22" s="539">
        <f t="shared" si="47"/>
        <v>0</v>
      </c>
      <c r="ES22" s="540">
        <f t="shared" si="158"/>
        <v>0</v>
      </c>
      <c r="ET22" s="538"/>
      <c r="EU22" s="539">
        <f t="shared" si="48"/>
        <v>0</v>
      </c>
      <c r="EV22" s="540">
        <f t="shared" si="159"/>
        <v>0</v>
      </c>
      <c r="EW22" s="538"/>
      <c r="EX22" s="539">
        <f t="shared" si="49"/>
        <v>0</v>
      </c>
      <c r="EY22" s="540">
        <f t="shared" si="160"/>
        <v>0</v>
      </c>
      <c r="EZ22" s="538"/>
      <c r="FA22" s="539">
        <f t="shared" si="50"/>
        <v>0</v>
      </c>
      <c r="FB22" s="540">
        <f t="shared" si="161"/>
        <v>0</v>
      </c>
      <c r="FC22" s="538"/>
      <c r="FD22" s="539">
        <f t="shared" si="51"/>
        <v>0</v>
      </c>
      <c r="FE22" s="540">
        <f t="shared" si="162"/>
        <v>0</v>
      </c>
      <c r="FF22" s="538"/>
      <c r="FG22" s="539">
        <f t="shared" si="52"/>
        <v>0</v>
      </c>
      <c r="FH22" s="540">
        <f t="shared" si="163"/>
        <v>0</v>
      </c>
      <c r="FI22" s="538"/>
      <c r="FJ22" s="539">
        <f t="shared" si="53"/>
        <v>0</v>
      </c>
      <c r="FK22" s="540">
        <f t="shared" si="164"/>
        <v>0</v>
      </c>
      <c r="FL22" s="538"/>
      <c r="FM22" s="539">
        <f t="shared" si="54"/>
        <v>0</v>
      </c>
      <c r="FN22" s="540">
        <f t="shared" si="165"/>
        <v>0</v>
      </c>
      <c r="FO22" s="538"/>
      <c r="FP22" s="539">
        <f t="shared" si="55"/>
        <v>0</v>
      </c>
      <c r="FQ22" s="540">
        <f t="shared" si="166"/>
        <v>0</v>
      </c>
      <c r="FR22" s="538"/>
      <c r="FS22" s="539">
        <f t="shared" si="56"/>
        <v>0</v>
      </c>
      <c r="FT22" s="540">
        <f t="shared" si="167"/>
        <v>0</v>
      </c>
      <c r="FU22" s="538"/>
      <c r="FV22" s="539">
        <f t="shared" si="57"/>
        <v>0</v>
      </c>
      <c r="FW22" s="540">
        <f t="shared" si="168"/>
        <v>0</v>
      </c>
      <c r="FX22" s="538"/>
      <c r="FY22" s="539">
        <f t="shared" si="58"/>
        <v>0</v>
      </c>
      <c r="FZ22" s="540">
        <f t="shared" si="169"/>
        <v>0</v>
      </c>
      <c r="GA22" s="538"/>
      <c r="GB22" s="539">
        <f t="shared" si="59"/>
        <v>0</v>
      </c>
      <c r="GC22" s="540">
        <f t="shared" si="170"/>
        <v>0</v>
      </c>
      <c r="GD22" s="538"/>
      <c r="GE22" s="539">
        <f t="shared" si="60"/>
        <v>0</v>
      </c>
      <c r="GF22" s="540">
        <f t="shared" si="171"/>
        <v>0</v>
      </c>
      <c r="GG22" s="538">
        <v>5</v>
      </c>
      <c r="GH22" s="539">
        <f t="shared" si="61"/>
        <v>9.3255744553864525E-2</v>
      </c>
      <c r="GI22" s="540">
        <f t="shared" si="172"/>
        <v>0</v>
      </c>
      <c r="GJ22" s="538">
        <v>5</v>
      </c>
      <c r="GK22" s="539">
        <f t="shared" si="62"/>
        <v>9.3255744553864525E-2</v>
      </c>
      <c r="GL22" s="540">
        <f t="shared" si="173"/>
        <v>0</v>
      </c>
      <c r="GM22" s="538">
        <v>0</v>
      </c>
      <c r="GN22" s="539">
        <f t="shared" si="63"/>
        <v>0</v>
      </c>
      <c r="GO22" s="540">
        <f t="shared" si="174"/>
        <v>0</v>
      </c>
      <c r="GP22" s="538"/>
      <c r="GQ22" s="539">
        <f t="shared" si="64"/>
        <v>0</v>
      </c>
      <c r="GR22" s="540">
        <f t="shared" si="175"/>
        <v>0</v>
      </c>
      <c r="GS22" s="538"/>
      <c r="GT22" s="539">
        <f t="shared" si="65"/>
        <v>0</v>
      </c>
      <c r="GU22" s="540">
        <f t="shared" si="176"/>
        <v>0</v>
      </c>
      <c r="GV22" s="538"/>
      <c r="GW22" s="539">
        <f t="shared" si="66"/>
        <v>0</v>
      </c>
      <c r="GX22" s="540">
        <f t="shared" si="177"/>
        <v>0</v>
      </c>
      <c r="GY22" s="538"/>
      <c r="GZ22" s="539">
        <f t="shared" si="67"/>
        <v>0</v>
      </c>
      <c r="HA22" s="540">
        <f t="shared" si="178"/>
        <v>0</v>
      </c>
      <c r="HB22" s="538"/>
      <c r="HC22" s="539">
        <f t="shared" si="68"/>
        <v>0</v>
      </c>
      <c r="HD22" s="540">
        <f t="shared" si="179"/>
        <v>0</v>
      </c>
      <c r="HE22" s="538"/>
      <c r="HF22" s="539">
        <f t="shared" si="69"/>
        <v>0</v>
      </c>
      <c r="HG22" s="540">
        <f t="shared" si="180"/>
        <v>0</v>
      </c>
      <c r="HH22" s="538"/>
      <c r="HI22" s="539">
        <f t="shared" si="70"/>
        <v>0</v>
      </c>
      <c r="HJ22" s="540">
        <f t="shared" si="181"/>
        <v>0</v>
      </c>
      <c r="HK22" s="538"/>
      <c r="HL22" s="539">
        <f t="shared" si="71"/>
        <v>0</v>
      </c>
      <c r="HM22" s="540">
        <f t="shared" si="182"/>
        <v>0</v>
      </c>
      <c r="HN22" s="538">
        <v>1611</v>
      </c>
      <c r="HO22" s="539">
        <f t="shared" si="72"/>
        <v>30.047000895255149</v>
      </c>
      <c r="HP22" s="540">
        <f t="shared" si="183"/>
        <v>0</v>
      </c>
      <c r="HQ22" s="538"/>
      <c r="HR22" s="539">
        <f t="shared" si="73"/>
        <v>0</v>
      </c>
      <c r="HS22" s="540">
        <f t="shared" si="184"/>
        <v>0</v>
      </c>
      <c r="HT22" s="538">
        <v>40</v>
      </c>
      <c r="HU22" s="539">
        <f t="shared" si="74"/>
        <v>0.7460459564309162</v>
      </c>
      <c r="HV22" s="540">
        <f t="shared" si="185"/>
        <v>0</v>
      </c>
      <c r="HW22" s="538">
        <v>10</v>
      </c>
      <c r="HX22" s="539">
        <f t="shared" si="75"/>
        <v>0.18651148910772905</v>
      </c>
      <c r="HY22" s="540">
        <f t="shared" si="186"/>
        <v>0</v>
      </c>
      <c r="HZ22" s="538">
        <v>40</v>
      </c>
      <c r="IA22" s="539">
        <f t="shared" si="76"/>
        <v>0.7460459564309162</v>
      </c>
      <c r="IB22" s="540">
        <f t="shared" si="187"/>
        <v>0</v>
      </c>
      <c r="IC22" s="538">
        <v>40</v>
      </c>
      <c r="ID22" s="539">
        <f t="shared" si="77"/>
        <v>0.7460459564309162</v>
      </c>
      <c r="IE22" s="540">
        <f t="shared" si="188"/>
        <v>0</v>
      </c>
      <c r="IF22" s="538">
        <v>0</v>
      </c>
      <c r="IG22" s="539">
        <f t="shared" si="78"/>
        <v>0</v>
      </c>
      <c r="IH22" s="540">
        <f t="shared" si="189"/>
        <v>0</v>
      </c>
      <c r="II22" s="538"/>
      <c r="IJ22" s="539">
        <f t="shared" si="79"/>
        <v>0</v>
      </c>
      <c r="IK22" s="540">
        <f t="shared" si="190"/>
        <v>0</v>
      </c>
      <c r="IL22" s="538"/>
      <c r="IM22" s="539">
        <f t="shared" si="80"/>
        <v>0</v>
      </c>
      <c r="IN22" s="540">
        <f t="shared" si="191"/>
        <v>0</v>
      </c>
      <c r="IO22" s="538">
        <v>100</v>
      </c>
      <c r="IP22" s="539">
        <f t="shared" si="81"/>
        <v>1.8651148910772903</v>
      </c>
      <c r="IQ22" s="540">
        <f t="shared" si="192"/>
        <v>0</v>
      </c>
      <c r="IR22" s="538">
        <v>5</v>
      </c>
      <c r="IS22" s="539">
        <f t="shared" si="82"/>
        <v>9.3255744553864525E-2</v>
      </c>
      <c r="IT22" s="540">
        <f t="shared" si="193"/>
        <v>0</v>
      </c>
      <c r="IU22" s="538"/>
      <c r="IV22" s="539">
        <f t="shared" si="83"/>
        <v>0</v>
      </c>
      <c r="IW22" s="540">
        <f t="shared" si="194"/>
        <v>0</v>
      </c>
      <c r="IX22" s="538">
        <v>5</v>
      </c>
      <c r="IY22" s="539">
        <f t="shared" si="84"/>
        <v>9.3255744553864525E-2</v>
      </c>
      <c r="IZ22" s="540">
        <f t="shared" si="195"/>
        <v>0</v>
      </c>
      <c r="JA22" s="538"/>
      <c r="JB22" s="539">
        <f t="shared" si="85"/>
        <v>0</v>
      </c>
      <c r="JC22" s="540">
        <f t="shared" si="196"/>
        <v>0</v>
      </c>
      <c r="JD22" s="538"/>
      <c r="JE22" s="539">
        <f t="shared" si="86"/>
        <v>0</v>
      </c>
      <c r="JF22" s="540">
        <f t="shared" si="197"/>
        <v>0</v>
      </c>
      <c r="JG22" s="538">
        <v>35</v>
      </c>
      <c r="JH22" s="540" t="str">
        <f t="shared" si="87"/>
        <v>0</v>
      </c>
      <c r="JI22" s="540" t="str">
        <f t="shared" si="88"/>
        <v>0</v>
      </c>
      <c r="JJ22" s="538">
        <v>40</v>
      </c>
      <c r="JK22" s="540" t="str">
        <f t="shared" si="89"/>
        <v>0</v>
      </c>
      <c r="JL22" s="540" t="str">
        <f t="shared" si="90"/>
        <v>0</v>
      </c>
      <c r="JM22" s="538"/>
      <c r="JN22" s="540" t="str">
        <f t="shared" si="91"/>
        <v>0</v>
      </c>
      <c r="JO22" s="540" t="str">
        <f t="shared" si="92"/>
        <v>0</v>
      </c>
      <c r="JP22" s="538"/>
      <c r="JQ22" s="540" t="str">
        <f t="shared" si="93"/>
        <v>0</v>
      </c>
      <c r="JR22" s="540" t="str">
        <f t="shared" si="94"/>
        <v>0</v>
      </c>
      <c r="JS22" s="538"/>
      <c r="JT22" s="540" t="str">
        <f t="shared" si="95"/>
        <v>0</v>
      </c>
      <c r="JU22" s="540" t="str">
        <f t="shared" si="96"/>
        <v>0</v>
      </c>
      <c r="JV22" s="538"/>
      <c r="JW22" s="540" t="str">
        <f t="shared" si="97"/>
        <v>0</v>
      </c>
      <c r="JX22" s="540" t="str">
        <f t="shared" si="98"/>
        <v>0</v>
      </c>
      <c r="JY22" s="538"/>
      <c r="JZ22" s="540" t="str">
        <f t="shared" si="99"/>
        <v>0</v>
      </c>
      <c r="KA22" s="540" t="str">
        <f t="shared" si="100"/>
        <v>0</v>
      </c>
      <c r="KB22" s="538"/>
      <c r="KC22" s="540" t="str">
        <f t="shared" si="101"/>
        <v>0</v>
      </c>
      <c r="KD22" s="540" t="str">
        <f t="shared" si="102"/>
        <v>0</v>
      </c>
      <c r="KE22" s="538"/>
      <c r="KF22" s="540" t="str">
        <f t="shared" si="103"/>
        <v>0</v>
      </c>
      <c r="KG22" s="540" t="str">
        <f t="shared" si="104"/>
        <v>0</v>
      </c>
      <c r="KH22" s="538"/>
      <c r="KI22" s="540" t="str">
        <f t="shared" si="105"/>
        <v>0</v>
      </c>
      <c r="KJ22" s="540" t="str">
        <f t="shared" si="106"/>
        <v>0</v>
      </c>
      <c r="KK22" s="538"/>
      <c r="KL22" s="540" t="str">
        <f t="shared" si="107"/>
        <v>0</v>
      </c>
      <c r="KM22" s="540" t="str">
        <f t="shared" si="108"/>
        <v>0</v>
      </c>
      <c r="KN22" s="538"/>
      <c r="KO22" s="540" t="str">
        <f t="shared" si="109"/>
        <v>0</v>
      </c>
      <c r="KP22" s="540" t="str">
        <f t="shared" si="110"/>
        <v>0</v>
      </c>
      <c r="KQ22" s="540">
        <f t="shared" si="111"/>
        <v>0</v>
      </c>
      <c r="KR22" s="540">
        <f t="shared" si="198"/>
        <v>0</v>
      </c>
      <c r="KS22" s="268">
        <f t="shared" si="199"/>
        <v>3438.0596062927493</v>
      </c>
    </row>
    <row r="23" spans="1:306" ht="15" customHeight="1">
      <c r="A23" s="270">
        <f t="shared" si="200"/>
        <v>45915</v>
      </c>
      <c r="B23" s="271" t="str">
        <f>+Report1!B23</f>
        <v>Napkin</v>
      </c>
      <c r="C23" s="271" t="str">
        <f>+Report1!C23</f>
        <v>17/19</v>
      </c>
      <c r="D23" s="272">
        <f>+Report1!P23</f>
        <v>56.930000000000007</v>
      </c>
      <c r="E23" s="273">
        <f>+Report1!R23</f>
        <v>52.460999999999999</v>
      </c>
      <c r="F23" s="538"/>
      <c r="G23" s="539">
        <f t="shared" si="0"/>
        <v>0</v>
      </c>
      <c r="H23" s="540">
        <f t="shared" si="112"/>
        <v>0</v>
      </c>
      <c r="I23" s="538">
        <v>0</v>
      </c>
      <c r="J23" s="539">
        <f t="shared" si="1"/>
        <v>0</v>
      </c>
      <c r="K23" s="540">
        <f t="shared" si="113"/>
        <v>0</v>
      </c>
      <c r="L23" s="538"/>
      <c r="M23" s="539">
        <f t="shared" si="2"/>
        <v>0</v>
      </c>
      <c r="N23" s="540">
        <f t="shared" si="114"/>
        <v>0</v>
      </c>
      <c r="O23" s="538">
        <v>5.9999999999999858</v>
      </c>
      <c r="P23" s="539">
        <f t="shared" si="3"/>
        <v>0.11437067535883773</v>
      </c>
      <c r="Q23" s="540">
        <f t="shared" si="115"/>
        <v>0</v>
      </c>
      <c r="R23" s="538"/>
      <c r="S23" s="539">
        <f t="shared" si="4"/>
        <v>0</v>
      </c>
      <c r="T23" s="540">
        <f t="shared" si="116"/>
        <v>0</v>
      </c>
      <c r="U23" s="538">
        <v>10.249999999999986</v>
      </c>
      <c r="V23" s="539">
        <f t="shared" si="5"/>
        <v>0.19538323707134797</v>
      </c>
      <c r="W23" s="540">
        <f t="shared" si="117"/>
        <v>0</v>
      </c>
      <c r="X23" s="538"/>
      <c r="Y23" s="539">
        <f t="shared" si="6"/>
        <v>0</v>
      </c>
      <c r="Z23" s="540">
        <f t="shared" si="118"/>
        <v>0</v>
      </c>
      <c r="AA23" s="538"/>
      <c r="AB23" s="539">
        <f t="shared" si="7"/>
        <v>0</v>
      </c>
      <c r="AC23" s="540">
        <f t="shared" si="119"/>
        <v>0</v>
      </c>
      <c r="AD23" s="538"/>
      <c r="AE23" s="539">
        <f t="shared" si="8"/>
        <v>0</v>
      </c>
      <c r="AF23" s="540">
        <f t="shared" si="120"/>
        <v>0</v>
      </c>
      <c r="AG23" s="538"/>
      <c r="AH23" s="539">
        <f t="shared" si="9"/>
        <v>0</v>
      </c>
      <c r="AI23" s="540">
        <f t="shared" si="121"/>
        <v>0</v>
      </c>
      <c r="AJ23" s="538"/>
      <c r="AK23" s="539">
        <f t="shared" si="10"/>
        <v>0</v>
      </c>
      <c r="AL23" s="540">
        <f t="shared" si="122"/>
        <v>0</v>
      </c>
      <c r="AM23" s="538">
        <v>34.162687179487222</v>
      </c>
      <c r="AN23" s="539">
        <f t="shared" si="11"/>
        <v>0.65120160079844502</v>
      </c>
      <c r="AO23" s="540">
        <f t="shared" si="123"/>
        <v>0</v>
      </c>
      <c r="AP23" s="538"/>
      <c r="AQ23" s="539">
        <f t="shared" si="12"/>
        <v>0</v>
      </c>
      <c r="AR23" s="540">
        <f t="shared" si="124"/>
        <v>0</v>
      </c>
      <c r="AS23" s="538"/>
      <c r="AT23" s="539">
        <f t="shared" si="13"/>
        <v>0</v>
      </c>
      <c r="AU23" s="540">
        <f t="shared" si="125"/>
        <v>0</v>
      </c>
      <c r="AV23" s="538">
        <v>2.7749999999999915</v>
      </c>
      <c r="AW23" s="539">
        <f t="shared" si="14"/>
        <v>5.289643735346241E-2</v>
      </c>
      <c r="AX23" s="540">
        <f t="shared" si="126"/>
        <v>0</v>
      </c>
      <c r="AY23" s="538">
        <v>62.999599999999987</v>
      </c>
      <c r="AZ23" s="539">
        <f t="shared" si="15"/>
        <v>1.200884466556108</v>
      </c>
      <c r="BA23" s="540">
        <f t="shared" si="127"/>
        <v>0</v>
      </c>
      <c r="BB23" s="538"/>
      <c r="BC23" s="539">
        <f t="shared" si="16"/>
        <v>0</v>
      </c>
      <c r="BD23" s="540">
        <f t="shared" si="128"/>
        <v>0</v>
      </c>
      <c r="BE23" s="538"/>
      <c r="BF23" s="539">
        <f t="shared" si="17"/>
        <v>0</v>
      </c>
      <c r="BG23" s="540">
        <f t="shared" si="129"/>
        <v>0</v>
      </c>
      <c r="BH23" s="538"/>
      <c r="BI23" s="539">
        <f t="shared" si="18"/>
        <v>0</v>
      </c>
      <c r="BJ23" s="540">
        <f t="shared" si="130"/>
        <v>0</v>
      </c>
      <c r="BK23" s="538"/>
      <c r="BL23" s="539">
        <f t="shared" si="19"/>
        <v>0</v>
      </c>
      <c r="BM23" s="540">
        <f t="shared" si="131"/>
        <v>0</v>
      </c>
      <c r="BN23" s="538"/>
      <c r="BO23" s="539">
        <f t="shared" si="20"/>
        <v>0</v>
      </c>
      <c r="BP23" s="540">
        <f t="shared" si="132"/>
        <v>0</v>
      </c>
      <c r="BQ23" s="538"/>
      <c r="BR23" s="539">
        <f t="shared" si="21"/>
        <v>0</v>
      </c>
      <c r="BS23" s="540">
        <f t="shared" si="133"/>
        <v>0</v>
      </c>
      <c r="BT23" s="538"/>
      <c r="BU23" s="539">
        <f t="shared" si="22"/>
        <v>0</v>
      </c>
      <c r="BV23" s="540">
        <f t="shared" si="134"/>
        <v>0</v>
      </c>
      <c r="BW23" s="538"/>
      <c r="BX23" s="539">
        <f t="shared" si="23"/>
        <v>0</v>
      </c>
      <c r="BY23" s="540">
        <f t="shared" si="135"/>
        <v>0</v>
      </c>
      <c r="BZ23" s="538">
        <v>0</v>
      </c>
      <c r="CA23" s="539">
        <f t="shared" si="24"/>
        <v>0</v>
      </c>
      <c r="CB23" s="540">
        <f t="shared" si="136"/>
        <v>0</v>
      </c>
      <c r="CC23" s="538">
        <v>0</v>
      </c>
      <c r="CD23" s="539">
        <f t="shared" si="25"/>
        <v>0</v>
      </c>
      <c r="CE23" s="540">
        <f t="shared" si="137"/>
        <v>0</v>
      </c>
      <c r="CF23" s="538">
        <v>2.3999999999999986</v>
      </c>
      <c r="CG23" s="539">
        <f t="shared" si="26"/>
        <v>4.574827014353517E-2</v>
      </c>
      <c r="CH23" s="540">
        <f t="shared" si="138"/>
        <v>0</v>
      </c>
      <c r="CI23" s="538">
        <v>0</v>
      </c>
      <c r="CJ23" s="539">
        <f t="shared" si="27"/>
        <v>0</v>
      </c>
      <c r="CK23" s="540">
        <f t="shared" si="139"/>
        <v>0</v>
      </c>
      <c r="CL23" s="538"/>
      <c r="CM23" s="539">
        <f t="shared" si="28"/>
        <v>0</v>
      </c>
      <c r="CN23" s="540">
        <f t="shared" si="140"/>
        <v>0</v>
      </c>
      <c r="CO23" s="538"/>
      <c r="CP23" s="539">
        <f t="shared" si="29"/>
        <v>0</v>
      </c>
      <c r="CQ23" s="540">
        <f t="shared" si="141"/>
        <v>0</v>
      </c>
      <c r="CR23" s="538"/>
      <c r="CS23" s="539">
        <f t="shared" si="30"/>
        <v>0</v>
      </c>
      <c r="CT23" s="540">
        <f t="shared" si="142"/>
        <v>0</v>
      </c>
      <c r="CU23" s="538"/>
      <c r="CV23" s="539">
        <f t="shared" si="31"/>
        <v>0</v>
      </c>
      <c r="CW23" s="540">
        <f t="shared" si="143"/>
        <v>0</v>
      </c>
      <c r="CX23" s="538"/>
      <c r="CY23" s="539">
        <f t="shared" si="32"/>
        <v>0</v>
      </c>
      <c r="CZ23" s="540">
        <f t="shared" si="144"/>
        <v>0</v>
      </c>
      <c r="DA23" s="538">
        <v>338.23529411764719</v>
      </c>
      <c r="DB23" s="539">
        <f t="shared" si="33"/>
        <v>6.447366503071752</v>
      </c>
      <c r="DC23" s="540">
        <f t="shared" si="145"/>
        <v>0</v>
      </c>
      <c r="DD23" s="538"/>
      <c r="DE23" s="539">
        <f t="shared" si="34"/>
        <v>0</v>
      </c>
      <c r="DF23" s="540">
        <f t="shared" si="146"/>
        <v>0</v>
      </c>
      <c r="DG23" s="538"/>
      <c r="DH23" s="539">
        <f t="shared" si="35"/>
        <v>0</v>
      </c>
      <c r="DI23" s="540">
        <f t="shared" si="201"/>
        <v>0</v>
      </c>
      <c r="DJ23" s="538"/>
      <c r="DK23" s="539">
        <f t="shared" si="36"/>
        <v>0</v>
      </c>
      <c r="DL23" s="540">
        <f t="shared" si="147"/>
        <v>0</v>
      </c>
      <c r="DM23" s="538"/>
      <c r="DN23" s="539">
        <f t="shared" si="37"/>
        <v>0</v>
      </c>
      <c r="DO23" s="540">
        <f t="shared" si="148"/>
        <v>0</v>
      </c>
      <c r="DP23" s="538"/>
      <c r="DQ23" s="539">
        <f t="shared" si="38"/>
        <v>0</v>
      </c>
      <c r="DR23" s="540">
        <f t="shared" si="149"/>
        <v>0</v>
      </c>
      <c r="DS23" s="538"/>
      <c r="DT23" s="539">
        <f t="shared" si="39"/>
        <v>0</v>
      </c>
      <c r="DU23" s="540">
        <f t="shared" si="150"/>
        <v>0</v>
      </c>
      <c r="DV23" s="538"/>
      <c r="DW23" s="539">
        <f t="shared" si="40"/>
        <v>0</v>
      </c>
      <c r="DX23" s="540">
        <f t="shared" si="151"/>
        <v>0</v>
      </c>
      <c r="DY23" s="538"/>
      <c r="DZ23" s="539">
        <f t="shared" si="41"/>
        <v>0</v>
      </c>
      <c r="EA23" s="540">
        <f t="shared" si="152"/>
        <v>0</v>
      </c>
      <c r="EB23" s="538">
        <v>800.00000000000045</v>
      </c>
      <c r="EC23" s="539">
        <f t="shared" si="42"/>
        <v>15.249423381178408</v>
      </c>
      <c r="ED23" s="540">
        <f t="shared" si="153"/>
        <v>0</v>
      </c>
      <c r="EE23" s="538">
        <v>11.860465116279073</v>
      </c>
      <c r="EF23" s="539">
        <f t="shared" si="43"/>
        <v>0.22608156756979611</v>
      </c>
      <c r="EG23" s="540">
        <f t="shared" si="154"/>
        <v>0</v>
      </c>
      <c r="EH23" s="538">
        <v>0</v>
      </c>
      <c r="EI23" s="539">
        <f t="shared" si="44"/>
        <v>0</v>
      </c>
      <c r="EJ23" s="540">
        <f t="shared" si="155"/>
        <v>0</v>
      </c>
      <c r="EK23" s="538"/>
      <c r="EL23" s="539">
        <f t="shared" si="45"/>
        <v>0</v>
      </c>
      <c r="EM23" s="540">
        <f t="shared" si="156"/>
        <v>0</v>
      </c>
      <c r="EN23" s="538"/>
      <c r="EO23" s="539">
        <f t="shared" si="46"/>
        <v>0</v>
      </c>
      <c r="EP23" s="540">
        <f t="shared" si="157"/>
        <v>0</v>
      </c>
      <c r="EQ23" s="538"/>
      <c r="ER23" s="539">
        <f t="shared" si="47"/>
        <v>0</v>
      </c>
      <c r="ES23" s="540">
        <f t="shared" si="158"/>
        <v>0</v>
      </c>
      <c r="ET23" s="538"/>
      <c r="EU23" s="539">
        <f t="shared" si="48"/>
        <v>0</v>
      </c>
      <c r="EV23" s="540">
        <f t="shared" si="159"/>
        <v>0</v>
      </c>
      <c r="EW23" s="538"/>
      <c r="EX23" s="539">
        <f t="shared" si="49"/>
        <v>0</v>
      </c>
      <c r="EY23" s="540">
        <f t="shared" si="160"/>
        <v>0</v>
      </c>
      <c r="EZ23" s="538"/>
      <c r="FA23" s="539">
        <f t="shared" si="50"/>
        <v>0</v>
      </c>
      <c r="FB23" s="540">
        <f t="shared" si="161"/>
        <v>0</v>
      </c>
      <c r="FC23" s="538"/>
      <c r="FD23" s="539">
        <f t="shared" si="51"/>
        <v>0</v>
      </c>
      <c r="FE23" s="540">
        <f t="shared" si="162"/>
        <v>0</v>
      </c>
      <c r="FF23" s="538"/>
      <c r="FG23" s="539">
        <f t="shared" si="52"/>
        <v>0</v>
      </c>
      <c r="FH23" s="540">
        <f t="shared" si="163"/>
        <v>0</v>
      </c>
      <c r="FI23" s="538"/>
      <c r="FJ23" s="539">
        <f t="shared" si="53"/>
        <v>0</v>
      </c>
      <c r="FK23" s="540">
        <f t="shared" si="164"/>
        <v>0</v>
      </c>
      <c r="FL23" s="538"/>
      <c r="FM23" s="539">
        <f t="shared" si="54"/>
        <v>0</v>
      </c>
      <c r="FN23" s="540">
        <f t="shared" si="165"/>
        <v>0</v>
      </c>
      <c r="FO23" s="538"/>
      <c r="FP23" s="539">
        <f t="shared" si="55"/>
        <v>0</v>
      </c>
      <c r="FQ23" s="540">
        <f t="shared" si="166"/>
        <v>0</v>
      </c>
      <c r="FR23" s="538"/>
      <c r="FS23" s="539">
        <f t="shared" si="56"/>
        <v>0</v>
      </c>
      <c r="FT23" s="540">
        <f t="shared" si="167"/>
        <v>0</v>
      </c>
      <c r="FU23" s="538"/>
      <c r="FV23" s="539">
        <f t="shared" si="57"/>
        <v>0</v>
      </c>
      <c r="FW23" s="540">
        <f t="shared" si="168"/>
        <v>0</v>
      </c>
      <c r="FX23" s="538"/>
      <c r="FY23" s="539">
        <f t="shared" si="58"/>
        <v>0</v>
      </c>
      <c r="FZ23" s="540">
        <f t="shared" si="169"/>
        <v>0</v>
      </c>
      <c r="GA23" s="538"/>
      <c r="GB23" s="539">
        <f t="shared" si="59"/>
        <v>0</v>
      </c>
      <c r="GC23" s="540">
        <f t="shared" si="170"/>
        <v>0</v>
      </c>
      <c r="GD23" s="538"/>
      <c r="GE23" s="539">
        <f t="shared" si="60"/>
        <v>0</v>
      </c>
      <c r="GF23" s="540">
        <f t="shared" si="171"/>
        <v>0</v>
      </c>
      <c r="GG23" s="538">
        <v>5</v>
      </c>
      <c r="GH23" s="539">
        <f t="shared" si="61"/>
        <v>9.5308896132364998E-2</v>
      </c>
      <c r="GI23" s="540">
        <f t="shared" si="172"/>
        <v>0</v>
      </c>
      <c r="GJ23" s="538">
        <v>5</v>
      </c>
      <c r="GK23" s="539">
        <f t="shared" si="62"/>
        <v>9.5308896132364998E-2</v>
      </c>
      <c r="GL23" s="540">
        <f t="shared" si="173"/>
        <v>0</v>
      </c>
      <c r="GM23" s="538">
        <v>0</v>
      </c>
      <c r="GN23" s="539">
        <f t="shared" si="63"/>
        <v>0</v>
      </c>
      <c r="GO23" s="540">
        <f t="shared" si="174"/>
        <v>0</v>
      </c>
      <c r="GP23" s="538"/>
      <c r="GQ23" s="539">
        <f t="shared" si="64"/>
        <v>0</v>
      </c>
      <c r="GR23" s="540">
        <f t="shared" si="175"/>
        <v>0</v>
      </c>
      <c r="GS23" s="538"/>
      <c r="GT23" s="539">
        <f t="shared" si="65"/>
        <v>0</v>
      </c>
      <c r="GU23" s="540">
        <f t="shared" si="176"/>
        <v>0</v>
      </c>
      <c r="GV23" s="538"/>
      <c r="GW23" s="539">
        <f t="shared" si="66"/>
        <v>0</v>
      </c>
      <c r="GX23" s="540">
        <f t="shared" si="177"/>
        <v>0</v>
      </c>
      <c r="GY23" s="538"/>
      <c r="GZ23" s="539">
        <f t="shared" si="67"/>
        <v>0</v>
      </c>
      <c r="HA23" s="540">
        <f t="shared" si="178"/>
        <v>0</v>
      </c>
      <c r="HB23" s="538"/>
      <c r="HC23" s="539">
        <f t="shared" si="68"/>
        <v>0</v>
      </c>
      <c r="HD23" s="540">
        <f t="shared" si="179"/>
        <v>0</v>
      </c>
      <c r="HE23" s="538"/>
      <c r="HF23" s="539">
        <f t="shared" si="69"/>
        <v>0</v>
      </c>
      <c r="HG23" s="540">
        <f t="shared" si="180"/>
        <v>0</v>
      </c>
      <c r="HH23" s="538"/>
      <c r="HI23" s="539">
        <f t="shared" si="70"/>
        <v>0</v>
      </c>
      <c r="HJ23" s="540">
        <f t="shared" si="181"/>
        <v>0</v>
      </c>
      <c r="HK23" s="538"/>
      <c r="HL23" s="539">
        <f t="shared" si="71"/>
        <v>0</v>
      </c>
      <c r="HM23" s="540">
        <f t="shared" si="182"/>
        <v>0</v>
      </c>
      <c r="HN23" s="538">
        <v>1212</v>
      </c>
      <c r="HO23" s="539">
        <f t="shared" si="72"/>
        <v>23.102876422485277</v>
      </c>
      <c r="HP23" s="540">
        <f t="shared" si="183"/>
        <v>0</v>
      </c>
      <c r="HQ23" s="538"/>
      <c r="HR23" s="539">
        <f t="shared" si="73"/>
        <v>0</v>
      </c>
      <c r="HS23" s="540">
        <f t="shared" si="184"/>
        <v>0</v>
      </c>
      <c r="HT23" s="538">
        <v>40</v>
      </c>
      <c r="HU23" s="539">
        <f t="shared" si="74"/>
        <v>0.76247116905891998</v>
      </c>
      <c r="HV23" s="540">
        <f t="shared" si="185"/>
        <v>0</v>
      </c>
      <c r="HW23" s="538">
        <v>10</v>
      </c>
      <c r="HX23" s="539">
        <f t="shared" si="75"/>
        <v>0.19061779226473</v>
      </c>
      <c r="HY23" s="540">
        <f t="shared" si="186"/>
        <v>0</v>
      </c>
      <c r="HZ23" s="538">
        <v>40</v>
      </c>
      <c r="IA23" s="539">
        <f t="shared" si="76"/>
        <v>0.76247116905891998</v>
      </c>
      <c r="IB23" s="540">
        <f t="shared" si="187"/>
        <v>0</v>
      </c>
      <c r="IC23" s="538">
        <v>40</v>
      </c>
      <c r="ID23" s="539">
        <f t="shared" si="77"/>
        <v>0.76247116905891998</v>
      </c>
      <c r="IE23" s="540">
        <f t="shared" si="188"/>
        <v>0</v>
      </c>
      <c r="IF23" s="538">
        <v>0</v>
      </c>
      <c r="IG23" s="539">
        <f t="shared" si="78"/>
        <v>0</v>
      </c>
      <c r="IH23" s="540">
        <f t="shared" si="189"/>
        <v>0</v>
      </c>
      <c r="II23" s="538"/>
      <c r="IJ23" s="539">
        <f t="shared" si="79"/>
        <v>0</v>
      </c>
      <c r="IK23" s="540">
        <f t="shared" si="190"/>
        <v>0</v>
      </c>
      <c r="IL23" s="538"/>
      <c r="IM23" s="539">
        <f t="shared" si="80"/>
        <v>0</v>
      </c>
      <c r="IN23" s="540">
        <f t="shared" si="191"/>
        <v>0</v>
      </c>
      <c r="IO23" s="538">
        <v>120</v>
      </c>
      <c r="IP23" s="539">
        <f t="shared" si="81"/>
        <v>2.2874135071767601</v>
      </c>
      <c r="IQ23" s="540">
        <f t="shared" si="192"/>
        <v>0</v>
      </c>
      <c r="IR23" s="538">
        <v>5</v>
      </c>
      <c r="IS23" s="539">
        <f t="shared" si="82"/>
        <v>9.5308896132364998E-2</v>
      </c>
      <c r="IT23" s="540">
        <f t="shared" si="193"/>
        <v>0</v>
      </c>
      <c r="IU23" s="538"/>
      <c r="IV23" s="539">
        <f t="shared" si="83"/>
        <v>0</v>
      </c>
      <c r="IW23" s="540">
        <f t="shared" si="194"/>
        <v>0</v>
      </c>
      <c r="IX23" s="538">
        <v>5</v>
      </c>
      <c r="IY23" s="539">
        <f t="shared" si="84"/>
        <v>9.5308896132364998E-2</v>
      </c>
      <c r="IZ23" s="540">
        <f t="shared" si="195"/>
        <v>0</v>
      </c>
      <c r="JA23" s="538"/>
      <c r="JB23" s="539">
        <f t="shared" si="85"/>
        <v>0</v>
      </c>
      <c r="JC23" s="540">
        <f t="shared" si="196"/>
        <v>0</v>
      </c>
      <c r="JD23" s="538"/>
      <c r="JE23" s="539">
        <f t="shared" si="86"/>
        <v>0</v>
      </c>
      <c r="JF23" s="540">
        <f t="shared" si="197"/>
        <v>0</v>
      </c>
      <c r="JG23" s="538">
        <v>35</v>
      </c>
      <c r="JH23" s="540" t="str">
        <f t="shared" si="87"/>
        <v>0</v>
      </c>
      <c r="JI23" s="540" t="str">
        <f t="shared" si="88"/>
        <v>0</v>
      </c>
      <c r="JJ23" s="538">
        <v>40</v>
      </c>
      <c r="JK23" s="540" t="str">
        <f t="shared" si="89"/>
        <v>0</v>
      </c>
      <c r="JL23" s="540" t="str">
        <f t="shared" si="90"/>
        <v>0</v>
      </c>
      <c r="JM23" s="538"/>
      <c r="JN23" s="540" t="str">
        <f t="shared" si="91"/>
        <v>0</v>
      </c>
      <c r="JO23" s="540" t="str">
        <f t="shared" si="92"/>
        <v>0</v>
      </c>
      <c r="JP23" s="538"/>
      <c r="JQ23" s="540" t="str">
        <f t="shared" si="93"/>
        <v>0</v>
      </c>
      <c r="JR23" s="540" t="str">
        <f t="shared" si="94"/>
        <v>0</v>
      </c>
      <c r="JS23" s="538"/>
      <c r="JT23" s="540" t="str">
        <f t="shared" si="95"/>
        <v>0</v>
      </c>
      <c r="JU23" s="540" t="str">
        <f t="shared" si="96"/>
        <v>0</v>
      </c>
      <c r="JV23" s="538"/>
      <c r="JW23" s="540" t="str">
        <f t="shared" si="97"/>
        <v>0</v>
      </c>
      <c r="JX23" s="540" t="str">
        <f t="shared" si="98"/>
        <v>0</v>
      </c>
      <c r="JY23" s="538"/>
      <c r="JZ23" s="540" t="str">
        <f t="shared" si="99"/>
        <v>0</v>
      </c>
      <c r="KA23" s="540" t="str">
        <f t="shared" si="100"/>
        <v>0</v>
      </c>
      <c r="KB23" s="538"/>
      <c r="KC23" s="540" t="str">
        <f t="shared" si="101"/>
        <v>0</v>
      </c>
      <c r="KD23" s="540" t="str">
        <f t="shared" si="102"/>
        <v>0</v>
      </c>
      <c r="KE23" s="538"/>
      <c r="KF23" s="540" t="str">
        <f t="shared" si="103"/>
        <v>0</v>
      </c>
      <c r="KG23" s="540" t="str">
        <f t="shared" si="104"/>
        <v>0</v>
      </c>
      <c r="KH23" s="538"/>
      <c r="KI23" s="540" t="str">
        <f t="shared" si="105"/>
        <v>0</v>
      </c>
      <c r="KJ23" s="540" t="str">
        <f t="shared" si="106"/>
        <v>0</v>
      </c>
      <c r="KK23" s="538"/>
      <c r="KL23" s="540" t="str">
        <f t="shared" si="107"/>
        <v>0</v>
      </c>
      <c r="KM23" s="540" t="str">
        <f t="shared" si="108"/>
        <v>0</v>
      </c>
      <c r="KN23" s="538"/>
      <c r="KO23" s="540" t="str">
        <f t="shared" si="109"/>
        <v>0</v>
      </c>
      <c r="KP23" s="540" t="str">
        <f t="shared" si="110"/>
        <v>0</v>
      </c>
      <c r="KQ23" s="540">
        <f t="shared" si="111"/>
        <v>0</v>
      </c>
      <c r="KR23" s="540">
        <f t="shared" si="198"/>
        <v>0</v>
      </c>
      <c r="KS23" s="268">
        <f t="shared" si="199"/>
        <v>2825.6830464134141</v>
      </c>
    </row>
    <row r="24" spans="1:306" ht="15" customHeight="1">
      <c r="A24" s="270">
        <f t="shared" si="200"/>
        <v>45916</v>
      </c>
      <c r="B24" s="271" t="str">
        <f>+Report1!B24</f>
        <v>Napkin/Towel</v>
      </c>
      <c r="C24" s="271" t="str">
        <f>+Report1!C24</f>
        <v>19/19</v>
      </c>
      <c r="D24" s="272">
        <f>+Report1!P24</f>
        <v>60.349000000000004</v>
      </c>
      <c r="E24" s="273">
        <f>+Report1!R24</f>
        <v>61.377000000000002</v>
      </c>
      <c r="F24" s="538"/>
      <c r="G24" s="539">
        <f t="shared" si="0"/>
        <v>0</v>
      </c>
      <c r="H24" s="540">
        <f t="shared" si="112"/>
        <v>0</v>
      </c>
      <c r="I24" s="538">
        <v>0</v>
      </c>
      <c r="J24" s="539">
        <f t="shared" si="1"/>
        <v>0</v>
      </c>
      <c r="K24" s="540">
        <f t="shared" si="113"/>
        <v>0</v>
      </c>
      <c r="L24" s="538"/>
      <c r="M24" s="539">
        <f t="shared" si="2"/>
        <v>0</v>
      </c>
      <c r="N24" s="540">
        <f t="shared" si="114"/>
        <v>0</v>
      </c>
      <c r="O24" s="538">
        <v>6</v>
      </c>
      <c r="P24" s="539">
        <f t="shared" si="3"/>
        <v>9.7756488586929952E-2</v>
      </c>
      <c r="Q24" s="540">
        <f t="shared" si="115"/>
        <v>0</v>
      </c>
      <c r="R24" s="538"/>
      <c r="S24" s="539">
        <f t="shared" si="4"/>
        <v>0</v>
      </c>
      <c r="T24" s="540">
        <f t="shared" si="116"/>
        <v>0</v>
      </c>
      <c r="U24" s="538">
        <v>10.250000000000014</v>
      </c>
      <c r="V24" s="539">
        <f t="shared" si="5"/>
        <v>0.16700066800267224</v>
      </c>
      <c r="W24" s="540">
        <f t="shared" si="117"/>
        <v>0</v>
      </c>
      <c r="X24" s="538"/>
      <c r="Y24" s="539">
        <f t="shared" si="6"/>
        <v>0</v>
      </c>
      <c r="Z24" s="540">
        <f t="shared" si="118"/>
        <v>0</v>
      </c>
      <c r="AA24" s="538"/>
      <c r="AB24" s="539">
        <f t="shared" si="7"/>
        <v>0</v>
      </c>
      <c r="AC24" s="540">
        <f t="shared" si="119"/>
        <v>0</v>
      </c>
      <c r="AD24" s="538"/>
      <c r="AE24" s="539">
        <f t="shared" si="8"/>
        <v>0</v>
      </c>
      <c r="AF24" s="540">
        <f t="shared" si="120"/>
        <v>0</v>
      </c>
      <c r="AG24" s="538"/>
      <c r="AH24" s="539">
        <f t="shared" si="9"/>
        <v>0</v>
      </c>
      <c r="AI24" s="540">
        <f t="shared" si="121"/>
        <v>0</v>
      </c>
      <c r="AJ24" s="538"/>
      <c r="AK24" s="539">
        <f t="shared" si="10"/>
        <v>0</v>
      </c>
      <c r="AL24" s="540">
        <f t="shared" si="122"/>
        <v>0</v>
      </c>
      <c r="AM24" s="538">
        <v>49.935897435897417</v>
      </c>
      <c r="AN24" s="539">
        <f t="shared" si="11"/>
        <v>0.81359299796173512</v>
      </c>
      <c r="AO24" s="540">
        <f t="shared" si="123"/>
        <v>0</v>
      </c>
      <c r="AP24" s="538"/>
      <c r="AQ24" s="539">
        <f t="shared" si="12"/>
        <v>0</v>
      </c>
      <c r="AR24" s="540">
        <f t="shared" si="124"/>
        <v>0</v>
      </c>
      <c r="AS24" s="538"/>
      <c r="AT24" s="539">
        <f t="shared" si="13"/>
        <v>0</v>
      </c>
      <c r="AU24" s="540">
        <f t="shared" si="125"/>
        <v>0</v>
      </c>
      <c r="AV24" s="538">
        <v>8.3250000000000028</v>
      </c>
      <c r="AW24" s="539">
        <f t="shared" si="14"/>
        <v>0.13563712791436536</v>
      </c>
      <c r="AX24" s="540">
        <f t="shared" si="126"/>
        <v>0</v>
      </c>
      <c r="AY24" s="538">
        <v>46.666666666666686</v>
      </c>
      <c r="AZ24" s="539">
        <f t="shared" si="15"/>
        <v>0.76032824456501102</v>
      </c>
      <c r="BA24" s="540">
        <f t="shared" si="127"/>
        <v>0</v>
      </c>
      <c r="BB24" s="538"/>
      <c r="BC24" s="539">
        <f t="shared" si="16"/>
        <v>0</v>
      </c>
      <c r="BD24" s="540">
        <f t="shared" si="128"/>
        <v>0</v>
      </c>
      <c r="BE24" s="538"/>
      <c r="BF24" s="539">
        <f t="shared" si="17"/>
        <v>0</v>
      </c>
      <c r="BG24" s="540">
        <f t="shared" si="129"/>
        <v>0</v>
      </c>
      <c r="BH24" s="538"/>
      <c r="BI24" s="539">
        <f t="shared" si="18"/>
        <v>0</v>
      </c>
      <c r="BJ24" s="540">
        <f t="shared" si="130"/>
        <v>0</v>
      </c>
      <c r="BK24" s="538"/>
      <c r="BL24" s="539">
        <f t="shared" si="19"/>
        <v>0</v>
      </c>
      <c r="BM24" s="540">
        <f t="shared" si="131"/>
        <v>0</v>
      </c>
      <c r="BN24" s="538"/>
      <c r="BO24" s="539">
        <f t="shared" si="20"/>
        <v>0</v>
      </c>
      <c r="BP24" s="540">
        <f t="shared" si="132"/>
        <v>0</v>
      </c>
      <c r="BQ24" s="538"/>
      <c r="BR24" s="539">
        <f t="shared" si="21"/>
        <v>0</v>
      </c>
      <c r="BS24" s="540">
        <f t="shared" si="133"/>
        <v>0</v>
      </c>
      <c r="BT24" s="538"/>
      <c r="BU24" s="539">
        <f t="shared" si="22"/>
        <v>0</v>
      </c>
      <c r="BV24" s="540">
        <f t="shared" si="134"/>
        <v>0</v>
      </c>
      <c r="BW24" s="538"/>
      <c r="BX24" s="539">
        <f t="shared" si="23"/>
        <v>0</v>
      </c>
      <c r="BY24" s="540">
        <f t="shared" si="135"/>
        <v>0</v>
      </c>
      <c r="BZ24" s="538">
        <v>0</v>
      </c>
      <c r="CA24" s="539">
        <f t="shared" si="24"/>
        <v>0</v>
      </c>
      <c r="CB24" s="540">
        <f t="shared" si="136"/>
        <v>0</v>
      </c>
      <c r="CC24" s="538">
        <v>0</v>
      </c>
      <c r="CD24" s="539">
        <f t="shared" si="25"/>
        <v>0</v>
      </c>
      <c r="CE24" s="540">
        <f t="shared" si="137"/>
        <v>0</v>
      </c>
      <c r="CF24" s="538">
        <v>2.4000000000000004</v>
      </c>
      <c r="CG24" s="539">
        <f t="shared" si="26"/>
        <v>3.9102595434771986E-2</v>
      </c>
      <c r="CH24" s="540">
        <f t="shared" si="138"/>
        <v>0</v>
      </c>
      <c r="CI24" s="538">
        <v>0</v>
      </c>
      <c r="CJ24" s="539">
        <f t="shared" si="27"/>
        <v>0</v>
      </c>
      <c r="CK24" s="540">
        <f t="shared" si="139"/>
        <v>0</v>
      </c>
      <c r="CL24" s="538"/>
      <c r="CM24" s="539">
        <f t="shared" si="28"/>
        <v>0</v>
      </c>
      <c r="CN24" s="540">
        <f t="shared" si="140"/>
        <v>0</v>
      </c>
      <c r="CO24" s="538"/>
      <c r="CP24" s="539">
        <f t="shared" si="29"/>
        <v>0</v>
      </c>
      <c r="CQ24" s="540">
        <f t="shared" si="141"/>
        <v>0</v>
      </c>
      <c r="CR24" s="538"/>
      <c r="CS24" s="539">
        <f t="shared" si="30"/>
        <v>0</v>
      </c>
      <c r="CT24" s="540">
        <f t="shared" si="142"/>
        <v>0</v>
      </c>
      <c r="CU24" s="538"/>
      <c r="CV24" s="539">
        <f t="shared" si="31"/>
        <v>0</v>
      </c>
      <c r="CW24" s="540">
        <f t="shared" si="143"/>
        <v>0</v>
      </c>
      <c r="CX24" s="538"/>
      <c r="CY24" s="539">
        <f t="shared" si="32"/>
        <v>0</v>
      </c>
      <c r="CZ24" s="540">
        <f t="shared" si="144"/>
        <v>0</v>
      </c>
      <c r="DA24" s="538">
        <v>411.76470588235293</v>
      </c>
      <c r="DB24" s="539">
        <f t="shared" si="33"/>
        <v>6.7087786285148008</v>
      </c>
      <c r="DC24" s="540">
        <f t="shared" si="145"/>
        <v>0</v>
      </c>
      <c r="DD24" s="538"/>
      <c r="DE24" s="539">
        <f t="shared" si="34"/>
        <v>0</v>
      </c>
      <c r="DF24" s="540">
        <f t="shared" si="146"/>
        <v>0</v>
      </c>
      <c r="DG24" s="538"/>
      <c r="DH24" s="539">
        <f t="shared" si="35"/>
        <v>0</v>
      </c>
      <c r="DI24" s="540">
        <f t="shared" si="201"/>
        <v>0</v>
      </c>
      <c r="DJ24" s="538"/>
      <c r="DK24" s="539">
        <f t="shared" si="36"/>
        <v>0</v>
      </c>
      <c r="DL24" s="540">
        <f t="shared" si="147"/>
        <v>0</v>
      </c>
      <c r="DM24" s="538"/>
      <c r="DN24" s="539">
        <f t="shared" si="37"/>
        <v>0</v>
      </c>
      <c r="DO24" s="540">
        <f t="shared" si="148"/>
        <v>0</v>
      </c>
      <c r="DP24" s="538"/>
      <c r="DQ24" s="539">
        <f t="shared" si="38"/>
        <v>0</v>
      </c>
      <c r="DR24" s="540">
        <f t="shared" si="149"/>
        <v>0</v>
      </c>
      <c r="DS24" s="538"/>
      <c r="DT24" s="539">
        <f t="shared" si="39"/>
        <v>0</v>
      </c>
      <c r="DU24" s="540">
        <f t="shared" si="150"/>
        <v>0</v>
      </c>
      <c r="DV24" s="538"/>
      <c r="DW24" s="539">
        <f t="shared" si="40"/>
        <v>0</v>
      </c>
      <c r="DX24" s="540">
        <f t="shared" si="151"/>
        <v>0</v>
      </c>
      <c r="DY24" s="538"/>
      <c r="DZ24" s="539">
        <f t="shared" si="41"/>
        <v>0</v>
      </c>
      <c r="EA24" s="540">
        <f t="shared" si="152"/>
        <v>0</v>
      </c>
      <c r="EB24" s="538">
        <v>1129.4117647058822</v>
      </c>
      <c r="EC24" s="539">
        <f t="shared" si="42"/>
        <v>18.401221381069167</v>
      </c>
      <c r="ED24" s="540">
        <f t="shared" si="153"/>
        <v>0</v>
      </c>
      <c r="EE24" s="538">
        <v>11.860465116279073</v>
      </c>
      <c r="EF24" s="539">
        <f t="shared" si="43"/>
        <v>0.19323957046253601</v>
      </c>
      <c r="EG24" s="540">
        <f t="shared" si="154"/>
        <v>0</v>
      </c>
      <c r="EH24" s="538">
        <v>0</v>
      </c>
      <c r="EI24" s="539">
        <f t="shared" si="44"/>
        <v>0</v>
      </c>
      <c r="EJ24" s="540">
        <f t="shared" si="155"/>
        <v>0</v>
      </c>
      <c r="EK24" s="538"/>
      <c r="EL24" s="539">
        <f t="shared" si="45"/>
        <v>0</v>
      </c>
      <c r="EM24" s="540">
        <f t="shared" si="156"/>
        <v>0</v>
      </c>
      <c r="EN24" s="538"/>
      <c r="EO24" s="539">
        <f t="shared" si="46"/>
        <v>0</v>
      </c>
      <c r="EP24" s="540">
        <f t="shared" si="157"/>
        <v>0</v>
      </c>
      <c r="EQ24" s="538"/>
      <c r="ER24" s="539">
        <f t="shared" si="47"/>
        <v>0</v>
      </c>
      <c r="ES24" s="540">
        <f t="shared" si="158"/>
        <v>0</v>
      </c>
      <c r="ET24" s="538"/>
      <c r="EU24" s="539">
        <f t="shared" si="48"/>
        <v>0</v>
      </c>
      <c r="EV24" s="540">
        <f t="shared" si="159"/>
        <v>0</v>
      </c>
      <c r="EW24" s="538"/>
      <c r="EX24" s="539">
        <f t="shared" si="49"/>
        <v>0</v>
      </c>
      <c r="EY24" s="540">
        <f t="shared" si="160"/>
        <v>0</v>
      </c>
      <c r="EZ24" s="538"/>
      <c r="FA24" s="539">
        <f t="shared" si="50"/>
        <v>0</v>
      </c>
      <c r="FB24" s="540">
        <f t="shared" si="161"/>
        <v>0</v>
      </c>
      <c r="FC24" s="538"/>
      <c r="FD24" s="539">
        <f t="shared" si="51"/>
        <v>0</v>
      </c>
      <c r="FE24" s="540">
        <f t="shared" si="162"/>
        <v>0</v>
      </c>
      <c r="FF24" s="538"/>
      <c r="FG24" s="539">
        <f t="shared" si="52"/>
        <v>0</v>
      </c>
      <c r="FH24" s="540">
        <f t="shared" si="163"/>
        <v>0</v>
      </c>
      <c r="FI24" s="538"/>
      <c r="FJ24" s="539">
        <f t="shared" si="53"/>
        <v>0</v>
      </c>
      <c r="FK24" s="540">
        <f t="shared" si="164"/>
        <v>0</v>
      </c>
      <c r="FL24" s="538"/>
      <c r="FM24" s="539">
        <f t="shared" si="54"/>
        <v>0</v>
      </c>
      <c r="FN24" s="540">
        <f t="shared" si="165"/>
        <v>0</v>
      </c>
      <c r="FO24" s="538"/>
      <c r="FP24" s="539">
        <f t="shared" si="55"/>
        <v>0</v>
      </c>
      <c r="FQ24" s="540">
        <f t="shared" si="166"/>
        <v>0</v>
      </c>
      <c r="FR24" s="538"/>
      <c r="FS24" s="539">
        <f t="shared" si="56"/>
        <v>0</v>
      </c>
      <c r="FT24" s="540">
        <f t="shared" si="167"/>
        <v>0</v>
      </c>
      <c r="FU24" s="538"/>
      <c r="FV24" s="539">
        <f t="shared" si="57"/>
        <v>0</v>
      </c>
      <c r="FW24" s="540">
        <f t="shared" si="168"/>
        <v>0</v>
      </c>
      <c r="FX24" s="538"/>
      <c r="FY24" s="539">
        <f t="shared" si="58"/>
        <v>0</v>
      </c>
      <c r="FZ24" s="540">
        <f t="shared" si="169"/>
        <v>0</v>
      </c>
      <c r="GA24" s="538"/>
      <c r="GB24" s="539">
        <f t="shared" si="59"/>
        <v>0</v>
      </c>
      <c r="GC24" s="540">
        <f t="shared" si="170"/>
        <v>0</v>
      </c>
      <c r="GD24" s="538"/>
      <c r="GE24" s="539">
        <f t="shared" si="60"/>
        <v>0</v>
      </c>
      <c r="GF24" s="540">
        <f t="shared" si="171"/>
        <v>0</v>
      </c>
      <c r="GG24" s="538">
        <v>5</v>
      </c>
      <c r="GH24" s="539">
        <f t="shared" si="61"/>
        <v>8.1463740489108288E-2</v>
      </c>
      <c r="GI24" s="540">
        <f t="shared" si="172"/>
        <v>0</v>
      </c>
      <c r="GJ24" s="538">
        <v>5</v>
      </c>
      <c r="GK24" s="539">
        <f t="shared" si="62"/>
        <v>8.1463740489108288E-2</v>
      </c>
      <c r="GL24" s="540">
        <f t="shared" si="173"/>
        <v>0</v>
      </c>
      <c r="GM24" s="538">
        <v>0</v>
      </c>
      <c r="GN24" s="539">
        <f t="shared" si="63"/>
        <v>0</v>
      </c>
      <c r="GO24" s="540">
        <f t="shared" si="174"/>
        <v>0</v>
      </c>
      <c r="GP24" s="538"/>
      <c r="GQ24" s="539">
        <f t="shared" si="64"/>
        <v>0</v>
      </c>
      <c r="GR24" s="540">
        <f t="shared" si="175"/>
        <v>0</v>
      </c>
      <c r="GS24" s="538"/>
      <c r="GT24" s="539">
        <f t="shared" si="65"/>
        <v>0</v>
      </c>
      <c r="GU24" s="540">
        <f t="shared" si="176"/>
        <v>0</v>
      </c>
      <c r="GV24" s="538"/>
      <c r="GW24" s="539">
        <f t="shared" si="66"/>
        <v>0</v>
      </c>
      <c r="GX24" s="540">
        <f t="shared" si="177"/>
        <v>0</v>
      </c>
      <c r="GY24" s="538"/>
      <c r="GZ24" s="539">
        <f t="shared" si="67"/>
        <v>0</v>
      </c>
      <c r="HA24" s="540">
        <f t="shared" si="178"/>
        <v>0</v>
      </c>
      <c r="HB24" s="538"/>
      <c r="HC24" s="539">
        <f t="shared" si="68"/>
        <v>0</v>
      </c>
      <c r="HD24" s="540">
        <f t="shared" si="179"/>
        <v>0</v>
      </c>
      <c r="HE24" s="538"/>
      <c r="HF24" s="539">
        <f t="shared" si="69"/>
        <v>0</v>
      </c>
      <c r="HG24" s="540">
        <f t="shared" si="180"/>
        <v>0</v>
      </c>
      <c r="HH24" s="538"/>
      <c r="HI24" s="539">
        <f t="shared" si="70"/>
        <v>0</v>
      </c>
      <c r="HJ24" s="540">
        <f t="shared" si="181"/>
        <v>0</v>
      </c>
      <c r="HK24" s="538"/>
      <c r="HL24" s="539">
        <f t="shared" si="71"/>
        <v>0</v>
      </c>
      <c r="HM24" s="540">
        <f t="shared" si="182"/>
        <v>0</v>
      </c>
      <c r="HN24" s="538">
        <v>1624</v>
      </c>
      <c r="HO24" s="539">
        <f t="shared" si="72"/>
        <v>26.459422910862376</v>
      </c>
      <c r="HP24" s="540">
        <f t="shared" si="183"/>
        <v>0</v>
      </c>
      <c r="HQ24" s="538"/>
      <c r="HR24" s="539">
        <f t="shared" si="73"/>
        <v>0</v>
      </c>
      <c r="HS24" s="540">
        <f t="shared" si="184"/>
        <v>0</v>
      </c>
      <c r="HT24" s="538">
        <v>40</v>
      </c>
      <c r="HU24" s="539">
        <f t="shared" si="74"/>
        <v>0.65170992391286631</v>
      </c>
      <c r="HV24" s="540">
        <f t="shared" si="185"/>
        <v>0</v>
      </c>
      <c r="HW24" s="538">
        <v>10</v>
      </c>
      <c r="HX24" s="539">
        <f t="shared" si="75"/>
        <v>0.16292748097821658</v>
      </c>
      <c r="HY24" s="540">
        <f t="shared" si="186"/>
        <v>0</v>
      </c>
      <c r="HZ24" s="538">
        <v>40</v>
      </c>
      <c r="IA24" s="539">
        <f t="shared" si="76"/>
        <v>0.65170992391286631</v>
      </c>
      <c r="IB24" s="540">
        <f t="shared" si="187"/>
        <v>0</v>
      </c>
      <c r="IC24" s="538">
        <v>50</v>
      </c>
      <c r="ID24" s="539">
        <f t="shared" si="77"/>
        <v>0.81463740489108294</v>
      </c>
      <c r="IE24" s="540">
        <f t="shared" si="188"/>
        <v>0</v>
      </c>
      <c r="IF24" s="538">
        <v>0</v>
      </c>
      <c r="IG24" s="539">
        <f t="shared" si="78"/>
        <v>0</v>
      </c>
      <c r="IH24" s="540">
        <f t="shared" si="189"/>
        <v>0</v>
      </c>
      <c r="II24" s="538"/>
      <c r="IJ24" s="539">
        <f t="shared" si="79"/>
        <v>0</v>
      </c>
      <c r="IK24" s="540">
        <f t="shared" si="190"/>
        <v>0</v>
      </c>
      <c r="IL24" s="538"/>
      <c r="IM24" s="539">
        <f t="shared" si="80"/>
        <v>0</v>
      </c>
      <c r="IN24" s="540">
        <f t="shared" si="191"/>
        <v>0</v>
      </c>
      <c r="IO24" s="538">
        <v>160</v>
      </c>
      <c r="IP24" s="539">
        <f t="shared" si="81"/>
        <v>2.6068396956514652</v>
      </c>
      <c r="IQ24" s="540">
        <f t="shared" si="192"/>
        <v>0</v>
      </c>
      <c r="IR24" s="538">
        <v>10</v>
      </c>
      <c r="IS24" s="539">
        <f t="shared" si="82"/>
        <v>0.16292748097821658</v>
      </c>
      <c r="IT24" s="540">
        <f t="shared" si="193"/>
        <v>0</v>
      </c>
      <c r="IU24" s="538"/>
      <c r="IV24" s="539">
        <f t="shared" si="83"/>
        <v>0</v>
      </c>
      <c r="IW24" s="540">
        <f t="shared" si="194"/>
        <v>0</v>
      </c>
      <c r="IX24" s="538">
        <v>5</v>
      </c>
      <c r="IY24" s="539">
        <f t="shared" si="84"/>
        <v>8.1463740489108288E-2</v>
      </c>
      <c r="IZ24" s="540">
        <f t="shared" si="195"/>
        <v>0</v>
      </c>
      <c r="JA24" s="538"/>
      <c r="JB24" s="539">
        <f t="shared" si="85"/>
        <v>0</v>
      </c>
      <c r="JC24" s="540">
        <f t="shared" si="196"/>
        <v>0</v>
      </c>
      <c r="JD24" s="538"/>
      <c r="JE24" s="539">
        <f t="shared" si="86"/>
        <v>0</v>
      </c>
      <c r="JF24" s="540">
        <f t="shared" si="197"/>
        <v>0</v>
      </c>
      <c r="JG24" s="538">
        <v>35</v>
      </c>
      <c r="JH24" s="540" t="str">
        <f t="shared" si="87"/>
        <v>0</v>
      </c>
      <c r="JI24" s="540" t="str">
        <f t="shared" si="88"/>
        <v>0</v>
      </c>
      <c r="JJ24" s="538">
        <v>45</v>
      </c>
      <c r="JK24" s="540" t="str">
        <f t="shared" si="89"/>
        <v>0</v>
      </c>
      <c r="JL24" s="540" t="str">
        <f t="shared" si="90"/>
        <v>0</v>
      </c>
      <c r="JM24" s="538"/>
      <c r="JN24" s="540" t="str">
        <f t="shared" si="91"/>
        <v>0</v>
      </c>
      <c r="JO24" s="540" t="str">
        <f t="shared" si="92"/>
        <v>0</v>
      </c>
      <c r="JP24" s="538"/>
      <c r="JQ24" s="540" t="str">
        <f t="shared" si="93"/>
        <v>0</v>
      </c>
      <c r="JR24" s="540" t="str">
        <f t="shared" si="94"/>
        <v>0</v>
      </c>
      <c r="JS24" s="538"/>
      <c r="JT24" s="540" t="str">
        <f t="shared" si="95"/>
        <v>0</v>
      </c>
      <c r="JU24" s="540" t="str">
        <f t="shared" si="96"/>
        <v>0</v>
      </c>
      <c r="JV24" s="538"/>
      <c r="JW24" s="540" t="str">
        <f t="shared" si="97"/>
        <v>0</v>
      </c>
      <c r="JX24" s="540" t="str">
        <f t="shared" si="98"/>
        <v>0</v>
      </c>
      <c r="JY24" s="538"/>
      <c r="JZ24" s="540" t="str">
        <f t="shared" si="99"/>
        <v>0</v>
      </c>
      <c r="KA24" s="540" t="str">
        <f t="shared" si="100"/>
        <v>0</v>
      </c>
      <c r="KB24" s="538"/>
      <c r="KC24" s="540" t="str">
        <f t="shared" si="101"/>
        <v>0</v>
      </c>
      <c r="KD24" s="540" t="str">
        <f t="shared" si="102"/>
        <v>0</v>
      </c>
      <c r="KE24" s="538"/>
      <c r="KF24" s="540" t="str">
        <f t="shared" si="103"/>
        <v>0</v>
      </c>
      <c r="KG24" s="540" t="str">
        <f t="shared" si="104"/>
        <v>0</v>
      </c>
      <c r="KH24" s="538"/>
      <c r="KI24" s="540" t="str">
        <f t="shared" si="105"/>
        <v>0</v>
      </c>
      <c r="KJ24" s="540" t="str">
        <f t="shared" si="106"/>
        <v>0</v>
      </c>
      <c r="KK24" s="538"/>
      <c r="KL24" s="540" t="str">
        <f t="shared" si="107"/>
        <v>0</v>
      </c>
      <c r="KM24" s="540" t="str">
        <f t="shared" si="108"/>
        <v>0</v>
      </c>
      <c r="KN24" s="538"/>
      <c r="KO24" s="540" t="str">
        <f t="shared" si="109"/>
        <v>0</v>
      </c>
      <c r="KP24" s="540" t="str">
        <f t="shared" si="110"/>
        <v>0</v>
      </c>
      <c r="KQ24" s="540">
        <f t="shared" si="111"/>
        <v>0</v>
      </c>
      <c r="KR24" s="540">
        <f t="shared" si="198"/>
        <v>0</v>
      </c>
      <c r="KS24" s="268">
        <f t="shared" si="199"/>
        <v>3705.6144998070781</v>
      </c>
    </row>
    <row r="25" spans="1:306" ht="15" customHeight="1">
      <c r="A25" s="270">
        <f t="shared" si="200"/>
        <v>45917</v>
      </c>
      <c r="B25" s="271" t="str">
        <f>+Report1!B25</f>
        <v>Towel/Napkin</v>
      </c>
      <c r="C25" s="271" t="str">
        <f>+Report1!C25</f>
        <v>19/21/25</v>
      </c>
      <c r="D25" s="272">
        <f>+Report1!P25</f>
        <v>66.725000000000009</v>
      </c>
      <c r="E25" s="273">
        <f>+Report1!R25</f>
        <v>65.736999999999995</v>
      </c>
      <c r="F25" s="538"/>
      <c r="G25" s="539">
        <f t="shared" si="0"/>
        <v>0</v>
      </c>
      <c r="H25" s="540">
        <f t="shared" si="112"/>
        <v>0</v>
      </c>
      <c r="I25" s="538">
        <v>0</v>
      </c>
      <c r="J25" s="539">
        <f t="shared" si="1"/>
        <v>0</v>
      </c>
      <c r="K25" s="540">
        <f t="shared" si="113"/>
        <v>0</v>
      </c>
      <c r="L25" s="538"/>
      <c r="M25" s="539">
        <f t="shared" si="2"/>
        <v>0</v>
      </c>
      <c r="N25" s="540">
        <f t="shared" si="114"/>
        <v>0</v>
      </c>
      <c r="O25" s="538">
        <v>6.0000000000000142</v>
      </c>
      <c r="P25" s="539">
        <f t="shared" si="3"/>
        <v>9.1272799184629883E-2</v>
      </c>
      <c r="Q25" s="540">
        <f t="shared" si="115"/>
        <v>0</v>
      </c>
      <c r="R25" s="538"/>
      <c r="S25" s="539">
        <f t="shared" si="4"/>
        <v>0</v>
      </c>
      <c r="T25" s="540">
        <f t="shared" si="116"/>
        <v>0</v>
      </c>
      <c r="U25" s="538">
        <v>10.249999999999986</v>
      </c>
      <c r="V25" s="539">
        <f t="shared" si="5"/>
        <v>0.15592436527374212</v>
      </c>
      <c r="W25" s="540">
        <f t="shared" si="117"/>
        <v>0</v>
      </c>
      <c r="X25" s="538"/>
      <c r="Y25" s="539">
        <f t="shared" si="6"/>
        <v>0</v>
      </c>
      <c r="Z25" s="540">
        <f t="shared" si="118"/>
        <v>0</v>
      </c>
      <c r="AA25" s="538"/>
      <c r="AB25" s="539">
        <f t="shared" si="7"/>
        <v>0</v>
      </c>
      <c r="AC25" s="540">
        <f t="shared" si="119"/>
        <v>0</v>
      </c>
      <c r="AD25" s="538"/>
      <c r="AE25" s="539">
        <f t="shared" si="8"/>
        <v>0</v>
      </c>
      <c r="AF25" s="540">
        <f t="shared" si="120"/>
        <v>0</v>
      </c>
      <c r="AG25" s="538"/>
      <c r="AH25" s="539">
        <f t="shared" si="9"/>
        <v>0</v>
      </c>
      <c r="AI25" s="540">
        <f t="shared" si="121"/>
        <v>0</v>
      </c>
      <c r="AJ25" s="538"/>
      <c r="AK25" s="539">
        <f t="shared" si="10"/>
        <v>0</v>
      </c>
      <c r="AL25" s="540">
        <f t="shared" si="122"/>
        <v>0</v>
      </c>
      <c r="AM25" s="538">
        <v>36.794871794871824</v>
      </c>
      <c r="AN25" s="539">
        <f t="shared" si="11"/>
        <v>0.55972849072625508</v>
      </c>
      <c r="AO25" s="540">
        <f t="shared" si="123"/>
        <v>0</v>
      </c>
      <c r="AP25" s="538"/>
      <c r="AQ25" s="539">
        <f t="shared" si="12"/>
        <v>0</v>
      </c>
      <c r="AR25" s="540">
        <f t="shared" si="124"/>
        <v>0</v>
      </c>
      <c r="AS25" s="538"/>
      <c r="AT25" s="539">
        <f t="shared" si="13"/>
        <v>0</v>
      </c>
      <c r="AU25" s="540">
        <f t="shared" si="125"/>
        <v>0</v>
      </c>
      <c r="AV25" s="538">
        <v>5.5500000000000114</v>
      </c>
      <c r="AW25" s="539">
        <f t="shared" si="14"/>
        <v>8.4427339245782621E-2</v>
      </c>
      <c r="AX25" s="540">
        <f t="shared" si="126"/>
        <v>0</v>
      </c>
      <c r="AY25" s="538">
        <v>44.333333333333314</v>
      </c>
      <c r="AZ25" s="539">
        <f t="shared" si="15"/>
        <v>0.67440457175309665</v>
      </c>
      <c r="BA25" s="540">
        <f t="shared" si="127"/>
        <v>0</v>
      </c>
      <c r="BB25" s="538"/>
      <c r="BC25" s="539">
        <f t="shared" si="16"/>
        <v>0</v>
      </c>
      <c r="BD25" s="540">
        <f t="shared" si="128"/>
        <v>0</v>
      </c>
      <c r="BE25" s="538"/>
      <c r="BF25" s="539">
        <f t="shared" si="17"/>
        <v>0</v>
      </c>
      <c r="BG25" s="540">
        <f t="shared" si="129"/>
        <v>0</v>
      </c>
      <c r="BH25" s="538"/>
      <c r="BI25" s="539">
        <f t="shared" si="18"/>
        <v>0</v>
      </c>
      <c r="BJ25" s="540">
        <f t="shared" si="130"/>
        <v>0</v>
      </c>
      <c r="BK25" s="538"/>
      <c r="BL25" s="539">
        <f t="shared" si="19"/>
        <v>0</v>
      </c>
      <c r="BM25" s="540">
        <f t="shared" si="131"/>
        <v>0</v>
      </c>
      <c r="BN25" s="538"/>
      <c r="BO25" s="539">
        <f t="shared" si="20"/>
        <v>0</v>
      </c>
      <c r="BP25" s="540">
        <f t="shared" si="132"/>
        <v>0</v>
      </c>
      <c r="BQ25" s="538"/>
      <c r="BR25" s="539">
        <f t="shared" si="21"/>
        <v>0</v>
      </c>
      <c r="BS25" s="540">
        <f t="shared" si="133"/>
        <v>0</v>
      </c>
      <c r="BT25" s="538"/>
      <c r="BU25" s="539">
        <f t="shared" si="22"/>
        <v>0</v>
      </c>
      <c r="BV25" s="540">
        <f t="shared" si="134"/>
        <v>0</v>
      </c>
      <c r="BW25" s="538"/>
      <c r="BX25" s="539">
        <f t="shared" si="23"/>
        <v>0</v>
      </c>
      <c r="BY25" s="540">
        <f t="shared" si="135"/>
        <v>0</v>
      </c>
      <c r="BZ25" s="538">
        <v>0</v>
      </c>
      <c r="CA25" s="539">
        <f t="shared" si="24"/>
        <v>0</v>
      </c>
      <c r="CB25" s="540">
        <f t="shared" si="136"/>
        <v>0</v>
      </c>
      <c r="CC25" s="538">
        <v>0</v>
      </c>
      <c r="CD25" s="539">
        <f t="shared" si="25"/>
        <v>0</v>
      </c>
      <c r="CE25" s="540">
        <f t="shared" si="137"/>
        <v>0</v>
      </c>
      <c r="CF25" s="538">
        <v>1.4000000000000004</v>
      </c>
      <c r="CG25" s="539">
        <f t="shared" si="26"/>
        <v>2.1296986476413593E-2</v>
      </c>
      <c r="CH25" s="540">
        <f t="shared" si="138"/>
        <v>0</v>
      </c>
      <c r="CI25" s="538">
        <v>0</v>
      </c>
      <c r="CJ25" s="539">
        <f t="shared" si="27"/>
        <v>0</v>
      </c>
      <c r="CK25" s="540">
        <f t="shared" si="139"/>
        <v>0</v>
      </c>
      <c r="CL25" s="538"/>
      <c r="CM25" s="539">
        <f t="shared" si="28"/>
        <v>0</v>
      </c>
      <c r="CN25" s="540">
        <f t="shared" si="140"/>
        <v>0</v>
      </c>
      <c r="CO25" s="538"/>
      <c r="CP25" s="539">
        <f t="shared" si="29"/>
        <v>0</v>
      </c>
      <c r="CQ25" s="540">
        <f t="shared" si="141"/>
        <v>0</v>
      </c>
      <c r="CR25" s="538"/>
      <c r="CS25" s="539">
        <f t="shared" si="30"/>
        <v>0</v>
      </c>
      <c r="CT25" s="540">
        <f t="shared" si="142"/>
        <v>0</v>
      </c>
      <c r="CU25" s="538"/>
      <c r="CV25" s="539">
        <f t="shared" si="31"/>
        <v>0</v>
      </c>
      <c r="CW25" s="540">
        <f t="shared" si="143"/>
        <v>0</v>
      </c>
      <c r="CX25" s="538"/>
      <c r="CY25" s="539">
        <f t="shared" si="32"/>
        <v>0</v>
      </c>
      <c r="CZ25" s="540">
        <f t="shared" si="144"/>
        <v>0</v>
      </c>
      <c r="DA25" s="538">
        <v>397.05882352941171</v>
      </c>
      <c r="DB25" s="539">
        <f t="shared" si="33"/>
        <v>6.040111710747551</v>
      </c>
      <c r="DC25" s="540">
        <f t="shared" si="145"/>
        <v>0</v>
      </c>
      <c r="DD25" s="538"/>
      <c r="DE25" s="539">
        <f t="shared" si="34"/>
        <v>0</v>
      </c>
      <c r="DF25" s="540">
        <f t="shared" si="146"/>
        <v>0</v>
      </c>
      <c r="DG25" s="538"/>
      <c r="DH25" s="539">
        <f t="shared" si="35"/>
        <v>0</v>
      </c>
      <c r="DI25" s="540">
        <f t="shared" si="201"/>
        <v>0</v>
      </c>
      <c r="DJ25" s="538"/>
      <c r="DK25" s="539">
        <f t="shared" si="36"/>
        <v>0</v>
      </c>
      <c r="DL25" s="540">
        <f t="shared" si="147"/>
        <v>0</v>
      </c>
      <c r="DM25" s="538"/>
      <c r="DN25" s="539">
        <f t="shared" si="37"/>
        <v>0</v>
      </c>
      <c r="DO25" s="540">
        <f t="shared" si="148"/>
        <v>0</v>
      </c>
      <c r="DP25" s="538"/>
      <c r="DQ25" s="539">
        <f t="shared" si="38"/>
        <v>0</v>
      </c>
      <c r="DR25" s="540">
        <f t="shared" si="149"/>
        <v>0</v>
      </c>
      <c r="DS25" s="538"/>
      <c r="DT25" s="539">
        <f t="shared" si="39"/>
        <v>0</v>
      </c>
      <c r="DU25" s="540">
        <f t="shared" si="150"/>
        <v>0</v>
      </c>
      <c r="DV25" s="538"/>
      <c r="DW25" s="539">
        <f t="shared" si="40"/>
        <v>0</v>
      </c>
      <c r="DX25" s="540">
        <f t="shared" si="151"/>
        <v>0</v>
      </c>
      <c r="DY25" s="538"/>
      <c r="DZ25" s="539">
        <f t="shared" si="41"/>
        <v>0</v>
      </c>
      <c r="EA25" s="540">
        <f t="shared" si="152"/>
        <v>0</v>
      </c>
      <c r="EB25" s="538">
        <v>941.17647058823513</v>
      </c>
      <c r="EC25" s="539">
        <f t="shared" si="42"/>
        <v>14.317301832883082</v>
      </c>
      <c r="ED25" s="540">
        <f t="shared" si="153"/>
        <v>0</v>
      </c>
      <c r="EE25" s="538">
        <v>11.860465116279073</v>
      </c>
      <c r="EF25" s="539">
        <f t="shared" si="43"/>
        <v>0.18042297513240754</v>
      </c>
      <c r="EG25" s="540">
        <f t="shared" si="154"/>
        <v>0</v>
      </c>
      <c r="EH25" s="538">
        <v>0</v>
      </c>
      <c r="EI25" s="539">
        <f t="shared" si="44"/>
        <v>0</v>
      </c>
      <c r="EJ25" s="540">
        <f t="shared" si="155"/>
        <v>0</v>
      </c>
      <c r="EK25" s="538"/>
      <c r="EL25" s="539">
        <f t="shared" si="45"/>
        <v>0</v>
      </c>
      <c r="EM25" s="540">
        <f t="shared" si="156"/>
        <v>0</v>
      </c>
      <c r="EN25" s="538"/>
      <c r="EO25" s="539">
        <f t="shared" si="46"/>
        <v>0</v>
      </c>
      <c r="EP25" s="540">
        <f t="shared" si="157"/>
        <v>0</v>
      </c>
      <c r="EQ25" s="538"/>
      <c r="ER25" s="539">
        <f t="shared" si="47"/>
        <v>0</v>
      </c>
      <c r="ES25" s="540">
        <f t="shared" si="158"/>
        <v>0</v>
      </c>
      <c r="ET25" s="538"/>
      <c r="EU25" s="539">
        <f t="shared" si="48"/>
        <v>0</v>
      </c>
      <c r="EV25" s="540">
        <f t="shared" si="159"/>
        <v>0</v>
      </c>
      <c r="EW25" s="538"/>
      <c r="EX25" s="539">
        <f t="shared" si="49"/>
        <v>0</v>
      </c>
      <c r="EY25" s="540">
        <f t="shared" si="160"/>
        <v>0</v>
      </c>
      <c r="EZ25" s="538"/>
      <c r="FA25" s="539">
        <f t="shared" si="50"/>
        <v>0</v>
      </c>
      <c r="FB25" s="540">
        <f t="shared" si="161"/>
        <v>0</v>
      </c>
      <c r="FC25" s="538"/>
      <c r="FD25" s="539">
        <f t="shared" si="51"/>
        <v>0</v>
      </c>
      <c r="FE25" s="540">
        <f t="shared" si="162"/>
        <v>0</v>
      </c>
      <c r="FF25" s="538"/>
      <c r="FG25" s="539">
        <f t="shared" si="52"/>
        <v>0</v>
      </c>
      <c r="FH25" s="540">
        <f t="shared" si="163"/>
        <v>0</v>
      </c>
      <c r="FI25" s="538"/>
      <c r="FJ25" s="539">
        <f t="shared" si="53"/>
        <v>0</v>
      </c>
      <c r="FK25" s="540">
        <f t="shared" si="164"/>
        <v>0</v>
      </c>
      <c r="FL25" s="538"/>
      <c r="FM25" s="539">
        <f t="shared" si="54"/>
        <v>0</v>
      </c>
      <c r="FN25" s="540">
        <f t="shared" si="165"/>
        <v>0</v>
      </c>
      <c r="FO25" s="538"/>
      <c r="FP25" s="539">
        <f t="shared" si="55"/>
        <v>0</v>
      </c>
      <c r="FQ25" s="540">
        <f t="shared" si="166"/>
        <v>0</v>
      </c>
      <c r="FR25" s="538"/>
      <c r="FS25" s="539">
        <f t="shared" si="56"/>
        <v>0</v>
      </c>
      <c r="FT25" s="540">
        <f t="shared" si="167"/>
        <v>0</v>
      </c>
      <c r="FU25" s="538"/>
      <c r="FV25" s="539">
        <f t="shared" si="57"/>
        <v>0</v>
      </c>
      <c r="FW25" s="540">
        <f t="shared" si="168"/>
        <v>0</v>
      </c>
      <c r="FX25" s="538"/>
      <c r="FY25" s="539">
        <f t="shared" si="58"/>
        <v>0</v>
      </c>
      <c r="FZ25" s="540">
        <f t="shared" si="169"/>
        <v>0</v>
      </c>
      <c r="GA25" s="538"/>
      <c r="GB25" s="539">
        <f t="shared" si="59"/>
        <v>0</v>
      </c>
      <c r="GC25" s="540">
        <f t="shared" si="170"/>
        <v>0</v>
      </c>
      <c r="GD25" s="538"/>
      <c r="GE25" s="539">
        <f t="shared" si="60"/>
        <v>0</v>
      </c>
      <c r="GF25" s="540">
        <f t="shared" si="171"/>
        <v>0</v>
      </c>
      <c r="GG25" s="538">
        <v>5</v>
      </c>
      <c r="GH25" s="539">
        <f t="shared" si="61"/>
        <v>7.6060665987191384E-2</v>
      </c>
      <c r="GI25" s="540">
        <f t="shared" si="172"/>
        <v>0</v>
      </c>
      <c r="GJ25" s="538">
        <v>5</v>
      </c>
      <c r="GK25" s="539">
        <f t="shared" si="62"/>
        <v>7.6060665987191384E-2</v>
      </c>
      <c r="GL25" s="540">
        <f t="shared" si="173"/>
        <v>0</v>
      </c>
      <c r="GM25" s="538">
        <v>0</v>
      </c>
      <c r="GN25" s="539">
        <f t="shared" si="63"/>
        <v>0</v>
      </c>
      <c r="GO25" s="540">
        <f t="shared" si="174"/>
        <v>0</v>
      </c>
      <c r="GP25" s="538"/>
      <c r="GQ25" s="539">
        <f t="shared" si="64"/>
        <v>0</v>
      </c>
      <c r="GR25" s="540">
        <f t="shared" si="175"/>
        <v>0</v>
      </c>
      <c r="GS25" s="538"/>
      <c r="GT25" s="539">
        <f t="shared" si="65"/>
        <v>0</v>
      </c>
      <c r="GU25" s="540">
        <f t="shared" si="176"/>
        <v>0</v>
      </c>
      <c r="GV25" s="538"/>
      <c r="GW25" s="539">
        <f t="shared" si="66"/>
        <v>0</v>
      </c>
      <c r="GX25" s="540">
        <f t="shared" si="177"/>
        <v>0</v>
      </c>
      <c r="GY25" s="538"/>
      <c r="GZ25" s="539">
        <f t="shared" si="67"/>
        <v>0</v>
      </c>
      <c r="HA25" s="540">
        <f t="shared" si="178"/>
        <v>0</v>
      </c>
      <c r="HB25" s="538"/>
      <c r="HC25" s="539">
        <f t="shared" si="68"/>
        <v>0</v>
      </c>
      <c r="HD25" s="540">
        <f t="shared" si="179"/>
        <v>0</v>
      </c>
      <c r="HE25" s="538"/>
      <c r="HF25" s="539">
        <f t="shared" si="69"/>
        <v>0</v>
      </c>
      <c r="HG25" s="540">
        <f t="shared" si="180"/>
        <v>0</v>
      </c>
      <c r="HH25" s="538"/>
      <c r="HI25" s="539">
        <f t="shared" si="70"/>
        <v>0</v>
      </c>
      <c r="HJ25" s="540">
        <f t="shared" si="181"/>
        <v>0</v>
      </c>
      <c r="HK25" s="538"/>
      <c r="HL25" s="539">
        <f t="shared" si="71"/>
        <v>0</v>
      </c>
      <c r="HM25" s="540">
        <f t="shared" si="182"/>
        <v>0</v>
      </c>
      <c r="HN25" s="538">
        <v>1412</v>
      </c>
      <c r="HO25" s="539">
        <f t="shared" si="72"/>
        <v>21.479532074782849</v>
      </c>
      <c r="HP25" s="540">
        <f t="shared" si="183"/>
        <v>0</v>
      </c>
      <c r="HQ25" s="538"/>
      <c r="HR25" s="539">
        <f t="shared" si="73"/>
        <v>0</v>
      </c>
      <c r="HS25" s="540">
        <f t="shared" si="184"/>
        <v>0</v>
      </c>
      <c r="HT25" s="538">
        <v>40</v>
      </c>
      <c r="HU25" s="539">
        <f t="shared" si="74"/>
        <v>0.60848532789753107</v>
      </c>
      <c r="HV25" s="540">
        <f t="shared" si="185"/>
        <v>0</v>
      </c>
      <c r="HW25" s="538">
        <v>10</v>
      </c>
      <c r="HX25" s="539">
        <f t="shared" si="75"/>
        <v>0.15212133197438277</v>
      </c>
      <c r="HY25" s="540">
        <f t="shared" si="186"/>
        <v>0</v>
      </c>
      <c r="HZ25" s="538">
        <v>40</v>
      </c>
      <c r="IA25" s="539">
        <f t="shared" si="76"/>
        <v>0.60848532789753107</v>
      </c>
      <c r="IB25" s="540">
        <f t="shared" si="187"/>
        <v>0</v>
      </c>
      <c r="IC25" s="538">
        <v>50</v>
      </c>
      <c r="ID25" s="539">
        <f t="shared" si="77"/>
        <v>0.76060665987191389</v>
      </c>
      <c r="IE25" s="540">
        <f t="shared" si="188"/>
        <v>0</v>
      </c>
      <c r="IF25" s="538">
        <v>0</v>
      </c>
      <c r="IG25" s="539">
        <f t="shared" si="78"/>
        <v>0</v>
      </c>
      <c r="IH25" s="540">
        <f t="shared" si="189"/>
        <v>0</v>
      </c>
      <c r="II25" s="538"/>
      <c r="IJ25" s="539">
        <f t="shared" si="79"/>
        <v>0</v>
      </c>
      <c r="IK25" s="540">
        <f t="shared" si="190"/>
        <v>0</v>
      </c>
      <c r="IL25" s="538"/>
      <c r="IM25" s="539">
        <f t="shared" si="80"/>
        <v>0</v>
      </c>
      <c r="IN25" s="540">
        <f t="shared" si="191"/>
        <v>0</v>
      </c>
      <c r="IO25" s="538">
        <v>150</v>
      </c>
      <c r="IP25" s="539">
        <f t="shared" si="81"/>
        <v>2.2818199796157419</v>
      </c>
      <c r="IQ25" s="540">
        <f t="shared" si="192"/>
        <v>0</v>
      </c>
      <c r="IR25" s="538">
        <v>10</v>
      </c>
      <c r="IS25" s="539">
        <f t="shared" si="82"/>
        <v>0.15212133197438277</v>
      </c>
      <c r="IT25" s="540">
        <f t="shared" si="193"/>
        <v>0</v>
      </c>
      <c r="IU25" s="538"/>
      <c r="IV25" s="539">
        <f t="shared" si="83"/>
        <v>0</v>
      </c>
      <c r="IW25" s="540">
        <f t="shared" si="194"/>
        <v>0</v>
      </c>
      <c r="IX25" s="538">
        <v>5</v>
      </c>
      <c r="IY25" s="539">
        <f t="shared" si="84"/>
        <v>7.6060665987191384E-2</v>
      </c>
      <c r="IZ25" s="540">
        <f t="shared" si="195"/>
        <v>0</v>
      </c>
      <c r="JA25" s="538"/>
      <c r="JB25" s="539">
        <f t="shared" si="85"/>
        <v>0</v>
      </c>
      <c r="JC25" s="540">
        <f t="shared" si="196"/>
        <v>0</v>
      </c>
      <c r="JD25" s="538"/>
      <c r="JE25" s="539">
        <f t="shared" si="86"/>
        <v>0</v>
      </c>
      <c r="JF25" s="540">
        <f t="shared" si="197"/>
        <v>0</v>
      </c>
      <c r="JG25" s="538">
        <v>35</v>
      </c>
      <c r="JH25" s="540" t="str">
        <f t="shared" si="87"/>
        <v>0</v>
      </c>
      <c r="JI25" s="540" t="str">
        <f t="shared" si="88"/>
        <v>0</v>
      </c>
      <c r="JJ25" s="538">
        <v>40</v>
      </c>
      <c r="JK25" s="540" t="str">
        <f t="shared" si="89"/>
        <v>0</v>
      </c>
      <c r="JL25" s="540" t="str">
        <f t="shared" si="90"/>
        <v>0</v>
      </c>
      <c r="JM25" s="538"/>
      <c r="JN25" s="540" t="str">
        <f t="shared" si="91"/>
        <v>0</v>
      </c>
      <c r="JO25" s="540" t="str">
        <f t="shared" si="92"/>
        <v>0</v>
      </c>
      <c r="JP25" s="538"/>
      <c r="JQ25" s="540" t="str">
        <f t="shared" si="93"/>
        <v>0</v>
      </c>
      <c r="JR25" s="540" t="str">
        <f t="shared" si="94"/>
        <v>0</v>
      </c>
      <c r="JS25" s="538"/>
      <c r="JT25" s="540" t="str">
        <f t="shared" si="95"/>
        <v>0</v>
      </c>
      <c r="JU25" s="540" t="str">
        <f t="shared" si="96"/>
        <v>0</v>
      </c>
      <c r="JV25" s="538"/>
      <c r="JW25" s="540" t="str">
        <f t="shared" si="97"/>
        <v>0</v>
      </c>
      <c r="JX25" s="540" t="str">
        <f t="shared" si="98"/>
        <v>0</v>
      </c>
      <c r="JY25" s="538"/>
      <c r="JZ25" s="540" t="str">
        <f t="shared" si="99"/>
        <v>0</v>
      </c>
      <c r="KA25" s="540" t="str">
        <f t="shared" si="100"/>
        <v>0</v>
      </c>
      <c r="KB25" s="538"/>
      <c r="KC25" s="540" t="str">
        <f t="shared" si="101"/>
        <v>0</v>
      </c>
      <c r="KD25" s="540" t="str">
        <f t="shared" si="102"/>
        <v>0</v>
      </c>
      <c r="KE25" s="538"/>
      <c r="KF25" s="540" t="str">
        <f t="shared" si="103"/>
        <v>0</v>
      </c>
      <c r="KG25" s="540" t="str">
        <f t="shared" si="104"/>
        <v>0</v>
      </c>
      <c r="KH25" s="538"/>
      <c r="KI25" s="540" t="str">
        <f t="shared" si="105"/>
        <v>0</v>
      </c>
      <c r="KJ25" s="540" t="str">
        <f t="shared" si="106"/>
        <v>0</v>
      </c>
      <c r="KK25" s="538"/>
      <c r="KL25" s="540" t="str">
        <f t="shared" si="107"/>
        <v>0</v>
      </c>
      <c r="KM25" s="540" t="str">
        <f t="shared" si="108"/>
        <v>0</v>
      </c>
      <c r="KN25" s="538"/>
      <c r="KO25" s="540" t="str">
        <f t="shared" si="109"/>
        <v>0</v>
      </c>
      <c r="KP25" s="540" t="str">
        <f t="shared" si="110"/>
        <v>0</v>
      </c>
      <c r="KQ25" s="540">
        <f t="shared" si="111"/>
        <v>0</v>
      </c>
      <c r="KR25" s="540">
        <f t="shared" si="198"/>
        <v>0</v>
      </c>
      <c r="KS25" s="268">
        <f t="shared" si="199"/>
        <v>3256.4239643621308</v>
      </c>
    </row>
    <row r="26" spans="1:306" ht="15" customHeight="1">
      <c r="A26" s="270">
        <f t="shared" si="200"/>
        <v>45918</v>
      </c>
      <c r="B26" s="271" t="str">
        <f>+Report1!B26</f>
        <v>Napkin/Towel</v>
      </c>
      <c r="C26" s="271" t="str">
        <f>+Report1!C26</f>
        <v>25/36</v>
      </c>
      <c r="D26" s="272">
        <f>+Report1!P26</f>
        <v>58.061999999999998</v>
      </c>
      <c r="E26" s="273">
        <f>+Report1!R26</f>
        <v>56.805999999999997</v>
      </c>
      <c r="F26" s="538">
        <v>220.93023255813978</v>
      </c>
      <c r="G26" s="539">
        <f t="shared" si="0"/>
        <v>3.8892059387765339</v>
      </c>
      <c r="H26" s="540">
        <f t="shared" si="112"/>
        <v>0</v>
      </c>
      <c r="I26" s="538">
        <v>0</v>
      </c>
      <c r="J26" s="539">
        <f t="shared" si="1"/>
        <v>0</v>
      </c>
      <c r="K26" s="540">
        <f t="shared" si="113"/>
        <v>0</v>
      </c>
      <c r="L26" s="538"/>
      <c r="M26" s="539">
        <f t="shared" si="2"/>
        <v>0</v>
      </c>
      <c r="N26" s="540">
        <f t="shared" si="114"/>
        <v>0</v>
      </c>
      <c r="O26" s="538">
        <v>6</v>
      </c>
      <c r="P26" s="539">
        <f t="shared" si="3"/>
        <v>0.10562264549519418</v>
      </c>
      <c r="Q26" s="540">
        <f t="shared" si="115"/>
        <v>0</v>
      </c>
      <c r="R26" s="538"/>
      <c r="S26" s="539">
        <f t="shared" si="4"/>
        <v>0</v>
      </c>
      <c r="T26" s="540">
        <f t="shared" si="116"/>
        <v>0</v>
      </c>
      <c r="U26" s="538">
        <v>10.250000000000014</v>
      </c>
      <c r="V26" s="539">
        <f t="shared" si="5"/>
        <v>0.18043868605429031</v>
      </c>
      <c r="W26" s="540">
        <f t="shared" si="117"/>
        <v>0</v>
      </c>
      <c r="X26" s="538"/>
      <c r="Y26" s="539">
        <f t="shared" si="6"/>
        <v>0</v>
      </c>
      <c r="Z26" s="540">
        <f t="shared" si="118"/>
        <v>0</v>
      </c>
      <c r="AA26" s="538"/>
      <c r="AB26" s="539">
        <f t="shared" si="7"/>
        <v>0</v>
      </c>
      <c r="AC26" s="540">
        <f t="shared" si="119"/>
        <v>0</v>
      </c>
      <c r="AD26" s="538"/>
      <c r="AE26" s="539">
        <f t="shared" si="8"/>
        <v>0</v>
      </c>
      <c r="AF26" s="540">
        <f t="shared" si="120"/>
        <v>0</v>
      </c>
      <c r="AG26" s="538"/>
      <c r="AH26" s="539">
        <f t="shared" si="9"/>
        <v>0</v>
      </c>
      <c r="AI26" s="540">
        <f t="shared" si="121"/>
        <v>0</v>
      </c>
      <c r="AJ26" s="538"/>
      <c r="AK26" s="539">
        <f t="shared" si="10"/>
        <v>0</v>
      </c>
      <c r="AL26" s="540">
        <f t="shared" si="122"/>
        <v>0</v>
      </c>
      <c r="AM26" s="538">
        <v>21.025641025640994</v>
      </c>
      <c r="AN26" s="539">
        <f t="shared" si="11"/>
        <v>0.37013063806008156</v>
      </c>
      <c r="AO26" s="540">
        <f t="shared" si="123"/>
        <v>0</v>
      </c>
      <c r="AP26" s="538"/>
      <c r="AQ26" s="539">
        <f t="shared" si="12"/>
        <v>0</v>
      </c>
      <c r="AR26" s="540">
        <f t="shared" si="124"/>
        <v>0</v>
      </c>
      <c r="AS26" s="538"/>
      <c r="AT26" s="539">
        <f t="shared" si="13"/>
        <v>0</v>
      </c>
      <c r="AU26" s="540">
        <f t="shared" si="125"/>
        <v>0</v>
      </c>
      <c r="AV26" s="538">
        <v>5.5499999999999829</v>
      </c>
      <c r="AW26" s="539">
        <f t="shared" si="14"/>
        <v>9.770094708305431E-2</v>
      </c>
      <c r="AX26" s="540">
        <f t="shared" si="126"/>
        <v>0</v>
      </c>
      <c r="AY26" s="538">
        <v>25.666666666666629</v>
      </c>
      <c r="AZ26" s="539">
        <f t="shared" si="15"/>
        <v>0.4518302057294411</v>
      </c>
      <c r="BA26" s="540">
        <f t="shared" si="127"/>
        <v>0</v>
      </c>
      <c r="BB26" s="538"/>
      <c r="BC26" s="539">
        <f t="shared" si="16"/>
        <v>0</v>
      </c>
      <c r="BD26" s="540">
        <f t="shared" si="128"/>
        <v>0</v>
      </c>
      <c r="BE26" s="538"/>
      <c r="BF26" s="539">
        <f t="shared" si="17"/>
        <v>0</v>
      </c>
      <c r="BG26" s="540">
        <f t="shared" si="129"/>
        <v>0</v>
      </c>
      <c r="BH26" s="538"/>
      <c r="BI26" s="539">
        <f t="shared" si="18"/>
        <v>0</v>
      </c>
      <c r="BJ26" s="540">
        <f t="shared" si="130"/>
        <v>0</v>
      </c>
      <c r="BK26" s="538"/>
      <c r="BL26" s="539">
        <f t="shared" si="19"/>
        <v>0</v>
      </c>
      <c r="BM26" s="540">
        <f t="shared" si="131"/>
        <v>0</v>
      </c>
      <c r="BN26" s="538"/>
      <c r="BO26" s="539">
        <f t="shared" si="20"/>
        <v>0</v>
      </c>
      <c r="BP26" s="540">
        <f t="shared" si="132"/>
        <v>0</v>
      </c>
      <c r="BQ26" s="538"/>
      <c r="BR26" s="539">
        <f t="shared" si="21"/>
        <v>0</v>
      </c>
      <c r="BS26" s="540">
        <f t="shared" si="133"/>
        <v>0</v>
      </c>
      <c r="BT26" s="538"/>
      <c r="BU26" s="539">
        <f t="shared" si="22"/>
        <v>0</v>
      </c>
      <c r="BV26" s="540">
        <f t="shared" si="134"/>
        <v>0</v>
      </c>
      <c r="BW26" s="538"/>
      <c r="BX26" s="539">
        <f t="shared" si="23"/>
        <v>0</v>
      </c>
      <c r="BY26" s="540">
        <f t="shared" si="135"/>
        <v>0</v>
      </c>
      <c r="BZ26" s="538">
        <v>0</v>
      </c>
      <c r="CA26" s="539">
        <f t="shared" si="24"/>
        <v>0</v>
      </c>
      <c r="CB26" s="540">
        <f t="shared" si="136"/>
        <v>0</v>
      </c>
      <c r="CC26" s="538">
        <v>0</v>
      </c>
      <c r="CD26" s="539">
        <f t="shared" si="25"/>
        <v>0</v>
      </c>
      <c r="CE26" s="540">
        <f t="shared" si="137"/>
        <v>0</v>
      </c>
      <c r="CF26" s="538">
        <v>0.40000000000000036</v>
      </c>
      <c r="CG26" s="539">
        <f t="shared" si="26"/>
        <v>7.0415096996796177E-3</v>
      </c>
      <c r="CH26" s="540">
        <f t="shared" si="138"/>
        <v>0</v>
      </c>
      <c r="CI26" s="538">
        <v>0</v>
      </c>
      <c r="CJ26" s="539">
        <f t="shared" si="27"/>
        <v>0</v>
      </c>
      <c r="CK26" s="540">
        <f t="shared" si="139"/>
        <v>0</v>
      </c>
      <c r="CL26" s="538"/>
      <c r="CM26" s="539">
        <f t="shared" si="28"/>
        <v>0</v>
      </c>
      <c r="CN26" s="540">
        <f t="shared" si="140"/>
        <v>0</v>
      </c>
      <c r="CO26" s="538"/>
      <c r="CP26" s="539">
        <f t="shared" si="29"/>
        <v>0</v>
      </c>
      <c r="CQ26" s="540">
        <f t="shared" si="141"/>
        <v>0</v>
      </c>
      <c r="CR26" s="538"/>
      <c r="CS26" s="539">
        <f t="shared" si="30"/>
        <v>0</v>
      </c>
      <c r="CT26" s="540">
        <f t="shared" si="142"/>
        <v>0</v>
      </c>
      <c r="CU26" s="538"/>
      <c r="CV26" s="539">
        <f t="shared" si="31"/>
        <v>0</v>
      </c>
      <c r="CW26" s="540">
        <f t="shared" si="143"/>
        <v>0</v>
      </c>
      <c r="CX26" s="538"/>
      <c r="CY26" s="539">
        <f t="shared" si="32"/>
        <v>0</v>
      </c>
      <c r="CZ26" s="540">
        <f t="shared" si="144"/>
        <v>0</v>
      </c>
      <c r="DA26" s="538">
        <v>308.82352941176464</v>
      </c>
      <c r="DB26" s="539">
        <f t="shared" si="33"/>
        <v>5.4364596946055812</v>
      </c>
      <c r="DC26" s="540">
        <f t="shared" si="145"/>
        <v>0</v>
      </c>
      <c r="DD26" s="538"/>
      <c r="DE26" s="539">
        <f t="shared" si="34"/>
        <v>0</v>
      </c>
      <c r="DF26" s="540">
        <f t="shared" si="146"/>
        <v>0</v>
      </c>
      <c r="DG26" s="538"/>
      <c r="DH26" s="539">
        <f t="shared" si="35"/>
        <v>0</v>
      </c>
      <c r="DI26" s="540">
        <f t="shared" si="201"/>
        <v>0</v>
      </c>
      <c r="DJ26" s="538"/>
      <c r="DK26" s="539">
        <f t="shared" si="36"/>
        <v>0</v>
      </c>
      <c r="DL26" s="540">
        <f t="shared" si="147"/>
        <v>0</v>
      </c>
      <c r="DM26" s="538"/>
      <c r="DN26" s="539">
        <f t="shared" si="37"/>
        <v>0</v>
      </c>
      <c r="DO26" s="540">
        <f t="shared" si="148"/>
        <v>0</v>
      </c>
      <c r="DP26" s="538"/>
      <c r="DQ26" s="539">
        <f t="shared" si="38"/>
        <v>0</v>
      </c>
      <c r="DR26" s="540">
        <f t="shared" si="149"/>
        <v>0</v>
      </c>
      <c r="DS26" s="538"/>
      <c r="DT26" s="539">
        <f t="shared" si="39"/>
        <v>0</v>
      </c>
      <c r="DU26" s="540">
        <f t="shared" si="150"/>
        <v>0</v>
      </c>
      <c r="DV26" s="538"/>
      <c r="DW26" s="539">
        <f t="shared" si="40"/>
        <v>0</v>
      </c>
      <c r="DX26" s="540">
        <f t="shared" si="151"/>
        <v>0</v>
      </c>
      <c r="DY26" s="538"/>
      <c r="DZ26" s="539">
        <f t="shared" si="41"/>
        <v>0</v>
      </c>
      <c r="EA26" s="540">
        <f t="shared" si="152"/>
        <v>0</v>
      </c>
      <c r="EB26" s="538">
        <v>1317.6470588235295</v>
      </c>
      <c r="EC26" s="539">
        <f t="shared" si="42"/>
        <v>23.195561363650487</v>
      </c>
      <c r="ED26" s="540">
        <f t="shared" si="153"/>
        <v>0</v>
      </c>
      <c r="EE26" s="538">
        <v>11.860465116279073</v>
      </c>
      <c r="EF26" s="539">
        <f t="shared" si="43"/>
        <v>0.20878895039747691</v>
      </c>
      <c r="EG26" s="540">
        <f t="shared" si="154"/>
        <v>0</v>
      </c>
      <c r="EH26" s="538">
        <v>0</v>
      </c>
      <c r="EI26" s="539">
        <f t="shared" si="44"/>
        <v>0</v>
      </c>
      <c r="EJ26" s="540">
        <f t="shared" si="155"/>
        <v>0</v>
      </c>
      <c r="EK26" s="538"/>
      <c r="EL26" s="539">
        <f t="shared" si="45"/>
        <v>0</v>
      </c>
      <c r="EM26" s="540">
        <f t="shared" si="156"/>
        <v>0</v>
      </c>
      <c r="EN26" s="538"/>
      <c r="EO26" s="539">
        <f t="shared" si="46"/>
        <v>0</v>
      </c>
      <c r="EP26" s="540">
        <f t="shared" si="157"/>
        <v>0</v>
      </c>
      <c r="EQ26" s="538"/>
      <c r="ER26" s="539">
        <f t="shared" si="47"/>
        <v>0</v>
      </c>
      <c r="ES26" s="540">
        <f t="shared" si="158"/>
        <v>0</v>
      </c>
      <c r="ET26" s="538"/>
      <c r="EU26" s="539">
        <f t="shared" si="48"/>
        <v>0</v>
      </c>
      <c r="EV26" s="540">
        <f t="shared" si="159"/>
        <v>0</v>
      </c>
      <c r="EW26" s="538"/>
      <c r="EX26" s="539">
        <f t="shared" si="49"/>
        <v>0</v>
      </c>
      <c r="EY26" s="540">
        <f t="shared" si="160"/>
        <v>0</v>
      </c>
      <c r="EZ26" s="538"/>
      <c r="FA26" s="539">
        <f t="shared" si="50"/>
        <v>0</v>
      </c>
      <c r="FB26" s="540">
        <f t="shared" si="161"/>
        <v>0</v>
      </c>
      <c r="FC26" s="538"/>
      <c r="FD26" s="539">
        <f t="shared" si="51"/>
        <v>0</v>
      </c>
      <c r="FE26" s="540">
        <f t="shared" si="162"/>
        <v>0</v>
      </c>
      <c r="FF26" s="538"/>
      <c r="FG26" s="539">
        <f t="shared" si="52"/>
        <v>0</v>
      </c>
      <c r="FH26" s="540">
        <f t="shared" si="163"/>
        <v>0</v>
      </c>
      <c r="FI26" s="538"/>
      <c r="FJ26" s="539">
        <f t="shared" si="53"/>
        <v>0</v>
      </c>
      <c r="FK26" s="540">
        <f t="shared" si="164"/>
        <v>0</v>
      </c>
      <c r="FL26" s="538"/>
      <c r="FM26" s="539">
        <f t="shared" si="54"/>
        <v>0</v>
      </c>
      <c r="FN26" s="540">
        <f t="shared" si="165"/>
        <v>0</v>
      </c>
      <c r="FO26" s="538"/>
      <c r="FP26" s="539">
        <f t="shared" si="55"/>
        <v>0</v>
      </c>
      <c r="FQ26" s="540">
        <f t="shared" si="166"/>
        <v>0</v>
      </c>
      <c r="FR26" s="538"/>
      <c r="FS26" s="539">
        <f t="shared" si="56"/>
        <v>0</v>
      </c>
      <c r="FT26" s="540">
        <f t="shared" si="167"/>
        <v>0</v>
      </c>
      <c r="FU26" s="538"/>
      <c r="FV26" s="539">
        <f t="shared" si="57"/>
        <v>0</v>
      </c>
      <c r="FW26" s="540">
        <f t="shared" si="168"/>
        <v>0</v>
      </c>
      <c r="FX26" s="538"/>
      <c r="FY26" s="539">
        <f t="shared" si="58"/>
        <v>0</v>
      </c>
      <c r="FZ26" s="540">
        <f t="shared" si="169"/>
        <v>0</v>
      </c>
      <c r="GA26" s="538"/>
      <c r="GB26" s="539">
        <f t="shared" si="59"/>
        <v>0</v>
      </c>
      <c r="GC26" s="540">
        <f t="shared" si="170"/>
        <v>0</v>
      </c>
      <c r="GD26" s="538"/>
      <c r="GE26" s="539">
        <f t="shared" si="60"/>
        <v>0</v>
      </c>
      <c r="GF26" s="540">
        <f t="shared" si="171"/>
        <v>0</v>
      </c>
      <c r="GG26" s="538">
        <v>5</v>
      </c>
      <c r="GH26" s="539">
        <f t="shared" si="61"/>
        <v>8.8018871245995139E-2</v>
      </c>
      <c r="GI26" s="540">
        <f t="shared" si="172"/>
        <v>0</v>
      </c>
      <c r="GJ26" s="538">
        <v>5</v>
      </c>
      <c r="GK26" s="539">
        <f t="shared" ref="GK26:GK28" si="202">+GJ26/$E26</f>
        <v>8.8018871245995139E-2</v>
      </c>
      <c r="GL26" s="540">
        <f t="shared" ref="GL26:GL28" si="203">+GJ26*$H$8</f>
        <v>0</v>
      </c>
      <c r="GM26" s="538">
        <v>5</v>
      </c>
      <c r="GN26" s="539">
        <f t="shared" ref="GN26:GN28" si="204">+GM26/$E26</f>
        <v>8.8018871245995139E-2</v>
      </c>
      <c r="GO26" s="540">
        <f t="shared" ref="GO26:GO28" si="205">+GM26*$H$8</f>
        <v>0</v>
      </c>
      <c r="GP26" s="538"/>
      <c r="GQ26" s="539">
        <f t="shared" ref="GQ26:GQ28" si="206">+GP26/$E26</f>
        <v>0</v>
      </c>
      <c r="GR26" s="540">
        <f t="shared" ref="GR26:GR28" si="207">+GP26*$H$8</f>
        <v>0</v>
      </c>
      <c r="GS26" s="538"/>
      <c r="GT26" s="539">
        <f t="shared" ref="GT26:GT28" si="208">+GS26/$E26</f>
        <v>0</v>
      </c>
      <c r="GU26" s="540">
        <f t="shared" ref="GU26:GU28" si="209">+GS26*$H$8</f>
        <v>0</v>
      </c>
      <c r="GV26" s="538"/>
      <c r="GW26" s="539">
        <f t="shared" si="66"/>
        <v>0</v>
      </c>
      <c r="GX26" s="540">
        <f t="shared" si="177"/>
        <v>0</v>
      </c>
      <c r="GY26" s="538"/>
      <c r="GZ26" s="539">
        <f t="shared" si="67"/>
        <v>0</v>
      </c>
      <c r="HA26" s="540">
        <f t="shared" si="178"/>
        <v>0</v>
      </c>
      <c r="HB26" s="538"/>
      <c r="HC26" s="539">
        <f t="shared" si="68"/>
        <v>0</v>
      </c>
      <c r="HD26" s="540">
        <f t="shared" si="179"/>
        <v>0</v>
      </c>
      <c r="HE26" s="538"/>
      <c r="HF26" s="539">
        <f t="shared" si="69"/>
        <v>0</v>
      </c>
      <c r="HG26" s="540">
        <f t="shared" si="180"/>
        <v>0</v>
      </c>
      <c r="HH26" s="538"/>
      <c r="HI26" s="539">
        <f t="shared" si="70"/>
        <v>0</v>
      </c>
      <c r="HJ26" s="540">
        <f t="shared" si="181"/>
        <v>0</v>
      </c>
      <c r="HK26" s="538"/>
      <c r="HL26" s="539">
        <f t="shared" si="71"/>
        <v>0</v>
      </c>
      <c r="HM26" s="540">
        <f t="shared" si="182"/>
        <v>0</v>
      </c>
      <c r="HN26" s="538">
        <v>1624</v>
      </c>
      <c r="HO26" s="539">
        <f t="shared" si="72"/>
        <v>28.588529380699224</v>
      </c>
      <c r="HP26" s="540">
        <f t="shared" si="183"/>
        <v>0</v>
      </c>
      <c r="HQ26" s="538"/>
      <c r="HR26" s="539">
        <f t="shared" si="73"/>
        <v>0</v>
      </c>
      <c r="HS26" s="540">
        <f t="shared" si="184"/>
        <v>0</v>
      </c>
      <c r="HT26" s="538">
        <v>40</v>
      </c>
      <c r="HU26" s="539">
        <f t="shared" si="74"/>
        <v>0.70415096996796112</v>
      </c>
      <c r="HV26" s="540">
        <f t="shared" si="185"/>
        <v>0</v>
      </c>
      <c r="HW26" s="538">
        <v>10</v>
      </c>
      <c r="HX26" s="539">
        <f t="shared" si="75"/>
        <v>0.17603774249199028</v>
      </c>
      <c r="HY26" s="540">
        <f t="shared" si="186"/>
        <v>0</v>
      </c>
      <c r="HZ26" s="538">
        <v>40</v>
      </c>
      <c r="IA26" s="539">
        <f t="shared" si="76"/>
        <v>0.70415096996796112</v>
      </c>
      <c r="IB26" s="540">
        <f t="shared" si="187"/>
        <v>0</v>
      </c>
      <c r="IC26" s="538">
        <v>50</v>
      </c>
      <c r="ID26" s="539">
        <f t="shared" si="77"/>
        <v>0.88018871245995145</v>
      </c>
      <c r="IE26" s="540">
        <f t="shared" si="188"/>
        <v>0</v>
      </c>
      <c r="IF26" s="538">
        <v>0</v>
      </c>
      <c r="IG26" s="539">
        <f t="shared" si="78"/>
        <v>0</v>
      </c>
      <c r="IH26" s="540">
        <f t="shared" si="189"/>
        <v>0</v>
      </c>
      <c r="II26" s="538"/>
      <c r="IJ26" s="539">
        <f t="shared" si="79"/>
        <v>0</v>
      </c>
      <c r="IK26" s="540">
        <f t="shared" si="190"/>
        <v>0</v>
      </c>
      <c r="IL26" s="538"/>
      <c r="IM26" s="539">
        <f t="shared" si="80"/>
        <v>0</v>
      </c>
      <c r="IN26" s="540">
        <f t="shared" si="191"/>
        <v>0</v>
      </c>
      <c r="IO26" s="538">
        <v>155</v>
      </c>
      <c r="IP26" s="539">
        <f t="shared" si="81"/>
        <v>2.7285850086258496</v>
      </c>
      <c r="IQ26" s="540">
        <f t="shared" si="192"/>
        <v>0</v>
      </c>
      <c r="IR26" s="538">
        <v>10</v>
      </c>
      <c r="IS26" s="539">
        <f t="shared" si="82"/>
        <v>0.17603774249199028</v>
      </c>
      <c r="IT26" s="540">
        <f t="shared" si="193"/>
        <v>0</v>
      </c>
      <c r="IU26" s="538"/>
      <c r="IV26" s="539">
        <f t="shared" si="83"/>
        <v>0</v>
      </c>
      <c r="IW26" s="540">
        <f t="shared" si="194"/>
        <v>0</v>
      </c>
      <c r="IX26" s="538">
        <v>5</v>
      </c>
      <c r="IY26" s="539">
        <f t="shared" si="84"/>
        <v>8.8018871245995139E-2</v>
      </c>
      <c r="IZ26" s="540">
        <f t="shared" si="195"/>
        <v>0</v>
      </c>
      <c r="JA26" s="538"/>
      <c r="JB26" s="539">
        <f t="shared" si="85"/>
        <v>0</v>
      </c>
      <c r="JC26" s="540">
        <f t="shared" si="196"/>
        <v>0</v>
      </c>
      <c r="JD26" s="538"/>
      <c r="JE26" s="539">
        <f t="shared" si="86"/>
        <v>0</v>
      </c>
      <c r="JF26" s="540">
        <f t="shared" si="197"/>
        <v>0</v>
      </c>
      <c r="JG26" s="538">
        <v>35</v>
      </c>
      <c r="JH26" s="540" t="str">
        <f t="shared" si="87"/>
        <v>0</v>
      </c>
      <c r="JI26" s="540" t="str">
        <f t="shared" si="88"/>
        <v>0</v>
      </c>
      <c r="JJ26" s="538">
        <v>40</v>
      </c>
      <c r="JK26" s="540" t="str">
        <f t="shared" si="89"/>
        <v>0</v>
      </c>
      <c r="JL26" s="540" t="str">
        <f t="shared" si="90"/>
        <v>0</v>
      </c>
      <c r="JM26" s="538"/>
      <c r="JN26" s="540" t="str">
        <f t="shared" si="91"/>
        <v>0</v>
      </c>
      <c r="JO26" s="540" t="str">
        <f t="shared" si="92"/>
        <v>0</v>
      </c>
      <c r="JP26" s="538"/>
      <c r="JQ26" s="540" t="str">
        <f t="shared" si="93"/>
        <v>0</v>
      </c>
      <c r="JR26" s="540" t="str">
        <f t="shared" si="94"/>
        <v>0</v>
      </c>
      <c r="JS26" s="538"/>
      <c r="JT26" s="540" t="str">
        <f t="shared" si="95"/>
        <v>0</v>
      </c>
      <c r="JU26" s="540" t="str">
        <f t="shared" si="96"/>
        <v>0</v>
      </c>
      <c r="JV26" s="538"/>
      <c r="JW26" s="540" t="str">
        <f t="shared" si="97"/>
        <v>0</v>
      </c>
      <c r="JX26" s="540" t="str">
        <f t="shared" si="98"/>
        <v>0</v>
      </c>
      <c r="JY26" s="538"/>
      <c r="JZ26" s="540" t="str">
        <f t="shared" si="99"/>
        <v>0</v>
      </c>
      <c r="KA26" s="540" t="str">
        <f t="shared" si="100"/>
        <v>0</v>
      </c>
      <c r="KB26" s="538"/>
      <c r="KC26" s="540" t="str">
        <f t="shared" si="101"/>
        <v>0</v>
      </c>
      <c r="KD26" s="540" t="str">
        <f t="shared" si="102"/>
        <v>0</v>
      </c>
      <c r="KE26" s="538"/>
      <c r="KF26" s="540" t="str">
        <f t="shared" si="103"/>
        <v>0</v>
      </c>
      <c r="KG26" s="540" t="str">
        <f t="shared" si="104"/>
        <v>0</v>
      </c>
      <c r="KH26" s="538"/>
      <c r="KI26" s="540" t="str">
        <f t="shared" si="105"/>
        <v>0</v>
      </c>
      <c r="KJ26" s="540" t="str">
        <f t="shared" si="106"/>
        <v>0</v>
      </c>
      <c r="KK26" s="538"/>
      <c r="KL26" s="540" t="str">
        <f t="shared" si="107"/>
        <v>0</v>
      </c>
      <c r="KM26" s="540" t="str">
        <f t="shared" si="108"/>
        <v>0</v>
      </c>
      <c r="KN26" s="538"/>
      <c r="KO26" s="540" t="str">
        <f t="shared" si="109"/>
        <v>0</v>
      </c>
      <c r="KP26" s="540" t="str">
        <f t="shared" si="110"/>
        <v>0</v>
      </c>
      <c r="KQ26" s="540">
        <f t="shared" si="111"/>
        <v>0</v>
      </c>
      <c r="KR26" s="540">
        <f t="shared" si="198"/>
        <v>0</v>
      </c>
      <c r="KS26" s="268">
        <f t="shared" si="199"/>
        <v>3952.1535936020205</v>
      </c>
    </row>
    <row r="27" spans="1:306" ht="15" customHeight="1">
      <c r="A27" s="270">
        <f t="shared" si="200"/>
        <v>45919</v>
      </c>
      <c r="B27" s="271" t="str">
        <f>+Report1!B27</f>
        <v>Towel</v>
      </c>
      <c r="C27" s="271" t="str">
        <f>+Report1!C27</f>
        <v>36/37,5</v>
      </c>
      <c r="D27" s="272">
        <f>+Report1!P27</f>
        <v>65.542999999999992</v>
      </c>
      <c r="E27" s="273">
        <f>+Report1!R27</f>
        <v>63.835999999999999</v>
      </c>
      <c r="F27" s="538">
        <v>418.60465116279056</v>
      </c>
      <c r="G27" s="539">
        <f t="shared" si="0"/>
        <v>6.5575012714266334</v>
      </c>
      <c r="H27" s="540">
        <f t="shared" si="112"/>
        <v>0</v>
      </c>
      <c r="I27" s="538">
        <v>0</v>
      </c>
      <c r="J27" s="539">
        <f t="shared" si="1"/>
        <v>0</v>
      </c>
      <c r="K27" s="540">
        <f t="shared" si="113"/>
        <v>0</v>
      </c>
      <c r="L27" s="538"/>
      <c r="M27" s="539">
        <f t="shared" si="2"/>
        <v>0</v>
      </c>
      <c r="N27" s="540">
        <f t="shared" si="114"/>
        <v>0</v>
      </c>
      <c r="O27" s="538">
        <v>5.9999999999999858</v>
      </c>
      <c r="P27" s="539">
        <f t="shared" si="3"/>
        <v>9.3990851557114882E-2</v>
      </c>
      <c r="Q27" s="540">
        <f t="shared" si="115"/>
        <v>0</v>
      </c>
      <c r="R27" s="538"/>
      <c r="S27" s="539">
        <f t="shared" si="4"/>
        <v>0</v>
      </c>
      <c r="T27" s="540">
        <f t="shared" si="116"/>
        <v>0</v>
      </c>
      <c r="U27" s="538">
        <v>10.25</v>
      </c>
      <c r="V27" s="539">
        <f t="shared" si="5"/>
        <v>0.16056770474340498</v>
      </c>
      <c r="W27" s="540">
        <f t="shared" si="117"/>
        <v>0</v>
      </c>
      <c r="X27" s="538"/>
      <c r="Y27" s="539">
        <f t="shared" si="6"/>
        <v>0</v>
      </c>
      <c r="Z27" s="540">
        <f t="shared" si="118"/>
        <v>0</v>
      </c>
      <c r="AA27" s="538"/>
      <c r="AB27" s="539">
        <f t="shared" si="7"/>
        <v>0</v>
      </c>
      <c r="AC27" s="540">
        <f t="shared" si="119"/>
        <v>0</v>
      </c>
      <c r="AD27" s="538"/>
      <c r="AE27" s="539">
        <f t="shared" si="8"/>
        <v>0</v>
      </c>
      <c r="AF27" s="540">
        <f t="shared" si="120"/>
        <v>0</v>
      </c>
      <c r="AG27" s="538"/>
      <c r="AH27" s="539">
        <f t="shared" si="9"/>
        <v>0</v>
      </c>
      <c r="AI27" s="540">
        <f t="shared" si="121"/>
        <v>0</v>
      </c>
      <c r="AJ27" s="538"/>
      <c r="AK27" s="539">
        <f t="shared" si="10"/>
        <v>0</v>
      </c>
      <c r="AL27" s="540">
        <f t="shared" si="122"/>
        <v>0</v>
      </c>
      <c r="AM27" s="538">
        <v>23.65384615384616</v>
      </c>
      <c r="AN27" s="539">
        <f t="shared" si="11"/>
        <v>0.37054085710016543</v>
      </c>
      <c r="AO27" s="540">
        <f t="shared" si="123"/>
        <v>0</v>
      </c>
      <c r="AP27" s="538"/>
      <c r="AQ27" s="539">
        <f t="shared" si="12"/>
        <v>0</v>
      </c>
      <c r="AR27" s="540">
        <f t="shared" si="124"/>
        <v>0</v>
      </c>
      <c r="AS27" s="538"/>
      <c r="AT27" s="539">
        <f t="shared" si="13"/>
        <v>0</v>
      </c>
      <c r="AU27" s="540">
        <f t="shared" si="125"/>
        <v>0</v>
      </c>
      <c r="AV27" s="538">
        <v>5.5500000000000114</v>
      </c>
      <c r="AW27" s="539">
        <f t="shared" si="14"/>
        <v>8.6941537690331652E-2</v>
      </c>
      <c r="AX27" s="540">
        <f t="shared" si="126"/>
        <v>0</v>
      </c>
      <c r="AY27" s="538">
        <v>28</v>
      </c>
      <c r="AZ27" s="539">
        <f t="shared" si="15"/>
        <v>0.43862397393320385</v>
      </c>
      <c r="BA27" s="540">
        <f t="shared" si="127"/>
        <v>0</v>
      </c>
      <c r="BB27" s="538"/>
      <c r="BC27" s="539">
        <f t="shared" si="16"/>
        <v>0</v>
      </c>
      <c r="BD27" s="540">
        <f t="shared" si="128"/>
        <v>0</v>
      </c>
      <c r="BE27" s="538"/>
      <c r="BF27" s="539">
        <f t="shared" si="17"/>
        <v>0</v>
      </c>
      <c r="BG27" s="540">
        <f t="shared" si="129"/>
        <v>0</v>
      </c>
      <c r="BH27" s="538"/>
      <c r="BI27" s="539">
        <f t="shared" si="18"/>
        <v>0</v>
      </c>
      <c r="BJ27" s="540">
        <f t="shared" si="130"/>
        <v>0</v>
      </c>
      <c r="BK27" s="538"/>
      <c r="BL27" s="539">
        <f t="shared" si="19"/>
        <v>0</v>
      </c>
      <c r="BM27" s="540">
        <f t="shared" si="131"/>
        <v>0</v>
      </c>
      <c r="BN27" s="538"/>
      <c r="BO27" s="539">
        <f t="shared" si="20"/>
        <v>0</v>
      </c>
      <c r="BP27" s="540">
        <f t="shared" si="132"/>
        <v>0</v>
      </c>
      <c r="BQ27" s="538"/>
      <c r="BR27" s="539">
        <f t="shared" si="21"/>
        <v>0</v>
      </c>
      <c r="BS27" s="540">
        <f t="shared" si="133"/>
        <v>0</v>
      </c>
      <c r="BT27" s="538"/>
      <c r="BU27" s="539">
        <f t="shared" si="22"/>
        <v>0</v>
      </c>
      <c r="BV27" s="540">
        <f t="shared" si="134"/>
        <v>0</v>
      </c>
      <c r="BW27" s="538"/>
      <c r="BX27" s="539">
        <f t="shared" si="23"/>
        <v>0</v>
      </c>
      <c r="BY27" s="540">
        <f t="shared" si="135"/>
        <v>0</v>
      </c>
      <c r="BZ27" s="538">
        <v>0</v>
      </c>
      <c r="CA27" s="539">
        <f t="shared" si="24"/>
        <v>0</v>
      </c>
      <c r="CB27" s="540">
        <f t="shared" si="136"/>
        <v>0</v>
      </c>
      <c r="CC27" s="538">
        <v>0</v>
      </c>
      <c r="CD27" s="539">
        <f t="shared" si="25"/>
        <v>0</v>
      </c>
      <c r="CE27" s="540">
        <f t="shared" si="137"/>
        <v>0</v>
      </c>
      <c r="CF27" s="538">
        <v>2.4000000000000004</v>
      </c>
      <c r="CG27" s="539">
        <f t="shared" si="26"/>
        <v>3.7596340622846051E-2</v>
      </c>
      <c r="CH27" s="540">
        <f t="shared" si="138"/>
        <v>0</v>
      </c>
      <c r="CI27" s="538">
        <v>0</v>
      </c>
      <c r="CJ27" s="539">
        <f t="shared" si="27"/>
        <v>0</v>
      </c>
      <c r="CK27" s="540">
        <f t="shared" si="139"/>
        <v>0</v>
      </c>
      <c r="CL27" s="538"/>
      <c r="CM27" s="539">
        <f t="shared" si="28"/>
        <v>0</v>
      </c>
      <c r="CN27" s="540">
        <f t="shared" si="140"/>
        <v>0</v>
      </c>
      <c r="CO27" s="538"/>
      <c r="CP27" s="539">
        <f t="shared" si="29"/>
        <v>0</v>
      </c>
      <c r="CQ27" s="540">
        <f t="shared" si="141"/>
        <v>0</v>
      </c>
      <c r="CR27" s="538"/>
      <c r="CS27" s="539">
        <f t="shared" si="30"/>
        <v>0</v>
      </c>
      <c r="CT27" s="540">
        <f t="shared" si="142"/>
        <v>0</v>
      </c>
      <c r="CU27" s="538"/>
      <c r="CV27" s="539">
        <f t="shared" si="31"/>
        <v>0</v>
      </c>
      <c r="CW27" s="540">
        <f t="shared" si="143"/>
        <v>0</v>
      </c>
      <c r="CX27" s="538"/>
      <c r="CY27" s="539">
        <f t="shared" si="32"/>
        <v>0</v>
      </c>
      <c r="CZ27" s="540">
        <f t="shared" si="144"/>
        <v>0</v>
      </c>
      <c r="DA27" s="538">
        <v>426.47058823529392</v>
      </c>
      <c r="DB27" s="539">
        <f t="shared" si="33"/>
        <v>6.680722292049845</v>
      </c>
      <c r="DC27" s="540">
        <f t="shared" si="145"/>
        <v>0</v>
      </c>
      <c r="DD27" s="538"/>
      <c r="DE27" s="539">
        <f t="shared" si="34"/>
        <v>0</v>
      </c>
      <c r="DF27" s="540">
        <f t="shared" si="146"/>
        <v>0</v>
      </c>
      <c r="DG27" s="538"/>
      <c r="DH27" s="539">
        <f t="shared" si="35"/>
        <v>0</v>
      </c>
      <c r="DI27" s="540">
        <f t="shared" si="201"/>
        <v>0</v>
      </c>
      <c r="DJ27" s="538"/>
      <c r="DK27" s="539">
        <f t="shared" si="36"/>
        <v>0</v>
      </c>
      <c r="DL27" s="540">
        <f t="shared" si="147"/>
        <v>0</v>
      </c>
      <c r="DM27" s="538"/>
      <c r="DN27" s="539">
        <f t="shared" si="37"/>
        <v>0</v>
      </c>
      <c r="DO27" s="540">
        <f t="shared" si="148"/>
        <v>0</v>
      </c>
      <c r="DP27" s="538"/>
      <c r="DQ27" s="539">
        <f t="shared" si="38"/>
        <v>0</v>
      </c>
      <c r="DR27" s="540">
        <f t="shared" si="149"/>
        <v>0</v>
      </c>
      <c r="DS27" s="538"/>
      <c r="DT27" s="539">
        <f t="shared" si="39"/>
        <v>0</v>
      </c>
      <c r="DU27" s="540">
        <f t="shared" si="150"/>
        <v>0</v>
      </c>
      <c r="DV27" s="538"/>
      <c r="DW27" s="539">
        <f t="shared" si="40"/>
        <v>0</v>
      </c>
      <c r="DX27" s="540">
        <f t="shared" si="151"/>
        <v>0</v>
      </c>
      <c r="DY27" s="538"/>
      <c r="DZ27" s="539">
        <f t="shared" si="41"/>
        <v>0</v>
      </c>
      <c r="EA27" s="540">
        <f t="shared" si="152"/>
        <v>0</v>
      </c>
      <c r="EB27" s="538">
        <v>847.05882352941148</v>
      </c>
      <c r="EC27" s="539">
        <f t="shared" si="42"/>
        <v>13.269296690416246</v>
      </c>
      <c r="ED27" s="540">
        <f t="shared" si="153"/>
        <v>0</v>
      </c>
      <c r="EE27" s="538">
        <v>11.860465116279073</v>
      </c>
      <c r="EF27" s="539">
        <f t="shared" si="43"/>
        <v>0.18579586935708806</v>
      </c>
      <c r="EG27" s="540">
        <f t="shared" si="154"/>
        <v>0</v>
      </c>
      <c r="EH27" s="538">
        <v>0</v>
      </c>
      <c r="EI27" s="539">
        <f t="shared" si="44"/>
        <v>0</v>
      </c>
      <c r="EJ27" s="540">
        <f t="shared" si="155"/>
        <v>0</v>
      </c>
      <c r="EK27" s="538"/>
      <c r="EL27" s="539">
        <f t="shared" si="45"/>
        <v>0</v>
      </c>
      <c r="EM27" s="540">
        <f t="shared" si="156"/>
        <v>0</v>
      </c>
      <c r="EN27" s="538"/>
      <c r="EO27" s="539">
        <f t="shared" si="46"/>
        <v>0</v>
      </c>
      <c r="EP27" s="540">
        <f t="shared" si="157"/>
        <v>0</v>
      </c>
      <c r="EQ27" s="538"/>
      <c r="ER27" s="539">
        <f t="shared" si="47"/>
        <v>0</v>
      </c>
      <c r="ES27" s="540">
        <f t="shared" si="158"/>
        <v>0</v>
      </c>
      <c r="ET27" s="538"/>
      <c r="EU27" s="539">
        <f t="shared" si="48"/>
        <v>0</v>
      </c>
      <c r="EV27" s="540">
        <f t="shared" si="159"/>
        <v>0</v>
      </c>
      <c r="EW27" s="538"/>
      <c r="EX27" s="539">
        <f t="shared" si="49"/>
        <v>0</v>
      </c>
      <c r="EY27" s="540">
        <f t="shared" si="160"/>
        <v>0</v>
      </c>
      <c r="EZ27" s="538"/>
      <c r="FA27" s="539">
        <f t="shared" si="50"/>
        <v>0</v>
      </c>
      <c r="FB27" s="540">
        <f t="shared" si="161"/>
        <v>0</v>
      </c>
      <c r="FC27" s="538"/>
      <c r="FD27" s="539">
        <f t="shared" si="51"/>
        <v>0</v>
      </c>
      <c r="FE27" s="540">
        <f t="shared" si="162"/>
        <v>0</v>
      </c>
      <c r="FF27" s="538"/>
      <c r="FG27" s="539">
        <f t="shared" si="52"/>
        <v>0</v>
      </c>
      <c r="FH27" s="540">
        <f t="shared" si="163"/>
        <v>0</v>
      </c>
      <c r="FI27" s="538"/>
      <c r="FJ27" s="539">
        <f t="shared" si="53"/>
        <v>0</v>
      </c>
      <c r="FK27" s="540">
        <f t="shared" si="164"/>
        <v>0</v>
      </c>
      <c r="FL27" s="538"/>
      <c r="FM27" s="539">
        <f t="shared" si="54"/>
        <v>0</v>
      </c>
      <c r="FN27" s="540">
        <f t="shared" si="165"/>
        <v>0</v>
      </c>
      <c r="FO27" s="538"/>
      <c r="FP27" s="539">
        <f t="shared" si="55"/>
        <v>0</v>
      </c>
      <c r="FQ27" s="540">
        <f t="shared" si="166"/>
        <v>0</v>
      </c>
      <c r="FR27" s="538"/>
      <c r="FS27" s="539">
        <f t="shared" si="56"/>
        <v>0</v>
      </c>
      <c r="FT27" s="540">
        <f t="shared" si="167"/>
        <v>0</v>
      </c>
      <c r="FU27" s="538"/>
      <c r="FV27" s="539">
        <f t="shared" si="57"/>
        <v>0</v>
      </c>
      <c r="FW27" s="540">
        <f t="shared" si="168"/>
        <v>0</v>
      </c>
      <c r="FX27" s="538"/>
      <c r="FY27" s="539">
        <f t="shared" si="58"/>
        <v>0</v>
      </c>
      <c r="FZ27" s="540">
        <f t="shared" si="169"/>
        <v>0</v>
      </c>
      <c r="GA27" s="538"/>
      <c r="GB27" s="539">
        <f t="shared" si="59"/>
        <v>0</v>
      </c>
      <c r="GC27" s="540">
        <f t="shared" si="170"/>
        <v>0</v>
      </c>
      <c r="GD27" s="538"/>
      <c r="GE27" s="539">
        <f t="shared" si="60"/>
        <v>0</v>
      </c>
      <c r="GF27" s="540">
        <f t="shared" si="171"/>
        <v>0</v>
      </c>
      <c r="GG27" s="538">
        <v>5</v>
      </c>
      <c r="GH27" s="539">
        <f t="shared" si="61"/>
        <v>7.8325709630929261E-2</v>
      </c>
      <c r="GI27" s="540">
        <f t="shared" si="172"/>
        <v>0</v>
      </c>
      <c r="GJ27" s="538">
        <v>5</v>
      </c>
      <c r="GK27" s="539">
        <f t="shared" si="202"/>
        <v>7.8325709630929261E-2</v>
      </c>
      <c r="GL27" s="540">
        <f t="shared" si="203"/>
        <v>0</v>
      </c>
      <c r="GM27" s="538">
        <v>5</v>
      </c>
      <c r="GN27" s="539">
        <f t="shared" si="204"/>
        <v>7.8325709630929261E-2</v>
      </c>
      <c r="GO27" s="540">
        <f t="shared" si="205"/>
        <v>0</v>
      </c>
      <c r="GP27" s="538"/>
      <c r="GQ27" s="539">
        <f t="shared" si="206"/>
        <v>0</v>
      </c>
      <c r="GR27" s="540">
        <f t="shared" si="207"/>
        <v>0</v>
      </c>
      <c r="GS27" s="538"/>
      <c r="GT27" s="539">
        <f t="shared" si="208"/>
        <v>0</v>
      </c>
      <c r="GU27" s="540">
        <f t="shared" si="209"/>
        <v>0</v>
      </c>
      <c r="GV27" s="538"/>
      <c r="GW27" s="539">
        <f t="shared" si="66"/>
        <v>0</v>
      </c>
      <c r="GX27" s="540">
        <f t="shared" si="177"/>
        <v>0</v>
      </c>
      <c r="GY27" s="538"/>
      <c r="GZ27" s="539">
        <f t="shared" si="67"/>
        <v>0</v>
      </c>
      <c r="HA27" s="540">
        <f t="shared" si="178"/>
        <v>0</v>
      </c>
      <c r="HB27" s="538"/>
      <c r="HC27" s="539">
        <f t="shared" si="68"/>
        <v>0</v>
      </c>
      <c r="HD27" s="540">
        <f t="shared" si="179"/>
        <v>0</v>
      </c>
      <c r="HE27" s="538"/>
      <c r="HF27" s="539">
        <f t="shared" si="69"/>
        <v>0</v>
      </c>
      <c r="HG27" s="540">
        <f t="shared" si="180"/>
        <v>0</v>
      </c>
      <c r="HH27" s="538"/>
      <c r="HI27" s="539">
        <f t="shared" si="70"/>
        <v>0</v>
      </c>
      <c r="HJ27" s="540">
        <f t="shared" si="181"/>
        <v>0</v>
      </c>
      <c r="HK27" s="538"/>
      <c r="HL27" s="539">
        <f t="shared" si="71"/>
        <v>0</v>
      </c>
      <c r="HM27" s="540">
        <f t="shared" si="182"/>
        <v>0</v>
      </c>
      <c r="HN27" s="538">
        <v>1624</v>
      </c>
      <c r="HO27" s="539">
        <f t="shared" si="72"/>
        <v>25.440190488125822</v>
      </c>
      <c r="HP27" s="540">
        <f t="shared" si="183"/>
        <v>0</v>
      </c>
      <c r="HQ27" s="538"/>
      <c r="HR27" s="539">
        <f t="shared" si="73"/>
        <v>0</v>
      </c>
      <c r="HS27" s="540">
        <f t="shared" si="184"/>
        <v>0</v>
      </c>
      <c r="HT27" s="538">
        <v>40</v>
      </c>
      <c r="HU27" s="539">
        <f t="shared" si="74"/>
        <v>0.62660567704743408</v>
      </c>
      <c r="HV27" s="540">
        <f t="shared" si="185"/>
        <v>0</v>
      </c>
      <c r="HW27" s="538">
        <v>10</v>
      </c>
      <c r="HX27" s="539">
        <f t="shared" si="75"/>
        <v>0.15665141926185852</v>
      </c>
      <c r="HY27" s="540">
        <f t="shared" si="186"/>
        <v>0</v>
      </c>
      <c r="HZ27" s="538">
        <v>50</v>
      </c>
      <c r="IA27" s="539">
        <f t="shared" si="76"/>
        <v>0.78325709630929263</v>
      </c>
      <c r="IB27" s="540">
        <f t="shared" si="187"/>
        <v>0</v>
      </c>
      <c r="IC27" s="538">
        <v>60</v>
      </c>
      <c r="ID27" s="539">
        <f t="shared" si="77"/>
        <v>0.93990851557115107</v>
      </c>
      <c r="IE27" s="540">
        <f t="shared" si="188"/>
        <v>0</v>
      </c>
      <c r="IF27" s="538">
        <v>0</v>
      </c>
      <c r="IG27" s="539">
        <f t="shared" si="78"/>
        <v>0</v>
      </c>
      <c r="IH27" s="540">
        <f t="shared" si="189"/>
        <v>0</v>
      </c>
      <c r="II27" s="538"/>
      <c r="IJ27" s="539">
        <f t="shared" si="79"/>
        <v>0</v>
      </c>
      <c r="IK27" s="540">
        <f t="shared" si="190"/>
        <v>0</v>
      </c>
      <c r="IL27" s="538"/>
      <c r="IM27" s="539">
        <f t="shared" si="80"/>
        <v>0</v>
      </c>
      <c r="IN27" s="540">
        <f t="shared" si="191"/>
        <v>0</v>
      </c>
      <c r="IO27" s="538">
        <v>155</v>
      </c>
      <c r="IP27" s="539">
        <f t="shared" si="81"/>
        <v>2.4280969985588068</v>
      </c>
      <c r="IQ27" s="540">
        <f t="shared" si="192"/>
        <v>0</v>
      </c>
      <c r="IR27" s="538">
        <v>10</v>
      </c>
      <c r="IS27" s="539">
        <f t="shared" si="82"/>
        <v>0.15665141926185852</v>
      </c>
      <c r="IT27" s="540">
        <f t="shared" si="193"/>
        <v>0</v>
      </c>
      <c r="IU27" s="538"/>
      <c r="IV27" s="539">
        <f t="shared" si="83"/>
        <v>0</v>
      </c>
      <c r="IW27" s="540">
        <f t="shared" si="194"/>
        <v>0</v>
      </c>
      <c r="IX27" s="538">
        <v>5</v>
      </c>
      <c r="IY27" s="539">
        <f t="shared" si="84"/>
        <v>7.8325709630929261E-2</v>
      </c>
      <c r="IZ27" s="540">
        <f t="shared" si="195"/>
        <v>0</v>
      </c>
      <c r="JA27" s="538"/>
      <c r="JB27" s="539">
        <f t="shared" si="85"/>
        <v>0</v>
      </c>
      <c r="JC27" s="540">
        <f t="shared" si="196"/>
        <v>0</v>
      </c>
      <c r="JD27" s="538"/>
      <c r="JE27" s="539">
        <f t="shared" si="86"/>
        <v>0</v>
      </c>
      <c r="JF27" s="540">
        <f t="shared" si="197"/>
        <v>0</v>
      </c>
      <c r="JG27" s="538">
        <v>35</v>
      </c>
      <c r="JH27" s="540" t="str">
        <f t="shared" si="87"/>
        <v>0</v>
      </c>
      <c r="JI27" s="540" t="str">
        <f t="shared" si="88"/>
        <v>0</v>
      </c>
      <c r="JJ27" s="538">
        <v>40</v>
      </c>
      <c r="JK27" s="540" t="str">
        <f t="shared" si="89"/>
        <v>0</v>
      </c>
      <c r="JL27" s="540" t="str">
        <f t="shared" si="90"/>
        <v>0</v>
      </c>
      <c r="JM27" s="538"/>
      <c r="JN27" s="540" t="str">
        <f t="shared" si="91"/>
        <v>0</v>
      </c>
      <c r="JO27" s="540" t="str">
        <f t="shared" si="92"/>
        <v>0</v>
      </c>
      <c r="JP27" s="538"/>
      <c r="JQ27" s="540" t="str">
        <f t="shared" si="93"/>
        <v>0</v>
      </c>
      <c r="JR27" s="540" t="str">
        <f t="shared" si="94"/>
        <v>0</v>
      </c>
      <c r="JS27" s="538"/>
      <c r="JT27" s="540" t="str">
        <f t="shared" si="95"/>
        <v>0</v>
      </c>
      <c r="JU27" s="540" t="str">
        <f t="shared" si="96"/>
        <v>0</v>
      </c>
      <c r="JV27" s="538"/>
      <c r="JW27" s="540" t="str">
        <f t="shared" si="97"/>
        <v>0</v>
      </c>
      <c r="JX27" s="540" t="str">
        <f t="shared" si="98"/>
        <v>0</v>
      </c>
      <c r="JY27" s="538"/>
      <c r="JZ27" s="540" t="str">
        <f t="shared" si="99"/>
        <v>0</v>
      </c>
      <c r="KA27" s="540" t="str">
        <f t="shared" si="100"/>
        <v>0</v>
      </c>
      <c r="KB27" s="538"/>
      <c r="KC27" s="540" t="str">
        <f t="shared" si="101"/>
        <v>0</v>
      </c>
      <c r="KD27" s="540" t="str">
        <f t="shared" si="102"/>
        <v>0</v>
      </c>
      <c r="KE27" s="538"/>
      <c r="KF27" s="540" t="str">
        <f t="shared" si="103"/>
        <v>0</v>
      </c>
      <c r="KG27" s="540" t="str">
        <f t="shared" si="104"/>
        <v>0</v>
      </c>
      <c r="KH27" s="538"/>
      <c r="KI27" s="540" t="str">
        <f t="shared" si="105"/>
        <v>0</v>
      </c>
      <c r="KJ27" s="540" t="str">
        <f t="shared" si="106"/>
        <v>0</v>
      </c>
      <c r="KK27" s="538"/>
      <c r="KL27" s="540" t="str">
        <f t="shared" si="107"/>
        <v>0</v>
      </c>
      <c r="KM27" s="540" t="str">
        <f t="shared" si="108"/>
        <v>0</v>
      </c>
      <c r="KN27" s="538"/>
      <c r="KO27" s="540" t="str">
        <f t="shared" si="109"/>
        <v>0</v>
      </c>
      <c r="KP27" s="540" t="str">
        <f t="shared" si="110"/>
        <v>0</v>
      </c>
      <c r="KQ27" s="540">
        <f t="shared" si="111"/>
        <v>0</v>
      </c>
      <c r="KR27" s="540">
        <f t="shared" si="198"/>
        <v>0</v>
      </c>
      <c r="KS27" s="268">
        <f t="shared" si="199"/>
        <v>3823.8483741976211</v>
      </c>
    </row>
    <row r="28" spans="1:306" ht="15" customHeight="1">
      <c r="A28" s="270">
        <f t="shared" si="200"/>
        <v>45920</v>
      </c>
      <c r="B28" s="271" t="str">
        <f>+Report1!B28</f>
        <v>Towel</v>
      </c>
      <c r="C28" s="271" t="str">
        <f>+Report1!C28</f>
        <v>37,5/38</v>
      </c>
      <c r="D28" s="272">
        <f>+Report1!P28</f>
        <v>65.462999999999994</v>
      </c>
      <c r="E28" s="273">
        <f>+Report1!R28</f>
        <v>65.224000000000004</v>
      </c>
      <c r="F28" s="538">
        <v>290.69767441860449</v>
      </c>
      <c r="G28" s="539">
        <f t="shared" si="0"/>
        <v>4.4569127072642658</v>
      </c>
      <c r="H28" s="540">
        <f t="shared" si="112"/>
        <v>0</v>
      </c>
      <c r="I28" s="538">
        <v>0</v>
      </c>
      <c r="J28" s="539">
        <f t="shared" si="1"/>
        <v>0</v>
      </c>
      <c r="K28" s="540">
        <f t="shared" si="113"/>
        <v>0</v>
      </c>
      <c r="L28" s="538"/>
      <c r="M28" s="539">
        <f t="shared" si="2"/>
        <v>0</v>
      </c>
      <c r="N28" s="540">
        <f t="shared" si="114"/>
        <v>0</v>
      </c>
      <c r="O28" s="538">
        <v>6</v>
      </c>
      <c r="P28" s="539">
        <f t="shared" si="3"/>
        <v>9.1990678277934501E-2</v>
      </c>
      <c r="Q28" s="540">
        <f t="shared" si="115"/>
        <v>0</v>
      </c>
      <c r="R28" s="538"/>
      <c r="S28" s="539">
        <f t="shared" si="4"/>
        <v>0</v>
      </c>
      <c r="T28" s="540">
        <f t="shared" si="116"/>
        <v>0</v>
      </c>
      <c r="U28" s="538">
        <v>10.249999999999986</v>
      </c>
      <c r="V28" s="539">
        <f t="shared" si="5"/>
        <v>0.15715074205813789</v>
      </c>
      <c r="W28" s="540">
        <f t="shared" si="117"/>
        <v>0</v>
      </c>
      <c r="X28" s="538"/>
      <c r="Y28" s="539">
        <f t="shared" si="6"/>
        <v>0</v>
      </c>
      <c r="Z28" s="540">
        <f t="shared" si="118"/>
        <v>0</v>
      </c>
      <c r="AA28" s="538"/>
      <c r="AB28" s="539">
        <f t="shared" si="7"/>
        <v>0</v>
      </c>
      <c r="AC28" s="540">
        <f t="shared" si="119"/>
        <v>0</v>
      </c>
      <c r="AD28" s="538"/>
      <c r="AE28" s="539">
        <f t="shared" si="8"/>
        <v>0</v>
      </c>
      <c r="AF28" s="540">
        <f t="shared" si="120"/>
        <v>0</v>
      </c>
      <c r="AG28" s="538"/>
      <c r="AH28" s="539">
        <f t="shared" si="9"/>
        <v>0</v>
      </c>
      <c r="AI28" s="540">
        <f t="shared" si="121"/>
        <v>0</v>
      </c>
      <c r="AJ28" s="538"/>
      <c r="AK28" s="539">
        <f t="shared" si="10"/>
        <v>0</v>
      </c>
      <c r="AL28" s="540">
        <f t="shared" si="122"/>
        <v>0</v>
      </c>
      <c r="AM28" s="538">
        <v>28.586656410256296</v>
      </c>
      <c r="AN28" s="539">
        <f t="shared" si="11"/>
        <v>0.43828431881295682</v>
      </c>
      <c r="AO28" s="540">
        <f t="shared" si="123"/>
        <v>0</v>
      </c>
      <c r="AP28" s="538"/>
      <c r="AQ28" s="539">
        <f t="shared" si="12"/>
        <v>0</v>
      </c>
      <c r="AR28" s="540">
        <f t="shared" si="124"/>
        <v>0</v>
      </c>
      <c r="AS28" s="538"/>
      <c r="AT28" s="539">
        <f t="shared" si="13"/>
        <v>0</v>
      </c>
      <c r="AU28" s="540">
        <f t="shared" si="125"/>
        <v>0</v>
      </c>
      <c r="AV28" s="538">
        <v>5.5499999999999972</v>
      </c>
      <c r="AW28" s="539">
        <f t="shared" si="14"/>
        <v>8.5091377407089372E-2</v>
      </c>
      <c r="AX28" s="540">
        <f t="shared" si="126"/>
        <v>0</v>
      </c>
      <c r="AY28" s="538">
        <v>26.53093333333328</v>
      </c>
      <c r="AZ28" s="539">
        <f t="shared" si="15"/>
        <v>0.40676642544666503</v>
      </c>
      <c r="BA28" s="540">
        <f t="shared" si="127"/>
        <v>0</v>
      </c>
      <c r="BB28" s="538"/>
      <c r="BC28" s="539">
        <f t="shared" si="16"/>
        <v>0</v>
      </c>
      <c r="BD28" s="540">
        <f t="shared" si="128"/>
        <v>0</v>
      </c>
      <c r="BE28" s="538"/>
      <c r="BF28" s="539">
        <f t="shared" si="17"/>
        <v>0</v>
      </c>
      <c r="BG28" s="540">
        <f t="shared" si="129"/>
        <v>0</v>
      </c>
      <c r="BH28" s="538"/>
      <c r="BI28" s="539">
        <f t="shared" si="18"/>
        <v>0</v>
      </c>
      <c r="BJ28" s="540">
        <f t="shared" si="130"/>
        <v>0</v>
      </c>
      <c r="BK28" s="538"/>
      <c r="BL28" s="539">
        <f t="shared" si="19"/>
        <v>0</v>
      </c>
      <c r="BM28" s="540">
        <f t="shared" si="131"/>
        <v>0</v>
      </c>
      <c r="BN28" s="538"/>
      <c r="BO28" s="539">
        <f t="shared" si="20"/>
        <v>0</v>
      </c>
      <c r="BP28" s="540">
        <f t="shared" si="132"/>
        <v>0</v>
      </c>
      <c r="BQ28" s="538"/>
      <c r="BR28" s="539">
        <f t="shared" si="21"/>
        <v>0</v>
      </c>
      <c r="BS28" s="540">
        <f t="shared" si="133"/>
        <v>0</v>
      </c>
      <c r="BT28" s="538"/>
      <c r="BU28" s="539">
        <f t="shared" si="22"/>
        <v>0</v>
      </c>
      <c r="BV28" s="540">
        <f t="shared" si="134"/>
        <v>0</v>
      </c>
      <c r="BW28" s="538"/>
      <c r="BX28" s="539">
        <f t="shared" si="23"/>
        <v>0</v>
      </c>
      <c r="BY28" s="540">
        <f t="shared" si="135"/>
        <v>0</v>
      </c>
      <c r="BZ28" s="538">
        <v>0</v>
      </c>
      <c r="CA28" s="539">
        <f t="shared" si="24"/>
        <v>0</v>
      </c>
      <c r="CB28" s="540">
        <f t="shared" si="136"/>
        <v>0</v>
      </c>
      <c r="CC28" s="538">
        <v>0</v>
      </c>
      <c r="CD28" s="539">
        <f t="shared" si="25"/>
        <v>0</v>
      </c>
      <c r="CE28" s="540">
        <f t="shared" si="137"/>
        <v>0</v>
      </c>
      <c r="CF28" s="538">
        <v>2.3999999999999986</v>
      </c>
      <c r="CG28" s="539">
        <f t="shared" si="26"/>
        <v>3.679627131117378E-2</v>
      </c>
      <c r="CH28" s="540">
        <f t="shared" si="138"/>
        <v>0</v>
      </c>
      <c r="CI28" s="538">
        <v>0</v>
      </c>
      <c r="CJ28" s="539">
        <f t="shared" si="27"/>
        <v>0</v>
      </c>
      <c r="CK28" s="540">
        <f t="shared" si="139"/>
        <v>0</v>
      </c>
      <c r="CL28" s="538"/>
      <c r="CM28" s="539">
        <f t="shared" si="28"/>
        <v>0</v>
      </c>
      <c r="CN28" s="540">
        <f t="shared" si="140"/>
        <v>0</v>
      </c>
      <c r="CO28" s="538"/>
      <c r="CP28" s="539">
        <f t="shared" si="29"/>
        <v>0</v>
      </c>
      <c r="CQ28" s="540">
        <f t="shared" si="141"/>
        <v>0</v>
      </c>
      <c r="CR28" s="538"/>
      <c r="CS28" s="539">
        <f t="shared" si="30"/>
        <v>0</v>
      </c>
      <c r="CT28" s="540">
        <f t="shared" si="142"/>
        <v>0</v>
      </c>
      <c r="CU28" s="538"/>
      <c r="CV28" s="539">
        <f t="shared" si="31"/>
        <v>0</v>
      </c>
      <c r="CW28" s="540">
        <f t="shared" si="143"/>
        <v>0</v>
      </c>
      <c r="CX28" s="538"/>
      <c r="CY28" s="539">
        <f t="shared" si="32"/>
        <v>0</v>
      </c>
      <c r="CZ28" s="540">
        <f t="shared" si="144"/>
        <v>0</v>
      </c>
      <c r="DA28" s="538">
        <v>382.35294117647072</v>
      </c>
      <c r="DB28" s="539">
        <f t="shared" si="33"/>
        <v>5.8621510667311219</v>
      </c>
      <c r="DC28" s="540">
        <f t="shared" si="145"/>
        <v>0</v>
      </c>
      <c r="DD28" s="538"/>
      <c r="DE28" s="539">
        <f t="shared" si="34"/>
        <v>0</v>
      </c>
      <c r="DF28" s="540">
        <f t="shared" si="146"/>
        <v>0</v>
      </c>
      <c r="DG28" s="538"/>
      <c r="DH28" s="539">
        <f t="shared" si="35"/>
        <v>0</v>
      </c>
      <c r="DI28" s="540">
        <f t="shared" si="201"/>
        <v>0</v>
      </c>
      <c r="DJ28" s="538"/>
      <c r="DK28" s="539">
        <f t="shared" si="36"/>
        <v>0</v>
      </c>
      <c r="DL28" s="540">
        <f t="shared" si="147"/>
        <v>0</v>
      </c>
      <c r="DM28" s="538"/>
      <c r="DN28" s="539">
        <f t="shared" si="37"/>
        <v>0</v>
      </c>
      <c r="DO28" s="540">
        <f t="shared" si="148"/>
        <v>0</v>
      </c>
      <c r="DP28" s="538"/>
      <c r="DQ28" s="539">
        <f t="shared" si="38"/>
        <v>0</v>
      </c>
      <c r="DR28" s="540">
        <f t="shared" si="149"/>
        <v>0</v>
      </c>
      <c r="DS28" s="538"/>
      <c r="DT28" s="539">
        <f t="shared" si="39"/>
        <v>0</v>
      </c>
      <c r="DU28" s="540">
        <f t="shared" si="150"/>
        <v>0</v>
      </c>
      <c r="DV28" s="538"/>
      <c r="DW28" s="539">
        <f t="shared" si="40"/>
        <v>0</v>
      </c>
      <c r="DX28" s="540">
        <f t="shared" si="151"/>
        <v>0</v>
      </c>
      <c r="DY28" s="538"/>
      <c r="DZ28" s="539">
        <f t="shared" si="41"/>
        <v>0</v>
      </c>
      <c r="EA28" s="540">
        <f t="shared" si="152"/>
        <v>0</v>
      </c>
      <c r="EB28" s="538">
        <v>1553.0817176470587</v>
      </c>
      <c r="EC28" s="539">
        <f t="shared" si="42"/>
        <v>23.811506771235415</v>
      </c>
      <c r="ED28" s="540">
        <f t="shared" si="153"/>
        <v>0</v>
      </c>
      <c r="EE28" s="538">
        <v>11.860465116279073</v>
      </c>
      <c r="EF28" s="539">
        <f t="shared" si="43"/>
        <v>0.18184203845638219</v>
      </c>
      <c r="EG28" s="540">
        <f t="shared" si="154"/>
        <v>0</v>
      </c>
      <c r="EH28" s="538">
        <v>0</v>
      </c>
      <c r="EI28" s="539">
        <f t="shared" si="44"/>
        <v>0</v>
      </c>
      <c r="EJ28" s="540">
        <f t="shared" si="155"/>
        <v>0</v>
      </c>
      <c r="EK28" s="538"/>
      <c r="EL28" s="539">
        <f t="shared" si="45"/>
        <v>0</v>
      </c>
      <c r="EM28" s="540">
        <f t="shared" si="156"/>
        <v>0</v>
      </c>
      <c r="EN28" s="538"/>
      <c r="EO28" s="539">
        <f t="shared" si="46"/>
        <v>0</v>
      </c>
      <c r="EP28" s="540">
        <f t="shared" si="157"/>
        <v>0</v>
      </c>
      <c r="EQ28" s="538"/>
      <c r="ER28" s="539">
        <f t="shared" si="47"/>
        <v>0</v>
      </c>
      <c r="ES28" s="540">
        <f t="shared" si="158"/>
        <v>0</v>
      </c>
      <c r="ET28" s="538"/>
      <c r="EU28" s="539">
        <f t="shared" si="48"/>
        <v>0</v>
      </c>
      <c r="EV28" s="540">
        <f t="shared" si="159"/>
        <v>0</v>
      </c>
      <c r="EW28" s="538"/>
      <c r="EX28" s="539">
        <f t="shared" si="49"/>
        <v>0</v>
      </c>
      <c r="EY28" s="540">
        <f t="shared" si="160"/>
        <v>0</v>
      </c>
      <c r="EZ28" s="538"/>
      <c r="FA28" s="539">
        <f t="shared" si="50"/>
        <v>0</v>
      </c>
      <c r="FB28" s="540">
        <f t="shared" si="161"/>
        <v>0</v>
      </c>
      <c r="FC28" s="538"/>
      <c r="FD28" s="539">
        <f t="shared" si="51"/>
        <v>0</v>
      </c>
      <c r="FE28" s="540">
        <f t="shared" si="162"/>
        <v>0</v>
      </c>
      <c r="FF28" s="538"/>
      <c r="FG28" s="539">
        <f t="shared" si="52"/>
        <v>0</v>
      </c>
      <c r="FH28" s="540">
        <f t="shared" si="163"/>
        <v>0</v>
      </c>
      <c r="FI28" s="538"/>
      <c r="FJ28" s="539">
        <f t="shared" si="53"/>
        <v>0</v>
      </c>
      <c r="FK28" s="540">
        <f t="shared" si="164"/>
        <v>0</v>
      </c>
      <c r="FL28" s="538"/>
      <c r="FM28" s="539">
        <f t="shared" si="54"/>
        <v>0</v>
      </c>
      <c r="FN28" s="540">
        <f t="shared" si="165"/>
        <v>0</v>
      </c>
      <c r="FO28" s="538"/>
      <c r="FP28" s="539">
        <f t="shared" si="55"/>
        <v>0</v>
      </c>
      <c r="FQ28" s="540">
        <f t="shared" si="166"/>
        <v>0</v>
      </c>
      <c r="FR28" s="538"/>
      <c r="FS28" s="539">
        <f t="shared" si="56"/>
        <v>0</v>
      </c>
      <c r="FT28" s="540">
        <f t="shared" si="167"/>
        <v>0</v>
      </c>
      <c r="FU28" s="538"/>
      <c r="FV28" s="539">
        <f t="shared" si="57"/>
        <v>0</v>
      </c>
      <c r="FW28" s="540">
        <f t="shared" si="168"/>
        <v>0</v>
      </c>
      <c r="FX28" s="538"/>
      <c r="FY28" s="539">
        <f t="shared" si="58"/>
        <v>0</v>
      </c>
      <c r="FZ28" s="540">
        <f t="shared" si="169"/>
        <v>0</v>
      </c>
      <c r="GA28" s="538"/>
      <c r="GB28" s="539">
        <f t="shared" si="59"/>
        <v>0</v>
      </c>
      <c r="GC28" s="540">
        <f t="shared" si="170"/>
        <v>0</v>
      </c>
      <c r="GD28" s="538"/>
      <c r="GE28" s="539">
        <f t="shared" si="60"/>
        <v>0</v>
      </c>
      <c r="GF28" s="540">
        <f t="shared" si="171"/>
        <v>0</v>
      </c>
      <c r="GG28" s="538">
        <v>5</v>
      </c>
      <c r="GH28" s="539">
        <f t="shared" si="61"/>
        <v>7.6658898564945413E-2</v>
      </c>
      <c r="GI28" s="540">
        <f t="shared" si="172"/>
        <v>0</v>
      </c>
      <c r="GJ28" s="538">
        <v>5</v>
      </c>
      <c r="GK28" s="539">
        <f t="shared" si="202"/>
        <v>7.6658898564945413E-2</v>
      </c>
      <c r="GL28" s="540">
        <f t="shared" si="203"/>
        <v>0</v>
      </c>
      <c r="GM28" s="538">
        <v>5</v>
      </c>
      <c r="GN28" s="539">
        <f t="shared" si="204"/>
        <v>7.6658898564945413E-2</v>
      </c>
      <c r="GO28" s="540">
        <f t="shared" si="205"/>
        <v>0</v>
      </c>
      <c r="GP28" s="538"/>
      <c r="GQ28" s="539">
        <f t="shared" si="206"/>
        <v>0</v>
      </c>
      <c r="GR28" s="540">
        <f t="shared" si="207"/>
        <v>0</v>
      </c>
      <c r="GS28" s="538"/>
      <c r="GT28" s="539">
        <f t="shared" si="208"/>
        <v>0</v>
      </c>
      <c r="GU28" s="540">
        <f t="shared" si="209"/>
        <v>0</v>
      </c>
      <c r="GV28" s="538"/>
      <c r="GW28" s="539">
        <f t="shared" si="66"/>
        <v>0</v>
      </c>
      <c r="GX28" s="540">
        <f t="shared" si="177"/>
        <v>0</v>
      </c>
      <c r="GY28" s="538"/>
      <c r="GZ28" s="539">
        <f t="shared" si="67"/>
        <v>0</v>
      </c>
      <c r="HA28" s="540">
        <f t="shared" si="178"/>
        <v>0</v>
      </c>
      <c r="HB28" s="538"/>
      <c r="HC28" s="539">
        <f t="shared" si="68"/>
        <v>0</v>
      </c>
      <c r="HD28" s="540">
        <f t="shared" si="179"/>
        <v>0</v>
      </c>
      <c r="HE28" s="538"/>
      <c r="HF28" s="539">
        <f t="shared" si="69"/>
        <v>0</v>
      </c>
      <c r="HG28" s="540">
        <f t="shared" si="180"/>
        <v>0</v>
      </c>
      <c r="HH28" s="538"/>
      <c r="HI28" s="539">
        <f t="shared" si="70"/>
        <v>0</v>
      </c>
      <c r="HJ28" s="540">
        <f t="shared" si="181"/>
        <v>0</v>
      </c>
      <c r="HK28" s="538"/>
      <c r="HL28" s="539">
        <f t="shared" si="71"/>
        <v>0</v>
      </c>
      <c r="HM28" s="540">
        <f t="shared" si="182"/>
        <v>0</v>
      </c>
      <c r="HN28" s="538">
        <v>1722</v>
      </c>
      <c r="HO28" s="539">
        <f t="shared" si="72"/>
        <v>26.401324665767202</v>
      </c>
      <c r="HP28" s="540">
        <f t="shared" si="183"/>
        <v>0</v>
      </c>
      <c r="HQ28" s="538"/>
      <c r="HR28" s="539">
        <f t="shared" si="73"/>
        <v>0</v>
      </c>
      <c r="HS28" s="540">
        <f t="shared" si="184"/>
        <v>0</v>
      </c>
      <c r="HT28" s="538">
        <v>60</v>
      </c>
      <c r="HU28" s="539">
        <f t="shared" si="74"/>
        <v>0.91990678277934501</v>
      </c>
      <c r="HV28" s="540">
        <f t="shared" si="185"/>
        <v>0</v>
      </c>
      <c r="HW28" s="538">
        <v>10</v>
      </c>
      <c r="HX28" s="539">
        <f t="shared" si="75"/>
        <v>0.15331779712989083</v>
      </c>
      <c r="HY28" s="540">
        <f t="shared" si="186"/>
        <v>0</v>
      </c>
      <c r="HZ28" s="538">
        <v>60</v>
      </c>
      <c r="IA28" s="539">
        <f t="shared" si="76"/>
        <v>0.91990678277934501</v>
      </c>
      <c r="IB28" s="540">
        <f t="shared" si="187"/>
        <v>0</v>
      </c>
      <c r="IC28" s="538">
        <v>70</v>
      </c>
      <c r="ID28" s="539">
        <f t="shared" si="77"/>
        <v>1.0732245799092357</v>
      </c>
      <c r="IE28" s="540">
        <f t="shared" si="188"/>
        <v>0</v>
      </c>
      <c r="IF28" s="538">
        <v>0</v>
      </c>
      <c r="IG28" s="539">
        <f t="shared" si="78"/>
        <v>0</v>
      </c>
      <c r="IH28" s="540">
        <f t="shared" si="189"/>
        <v>0</v>
      </c>
      <c r="II28" s="538"/>
      <c r="IJ28" s="539">
        <f t="shared" si="79"/>
        <v>0</v>
      </c>
      <c r="IK28" s="540">
        <f t="shared" si="190"/>
        <v>0</v>
      </c>
      <c r="IL28" s="538"/>
      <c r="IM28" s="539">
        <f t="shared" si="80"/>
        <v>0</v>
      </c>
      <c r="IN28" s="540">
        <f t="shared" si="191"/>
        <v>0</v>
      </c>
      <c r="IO28" s="538">
        <v>170</v>
      </c>
      <c r="IP28" s="539">
        <f t="shared" si="81"/>
        <v>2.6064025512081441</v>
      </c>
      <c r="IQ28" s="540">
        <f t="shared" si="192"/>
        <v>0</v>
      </c>
      <c r="IR28" s="538">
        <v>10</v>
      </c>
      <c r="IS28" s="539">
        <f t="shared" si="82"/>
        <v>0.15331779712989083</v>
      </c>
      <c r="IT28" s="540">
        <f t="shared" si="193"/>
        <v>0</v>
      </c>
      <c r="IU28" s="538"/>
      <c r="IV28" s="539">
        <f t="shared" si="83"/>
        <v>0</v>
      </c>
      <c r="IW28" s="540">
        <f t="shared" si="194"/>
        <v>0</v>
      </c>
      <c r="IX28" s="538">
        <v>5</v>
      </c>
      <c r="IY28" s="539">
        <f t="shared" si="84"/>
        <v>7.6658898564945413E-2</v>
      </c>
      <c r="IZ28" s="540">
        <f t="shared" si="195"/>
        <v>0</v>
      </c>
      <c r="JA28" s="538"/>
      <c r="JB28" s="539">
        <f t="shared" si="85"/>
        <v>0</v>
      </c>
      <c r="JC28" s="540">
        <f t="shared" si="196"/>
        <v>0</v>
      </c>
      <c r="JD28" s="538"/>
      <c r="JE28" s="539">
        <f t="shared" si="86"/>
        <v>0</v>
      </c>
      <c r="JF28" s="540">
        <f t="shared" si="197"/>
        <v>0</v>
      </c>
      <c r="JG28" s="538">
        <v>35</v>
      </c>
      <c r="JH28" s="540" t="str">
        <f t="shared" si="87"/>
        <v>0</v>
      </c>
      <c r="JI28" s="540" t="str">
        <f t="shared" si="88"/>
        <v>0</v>
      </c>
      <c r="JJ28" s="538">
        <v>40</v>
      </c>
      <c r="JK28" s="540" t="str">
        <f t="shared" si="89"/>
        <v>0</v>
      </c>
      <c r="JL28" s="540" t="str">
        <f t="shared" si="90"/>
        <v>0</v>
      </c>
      <c r="JM28" s="538"/>
      <c r="JN28" s="540" t="str">
        <f t="shared" si="91"/>
        <v>0</v>
      </c>
      <c r="JO28" s="540" t="str">
        <f t="shared" si="92"/>
        <v>0</v>
      </c>
      <c r="JP28" s="538"/>
      <c r="JQ28" s="540" t="str">
        <f t="shared" si="93"/>
        <v>0</v>
      </c>
      <c r="JR28" s="540" t="str">
        <f t="shared" si="94"/>
        <v>0</v>
      </c>
      <c r="JS28" s="538"/>
      <c r="JT28" s="540" t="str">
        <f t="shared" si="95"/>
        <v>0</v>
      </c>
      <c r="JU28" s="540" t="str">
        <f t="shared" si="96"/>
        <v>0</v>
      </c>
      <c r="JV28" s="538"/>
      <c r="JW28" s="540" t="str">
        <f t="shared" si="97"/>
        <v>0</v>
      </c>
      <c r="JX28" s="540" t="str">
        <f t="shared" si="98"/>
        <v>0</v>
      </c>
      <c r="JY28" s="538"/>
      <c r="JZ28" s="540" t="str">
        <f t="shared" si="99"/>
        <v>0</v>
      </c>
      <c r="KA28" s="540" t="str">
        <f t="shared" si="100"/>
        <v>0</v>
      </c>
      <c r="KB28" s="538"/>
      <c r="KC28" s="540" t="str">
        <f t="shared" si="101"/>
        <v>0</v>
      </c>
      <c r="KD28" s="540" t="str">
        <f t="shared" si="102"/>
        <v>0</v>
      </c>
      <c r="KE28" s="538"/>
      <c r="KF28" s="540" t="str">
        <f t="shared" si="103"/>
        <v>0</v>
      </c>
      <c r="KG28" s="540" t="str">
        <f t="shared" si="104"/>
        <v>0</v>
      </c>
      <c r="KH28" s="538"/>
      <c r="KI28" s="540" t="str">
        <f t="shared" si="105"/>
        <v>0</v>
      </c>
      <c r="KJ28" s="540" t="str">
        <f t="shared" si="106"/>
        <v>0</v>
      </c>
      <c r="KK28" s="538"/>
      <c r="KL28" s="540" t="str">
        <f t="shared" si="107"/>
        <v>0</v>
      </c>
      <c r="KM28" s="540" t="str">
        <f t="shared" si="108"/>
        <v>0</v>
      </c>
      <c r="KN28" s="538"/>
      <c r="KO28" s="540" t="str">
        <f t="shared" si="109"/>
        <v>0</v>
      </c>
      <c r="KP28" s="540" t="str">
        <f t="shared" si="110"/>
        <v>0</v>
      </c>
      <c r="KQ28" s="540">
        <f t="shared" si="111"/>
        <v>0</v>
      </c>
      <c r="KR28" s="540">
        <f t="shared" si="198"/>
        <v>0</v>
      </c>
      <c r="KS28" s="268">
        <f t="shared" si="199"/>
        <v>4514.3103881020015</v>
      </c>
    </row>
    <row r="29" spans="1:306" ht="15" customHeight="1">
      <c r="A29" s="270">
        <f t="shared" si="200"/>
        <v>45921</v>
      </c>
      <c r="B29" s="271" t="str">
        <f>+Report1!B29</f>
        <v>Towel</v>
      </c>
      <c r="C29" s="271" t="str">
        <f>+Report1!C29</f>
        <v>37,5/38/35</v>
      </c>
      <c r="D29" s="272">
        <f>+Report1!P29</f>
        <v>66.95</v>
      </c>
      <c r="E29" s="273">
        <f>+Report1!R29</f>
        <v>65.953999999999994</v>
      </c>
      <c r="F29" s="538">
        <v>302.32558139534899</v>
      </c>
      <c r="G29" s="539">
        <f t="shared" si="0"/>
        <v>4.5838854564597904</v>
      </c>
      <c r="H29" s="540">
        <f t="shared" si="112"/>
        <v>0</v>
      </c>
      <c r="I29" s="538">
        <v>0</v>
      </c>
      <c r="J29" s="539">
        <f t="shared" si="1"/>
        <v>0</v>
      </c>
      <c r="K29" s="540">
        <f t="shared" si="113"/>
        <v>0</v>
      </c>
      <c r="L29" s="538"/>
      <c r="M29" s="539">
        <f t="shared" si="2"/>
        <v>0</v>
      </c>
      <c r="N29" s="540">
        <f t="shared" si="114"/>
        <v>0</v>
      </c>
      <c r="O29" s="538">
        <v>6</v>
      </c>
      <c r="P29" s="539">
        <f t="shared" si="3"/>
        <v>9.097249598204811E-2</v>
      </c>
      <c r="Q29" s="540">
        <f t="shared" si="115"/>
        <v>0</v>
      </c>
      <c r="R29" s="538"/>
      <c r="S29" s="539">
        <f t="shared" si="4"/>
        <v>0</v>
      </c>
      <c r="T29" s="540">
        <f t="shared" si="116"/>
        <v>0</v>
      </c>
      <c r="U29" s="538">
        <v>10.250000000000014</v>
      </c>
      <c r="V29" s="539">
        <f t="shared" si="5"/>
        <v>0.15541134730266573</v>
      </c>
      <c r="W29" s="540">
        <f t="shared" si="117"/>
        <v>0</v>
      </c>
      <c r="X29" s="538"/>
      <c r="Y29" s="539">
        <f t="shared" si="6"/>
        <v>0</v>
      </c>
      <c r="Z29" s="540">
        <f t="shared" si="118"/>
        <v>0</v>
      </c>
      <c r="AA29" s="538"/>
      <c r="AB29" s="539">
        <f t="shared" si="7"/>
        <v>0</v>
      </c>
      <c r="AC29" s="540">
        <f t="shared" si="119"/>
        <v>0</v>
      </c>
      <c r="AD29" s="538"/>
      <c r="AE29" s="539">
        <f t="shared" si="8"/>
        <v>0</v>
      </c>
      <c r="AF29" s="540">
        <f t="shared" si="120"/>
        <v>0</v>
      </c>
      <c r="AG29" s="538"/>
      <c r="AH29" s="539">
        <f t="shared" si="9"/>
        <v>0</v>
      </c>
      <c r="AI29" s="540">
        <f t="shared" si="121"/>
        <v>0</v>
      </c>
      <c r="AJ29" s="538"/>
      <c r="AK29" s="539">
        <f t="shared" si="10"/>
        <v>0</v>
      </c>
      <c r="AL29" s="540">
        <f t="shared" si="122"/>
        <v>0</v>
      </c>
      <c r="AM29" s="538">
        <v>29.232399999999984</v>
      </c>
      <c r="AN29" s="539">
        <f t="shared" si="11"/>
        <v>0.44322406525760361</v>
      </c>
      <c r="AO29" s="540">
        <f t="shared" si="123"/>
        <v>0</v>
      </c>
      <c r="AP29" s="538"/>
      <c r="AQ29" s="539">
        <f t="shared" si="12"/>
        <v>0</v>
      </c>
      <c r="AR29" s="540">
        <f t="shared" si="124"/>
        <v>0</v>
      </c>
      <c r="AS29" s="538"/>
      <c r="AT29" s="539">
        <f t="shared" si="13"/>
        <v>0</v>
      </c>
      <c r="AU29" s="540">
        <f t="shared" si="125"/>
        <v>0</v>
      </c>
      <c r="AV29" s="538">
        <v>5.5499999999999972</v>
      </c>
      <c r="AW29" s="539">
        <f t="shared" si="14"/>
        <v>8.4149558783394446E-2</v>
      </c>
      <c r="AX29" s="540">
        <f t="shared" si="126"/>
        <v>0</v>
      </c>
      <c r="AY29" s="538">
        <v>27.139999999999986</v>
      </c>
      <c r="AZ29" s="539">
        <f t="shared" si="15"/>
        <v>0.41149892349213069</v>
      </c>
      <c r="BA29" s="540">
        <f t="shared" si="127"/>
        <v>0</v>
      </c>
      <c r="BB29" s="538"/>
      <c r="BC29" s="539">
        <f t="shared" si="16"/>
        <v>0</v>
      </c>
      <c r="BD29" s="540">
        <f t="shared" si="128"/>
        <v>0</v>
      </c>
      <c r="BE29" s="538"/>
      <c r="BF29" s="539">
        <f t="shared" si="17"/>
        <v>0</v>
      </c>
      <c r="BG29" s="540">
        <f t="shared" si="129"/>
        <v>0</v>
      </c>
      <c r="BH29" s="538"/>
      <c r="BI29" s="539">
        <f t="shared" si="18"/>
        <v>0</v>
      </c>
      <c r="BJ29" s="540">
        <f t="shared" si="130"/>
        <v>0</v>
      </c>
      <c r="BK29" s="538"/>
      <c r="BL29" s="539">
        <f t="shared" si="19"/>
        <v>0</v>
      </c>
      <c r="BM29" s="540">
        <f t="shared" si="131"/>
        <v>0</v>
      </c>
      <c r="BN29" s="538"/>
      <c r="BO29" s="539">
        <f t="shared" si="20"/>
        <v>0</v>
      </c>
      <c r="BP29" s="540">
        <f t="shared" si="132"/>
        <v>0</v>
      </c>
      <c r="BQ29" s="538"/>
      <c r="BR29" s="539">
        <f t="shared" si="21"/>
        <v>0</v>
      </c>
      <c r="BS29" s="540">
        <f t="shared" si="133"/>
        <v>0</v>
      </c>
      <c r="BT29" s="538"/>
      <c r="BU29" s="539">
        <f t="shared" si="22"/>
        <v>0</v>
      </c>
      <c r="BV29" s="540">
        <f t="shared" si="134"/>
        <v>0</v>
      </c>
      <c r="BW29" s="538"/>
      <c r="BX29" s="539">
        <f t="shared" si="23"/>
        <v>0</v>
      </c>
      <c r="BY29" s="540">
        <f t="shared" si="135"/>
        <v>0</v>
      </c>
      <c r="BZ29" s="538">
        <v>0</v>
      </c>
      <c r="CA29" s="539">
        <f t="shared" si="24"/>
        <v>0</v>
      </c>
      <c r="CB29" s="540">
        <f t="shared" si="136"/>
        <v>0</v>
      </c>
      <c r="CC29" s="538">
        <v>0</v>
      </c>
      <c r="CD29" s="539">
        <f t="shared" si="25"/>
        <v>0</v>
      </c>
      <c r="CE29" s="540">
        <f t="shared" si="137"/>
        <v>0</v>
      </c>
      <c r="CF29" s="538">
        <v>2.4000000000000004</v>
      </c>
      <c r="CG29" s="539">
        <f t="shared" si="26"/>
        <v>3.6388998392819248E-2</v>
      </c>
      <c r="CH29" s="540">
        <f t="shared" si="138"/>
        <v>0</v>
      </c>
      <c r="CI29" s="538">
        <v>0</v>
      </c>
      <c r="CJ29" s="539">
        <f t="shared" si="27"/>
        <v>0</v>
      </c>
      <c r="CK29" s="540">
        <f t="shared" si="139"/>
        <v>0</v>
      </c>
      <c r="CL29" s="538"/>
      <c r="CM29" s="539">
        <f t="shared" si="28"/>
        <v>0</v>
      </c>
      <c r="CN29" s="540">
        <f t="shared" si="140"/>
        <v>0</v>
      </c>
      <c r="CO29" s="538"/>
      <c r="CP29" s="539">
        <f t="shared" si="29"/>
        <v>0</v>
      </c>
      <c r="CQ29" s="540">
        <f t="shared" si="141"/>
        <v>0</v>
      </c>
      <c r="CR29" s="538"/>
      <c r="CS29" s="539">
        <f t="shared" si="30"/>
        <v>0</v>
      </c>
      <c r="CT29" s="540">
        <f t="shared" si="142"/>
        <v>0</v>
      </c>
      <c r="CU29" s="538"/>
      <c r="CV29" s="539">
        <f t="shared" si="31"/>
        <v>0</v>
      </c>
      <c r="CW29" s="540">
        <f t="shared" si="143"/>
        <v>0</v>
      </c>
      <c r="CX29" s="538"/>
      <c r="CY29" s="539">
        <f t="shared" si="32"/>
        <v>0</v>
      </c>
      <c r="CZ29" s="540">
        <f t="shared" si="144"/>
        <v>0</v>
      </c>
      <c r="DA29" s="538">
        <v>382.35294117647049</v>
      </c>
      <c r="DB29" s="539">
        <f t="shared" si="33"/>
        <v>5.7972669008167896</v>
      </c>
      <c r="DC29" s="540">
        <f t="shared" si="145"/>
        <v>0</v>
      </c>
      <c r="DD29" s="538"/>
      <c r="DE29" s="539">
        <f t="shared" si="34"/>
        <v>0</v>
      </c>
      <c r="DF29" s="540">
        <f t="shared" si="146"/>
        <v>0</v>
      </c>
      <c r="DG29" s="538"/>
      <c r="DH29" s="539">
        <f t="shared" si="35"/>
        <v>0</v>
      </c>
      <c r="DI29" s="540">
        <f t="shared" si="201"/>
        <v>0</v>
      </c>
      <c r="DJ29" s="538"/>
      <c r="DK29" s="539">
        <f t="shared" si="36"/>
        <v>0</v>
      </c>
      <c r="DL29" s="540">
        <f t="shared" si="147"/>
        <v>0</v>
      </c>
      <c r="DM29" s="538"/>
      <c r="DN29" s="539">
        <f t="shared" si="37"/>
        <v>0</v>
      </c>
      <c r="DO29" s="540">
        <f t="shared" si="148"/>
        <v>0</v>
      </c>
      <c r="DP29" s="538"/>
      <c r="DQ29" s="539">
        <f t="shared" si="38"/>
        <v>0</v>
      </c>
      <c r="DR29" s="540">
        <f t="shared" si="149"/>
        <v>0</v>
      </c>
      <c r="DS29" s="538"/>
      <c r="DT29" s="539">
        <f t="shared" si="39"/>
        <v>0</v>
      </c>
      <c r="DU29" s="540">
        <f t="shared" si="150"/>
        <v>0</v>
      </c>
      <c r="DV29" s="538"/>
      <c r="DW29" s="539">
        <f t="shared" si="40"/>
        <v>0</v>
      </c>
      <c r="DX29" s="540">
        <f t="shared" si="151"/>
        <v>0</v>
      </c>
      <c r="DY29" s="538"/>
      <c r="DZ29" s="539">
        <f t="shared" si="41"/>
        <v>0</v>
      </c>
      <c r="EA29" s="540">
        <f t="shared" si="152"/>
        <v>0</v>
      </c>
      <c r="EB29" s="538">
        <v>1588.0991999999999</v>
      </c>
      <c r="EC29" s="539">
        <f t="shared" si="42"/>
        <v>24.078891348515633</v>
      </c>
      <c r="ED29" s="540">
        <f t="shared" si="153"/>
        <v>0</v>
      </c>
      <c r="EE29" s="538">
        <v>11.860465116279073</v>
      </c>
      <c r="EF29" s="539">
        <f t="shared" si="43"/>
        <v>0.17982935252265328</v>
      </c>
      <c r="EG29" s="540">
        <f t="shared" si="154"/>
        <v>0</v>
      </c>
      <c r="EH29" s="538">
        <v>0</v>
      </c>
      <c r="EI29" s="539">
        <f t="shared" si="44"/>
        <v>0</v>
      </c>
      <c r="EJ29" s="540">
        <f t="shared" si="155"/>
        <v>0</v>
      </c>
      <c r="EK29" s="538"/>
      <c r="EL29" s="539">
        <f t="shared" si="45"/>
        <v>0</v>
      </c>
      <c r="EM29" s="540">
        <f t="shared" si="156"/>
        <v>0</v>
      </c>
      <c r="EN29" s="538"/>
      <c r="EO29" s="539">
        <f t="shared" si="46"/>
        <v>0</v>
      </c>
      <c r="EP29" s="540">
        <f t="shared" si="157"/>
        <v>0</v>
      </c>
      <c r="EQ29" s="538"/>
      <c r="ER29" s="539">
        <f t="shared" si="47"/>
        <v>0</v>
      </c>
      <c r="ES29" s="540">
        <f t="shared" si="158"/>
        <v>0</v>
      </c>
      <c r="ET29" s="538"/>
      <c r="EU29" s="539">
        <f t="shared" si="48"/>
        <v>0</v>
      </c>
      <c r="EV29" s="540">
        <f t="shared" si="159"/>
        <v>0</v>
      </c>
      <c r="EW29" s="538"/>
      <c r="EX29" s="539">
        <f t="shared" si="49"/>
        <v>0</v>
      </c>
      <c r="EY29" s="540">
        <f t="shared" si="160"/>
        <v>0</v>
      </c>
      <c r="EZ29" s="538"/>
      <c r="FA29" s="539">
        <f t="shared" si="50"/>
        <v>0</v>
      </c>
      <c r="FB29" s="540">
        <f t="shared" si="161"/>
        <v>0</v>
      </c>
      <c r="FC29" s="538"/>
      <c r="FD29" s="539">
        <f t="shared" si="51"/>
        <v>0</v>
      </c>
      <c r="FE29" s="540">
        <f t="shared" si="162"/>
        <v>0</v>
      </c>
      <c r="FF29" s="538"/>
      <c r="FG29" s="539">
        <f t="shared" si="52"/>
        <v>0</v>
      </c>
      <c r="FH29" s="540">
        <f t="shared" si="163"/>
        <v>0</v>
      </c>
      <c r="FI29" s="538"/>
      <c r="FJ29" s="539">
        <f t="shared" si="53"/>
        <v>0</v>
      </c>
      <c r="FK29" s="540">
        <f t="shared" si="164"/>
        <v>0</v>
      </c>
      <c r="FL29" s="538"/>
      <c r="FM29" s="539">
        <f t="shared" si="54"/>
        <v>0</v>
      </c>
      <c r="FN29" s="540">
        <f t="shared" si="165"/>
        <v>0</v>
      </c>
      <c r="FO29" s="538"/>
      <c r="FP29" s="539">
        <f t="shared" si="55"/>
        <v>0</v>
      </c>
      <c r="FQ29" s="540">
        <f t="shared" si="166"/>
        <v>0</v>
      </c>
      <c r="FR29" s="538"/>
      <c r="FS29" s="539">
        <f t="shared" si="56"/>
        <v>0</v>
      </c>
      <c r="FT29" s="540">
        <f t="shared" si="167"/>
        <v>0</v>
      </c>
      <c r="FU29" s="538"/>
      <c r="FV29" s="539">
        <f t="shared" si="57"/>
        <v>0</v>
      </c>
      <c r="FW29" s="540">
        <f t="shared" si="168"/>
        <v>0</v>
      </c>
      <c r="FX29" s="538"/>
      <c r="FY29" s="539">
        <f t="shared" si="58"/>
        <v>0</v>
      </c>
      <c r="FZ29" s="540">
        <f t="shared" si="169"/>
        <v>0</v>
      </c>
      <c r="GA29" s="538"/>
      <c r="GB29" s="539">
        <f t="shared" si="59"/>
        <v>0</v>
      </c>
      <c r="GC29" s="540">
        <f t="shared" si="170"/>
        <v>0</v>
      </c>
      <c r="GD29" s="538"/>
      <c r="GE29" s="539">
        <f t="shared" si="60"/>
        <v>0</v>
      </c>
      <c r="GF29" s="540">
        <f t="shared" si="171"/>
        <v>0</v>
      </c>
      <c r="GG29" s="538">
        <v>5</v>
      </c>
      <c r="GH29" s="539">
        <f t="shared" si="61"/>
        <v>7.5810413318373418E-2</v>
      </c>
      <c r="GI29" s="540">
        <f t="shared" si="172"/>
        <v>0</v>
      </c>
      <c r="GJ29" s="538">
        <v>5</v>
      </c>
      <c r="GK29" s="539">
        <f t="shared" si="62"/>
        <v>7.5810413318373418E-2</v>
      </c>
      <c r="GL29" s="540">
        <f t="shared" si="173"/>
        <v>0</v>
      </c>
      <c r="GM29" s="538">
        <v>5</v>
      </c>
      <c r="GN29" s="539">
        <f t="shared" ref="GN29" si="210">+GM29/$E29</f>
        <v>7.5810413318373418E-2</v>
      </c>
      <c r="GO29" s="540">
        <f t="shared" ref="GO29" si="211">+GM29*$H$8</f>
        <v>0</v>
      </c>
      <c r="GP29" s="538"/>
      <c r="GQ29" s="539">
        <f t="shared" ref="GQ29" si="212">+GP29/$E29</f>
        <v>0</v>
      </c>
      <c r="GR29" s="540">
        <f t="shared" ref="GR29" si="213">+GP29*$H$8</f>
        <v>0</v>
      </c>
      <c r="GS29" s="538"/>
      <c r="GT29" s="539">
        <f t="shared" ref="GT29" si="214">+GS29/$E29</f>
        <v>0</v>
      </c>
      <c r="GU29" s="540">
        <f t="shared" ref="GU29" si="215">+GS29*$H$8</f>
        <v>0</v>
      </c>
      <c r="GV29" s="538"/>
      <c r="GW29" s="539">
        <f t="shared" ref="GW29" si="216">+GV29/$E29</f>
        <v>0</v>
      </c>
      <c r="GX29" s="540">
        <f t="shared" ref="GX29" si="217">+GV29*$H$8</f>
        <v>0</v>
      </c>
      <c r="GY29" s="538"/>
      <c r="GZ29" s="539">
        <f t="shared" ref="GZ29" si="218">+GY29/$E29</f>
        <v>0</v>
      </c>
      <c r="HA29" s="540">
        <f t="shared" ref="HA29" si="219">+GY29*$H$8</f>
        <v>0</v>
      </c>
      <c r="HB29" s="538"/>
      <c r="HC29" s="539">
        <f t="shared" ref="HC29:HC32" si="220">+HB29/$E29</f>
        <v>0</v>
      </c>
      <c r="HD29" s="540">
        <f t="shared" ref="HD29:HD32" si="221">+HB29*$H$8</f>
        <v>0</v>
      </c>
      <c r="HE29" s="538"/>
      <c r="HF29" s="539">
        <f t="shared" ref="HF29:HF32" si="222">+HE29/$E29</f>
        <v>0</v>
      </c>
      <c r="HG29" s="540">
        <f t="shared" ref="HG29:HG32" si="223">+HE29*$H$8</f>
        <v>0</v>
      </c>
      <c r="HH29" s="538"/>
      <c r="HI29" s="539">
        <f t="shared" ref="HI29:HI32" si="224">+HH29/$E29</f>
        <v>0</v>
      </c>
      <c r="HJ29" s="540">
        <f t="shared" ref="HJ29:HJ32" si="225">+HH29*$H$8</f>
        <v>0</v>
      </c>
      <c r="HK29" s="538"/>
      <c r="HL29" s="539">
        <f t="shared" ref="HL29:HL32" si="226">+HK29/$E29</f>
        <v>0</v>
      </c>
      <c r="HM29" s="540">
        <f t="shared" si="182"/>
        <v>0</v>
      </c>
      <c r="HN29" s="538">
        <v>1822</v>
      </c>
      <c r="HO29" s="539">
        <f t="shared" si="72"/>
        <v>27.625314613215274</v>
      </c>
      <c r="HP29" s="540">
        <f t="shared" si="183"/>
        <v>0</v>
      </c>
      <c r="HQ29" s="538"/>
      <c r="HR29" s="539">
        <f t="shared" si="73"/>
        <v>0</v>
      </c>
      <c r="HS29" s="540">
        <f t="shared" si="184"/>
        <v>0</v>
      </c>
      <c r="HT29" s="538">
        <v>70</v>
      </c>
      <c r="HU29" s="539">
        <f t="shared" si="74"/>
        <v>1.0613457864572278</v>
      </c>
      <c r="HV29" s="540">
        <f t="shared" si="185"/>
        <v>0</v>
      </c>
      <c r="HW29" s="538">
        <v>10</v>
      </c>
      <c r="HX29" s="539">
        <f t="shared" si="75"/>
        <v>0.15162082663674684</v>
      </c>
      <c r="HY29" s="540">
        <f t="shared" si="186"/>
        <v>0</v>
      </c>
      <c r="HZ29" s="538">
        <v>60</v>
      </c>
      <c r="IA29" s="539">
        <f t="shared" si="76"/>
        <v>0.90972495982048107</v>
      </c>
      <c r="IB29" s="540">
        <f t="shared" si="187"/>
        <v>0</v>
      </c>
      <c r="IC29" s="538">
        <v>70</v>
      </c>
      <c r="ID29" s="539">
        <f t="shared" si="77"/>
        <v>1.0613457864572278</v>
      </c>
      <c r="IE29" s="540">
        <f t="shared" si="188"/>
        <v>0</v>
      </c>
      <c r="IF29" s="538">
        <v>0</v>
      </c>
      <c r="IG29" s="539">
        <f t="shared" si="78"/>
        <v>0</v>
      </c>
      <c r="IH29" s="540">
        <f t="shared" si="189"/>
        <v>0</v>
      </c>
      <c r="II29" s="538"/>
      <c r="IJ29" s="539">
        <f t="shared" si="79"/>
        <v>0</v>
      </c>
      <c r="IK29" s="540">
        <f t="shared" si="190"/>
        <v>0</v>
      </c>
      <c r="IL29" s="538"/>
      <c r="IM29" s="539">
        <f t="shared" si="80"/>
        <v>0</v>
      </c>
      <c r="IN29" s="540">
        <f t="shared" si="191"/>
        <v>0</v>
      </c>
      <c r="IO29" s="538">
        <v>150</v>
      </c>
      <c r="IP29" s="539">
        <f t="shared" si="81"/>
        <v>2.2743123995512025</v>
      </c>
      <c r="IQ29" s="540">
        <f t="shared" si="192"/>
        <v>0</v>
      </c>
      <c r="IR29" s="538">
        <v>10</v>
      </c>
      <c r="IS29" s="539">
        <f t="shared" si="82"/>
        <v>0.15162082663674684</v>
      </c>
      <c r="IT29" s="540">
        <f t="shared" si="193"/>
        <v>0</v>
      </c>
      <c r="IU29" s="538"/>
      <c r="IV29" s="539">
        <f t="shared" si="83"/>
        <v>0</v>
      </c>
      <c r="IW29" s="540">
        <f t="shared" si="194"/>
        <v>0</v>
      </c>
      <c r="IX29" s="538">
        <v>5</v>
      </c>
      <c r="IY29" s="539">
        <f t="shared" si="84"/>
        <v>7.5810413318373418E-2</v>
      </c>
      <c r="IZ29" s="540">
        <f t="shared" si="195"/>
        <v>0</v>
      </c>
      <c r="JA29" s="538"/>
      <c r="JB29" s="539">
        <f t="shared" si="85"/>
        <v>0</v>
      </c>
      <c r="JC29" s="540">
        <f t="shared" si="196"/>
        <v>0</v>
      </c>
      <c r="JD29" s="538"/>
      <c r="JE29" s="539">
        <f t="shared" si="86"/>
        <v>0</v>
      </c>
      <c r="JF29" s="540">
        <f t="shared" si="197"/>
        <v>0</v>
      </c>
      <c r="JG29" s="538">
        <v>40</v>
      </c>
      <c r="JH29" s="540" t="str">
        <f t="shared" si="87"/>
        <v>0</v>
      </c>
      <c r="JI29" s="540" t="str">
        <f t="shared" si="88"/>
        <v>0</v>
      </c>
      <c r="JJ29" s="538">
        <v>40</v>
      </c>
      <c r="JK29" s="540" t="str">
        <f t="shared" si="89"/>
        <v>0</v>
      </c>
      <c r="JL29" s="540" t="str">
        <f t="shared" si="90"/>
        <v>0</v>
      </c>
      <c r="JM29" s="538"/>
      <c r="JN29" s="540" t="str">
        <f t="shared" si="91"/>
        <v>0</v>
      </c>
      <c r="JO29" s="540" t="str">
        <f t="shared" si="92"/>
        <v>0</v>
      </c>
      <c r="JP29" s="538"/>
      <c r="JQ29" s="540" t="str">
        <f t="shared" si="93"/>
        <v>0</v>
      </c>
      <c r="JR29" s="540" t="str">
        <f t="shared" si="94"/>
        <v>0</v>
      </c>
      <c r="JS29" s="538"/>
      <c r="JT29" s="540" t="str">
        <f t="shared" si="95"/>
        <v>0</v>
      </c>
      <c r="JU29" s="540" t="str">
        <f t="shared" si="96"/>
        <v>0</v>
      </c>
      <c r="JV29" s="538"/>
      <c r="JW29" s="540" t="str">
        <f t="shared" si="97"/>
        <v>0</v>
      </c>
      <c r="JX29" s="540" t="str">
        <f t="shared" si="98"/>
        <v>0</v>
      </c>
      <c r="JY29" s="538"/>
      <c r="JZ29" s="540" t="str">
        <f t="shared" si="99"/>
        <v>0</v>
      </c>
      <c r="KA29" s="540" t="str">
        <f t="shared" si="100"/>
        <v>0</v>
      </c>
      <c r="KB29" s="538"/>
      <c r="KC29" s="540" t="str">
        <f t="shared" si="101"/>
        <v>0</v>
      </c>
      <c r="KD29" s="540" t="str">
        <f t="shared" si="102"/>
        <v>0</v>
      </c>
      <c r="KE29" s="538"/>
      <c r="KF29" s="540" t="str">
        <f t="shared" si="103"/>
        <v>0</v>
      </c>
      <c r="KG29" s="540" t="str">
        <f t="shared" si="104"/>
        <v>0</v>
      </c>
      <c r="KH29" s="538"/>
      <c r="KI29" s="540" t="str">
        <f t="shared" si="105"/>
        <v>0</v>
      </c>
      <c r="KJ29" s="540" t="str">
        <f t="shared" si="106"/>
        <v>0</v>
      </c>
      <c r="KK29" s="538"/>
      <c r="KL29" s="540" t="str">
        <f t="shared" si="107"/>
        <v>0</v>
      </c>
      <c r="KM29" s="540" t="str">
        <f t="shared" si="108"/>
        <v>0</v>
      </c>
      <c r="KN29" s="538"/>
      <c r="KO29" s="540" t="str">
        <f t="shared" si="109"/>
        <v>0</v>
      </c>
      <c r="KP29" s="540" t="str">
        <f t="shared" si="110"/>
        <v>0</v>
      </c>
      <c r="KQ29" s="540">
        <f t="shared" si="111"/>
        <v>0</v>
      </c>
      <c r="KR29" s="540">
        <f t="shared" si="198"/>
        <v>0</v>
      </c>
      <c r="KS29" s="268">
        <f t="shared" si="199"/>
        <v>4657.2105876880978</v>
      </c>
    </row>
    <row r="30" spans="1:306" ht="15" customHeight="1">
      <c r="A30" s="270">
        <f t="shared" si="200"/>
        <v>45922</v>
      </c>
      <c r="B30" s="271" t="str">
        <f>+Report1!B30</f>
        <v>Towel</v>
      </c>
      <c r="C30" s="271" t="str">
        <f>+Report1!C30</f>
        <v>35/34</v>
      </c>
      <c r="D30" s="272">
        <f>+Report1!P30</f>
        <v>60.861999999999995</v>
      </c>
      <c r="E30" s="273">
        <f>+Report1!R30</f>
        <v>59.715000000000003</v>
      </c>
      <c r="F30" s="538">
        <v>348.83720930232562</v>
      </c>
      <c r="G30" s="539">
        <f t="shared" si="0"/>
        <v>5.8417015708335525</v>
      </c>
      <c r="H30" s="540">
        <f t="shared" si="112"/>
        <v>0</v>
      </c>
      <c r="I30" s="538">
        <v>0</v>
      </c>
      <c r="J30" s="539">
        <f t="shared" si="1"/>
        <v>0</v>
      </c>
      <c r="K30" s="540">
        <f t="shared" si="113"/>
        <v>0</v>
      </c>
      <c r="L30" s="538"/>
      <c r="M30" s="539">
        <f t="shared" si="2"/>
        <v>0</v>
      </c>
      <c r="N30" s="540">
        <f t="shared" si="114"/>
        <v>0</v>
      </c>
      <c r="O30" s="538">
        <v>9</v>
      </c>
      <c r="P30" s="539">
        <f t="shared" si="3"/>
        <v>0.15071590052750564</v>
      </c>
      <c r="Q30" s="540">
        <f t="shared" si="115"/>
        <v>0</v>
      </c>
      <c r="R30" s="538"/>
      <c r="S30" s="539">
        <f t="shared" si="4"/>
        <v>0</v>
      </c>
      <c r="T30" s="540">
        <f t="shared" si="116"/>
        <v>0</v>
      </c>
      <c r="U30" s="538">
        <v>10.25</v>
      </c>
      <c r="V30" s="539">
        <f t="shared" si="5"/>
        <v>0.17164866448965921</v>
      </c>
      <c r="W30" s="540">
        <f t="shared" si="117"/>
        <v>0</v>
      </c>
      <c r="X30" s="538"/>
      <c r="Y30" s="539">
        <f t="shared" si="6"/>
        <v>0</v>
      </c>
      <c r="Z30" s="540">
        <f t="shared" si="118"/>
        <v>0</v>
      </c>
      <c r="AA30" s="538"/>
      <c r="AB30" s="539">
        <f t="shared" si="7"/>
        <v>0</v>
      </c>
      <c r="AC30" s="540">
        <f t="shared" si="119"/>
        <v>0</v>
      </c>
      <c r="AD30" s="538"/>
      <c r="AE30" s="539">
        <f t="shared" si="8"/>
        <v>0</v>
      </c>
      <c r="AF30" s="540">
        <f t="shared" si="120"/>
        <v>0</v>
      </c>
      <c r="AG30" s="538"/>
      <c r="AH30" s="539">
        <f t="shared" si="9"/>
        <v>0</v>
      </c>
      <c r="AI30" s="540">
        <f t="shared" si="121"/>
        <v>0</v>
      </c>
      <c r="AJ30" s="538"/>
      <c r="AK30" s="539">
        <f t="shared" si="10"/>
        <v>0</v>
      </c>
      <c r="AL30" s="540">
        <f t="shared" si="122"/>
        <v>0</v>
      </c>
      <c r="AM30" s="538">
        <v>39.424533333333443</v>
      </c>
      <c r="AN30" s="539">
        <f t="shared" si="11"/>
        <v>0.66021156046777929</v>
      </c>
      <c r="AO30" s="540">
        <f t="shared" si="123"/>
        <v>0</v>
      </c>
      <c r="AP30" s="538"/>
      <c r="AQ30" s="539">
        <f t="shared" si="12"/>
        <v>0</v>
      </c>
      <c r="AR30" s="540">
        <f t="shared" si="124"/>
        <v>0</v>
      </c>
      <c r="AS30" s="538"/>
      <c r="AT30" s="539">
        <f t="shared" si="13"/>
        <v>0</v>
      </c>
      <c r="AU30" s="540">
        <f t="shared" si="125"/>
        <v>0</v>
      </c>
      <c r="AV30" s="538">
        <v>5.5500000000000114</v>
      </c>
      <c r="AW30" s="539">
        <f t="shared" si="14"/>
        <v>9.294147199196201E-2</v>
      </c>
      <c r="AX30" s="540">
        <f t="shared" si="126"/>
        <v>0</v>
      </c>
      <c r="AY30" s="538">
        <v>37.329066666666733</v>
      </c>
      <c r="AZ30" s="539">
        <f t="shared" si="15"/>
        <v>0.62512043316866339</v>
      </c>
      <c r="BA30" s="540">
        <f t="shared" si="127"/>
        <v>0</v>
      </c>
      <c r="BB30" s="538"/>
      <c r="BC30" s="539">
        <f t="shared" si="16"/>
        <v>0</v>
      </c>
      <c r="BD30" s="540">
        <f t="shared" si="128"/>
        <v>0</v>
      </c>
      <c r="BE30" s="538"/>
      <c r="BF30" s="539">
        <f t="shared" si="17"/>
        <v>0</v>
      </c>
      <c r="BG30" s="540">
        <f t="shared" si="129"/>
        <v>0</v>
      </c>
      <c r="BH30" s="538"/>
      <c r="BI30" s="539">
        <f t="shared" si="18"/>
        <v>0</v>
      </c>
      <c r="BJ30" s="540">
        <f t="shared" si="130"/>
        <v>0</v>
      </c>
      <c r="BK30" s="538"/>
      <c r="BL30" s="539">
        <f t="shared" si="19"/>
        <v>0</v>
      </c>
      <c r="BM30" s="540">
        <f t="shared" si="131"/>
        <v>0</v>
      </c>
      <c r="BN30" s="538"/>
      <c r="BO30" s="539">
        <f t="shared" si="20"/>
        <v>0</v>
      </c>
      <c r="BP30" s="540">
        <f t="shared" si="132"/>
        <v>0</v>
      </c>
      <c r="BQ30" s="538"/>
      <c r="BR30" s="539">
        <f t="shared" si="21"/>
        <v>0</v>
      </c>
      <c r="BS30" s="540">
        <f t="shared" si="133"/>
        <v>0</v>
      </c>
      <c r="BT30" s="538"/>
      <c r="BU30" s="539">
        <f t="shared" si="22"/>
        <v>0</v>
      </c>
      <c r="BV30" s="540">
        <f t="shared" si="134"/>
        <v>0</v>
      </c>
      <c r="BW30" s="538"/>
      <c r="BX30" s="539">
        <f t="shared" si="23"/>
        <v>0</v>
      </c>
      <c r="BY30" s="540">
        <f t="shared" si="135"/>
        <v>0</v>
      </c>
      <c r="BZ30" s="538">
        <v>0</v>
      </c>
      <c r="CA30" s="539">
        <f t="shared" si="24"/>
        <v>0</v>
      </c>
      <c r="CB30" s="540">
        <f t="shared" si="136"/>
        <v>0</v>
      </c>
      <c r="CC30" s="538">
        <v>0</v>
      </c>
      <c r="CD30" s="539">
        <f t="shared" si="25"/>
        <v>0</v>
      </c>
      <c r="CE30" s="540">
        <f t="shared" si="137"/>
        <v>0</v>
      </c>
      <c r="CF30" s="538">
        <v>2.4000000000000004</v>
      </c>
      <c r="CG30" s="539">
        <f t="shared" si="26"/>
        <v>4.0190906807334843E-2</v>
      </c>
      <c r="CH30" s="540">
        <f t="shared" si="138"/>
        <v>0</v>
      </c>
      <c r="CI30" s="538">
        <v>0</v>
      </c>
      <c r="CJ30" s="539">
        <f t="shared" si="27"/>
        <v>0</v>
      </c>
      <c r="CK30" s="540">
        <f t="shared" si="139"/>
        <v>0</v>
      </c>
      <c r="CL30" s="538"/>
      <c r="CM30" s="539">
        <f t="shared" si="28"/>
        <v>0</v>
      </c>
      <c r="CN30" s="540">
        <f t="shared" si="140"/>
        <v>0</v>
      </c>
      <c r="CO30" s="538"/>
      <c r="CP30" s="539">
        <f t="shared" si="29"/>
        <v>0</v>
      </c>
      <c r="CQ30" s="540">
        <f t="shared" si="141"/>
        <v>0</v>
      </c>
      <c r="CR30" s="538"/>
      <c r="CS30" s="539">
        <f t="shared" si="30"/>
        <v>0</v>
      </c>
      <c r="CT30" s="540">
        <f t="shared" si="142"/>
        <v>0</v>
      </c>
      <c r="CU30" s="538"/>
      <c r="CV30" s="539">
        <f t="shared" si="31"/>
        <v>0</v>
      </c>
      <c r="CW30" s="540">
        <f t="shared" si="143"/>
        <v>0</v>
      </c>
      <c r="CX30" s="538"/>
      <c r="CY30" s="539">
        <f t="shared" si="32"/>
        <v>0</v>
      </c>
      <c r="CZ30" s="540">
        <f t="shared" si="144"/>
        <v>0</v>
      </c>
      <c r="DA30" s="538">
        <v>352.94117647058818</v>
      </c>
      <c r="DB30" s="539">
        <f t="shared" si="33"/>
        <v>5.9104274716668872</v>
      </c>
      <c r="DC30" s="540">
        <f t="shared" si="145"/>
        <v>0</v>
      </c>
      <c r="DD30" s="538"/>
      <c r="DE30" s="539">
        <f t="shared" si="34"/>
        <v>0</v>
      </c>
      <c r="DF30" s="540">
        <f t="shared" si="146"/>
        <v>0</v>
      </c>
      <c r="DG30" s="538"/>
      <c r="DH30" s="539">
        <f t="shared" si="35"/>
        <v>0</v>
      </c>
      <c r="DI30" s="540">
        <f t="shared" si="201"/>
        <v>0</v>
      </c>
      <c r="DJ30" s="538"/>
      <c r="DK30" s="539">
        <f t="shared" si="36"/>
        <v>0</v>
      </c>
      <c r="DL30" s="540">
        <f t="shared" si="147"/>
        <v>0</v>
      </c>
      <c r="DM30" s="538"/>
      <c r="DN30" s="539">
        <f t="shared" si="37"/>
        <v>0</v>
      </c>
      <c r="DO30" s="540">
        <f t="shared" si="148"/>
        <v>0</v>
      </c>
      <c r="DP30" s="538"/>
      <c r="DQ30" s="539">
        <f t="shared" si="38"/>
        <v>0</v>
      </c>
      <c r="DR30" s="540">
        <f t="shared" si="149"/>
        <v>0</v>
      </c>
      <c r="DS30" s="538"/>
      <c r="DT30" s="539">
        <f t="shared" si="39"/>
        <v>0</v>
      </c>
      <c r="DU30" s="540">
        <f t="shared" si="150"/>
        <v>0</v>
      </c>
      <c r="DV30" s="538"/>
      <c r="DW30" s="539">
        <f t="shared" si="40"/>
        <v>0</v>
      </c>
      <c r="DX30" s="540">
        <f t="shared" si="151"/>
        <v>0</v>
      </c>
      <c r="DY30" s="538"/>
      <c r="DZ30" s="539">
        <f t="shared" si="41"/>
        <v>0</v>
      </c>
      <c r="EA30" s="540">
        <f t="shared" si="152"/>
        <v>0</v>
      </c>
      <c r="EB30" s="538">
        <v>1329.4073176470586</v>
      </c>
      <c r="EC30" s="539">
        <f t="shared" si="42"/>
        <v>22.262535671892465</v>
      </c>
      <c r="ED30" s="540">
        <f t="shared" si="153"/>
        <v>0</v>
      </c>
      <c r="EE30" s="538">
        <v>11.860465116279059</v>
      </c>
      <c r="EF30" s="539">
        <f t="shared" si="43"/>
        <v>0.19861785340834059</v>
      </c>
      <c r="EG30" s="540">
        <f t="shared" si="154"/>
        <v>0</v>
      </c>
      <c r="EH30" s="538">
        <v>0</v>
      </c>
      <c r="EI30" s="539">
        <f t="shared" si="44"/>
        <v>0</v>
      </c>
      <c r="EJ30" s="540">
        <f t="shared" si="155"/>
        <v>0</v>
      </c>
      <c r="EK30" s="538"/>
      <c r="EL30" s="539">
        <f t="shared" si="45"/>
        <v>0</v>
      </c>
      <c r="EM30" s="540">
        <f t="shared" si="156"/>
        <v>0</v>
      </c>
      <c r="EN30" s="538"/>
      <c r="EO30" s="539">
        <f t="shared" si="46"/>
        <v>0</v>
      </c>
      <c r="EP30" s="540">
        <f t="shared" si="157"/>
        <v>0</v>
      </c>
      <c r="EQ30" s="538"/>
      <c r="ER30" s="539">
        <f t="shared" si="47"/>
        <v>0</v>
      </c>
      <c r="ES30" s="540">
        <f t="shared" si="158"/>
        <v>0</v>
      </c>
      <c r="ET30" s="538"/>
      <c r="EU30" s="539">
        <f t="shared" si="48"/>
        <v>0</v>
      </c>
      <c r="EV30" s="540">
        <f t="shared" si="159"/>
        <v>0</v>
      </c>
      <c r="EW30" s="538"/>
      <c r="EX30" s="539">
        <f t="shared" si="49"/>
        <v>0</v>
      </c>
      <c r="EY30" s="540">
        <f t="shared" si="160"/>
        <v>0</v>
      </c>
      <c r="EZ30" s="538"/>
      <c r="FA30" s="539">
        <f t="shared" si="50"/>
        <v>0</v>
      </c>
      <c r="FB30" s="540">
        <f t="shared" si="161"/>
        <v>0</v>
      </c>
      <c r="FC30" s="538"/>
      <c r="FD30" s="539">
        <f t="shared" si="51"/>
        <v>0</v>
      </c>
      <c r="FE30" s="540">
        <f t="shared" si="162"/>
        <v>0</v>
      </c>
      <c r="FF30" s="538"/>
      <c r="FG30" s="539">
        <f t="shared" si="52"/>
        <v>0</v>
      </c>
      <c r="FH30" s="540">
        <f t="shared" si="163"/>
        <v>0</v>
      </c>
      <c r="FI30" s="538"/>
      <c r="FJ30" s="539">
        <f t="shared" si="53"/>
        <v>0</v>
      </c>
      <c r="FK30" s="540">
        <f t="shared" si="164"/>
        <v>0</v>
      </c>
      <c r="FL30" s="538"/>
      <c r="FM30" s="539">
        <f t="shared" si="54"/>
        <v>0</v>
      </c>
      <c r="FN30" s="540">
        <f t="shared" si="165"/>
        <v>0</v>
      </c>
      <c r="FO30" s="538"/>
      <c r="FP30" s="539">
        <f t="shared" si="55"/>
        <v>0</v>
      </c>
      <c r="FQ30" s="540">
        <f t="shared" si="166"/>
        <v>0</v>
      </c>
      <c r="FR30" s="538"/>
      <c r="FS30" s="539">
        <f t="shared" si="56"/>
        <v>0</v>
      </c>
      <c r="FT30" s="540">
        <f t="shared" si="167"/>
        <v>0</v>
      </c>
      <c r="FU30" s="538"/>
      <c r="FV30" s="539">
        <f t="shared" si="57"/>
        <v>0</v>
      </c>
      <c r="FW30" s="540">
        <f t="shared" si="168"/>
        <v>0</v>
      </c>
      <c r="FX30" s="538"/>
      <c r="FY30" s="539">
        <f t="shared" si="58"/>
        <v>0</v>
      </c>
      <c r="FZ30" s="540">
        <f t="shared" si="169"/>
        <v>0</v>
      </c>
      <c r="GA30" s="538"/>
      <c r="GB30" s="539">
        <f t="shared" si="59"/>
        <v>0</v>
      </c>
      <c r="GC30" s="540">
        <f t="shared" si="170"/>
        <v>0</v>
      </c>
      <c r="GD30" s="538"/>
      <c r="GE30" s="539">
        <f t="shared" si="60"/>
        <v>0</v>
      </c>
      <c r="GF30" s="540">
        <f t="shared" si="171"/>
        <v>0</v>
      </c>
      <c r="GG30" s="538">
        <v>5</v>
      </c>
      <c r="GH30" s="539">
        <f t="shared" si="61"/>
        <v>8.3731055848614247E-2</v>
      </c>
      <c r="GI30" s="540">
        <f t="shared" si="172"/>
        <v>0</v>
      </c>
      <c r="GJ30" s="538">
        <v>5</v>
      </c>
      <c r="GK30" s="539">
        <f t="shared" ref="GK30:GK32" si="227">+GJ30/$E30</f>
        <v>8.3731055848614247E-2</v>
      </c>
      <c r="GL30" s="540">
        <f t="shared" ref="GL30:GL32" si="228">+GJ30*$H$8</f>
        <v>0</v>
      </c>
      <c r="GM30" s="538">
        <v>5</v>
      </c>
      <c r="GN30" s="539">
        <f t="shared" ref="GN30:GN32" si="229">+GM30/$E30</f>
        <v>8.3731055848614247E-2</v>
      </c>
      <c r="GO30" s="540">
        <f t="shared" ref="GO30:GO32" si="230">+GM30*$H$8</f>
        <v>0</v>
      </c>
      <c r="GP30" s="538"/>
      <c r="GQ30" s="539">
        <f t="shared" ref="GQ30:GQ32" si="231">+GP30/$E30</f>
        <v>0</v>
      </c>
      <c r="GR30" s="540">
        <f t="shared" ref="GR30:GR32" si="232">+GP30*$H$8</f>
        <v>0</v>
      </c>
      <c r="GS30" s="538"/>
      <c r="GT30" s="539">
        <f t="shared" ref="GT30:GT32" si="233">+GS30/$E30</f>
        <v>0</v>
      </c>
      <c r="GU30" s="540">
        <f t="shared" ref="GU30:GU32" si="234">+GS30*$H$8</f>
        <v>0</v>
      </c>
      <c r="GV30" s="538"/>
      <c r="GW30" s="539">
        <f t="shared" ref="GW30:GW32" si="235">+GV30/$E30</f>
        <v>0</v>
      </c>
      <c r="GX30" s="540">
        <f t="shared" ref="GX30:GX32" si="236">+GV30*$H$8</f>
        <v>0</v>
      </c>
      <c r="GY30" s="538"/>
      <c r="GZ30" s="539">
        <f t="shared" ref="GZ30:GZ32" si="237">+GY30/$E30</f>
        <v>0</v>
      </c>
      <c r="HA30" s="540">
        <f t="shared" ref="HA30:HA32" si="238">+GY30*$H$8</f>
        <v>0</v>
      </c>
      <c r="HB30" s="538"/>
      <c r="HC30" s="539">
        <f t="shared" si="220"/>
        <v>0</v>
      </c>
      <c r="HD30" s="540">
        <f t="shared" si="221"/>
        <v>0</v>
      </c>
      <c r="HE30" s="538"/>
      <c r="HF30" s="539">
        <f t="shared" si="222"/>
        <v>0</v>
      </c>
      <c r="HG30" s="540">
        <f t="shared" si="223"/>
        <v>0</v>
      </c>
      <c r="HH30" s="538"/>
      <c r="HI30" s="539">
        <f t="shared" si="224"/>
        <v>0</v>
      </c>
      <c r="HJ30" s="540">
        <f t="shared" si="225"/>
        <v>0</v>
      </c>
      <c r="HK30" s="538"/>
      <c r="HL30" s="539">
        <f t="shared" si="226"/>
        <v>0</v>
      </c>
      <c r="HM30" s="540">
        <f t="shared" si="182"/>
        <v>0</v>
      </c>
      <c r="HN30" s="538">
        <v>2822</v>
      </c>
      <c r="HO30" s="539">
        <f t="shared" si="72"/>
        <v>47.25780792095788</v>
      </c>
      <c r="HP30" s="540">
        <f t="shared" si="183"/>
        <v>0</v>
      </c>
      <c r="HQ30" s="538"/>
      <c r="HR30" s="539">
        <f t="shared" si="73"/>
        <v>0</v>
      </c>
      <c r="HS30" s="540">
        <f t="shared" si="184"/>
        <v>0</v>
      </c>
      <c r="HT30" s="538">
        <v>70</v>
      </c>
      <c r="HU30" s="539">
        <f t="shared" si="74"/>
        <v>1.1722347818805994</v>
      </c>
      <c r="HV30" s="540">
        <f t="shared" si="185"/>
        <v>0</v>
      </c>
      <c r="HW30" s="538">
        <v>10</v>
      </c>
      <c r="HX30" s="539">
        <f t="shared" si="75"/>
        <v>0.16746211169722849</v>
      </c>
      <c r="HY30" s="540">
        <f t="shared" si="186"/>
        <v>0</v>
      </c>
      <c r="HZ30" s="538">
        <v>60</v>
      </c>
      <c r="IA30" s="539">
        <f t="shared" si="76"/>
        <v>1.004772670183371</v>
      </c>
      <c r="IB30" s="540">
        <f t="shared" si="187"/>
        <v>0</v>
      </c>
      <c r="IC30" s="538">
        <v>60</v>
      </c>
      <c r="ID30" s="539">
        <f t="shared" si="77"/>
        <v>1.004772670183371</v>
      </c>
      <c r="IE30" s="540">
        <f t="shared" si="188"/>
        <v>0</v>
      </c>
      <c r="IF30" s="538">
        <v>0</v>
      </c>
      <c r="IG30" s="539">
        <f t="shared" si="78"/>
        <v>0</v>
      </c>
      <c r="IH30" s="540">
        <f t="shared" si="189"/>
        <v>0</v>
      </c>
      <c r="II30" s="538"/>
      <c r="IJ30" s="539">
        <f t="shared" si="79"/>
        <v>0</v>
      </c>
      <c r="IK30" s="540">
        <f t="shared" si="190"/>
        <v>0</v>
      </c>
      <c r="IL30" s="538"/>
      <c r="IM30" s="539">
        <f t="shared" si="80"/>
        <v>0</v>
      </c>
      <c r="IN30" s="540">
        <f t="shared" si="191"/>
        <v>0</v>
      </c>
      <c r="IO30" s="538">
        <v>150</v>
      </c>
      <c r="IP30" s="539">
        <f t="shared" si="81"/>
        <v>2.5119316754584275</v>
      </c>
      <c r="IQ30" s="540">
        <f t="shared" si="192"/>
        <v>0</v>
      </c>
      <c r="IR30" s="538">
        <v>10</v>
      </c>
      <c r="IS30" s="539">
        <f t="shared" si="82"/>
        <v>0.16746211169722849</v>
      </c>
      <c r="IT30" s="540">
        <f t="shared" si="193"/>
        <v>0</v>
      </c>
      <c r="IU30" s="538"/>
      <c r="IV30" s="539">
        <f t="shared" si="83"/>
        <v>0</v>
      </c>
      <c r="IW30" s="540">
        <f t="shared" si="194"/>
        <v>0</v>
      </c>
      <c r="IX30" s="538">
        <v>5</v>
      </c>
      <c r="IY30" s="539">
        <f t="shared" si="84"/>
        <v>8.3731055848614247E-2</v>
      </c>
      <c r="IZ30" s="540">
        <f t="shared" si="195"/>
        <v>0</v>
      </c>
      <c r="JA30" s="538"/>
      <c r="JB30" s="539">
        <f t="shared" si="85"/>
        <v>0</v>
      </c>
      <c r="JC30" s="540">
        <f t="shared" si="196"/>
        <v>0</v>
      </c>
      <c r="JD30" s="538"/>
      <c r="JE30" s="539">
        <f t="shared" si="86"/>
        <v>0</v>
      </c>
      <c r="JF30" s="540">
        <f t="shared" si="197"/>
        <v>0</v>
      </c>
      <c r="JG30" s="538">
        <v>35</v>
      </c>
      <c r="JH30" s="540" t="str">
        <f t="shared" si="87"/>
        <v>0</v>
      </c>
      <c r="JI30" s="540" t="str">
        <f t="shared" si="88"/>
        <v>0</v>
      </c>
      <c r="JJ30" s="538">
        <v>40</v>
      </c>
      <c r="JK30" s="540" t="str">
        <f t="shared" si="89"/>
        <v>0</v>
      </c>
      <c r="JL30" s="540" t="str">
        <f t="shared" si="90"/>
        <v>0</v>
      </c>
      <c r="JM30" s="538"/>
      <c r="JN30" s="540" t="str">
        <f t="shared" si="91"/>
        <v>0</v>
      </c>
      <c r="JO30" s="540" t="str">
        <f t="shared" si="92"/>
        <v>0</v>
      </c>
      <c r="JP30" s="538"/>
      <c r="JQ30" s="540" t="str">
        <f t="shared" si="93"/>
        <v>0</v>
      </c>
      <c r="JR30" s="540" t="str">
        <f t="shared" si="94"/>
        <v>0</v>
      </c>
      <c r="JS30" s="538"/>
      <c r="JT30" s="540" t="str">
        <f t="shared" si="95"/>
        <v>0</v>
      </c>
      <c r="JU30" s="540" t="str">
        <f t="shared" si="96"/>
        <v>0</v>
      </c>
      <c r="JV30" s="538"/>
      <c r="JW30" s="540" t="str">
        <f t="shared" si="97"/>
        <v>0</v>
      </c>
      <c r="JX30" s="540" t="str">
        <f t="shared" si="98"/>
        <v>0</v>
      </c>
      <c r="JY30" s="538"/>
      <c r="JZ30" s="540" t="str">
        <f t="shared" si="99"/>
        <v>0</v>
      </c>
      <c r="KA30" s="540" t="str">
        <f t="shared" si="100"/>
        <v>0</v>
      </c>
      <c r="KB30" s="538"/>
      <c r="KC30" s="540" t="str">
        <f t="shared" si="101"/>
        <v>0</v>
      </c>
      <c r="KD30" s="540" t="str">
        <f t="shared" si="102"/>
        <v>0</v>
      </c>
      <c r="KE30" s="538"/>
      <c r="KF30" s="540" t="str">
        <f t="shared" si="103"/>
        <v>0</v>
      </c>
      <c r="KG30" s="540" t="str">
        <f t="shared" si="104"/>
        <v>0</v>
      </c>
      <c r="KH30" s="538"/>
      <c r="KI30" s="540" t="str">
        <f t="shared" si="105"/>
        <v>0</v>
      </c>
      <c r="KJ30" s="540" t="str">
        <f t="shared" si="106"/>
        <v>0</v>
      </c>
      <c r="KK30" s="538"/>
      <c r="KL30" s="540" t="str">
        <f t="shared" si="107"/>
        <v>0</v>
      </c>
      <c r="KM30" s="540" t="str">
        <f t="shared" si="108"/>
        <v>0</v>
      </c>
      <c r="KN30" s="538"/>
      <c r="KO30" s="540" t="str">
        <f t="shared" si="109"/>
        <v>0</v>
      </c>
      <c r="KP30" s="540" t="str">
        <f t="shared" si="110"/>
        <v>0</v>
      </c>
      <c r="KQ30" s="540">
        <f t="shared" si="111"/>
        <v>0</v>
      </c>
      <c r="KR30" s="540">
        <f t="shared" si="198"/>
        <v>0</v>
      </c>
      <c r="KS30" s="268">
        <f t="shared" si="199"/>
        <v>5423.9997685362514</v>
      </c>
    </row>
    <row r="31" spans="1:306" ht="15" customHeight="1">
      <c r="A31" s="270">
        <f t="shared" si="200"/>
        <v>45923</v>
      </c>
      <c r="B31" s="271" t="str">
        <f>+Report1!B31</f>
        <v>Towel</v>
      </c>
      <c r="C31" s="271" t="str">
        <f>+Report1!C31</f>
        <v>34/33,5</v>
      </c>
      <c r="D31" s="272">
        <f>+Report1!P31</f>
        <v>66.896999999999991</v>
      </c>
      <c r="E31" s="273">
        <f>+Report1!R31</f>
        <v>63.835999999999999</v>
      </c>
      <c r="F31" s="538">
        <v>302.32558139534899</v>
      </c>
      <c r="G31" s="539">
        <f t="shared" si="0"/>
        <v>4.7359731404747949</v>
      </c>
      <c r="H31" s="540">
        <f t="shared" si="112"/>
        <v>0</v>
      </c>
      <c r="I31" s="538">
        <v>0</v>
      </c>
      <c r="J31" s="539">
        <f t="shared" si="1"/>
        <v>0</v>
      </c>
      <c r="K31" s="540">
        <f t="shared" si="113"/>
        <v>0</v>
      </c>
      <c r="L31" s="538"/>
      <c r="M31" s="539">
        <f t="shared" si="2"/>
        <v>0</v>
      </c>
      <c r="N31" s="540">
        <f t="shared" si="114"/>
        <v>0</v>
      </c>
      <c r="O31" s="538">
        <v>9</v>
      </c>
      <c r="P31" s="539">
        <f t="shared" si="3"/>
        <v>0.14098627733567268</v>
      </c>
      <c r="Q31" s="540">
        <f t="shared" si="115"/>
        <v>0</v>
      </c>
      <c r="R31" s="538"/>
      <c r="S31" s="539">
        <f t="shared" si="4"/>
        <v>0</v>
      </c>
      <c r="T31" s="540">
        <f t="shared" si="116"/>
        <v>0</v>
      </c>
      <c r="U31" s="538">
        <v>10.25</v>
      </c>
      <c r="V31" s="539">
        <f t="shared" si="5"/>
        <v>0.16056770474340498</v>
      </c>
      <c r="W31" s="540">
        <f t="shared" si="117"/>
        <v>0</v>
      </c>
      <c r="X31" s="538"/>
      <c r="Y31" s="539">
        <f t="shared" si="6"/>
        <v>0</v>
      </c>
      <c r="Z31" s="540">
        <f t="shared" si="118"/>
        <v>0</v>
      </c>
      <c r="AA31" s="538"/>
      <c r="AB31" s="539">
        <f t="shared" si="7"/>
        <v>0</v>
      </c>
      <c r="AC31" s="540">
        <f t="shared" si="119"/>
        <v>0</v>
      </c>
      <c r="AD31" s="538"/>
      <c r="AE31" s="539">
        <f t="shared" si="8"/>
        <v>0</v>
      </c>
      <c r="AF31" s="540">
        <f t="shared" si="120"/>
        <v>0</v>
      </c>
      <c r="AG31" s="538"/>
      <c r="AH31" s="539">
        <f t="shared" si="9"/>
        <v>0</v>
      </c>
      <c r="AI31" s="540">
        <f t="shared" si="121"/>
        <v>0</v>
      </c>
      <c r="AJ31" s="538"/>
      <c r="AK31" s="539">
        <f t="shared" si="10"/>
        <v>0</v>
      </c>
      <c r="AL31" s="540">
        <f t="shared" si="122"/>
        <v>0</v>
      </c>
      <c r="AM31" s="538">
        <v>15.769230769230717</v>
      </c>
      <c r="AN31" s="539">
        <f t="shared" si="11"/>
        <v>0.24702723806677607</v>
      </c>
      <c r="AO31" s="540">
        <f t="shared" si="123"/>
        <v>0</v>
      </c>
      <c r="AP31" s="538"/>
      <c r="AQ31" s="539">
        <f t="shared" si="12"/>
        <v>0</v>
      </c>
      <c r="AR31" s="540">
        <f t="shared" si="124"/>
        <v>0</v>
      </c>
      <c r="AS31" s="538"/>
      <c r="AT31" s="539">
        <f t="shared" si="13"/>
        <v>0</v>
      </c>
      <c r="AU31" s="540">
        <f t="shared" si="125"/>
        <v>0</v>
      </c>
      <c r="AV31" s="538">
        <v>5.5499999999999972</v>
      </c>
      <c r="AW31" s="539">
        <f t="shared" si="14"/>
        <v>8.694153769033143E-2</v>
      </c>
      <c r="AX31" s="540">
        <f t="shared" si="126"/>
        <v>0</v>
      </c>
      <c r="AY31" s="538">
        <v>25.666666666666629</v>
      </c>
      <c r="AZ31" s="539">
        <f t="shared" si="15"/>
        <v>0.40207197610543627</v>
      </c>
      <c r="BA31" s="540">
        <f t="shared" si="127"/>
        <v>0</v>
      </c>
      <c r="BB31" s="538"/>
      <c r="BC31" s="539">
        <f t="shared" si="16"/>
        <v>0</v>
      </c>
      <c r="BD31" s="540">
        <f t="shared" si="128"/>
        <v>0</v>
      </c>
      <c r="BE31" s="538"/>
      <c r="BF31" s="539">
        <f t="shared" si="17"/>
        <v>0</v>
      </c>
      <c r="BG31" s="540">
        <f t="shared" si="129"/>
        <v>0</v>
      </c>
      <c r="BH31" s="538"/>
      <c r="BI31" s="539">
        <f t="shared" si="18"/>
        <v>0</v>
      </c>
      <c r="BJ31" s="540">
        <f t="shared" si="130"/>
        <v>0</v>
      </c>
      <c r="BK31" s="538"/>
      <c r="BL31" s="539">
        <f t="shared" si="19"/>
        <v>0</v>
      </c>
      <c r="BM31" s="540">
        <f t="shared" si="131"/>
        <v>0</v>
      </c>
      <c r="BN31" s="538"/>
      <c r="BO31" s="539">
        <f t="shared" si="20"/>
        <v>0</v>
      </c>
      <c r="BP31" s="540">
        <f t="shared" si="132"/>
        <v>0</v>
      </c>
      <c r="BQ31" s="538"/>
      <c r="BR31" s="539">
        <f t="shared" si="21"/>
        <v>0</v>
      </c>
      <c r="BS31" s="540">
        <f t="shared" si="133"/>
        <v>0</v>
      </c>
      <c r="BT31" s="538"/>
      <c r="BU31" s="539">
        <f t="shared" si="22"/>
        <v>0</v>
      </c>
      <c r="BV31" s="540">
        <f t="shared" si="134"/>
        <v>0</v>
      </c>
      <c r="BW31" s="538"/>
      <c r="BX31" s="539">
        <f t="shared" si="23"/>
        <v>0</v>
      </c>
      <c r="BY31" s="540">
        <f t="shared" si="135"/>
        <v>0</v>
      </c>
      <c r="BZ31" s="538">
        <v>0</v>
      </c>
      <c r="CA31" s="539">
        <f t="shared" si="24"/>
        <v>0</v>
      </c>
      <c r="CB31" s="540">
        <f t="shared" si="136"/>
        <v>0</v>
      </c>
      <c r="CC31" s="538">
        <v>0</v>
      </c>
      <c r="CD31" s="539">
        <f t="shared" si="25"/>
        <v>0</v>
      </c>
      <c r="CE31" s="540">
        <f t="shared" si="137"/>
        <v>0</v>
      </c>
      <c r="CF31" s="538">
        <v>2.3999999999999986</v>
      </c>
      <c r="CG31" s="539">
        <f t="shared" si="26"/>
        <v>3.7596340622846024E-2</v>
      </c>
      <c r="CH31" s="540">
        <f t="shared" si="138"/>
        <v>0</v>
      </c>
      <c r="CI31" s="538">
        <v>0</v>
      </c>
      <c r="CJ31" s="539">
        <f t="shared" si="27"/>
        <v>0</v>
      </c>
      <c r="CK31" s="540">
        <f t="shared" si="139"/>
        <v>0</v>
      </c>
      <c r="CL31" s="538"/>
      <c r="CM31" s="539">
        <f t="shared" si="28"/>
        <v>0</v>
      </c>
      <c r="CN31" s="540">
        <f t="shared" si="140"/>
        <v>0</v>
      </c>
      <c r="CO31" s="538"/>
      <c r="CP31" s="539">
        <f t="shared" si="29"/>
        <v>0</v>
      </c>
      <c r="CQ31" s="540">
        <f t="shared" si="141"/>
        <v>0</v>
      </c>
      <c r="CR31" s="538"/>
      <c r="CS31" s="539">
        <f t="shared" si="30"/>
        <v>0</v>
      </c>
      <c r="CT31" s="540">
        <f t="shared" si="142"/>
        <v>0</v>
      </c>
      <c r="CU31" s="538"/>
      <c r="CV31" s="539">
        <f t="shared" si="31"/>
        <v>0</v>
      </c>
      <c r="CW31" s="540">
        <f t="shared" si="143"/>
        <v>0</v>
      </c>
      <c r="CX31" s="538"/>
      <c r="CY31" s="539">
        <f t="shared" si="32"/>
        <v>0</v>
      </c>
      <c r="CZ31" s="540">
        <f t="shared" si="144"/>
        <v>0</v>
      </c>
      <c r="DA31" s="538">
        <v>397.05882352941171</v>
      </c>
      <c r="DB31" s="539">
        <f t="shared" si="33"/>
        <v>6.2199828236326171</v>
      </c>
      <c r="DC31" s="540">
        <f t="shared" si="145"/>
        <v>0</v>
      </c>
      <c r="DD31" s="538"/>
      <c r="DE31" s="539">
        <f t="shared" si="34"/>
        <v>0</v>
      </c>
      <c r="DF31" s="540">
        <f t="shared" si="146"/>
        <v>0</v>
      </c>
      <c r="DG31" s="538"/>
      <c r="DH31" s="539">
        <f t="shared" si="35"/>
        <v>0</v>
      </c>
      <c r="DI31" s="540">
        <f t="shared" si="201"/>
        <v>0</v>
      </c>
      <c r="DJ31" s="538"/>
      <c r="DK31" s="539">
        <f t="shared" si="36"/>
        <v>0</v>
      </c>
      <c r="DL31" s="540">
        <f t="shared" si="147"/>
        <v>0</v>
      </c>
      <c r="DM31" s="538"/>
      <c r="DN31" s="539">
        <f t="shared" si="37"/>
        <v>0</v>
      </c>
      <c r="DO31" s="540">
        <f t="shared" si="148"/>
        <v>0</v>
      </c>
      <c r="DP31" s="538"/>
      <c r="DQ31" s="539">
        <f t="shared" si="38"/>
        <v>0</v>
      </c>
      <c r="DR31" s="540">
        <f t="shared" si="149"/>
        <v>0</v>
      </c>
      <c r="DS31" s="538"/>
      <c r="DT31" s="539">
        <f t="shared" si="39"/>
        <v>0</v>
      </c>
      <c r="DU31" s="540">
        <f t="shared" si="150"/>
        <v>0</v>
      </c>
      <c r="DV31" s="538"/>
      <c r="DW31" s="539">
        <f t="shared" si="40"/>
        <v>0</v>
      </c>
      <c r="DX31" s="540">
        <f t="shared" si="151"/>
        <v>0</v>
      </c>
      <c r="DY31" s="538"/>
      <c r="DZ31" s="539">
        <f t="shared" si="41"/>
        <v>0</v>
      </c>
      <c r="EA31" s="540">
        <f t="shared" si="152"/>
        <v>0</v>
      </c>
      <c r="EB31" s="538">
        <v>1482.3529411764709</v>
      </c>
      <c r="EC31" s="539">
        <f t="shared" si="42"/>
        <v>23.221269208228446</v>
      </c>
      <c r="ED31" s="540">
        <f t="shared" si="153"/>
        <v>0</v>
      </c>
      <c r="EE31" s="538">
        <v>11.860465116279073</v>
      </c>
      <c r="EF31" s="539">
        <f t="shared" si="43"/>
        <v>0.18579586935708806</v>
      </c>
      <c r="EG31" s="540">
        <f t="shared" si="154"/>
        <v>0</v>
      </c>
      <c r="EH31" s="538">
        <v>0</v>
      </c>
      <c r="EI31" s="539">
        <f t="shared" si="44"/>
        <v>0</v>
      </c>
      <c r="EJ31" s="540">
        <f t="shared" si="155"/>
        <v>0</v>
      </c>
      <c r="EK31" s="538"/>
      <c r="EL31" s="539">
        <f t="shared" si="45"/>
        <v>0</v>
      </c>
      <c r="EM31" s="540">
        <f t="shared" si="156"/>
        <v>0</v>
      </c>
      <c r="EN31" s="538"/>
      <c r="EO31" s="539">
        <f t="shared" si="46"/>
        <v>0</v>
      </c>
      <c r="EP31" s="540">
        <f t="shared" si="157"/>
        <v>0</v>
      </c>
      <c r="EQ31" s="538"/>
      <c r="ER31" s="539">
        <f t="shared" si="47"/>
        <v>0</v>
      </c>
      <c r="ES31" s="540">
        <f t="shared" si="158"/>
        <v>0</v>
      </c>
      <c r="ET31" s="538"/>
      <c r="EU31" s="539">
        <f t="shared" si="48"/>
        <v>0</v>
      </c>
      <c r="EV31" s="540">
        <f t="shared" si="159"/>
        <v>0</v>
      </c>
      <c r="EW31" s="538"/>
      <c r="EX31" s="539">
        <f t="shared" si="49"/>
        <v>0</v>
      </c>
      <c r="EY31" s="540">
        <f t="shared" si="160"/>
        <v>0</v>
      </c>
      <c r="EZ31" s="538"/>
      <c r="FA31" s="539">
        <f t="shared" si="50"/>
        <v>0</v>
      </c>
      <c r="FB31" s="540">
        <f t="shared" si="161"/>
        <v>0</v>
      </c>
      <c r="FC31" s="538"/>
      <c r="FD31" s="539">
        <f t="shared" si="51"/>
        <v>0</v>
      </c>
      <c r="FE31" s="540">
        <f t="shared" si="162"/>
        <v>0</v>
      </c>
      <c r="FF31" s="538"/>
      <c r="FG31" s="539">
        <f t="shared" si="52"/>
        <v>0</v>
      </c>
      <c r="FH31" s="540">
        <f t="shared" si="163"/>
        <v>0</v>
      </c>
      <c r="FI31" s="538"/>
      <c r="FJ31" s="539">
        <f t="shared" si="53"/>
        <v>0</v>
      </c>
      <c r="FK31" s="540">
        <f t="shared" si="164"/>
        <v>0</v>
      </c>
      <c r="FL31" s="538"/>
      <c r="FM31" s="539">
        <f t="shared" si="54"/>
        <v>0</v>
      </c>
      <c r="FN31" s="540">
        <f t="shared" si="165"/>
        <v>0</v>
      </c>
      <c r="FO31" s="538"/>
      <c r="FP31" s="539">
        <f t="shared" si="55"/>
        <v>0</v>
      </c>
      <c r="FQ31" s="540">
        <f t="shared" si="166"/>
        <v>0</v>
      </c>
      <c r="FR31" s="538"/>
      <c r="FS31" s="539">
        <f t="shared" si="56"/>
        <v>0</v>
      </c>
      <c r="FT31" s="540">
        <f t="shared" si="167"/>
        <v>0</v>
      </c>
      <c r="FU31" s="538"/>
      <c r="FV31" s="539">
        <f t="shared" si="57"/>
        <v>0</v>
      </c>
      <c r="FW31" s="540">
        <f t="shared" si="168"/>
        <v>0</v>
      </c>
      <c r="FX31" s="538"/>
      <c r="FY31" s="539">
        <f t="shared" si="58"/>
        <v>0</v>
      </c>
      <c r="FZ31" s="540">
        <f t="shared" si="169"/>
        <v>0</v>
      </c>
      <c r="GA31" s="538"/>
      <c r="GB31" s="539">
        <f t="shared" si="59"/>
        <v>0</v>
      </c>
      <c r="GC31" s="540">
        <f t="shared" si="170"/>
        <v>0</v>
      </c>
      <c r="GD31" s="538"/>
      <c r="GE31" s="539">
        <f t="shared" si="60"/>
        <v>0</v>
      </c>
      <c r="GF31" s="540">
        <f t="shared" si="171"/>
        <v>0</v>
      </c>
      <c r="GG31" s="538">
        <v>5</v>
      </c>
      <c r="GH31" s="539">
        <f t="shared" si="61"/>
        <v>7.8325709630929261E-2</v>
      </c>
      <c r="GI31" s="540">
        <f t="shared" si="172"/>
        <v>0</v>
      </c>
      <c r="GJ31" s="538">
        <v>5</v>
      </c>
      <c r="GK31" s="539">
        <f t="shared" si="227"/>
        <v>7.8325709630929261E-2</v>
      </c>
      <c r="GL31" s="540">
        <f t="shared" si="228"/>
        <v>0</v>
      </c>
      <c r="GM31" s="538">
        <v>5</v>
      </c>
      <c r="GN31" s="539">
        <f t="shared" si="229"/>
        <v>7.8325709630929261E-2</v>
      </c>
      <c r="GO31" s="540">
        <f t="shared" si="230"/>
        <v>0</v>
      </c>
      <c r="GP31" s="538"/>
      <c r="GQ31" s="539">
        <f t="shared" si="231"/>
        <v>0</v>
      </c>
      <c r="GR31" s="540">
        <f t="shared" si="232"/>
        <v>0</v>
      </c>
      <c r="GS31" s="538"/>
      <c r="GT31" s="539">
        <f t="shared" si="233"/>
        <v>0</v>
      </c>
      <c r="GU31" s="540">
        <f t="shared" si="234"/>
        <v>0</v>
      </c>
      <c r="GV31" s="538"/>
      <c r="GW31" s="539">
        <f t="shared" si="235"/>
        <v>0</v>
      </c>
      <c r="GX31" s="540">
        <f t="shared" si="236"/>
        <v>0</v>
      </c>
      <c r="GY31" s="538"/>
      <c r="GZ31" s="539">
        <f t="shared" si="237"/>
        <v>0</v>
      </c>
      <c r="HA31" s="540">
        <f t="shared" si="238"/>
        <v>0</v>
      </c>
      <c r="HB31" s="538"/>
      <c r="HC31" s="539">
        <f t="shared" si="220"/>
        <v>0</v>
      </c>
      <c r="HD31" s="540">
        <f t="shared" si="221"/>
        <v>0</v>
      </c>
      <c r="HE31" s="538"/>
      <c r="HF31" s="539">
        <f t="shared" si="222"/>
        <v>0</v>
      </c>
      <c r="HG31" s="540">
        <f t="shared" si="223"/>
        <v>0</v>
      </c>
      <c r="HH31" s="538"/>
      <c r="HI31" s="539">
        <f t="shared" si="224"/>
        <v>0</v>
      </c>
      <c r="HJ31" s="540">
        <f t="shared" si="225"/>
        <v>0</v>
      </c>
      <c r="HK31" s="538"/>
      <c r="HL31" s="539">
        <f t="shared" si="226"/>
        <v>0</v>
      </c>
      <c r="HM31" s="540">
        <f t="shared" si="182"/>
        <v>0</v>
      </c>
      <c r="HN31" s="538">
        <v>1722</v>
      </c>
      <c r="HO31" s="539">
        <f t="shared" si="72"/>
        <v>26.975374396892036</v>
      </c>
      <c r="HP31" s="540">
        <f t="shared" si="183"/>
        <v>0</v>
      </c>
      <c r="HQ31" s="538"/>
      <c r="HR31" s="539">
        <f t="shared" si="73"/>
        <v>0</v>
      </c>
      <c r="HS31" s="540">
        <f t="shared" si="184"/>
        <v>0</v>
      </c>
      <c r="HT31" s="538">
        <v>70</v>
      </c>
      <c r="HU31" s="539">
        <f t="shared" si="74"/>
        <v>1.0965599348330095</v>
      </c>
      <c r="HV31" s="540">
        <f t="shared" si="185"/>
        <v>0</v>
      </c>
      <c r="HW31" s="538">
        <v>10</v>
      </c>
      <c r="HX31" s="539">
        <f t="shared" si="75"/>
        <v>0.15665141926185852</v>
      </c>
      <c r="HY31" s="540">
        <f t="shared" si="186"/>
        <v>0</v>
      </c>
      <c r="HZ31" s="538">
        <v>40</v>
      </c>
      <c r="IA31" s="539">
        <f t="shared" si="76"/>
        <v>0.62660567704743408</v>
      </c>
      <c r="IB31" s="540">
        <f t="shared" si="187"/>
        <v>0</v>
      </c>
      <c r="IC31" s="538">
        <v>60</v>
      </c>
      <c r="ID31" s="539">
        <f t="shared" si="77"/>
        <v>0.93990851557115107</v>
      </c>
      <c r="IE31" s="540">
        <f t="shared" si="188"/>
        <v>0</v>
      </c>
      <c r="IF31" s="538">
        <v>0</v>
      </c>
      <c r="IG31" s="539">
        <f t="shared" si="78"/>
        <v>0</v>
      </c>
      <c r="IH31" s="540">
        <f t="shared" si="189"/>
        <v>0</v>
      </c>
      <c r="II31" s="538"/>
      <c r="IJ31" s="539">
        <f t="shared" si="79"/>
        <v>0</v>
      </c>
      <c r="IK31" s="540">
        <f t="shared" si="190"/>
        <v>0</v>
      </c>
      <c r="IL31" s="538"/>
      <c r="IM31" s="539">
        <f t="shared" si="80"/>
        <v>0</v>
      </c>
      <c r="IN31" s="540">
        <f t="shared" si="191"/>
        <v>0</v>
      </c>
      <c r="IO31" s="538">
        <v>150</v>
      </c>
      <c r="IP31" s="539">
        <f t="shared" si="81"/>
        <v>2.3497712889278777</v>
      </c>
      <c r="IQ31" s="540">
        <f t="shared" si="192"/>
        <v>0</v>
      </c>
      <c r="IR31" s="538">
        <v>10</v>
      </c>
      <c r="IS31" s="539">
        <f t="shared" si="82"/>
        <v>0.15665141926185852</v>
      </c>
      <c r="IT31" s="540">
        <f t="shared" si="193"/>
        <v>0</v>
      </c>
      <c r="IU31" s="538"/>
      <c r="IV31" s="539">
        <f t="shared" si="83"/>
        <v>0</v>
      </c>
      <c r="IW31" s="540">
        <f t="shared" si="194"/>
        <v>0</v>
      </c>
      <c r="IX31" s="538">
        <v>5</v>
      </c>
      <c r="IY31" s="539">
        <f t="shared" si="84"/>
        <v>7.8325709630929261E-2</v>
      </c>
      <c r="IZ31" s="540">
        <f t="shared" si="195"/>
        <v>0</v>
      </c>
      <c r="JA31" s="538"/>
      <c r="JB31" s="539">
        <f t="shared" si="85"/>
        <v>0</v>
      </c>
      <c r="JC31" s="540">
        <f t="shared" si="196"/>
        <v>0</v>
      </c>
      <c r="JD31" s="538"/>
      <c r="JE31" s="539">
        <f t="shared" si="86"/>
        <v>0</v>
      </c>
      <c r="JF31" s="540">
        <f t="shared" si="197"/>
        <v>0</v>
      </c>
      <c r="JG31" s="538">
        <v>35</v>
      </c>
      <c r="JH31" s="540" t="str">
        <f t="shared" si="87"/>
        <v>0</v>
      </c>
      <c r="JI31" s="540" t="str">
        <f t="shared" si="88"/>
        <v>0</v>
      </c>
      <c r="JJ31" s="538">
        <v>40</v>
      </c>
      <c r="JK31" s="540" t="str">
        <f t="shared" si="89"/>
        <v>0</v>
      </c>
      <c r="JL31" s="540" t="str">
        <f t="shared" si="90"/>
        <v>0</v>
      </c>
      <c r="JM31" s="538"/>
      <c r="JN31" s="540" t="str">
        <f t="shared" si="91"/>
        <v>0</v>
      </c>
      <c r="JO31" s="540" t="str">
        <f t="shared" si="92"/>
        <v>0</v>
      </c>
      <c r="JP31" s="538"/>
      <c r="JQ31" s="540" t="str">
        <f t="shared" si="93"/>
        <v>0</v>
      </c>
      <c r="JR31" s="540" t="str">
        <f t="shared" si="94"/>
        <v>0</v>
      </c>
      <c r="JS31" s="538"/>
      <c r="JT31" s="540" t="str">
        <f t="shared" si="95"/>
        <v>0</v>
      </c>
      <c r="JU31" s="540" t="str">
        <f t="shared" si="96"/>
        <v>0</v>
      </c>
      <c r="JV31" s="538"/>
      <c r="JW31" s="540" t="str">
        <f t="shared" si="97"/>
        <v>0</v>
      </c>
      <c r="JX31" s="540" t="str">
        <f t="shared" si="98"/>
        <v>0</v>
      </c>
      <c r="JY31" s="538"/>
      <c r="JZ31" s="540" t="str">
        <f t="shared" si="99"/>
        <v>0</v>
      </c>
      <c r="KA31" s="540" t="str">
        <f t="shared" si="100"/>
        <v>0</v>
      </c>
      <c r="KB31" s="538"/>
      <c r="KC31" s="540" t="str">
        <f t="shared" si="101"/>
        <v>0</v>
      </c>
      <c r="KD31" s="540" t="str">
        <f t="shared" si="102"/>
        <v>0</v>
      </c>
      <c r="KE31" s="538"/>
      <c r="KF31" s="540" t="str">
        <f t="shared" si="103"/>
        <v>0</v>
      </c>
      <c r="KG31" s="540" t="str">
        <f t="shared" si="104"/>
        <v>0</v>
      </c>
      <c r="KH31" s="538"/>
      <c r="KI31" s="540" t="str">
        <f t="shared" si="105"/>
        <v>0</v>
      </c>
      <c r="KJ31" s="540" t="str">
        <f t="shared" si="106"/>
        <v>0</v>
      </c>
      <c r="KK31" s="538"/>
      <c r="KL31" s="540" t="str">
        <f t="shared" si="107"/>
        <v>0</v>
      </c>
      <c r="KM31" s="540" t="str">
        <f t="shared" si="108"/>
        <v>0</v>
      </c>
      <c r="KN31" s="538"/>
      <c r="KO31" s="540" t="str">
        <f t="shared" si="109"/>
        <v>0</v>
      </c>
      <c r="KP31" s="540" t="str">
        <f t="shared" si="110"/>
        <v>0</v>
      </c>
      <c r="KQ31" s="540">
        <f t="shared" si="111"/>
        <v>0</v>
      </c>
      <c r="KR31" s="540">
        <f t="shared" si="198"/>
        <v>0</v>
      </c>
      <c r="KS31" s="268">
        <f t="shared" si="199"/>
        <v>4419.233708653408</v>
      </c>
    </row>
    <row r="32" spans="1:306" ht="15" customHeight="1">
      <c r="A32" s="270">
        <f t="shared" si="200"/>
        <v>45924</v>
      </c>
      <c r="B32" s="271" t="str">
        <f>+Report1!B32</f>
        <v>Towel</v>
      </c>
      <c r="C32" s="271" t="str">
        <f>+Report1!C32</f>
        <v>33,5/31,5</v>
      </c>
      <c r="D32" s="272">
        <f>+Report1!P32</f>
        <v>60.971000000000004</v>
      </c>
      <c r="E32" s="273">
        <f>+Report1!R32</f>
        <v>59.262</v>
      </c>
      <c r="F32" s="538">
        <v>302.32558139534899</v>
      </c>
      <c r="G32" s="539">
        <f t="shared" si="0"/>
        <v>5.1015082412903547</v>
      </c>
      <c r="H32" s="540">
        <f t="shared" si="112"/>
        <v>0</v>
      </c>
      <c r="I32" s="538">
        <v>1058.8235294117649</v>
      </c>
      <c r="J32" s="539">
        <f t="shared" si="1"/>
        <v>17.866820718365307</v>
      </c>
      <c r="K32" s="540">
        <f t="shared" si="113"/>
        <v>0</v>
      </c>
      <c r="L32" s="538"/>
      <c r="M32" s="539">
        <f t="shared" si="2"/>
        <v>0</v>
      </c>
      <c r="N32" s="540">
        <f t="shared" si="114"/>
        <v>0</v>
      </c>
      <c r="O32" s="538">
        <v>6</v>
      </c>
      <c r="P32" s="539">
        <f t="shared" si="3"/>
        <v>0.10124531740407006</v>
      </c>
      <c r="Q32" s="540">
        <f t="shared" si="115"/>
        <v>0</v>
      </c>
      <c r="R32" s="538"/>
      <c r="S32" s="539">
        <f t="shared" si="4"/>
        <v>0</v>
      </c>
      <c r="T32" s="540">
        <f t="shared" si="116"/>
        <v>0</v>
      </c>
      <c r="U32" s="538">
        <v>10.25</v>
      </c>
      <c r="V32" s="539">
        <f t="shared" si="5"/>
        <v>0.17296075056528634</v>
      </c>
      <c r="W32" s="540">
        <f t="shared" si="117"/>
        <v>0</v>
      </c>
      <c r="X32" s="538"/>
      <c r="Y32" s="539">
        <f t="shared" si="6"/>
        <v>0</v>
      </c>
      <c r="Z32" s="540">
        <f t="shared" si="118"/>
        <v>0</v>
      </c>
      <c r="AA32" s="538"/>
      <c r="AB32" s="539">
        <f t="shared" si="7"/>
        <v>0</v>
      </c>
      <c r="AC32" s="540">
        <f t="shared" si="119"/>
        <v>0</v>
      </c>
      <c r="AD32" s="538"/>
      <c r="AE32" s="539">
        <f t="shared" si="8"/>
        <v>0</v>
      </c>
      <c r="AF32" s="540">
        <f t="shared" si="120"/>
        <v>0</v>
      </c>
      <c r="AG32" s="538"/>
      <c r="AH32" s="539">
        <f t="shared" si="9"/>
        <v>0</v>
      </c>
      <c r="AI32" s="540">
        <f t="shared" si="121"/>
        <v>0</v>
      </c>
      <c r="AJ32" s="538"/>
      <c r="AK32" s="539">
        <f t="shared" si="10"/>
        <v>0</v>
      </c>
      <c r="AL32" s="540">
        <f t="shared" si="122"/>
        <v>0</v>
      </c>
      <c r="AM32" s="538">
        <v>26.282051282051327</v>
      </c>
      <c r="AN32" s="539">
        <f t="shared" si="11"/>
        <v>0.44348910401355551</v>
      </c>
      <c r="AO32" s="540">
        <f t="shared" si="123"/>
        <v>0</v>
      </c>
      <c r="AP32" s="538"/>
      <c r="AQ32" s="539">
        <f t="shared" si="12"/>
        <v>0</v>
      </c>
      <c r="AR32" s="540">
        <f t="shared" si="124"/>
        <v>0</v>
      </c>
      <c r="AS32" s="538"/>
      <c r="AT32" s="539">
        <f t="shared" si="13"/>
        <v>0</v>
      </c>
      <c r="AU32" s="540">
        <f t="shared" si="125"/>
        <v>0</v>
      </c>
      <c r="AV32" s="538">
        <v>8.3250000000000028</v>
      </c>
      <c r="AW32" s="539">
        <f t="shared" si="14"/>
        <v>0.14047787789814725</v>
      </c>
      <c r="AX32" s="540">
        <f t="shared" si="126"/>
        <v>0</v>
      </c>
      <c r="AY32" s="538">
        <v>46.666666666666686</v>
      </c>
      <c r="AZ32" s="539">
        <f t="shared" si="15"/>
        <v>0.78746357980943416</v>
      </c>
      <c r="BA32" s="540">
        <f t="shared" si="127"/>
        <v>0</v>
      </c>
      <c r="BB32" s="538"/>
      <c r="BC32" s="539">
        <f t="shared" si="16"/>
        <v>0</v>
      </c>
      <c r="BD32" s="540">
        <f t="shared" si="128"/>
        <v>0</v>
      </c>
      <c r="BE32" s="538"/>
      <c r="BF32" s="539">
        <f t="shared" si="17"/>
        <v>0</v>
      </c>
      <c r="BG32" s="540">
        <f t="shared" si="129"/>
        <v>0</v>
      </c>
      <c r="BH32" s="538"/>
      <c r="BI32" s="539">
        <f t="shared" si="18"/>
        <v>0</v>
      </c>
      <c r="BJ32" s="540">
        <f t="shared" si="130"/>
        <v>0</v>
      </c>
      <c r="BK32" s="538"/>
      <c r="BL32" s="539">
        <f t="shared" si="19"/>
        <v>0</v>
      </c>
      <c r="BM32" s="540">
        <f t="shared" si="131"/>
        <v>0</v>
      </c>
      <c r="BN32" s="538"/>
      <c r="BO32" s="539">
        <f t="shared" si="20"/>
        <v>0</v>
      </c>
      <c r="BP32" s="540">
        <f t="shared" si="132"/>
        <v>0</v>
      </c>
      <c r="BQ32" s="538"/>
      <c r="BR32" s="539">
        <f t="shared" si="21"/>
        <v>0</v>
      </c>
      <c r="BS32" s="540">
        <f t="shared" si="133"/>
        <v>0</v>
      </c>
      <c r="BT32" s="538"/>
      <c r="BU32" s="539">
        <f t="shared" si="22"/>
        <v>0</v>
      </c>
      <c r="BV32" s="540">
        <f t="shared" si="134"/>
        <v>0</v>
      </c>
      <c r="BW32" s="538"/>
      <c r="BX32" s="539">
        <f t="shared" si="23"/>
        <v>0</v>
      </c>
      <c r="BY32" s="540">
        <f t="shared" si="135"/>
        <v>0</v>
      </c>
      <c r="BZ32" s="538">
        <v>0</v>
      </c>
      <c r="CA32" s="539">
        <f t="shared" si="24"/>
        <v>0</v>
      </c>
      <c r="CB32" s="540">
        <f t="shared" si="136"/>
        <v>0</v>
      </c>
      <c r="CC32" s="538">
        <v>0</v>
      </c>
      <c r="CD32" s="539">
        <f t="shared" si="25"/>
        <v>0</v>
      </c>
      <c r="CE32" s="540">
        <f t="shared" si="137"/>
        <v>0</v>
      </c>
      <c r="CF32" s="538">
        <v>2.4000000000000021</v>
      </c>
      <c r="CG32" s="539">
        <f t="shared" si="26"/>
        <v>4.0498126961628057E-2</v>
      </c>
      <c r="CH32" s="540">
        <f t="shared" si="138"/>
        <v>0</v>
      </c>
      <c r="CI32" s="538">
        <v>0</v>
      </c>
      <c r="CJ32" s="539">
        <f t="shared" si="27"/>
        <v>0</v>
      </c>
      <c r="CK32" s="540">
        <f t="shared" si="139"/>
        <v>0</v>
      </c>
      <c r="CL32" s="538"/>
      <c r="CM32" s="539">
        <f t="shared" si="28"/>
        <v>0</v>
      </c>
      <c r="CN32" s="540">
        <f t="shared" si="140"/>
        <v>0</v>
      </c>
      <c r="CO32" s="538"/>
      <c r="CP32" s="539">
        <f t="shared" si="29"/>
        <v>0</v>
      </c>
      <c r="CQ32" s="540">
        <f t="shared" si="141"/>
        <v>0</v>
      </c>
      <c r="CR32" s="538"/>
      <c r="CS32" s="539">
        <f t="shared" si="30"/>
        <v>0</v>
      </c>
      <c r="CT32" s="540">
        <f t="shared" si="142"/>
        <v>0</v>
      </c>
      <c r="CU32" s="538"/>
      <c r="CV32" s="539">
        <f t="shared" si="31"/>
        <v>0</v>
      </c>
      <c r="CW32" s="540">
        <f t="shared" si="143"/>
        <v>0</v>
      </c>
      <c r="CX32" s="538"/>
      <c r="CY32" s="539">
        <f t="shared" si="32"/>
        <v>0</v>
      </c>
      <c r="CZ32" s="540">
        <f t="shared" si="144"/>
        <v>0</v>
      </c>
      <c r="DA32" s="538">
        <v>250</v>
      </c>
      <c r="DB32" s="539">
        <f t="shared" si="33"/>
        <v>4.218554891836253</v>
      </c>
      <c r="DC32" s="540">
        <f t="shared" si="145"/>
        <v>0</v>
      </c>
      <c r="DD32" s="538"/>
      <c r="DE32" s="539">
        <f t="shared" si="34"/>
        <v>0</v>
      </c>
      <c r="DF32" s="540">
        <f t="shared" si="146"/>
        <v>0</v>
      </c>
      <c r="DG32" s="538"/>
      <c r="DH32" s="539">
        <f t="shared" si="35"/>
        <v>0</v>
      </c>
      <c r="DI32" s="540">
        <f t="shared" si="201"/>
        <v>0</v>
      </c>
      <c r="DJ32" s="538"/>
      <c r="DK32" s="539">
        <f t="shared" si="36"/>
        <v>0</v>
      </c>
      <c r="DL32" s="540">
        <f t="shared" si="147"/>
        <v>0</v>
      </c>
      <c r="DM32" s="538"/>
      <c r="DN32" s="539">
        <f t="shared" si="37"/>
        <v>0</v>
      </c>
      <c r="DO32" s="540">
        <f t="shared" si="148"/>
        <v>0</v>
      </c>
      <c r="DP32" s="538"/>
      <c r="DQ32" s="539">
        <f t="shared" si="38"/>
        <v>0</v>
      </c>
      <c r="DR32" s="540">
        <f t="shared" si="149"/>
        <v>0</v>
      </c>
      <c r="DS32" s="538"/>
      <c r="DT32" s="539">
        <f t="shared" si="39"/>
        <v>0</v>
      </c>
      <c r="DU32" s="540">
        <f t="shared" si="150"/>
        <v>0</v>
      </c>
      <c r="DV32" s="538"/>
      <c r="DW32" s="539">
        <f t="shared" si="40"/>
        <v>0</v>
      </c>
      <c r="DX32" s="540">
        <f t="shared" si="151"/>
        <v>0</v>
      </c>
      <c r="DY32" s="538"/>
      <c r="DZ32" s="539">
        <f t="shared" si="41"/>
        <v>0</v>
      </c>
      <c r="EA32" s="540">
        <f t="shared" si="152"/>
        <v>0</v>
      </c>
      <c r="EB32" s="538">
        <v>105.88235294117658</v>
      </c>
      <c r="EC32" s="539">
        <f t="shared" si="42"/>
        <v>1.7866820718365324</v>
      </c>
      <c r="ED32" s="540">
        <f t="shared" si="153"/>
        <v>0</v>
      </c>
      <c r="EE32" s="538">
        <v>11.860465116279073</v>
      </c>
      <c r="EF32" s="539">
        <f t="shared" si="43"/>
        <v>0.20013609254292924</v>
      </c>
      <c r="EG32" s="540">
        <f t="shared" si="154"/>
        <v>0</v>
      </c>
      <c r="EH32" s="538">
        <v>2</v>
      </c>
      <c r="EI32" s="539">
        <f t="shared" si="44"/>
        <v>3.3748439134690021E-2</v>
      </c>
      <c r="EJ32" s="540">
        <f t="shared" si="155"/>
        <v>0</v>
      </c>
      <c r="EK32" s="538"/>
      <c r="EL32" s="539">
        <f t="shared" si="45"/>
        <v>0</v>
      </c>
      <c r="EM32" s="540">
        <f t="shared" si="156"/>
        <v>0</v>
      </c>
      <c r="EN32" s="538"/>
      <c r="EO32" s="539">
        <f t="shared" si="46"/>
        <v>0</v>
      </c>
      <c r="EP32" s="540">
        <f t="shared" si="157"/>
        <v>0</v>
      </c>
      <c r="EQ32" s="538"/>
      <c r="ER32" s="539">
        <f t="shared" si="47"/>
        <v>0</v>
      </c>
      <c r="ES32" s="540">
        <f t="shared" si="158"/>
        <v>0</v>
      </c>
      <c r="ET32" s="538"/>
      <c r="EU32" s="539">
        <f t="shared" si="48"/>
        <v>0</v>
      </c>
      <c r="EV32" s="540">
        <f t="shared" si="159"/>
        <v>0</v>
      </c>
      <c r="EW32" s="538"/>
      <c r="EX32" s="539">
        <f t="shared" si="49"/>
        <v>0</v>
      </c>
      <c r="EY32" s="540">
        <f t="shared" si="160"/>
        <v>0</v>
      </c>
      <c r="EZ32" s="538"/>
      <c r="FA32" s="539">
        <f t="shared" si="50"/>
        <v>0</v>
      </c>
      <c r="FB32" s="540">
        <f t="shared" si="161"/>
        <v>0</v>
      </c>
      <c r="FC32" s="538"/>
      <c r="FD32" s="539">
        <f t="shared" si="51"/>
        <v>0</v>
      </c>
      <c r="FE32" s="540">
        <f t="shared" si="162"/>
        <v>0</v>
      </c>
      <c r="FF32" s="538"/>
      <c r="FG32" s="539">
        <f t="shared" si="52"/>
        <v>0</v>
      </c>
      <c r="FH32" s="540">
        <f t="shared" si="163"/>
        <v>0</v>
      </c>
      <c r="FI32" s="538"/>
      <c r="FJ32" s="539">
        <f t="shared" si="53"/>
        <v>0</v>
      </c>
      <c r="FK32" s="540">
        <f t="shared" si="164"/>
        <v>0</v>
      </c>
      <c r="FL32" s="538"/>
      <c r="FM32" s="539">
        <f t="shared" si="54"/>
        <v>0</v>
      </c>
      <c r="FN32" s="540">
        <f t="shared" si="165"/>
        <v>0</v>
      </c>
      <c r="FO32" s="538"/>
      <c r="FP32" s="539">
        <f t="shared" si="55"/>
        <v>0</v>
      </c>
      <c r="FQ32" s="540">
        <f t="shared" si="166"/>
        <v>0</v>
      </c>
      <c r="FR32" s="538"/>
      <c r="FS32" s="539">
        <f t="shared" si="56"/>
        <v>0</v>
      </c>
      <c r="FT32" s="540">
        <f t="shared" si="167"/>
        <v>0</v>
      </c>
      <c r="FU32" s="538"/>
      <c r="FV32" s="539">
        <f t="shared" si="57"/>
        <v>0</v>
      </c>
      <c r="FW32" s="540">
        <f t="shared" si="168"/>
        <v>0</v>
      </c>
      <c r="FX32" s="538"/>
      <c r="FY32" s="539">
        <f t="shared" si="58"/>
        <v>0</v>
      </c>
      <c r="FZ32" s="540">
        <f t="shared" si="169"/>
        <v>0</v>
      </c>
      <c r="GA32" s="538"/>
      <c r="GB32" s="539">
        <f t="shared" si="59"/>
        <v>0</v>
      </c>
      <c r="GC32" s="540">
        <f t="shared" si="170"/>
        <v>0</v>
      </c>
      <c r="GD32" s="538"/>
      <c r="GE32" s="539">
        <f t="shared" si="60"/>
        <v>0</v>
      </c>
      <c r="GF32" s="540">
        <f t="shared" si="171"/>
        <v>0</v>
      </c>
      <c r="GG32" s="538">
        <v>5</v>
      </c>
      <c r="GH32" s="539">
        <f t="shared" si="61"/>
        <v>8.4371097836725056E-2</v>
      </c>
      <c r="GI32" s="540">
        <f t="shared" si="172"/>
        <v>0</v>
      </c>
      <c r="GJ32" s="538">
        <v>5</v>
      </c>
      <c r="GK32" s="539">
        <f t="shared" si="227"/>
        <v>8.4371097836725056E-2</v>
      </c>
      <c r="GL32" s="540">
        <f t="shared" si="228"/>
        <v>0</v>
      </c>
      <c r="GM32" s="538">
        <v>5</v>
      </c>
      <c r="GN32" s="539">
        <f t="shared" si="229"/>
        <v>8.4371097836725056E-2</v>
      </c>
      <c r="GO32" s="540">
        <f t="shared" si="230"/>
        <v>0</v>
      </c>
      <c r="GP32" s="538"/>
      <c r="GQ32" s="539">
        <f t="shared" si="231"/>
        <v>0</v>
      </c>
      <c r="GR32" s="540">
        <f t="shared" si="232"/>
        <v>0</v>
      </c>
      <c r="GS32" s="538"/>
      <c r="GT32" s="539">
        <f t="shared" si="233"/>
        <v>0</v>
      </c>
      <c r="GU32" s="540">
        <f t="shared" si="234"/>
        <v>0</v>
      </c>
      <c r="GV32" s="538"/>
      <c r="GW32" s="539">
        <f t="shared" si="235"/>
        <v>0</v>
      </c>
      <c r="GX32" s="540">
        <f t="shared" si="236"/>
        <v>0</v>
      </c>
      <c r="GY32" s="538"/>
      <c r="GZ32" s="539">
        <f t="shared" si="237"/>
        <v>0</v>
      </c>
      <c r="HA32" s="540">
        <f t="shared" si="238"/>
        <v>0</v>
      </c>
      <c r="HB32" s="538"/>
      <c r="HC32" s="539">
        <f t="shared" si="220"/>
        <v>0</v>
      </c>
      <c r="HD32" s="540">
        <f t="shared" si="221"/>
        <v>0</v>
      </c>
      <c r="HE32" s="538"/>
      <c r="HF32" s="539">
        <f t="shared" si="222"/>
        <v>0</v>
      </c>
      <c r="HG32" s="540">
        <f t="shared" si="223"/>
        <v>0</v>
      </c>
      <c r="HH32" s="538"/>
      <c r="HI32" s="539">
        <f t="shared" si="224"/>
        <v>0</v>
      </c>
      <c r="HJ32" s="540">
        <f t="shared" si="225"/>
        <v>0</v>
      </c>
      <c r="HK32" s="538"/>
      <c r="HL32" s="539">
        <f t="shared" si="226"/>
        <v>0</v>
      </c>
      <c r="HM32" s="540">
        <f t="shared" si="182"/>
        <v>0</v>
      </c>
      <c r="HN32" s="538">
        <v>1716</v>
      </c>
      <c r="HO32" s="539">
        <f t="shared" si="72"/>
        <v>28.956160777564037</v>
      </c>
      <c r="HP32" s="540">
        <f t="shared" si="183"/>
        <v>0</v>
      </c>
      <c r="HQ32" s="538"/>
      <c r="HR32" s="539">
        <f t="shared" si="73"/>
        <v>0</v>
      </c>
      <c r="HS32" s="540">
        <f t="shared" si="184"/>
        <v>0</v>
      </c>
      <c r="HT32" s="538">
        <v>60</v>
      </c>
      <c r="HU32" s="539">
        <f t="shared" si="74"/>
        <v>1.0124531740407006</v>
      </c>
      <c r="HV32" s="540">
        <f t="shared" si="185"/>
        <v>0</v>
      </c>
      <c r="HW32" s="538">
        <v>10</v>
      </c>
      <c r="HX32" s="539">
        <f t="shared" si="75"/>
        <v>0.16874219567345011</v>
      </c>
      <c r="HY32" s="540">
        <f t="shared" si="186"/>
        <v>0</v>
      </c>
      <c r="HZ32" s="538">
        <v>50</v>
      </c>
      <c r="IA32" s="539">
        <f t="shared" si="76"/>
        <v>0.84371097836725051</v>
      </c>
      <c r="IB32" s="540">
        <f t="shared" si="187"/>
        <v>0</v>
      </c>
      <c r="IC32" s="538">
        <v>50</v>
      </c>
      <c r="ID32" s="539">
        <f t="shared" si="77"/>
        <v>0.84371097836725051</v>
      </c>
      <c r="IE32" s="540">
        <f t="shared" si="188"/>
        <v>0</v>
      </c>
      <c r="IF32" s="538">
        <v>0</v>
      </c>
      <c r="IG32" s="539">
        <f t="shared" si="78"/>
        <v>0</v>
      </c>
      <c r="IH32" s="540">
        <f t="shared" si="189"/>
        <v>0</v>
      </c>
      <c r="II32" s="538"/>
      <c r="IJ32" s="539">
        <f t="shared" si="79"/>
        <v>0</v>
      </c>
      <c r="IK32" s="540">
        <f t="shared" si="190"/>
        <v>0</v>
      </c>
      <c r="IL32" s="538"/>
      <c r="IM32" s="539">
        <f t="shared" si="80"/>
        <v>0</v>
      </c>
      <c r="IN32" s="540">
        <f t="shared" si="191"/>
        <v>0</v>
      </c>
      <c r="IO32" s="538">
        <v>120</v>
      </c>
      <c r="IP32" s="539">
        <f t="shared" si="81"/>
        <v>2.0249063480814011</v>
      </c>
      <c r="IQ32" s="540">
        <f t="shared" si="192"/>
        <v>0</v>
      </c>
      <c r="IR32" s="538">
        <v>10</v>
      </c>
      <c r="IS32" s="539">
        <f t="shared" si="82"/>
        <v>0.16874219567345011</v>
      </c>
      <c r="IT32" s="540">
        <f t="shared" si="193"/>
        <v>0</v>
      </c>
      <c r="IU32" s="538"/>
      <c r="IV32" s="539">
        <f t="shared" si="83"/>
        <v>0</v>
      </c>
      <c r="IW32" s="540">
        <f t="shared" si="194"/>
        <v>0</v>
      </c>
      <c r="IX32" s="538">
        <v>5</v>
      </c>
      <c r="IY32" s="539">
        <f t="shared" si="84"/>
        <v>8.4371097836725056E-2</v>
      </c>
      <c r="IZ32" s="540">
        <f t="shared" si="195"/>
        <v>0</v>
      </c>
      <c r="JA32" s="538"/>
      <c r="JB32" s="539">
        <f t="shared" si="85"/>
        <v>0</v>
      </c>
      <c r="JC32" s="540">
        <f t="shared" si="196"/>
        <v>0</v>
      </c>
      <c r="JD32" s="538"/>
      <c r="JE32" s="539">
        <f t="shared" si="86"/>
        <v>0</v>
      </c>
      <c r="JF32" s="540">
        <f t="shared" si="197"/>
        <v>0</v>
      </c>
      <c r="JG32" s="538">
        <v>35</v>
      </c>
      <c r="JH32" s="540" t="str">
        <f t="shared" si="87"/>
        <v>0</v>
      </c>
      <c r="JI32" s="540" t="str">
        <f t="shared" si="88"/>
        <v>0</v>
      </c>
      <c r="JJ32" s="538">
        <v>40</v>
      </c>
      <c r="JK32" s="540" t="str">
        <f t="shared" si="89"/>
        <v>0</v>
      </c>
      <c r="JL32" s="540" t="str">
        <f t="shared" si="90"/>
        <v>0</v>
      </c>
      <c r="JM32" s="538"/>
      <c r="JN32" s="540" t="str">
        <f t="shared" si="91"/>
        <v>0</v>
      </c>
      <c r="JO32" s="540" t="str">
        <f t="shared" si="92"/>
        <v>0</v>
      </c>
      <c r="JP32" s="538"/>
      <c r="JQ32" s="540" t="str">
        <f t="shared" si="93"/>
        <v>0</v>
      </c>
      <c r="JR32" s="540" t="str">
        <f t="shared" si="94"/>
        <v>0</v>
      </c>
      <c r="JS32" s="538"/>
      <c r="JT32" s="540" t="str">
        <f t="shared" si="95"/>
        <v>0</v>
      </c>
      <c r="JU32" s="540" t="str">
        <f t="shared" si="96"/>
        <v>0</v>
      </c>
      <c r="JV32" s="538"/>
      <c r="JW32" s="540" t="str">
        <f t="shared" si="97"/>
        <v>0</v>
      </c>
      <c r="JX32" s="540" t="str">
        <f t="shared" si="98"/>
        <v>0</v>
      </c>
      <c r="JY32" s="538"/>
      <c r="JZ32" s="540" t="str">
        <f t="shared" si="99"/>
        <v>0</v>
      </c>
      <c r="KA32" s="540" t="str">
        <f t="shared" si="100"/>
        <v>0</v>
      </c>
      <c r="KB32" s="538"/>
      <c r="KC32" s="540" t="str">
        <f t="shared" si="101"/>
        <v>0</v>
      </c>
      <c r="KD32" s="540" t="str">
        <f t="shared" si="102"/>
        <v>0</v>
      </c>
      <c r="KE32" s="538"/>
      <c r="KF32" s="540" t="str">
        <f t="shared" si="103"/>
        <v>0</v>
      </c>
      <c r="KG32" s="540" t="str">
        <f t="shared" si="104"/>
        <v>0</v>
      </c>
      <c r="KH32" s="538"/>
      <c r="KI32" s="540" t="str">
        <f t="shared" si="105"/>
        <v>0</v>
      </c>
      <c r="KJ32" s="540" t="str">
        <f t="shared" si="106"/>
        <v>0</v>
      </c>
      <c r="KK32" s="538"/>
      <c r="KL32" s="540" t="str">
        <f t="shared" si="107"/>
        <v>0</v>
      </c>
      <c r="KM32" s="540" t="str">
        <f t="shared" si="108"/>
        <v>0</v>
      </c>
      <c r="KN32" s="538"/>
      <c r="KO32" s="540" t="str">
        <f t="shared" si="109"/>
        <v>0</v>
      </c>
      <c r="KP32" s="540" t="str">
        <f t="shared" si="110"/>
        <v>0</v>
      </c>
      <c r="KQ32" s="540">
        <f t="shared" si="111"/>
        <v>0</v>
      </c>
      <c r="KR32" s="540">
        <f t="shared" si="198"/>
        <v>0</v>
      </c>
      <c r="KS32" s="268">
        <f t="shared" si="199"/>
        <v>3941.8156468132879</v>
      </c>
      <c r="KT32" s="268"/>
    </row>
    <row r="33" spans="1:16381" ht="15" customHeight="1">
      <c r="A33" s="270">
        <f t="shared" si="200"/>
        <v>45925</v>
      </c>
      <c r="B33" s="271" t="str">
        <f>+Report1!B33</f>
        <v>Towel</v>
      </c>
      <c r="C33" s="271" t="str">
        <f>+Report1!C33</f>
        <v>31,5</v>
      </c>
      <c r="D33" s="272">
        <f>+Report1!P33</f>
        <v>63.305999999999997</v>
      </c>
      <c r="E33" s="273">
        <f>+Report1!R33</f>
        <v>58.543999999999997</v>
      </c>
      <c r="F33" s="538">
        <v>232.55813953488359</v>
      </c>
      <c r="G33" s="539">
        <f t="shared" si="0"/>
        <v>3.9723650508144916</v>
      </c>
      <c r="H33" s="540">
        <f t="shared" si="112"/>
        <v>0</v>
      </c>
      <c r="I33" s="538">
        <v>1152.9411764705881</v>
      </c>
      <c r="J33" s="539">
        <f t="shared" si="1"/>
        <v>19.693583910743854</v>
      </c>
      <c r="K33" s="540">
        <f t="shared" si="113"/>
        <v>0</v>
      </c>
      <c r="L33" s="538"/>
      <c r="M33" s="539">
        <f t="shared" si="2"/>
        <v>0</v>
      </c>
      <c r="N33" s="540">
        <f t="shared" si="114"/>
        <v>0</v>
      </c>
      <c r="O33" s="538">
        <v>6.0000000000000071</v>
      </c>
      <c r="P33" s="539">
        <f t="shared" si="3"/>
        <v>0.10248701831101406</v>
      </c>
      <c r="Q33" s="540">
        <f t="shared" si="115"/>
        <v>0</v>
      </c>
      <c r="R33" s="538"/>
      <c r="S33" s="539">
        <f t="shared" si="4"/>
        <v>0</v>
      </c>
      <c r="T33" s="540">
        <f t="shared" si="116"/>
        <v>0</v>
      </c>
      <c r="U33" s="538">
        <v>10.249999999999972</v>
      </c>
      <c r="V33" s="539">
        <f t="shared" si="5"/>
        <v>0.17508198961464833</v>
      </c>
      <c r="W33" s="540">
        <f t="shared" si="117"/>
        <v>0</v>
      </c>
      <c r="X33" s="538"/>
      <c r="Y33" s="539">
        <f t="shared" si="6"/>
        <v>0</v>
      </c>
      <c r="Z33" s="540">
        <f t="shared" si="118"/>
        <v>0</v>
      </c>
      <c r="AA33" s="538"/>
      <c r="AB33" s="539">
        <f t="shared" si="7"/>
        <v>0</v>
      </c>
      <c r="AC33" s="540">
        <f t="shared" si="119"/>
        <v>0</v>
      </c>
      <c r="AD33" s="538"/>
      <c r="AE33" s="539">
        <f t="shared" si="8"/>
        <v>0</v>
      </c>
      <c r="AF33" s="540">
        <f t="shared" si="120"/>
        <v>0</v>
      </c>
      <c r="AG33" s="538"/>
      <c r="AH33" s="539">
        <f t="shared" si="9"/>
        <v>0</v>
      </c>
      <c r="AI33" s="540">
        <f t="shared" si="121"/>
        <v>0</v>
      </c>
      <c r="AJ33" s="538"/>
      <c r="AK33" s="539">
        <f t="shared" si="10"/>
        <v>0</v>
      </c>
      <c r="AL33" s="540">
        <f t="shared" si="122"/>
        <v>0</v>
      </c>
      <c r="AM33" s="538">
        <v>28.910256410256409</v>
      </c>
      <c r="AN33" s="539">
        <f t="shared" si="11"/>
        <v>0.49382099634900944</v>
      </c>
      <c r="AO33" s="540">
        <f t="shared" si="123"/>
        <v>0</v>
      </c>
      <c r="AP33" s="538"/>
      <c r="AQ33" s="539">
        <f t="shared" si="12"/>
        <v>0</v>
      </c>
      <c r="AR33" s="540">
        <f t="shared" si="124"/>
        <v>0</v>
      </c>
      <c r="AS33" s="538"/>
      <c r="AT33" s="539">
        <f t="shared" si="13"/>
        <v>0</v>
      </c>
      <c r="AU33" s="540">
        <f t="shared" si="125"/>
        <v>0</v>
      </c>
      <c r="AV33" s="538">
        <v>5.5499999999999972</v>
      </c>
      <c r="AW33" s="539">
        <f t="shared" si="14"/>
        <v>9.4800491937687845E-2</v>
      </c>
      <c r="AX33" s="540">
        <f t="shared" si="126"/>
        <v>0</v>
      </c>
      <c r="AY33" s="538">
        <v>25.666666666666686</v>
      </c>
      <c r="AZ33" s="539">
        <f t="shared" si="15"/>
        <v>0.43841668944155998</v>
      </c>
      <c r="BA33" s="540">
        <f t="shared" si="127"/>
        <v>0</v>
      </c>
      <c r="BB33" s="538"/>
      <c r="BC33" s="539">
        <f t="shared" si="16"/>
        <v>0</v>
      </c>
      <c r="BD33" s="540">
        <f t="shared" si="128"/>
        <v>0</v>
      </c>
      <c r="BE33" s="538"/>
      <c r="BF33" s="539">
        <f t="shared" si="17"/>
        <v>0</v>
      </c>
      <c r="BG33" s="540">
        <f t="shared" si="129"/>
        <v>0</v>
      </c>
      <c r="BH33" s="538"/>
      <c r="BI33" s="539">
        <f t="shared" si="18"/>
        <v>0</v>
      </c>
      <c r="BJ33" s="540">
        <f t="shared" si="130"/>
        <v>0</v>
      </c>
      <c r="BK33" s="538"/>
      <c r="BL33" s="539">
        <f t="shared" si="19"/>
        <v>0</v>
      </c>
      <c r="BM33" s="540">
        <f t="shared" si="131"/>
        <v>0</v>
      </c>
      <c r="BN33" s="538"/>
      <c r="BO33" s="539">
        <f t="shared" si="20"/>
        <v>0</v>
      </c>
      <c r="BP33" s="540">
        <f t="shared" si="132"/>
        <v>0</v>
      </c>
      <c r="BQ33" s="538"/>
      <c r="BR33" s="539">
        <f t="shared" si="21"/>
        <v>0</v>
      </c>
      <c r="BS33" s="540">
        <f t="shared" si="133"/>
        <v>0</v>
      </c>
      <c r="BT33" s="538"/>
      <c r="BU33" s="539">
        <f t="shared" si="22"/>
        <v>0</v>
      </c>
      <c r="BV33" s="540">
        <f t="shared" si="134"/>
        <v>0</v>
      </c>
      <c r="BW33" s="538"/>
      <c r="BX33" s="539">
        <f t="shared" si="23"/>
        <v>0</v>
      </c>
      <c r="BY33" s="540">
        <f t="shared" si="135"/>
        <v>0</v>
      </c>
      <c r="BZ33" s="538">
        <v>0</v>
      </c>
      <c r="CA33" s="539">
        <f t="shared" si="24"/>
        <v>0</v>
      </c>
      <c r="CB33" s="540">
        <f t="shared" si="136"/>
        <v>0</v>
      </c>
      <c r="CC33" s="538">
        <v>0</v>
      </c>
      <c r="CD33" s="539">
        <f t="shared" si="25"/>
        <v>0</v>
      </c>
      <c r="CE33" s="540">
        <f t="shared" si="137"/>
        <v>0</v>
      </c>
      <c r="CF33" s="538">
        <v>3.3999999999999986</v>
      </c>
      <c r="CG33" s="539">
        <f t="shared" si="26"/>
        <v>5.8075977042907879E-2</v>
      </c>
      <c r="CH33" s="540">
        <f t="shared" si="138"/>
        <v>0</v>
      </c>
      <c r="CI33" s="538">
        <v>0</v>
      </c>
      <c r="CJ33" s="539">
        <f t="shared" si="27"/>
        <v>0</v>
      </c>
      <c r="CK33" s="540">
        <f t="shared" si="139"/>
        <v>0</v>
      </c>
      <c r="CL33" s="538"/>
      <c r="CM33" s="539">
        <f t="shared" si="28"/>
        <v>0</v>
      </c>
      <c r="CN33" s="540">
        <f t="shared" si="140"/>
        <v>0</v>
      </c>
      <c r="CO33" s="538"/>
      <c r="CP33" s="539">
        <f t="shared" si="29"/>
        <v>0</v>
      </c>
      <c r="CQ33" s="540">
        <f t="shared" si="141"/>
        <v>0</v>
      </c>
      <c r="CR33" s="538"/>
      <c r="CS33" s="539">
        <f t="shared" si="30"/>
        <v>0</v>
      </c>
      <c r="CT33" s="540">
        <f t="shared" si="142"/>
        <v>0</v>
      </c>
      <c r="CU33" s="538"/>
      <c r="CV33" s="539">
        <f t="shared" si="31"/>
        <v>0</v>
      </c>
      <c r="CW33" s="540">
        <f t="shared" si="143"/>
        <v>0</v>
      </c>
      <c r="CX33" s="538"/>
      <c r="CY33" s="539">
        <f t="shared" si="32"/>
        <v>0</v>
      </c>
      <c r="CZ33" s="540">
        <f t="shared" si="144"/>
        <v>0</v>
      </c>
      <c r="DA33" s="538">
        <v>367.64705882352939</v>
      </c>
      <c r="DB33" s="539">
        <f t="shared" si="33"/>
        <v>6.2798418082729128</v>
      </c>
      <c r="DC33" s="540">
        <f t="shared" si="145"/>
        <v>0</v>
      </c>
      <c r="DD33" s="538"/>
      <c r="DE33" s="539">
        <f t="shared" si="34"/>
        <v>0</v>
      </c>
      <c r="DF33" s="540">
        <f t="shared" si="146"/>
        <v>0</v>
      </c>
      <c r="DG33" s="538"/>
      <c r="DH33" s="539">
        <f t="shared" si="35"/>
        <v>0</v>
      </c>
      <c r="DI33" s="540">
        <f t="shared" si="201"/>
        <v>0</v>
      </c>
      <c r="DJ33" s="538"/>
      <c r="DK33" s="539">
        <f t="shared" si="36"/>
        <v>0</v>
      </c>
      <c r="DL33" s="540">
        <f t="shared" si="147"/>
        <v>0</v>
      </c>
      <c r="DM33" s="538"/>
      <c r="DN33" s="539">
        <f t="shared" si="37"/>
        <v>0</v>
      </c>
      <c r="DO33" s="540">
        <f t="shared" si="148"/>
        <v>0</v>
      </c>
      <c r="DP33" s="538"/>
      <c r="DQ33" s="539">
        <f t="shared" si="38"/>
        <v>0</v>
      </c>
      <c r="DR33" s="540">
        <f t="shared" si="149"/>
        <v>0</v>
      </c>
      <c r="DS33" s="538"/>
      <c r="DT33" s="539">
        <f t="shared" si="39"/>
        <v>0</v>
      </c>
      <c r="DU33" s="540">
        <f t="shared" si="150"/>
        <v>0</v>
      </c>
      <c r="DV33" s="538"/>
      <c r="DW33" s="539">
        <f t="shared" si="40"/>
        <v>0</v>
      </c>
      <c r="DX33" s="540">
        <f t="shared" si="151"/>
        <v>0</v>
      </c>
      <c r="DY33" s="538"/>
      <c r="DZ33" s="539">
        <f t="shared" si="41"/>
        <v>0</v>
      </c>
      <c r="EA33" s="540">
        <f t="shared" si="152"/>
        <v>0</v>
      </c>
      <c r="EB33" s="538">
        <v>0</v>
      </c>
      <c r="EC33" s="539">
        <f t="shared" si="42"/>
        <v>0</v>
      </c>
      <c r="ED33" s="540">
        <f t="shared" si="153"/>
        <v>0</v>
      </c>
      <c r="EE33" s="538">
        <v>11.860465116279073</v>
      </c>
      <c r="EF33" s="539">
        <f t="shared" si="43"/>
        <v>0.20259061759153923</v>
      </c>
      <c r="EG33" s="540">
        <f t="shared" si="154"/>
        <v>0</v>
      </c>
      <c r="EH33" s="538">
        <v>0</v>
      </c>
      <c r="EI33" s="539">
        <f t="shared" si="44"/>
        <v>0</v>
      </c>
      <c r="EJ33" s="540">
        <f t="shared" si="155"/>
        <v>0</v>
      </c>
      <c r="EK33" s="538"/>
      <c r="EL33" s="539">
        <f t="shared" si="45"/>
        <v>0</v>
      </c>
      <c r="EM33" s="540">
        <f t="shared" si="156"/>
        <v>0</v>
      </c>
      <c r="EN33" s="538"/>
      <c r="EO33" s="539">
        <f t="shared" si="46"/>
        <v>0</v>
      </c>
      <c r="EP33" s="540">
        <f t="shared" si="157"/>
        <v>0</v>
      </c>
      <c r="EQ33" s="538"/>
      <c r="ER33" s="539">
        <f t="shared" si="47"/>
        <v>0</v>
      </c>
      <c r="ES33" s="540">
        <f t="shared" si="158"/>
        <v>0</v>
      </c>
      <c r="ET33" s="538"/>
      <c r="EU33" s="539">
        <f t="shared" si="48"/>
        <v>0</v>
      </c>
      <c r="EV33" s="540">
        <f t="shared" si="159"/>
        <v>0</v>
      </c>
      <c r="EW33" s="538"/>
      <c r="EX33" s="539">
        <f t="shared" si="49"/>
        <v>0</v>
      </c>
      <c r="EY33" s="540">
        <f t="shared" si="160"/>
        <v>0</v>
      </c>
      <c r="EZ33" s="538"/>
      <c r="FA33" s="539">
        <f t="shared" si="50"/>
        <v>0</v>
      </c>
      <c r="FB33" s="540">
        <f t="shared" si="161"/>
        <v>0</v>
      </c>
      <c r="FC33" s="538"/>
      <c r="FD33" s="539">
        <f t="shared" si="51"/>
        <v>0</v>
      </c>
      <c r="FE33" s="540">
        <f t="shared" si="162"/>
        <v>0</v>
      </c>
      <c r="FF33" s="538"/>
      <c r="FG33" s="539">
        <f t="shared" si="52"/>
        <v>0</v>
      </c>
      <c r="FH33" s="540">
        <f t="shared" si="163"/>
        <v>0</v>
      </c>
      <c r="FI33" s="538"/>
      <c r="FJ33" s="539">
        <f t="shared" si="53"/>
        <v>0</v>
      </c>
      <c r="FK33" s="540">
        <f t="shared" si="164"/>
        <v>0</v>
      </c>
      <c r="FL33" s="538"/>
      <c r="FM33" s="539">
        <f t="shared" si="54"/>
        <v>0</v>
      </c>
      <c r="FN33" s="540">
        <f t="shared" si="165"/>
        <v>0</v>
      </c>
      <c r="FO33" s="538"/>
      <c r="FP33" s="539">
        <f t="shared" si="55"/>
        <v>0</v>
      </c>
      <c r="FQ33" s="540">
        <f t="shared" si="166"/>
        <v>0</v>
      </c>
      <c r="FR33" s="538"/>
      <c r="FS33" s="539">
        <f t="shared" si="56"/>
        <v>0</v>
      </c>
      <c r="FT33" s="540">
        <f t="shared" si="167"/>
        <v>0</v>
      </c>
      <c r="FU33" s="538"/>
      <c r="FV33" s="539">
        <f t="shared" si="57"/>
        <v>0</v>
      </c>
      <c r="FW33" s="540">
        <f t="shared" si="168"/>
        <v>0</v>
      </c>
      <c r="FX33" s="538"/>
      <c r="FY33" s="539">
        <f t="shared" si="58"/>
        <v>0</v>
      </c>
      <c r="FZ33" s="540">
        <f t="shared" si="169"/>
        <v>0</v>
      </c>
      <c r="GA33" s="538"/>
      <c r="GB33" s="539">
        <f t="shared" si="59"/>
        <v>0</v>
      </c>
      <c r="GC33" s="540">
        <f t="shared" si="170"/>
        <v>0</v>
      </c>
      <c r="GD33" s="538"/>
      <c r="GE33" s="539">
        <f t="shared" si="60"/>
        <v>0</v>
      </c>
      <c r="GF33" s="540">
        <f t="shared" si="171"/>
        <v>0</v>
      </c>
      <c r="GG33" s="538">
        <v>5</v>
      </c>
      <c r="GH33" s="539">
        <f t="shared" si="61"/>
        <v>8.5405848592511616E-2</v>
      </c>
      <c r="GI33" s="540">
        <f t="shared" si="172"/>
        <v>0</v>
      </c>
      <c r="GJ33" s="538">
        <v>5</v>
      </c>
      <c r="GK33" s="539">
        <f t="shared" ref="GK33:GK34" si="239">+GJ33/$E33</f>
        <v>8.5405848592511616E-2</v>
      </c>
      <c r="GL33" s="540">
        <f t="shared" ref="GL33:GL34" si="240">+GJ33*$H$8</f>
        <v>0</v>
      </c>
      <c r="GM33" s="538">
        <v>5</v>
      </c>
      <c r="GN33" s="539">
        <f t="shared" ref="GN33:GN34" si="241">+GM33/$E33</f>
        <v>8.5405848592511616E-2</v>
      </c>
      <c r="GO33" s="540">
        <f t="shared" ref="GO33:GO34" si="242">+GM33*$H$8</f>
        <v>0</v>
      </c>
      <c r="GP33" s="538"/>
      <c r="GQ33" s="539">
        <f t="shared" ref="GQ33:GQ34" si="243">+GP33/$E33</f>
        <v>0</v>
      </c>
      <c r="GR33" s="540">
        <f t="shared" ref="GR33:GR34" si="244">+GP33*$H$8</f>
        <v>0</v>
      </c>
      <c r="GS33" s="538"/>
      <c r="GT33" s="539">
        <f t="shared" ref="GT33:GT34" si="245">+GS33/$E33</f>
        <v>0</v>
      </c>
      <c r="GU33" s="540">
        <f t="shared" ref="GU33:GU34" si="246">+GS33*$H$8</f>
        <v>0</v>
      </c>
      <c r="GV33" s="538"/>
      <c r="GW33" s="539">
        <f t="shared" ref="GW33:GW34" si="247">+GV33/$E33</f>
        <v>0</v>
      </c>
      <c r="GX33" s="540">
        <f t="shared" ref="GX33:GX34" si="248">+GV33*$H$8</f>
        <v>0</v>
      </c>
      <c r="GY33" s="538"/>
      <c r="GZ33" s="539">
        <f t="shared" ref="GZ33:GZ34" si="249">+GY33/$E33</f>
        <v>0</v>
      </c>
      <c r="HA33" s="540">
        <f t="shared" si="178"/>
        <v>0</v>
      </c>
      <c r="HB33" s="538"/>
      <c r="HC33" s="539">
        <f t="shared" si="68"/>
        <v>0</v>
      </c>
      <c r="HD33" s="540">
        <f t="shared" si="179"/>
        <v>0</v>
      </c>
      <c r="HE33" s="538"/>
      <c r="HF33" s="539">
        <f t="shared" si="69"/>
        <v>0</v>
      </c>
      <c r="HG33" s="540">
        <f t="shared" si="180"/>
        <v>0</v>
      </c>
      <c r="HH33" s="538"/>
      <c r="HI33" s="539">
        <f t="shared" si="70"/>
        <v>0</v>
      </c>
      <c r="HJ33" s="540">
        <f t="shared" si="181"/>
        <v>0</v>
      </c>
      <c r="HK33" s="538"/>
      <c r="HL33" s="539">
        <f t="shared" si="71"/>
        <v>0</v>
      </c>
      <c r="HM33" s="540">
        <f t="shared" si="182"/>
        <v>0</v>
      </c>
      <c r="HN33" s="538">
        <v>1608</v>
      </c>
      <c r="HO33" s="539">
        <f t="shared" si="72"/>
        <v>27.466520907351736</v>
      </c>
      <c r="HP33" s="540">
        <f t="shared" si="183"/>
        <v>0</v>
      </c>
      <c r="HQ33" s="538"/>
      <c r="HR33" s="539">
        <f t="shared" si="73"/>
        <v>0</v>
      </c>
      <c r="HS33" s="540">
        <f t="shared" si="184"/>
        <v>0</v>
      </c>
      <c r="HT33" s="538">
        <v>50</v>
      </c>
      <c r="HU33" s="539">
        <f t="shared" si="74"/>
        <v>0.85405848592511624</v>
      </c>
      <c r="HV33" s="540">
        <f t="shared" si="185"/>
        <v>0</v>
      </c>
      <c r="HW33" s="538">
        <v>10</v>
      </c>
      <c r="HX33" s="539">
        <f t="shared" si="75"/>
        <v>0.17081169718502323</v>
      </c>
      <c r="HY33" s="540">
        <f t="shared" si="186"/>
        <v>0</v>
      </c>
      <c r="HZ33" s="538">
        <v>50</v>
      </c>
      <c r="IA33" s="539">
        <f t="shared" si="76"/>
        <v>0.85405848592511624</v>
      </c>
      <c r="IB33" s="540">
        <f t="shared" si="187"/>
        <v>0</v>
      </c>
      <c r="IC33" s="538">
        <v>60</v>
      </c>
      <c r="ID33" s="539">
        <f t="shared" si="77"/>
        <v>1.0248701831101394</v>
      </c>
      <c r="IE33" s="540">
        <f t="shared" si="188"/>
        <v>0</v>
      </c>
      <c r="IF33" s="538">
        <v>0</v>
      </c>
      <c r="IG33" s="539">
        <f t="shared" si="78"/>
        <v>0</v>
      </c>
      <c r="IH33" s="540">
        <f t="shared" si="189"/>
        <v>0</v>
      </c>
      <c r="II33" s="538"/>
      <c r="IJ33" s="539">
        <f t="shared" si="79"/>
        <v>0</v>
      </c>
      <c r="IK33" s="540">
        <f t="shared" si="190"/>
        <v>0</v>
      </c>
      <c r="IL33" s="538"/>
      <c r="IM33" s="539">
        <f t="shared" si="80"/>
        <v>0</v>
      </c>
      <c r="IN33" s="540">
        <f t="shared" si="191"/>
        <v>0</v>
      </c>
      <c r="IO33" s="538">
        <v>120</v>
      </c>
      <c r="IP33" s="539">
        <f t="shared" si="81"/>
        <v>2.0497403662202789</v>
      </c>
      <c r="IQ33" s="540">
        <f t="shared" si="192"/>
        <v>0</v>
      </c>
      <c r="IR33" s="538">
        <v>10</v>
      </c>
      <c r="IS33" s="539">
        <f t="shared" si="82"/>
        <v>0.17081169718502323</v>
      </c>
      <c r="IT33" s="540">
        <f t="shared" si="193"/>
        <v>0</v>
      </c>
      <c r="IU33" s="538"/>
      <c r="IV33" s="539">
        <f t="shared" si="83"/>
        <v>0</v>
      </c>
      <c r="IW33" s="540">
        <f t="shared" si="194"/>
        <v>0</v>
      </c>
      <c r="IX33" s="538">
        <v>5</v>
      </c>
      <c r="IY33" s="539">
        <f t="shared" si="84"/>
        <v>8.5405848592511616E-2</v>
      </c>
      <c r="IZ33" s="540">
        <f t="shared" si="195"/>
        <v>0</v>
      </c>
      <c r="JA33" s="538"/>
      <c r="JB33" s="539">
        <f t="shared" si="85"/>
        <v>0</v>
      </c>
      <c r="JC33" s="540">
        <f t="shared" si="196"/>
        <v>0</v>
      </c>
      <c r="JD33" s="538"/>
      <c r="JE33" s="539">
        <f t="shared" si="86"/>
        <v>0</v>
      </c>
      <c r="JF33" s="540">
        <f t="shared" si="197"/>
        <v>0</v>
      </c>
      <c r="JG33" s="538">
        <v>35</v>
      </c>
      <c r="JH33" s="540" t="str">
        <f t="shared" si="87"/>
        <v>0</v>
      </c>
      <c r="JI33" s="540" t="str">
        <f t="shared" si="88"/>
        <v>0</v>
      </c>
      <c r="JJ33" s="538">
        <v>40</v>
      </c>
      <c r="JK33" s="540" t="str">
        <f t="shared" si="89"/>
        <v>0</v>
      </c>
      <c r="JL33" s="540" t="str">
        <f t="shared" si="90"/>
        <v>0</v>
      </c>
      <c r="JM33" s="538"/>
      <c r="JN33" s="540" t="str">
        <f t="shared" si="91"/>
        <v>0</v>
      </c>
      <c r="JO33" s="540" t="str">
        <f t="shared" si="92"/>
        <v>0</v>
      </c>
      <c r="JP33" s="538"/>
      <c r="JQ33" s="540" t="str">
        <f t="shared" si="93"/>
        <v>0</v>
      </c>
      <c r="JR33" s="540" t="str">
        <f t="shared" si="94"/>
        <v>0</v>
      </c>
      <c r="JS33" s="538"/>
      <c r="JT33" s="540" t="str">
        <f t="shared" si="95"/>
        <v>0</v>
      </c>
      <c r="JU33" s="540" t="str">
        <f t="shared" si="96"/>
        <v>0</v>
      </c>
      <c r="JV33" s="538"/>
      <c r="JW33" s="540" t="str">
        <f t="shared" si="97"/>
        <v>0</v>
      </c>
      <c r="JX33" s="540" t="str">
        <f t="shared" si="98"/>
        <v>0</v>
      </c>
      <c r="JY33" s="538"/>
      <c r="JZ33" s="540" t="str">
        <f t="shared" si="99"/>
        <v>0</v>
      </c>
      <c r="KA33" s="540" t="str">
        <f t="shared" si="100"/>
        <v>0</v>
      </c>
      <c r="KB33" s="538"/>
      <c r="KC33" s="540" t="str">
        <f t="shared" si="101"/>
        <v>0</v>
      </c>
      <c r="KD33" s="540" t="str">
        <f t="shared" si="102"/>
        <v>0</v>
      </c>
      <c r="KE33" s="538"/>
      <c r="KF33" s="540" t="str">
        <f t="shared" si="103"/>
        <v>0</v>
      </c>
      <c r="KG33" s="540" t="str">
        <f t="shared" si="104"/>
        <v>0</v>
      </c>
      <c r="KH33" s="538"/>
      <c r="KI33" s="540" t="str">
        <f t="shared" si="105"/>
        <v>0</v>
      </c>
      <c r="KJ33" s="540" t="str">
        <f t="shared" si="106"/>
        <v>0</v>
      </c>
      <c r="KK33" s="538"/>
      <c r="KL33" s="540" t="str">
        <f t="shared" si="107"/>
        <v>0</v>
      </c>
      <c r="KM33" s="540" t="str">
        <f t="shared" si="108"/>
        <v>0</v>
      </c>
      <c r="KN33" s="538"/>
      <c r="KO33" s="540" t="str">
        <f t="shared" si="109"/>
        <v>0</v>
      </c>
      <c r="KP33" s="540" t="str">
        <f t="shared" si="110"/>
        <v>0</v>
      </c>
      <c r="KQ33" s="540">
        <f t="shared" si="111"/>
        <v>0</v>
      </c>
      <c r="KR33" s="540">
        <f t="shared" si="198"/>
        <v>0</v>
      </c>
      <c r="KS33" s="268">
        <f t="shared" si="199"/>
        <v>3847.7837630222034</v>
      </c>
    </row>
    <row r="34" spans="1:16381" ht="15" customHeight="1">
      <c r="A34" s="270">
        <f t="shared" si="200"/>
        <v>45926</v>
      </c>
      <c r="B34" s="271" t="str">
        <f>+Report1!B34</f>
        <v>Towel</v>
      </c>
      <c r="C34" s="271" t="str">
        <f>+Report1!C34</f>
        <v>31,5/30,5</v>
      </c>
      <c r="D34" s="272">
        <f>+Report1!P34</f>
        <v>63.244999999999997</v>
      </c>
      <c r="E34" s="273">
        <f>+Report1!R34</f>
        <v>63.97</v>
      </c>
      <c r="F34" s="538">
        <v>197.67441860465112</v>
      </c>
      <c r="G34" s="539">
        <f t="shared" si="0"/>
        <v>3.0901112803603428</v>
      </c>
      <c r="H34" s="540">
        <f t="shared" si="112"/>
        <v>0</v>
      </c>
      <c r="I34" s="538">
        <v>1070.5882352941176</v>
      </c>
      <c r="J34" s="539">
        <f t="shared" si="1"/>
        <v>16.735786076193804</v>
      </c>
      <c r="K34" s="540">
        <f t="shared" si="113"/>
        <v>0</v>
      </c>
      <c r="L34" s="538"/>
      <c r="M34" s="539">
        <f t="shared" si="2"/>
        <v>0</v>
      </c>
      <c r="N34" s="540">
        <f t="shared" si="114"/>
        <v>0</v>
      </c>
      <c r="O34" s="538">
        <v>5.9999999999999929</v>
      </c>
      <c r="P34" s="539">
        <f t="shared" si="3"/>
        <v>9.3793965921525599E-2</v>
      </c>
      <c r="Q34" s="540">
        <f t="shared" si="115"/>
        <v>0</v>
      </c>
      <c r="R34" s="538"/>
      <c r="S34" s="539">
        <f t="shared" si="4"/>
        <v>0</v>
      </c>
      <c r="T34" s="540">
        <f t="shared" si="116"/>
        <v>0</v>
      </c>
      <c r="U34" s="538">
        <v>10.25</v>
      </c>
      <c r="V34" s="539">
        <f t="shared" si="5"/>
        <v>0.16023135844927311</v>
      </c>
      <c r="W34" s="540">
        <f t="shared" si="117"/>
        <v>0</v>
      </c>
      <c r="X34" s="538"/>
      <c r="Y34" s="539">
        <f t="shared" si="6"/>
        <v>0</v>
      </c>
      <c r="Z34" s="540">
        <f t="shared" si="118"/>
        <v>0</v>
      </c>
      <c r="AA34" s="538"/>
      <c r="AB34" s="539">
        <f t="shared" si="7"/>
        <v>0</v>
      </c>
      <c r="AC34" s="540">
        <f t="shared" si="119"/>
        <v>0</v>
      </c>
      <c r="AD34" s="538"/>
      <c r="AE34" s="539">
        <f t="shared" si="8"/>
        <v>0</v>
      </c>
      <c r="AF34" s="540">
        <f t="shared" si="120"/>
        <v>0</v>
      </c>
      <c r="AG34" s="538"/>
      <c r="AH34" s="539">
        <f t="shared" si="9"/>
        <v>0</v>
      </c>
      <c r="AI34" s="540">
        <f t="shared" si="121"/>
        <v>0</v>
      </c>
      <c r="AJ34" s="538"/>
      <c r="AK34" s="539">
        <f t="shared" si="10"/>
        <v>0</v>
      </c>
      <c r="AL34" s="540">
        <f t="shared" si="122"/>
        <v>0</v>
      </c>
      <c r="AM34" s="538">
        <v>26.28205128205127</v>
      </c>
      <c r="AN34" s="539">
        <f t="shared" si="11"/>
        <v>0.41084963704941801</v>
      </c>
      <c r="AO34" s="540">
        <f t="shared" si="123"/>
        <v>0</v>
      </c>
      <c r="AP34" s="538"/>
      <c r="AQ34" s="539">
        <f t="shared" si="12"/>
        <v>0</v>
      </c>
      <c r="AR34" s="540">
        <f t="shared" si="124"/>
        <v>0</v>
      </c>
      <c r="AS34" s="538"/>
      <c r="AT34" s="539">
        <f t="shared" si="13"/>
        <v>0</v>
      </c>
      <c r="AU34" s="540">
        <f t="shared" si="125"/>
        <v>0</v>
      </c>
      <c r="AV34" s="538">
        <v>5.5500000000000043</v>
      </c>
      <c r="AW34" s="539">
        <f t="shared" si="14"/>
        <v>8.6759418477411351E-2</v>
      </c>
      <c r="AX34" s="540">
        <f t="shared" si="126"/>
        <v>0</v>
      </c>
      <c r="AY34" s="538">
        <v>35</v>
      </c>
      <c r="AZ34" s="539">
        <f t="shared" si="15"/>
        <v>0.54713146787556666</v>
      </c>
      <c r="BA34" s="540">
        <f t="shared" si="127"/>
        <v>0</v>
      </c>
      <c r="BB34" s="538"/>
      <c r="BC34" s="539">
        <f t="shared" si="16"/>
        <v>0</v>
      </c>
      <c r="BD34" s="540">
        <f t="shared" si="128"/>
        <v>0</v>
      </c>
      <c r="BE34" s="538"/>
      <c r="BF34" s="539">
        <f t="shared" si="17"/>
        <v>0</v>
      </c>
      <c r="BG34" s="540">
        <f t="shared" si="129"/>
        <v>0</v>
      </c>
      <c r="BH34" s="538"/>
      <c r="BI34" s="539">
        <f t="shared" si="18"/>
        <v>0</v>
      </c>
      <c r="BJ34" s="540">
        <f t="shared" si="130"/>
        <v>0</v>
      </c>
      <c r="BK34" s="538"/>
      <c r="BL34" s="539">
        <f t="shared" si="19"/>
        <v>0</v>
      </c>
      <c r="BM34" s="540">
        <f t="shared" si="131"/>
        <v>0</v>
      </c>
      <c r="BN34" s="538"/>
      <c r="BO34" s="539">
        <f t="shared" si="20"/>
        <v>0</v>
      </c>
      <c r="BP34" s="540">
        <f t="shared" si="132"/>
        <v>0</v>
      </c>
      <c r="BQ34" s="538"/>
      <c r="BR34" s="539">
        <f t="shared" si="21"/>
        <v>0</v>
      </c>
      <c r="BS34" s="540">
        <f t="shared" si="133"/>
        <v>0</v>
      </c>
      <c r="BT34" s="538"/>
      <c r="BU34" s="539">
        <f t="shared" si="22"/>
        <v>0</v>
      </c>
      <c r="BV34" s="540">
        <f t="shared" si="134"/>
        <v>0</v>
      </c>
      <c r="BW34" s="538"/>
      <c r="BX34" s="539">
        <f t="shared" si="23"/>
        <v>0</v>
      </c>
      <c r="BY34" s="540">
        <f t="shared" si="135"/>
        <v>0</v>
      </c>
      <c r="BZ34" s="538">
        <v>0</v>
      </c>
      <c r="CA34" s="539">
        <f t="shared" si="24"/>
        <v>0</v>
      </c>
      <c r="CB34" s="540">
        <f t="shared" si="136"/>
        <v>0</v>
      </c>
      <c r="CC34" s="538">
        <v>0</v>
      </c>
      <c r="CD34" s="539">
        <f t="shared" si="25"/>
        <v>0</v>
      </c>
      <c r="CE34" s="540">
        <f t="shared" si="137"/>
        <v>0</v>
      </c>
      <c r="CF34" s="538">
        <v>2.4000000000000021</v>
      </c>
      <c r="CG34" s="539">
        <f t="shared" si="26"/>
        <v>3.7517586368610321E-2</v>
      </c>
      <c r="CH34" s="540">
        <f t="shared" si="138"/>
        <v>0</v>
      </c>
      <c r="CI34" s="538">
        <v>0</v>
      </c>
      <c r="CJ34" s="539">
        <f t="shared" si="27"/>
        <v>0</v>
      </c>
      <c r="CK34" s="540">
        <f t="shared" si="139"/>
        <v>0</v>
      </c>
      <c r="CL34" s="538"/>
      <c r="CM34" s="539">
        <f t="shared" si="28"/>
        <v>0</v>
      </c>
      <c r="CN34" s="540">
        <f t="shared" si="140"/>
        <v>0</v>
      </c>
      <c r="CO34" s="538"/>
      <c r="CP34" s="539">
        <f t="shared" si="29"/>
        <v>0</v>
      </c>
      <c r="CQ34" s="540">
        <f t="shared" si="141"/>
        <v>0</v>
      </c>
      <c r="CR34" s="538"/>
      <c r="CS34" s="539">
        <f t="shared" si="30"/>
        <v>0</v>
      </c>
      <c r="CT34" s="540">
        <f t="shared" si="142"/>
        <v>0</v>
      </c>
      <c r="CU34" s="538"/>
      <c r="CV34" s="539">
        <f t="shared" si="31"/>
        <v>0</v>
      </c>
      <c r="CW34" s="540">
        <f t="shared" si="143"/>
        <v>0</v>
      </c>
      <c r="CX34" s="538"/>
      <c r="CY34" s="539">
        <f t="shared" si="32"/>
        <v>0</v>
      </c>
      <c r="CZ34" s="540">
        <f t="shared" si="144"/>
        <v>0</v>
      </c>
      <c r="DA34" s="538">
        <v>294.11764705882354</v>
      </c>
      <c r="DB34" s="539">
        <f t="shared" si="33"/>
        <v>4.5977434275257707</v>
      </c>
      <c r="DC34" s="540">
        <f t="shared" si="145"/>
        <v>0</v>
      </c>
      <c r="DD34" s="538"/>
      <c r="DE34" s="539">
        <f t="shared" si="34"/>
        <v>0</v>
      </c>
      <c r="DF34" s="540">
        <f t="shared" si="146"/>
        <v>0</v>
      </c>
      <c r="DG34" s="538"/>
      <c r="DH34" s="539">
        <f t="shared" si="35"/>
        <v>0</v>
      </c>
      <c r="DI34" s="540">
        <f t="shared" si="201"/>
        <v>0</v>
      </c>
      <c r="DJ34" s="538"/>
      <c r="DK34" s="539">
        <f t="shared" si="36"/>
        <v>0</v>
      </c>
      <c r="DL34" s="540">
        <f t="shared" si="147"/>
        <v>0</v>
      </c>
      <c r="DM34" s="538"/>
      <c r="DN34" s="539">
        <f t="shared" si="37"/>
        <v>0</v>
      </c>
      <c r="DO34" s="540">
        <f t="shared" si="148"/>
        <v>0</v>
      </c>
      <c r="DP34" s="538"/>
      <c r="DQ34" s="539">
        <f t="shared" si="38"/>
        <v>0</v>
      </c>
      <c r="DR34" s="540">
        <f t="shared" si="149"/>
        <v>0</v>
      </c>
      <c r="DS34" s="538"/>
      <c r="DT34" s="539">
        <f t="shared" si="39"/>
        <v>0</v>
      </c>
      <c r="DU34" s="540">
        <f t="shared" si="150"/>
        <v>0</v>
      </c>
      <c r="DV34" s="538"/>
      <c r="DW34" s="539">
        <f t="shared" si="40"/>
        <v>0</v>
      </c>
      <c r="DX34" s="540">
        <f t="shared" si="151"/>
        <v>0</v>
      </c>
      <c r="DY34" s="538"/>
      <c r="DZ34" s="539">
        <f t="shared" si="41"/>
        <v>0</v>
      </c>
      <c r="EA34" s="540">
        <f t="shared" si="152"/>
        <v>0</v>
      </c>
      <c r="EB34" s="538">
        <v>0</v>
      </c>
      <c r="EC34" s="539">
        <f t="shared" si="42"/>
        <v>0</v>
      </c>
      <c r="ED34" s="540">
        <f t="shared" si="153"/>
        <v>0</v>
      </c>
      <c r="EE34" s="538">
        <v>11.860465116279066</v>
      </c>
      <c r="EF34" s="539">
        <f t="shared" si="43"/>
        <v>0.18540667682162054</v>
      </c>
      <c r="EG34" s="540">
        <f t="shared" si="154"/>
        <v>0</v>
      </c>
      <c r="EH34" s="538">
        <v>2</v>
      </c>
      <c r="EI34" s="539">
        <f t="shared" si="44"/>
        <v>3.1264655307175239E-2</v>
      </c>
      <c r="EJ34" s="540">
        <f t="shared" si="155"/>
        <v>0</v>
      </c>
      <c r="EK34" s="538"/>
      <c r="EL34" s="539">
        <f t="shared" si="45"/>
        <v>0</v>
      </c>
      <c r="EM34" s="540">
        <f t="shared" si="156"/>
        <v>0</v>
      </c>
      <c r="EN34" s="538"/>
      <c r="EO34" s="539">
        <f t="shared" si="46"/>
        <v>0</v>
      </c>
      <c r="EP34" s="540">
        <f t="shared" si="157"/>
        <v>0</v>
      </c>
      <c r="EQ34" s="538"/>
      <c r="ER34" s="539">
        <f t="shared" si="47"/>
        <v>0</v>
      </c>
      <c r="ES34" s="540">
        <f t="shared" si="158"/>
        <v>0</v>
      </c>
      <c r="ET34" s="538"/>
      <c r="EU34" s="539">
        <f t="shared" si="48"/>
        <v>0</v>
      </c>
      <c r="EV34" s="540">
        <f t="shared" si="159"/>
        <v>0</v>
      </c>
      <c r="EW34" s="538"/>
      <c r="EX34" s="539">
        <f t="shared" si="49"/>
        <v>0</v>
      </c>
      <c r="EY34" s="540">
        <f t="shared" si="160"/>
        <v>0</v>
      </c>
      <c r="EZ34" s="538"/>
      <c r="FA34" s="539">
        <f t="shared" si="50"/>
        <v>0</v>
      </c>
      <c r="FB34" s="540">
        <f t="shared" si="161"/>
        <v>0</v>
      </c>
      <c r="FC34" s="538"/>
      <c r="FD34" s="539">
        <f t="shared" si="51"/>
        <v>0</v>
      </c>
      <c r="FE34" s="540">
        <f t="shared" si="162"/>
        <v>0</v>
      </c>
      <c r="FF34" s="538"/>
      <c r="FG34" s="539">
        <f t="shared" si="52"/>
        <v>0</v>
      </c>
      <c r="FH34" s="540">
        <f t="shared" si="163"/>
        <v>0</v>
      </c>
      <c r="FI34" s="538"/>
      <c r="FJ34" s="539">
        <f t="shared" si="53"/>
        <v>0</v>
      </c>
      <c r="FK34" s="540">
        <f t="shared" si="164"/>
        <v>0</v>
      </c>
      <c r="FL34" s="538"/>
      <c r="FM34" s="539">
        <f t="shared" si="54"/>
        <v>0</v>
      </c>
      <c r="FN34" s="540">
        <f t="shared" si="165"/>
        <v>0</v>
      </c>
      <c r="FO34" s="538"/>
      <c r="FP34" s="539">
        <f t="shared" si="55"/>
        <v>0</v>
      </c>
      <c r="FQ34" s="540">
        <f t="shared" si="166"/>
        <v>0</v>
      </c>
      <c r="FR34" s="538"/>
      <c r="FS34" s="539">
        <f t="shared" si="56"/>
        <v>0</v>
      </c>
      <c r="FT34" s="540">
        <f t="shared" si="167"/>
        <v>0</v>
      </c>
      <c r="FU34" s="538"/>
      <c r="FV34" s="539">
        <f t="shared" si="57"/>
        <v>0</v>
      </c>
      <c r="FW34" s="540">
        <f t="shared" si="168"/>
        <v>0</v>
      </c>
      <c r="FX34" s="538"/>
      <c r="FY34" s="539">
        <f t="shared" si="58"/>
        <v>0</v>
      </c>
      <c r="FZ34" s="540">
        <f t="shared" si="169"/>
        <v>0</v>
      </c>
      <c r="GA34" s="538"/>
      <c r="GB34" s="539">
        <f t="shared" si="59"/>
        <v>0</v>
      </c>
      <c r="GC34" s="540">
        <f t="shared" si="170"/>
        <v>0</v>
      </c>
      <c r="GD34" s="538"/>
      <c r="GE34" s="539">
        <f t="shared" si="60"/>
        <v>0</v>
      </c>
      <c r="GF34" s="540">
        <f t="shared" si="171"/>
        <v>0</v>
      </c>
      <c r="GG34" s="538">
        <v>5</v>
      </c>
      <c r="GH34" s="539">
        <f t="shared" si="61"/>
        <v>7.8161638267938094E-2</v>
      </c>
      <c r="GI34" s="540">
        <f t="shared" si="172"/>
        <v>0</v>
      </c>
      <c r="GJ34" s="538">
        <v>5</v>
      </c>
      <c r="GK34" s="539">
        <f t="shared" si="239"/>
        <v>7.8161638267938094E-2</v>
      </c>
      <c r="GL34" s="540">
        <f t="shared" si="240"/>
        <v>0</v>
      </c>
      <c r="GM34" s="538">
        <v>0</v>
      </c>
      <c r="GN34" s="605">
        <f t="shared" si="241"/>
        <v>0</v>
      </c>
      <c r="GO34" s="540">
        <f t="shared" si="242"/>
        <v>0</v>
      </c>
      <c r="GP34" s="538"/>
      <c r="GQ34" s="539">
        <f t="shared" si="243"/>
        <v>0</v>
      </c>
      <c r="GR34" s="540">
        <f t="shared" si="244"/>
        <v>0</v>
      </c>
      <c r="GS34" s="538"/>
      <c r="GT34" s="539">
        <f t="shared" si="245"/>
        <v>0</v>
      </c>
      <c r="GU34" s="540">
        <f t="shared" si="246"/>
        <v>0</v>
      </c>
      <c r="GV34" s="538"/>
      <c r="GW34" s="539">
        <f t="shared" si="247"/>
        <v>0</v>
      </c>
      <c r="GX34" s="540">
        <f t="shared" si="248"/>
        <v>0</v>
      </c>
      <c r="GY34" s="538"/>
      <c r="GZ34" s="539">
        <f t="shared" si="249"/>
        <v>0</v>
      </c>
      <c r="HA34" s="540">
        <f t="shared" si="178"/>
        <v>0</v>
      </c>
      <c r="HB34" s="538"/>
      <c r="HC34" s="539">
        <f t="shared" si="68"/>
        <v>0</v>
      </c>
      <c r="HD34" s="540">
        <f t="shared" si="179"/>
        <v>0</v>
      </c>
      <c r="HE34" s="538"/>
      <c r="HF34" s="539">
        <f t="shared" si="69"/>
        <v>0</v>
      </c>
      <c r="HG34" s="540">
        <f t="shared" si="180"/>
        <v>0</v>
      </c>
      <c r="HH34" s="538"/>
      <c r="HI34" s="539">
        <f t="shared" si="70"/>
        <v>0</v>
      </c>
      <c r="HJ34" s="540">
        <f t="shared" si="181"/>
        <v>0</v>
      </c>
      <c r="HK34" s="538"/>
      <c r="HL34" s="539">
        <f t="shared" si="71"/>
        <v>0</v>
      </c>
      <c r="HM34" s="540">
        <f t="shared" si="182"/>
        <v>0</v>
      </c>
      <c r="HN34" s="538">
        <v>1500</v>
      </c>
      <c r="HO34" s="539">
        <f t="shared" si="72"/>
        <v>23.448491480381428</v>
      </c>
      <c r="HP34" s="540">
        <f t="shared" si="183"/>
        <v>0</v>
      </c>
      <c r="HQ34" s="538"/>
      <c r="HR34" s="539">
        <f t="shared" si="73"/>
        <v>0</v>
      </c>
      <c r="HS34" s="540">
        <f t="shared" si="184"/>
        <v>0</v>
      </c>
      <c r="HT34" s="538">
        <v>50</v>
      </c>
      <c r="HU34" s="539">
        <f t="shared" si="74"/>
        <v>0.78161638267938094</v>
      </c>
      <c r="HV34" s="540">
        <f t="shared" si="185"/>
        <v>0</v>
      </c>
      <c r="HW34" s="538">
        <v>10</v>
      </c>
      <c r="HX34" s="539">
        <f t="shared" si="75"/>
        <v>0.15632327653587619</v>
      </c>
      <c r="HY34" s="540">
        <f t="shared" si="186"/>
        <v>0</v>
      </c>
      <c r="HZ34" s="538">
        <v>40</v>
      </c>
      <c r="IA34" s="539">
        <f t="shared" si="76"/>
        <v>0.62529310614350475</v>
      </c>
      <c r="IB34" s="540">
        <f t="shared" si="187"/>
        <v>0</v>
      </c>
      <c r="IC34" s="538">
        <v>50</v>
      </c>
      <c r="ID34" s="539">
        <f t="shared" si="77"/>
        <v>0.78161638267938094</v>
      </c>
      <c r="IE34" s="540">
        <f t="shared" si="188"/>
        <v>0</v>
      </c>
      <c r="IF34" s="538">
        <v>0</v>
      </c>
      <c r="IG34" s="539">
        <f t="shared" si="78"/>
        <v>0</v>
      </c>
      <c r="IH34" s="540">
        <f t="shared" si="189"/>
        <v>0</v>
      </c>
      <c r="II34" s="538"/>
      <c r="IJ34" s="539">
        <f t="shared" si="79"/>
        <v>0</v>
      </c>
      <c r="IK34" s="540">
        <f t="shared" si="190"/>
        <v>0</v>
      </c>
      <c r="IL34" s="538"/>
      <c r="IM34" s="539">
        <f t="shared" si="80"/>
        <v>0</v>
      </c>
      <c r="IN34" s="540">
        <f t="shared" si="191"/>
        <v>0</v>
      </c>
      <c r="IO34" s="538">
        <v>120</v>
      </c>
      <c r="IP34" s="539">
        <f t="shared" si="81"/>
        <v>1.8758793184305143</v>
      </c>
      <c r="IQ34" s="540">
        <f t="shared" si="192"/>
        <v>0</v>
      </c>
      <c r="IR34" s="538">
        <v>10</v>
      </c>
      <c r="IS34" s="539">
        <f t="shared" si="82"/>
        <v>0.15632327653587619</v>
      </c>
      <c r="IT34" s="540">
        <f t="shared" si="193"/>
        <v>0</v>
      </c>
      <c r="IU34" s="538"/>
      <c r="IV34" s="539">
        <f t="shared" si="83"/>
        <v>0</v>
      </c>
      <c r="IW34" s="540">
        <f t="shared" si="194"/>
        <v>0</v>
      </c>
      <c r="IX34" s="538">
        <v>5</v>
      </c>
      <c r="IY34" s="539">
        <f t="shared" si="84"/>
        <v>7.8161638267938094E-2</v>
      </c>
      <c r="IZ34" s="540">
        <f t="shared" si="195"/>
        <v>0</v>
      </c>
      <c r="JA34" s="538"/>
      <c r="JB34" s="539">
        <f t="shared" si="85"/>
        <v>0</v>
      </c>
      <c r="JC34" s="540">
        <f t="shared" si="196"/>
        <v>0</v>
      </c>
      <c r="JD34" s="538"/>
      <c r="JE34" s="539">
        <f t="shared" si="86"/>
        <v>0</v>
      </c>
      <c r="JF34" s="540">
        <f t="shared" si="197"/>
        <v>0</v>
      </c>
      <c r="JG34" s="538">
        <v>35</v>
      </c>
      <c r="JH34" s="540" t="str">
        <f t="shared" si="87"/>
        <v>0</v>
      </c>
      <c r="JI34" s="540" t="str">
        <f t="shared" si="88"/>
        <v>0</v>
      </c>
      <c r="JJ34" s="538">
        <v>40</v>
      </c>
      <c r="JK34" s="540" t="str">
        <f t="shared" si="89"/>
        <v>0</v>
      </c>
      <c r="JL34" s="540" t="str">
        <f t="shared" si="90"/>
        <v>0</v>
      </c>
      <c r="JM34" s="538"/>
      <c r="JN34" s="540" t="str">
        <f t="shared" si="91"/>
        <v>0</v>
      </c>
      <c r="JO34" s="540" t="str">
        <f t="shared" si="92"/>
        <v>0</v>
      </c>
      <c r="JP34" s="538"/>
      <c r="JQ34" s="540" t="str">
        <f t="shared" si="93"/>
        <v>0</v>
      </c>
      <c r="JR34" s="540" t="str">
        <f t="shared" si="94"/>
        <v>0</v>
      </c>
      <c r="JS34" s="538"/>
      <c r="JT34" s="540" t="str">
        <f t="shared" si="95"/>
        <v>0</v>
      </c>
      <c r="JU34" s="540" t="str">
        <f t="shared" si="96"/>
        <v>0</v>
      </c>
      <c r="JV34" s="538"/>
      <c r="JW34" s="540" t="str">
        <f t="shared" si="97"/>
        <v>0</v>
      </c>
      <c r="JX34" s="540" t="str">
        <f t="shared" si="98"/>
        <v>0</v>
      </c>
      <c r="JY34" s="538"/>
      <c r="JZ34" s="540" t="str">
        <f t="shared" si="99"/>
        <v>0</v>
      </c>
      <c r="KA34" s="540" t="str">
        <f t="shared" si="100"/>
        <v>0</v>
      </c>
      <c r="KB34" s="538"/>
      <c r="KC34" s="540" t="str">
        <f t="shared" si="101"/>
        <v>0</v>
      </c>
      <c r="KD34" s="540" t="str">
        <f t="shared" si="102"/>
        <v>0</v>
      </c>
      <c r="KE34" s="538"/>
      <c r="KF34" s="540" t="str">
        <f t="shared" si="103"/>
        <v>0</v>
      </c>
      <c r="KG34" s="540" t="str">
        <f t="shared" si="104"/>
        <v>0</v>
      </c>
      <c r="KH34" s="538"/>
      <c r="KI34" s="540" t="str">
        <f t="shared" si="105"/>
        <v>0</v>
      </c>
      <c r="KJ34" s="540" t="str">
        <f t="shared" si="106"/>
        <v>0</v>
      </c>
      <c r="KK34" s="538"/>
      <c r="KL34" s="540" t="str">
        <f t="shared" si="107"/>
        <v>0</v>
      </c>
      <c r="KM34" s="540" t="str">
        <f t="shared" si="108"/>
        <v>0</v>
      </c>
      <c r="KN34" s="538"/>
      <c r="KO34" s="540" t="str">
        <f t="shared" si="109"/>
        <v>0</v>
      </c>
      <c r="KP34" s="540" t="str">
        <f t="shared" si="110"/>
        <v>0</v>
      </c>
      <c r="KQ34" s="540">
        <f t="shared" si="111"/>
        <v>0</v>
      </c>
      <c r="KR34" s="540">
        <f t="shared" si="198"/>
        <v>0</v>
      </c>
      <c r="KS34" s="268">
        <f t="shared" si="199"/>
        <v>3531.7228173559229</v>
      </c>
    </row>
    <row r="35" spans="1:16381" ht="15" customHeight="1">
      <c r="A35" s="270">
        <f t="shared" si="200"/>
        <v>45927</v>
      </c>
      <c r="B35" s="271" t="str">
        <f>+Report1!B35</f>
        <v>Towel</v>
      </c>
      <c r="C35" s="271" t="str">
        <f>+Report1!C35</f>
        <v>30,5</v>
      </c>
      <c r="D35" s="272">
        <f>+Report1!P35</f>
        <v>70.943000000000012</v>
      </c>
      <c r="E35" s="273">
        <f>+Report1!R35</f>
        <v>70.658000000000001</v>
      </c>
      <c r="F35" s="538">
        <v>244.18604651162795</v>
      </c>
      <c r="G35" s="539">
        <f t="shared" si="0"/>
        <v>3.4558867575027308</v>
      </c>
      <c r="H35" s="540">
        <f t="shared" si="112"/>
        <v>0</v>
      </c>
      <c r="I35" s="538">
        <v>1605.8823529411764</v>
      </c>
      <c r="J35" s="539">
        <f t="shared" si="1"/>
        <v>22.727537616988542</v>
      </c>
      <c r="K35" s="540">
        <f t="shared" si="113"/>
        <v>0</v>
      </c>
      <c r="L35" s="538"/>
      <c r="M35" s="539">
        <f t="shared" si="2"/>
        <v>0</v>
      </c>
      <c r="N35" s="540">
        <f t="shared" si="114"/>
        <v>0</v>
      </c>
      <c r="O35" s="538">
        <v>6</v>
      </c>
      <c r="P35" s="539">
        <f t="shared" si="3"/>
        <v>8.4916074612924219E-2</v>
      </c>
      <c r="Q35" s="540">
        <f t="shared" si="115"/>
        <v>0</v>
      </c>
      <c r="R35" s="538"/>
      <c r="S35" s="539">
        <f t="shared" si="4"/>
        <v>0</v>
      </c>
      <c r="T35" s="540">
        <f t="shared" si="116"/>
        <v>0</v>
      </c>
      <c r="U35" s="538">
        <v>10.250000000000014</v>
      </c>
      <c r="V35" s="539">
        <f t="shared" si="5"/>
        <v>0.14506496079707909</v>
      </c>
      <c r="W35" s="540">
        <f t="shared" si="117"/>
        <v>0</v>
      </c>
      <c r="X35" s="538"/>
      <c r="Y35" s="539">
        <f t="shared" si="6"/>
        <v>0</v>
      </c>
      <c r="Z35" s="540">
        <f t="shared" si="118"/>
        <v>0</v>
      </c>
      <c r="AA35" s="538"/>
      <c r="AB35" s="539">
        <f t="shared" si="7"/>
        <v>0</v>
      </c>
      <c r="AC35" s="540">
        <f t="shared" si="119"/>
        <v>0</v>
      </c>
      <c r="AD35" s="538"/>
      <c r="AE35" s="539">
        <f t="shared" si="8"/>
        <v>0</v>
      </c>
      <c r="AF35" s="540">
        <f t="shared" si="120"/>
        <v>0</v>
      </c>
      <c r="AG35" s="538"/>
      <c r="AH35" s="539">
        <f t="shared" si="9"/>
        <v>0</v>
      </c>
      <c r="AI35" s="540">
        <f t="shared" si="121"/>
        <v>0</v>
      </c>
      <c r="AJ35" s="538"/>
      <c r="AK35" s="539">
        <f t="shared" si="10"/>
        <v>0</v>
      </c>
      <c r="AL35" s="540">
        <f t="shared" si="122"/>
        <v>0</v>
      </c>
      <c r="AM35" s="538">
        <v>57.820512820512818</v>
      </c>
      <c r="AN35" s="539">
        <f t="shared" si="11"/>
        <v>0.81831516347070132</v>
      </c>
      <c r="AO35" s="540">
        <f t="shared" si="123"/>
        <v>0</v>
      </c>
      <c r="AP35" s="538"/>
      <c r="AQ35" s="539">
        <f t="shared" si="12"/>
        <v>0</v>
      </c>
      <c r="AR35" s="540">
        <f t="shared" si="124"/>
        <v>0</v>
      </c>
      <c r="AS35" s="538"/>
      <c r="AT35" s="539">
        <f t="shared" si="13"/>
        <v>0</v>
      </c>
      <c r="AU35" s="540">
        <f t="shared" si="125"/>
        <v>0</v>
      </c>
      <c r="AV35" s="538">
        <v>5.5499999999999972</v>
      </c>
      <c r="AW35" s="539">
        <f t="shared" si="14"/>
        <v>7.8547369016954874E-2</v>
      </c>
      <c r="AX35" s="540">
        <f t="shared" si="126"/>
        <v>0</v>
      </c>
      <c r="AY35" s="538">
        <v>31.5</v>
      </c>
      <c r="AZ35" s="539">
        <f t="shared" si="15"/>
        <v>0.44580939171785217</v>
      </c>
      <c r="BA35" s="540">
        <f t="shared" si="127"/>
        <v>0</v>
      </c>
      <c r="BB35" s="538"/>
      <c r="BC35" s="539">
        <f t="shared" si="16"/>
        <v>0</v>
      </c>
      <c r="BD35" s="540">
        <f t="shared" si="128"/>
        <v>0</v>
      </c>
      <c r="BE35" s="538"/>
      <c r="BF35" s="539">
        <f t="shared" si="17"/>
        <v>0</v>
      </c>
      <c r="BG35" s="540">
        <f t="shared" si="129"/>
        <v>0</v>
      </c>
      <c r="BH35" s="538"/>
      <c r="BI35" s="539">
        <f t="shared" si="18"/>
        <v>0</v>
      </c>
      <c r="BJ35" s="540">
        <f t="shared" si="130"/>
        <v>0</v>
      </c>
      <c r="BK35" s="538"/>
      <c r="BL35" s="539">
        <f t="shared" si="19"/>
        <v>0</v>
      </c>
      <c r="BM35" s="540">
        <f t="shared" si="131"/>
        <v>0</v>
      </c>
      <c r="BN35" s="538"/>
      <c r="BO35" s="539">
        <f t="shared" si="20"/>
        <v>0</v>
      </c>
      <c r="BP35" s="540">
        <f t="shared" si="132"/>
        <v>0</v>
      </c>
      <c r="BQ35" s="538"/>
      <c r="BR35" s="539">
        <f t="shared" si="21"/>
        <v>0</v>
      </c>
      <c r="BS35" s="540">
        <f t="shared" si="133"/>
        <v>0</v>
      </c>
      <c r="BT35" s="538"/>
      <c r="BU35" s="539">
        <f t="shared" si="22"/>
        <v>0</v>
      </c>
      <c r="BV35" s="540">
        <f t="shared" si="134"/>
        <v>0</v>
      </c>
      <c r="BW35" s="538"/>
      <c r="BX35" s="539">
        <f t="shared" si="23"/>
        <v>0</v>
      </c>
      <c r="BY35" s="540">
        <f t="shared" si="135"/>
        <v>0</v>
      </c>
      <c r="BZ35" s="538">
        <v>0</v>
      </c>
      <c r="CA35" s="539">
        <f t="shared" si="24"/>
        <v>0</v>
      </c>
      <c r="CB35" s="540">
        <f t="shared" si="136"/>
        <v>0</v>
      </c>
      <c r="CC35" s="538">
        <v>0</v>
      </c>
      <c r="CD35" s="539">
        <f t="shared" si="25"/>
        <v>0</v>
      </c>
      <c r="CE35" s="540">
        <f t="shared" si="137"/>
        <v>0</v>
      </c>
      <c r="CF35" s="538">
        <v>2.3999999999999995</v>
      </c>
      <c r="CG35" s="539">
        <f t="shared" si="26"/>
        <v>3.3966429845169684E-2</v>
      </c>
      <c r="CH35" s="540">
        <f t="shared" si="138"/>
        <v>0</v>
      </c>
      <c r="CI35" s="538">
        <v>0</v>
      </c>
      <c r="CJ35" s="539">
        <f t="shared" si="27"/>
        <v>0</v>
      </c>
      <c r="CK35" s="540">
        <f t="shared" si="139"/>
        <v>0</v>
      </c>
      <c r="CL35" s="538"/>
      <c r="CM35" s="539">
        <f t="shared" si="28"/>
        <v>0</v>
      </c>
      <c r="CN35" s="540">
        <f t="shared" si="140"/>
        <v>0</v>
      </c>
      <c r="CO35" s="538"/>
      <c r="CP35" s="539">
        <f t="shared" si="29"/>
        <v>0</v>
      </c>
      <c r="CQ35" s="540">
        <f t="shared" si="141"/>
        <v>0</v>
      </c>
      <c r="CR35" s="538"/>
      <c r="CS35" s="539">
        <f t="shared" si="30"/>
        <v>0</v>
      </c>
      <c r="CT35" s="540">
        <f t="shared" si="142"/>
        <v>0</v>
      </c>
      <c r="CU35" s="538"/>
      <c r="CV35" s="539">
        <f t="shared" si="31"/>
        <v>0</v>
      </c>
      <c r="CW35" s="540">
        <f t="shared" si="143"/>
        <v>0</v>
      </c>
      <c r="CX35" s="538"/>
      <c r="CY35" s="539">
        <f t="shared" si="32"/>
        <v>0</v>
      </c>
      <c r="CZ35" s="540">
        <f t="shared" si="144"/>
        <v>0</v>
      </c>
      <c r="DA35" s="538">
        <v>419.11764705882354</v>
      </c>
      <c r="DB35" s="539">
        <f t="shared" si="33"/>
        <v>5.9316375648733839</v>
      </c>
      <c r="DC35" s="540">
        <f t="shared" si="145"/>
        <v>0</v>
      </c>
      <c r="DD35" s="538"/>
      <c r="DE35" s="539">
        <f t="shared" si="34"/>
        <v>0</v>
      </c>
      <c r="DF35" s="540">
        <f t="shared" si="146"/>
        <v>0</v>
      </c>
      <c r="DG35" s="538"/>
      <c r="DH35" s="539">
        <f t="shared" si="35"/>
        <v>0</v>
      </c>
      <c r="DI35" s="540">
        <f t="shared" si="201"/>
        <v>0</v>
      </c>
      <c r="DJ35" s="538"/>
      <c r="DK35" s="539">
        <f t="shared" si="36"/>
        <v>0</v>
      </c>
      <c r="DL35" s="540">
        <f t="shared" si="147"/>
        <v>0</v>
      </c>
      <c r="DM35" s="538"/>
      <c r="DN35" s="539">
        <f t="shared" si="37"/>
        <v>0</v>
      </c>
      <c r="DO35" s="540">
        <f t="shared" si="148"/>
        <v>0</v>
      </c>
      <c r="DP35" s="538"/>
      <c r="DQ35" s="539">
        <f t="shared" si="38"/>
        <v>0</v>
      </c>
      <c r="DR35" s="540">
        <f t="shared" si="149"/>
        <v>0</v>
      </c>
      <c r="DS35" s="538"/>
      <c r="DT35" s="539">
        <f t="shared" si="39"/>
        <v>0</v>
      </c>
      <c r="DU35" s="540">
        <f t="shared" si="150"/>
        <v>0</v>
      </c>
      <c r="DV35" s="538"/>
      <c r="DW35" s="539">
        <f t="shared" si="40"/>
        <v>0</v>
      </c>
      <c r="DX35" s="540">
        <f t="shared" si="151"/>
        <v>0</v>
      </c>
      <c r="DY35" s="538"/>
      <c r="DZ35" s="539">
        <f t="shared" si="41"/>
        <v>0</v>
      </c>
      <c r="EA35" s="540">
        <f t="shared" si="152"/>
        <v>0</v>
      </c>
      <c r="EB35" s="538">
        <v>0</v>
      </c>
      <c r="EC35" s="539">
        <f t="shared" si="42"/>
        <v>0</v>
      </c>
      <c r="ED35" s="540">
        <f t="shared" si="153"/>
        <v>0</v>
      </c>
      <c r="EE35" s="538">
        <v>5.9302325581395365</v>
      </c>
      <c r="EF35" s="539">
        <f t="shared" si="43"/>
        <v>8.3928678396494899E-2</v>
      </c>
      <c r="EG35" s="540">
        <f t="shared" si="154"/>
        <v>0</v>
      </c>
      <c r="EH35" s="538">
        <v>2</v>
      </c>
      <c r="EI35" s="539">
        <f t="shared" si="44"/>
        <v>2.8305358204308077E-2</v>
      </c>
      <c r="EJ35" s="540">
        <f t="shared" si="155"/>
        <v>0</v>
      </c>
      <c r="EK35" s="538"/>
      <c r="EL35" s="539">
        <f t="shared" si="45"/>
        <v>0</v>
      </c>
      <c r="EM35" s="540">
        <f t="shared" si="156"/>
        <v>0</v>
      </c>
      <c r="EN35" s="538"/>
      <c r="EO35" s="539">
        <f t="shared" si="46"/>
        <v>0</v>
      </c>
      <c r="EP35" s="540">
        <f t="shared" si="157"/>
        <v>0</v>
      </c>
      <c r="EQ35" s="538"/>
      <c r="ER35" s="539">
        <f t="shared" si="47"/>
        <v>0</v>
      </c>
      <c r="ES35" s="540">
        <f t="shared" si="158"/>
        <v>0</v>
      </c>
      <c r="ET35" s="538"/>
      <c r="EU35" s="539">
        <f t="shared" si="48"/>
        <v>0</v>
      </c>
      <c r="EV35" s="540">
        <f t="shared" si="159"/>
        <v>0</v>
      </c>
      <c r="EW35" s="538"/>
      <c r="EX35" s="539">
        <f t="shared" si="49"/>
        <v>0</v>
      </c>
      <c r="EY35" s="540">
        <f t="shared" si="160"/>
        <v>0</v>
      </c>
      <c r="EZ35" s="538"/>
      <c r="FA35" s="539">
        <f t="shared" si="50"/>
        <v>0</v>
      </c>
      <c r="FB35" s="540">
        <f t="shared" si="161"/>
        <v>0</v>
      </c>
      <c r="FC35" s="538"/>
      <c r="FD35" s="539">
        <f t="shared" si="51"/>
        <v>0</v>
      </c>
      <c r="FE35" s="540">
        <f t="shared" si="162"/>
        <v>0</v>
      </c>
      <c r="FF35" s="538"/>
      <c r="FG35" s="539">
        <f t="shared" si="52"/>
        <v>0</v>
      </c>
      <c r="FH35" s="540">
        <f t="shared" si="163"/>
        <v>0</v>
      </c>
      <c r="FI35" s="538"/>
      <c r="FJ35" s="539">
        <f t="shared" si="53"/>
        <v>0</v>
      </c>
      <c r="FK35" s="540">
        <f t="shared" si="164"/>
        <v>0</v>
      </c>
      <c r="FL35" s="538"/>
      <c r="FM35" s="539">
        <f t="shared" si="54"/>
        <v>0</v>
      </c>
      <c r="FN35" s="540">
        <f t="shared" si="165"/>
        <v>0</v>
      </c>
      <c r="FO35" s="538"/>
      <c r="FP35" s="539">
        <f t="shared" si="55"/>
        <v>0</v>
      </c>
      <c r="FQ35" s="540">
        <f t="shared" si="166"/>
        <v>0</v>
      </c>
      <c r="FR35" s="538"/>
      <c r="FS35" s="539">
        <f t="shared" si="56"/>
        <v>0</v>
      </c>
      <c r="FT35" s="540">
        <f t="shared" si="167"/>
        <v>0</v>
      </c>
      <c r="FU35" s="538"/>
      <c r="FV35" s="539">
        <f t="shared" si="57"/>
        <v>0</v>
      </c>
      <c r="FW35" s="540">
        <f t="shared" si="168"/>
        <v>0</v>
      </c>
      <c r="FX35" s="538"/>
      <c r="FY35" s="539">
        <f t="shared" si="58"/>
        <v>0</v>
      </c>
      <c r="FZ35" s="540">
        <f t="shared" si="169"/>
        <v>0</v>
      </c>
      <c r="GA35" s="538"/>
      <c r="GB35" s="539">
        <f t="shared" si="59"/>
        <v>0</v>
      </c>
      <c r="GC35" s="540">
        <f t="shared" si="170"/>
        <v>0</v>
      </c>
      <c r="GD35" s="538"/>
      <c r="GE35" s="539">
        <f t="shared" si="60"/>
        <v>0</v>
      </c>
      <c r="GF35" s="540">
        <f t="shared" si="171"/>
        <v>0</v>
      </c>
      <c r="GG35" s="538">
        <v>5</v>
      </c>
      <c r="GH35" s="539">
        <f t="shared" si="61"/>
        <v>7.0763395510770183E-2</v>
      </c>
      <c r="GI35" s="540">
        <f t="shared" si="172"/>
        <v>0</v>
      </c>
      <c r="GJ35" s="538">
        <v>5</v>
      </c>
      <c r="GK35" s="539">
        <f t="shared" ref="GK35:GK38" si="250">+GJ35/$E35</f>
        <v>7.0763395510770183E-2</v>
      </c>
      <c r="GL35" s="540">
        <f t="shared" ref="GL35:GL38" si="251">+GJ35*$H$8</f>
        <v>0</v>
      </c>
      <c r="GM35" s="538">
        <v>5</v>
      </c>
      <c r="GN35" s="539">
        <f t="shared" ref="GN35:GN38" si="252">+GM35/$E35</f>
        <v>7.0763395510770183E-2</v>
      </c>
      <c r="GO35" s="540">
        <f t="shared" ref="GO35:GO38" si="253">+GM35*$H$8</f>
        <v>0</v>
      </c>
      <c r="GP35" s="538"/>
      <c r="GQ35" s="539">
        <f t="shared" ref="GQ35:GQ38" si="254">+GP35/$E35</f>
        <v>0</v>
      </c>
      <c r="GR35" s="540">
        <f t="shared" ref="GR35:GR38" si="255">+GP35*$H$8</f>
        <v>0</v>
      </c>
      <c r="GS35" s="538"/>
      <c r="GT35" s="539">
        <f t="shared" ref="GT35:GT38" si="256">+GS35/$E35</f>
        <v>0</v>
      </c>
      <c r="GU35" s="540">
        <f t="shared" ref="GU35:GU38" si="257">+GS35*$H$8</f>
        <v>0</v>
      </c>
      <c r="GV35" s="538"/>
      <c r="GW35" s="539">
        <f t="shared" ref="GW35:GW38" si="258">+GV35/$E35</f>
        <v>0</v>
      </c>
      <c r="GX35" s="540">
        <f t="shared" ref="GX35:GX38" si="259">+GV35*$H$8</f>
        <v>0</v>
      </c>
      <c r="GY35" s="538"/>
      <c r="GZ35" s="539">
        <f t="shared" si="67"/>
        <v>0</v>
      </c>
      <c r="HA35" s="540">
        <f t="shared" si="178"/>
        <v>0</v>
      </c>
      <c r="HB35" s="538"/>
      <c r="HC35" s="539">
        <f t="shared" si="68"/>
        <v>0</v>
      </c>
      <c r="HD35" s="540">
        <f t="shared" si="179"/>
        <v>0</v>
      </c>
      <c r="HE35" s="538"/>
      <c r="HF35" s="539">
        <f t="shared" si="69"/>
        <v>0</v>
      </c>
      <c r="HG35" s="540">
        <f t="shared" si="180"/>
        <v>0</v>
      </c>
      <c r="HH35" s="538"/>
      <c r="HI35" s="539">
        <f t="shared" si="70"/>
        <v>0</v>
      </c>
      <c r="HJ35" s="540">
        <f t="shared" si="181"/>
        <v>0</v>
      </c>
      <c r="HK35" s="538"/>
      <c r="HL35" s="539">
        <f t="shared" si="71"/>
        <v>0</v>
      </c>
      <c r="HM35" s="540">
        <f t="shared" si="182"/>
        <v>0</v>
      </c>
      <c r="HN35" s="538">
        <v>1716</v>
      </c>
      <c r="HO35" s="539">
        <f t="shared" si="72"/>
        <v>24.28599733929633</v>
      </c>
      <c r="HP35" s="540">
        <f t="shared" si="183"/>
        <v>0</v>
      </c>
      <c r="HQ35" s="538"/>
      <c r="HR35" s="539">
        <f t="shared" si="73"/>
        <v>0</v>
      </c>
      <c r="HS35" s="540">
        <f t="shared" si="184"/>
        <v>0</v>
      </c>
      <c r="HT35" s="538">
        <v>60</v>
      </c>
      <c r="HU35" s="539">
        <f t="shared" si="74"/>
        <v>0.84916074612924231</v>
      </c>
      <c r="HV35" s="540">
        <f t="shared" si="185"/>
        <v>0</v>
      </c>
      <c r="HW35" s="538">
        <v>10</v>
      </c>
      <c r="HX35" s="539">
        <f t="shared" si="75"/>
        <v>0.14152679102154037</v>
      </c>
      <c r="HY35" s="540">
        <f t="shared" si="186"/>
        <v>0</v>
      </c>
      <c r="HZ35" s="538">
        <v>40</v>
      </c>
      <c r="IA35" s="539">
        <f t="shared" si="76"/>
        <v>0.56610716408616146</v>
      </c>
      <c r="IB35" s="540">
        <f t="shared" si="187"/>
        <v>0</v>
      </c>
      <c r="IC35" s="538">
        <v>50</v>
      </c>
      <c r="ID35" s="539">
        <f t="shared" si="77"/>
        <v>0.70763395510770188</v>
      </c>
      <c r="IE35" s="540">
        <f t="shared" si="188"/>
        <v>0</v>
      </c>
      <c r="IF35" s="538">
        <v>0</v>
      </c>
      <c r="IG35" s="539">
        <f t="shared" si="78"/>
        <v>0</v>
      </c>
      <c r="IH35" s="540">
        <f t="shared" si="189"/>
        <v>0</v>
      </c>
      <c r="II35" s="538"/>
      <c r="IJ35" s="539">
        <f t="shared" si="79"/>
        <v>0</v>
      </c>
      <c r="IK35" s="540">
        <f t="shared" si="190"/>
        <v>0</v>
      </c>
      <c r="IL35" s="538"/>
      <c r="IM35" s="539">
        <f t="shared" si="80"/>
        <v>0</v>
      </c>
      <c r="IN35" s="540">
        <f t="shared" si="191"/>
        <v>0</v>
      </c>
      <c r="IO35" s="538">
        <v>120</v>
      </c>
      <c r="IP35" s="539">
        <f t="shared" si="81"/>
        <v>1.6983214922584846</v>
      </c>
      <c r="IQ35" s="540">
        <f t="shared" si="192"/>
        <v>0</v>
      </c>
      <c r="IR35" s="538">
        <v>10</v>
      </c>
      <c r="IS35" s="539">
        <f t="shared" si="82"/>
        <v>0.14152679102154037</v>
      </c>
      <c r="IT35" s="540">
        <f t="shared" si="193"/>
        <v>0</v>
      </c>
      <c r="IU35" s="538"/>
      <c r="IV35" s="539">
        <f t="shared" si="83"/>
        <v>0</v>
      </c>
      <c r="IW35" s="540">
        <f t="shared" si="194"/>
        <v>0</v>
      </c>
      <c r="IX35" s="538">
        <v>5</v>
      </c>
      <c r="IY35" s="539">
        <f t="shared" si="84"/>
        <v>7.0763395510770183E-2</v>
      </c>
      <c r="IZ35" s="540">
        <f t="shared" si="195"/>
        <v>0</v>
      </c>
      <c r="JA35" s="538"/>
      <c r="JB35" s="539">
        <f t="shared" si="85"/>
        <v>0</v>
      </c>
      <c r="JC35" s="540">
        <f t="shared" si="196"/>
        <v>0</v>
      </c>
      <c r="JD35" s="538"/>
      <c r="JE35" s="539">
        <f t="shared" si="86"/>
        <v>0</v>
      </c>
      <c r="JF35" s="540">
        <f t="shared" si="197"/>
        <v>0</v>
      </c>
      <c r="JG35" s="538">
        <v>35</v>
      </c>
      <c r="JH35" s="540" t="str">
        <f t="shared" si="87"/>
        <v>0</v>
      </c>
      <c r="JI35" s="540" t="str">
        <f t="shared" si="88"/>
        <v>0</v>
      </c>
      <c r="JJ35" s="538">
        <v>40</v>
      </c>
      <c r="JK35" s="540" t="str">
        <f t="shared" si="89"/>
        <v>0</v>
      </c>
      <c r="JL35" s="540" t="str">
        <f t="shared" si="90"/>
        <v>0</v>
      </c>
      <c r="JM35" s="538"/>
      <c r="JN35" s="540" t="str">
        <f t="shared" si="91"/>
        <v>0</v>
      </c>
      <c r="JO35" s="540" t="str">
        <f t="shared" si="92"/>
        <v>0</v>
      </c>
      <c r="JP35" s="538"/>
      <c r="JQ35" s="540" t="str">
        <f t="shared" si="93"/>
        <v>0</v>
      </c>
      <c r="JR35" s="540" t="str">
        <f t="shared" si="94"/>
        <v>0</v>
      </c>
      <c r="JS35" s="538"/>
      <c r="JT35" s="540" t="str">
        <f t="shared" si="95"/>
        <v>0</v>
      </c>
      <c r="JU35" s="540" t="str">
        <f t="shared" si="96"/>
        <v>0</v>
      </c>
      <c r="JV35" s="538"/>
      <c r="JW35" s="540" t="str">
        <f t="shared" si="97"/>
        <v>0</v>
      </c>
      <c r="JX35" s="540" t="str">
        <f t="shared" si="98"/>
        <v>0</v>
      </c>
      <c r="JY35" s="538"/>
      <c r="JZ35" s="540" t="str">
        <f t="shared" si="99"/>
        <v>0</v>
      </c>
      <c r="KA35" s="540" t="str">
        <f t="shared" si="100"/>
        <v>0</v>
      </c>
      <c r="KB35" s="538"/>
      <c r="KC35" s="540" t="str">
        <f t="shared" si="101"/>
        <v>0</v>
      </c>
      <c r="KD35" s="540" t="str">
        <f t="shared" si="102"/>
        <v>0</v>
      </c>
      <c r="KE35" s="538"/>
      <c r="KF35" s="540" t="str">
        <f t="shared" si="103"/>
        <v>0</v>
      </c>
      <c r="KG35" s="540" t="str">
        <f t="shared" si="104"/>
        <v>0</v>
      </c>
      <c r="KH35" s="538"/>
      <c r="KI35" s="540" t="str">
        <f t="shared" si="105"/>
        <v>0</v>
      </c>
      <c r="KJ35" s="540" t="str">
        <f t="shared" si="106"/>
        <v>0</v>
      </c>
      <c r="KK35" s="538"/>
      <c r="KL35" s="540" t="str">
        <f t="shared" si="107"/>
        <v>0</v>
      </c>
      <c r="KM35" s="540" t="str">
        <f t="shared" si="108"/>
        <v>0</v>
      </c>
      <c r="KN35" s="538"/>
      <c r="KO35" s="540" t="str">
        <f t="shared" si="109"/>
        <v>0</v>
      </c>
      <c r="KP35" s="540" t="str">
        <f t="shared" si="110"/>
        <v>0</v>
      </c>
      <c r="KQ35" s="540">
        <f t="shared" si="111"/>
        <v>0</v>
      </c>
      <c r="KR35" s="540">
        <f t="shared" si="198"/>
        <v>0</v>
      </c>
      <c r="KS35" s="268">
        <f t="shared" si="199"/>
        <v>4491.6367918902797</v>
      </c>
    </row>
    <row r="36" spans="1:16381" ht="15" customHeight="1">
      <c r="A36" s="270">
        <f t="shared" si="200"/>
        <v>45928</v>
      </c>
      <c r="B36" s="271" t="str">
        <f>+Report1!B36</f>
        <v>Towel</v>
      </c>
      <c r="C36" s="271" t="str">
        <f>+Report1!C36</f>
        <v>30,5/31,5/36</v>
      </c>
      <c r="D36" s="272">
        <f>+Report1!P36</f>
        <v>71.277000000000001</v>
      </c>
      <c r="E36" s="273">
        <f>+Report1!R36</f>
        <v>69.736999999999995</v>
      </c>
      <c r="F36" s="538">
        <v>244.18604651162795</v>
      </c>
      <c r="G36" s="539">
        <f t="shared" si="0"/>
        <v>3.5015278333112692</v>
      </c>
      <c r="H36" s="540">
        <f t="shared" si="112"/>
        <v>0</v>
      </c>
      <c r="I36" s="538">
        <v>1605.8823529411764</v>
      </c>
      <c r="J36" s="539">
        <f t="shared" si="1"/>
        <v>23.027694809658811</v>
      </c>
      <c r="K36" s="540">
        <f t="shared" si="113"/>
        <v>0</v>
      </c>
      <c r="L36" s="538"/>
      <c r="M36" s="539">
        <f t="shared" si="2"/>
        <v>0</v>
      </c>
      <c r="N36" s="540">
        <f t="shared" si="114"/>
        <v>0</v>
      </c>
      <c r="O36" s="538">
        <v>6</v>
      </c>
      <c r="P36" s="539">
        <f t="shared" si="3"/>
        <v>8.6037541047076879E-2</v>
      </c>
      <c r="Q36" s="540">
        <f t="shared" si="115"/>
        <v>0</v>
      </c>
      <c r="R36" s="538"/>
      <c r="S36" s="539">
        <f t="shared" si="4"/>
        <v>0</v>
      </c>
      <c r="T36" s="540">
        <f t="shared" si="116"/>
        <v>0</v>
      </c>
      <c r="U36" s="538">
        <v>10.250000000000014</v>
      </c>
      <c r="V36" s="539">
        <f t="shared" si="5"/>
        <v>0.14698079928875654</v>
      </c>
      <c r="W36" s="540">
        <f t="shared" si="117"/>
        <v>0</v>
      </c>
      <c r="X36" s="538"/>
      <c r="Y36" s="539">
        <f t="shared" si="6"/>
        <v>0</v>
      </c>
      <c r="Z36" s="540">
        <f t="shared" si="118"/>
        <v>0</v>
      </c>
      <c r="AA36" s="538"/>
      <c r="AB36" s="539">
        <f t="shared" si="7"/>
        <v>0</v>
      </c>
      <c r="AC36" s="540">
        <f t="shared" si="119"/>
        <v>0</v>
      </c>
      <c r="AD36" s="538"/>
      <c r="AE36" s="539">
        <f t="shared" si="8"/>
        <v>0</v>
      </c>
      <c r="AF36" s="540">
        <f t="shared" si="120"/>
        <v>0</v>
      </c>
      <c r="AG36" s="538"/>
      <c r="AH36" s="539">
        <f t="shared" si="9"/>
        <v>0</v>
      </c>
      <c r="AI36" s="540">
        <f t="shared" si="121"/>
        <v>0</v>
      </c>
      <c r="AJ36" s="538"/>
      <c r="AK36" s="539">
        <f t="shared" si="10"/>
        <v>0</v>
      </c>
      <c r="AL36" s="540">
        <f t="shared" si="122"/>
        <v>0</v>
      </c>
      <c r="AM36" s="538">
        <v>57.820512820512818</v>
      </c>
      <c r="AN36" s="539">
        <f t="shared" si="11"/>
        <v>0.82912245752631775</v>
      </c>
      <c r="AO36" s="540">
        <f t="shared" si="123"/>
        <v>0</v>
      </c>
      <c r="AP36" s="538"/>
      <c r="AQ36" s="539">
        <f t="shared" si="12"/>
        <v>0</v>
      </c>
      <c r="AR36" s="540">
        <f t="shared" si="124"/>
        <v>0</v>
      </c>
      <c r="AS36" s="538"/>
      <c r="AT36" s="539">
        <f t="shared" si="13"/>
        <v>0</v>
      </c>
      <c r="AU36" s="540">
        <f t="shared" si="125"/>
        <v>0</v>
      </c>
      <c r="AV36" s="538">
        <v>5.5499999999999972</v>
      </c>
      <c r="AW36" s="539">
        <f t="shared" si="14"/>
        <v>7.9584725468546072E-2</v>
      </c>
      <c r="AX36" s="540">
        <f t="shared" si="126"/>
        <v>0</v>
      </c>
      <c r="AY36" s="538">
        <v>31.5</v>
      </c>
      <c r="AZ36" s="539">
        <f t="shared" si="15"/>
        <v>0.45169709049715362</v>
      </c>
      <c r="BA36" s="540">
        <f t="shared" si="127"/>
        <v>0</v>
      </c>
      <c r="BB36" s="538"/>
      <c r="BC36" s="539">
        <f t="shared" si="16"/>
        <v>0</v>
      </c>
      <c r="BD36" s="540">
        <f t="shared" si="128"/>
        <v>0</v>
      </c>
      <c r="BE36" s="538"/>
      <c r="BF36" s="539">
        <f t="shared" si="17"/>
        <v>0</v>
      </c>
      <c r="BG36" s="540">
        <f t="shared" si="129"/>
        <v>0</v>
      </c>
      <c r="BH36" s="538"/>
      <c r="BI36" s="539">
        <f t="shared" si="18"/>
        <v>0</v>
      </c>
      <c r="BJ36" s="540">
        <f t="shared" si="130"/>
        <v>0</v>
      </c>
      <c r="BK36" s="538"/>
      <c r="BL36" s="539">
        <f t="shared" si="19"/>
        <v>0</v>
      </c>
      <c r="BM36" s="540">
        <f t="shared" si="131"/>
        <v>0</v>
      </c>
      <c r="BN36" s="538"/>
      <c r="BO36" s="539">
        <f t="shared" si="20"/>
        <v>0</v>
      </c>
      <c r="BP36" s="540">
        <f t="shared" si="132"/>
        <v>0</v>
      </c>
      <c r="BQ36" s="538"/>
      <c r="BR36" s="539">
        <f t="shared" si="21"/>
        <v>0</v>
      </c>
      <c r="BS36" s="540">
        <f t="shared" si="133"/>
        <v>0</v>
      </c>
      <c r="BT36" s="538"/>
      <c r="BU36" s="539">
        <f t="shared" si="22"/>
        <v>0</v>
      </c>
      <c r="BV36" s="540">
        <f t="shared" si="134"/>
        <v>0</v>
      </c>
      <c r="BW36" s="538"/>
      <c r="BX36" s="539">
        <f t="shared" si="23"/>
        <v>0</v>
      </c>
      <c r="BY36" s="540">
        <f t="shared" si="135"/>
        <v>0</v>
      </c>
      <c r="BZ36" s="538">
        <v>0</v>
      </c>
      <c r="CA36" s="539">
        <f t="shared" si="24"/>
        <v>0</v>
      </c>
      <c r="CB36" s="540">
        <f t="shared" si="136"/>
        <v>0</v>
      </c>
      <c r="CC36" s="538">
        <v>0</v>
      </c>
      <c r="CD36" s="539">
        <f t="shared" si="25"/>
        <v>0</v>
      </c>
      <c r="CE36" s="540">
        <f t="shared" si="137"/>
        <v>0</v>
      </c>
      <c r="CF36" s="538">
        <v>2.3999999999999995</v>
      </c>
      <c r="CG36" s="539">
        <f t="shared" si="26"/>
        <v>3.4415016418830748E-2</v>
      </c>
      <c r="CH36" s="540">
        <f t="shared" si="138"/>
        <v>0</v>
      </c>
      <c r="CI36" s="538">
        <v>0</v>
      </c>
      <c r="CJ36" s="539">
        <f t="shared" si="27"/>
        <v>0</v>
      </c>
      <c r="CK36" s="540">
        <f t="shared" si="139"/>
        <v>0</v>
      </c>
      <c r="CL36" s="538"/>
      <c r="CM36" s="539">
        <f t="shared" si="28"/>
        <v>0</v>
      </c>
      <c r="CN36" s="540">
        <f t="shared" si="140"/>
        <v>0</v>
      </c>
      <c r="CO36" s="538"/>
      <c r="CP36" s="539">
        <f t="shared" si="29"/>
        <v>0</v>
      </c>
      <c r="CQ36" s="540">
        <f t="shared" si="141"/>
        <v>0</v>
      </c>
      <c r="CR36" s="538"/>
      <c r="CS36" s="539">
        <f t="shared" si="30"/>
        <v>0</v>
      </c>
      <c r="CT36" s="540">
        <f t="shared" si="142"/>
        <v>0</v>
      </c>
      <c r="CU36" s="538"/>
      <c r="CV36" s="539">
        <f t="shared" si="31"/>
        <v>0</v>
      </c>
      <c r="CW36" s="540">
        <f t="shared" si="143"/>
        <v>0</v>
      </c>
      <c r="CX36" s="538"/>
      <c r="CY36" s="539">
        <f t="shared" si="32"/>
        <v>0</v>
      </c>
      <c r="CZ36" s="540">
        <f t="shared" si="144"/>
        <v>0</v>
      </c>
      <c r="DA36" s="538">
        <v>419.11764705882354</v>
      </c>
      <c r="DB36" s="539">
        <f t="shared" si="33"/>
        <v>6.0099752937296351</v>
      </c>
      <c r="DC36" s="540">
        <f t="shared" si="145"/>
        <v>0</v>
      </c>
      <c r="DD36" s="538"/>
      <c r="DE36" s="539">
        <f t="shared" si="34"/>
        <v>0</v>
      </c>
      <c r="DF36" s="540">
        <f t="shared" si="146"/>
        <v>0</v>
      </c>
      <c r="DG36" s="538"/>
      <c r="DH36" s="539">
        <f t="shared" si="35"/>
        <v>0</v>
      </c>
      <c r="DI36" s="540">
        <f t="shared" si="201"/>
        <v>0</v>
      </c>
      <c r="DJ36" s="538"/>
      <c r="DK36" s="539">
        <f t="shared" si="36"/>
        <v>0</v>
      </c>
      <c r="DL36" s="540">
        <f t="shared" si="147"/>
        <v>0</v>
      </c>
      <c r="DM36" s="538"/>
      <c r="DN36" s="539">
        <f t="shared" si="37"/>
        <v>0</v>
      </c>
      <c r="DO36" s="540">
        <f t="shared" si="148"/>
        <v>0</v>
      </c>
      <c r="DP36" s="538"/>
      <c r="DQ36" s="539">
        <f t="shared" si="38"/>
        <v>0</v>
      </c>
      <c r="DR36" s="540">
        <f t="shared" si="149"/>
        <v>0</v>
      </c>
      <c r="DS36" s="538"/>
      <c r="DT36" s="539">
        <f t="shared" si="39"/>
        <v>0</v>
      </c>
      <c r="DU36" s="540">
        <f t="shared" si="150"/>
        <v>0</v>
      </c>
      <c r="DV36" s="538"/>
      <c r="DW36" s="539">
        <f t="shared" si="40"/>
        <v>0</v>
      </c>
      <c r="DX36" s="540">
        <f t="shared" si="151"/>
        <v>0</v>
      </c>
      <c r="DY36" s="538"/>
      <c r="DZ36" s="539">
        <f t="shared" si="41"/>
        <v>0</v>
      </c>
      <c r="EA36" s="540">
        <f t="shared" si="152"/>
        <v>0</v>
      </c>
      <c r="EB36" s="538">
        <v>0</v>
      </c>
      <c r="EC36" s="539">
        <f t="shared" si="42"/>
        <v>0</v>
      </c>
      <c r="ED36" s="540">
        <f t="shared" si="153"/>
        <v>0</v>
      </c>
      <c r="EE36" s="538">
        <v>5.9302325581395365</v>
      </c>
      <c r="EF36" s="539">
        <f t="shared" si="43"/>
        <v>8.5037104523273691E-2</v>
      </c>
      <c r="EG36" s="540">
        <f t="shared" si="154"/>
        <v>0</v>
      </c>
      <c r="EH36" s="538">
        <v>2</v>
      </c>
      <c r="EI36" s="539">
        <f t="shared" si="44"/>
        <v>2.8679180349025626E-2</v>
      </c>
      <c r="EJ36" s="540">
        <f t="shared" si="155"/>
        <v>0</v>
      </c>
      <c r="EK36" s="538"/>
      <c r="EL36" s="539">
        <f t="shared" si="45"/>
        <v>0</v>
      </c>
      <c r="EM36" s="540">
        <f t="shared" si="156"/>
        <v>0</v>
      </c>
      <c r="EN36" s="538"/>
      <c r="EO36" s="539">
        <f t="shared" si="46"/>
        <v>0</v>
      </c>
      <c r="EP36" s="540">
        <f t="shared" si="157"/>
        <v>0</v>
      </c>
      <c r="EQ36" s="538"/>
      <c r="ER36" s="539">
        <f t="shared" si="47"/>
        <v>0</v>
      </c>
      <c r="ES36" s="540">
        <f t="shared" si="158"/>
        <v>0</v>
      </c>
      <c r="ET36" s="538"/>
      <c r="EU36" s="539">
        <f t="shared" si="48"/>
        <v>0</v>
      </c>
      <c r="EV36" s="540">
        <f t="shared" si="159"/>
        <v>0</v>
      </c>
      <c r="EW36" s="538"/>
      <c r="EX36" s="539">
        <f t="shared" si="49"/>
        <v>0</v>
      </c>
      <c r="EY36" s="540">
        <f t="shared" si="160"/>
        <v>0</v>
      </c>
      <c r="EZ36" s="538"/>
      <c r="FA36" s="539">
        <f t="shared" si="50"/>
        <v>0</v>
      </c>
      <c r="FB36" s="540">
        <f t="shared" si="161"/>
        <v>0</v>
      </c>
      <c r="FC36" s="538"/>
      <c r="FD36" s="539">
        <f t="shared" si="51"/>
        <v>0</v>
      </c>
      <c r="FE36" s="540">
        <f t="shared" si="162"/>
        <v>0</v>
      </c>
      <c r="FF36" s="538"/>
      <c r="FG36" s="539">
        <f t="shared" si="52"/>
        <v>0</v>
      </c>
      <c r="FH36" s="540">
        <f t="shared" si="163"/>
        <v>0</v>
      </c>
      <c r="FI36" s="538"/>
      <c r="FJ36" s="539">
        <f t="shared" si="53"/>
        <v>0</v>
      </c>
      <c r="FK36" s="540">
        <f t="shared" si="164"/>
        <v>0</v>
      </c>
      <c r="FL36" s="538"/>
      <c r="FM36" s="539">
        <f t="shared" si="54"/>
        <v>0</v>
      </c>
      <c r="FN36" s="540">
        <f t="shared" si="165"/>
        <v>0</v>
      </c>
      <c r="FO36" s="538"/>
      <c r="FP36" s="539">
        <f t="shared" si="55"/>
        <v>0</v>
      </c>
      <c r="FQ36" s="540">
        <f t="shared" si="166"/>
        <v>0</v>
      </c>
      <c r="FR36" s="538"/>
      <c r="FS36" s="539">
        <f t="shared" si="56"/>
        <v>0</v>
      </c>
      <c r="FT36" s="540">
        <f t="shared" si="167"/>
        <v>0</v>
      </c>
      <c r="FU36" s="538"/>
      <c r="FV36" s="539">
        <f t="shared" si="57"/>
        <v>0</v>
      </c>
      <c r="FW36" s="540">
        <f t="shared" si="168"/>
        <v>0</v>
      </c>
      <c r="FX36" s="538"/>
      <c r="FY36" s="539">
        <f t="shared" si="58"/>
        <v>0</v>
      </c>
      <c r="FZ36" s="540">
        <f t="shared" si="169"/>
        <v>0</v>
      </c>
      <c r="GA36" s="538"/>
      <c r="GB36" s="539">
        <f t="shared" si="59"/>
        <v>0</v>
      </c>
      <c r="GC36" s="540">
        <f t="shared" si="170"/>
        <v>0</v>
      </c>
      <c r="GD36" s="538"/>
      <c r="GE36" s="539">
        <f t="shared" si="60"/>
        <v>0</v>
      </c>
      <c r="GF36" s="540">
        <f t="shared" si="171"/>
        <v>0</v>
      </c>
      <c r="GG36" s="538">
        <v>5</v>
      </c>
      <c r="GH36" s="539">
        <f t="shared" si="61"/>
        <v>7.1697950872564073E-2</v>
      </c>
      <c r="GI36" s="540">
        <f t="shared" si="172"/>
        <v>0</v>
      </c>
      <c r="GJ36" s="538">
        <v>5</v>
      </c>
      <c r="GK36" s="539">
        <f t="shared" si="250"/>
        <v>7.1697950872564073E-2</v>
      </c>
      <c r="GL36" s="540">
        <f t="shared" si="251"/>
        <v>0</v>
      </c>
      <c r="GM36" s="538">
        <v>5</v>
      </c>
      <c r="GN36" s="539">
        <f t="shared" si="252"/>
        <v>7.1697950872564073E-2</v>
      </c>
      <c r="GO36" s="540">
        <f t="shared" si="253"/>
        <v>0</v>
      </c>
      <c r="GP36" s="538"/>
      <c r="GQ36" s="539">
        <f t="shared" si="254"/>
        <v>0</v>
      </c>
      <c r="GR36" s="540">
        <f t="shared" si="255"/>
        <v>0</v>
      </c>
      <c r="GS36" s="538"/>
      <c r="GT36" s="539">
        <f t="shared" si="256"/>
        <v>0</v>
      </c>
      <c r="GU36" s="540">
        <f t="shared" si="257"/>
        <v>0</v>
      </c>
      <c r="GV36" s="538"/>
      <c r="GW36" s="539">
        <f t="shared" si="258"/>
        <v>0</v>
      </c>
      <c r="GX36" s="540">
        <f t="shared" si="259"/>
        <v>0</v>
      </c>
      <c r="GY36" s="538"/>
      <c r="GZ36" s="539">
        <f t="shared" si="67"/>
        <v>0</v>
      </c>
      <c r="HA36" s="540">
        <f t="shared" si="178"/>
        <v>0</v>
      </c>
      <c r="HB36" s="538"/>
      <c r="HC36" s="539">
        <f t="shared" si="68"/>
        <v>0</v>
      </c>
      <c r="HD36" s="540">
        <f t="shared" si="179"/>
        <v>0</v>
      </c>
      <c r="HE36" s="538"/>
      <c r="HF36" s="539">
        <f t="shared" si="69"/>
        <v>0</v>
      </c>
      <c r="HG36" s="540">
        <f t="shared" si="180"/>
        <v>0</v>
      </c>
      <c r="HH36" s="538"/>
      <c r="HI36" s="539">
        <f t="shared" si="70"/>
        <v>0</v>
      </c>
      <c r="HJ36" s="540">
        <f t="shared" si="181"/>
        <v>0</v>
      </c>
      <c r="HK36" s="538"/>
      <c r="HL36" s="539">
        <f t="shared" si="71"/>
        <v>0</v>
      </c>
      <c r="HM36" s="540">
        <f t="shared" si="182"/>
        <v>0</v>
      </c>
      <c r="HN36" s="538">
        <v>1712</v>
      </c>
      <c r="HO36" s="539">
        <f t="shared" si="72"/>
        <v>24.549378378765937</v>
      </c>
      <c r="HP36" s="540">
        <f t="shared" si="183"/>
        <v>0</v>
      </c>
      <c r="HQ36" s="538"/>
      <c r="HR36" s="539">
        <f t="shared" si="73"/>
        <v>0</v>
      </c>
      <c r="HS36" s="540">
        <f t="shared" si="184"/>
        <v>0</v>
      </c>
      <c r="HT36" s="538">
        <v>50</v>
      </c>
      <c r="HU36" s="539">
        <f t="shared" si="74"/>
        <v>0.71697950872564065</v>
      </c>
      <c r="HV36" s="540">
        <f t="shared" si="185"/>
        <v>0</v>
      </c>
      <c r="HW36" s="538">
        <v>10</v>
      </c>
      <c r="HX36" s="539">
        <f t="shared" si="75"/>
        <v>0.14339590174512815</v>
      </c>
      <c r="HY36" s="540">
        <f t="shared" si="186"/>
        <v>0</v>
      </c>
      <c r="HZ36" s="538">
        <v>40</v>
      </c>
      <c r="IA36" s="539">
        <f t="shared" si="76"/>
        <v>0.57358360698051258</v>
      </c>
      <c r="IB36" s="540">
        <f t="shared" si="187"/>
        <v>0</v>
      </c>
      <c r="IC36" s="538">
        <v>60</v>
      </c>
      <c r="ID36" s="539">
        <f t="shared" si="77"/>
        <v>0.86037541047076882</v>
      </c>
      <c r="IE36" s="540">
        <f t="shared" si="188"/>
        <v>0</v>
      </c>
      <c r="IF36" s="538">
        <v>0</v>
      </c>
      <c r="IG36" s="539">
        <f t="shared" si="78"/>
        <v>0</v>
      </c>
      <c r="IH36" s="540">
        <f t="shared" si="189"/>
        <v>0</v>
      </c>
      <c r="II36" s="538"/>
      <c r="IJ36" s="539">
        <f t="shared" si="79"/>
        <v>0</v>
      </c>
      <c r="IK36" s="540">
        <f t="shared" si="190"/>
        <v>0</v>
      </c>
      <c r="IL36" s="538"/>
      <c r="IM36" s="539">
        <f t="shared" si="80"/>
        <v>0</v>
      </c>
      <c r="IN36" s="540">
        <f t="shared" si="191"/>
        <v>0</v>
      </c>
      <c r="IO36" s="538">
        <v>120</v>
      </c>
      <c r="IP36" s="539">
        <f t="shared" si="81"/>
        <v>1.7207508209415376</v>
      </c>
      <c r="IQ36" s="540">
        <f t="shared" si="192"/>
        <v>0</v>
      </c>
      <c r="IR36" s="538">
        <v>10</v>
      </c>
      <c r="IS36" s="539">
        <f t="shared" si="82"/>
        <v>0.14339590174512815</v>
      </c>
      <c r="IT36" s="540">
        <f t="shared" si="193"/>
        <v>0</v>
      </c>
      <c r="IU36" s="538"/>
      <c r="IV36" s="539">
        <f t="shared" si="83"/>
        <v>0</v>
      </c>
      <c r="IW36" s="540">
        <f t="shared" si="194"/>
        <v>0</v>
      </c>
      <c r="IX36" s="538">
        <v>10</v>
      </c>
      <c r="IY36" s="539">
        <f t="shared" si="84"/>
        <v>0.14339590174512815</v>
      </c>
      <c r="IZ36" s="540">
        <f t="shared" si="195"/>
        <v>0</v>
      </c>
      <c r="JA36" s="538"/>
      <c r="JB36" s="539">
        <f t="shared" si="85"/>
        <v>0</v>
      </c>
      <c r="JC36" s="540">
        <f t="shared" si="196"/>
        <v>0</v>
      </c>
      <c r="JD36" s="538"/>
      <c r="JE36" s="539">
        <f t="shared" si="86"/>
        <v>0</v>
      </c>
      <c r="JF36" s="540">
        <f t="shared" si="197"/>
        <v>0</v>
      </c>
      <c r="JG36" s="538">
        <v>35</v>
      </c>
      <c r="JH36" s="540" t="str">
        <f t="shared" si="87"/>
        <v>0</v>
      </c>
      <c r="JI36" s="540" t="str">
        <f t="shared" si="88"/>
        <v>0</v>
      </c>
      <c r="JJ36" s="538">
        <v>40</v>
      </c>
      <c r="JK36" s="540" t="str">
        <f t="shared" si="89"/>
        <v>0</v>
      </c>
      <c r="JL36" s="540" t="str">
        <f t="shared" si="90"/>
        <v>0</v>
      </c>
      <c r="JM36" s="538"/>
      <c r="JN36" s="540" t="str">
        <f t="shared" si="91"/>
        <v>0</v>
      </c>
      <c r="JO36" s="540" t="str">
        <f t="shared" si="92"/>
        <v>0</v>
      </c>
      <c r="JP36" s="538"/>
      <c r="JQ36" s="540" t="str">
        <f t="shared" si="93"/>
        <v>0</v>
      </c>
      <c r="JR36" s="540" t="str">
        <f t="shared" si="94"/>
        <v>0</v>
      </c>
      <c r="JS36" s="538"/>
      <c r="JT36" s="540" t="str">
        <f t="shared" si="95"/>
        <v>0</v>
      </c>
      <c r="JU36" s="540" t="str">
        <f t="shared" si="96"/>
        <v>0</v>
      </c>
      <c r="JV36" s="538"/>
      <c r="JW36" s="540" t="str">
        <f t="shared" si="97"/>
        <v>0</v>
      </c>
      <c r="JX36" s="540" t="str">
        <f t="shared" si="98"/>
        <v>0</v>
      </c>
      <c r="JY36" s="538"/>
      <c r="JZ36" s="540" t="str">
        <f t="shared" si="99"/>
        <v>0</v>
      </c>
      <c r="KA36" s="540" t="str">
        <f t="shared" si="100"/>
        <v>0</v>
      </c>
      <c r="KB36" s="538"/>
      <c r="KC36" s="540" t="str">
        <f t="shared" si="101"/>
        <v>0</v>
      </c>
      <c r="KD36" s="540" t="str">
        <f t="shared" si="102"/>
        <v>0</v>
      </c>
      <c r="KE36" s="538"/>
      <c r="KF36" s="540" t="str">
        <f t="shared" si="103"/>
        <v>0</v>
      </c>
      <c r="KG36" s="540" t="str">
        <f t="shared" si="104"/>
        <v>0</v>
      </c>
      <c r="KH36" s="538"/>
      <c r="KI36" s="540" t="str">
        <f t="shared" si="105"/>
        <v>0</v>
      </c>
      <c r="KJ36" s="540" t="str">
        <f t="shared" si="106"/>
        <v>0</v>
      </c>
      <c r="KK36" s="538"/>
      <c r="KL36" s="540" t="str">
        <f t="shared" si="107"/>
        <v>0</v>
      </c>
      <c r="KM36" s="540" t="str">
        <f t="shared" si="108"/>
        <v>0</v>
      </c>
      <c r="KN36" s="538"/>
      <c r="KO36" s="540" t="str">
        <f t="shared" si="109"/>
        <v>0</v>
      </c>
      <c r="KP36" s="540" t="str">
        <f t="shared" si="110"/>
        <v>0</v>
      </c>
      <c r="KQ36" s="540">
        <f t="shared" si="111"/>
        <v>0</v>
      </c>
      <c r="KR36" s="540">
        <f t="shared" si="198"/>
        <v>0</v>
      </c>
      <c r="KS36" s="268">
        <f t="shared" si="199"/>
        <v>4492.6367918902797</v>
      </c>
    </row>
    <row r="37" spans="1:16381" ht="15" customHeight="1">
      <c r="A37" s="270">
        <f t="shared" si="200"/>
        <v>45929</v>
      </c>
      <c r="B37" s="271" t="str">
        <f>+Report1!B37</f>
        <v>Towel</v>
      </c>
      <c r="C37" s="271" t="str">
        <f>+Report1!C37</f>
        <v>36/30,5/34</v>
      </c>
      <c r="D37" s="272">
        <f>+Report1!P37</f>
        <v>64.686000000000007</v>
      </c>
      <c r="E37" s="273">
        <f>+Report1!R37</f>
        <v>63.073999999999998</v>
      </c>
      <c r="F37" s="538">
        <v>220.93023255813955</v>
      </c>
      <c r="G37" s="539">
        <f t="shared" si="0"/>
        <v>3.5027147883143539</v>
      </c>
      <c r="H37" s="540">
        <f t="shared" si="112"/>
        <v>0</v>
      </c>
      <c r="I37" s="538">
        <v>1341.1764705882354</v>
      </c>
      <c r="J37" s="539">
        <f t="shared" si="1"/>
        <v>21.26353918553184</v>
      </c>
      <c r="K37" s="540">
        <f t="shared" si="113"/>
        <v>0</v>
      </c>
      <c r="L37" s="538"/>
      <c r="M37" s="539">
        <f t="shared" si="2"/>
        <v>0</v>
      </c>
      <c r="N37" s="540">
        <f t="shared" si="114"/>
        <v>0</v>
      </c>
      <c r="O37" s="538">
        <v>9.0000000000000036</v>
      </c>
      <c r="P37" s="539">
        <f t="shared" si="3"/>
        <v>0.14268953927133216</v>
      </c>
      <c r="Q37" s="540">
        <f t="shared" si="115"/>
        <v>0</v>
      </c>
      <c r="R37" s="538"/>
      <c r="S37" s="539">
        <f t="shared" si="4"/>
        <v>0</v>
      </c>
      <c r="T37" s="540">
        <f t="shared" si="116"/>
        <v>0</v>
      </c>
      <c r="U37" s="538">
        <v>10.25</v>
      </c>
      <c r="V37" s="539">
        <f t="shared" si="5"/>
        <v>0.16250753083679489</v>
      </c>
      <c r="W37" s="540">
        <f t="shared" si="117"/>
        <v>0</v>
      </c>
      <c r="X37" s="538"/>
      <c r="Y37" s="539">
        <f t="shared" si="6"/>
        <v>0</v>
      </c>
      <c r="Z37" s="540">
        <f t="shared" si="118"/>
        <v>0</v>
      </c>
      <c r="AA37" s="538"/>
      <c r="AB37" s="539">
        <f t="shared" si="7"/>
        <v>0</v>
      </c>
      <c r="AC37" s="540">
        <f t="shared" si="119"/>
        <v>0</v>
      </c>
      <c r="AD37" s="538"/>
      <c r="AE37" s="539">
        <f t="shared" si="8"/>
        <v>0</v>
      </c>
      <c r="AF37" s="540">
        <f t="shared" si="120"/>
        <v>0</v>
      </c>
      <c r="AG37" s="538"/>
      <c r="AH37" s="539">
        <f t="shared" si="9"/>
        <v>0</v>
      </c>
      <c r="AI37" s="540">
        <f t="shared" si="121"/>
        <v>0</v>
      </c>
      <c r="AJ37" s="538"/>
      <c r="AK37" s="539">
        <f t="shared" si="10"/>
        <v>0</v>
      </c>
      <c r="AL37" s="540">
        <f t="shared" si="122"/>
        <v>0</v>
      </c>
      <c r="AM37" s="538">
        <v>26.282051282051242</v>
      </c>
      <c r="AN37" s="539">
        <f t="shared" si="11"/>
        <v>0.4166859765046016</v>
      </c>
      <c r="AO37" s="540">
        <f t="shared" si="123"/>
        <v>0</v>
      </c>
      <c r="AP37" s="538"/>
      <c r="AQ37" s="539">
        <f t="shared" si="12"/>
        <v>0</v>
      </c>
      <c r="AR37" s="540">
        <f t="shared" si="124"/>
        <v>0</v>
      </c>
      <c r="AS37" s="538"/>
      <c r="AT37" s="539">
        <f t="shared" si="13"/>
        <v>0</v>
      </c>
      <c r="AU37" s="540">
        <f t="shared" si="125"/>
        <v>0</v>
      </c>
      <c r="AV37" s="538">
        <v>5.5500000000000043</v>
      </c>
      <c r="AW37" s="539">
        <f t="shared" si="14"/>
        <v>8.7991882550654862E-2</v>
      </c>
      <c r="AX37" s="540">
        <f t="shared" si="126"/>
        <v>0</v>
      </c>
      <c r="AY37" s="538">
        <v>42</v>
      </c>
      <c r="AZ37" s="539">
        <f t="shared" si="15"/>
        <v>0.66588451659954973</v>
      </c>
      <c r="BA37" s="540">
        <f t="shared" si="127"/>
        <v>0</v>
      </c>
      <c r="BB37" s="538"/>
      <c r="BC37" s="539">
        <f t="shared" si="16"/>
        <v>0</v>
      </c>
      <c r="BD37" s="540">
        <f t="shared" si="128"/>
        <v>0</v>
      </c>
      <c r="BE37" s="538"/>
      <c r="BF37" s="539">
        <f t="shared" si="17"/>
        <v>0</v>
      </c>
      <c r="BG37" s="540">
        <f t="shared" si="129"/>
        <v>0</v>
      </c>
      <c r="BH37" s="538"/>
      <c r="BI37" s="539">
        <f t="shared" si="18"/>
        <v>0</v>
      </c>
      <c r="BJ37" s="540">
        <f t="shared" si="130"/>
        <v>0</v>
      </c>
      <c r="BK37" s="538"/>
      <c r="BL37" s="539">
        <f t="shared" si="19"/>
        <v>0</v>
      </c>
      <c r="BM37" s="540">
        <f t="shared" si="131"/>
        <v>0</v>
      </c>
      <c r="BN37" s="538"/>
      <c r="BO37" s="539">
        <f t="shared" si="20"/>
        <v>0</v>
      </c>
      <c r="BP37" s="540">
        <f t="shared" si="132"/>
        <v>0</v>
      </c>
      <c r="BQ37" s="538"/>
      <c r="BR37" s="539">
        <f t="shared" si="21"/>
        <v>0</v>
      </c>
      <c r="BS37" s="540">
        <f t="shared" si="133"/>
        <v>0</v>
      </c>
      <c r="BT37" s="538"/>
      <c r="BU37" s="539">
        <f t="shared" si="22"/>
        <v>0</v>
      </c>
      <c r="BV37" s="540">
        <f t="shared" si="134"/>
        <v>0</v>
      </c>
      <c r="BW37" s="538"/>
      <c r="BX37" s="539">
        <f t="shared" si="23"/>
        <v>0</v>
      </c>
      <c r="BY37" s="540">
        <f t="shared" si="135"/>
        <v>0</v>
      </c>
      <c r="BZ37" s="538">
        <v>0</v>
      </c>
      <c r="CA37" s="539">
        <f t="shared" si="24"/>
        <v>0</v>
      </c>
      <c r="CB37" s="540">
        <f t="shared" si="136"/>
        <v>0</v>
      </c>
      <c r="CC37" s="538">
        <v>0</v>
      </c>
      <c r="CD37" s="539">
        <f t="shared" si="25"/>
        <v>0</v>
      </c>
      <c r="CE37" s="540">
        <f t="shared" si="137"/>
        <v>0</v>
      </c>
      <c r="CF37" s="538">
        <v>2.4000000000000004</v>
      </c>
      <c r="CG37" s="539">
        <f t="shared" si="26"/>
        <v>3.8050543805688564E-2</v>
      </c>
      <c r="CH37" s="540">
        <f t="shared" si="138"/>
        <v>0</v>
      </c>
      <c r="CI37" s="538">
        <v>0</v>
      </c>
      <c r="CJ37" s="539">
        <f t="shared" si="27"/>
        <v>0</v>
      </c>
      <c r="CK37" s="540">
        <f t="shared" si="139"/>
        <v>0</v>
      </c>
      <c r="CL37" s="538"/>
      <c r="CM37" s="539">
        <f t="shared" si="28"/>
        <v>0</v>
      </c>
      <c r="CN37" s="540">
        <f t="shared" si="140"/>
        <v>0</v>
      </c>
      <c r="CO37" s="538"/>
      <c r="CP37" s="539">
        <f t="shared" si="29"/>
        <v>0</v>
      </c>
      <c r="CQ37" s="540">
        <f t="shared" si="141"/>
        <v>0</v>
      </c>
      <c r="CR37" s="538"/>
      <c r="CS37" s="539">
        <f t="shared" si="30"/>
        <v>0</v>
      </c>
      <c r="CT37" s="540">
        <f t="shared" si="142"/>
        <v>0</v>
      </c>
      <c r="CU37" s="538"/>
      <c r="CV37" s="539">
        <f t="shared" si="31"/>
        <v>0</v>
      </c>
      <c r="CW37" s="540">
        <f t="shared" si="143"/>
        <v>0</v>
      </c>
      <c r="CX37" s="538"/>
      <c r="CY37" s="539">
        <f t="shared" si="32"/>
        <v>0</v>
      </c>
      <c r="CZ37" s="540">
        <f t="shared" si="144"/>
        <v>0</v>
      </c>
      <c r="DA37" s="538">
        <v>352.94117647058829</v>
      </c>
      <c r="DB37" s="539">
        <f t="shared" si="33"/>
        <v>5.5956682067189067</v>
      </c>
      <c r="DC37" s="540">
        <f t="shared" si="145"/>
        <v>0</v>
      </c>
      <c r="DD37" s="538"/>
      <c r="DE37" s="539">
        <f t="shared" si="34"/>
        <v>0</v>
      </c>
      <c r="DF37" s="540">
        <f t="shared" si="146"/>
        <v>0</v>
      </c>
      <c r="DG37" s="538"/>
      <c r="DH37" s="539">
        <f t="shared" si="35"/>
        <v>0</v>
      </c>
      <c r="DI37" s="540">
        <f t="shared" si="201"/>
        <v>0</v>
      </c>
      <c r="DJ37" s="538"/>
      <c r="DK37" s="539">
        <f t="shared" si="36"/>
        <v>0</v>
      </c>
      <c r="DL37" s="540">
        <f t="shared" si="147"/>
        <v>0</v>
      </c>
      <c r="DM37" s="538"/>
      <c r="DN37" s="539">
        <f t="shared" si="37"/>
        <v>0</v>
      </c>
      <c r="DO37" s="540">
        <f t="shared" si="148"/>
        <v>0</v>
      </c>
      <c r="DP37" s="538"/>
      <c r="DQ37" s="539">
        <f t="shared" si="38"/>
        <v>0</v>
      </c>
      <c r="DR37" s="540">
        <f t="shared" si="149"/>
        <v>0</v>
      </c>
      <c r="DS37" s="538"/>
      <c r="DT37" s="539">
        <f t="shared" si="39"/>
        <v>0</v>
      </c>
      <c r="DU37" s="540">
        <f t="shared" si="150"/>
        <v>0</v>
      </c>
      <c r="DV37" s="538"/>
      <c r="DW37" s="539">
        <f t="shared" si="40"/>
        <v>0</v>
      </c>
      <c r="DX37" s="540">
        <f t="shared" si="151"/>
        <v>0</v>
      </c>
      <c r="DY37" s="538"/>
      <c r="DZ37" s="539">
        <f t="shared" si="41"/>
        <v>0</v>
      </c>
      <c r="EA37" s="540">
        <f t="shared" si="152"/>
        <v>0</v>
      </c>
      <c r="EB37" s="538">
        <v>0</v>
      </c>
      <c r="EC37" s="539">
        <f t="shared" si="42"/>
        <v>0</v>
      </c>
      <c r="ED37" s="540">
        <f t="shared" si="153"/>
        <v>0</v>
      </c>
      <c r="EE37" s="538">
        <v>11.86046511627907</v>
      </c>
      <c r="EF37" s="539">
        <f t="shared" si="43"/>
        <v>0.18804047810950741</v>
      </c>
      <c r="EG37" s="540">
        <f t="shared" si="154"/>
        <v>0</v>
      </c>
      <c r="EH37" s="538">
        <v>2</v>
      </c>
      <c r="EI37" s="539">
        <f t="shared" si="44"/>
        <v>3.1708786504740467E-2</v>
      </c>
      <c r="EJ37" s="540">
        <f t="shared" si="155"/>
        <v>0</v>
      </c>
      <c r="EK37" s="538"/>
      <c r="EL37" s="539">
        <f t="shared" si="45"/>
        <v>0</v>
      </c>
      <c r="EM37" s="540">
        <f t="shared" si="156"/>
        <v>0</v>
      </c>
      <c r="EN37" s="538"/>
      <c r="EO37" s="539">
        <f t="shared" si="46"/>
        <v>0</v>
      </c>
      <c r="EP37" s="540">
        <f t="shared" si="157"/>
        <v>0</v>
      </c>
      <c r="EQ37" s="538"/>
      <c r="ER37" s="539">
        <f t="shared" si="47"/>
        <v>0</v>
      </c>
      <c r="ES37" s="540">
        <f t="shared" si="158"/>
        <v>0</v>
      </c>
      <c r="ET37" s="538"/>
      <c r="EU37" s="539">
        <f t="shared" si="48"/>
        <v>0</v>
      </c>
      <c r="EV37" s="540">
        <f t="shared" si="159"/>
        <v>0</v>
      </c>
      <c r="EW37" s="538"/>
      <c r="EX37" s="539">
        <f t="shared" si="49"/>
        <v>0</v>
      </c>
      <c r="EY37" s="540">
        <f t="shared" si="160"/>
        <v>0</v>
      </c>
      <c r="EZ37" s="538"/>
      <c r="FA37" s="539">
        <f t="shared" si="50"/>
        <v>0</v>
      </c>
      <c r="FB37" s="540">
        <f t="shared" si="161"/>
        <v>0</v>
      </c>
      <c r="FC37" s="538"/>
      <c r="FD37" s="539">
        <f t="shared" si="51"/>
        <v>0</v>
      </c>
      <c r="FE37" s="540">
        <f t="shared" si="162"/>
        <v>0</v>
      </c>
      <c r="FF37" s="538"/>
      <c r="FG37" s="539">
        <f t="shared" si="52"/>
        <v>0</v>
      </c>
      <c r="FH37" s="540">
        <f t="shared" si="163"/>
        <v>0</v>
      </c>
      <c r="FI37" s="538"/>
      <c r="FJ37" s="539">
        <f t="shared" si="53"/>
        <v>0</v>
      </c>
      <c r="FK37" s="540">
        <f t="shared" si="164"/>
        <v>0</v>
      </c>
      <c r="FL37" s="538"/>
      <c r="FM37" s="539">
        <f t="shared" si="54"/>
        <v>0</v>
      </c>
      <c r="FN37" s="540">
        <f t="shared" si="165"/>
        <v>0</v>
      </c>
      <c r="FO37" s="538"/>
      <c r="FP37" s="539">
        <f t="shared" si="55"/>
        <v>0</v>
      </c>
      <c r="FQ37" s="540">
        <f t="shared" si="166"/>
        <v>0</v>
      </c>
      <c r="FR37" s="538"/>
      <c r="FS37" s="539">
        <f t="shared" si="56"/>
        <v>0</v>
      </c>
      <c r="FT37" s="540">
        <f t="shared" si="167"/>
        <v>0</v>
      </c>
      <c r="FU37" s="538"/>
      <c r="FV37" s="539">
        <f t="shared" si="57"/>
        <v>0</v>
      </c>
      <c r="FW37" s="540">
        <f t="shared" si="168"/>
        <v>0</v>
      </c>
      <c r="FX37" s="538"/>
      <c r="FY37" s="539">
        <f t="shared" si="58"/>
        <v>0</v>
      </c>
      <c r="FZ37" s="540">
        <f t="shared" si="169"/>
        <v>0</v>
      </c>
      <c r="GA37" s="538"/>
      <c r="GB37" s="539">
        <f t="shared" si="59"/>
        <v>0</v>
      </c>
      <c r="GC37" s="540">
        <f t="shared" si="170"/>
        <v>0</v>
      </c>
      <c r="GD37" s="538"/>
      <c r="GE37" s="539">
        <f t="shared" si="60"/>
        <v>0</v>
      </c>
      <c r="GF37" s="540">
        <f t="shared" si="171"/>
        <v>0</v>
      </c>
      <c r="GG37" s="538">
        <v>5</v>
      </c>
      <c r="GH37" s="539">
        <f t="shared" si="61"/>
        <v>7.9271966261851165E-2</v>
      </c>
      <c r="GI37" s="540">
        <f t="shared" si="172"/>
        <v>0</v>
      </c>
      <c r="GJ37" s="538">
        <v>5</v>
      </c>
      <c r="GK37" s="539">
        <f t="shared" si="250"/>
        <v>7.9271966261851165E-2</v>
      </c>
      <c r="GL37" s="540">
        <f t="shared" si="251"/>
        <v>0</v>
      </c>
      <c r="GM37" s="538">
        <v>5</v>
      </c>
      <c r="GN37" s="539">
        <f t="shared" si="252"/>
        <v>7.9271966261851165E-2</v>
      </c>
      <c r="GO37" s="540">
        <f t="shared" si="253"/>
        <v>0</v>
      </c>
      <c r="GP37" s="538"/>
      <c r="GQ37" s="539">
        <f t="shared" si="254"/>
        <v>0</v>
      </c>
      <c r="GR37" s="540">
        <f t="shared" si="255"/>
        <v>0</v>
      </c>
      <c r="GS37" s="538"/>
      <c r="GT37" s="539">
        <f t="shared" si="256"/>
        <v>0</v>
      </c>
      <c r="GU37" s="540">
        <f t="shared" si="257"/>
        <v>0</v>
      </c>
      <c r="GV37" s="538"/>
      <c r="GW37" s="539">
        <f t="shared" si="258"/>
        <v>0</v>
      </c>
      <c r="GX37" s="540">
        <f t="shared" si="259"/>
        <v>0</v>
      </c>
      <c r="GY37" s="538"/>
      <c r="GZ37" s="539">
        <f t="shared" si="67"/>
        <v>0</v>
      </c>
      <c r="HA37" s="540">
        <f t="shared" si="178"/>
        <v>0</v>
      </c>
      <c r="HB37" s="538"/>
      <c r="HC37" s="539">
        <f t="shared" si="68"/>
        <v>0</v>
      </c>
      <c r="HD37" s="540">
        <f t="shared" si="179"/>
        <v>0</v>
      </c>
      <c r="HE37" s="538"/>
      <c r="HF37" s="539">
        <f t="shared" si="69"/>
        <v>0</v>
      </c>
      <c r="HG37" s="540">
        <f t="shared" si="180"/>
        <v>0</v>
      </c>
      <c r="HH37" s="538"/>
      <c r="HI37" s="539">
        <f t="shared" si="70"/>
        <v>0</v>
      </c>
      <c r="HJ37" s="540">
        <f t="shared" si="181"/>
        <v>0</v>
      </c>
      <c r="HK37" s="538"/>
      <c r="HL37" s="539">
        <f t="shared" si="71"/>
        <v>0</v>
      </c>
      <c r="HM37" s="540">
        <f t="shared" si="182"/>
        <v>0</v>
      </c>
      <c r="HN37" s="538">
        <v>1856</v>
      </c>
      <c r="HO37" s="539">
        <f t="shared" si="72"/>
        <v>29.425753876399153</v>
      </c>
      <c r="HP37" s="540">
        <f t="shared" si="183"/>
        <v>0</v>
      </c>
      <c r="HQ37" s="538"/>
      <c r="HR37" s="539">
        <f t="shared" si="73"/>
        <v>0</v>
      </c>
      <c r="HS37" s="540">
        <f t="shared" si="184"/>
        <v>0</v>
      </c>
      <c r="HT37" s="538">
        <v>60</v>
      </c>
      <c r="HU37" s="539">
        <f t="shared" si="74"/>
        <v>0.95126359514221392</v>
      </c>
      <c r="HV37" s="540">
        <f t="shared" si="185"/>
        <v>0</v>
      </c>
      <c r="HW37" s="538">
        <v>10</v>
      </c>
      <c r="HX37" s="539">
        <f t="shared" si="75"/>
        <v>0.15854393252370233</v>
      </c>
      <c r="HY37" s="540">
        <f t="shared" si="186"/>
        <v>0</v>
      </c>
      <c r="HZ37" s="538">
        <v>50</v>
      </c>
      <c r="IA37" s="539">
        <f t="shared" si="76"/>
        <v>0.79271966261851157</v>
      </c>
      <c r="IB37" s="540">
        <f t="shared" si="187"/>
        <v>0</v>
      </c>
      <c r="IC37" s="538">
        <v>60</v>
      </c>
      <c r="ID37" s="539">
        <f t="shared" si="77"/>
        <v>0.95126359514221392</v>
      </c>
      <c r="IE37" s="540">
        <f t="shared" si="188"/>
        <v>0</v>
      </c>
      <c r="IF37" s="538">
        <v>0</v>
      </c>
      <c r="IG37" s="539">
        <f t="shared" si="78"/>
        <v>0</v>
      </c>
      <c r="IH37" s="540">
        <f t="shared" si="189"/>
        <v>0</v>
      </c>
      <c r="II37" s="538"/>
      <c r="IJ37" s="539">
        <f t="shared" si="79"/>
        <v>0</v>
      </c>
      <c r="IK37" s="540">
        <f t="shared" si="190"/>
        <v>0</v>
      </c>
      <c r="IL37" s="538"/>
      <c r="IM37" s="539">
        <f t="shared" si="80"/>
        <v>0</v>
      </c>
      <c r="IN37" s="540">
        <f t="shared" si="191"/>
        <v>0</v>
      </c>
      <c r="IO37" s="538">
        <v>100</v>
      </c>
      <c r="IP37" s="539">
        <f t="shared" si="81"/>
        <v>1.5854393252370231</v>
      </c>
      <c r="IQ37" s="540">
        <f t="shared" si="192"/>
        <v>0</v>
      </c>
      <c r="IR37" s="538">
        <v>10</v>
      </c>
      <c r="IS37" s="539">
        <f t="shared" si="82"/>
        <v>0.15854393252370233</v>
      </c>
      <c r="IT37" s="540">
        <f t="shared" si="193"/>
        <v>0</v>
      </c>
      <c r="IU37" s="538"/>
      <c r="IV37" s="539">
        <f t="shared" si="83"/>
        <v>0</v>
      </c>
      <c r="IW37" s="540">
        <f t="shared" si="194"/>
        <v>0</v>
      </c>
      <c r="IX37" s="538">
        <v>5</v>
      </c>
      <c r="IY37" s="539">
        <f t="shared" si="84"/>
        <v>7.9271966261851165E-2</v>
      </c>
      <c r="IZ37" s="540">
        <f t="shared" si="195"/>
        <v>0</v>
      </c>
      <c r="JA37" s="538"/>
      <c r="JB37" s="539">
        <f t="shared" si="85"/>
        <v>0</v>
      </c>
      <c r="JC37" s="540">
        <f t="shared" si="196"/>
        <v>0</v>
      </c>
      <c r="JD37" s="538"/>
      <c r="JE37" s="539">
        <f t="shared" si="86"/>
        <v>0</v>
      </c>
      <c r="JF37" s="540">
        <f t="shared" si="197"/>
        <v>0</v>
      </c>
      <c r="JG37" s="538">
        <v>35</v>
      </c>
      <c r="JH37" s="540" t="str">
        <f t="shared" si="87"/>
        <v>0</v>
      </c>
      <c r="JI37" s="540" t="str">
        <f t="shared" si="88"/>
        <v>0</v>
      </c>
      <c r="JJ37" s="538">
        <v>40</v>
      </c>
      <c r="JK37" s="540" t="str">
        <f t="shared" si="89"/>
        <v>0</v>
      </c>
      <c r="JL37" s="540" t="str">
        <f t="shared" si="90"/>
        <v>0</v>
      </c>
      <c r="JM37" s="538"/>
      <c r="JN37" s="540" t="str">
        <f t="shared" si="91"/>
        <v>0</v>
      </c>
      <c r="JO37" s="540" t="str">
        <f t="shared" si="92"/>
        <v>0</v>
      </c>
      <c r="JP37" s="538"/>
      <c r="JQ37" s="540" t="str">
        <f t="shared" si="93"/>
        <v>0</v>
      </c>
      <c r="JR37" s="540" t="str">
        <f t="shared" si="94"/>
        <v>0</v>
      </c>
      <c r="JS37" s="538"/>
      <c r="JT37" s="540" t="str">
        <f t="shared" si="95"/>
        <v>0</v>
      </c>
      <c r="JU37" s="540" t="str">
        <f t="shared" si="96"/>
        <v>0</v>
      </c>
      <c r="JV37" s="538"/>
      <c r="JW37" s="540" t="str">
        <f t="shared" si="97"/>
        <v>0</v>
      </c>
      <c r="JX37" s="540" t="str">
        <f t="shared" si="98"/>
        <v>0</v>
      </c>
      <c r="JY37" s="538"/>
      <c r="JZ37" s="540" t="str">
        <f t="shared" si="99"/>
        <v>0</v>
      </c>
      <c r="KA37" s="540" t="str">
        <f t="shared" si="100"/>
        <v>0</v>
      </c>
      <c r="KB37" s="538"/>
      <c r="KC37" s="540" t="str">
        <f t="shared" si="101"/>
        <v>0</v>
      </c>
      <c r="KD37" s="540" t="str">
        <f t="shared" si="102"/>
        <v>0</v>
      </c>
      <c r="KE37" s="538"/>
      <c r="KF37" s="540" t="str">
        <f t="shared" si="103"/>
        <v>0</v>
      </c>
      <c r="KG37" s="540" t="str">
        <f t="shared" si="104"/>
        <v>0</v>
      </c>
      <c r="KH37" s="538"/>
      <c r="KI37" s="540" t="str">
        <f t="shared" si="105"/>
        <v>0</v>
      </c>
      <c r="KJ37" s="540" t="str">
        <f t="shared" si="106"/>
        <v>0</v>
      </c>
      <c r="KK37" s="538"/>
      <c r="KL37" s="540" t="str">
        <f t="shared" si="107"/>
        <v>0</v>
      </c>
      <c r="KM37" s="540" t="str">
        <f t="shared" si="108"/>
        <v>0</v>
      </c>
      <c r="KN37" s="538"/>
      <c r="KO37" s="540" t="str">
        <f t="shared" si="109"/>
        <v>0</v>
      </c>
      <c r="KP37" s="540" t="str">
        <f t="shared" si="110"/>
        <v>0</v>
      </c>
      <c r="KQ37" s="540">
        <f t="shared" si="111"/>
        <v>0</v>
      </c>
      <c r="KR37" s="540">
        <f t="shared" si="198"/>
        <v>0</v>
      </c>
      <c r="KS37" s="268">
        <f t="shared" si="199"/>
        <v>4265.3903960152929</v>
      </c>
    </row>
    <row r="38" spans="1:16381" ht="15" customHeight="1">
      <c r="A38" s="270">
        <f t="shared" si="200"/>
        <v>45930</v>
      </c>
      <c r="B38" s="271" t="str">
        <f>+Report1!B38</f>
        <v>Towel</v>
      </c>
      <c r="C38" s="271" t="str">
        <f>+Report1!C38</f>
        <v>34</v>
      </c>
      <c r="D38" s="272">
        <f>+Report1!P38</f>
        <v>65.603999999999999</v>
      </c>
      <c r="E38" s="273">
        <f>+Report1!R38</f>
        <v>66.254999999999995</v>
      </c>
      <c r="F38" s="538">
        <v>197.67441860465112</v>
      </c>
      <c r="G38" s="539">
        <f t="shared" si="0"/>
        <v>2.983539636324068</v>
      </c>
      <c r="H38" s="540">
        <f t="shared" si="112"/>
        <v>0</v>
      </c>
      <c r="I38" s="538">
        <v>752.94117647058829</v>
      </c>
      <c r="J38" s="539">
        <f t="shared" si="1"/>
        <v>11.364292151091817</v>
      </c>
      <c r="K38" s="540">
        <f t="shared" si="113"/>
        <v>0</v>
      </c>
      <c r="L38" s="538"/>
      <c r="M38" s="539">
        <f t="shared" si="2"/>
        <v>0</v>
      </c>
      <c r="N38" s="540">
        <f t="shared" si="114"/>
        <v>0</v>
      </c>
      <c r="O38" s="538">
        <v>5.9999999999999964</v>
      </c>
      <c r="P38" s="539">
        <f t="shared" si="3"/>
        <v>9.0559203079012857E-2</v>
      </c>
      <c r="Q38" s="540">
        <f t="shared" si="115"/>
        <v>0</v>
      </c>
      <c r="R38" s="538"/>
      <c r="S38" s="539">
        <f t="shared" si="4"/>
        <v>0</v>
      </c>
      <c r="T38" s="540">
        <f t="shared" si="116"/>
        <v>0</v>
      </c>
      <c r="U38" s="538">
        <v>10.249999999999972</v>
      </c>
      <c r="V38" s="539">
        <f t="shared" si="5"/>
        <v>0.15470530525997997</v>
      </c>
      <c r="W38" s="540">
        <f t="shared" si="117"/>
        <v>0</v>
      </c>
      <c r="X38" s="538"/>
      <c r="Y38" s="539">
        <f t="shared" si="6"/>
        <v>0</v>
      </c>
      <c r="Z38" s="540">
        <f t="shared" si="118"/>
        <v>0</v>
      </c>
      <c r="AA38" s="538"/>
      <c r="AB38" s="539">
        <f t="shared" si="7"/>
        <v>0</v>
      </c>
      <c r="AC38" s="540">
        <f t="shared" si="119"/>
        <v>0</v>
      </c>
      <c r="AD38" s="538"/>
      <c r="AE38" s="539">
        <f t="shared" si="8"/>
        <v>0</v>
      </c>
      <c r="AF38" s="540">
        <f t="shared" si="120"/>
        <v>0</v>
      </c>
      <c r="AG38" s="538"/>
      <c r="AH38" s="539">
        <f t="shared" si="9"/>
        <v>0</v>
      </c>
      <c r="AI38" s="540">
        <f t="shared" si="121"/>
        <v>0</v>
      </c>
      <c r="AJ38" s="538"/>
      <c r="AK38" s="539">
        <f t="shared" si="10"/>
        <v>0</v>
      </c>
      <c r="AL38" s="540">
        <f t="shared" si="122"/>
        <v>0</v>
      </c>
      <c r="AM38" s="538">
        <v>21.025641025641022</v>
      </c>
      <c r="AN38" s="539">
        <f t="shared" si="11"/>
        <v>0.31734421591790846</v>
      </c>
      <c r="AO38" s="540">
        <f t="shared" si="123"/>
        <v>0</v>
      </c>
      <c r="AP38" s="538"/>
      <c r="AQ38" s="539">
        <f t="shared" si="12"/>
        <v>0</v>
      </c>
      <c r="AR38" s="540">
        <f t="shared" si="124"/>
        <v>0</v>
      </c>
      <c r="AS38" s="538"/>
      <c r="AT38" s="539">
        <f t="shared" si="13"/>
        <v>0</v>
      </c>
      <c r="AU38" s="540">
        <f t="shared" si="125"/>
        <v>0</v>
      </c>
      <c r="AV38" s="538">
        <v>5.5500000000000043</v>
      </c>
      <c r="AW38" s="539">
        <f t="shared" si="14"/>
        <v>8.3767262848087012E-2</v>
      </c>
      <c r="AX38" s="540">
        <f t="shared" si="126"/>
        <v>0</v>
      </c>
      <c r="AY38" s="538">
        <v>32.666666666666686</v>
      </c>
      <c r="AZ38" s="539">
        <f t="shared" si="15"/>
        <v>0.49304455009684833</v>
      </c>
      <c r="BA38" s="540">
        <f t="shared" si="127"/>
        <v>0</v>
      </c>
      <c r="BB38" s="538"/>
      <c r="BC38" s="539">
        <f t="shared" si="16"/>
        <v>0</v>
      </c>
      <c r="BD38" s="540">
        <f t="shared" si="128"/>
        <v>0</v>
      </c>
      <c r="BE38" s="538"/>
      <c r="BF38" s="539">
        <f t="shared" si="17"/>
        <v>0</v>
      </c>
      <c r="BG38" s="540">
        <f t="shared" si="129"/>
        <v>0</v>
      </c>
      <c r="BH38" s="538"/>
      <c r="BI38" s="539">
        <f t="shared" si="18"/>
        <v>0</v>
      </c>
      <c r="BJ38" s="540">
        <f t="shared" si="130"/>
        <v>0</v>
      </c>
      <c r="BK38" s="538"/>
      <c r="BL38" s="539">
        <f t="shared" si="19"/>
        <v>0</v>
      </c>
      <c r="BM38" s="540">
        <f t="shared" si="131"/>
        <v>0</v>
      </c>
      <c r="BN38" s="538"/>
      <c r="BO38" s="539">
        <f t="shared" si="20"/>
        <v>0</v>
      </c>
      <c r="BP38" s="540">
        <f t="shared" si="132"/>
        <v>0</v>
      </c>
      <c r="BQ38" s="538"/>
      <c r="BR38" s="539">
        <f t="shared" si="21"/>
        <v>0</v>
      </c>
      <c r="BS38" s="540">
        <f t="shared" si="133"/>
        <v>0</v>
      </c>
      <c r="BT38" s="538"/>
      <c r="BU38" s="539">
        <f t="shared" si="22"/>
        <v>0</v>
      </c>
      <c r="BV38" s="540">
        <f t="shared" si="134"/>
        <v>0</v>
      </c>
      <c r="BW38" s="538"/>
      <c r="BX38" s="539">
        <f t="shared" si="23"/>
        <v>0</v>
      </c>
      <c r="BY38" s="540">
        <f t="shared" si="135"/>
        <v>0</v>
      </c>
      <c r="BZ38" s="538">
        <v>897.33720930232539</v>
      </c>
      <c r="CA38" s="539">
        <f t="shared" si="24"/>
        <v>13.543690427927332</v>
      </c>
      <c r="CB38" s="540">
        <f t="shared" si="136"/>
        <v>0</v>
      </c>
      <c r="CC38" s="538">
        <v>0</v>
      </c>
      <c r="CD38" s="539">
        <f t="shared" si="25"/>
        <v>0</v>
      </c>
      <c r="CE38" s="540">
        <f t="shared" si="137"/>
        <v>0</v>
      </c>
      <c r="CF38" s="538">
        <v>2.3999999999999995</v>
      </c>
      <c r="CG38" s="539">
        <f t="shared" si="26"/>
        <v>3.6223681231605159E-2</v>
      </c>
      <c r="CH38" s="540">
        <f t="shared" si="138"/>
        <v>0</v>
      </c>
      <c r="CI38" s="538">
        <v>52.5</v>
      </c>
      <c r="CJ38" s="539">
        <f t="shared" si="27"/>
        <v>0.79239302694136293</v>
      </c>
      <c r="CK38" s="540">
        <f t="shared" si="139"/>
        <v>0</v>
      </c>
      <c r="CL38" s="538"/>
      <c r="CM38" s="539">
        <f t="shared" si="28"/>
        <v>0</v>
      </c>
      <c r="CN38" s="540">
        <f t="shared" si="140"/>
        <v>0</v>
      </c>
      <c r="CO38" s="538"/>
      <c r="CP38" s="539">
        <f t="shared" si="29"/>
        <v>0</v>
      </c>
      <c r="CQ38" s="540">
        <f t="shared" si="141"/>
        <v>0</v>
      </c>
      <c r="CR38" s="538"/>
      <c r="CS38" s="539">
        <f t="shared" si="30"/>
        <v>0</v>
      </c>
      <c r="CT38" s="540">
        <f t="shared" si="142"/>
        <v>0</v>
      </c>
      <c r="CU38" s="538"/>
      <c r="CV38" s="539">
        <f t="shared" si="31"/>
        <v>0</v>
      </c>
      <c r="CW38" s="540">
        <f t="shared" si="143"/>
        <v>0</v>
      </c>
      <c r="CX38" s="538"/>
      <c r="CY38" s="539">
        <f t="shared" si="32"/>
        <v>0</v>
      </c>
      <c r="CZ38" s="540">
        <f t="shared" si="144"/>
        <v>0</v>
      </c>
      <c r="DA38" s="538">
        <v>338.23529411764707</v>
      </c>
      <c r="DB38" s="539">
        <f t="shared" si="33"/>
        <v>5.1050531147482774</v>
      </c>
      <c r="DC38" s="540">
        <f t="shared" si="145"/>
        <v>0</v>
      </c>
      <c r="DD38" s="538"/>
      <c r="DE38" s="539">
        <f t="shared" si="34"/>
        <v>0</v>
      </c>
      <c r="DF38" s="540">
        <f t="shared" si="146"/>
        <v>0</v>
      </c>
      <c r="DG38" s="538"/>
      <c r="DH38" s="539">
        <f t="shared" si="35"/>
        <v>0</v>
      </c>
      <c r="DI38" s="540">
        <f t="shared" si="201"/>
        <v>0</v>
      </c>
      <c r="DJ38" s="538"/>
      <c r="DK38" s="539">
        <f t="shared" si="36"/>
        <v>0</v>
      </c>
      <c r="DL38" s="540">
        <f t="shared" si="147"/>
        <v>0</v>
      </c>
      <c r="DM38" s="538"/>
      <c r="DN38" s="539">
        <f t="shared" si="37"/>
        <v>0</v>
      </c>
      <c r="DO38" s="540">
        <f t="shared" si="148"/>
        <v>0</v>
      </c>
      <c r="DP38" s="538"/>
      <c r="DQ38" s="539">
        <f t="shared" si="38"/>
        <v>0</v>
      </c>
      <c r="DR38" s="540">
        <f t="shared" si="149"/>
        <v>0</v>
      </c>
      <c r="DS38" s="538"/>
      <c r="DT38" s="539">
        <f t="shared" si="39"/>
        <v>0</v>
      </c>
      <c r="DU38" s="540">
        <f t="shared" si="150"/>
        <v>0</v>
      </c>
      <c r="DV38" s="538"/>
      <c r="DW38" s="539">
        <f t="shared" si="40"/>
        <v>0</v>
      </c>
      <c r="DX38" s="540">
        <f t="shared" si="151"/>
        <v>0</v>
      </c>
      <c r="DY38" s="538"/>
      <c r="DZ38" s="539">
        <f t="shared" si="41"/>
        <v>0</v>
      </c>
      <c r="EA38" s="540">
        <f t="shared" si="152"/>
        <v>0</v>
      </c>
      <c r="EB38" s="538">
        <v>0</v>
      </c>
      <c r="EC38" s="539">
        <f t="shared" si="42"/>
        <v>0</v>
      </c>
      <c r="ED38" s="540">
        <f t="shared" si="153"/>
        <v>0</v>
      </c>
      <c r="EE38" s="538">
        <v>11.860465116279071</v>
      </c>
      <c r="EF38" s="539">
        <f t="shared" si="43"/>
        <v>0.17901237817944415</v>
      </c>
      <c r="EG38" s="540">
        <f t="shared" si="154"/>
        <v>0</v>
      </c>
      <c r="EH38" s="538">
        <v>2</v>
      </c>
      <c r="EI38" s="539">
        <f t="shared" si="44"/>
        <v>3.0186401026337639E-2</v>
      </c>
      <c r="EJ38" s="540">
        <f t="shared" si="155"/>
        <v>0</v>
      </c>
      <c r="EK38" s="538"/>
      <c r="EL38" s="539">
        <f t="shared" si="45"/>
        <v>0</v>
      </c>
      <c r="EM38" s="540">
        <f t="shared" si="156"/>
        <v>0</v>
      </c>
      <c r="EN38" s="538"/>
      <c r="EO38" s="539">
        <f t="shared" si="46"/>
        <v>0</v>
      </c>
      <c r="EP38" s="540">
        <f t="shared" si="157"/>
        <v>0</v>
      </c>
      <c r="EQ38" s="538"/>
      <c r="ER38" s="539">
        <f t="shared" si="47"/>
        <v>0</v>
      </c>
      <c r="ES38" s="540">
        <f t="shared" si="158"/>
        <v>0</v>
      </c>
      <c r="ET38" s="538"/>
      <c r="EU38" s="539">
        <f t="shared" si="48"/>
        <v>0</v>
      </c>
      <c r="EV38" s="540">
        <f t="shared" si="159"/>
        <v>0</v>
      </c>
      <c r="EW38" s="538"/>
      <c r="EX38" s="539">
        <f t="shared" si="49"/>
        <v>0</v>
      </c>
      <c r="EY38" s="540">
        <f t="shared" si="160"/>
        <v>0</v>
      </c>
      <c r="EZ38" s="538"/>
      <c r="FA38" s="539">
        <f t="shared" si="50"/>
        <v>0</v>
      </c>
      <c r="FB38" s="540">
        <f t="shared" si="161"/>
        <v>0</v>
      </c>
      <c r="FC38" s="538"/>
      <c r="FD38" s="539">
        <f t="shared" si="51"/>
        <v>0</v>
      </c>
      <c r="FE38" s="540">
        <f t="shared" si="162"/>
        <v>0</v>
      </c>
      <c r="FF38" s="538"/>
      <c r="FG38" s="539">
        <f t="shared" si="52"/>
        <v>0</v>
      </c>
      <c r="FH38" s="540">
        <f t="shared" si="163"/>
        <v>0</v>
      </c>
      <c r="FI38" s="538"/>
      <c r="FJ38" s="539">
        <f t="shared" si="53"/>
        <v>0</v>
      </c>
      <c r="FK38" s="540">
        <f t="shared" si="164"/>
        <v>0</v>
      </c>
      <c r="FL38" s="538"/>
      <c r="FM38" s="539">
        <f t="shared" si="54"/>
        <v>0</v>
      </c>
      <c r="FN38" s="540">
        <f t="shared" si="165"/>
        <v>0</v>
      </c>
      <c r="FO38" s="538"/>
      <c r="FP38" s="539">
        <f t="shared" si="55"/>
        <v>0</v>
      </c>
      <c r="FQ38" s="540">
        <f t="shared" si="166"/>
        <v>0</v>
      </c>
      <c r="FR38" s="538"/>
      <c r="FS38" s="539">
        <f t="shared" si="56"/>
        <v>0</v>
      </c>
      <c r="FT38" s="540">
        <f t="shared" si="167"/>
        <v>0</v>
      </c>
      <c r="FU38" s="538"/>
      <c r="FV38" s="539">
        <f t="shared" si="57"/>
        <v>0</v>
      </c>
      <c r="FW38" s="540">
        <f t="shared" si="168"/>
        <v>0</v>
      </c>
      <c r="FX38" s="538"/>
      <c r="FY38" s="539">
        <f t="shared" si="58"/>
        <v>0</v>
      </c>
      <c r="FZ38" s="540">
        <f t="shared" si="169"/>
        <v>0</v>
      </c>
      <c r="GA38" s="538"/>
      <c r="GB38" s="539">
        <f t="shared" si="59"/>
        <v>0</v>
      </c>
      <c r="GC38" s="540">
        <f t="shared" si="170"/>
        <v>0</v>
      </c>
      <c r="GD38" s="538"/>
      <c r="GE38" s="539">
        <f t="shared" si="60"/>
        <v>0</v>
      </c>
      <c r="GF38" s="540">
        <f t="shared" si="171"/>
        <v>0</v>
      </c>
      <c r="GG38" s="538">
        <v>5</v>
      </c>
      <c r="GH38" s="539">
        <f t="shared" si="61"/>
        <v>7.5466002565844098E-2</v>
      </c>
      <c r="GI38" s="540">
        <f t="shared" si="172"/>
        <v>0</v>
      </c>
      <c r="GJ38" s="538">
        <v>5</v>
      </c>
      <c r="GK38" s="539">
        <f t="shared" si="250"/>
        <v>7.5466002565844098E-2</v>
      </c>
      <c r="GL38" s="540">
        <f t="shared" si="251"/>
        <v>0</v>
      </c>
      <c r="GM38" s="538">
        <v>5</v>
      </c>
      <c r="GN38" s="539">
        <f t="shared" si="252"/>
        <v>7.5466002565844098E-2</v>
      </c>
      <c r="GO38" s="540">
        <f t="shared" si="253"/>
        <v>0</v>
      </c>
      <c r="GP38" s="538"/>
      <c r="GQ38" s="539">
        <f t="shared" si="254"/>
        <v>0</v>
      </c>
      <c r="GR38" s="540">
        <f t="shared" si="255"/>
        <v>0</v>
      </c>
      <c r="GS38" s="538"/>
      <c r="GT38" s="539">
        <f t="shared" si="256"/>
        <v>0</v>
      </c>
      <c r="GU38" s="540">
        <f t="shared" si="257"/>
        <v>0</v>
      </c>
      <c r="GV38" s="538"/>
      <c r="GW38" s="539">
        <f t="shared" si="258"/>
        <v>0</v>
      </c>
      <c r="GX38" s="540">
        <f t="shared" si="259"/>
        <v>0</v>
      </c>
      <c r="GY38" s="538"/>
      <c r="GZ38" s="539">
        <f t="shared" si="67"/>
        <v>0</v>
      </c>
      <c r="HA38" s="540">
        <f t="shared" si="178"/>
        <v>0</v>
      </c>
      <c r="HB38" s="538"/>
      <c r="HC38" s="539">
        <f t="shared" si="68"/>
        <v>0</v>
      </c>
      <c r="HD38" s="540">
        <f t="shared" si="179"/>
        <v>0</v>
      </c>
      <c r="HE38" s="538"/>
      <c r="HF38" s="539">
        <f t="shared" si="69"/>
        <v>0</v>
      </c>
      <c r="HG38" s="540">
        <f t="shared" si="180"/>
        <v>0</v>
      </c>
      <c r="HH38" s="538"/>
      <c r="HI38" s="539">
        <f t="shared" si="70"/>
        <v>0</v>
      </c>
      <c r="HJ38" s="540">
        <f t="shared" si="181"/>
        <v>0</v>
      </c>
      <c r="HK38" s="538"/>
      <c r="HL38" s="539">
        <f t="shared" si="71"/>
        <v>0</v>
      </c>
      <c r="HM38" s="540">
        <f t="shared" si="182"/>
        <v>0</v>
      </c>
      <c r="HN38" s="538">
        <v>1612</v>
      </c>
      <c r="HO38" s="539">
        <f t="shared" si="72"/>
        <v>24.330239227228134</v>
      </c>
      <c r="HP38" s="540">
        <f t="shared" si="183"/>
        <v>0</v>
      </c>
      <c r="HQ38" s="538"/>
      <c r="HR38" s="539">
        <f t="shared" si="73"/>
        <v>0</v>
      </c>
      <c r="HS38" s="540">
        <f t="shared" si="184"/>
        <v>0</v>
      </c>
      <c r="HT38" s="538">
        <v>40</v>
      </c>
      <c r="HU38" s="539">
        <f t="shared" si="74"/>
        <v>0.60372802052675278</v>
      </c>
      <c r="HV38" s="540">
        <f t="shared" si="185"/>
        <v>0</v>
      </c>
      <c r="HW38" s="538">
        <v>10</v>
      </c>
      <c r="HX38" s="539">
        <f t="shared" si="75"/>
        <v>0.1509320051316882</v>
      </c>
      <c r="HY38" s="540">
        <f t="shared" si="186"/>
        <v>0</v>
      </c>
      <c r="HZ38" s="538">
        <v>30</v>
      </c>
      <c r="IA38" s="539">
        <f t="shared" si="76"/>
        <v>0.45279601539506453</v>
      </c>
      <c r="IB38" s="540">
        <f t="shared" si="187"/>
        <v>0</v>
      </c>
      <c r="IC38" s="538">
        <v>50</v>
      </c>
      <c r="ID38" s="539">
        <f t="shared" si="77"/>
        <v>0.75466002565844092</v>
      </c>
      <c r="IE38" s="540">
        <f t="shared" si="188"/>
        <v>0</v>
      </c>
      <c r="IF38" s="538">
        <v>0</v>
      </c>
      <c r="IG38" s="539">
        <f t="shared" si="78"/>
        <v>0</v>
      </c>
      <c r="IH38" s="540">
        <f t="shared" si="189"/>
        <v>0</v>
      </c>
      <c r="II38" s="538"/>
      <c r="IJ38" s="539">
        <f t="shared" si="79"/>
        <v>0</v>
      </c>
      <c r="IK38" s="540">
        <f t="shared" si="190"/>
        <v>0</v>
      </c>
      <c r="IL38" s="538"/>
      <c r="IM38" s="539">
        <f t="shared" si="80"/>
        <v>0</v>
      </c>
      <c r="IN38" s="540">
        <f t="shared" si="191"/>
        <v>0</v>
      </c>
      <c r="IO38" s="538">
        <v>80</v>
      </c>
      <c r="IP38" s="539">
        <f t="shared" si="81"/>
        <v>1.2074560410535056</v>
      </c>
      <c r="IQ38" s="540">
        <f t="shared" si="192"/>
        <v>0</v>
      </c>
      <c r="IR38" s="538">
        <v>10</v>
      </c>
      <c r="IS38" s="539">
        <f t="shared" si="82"/>
        <v>0.1509320051316882</v>
      </c>
      <c r="IT38" s="540">
        <f t="shared" si="193"/>
        <v>0</v>
      </c>
      <c r="IU38" s="538"/>
      <c r="IV38" s="539">
        <f t="shared" si="83"/>
        <v>0</v>
      </c>
      <c r="IW38" s="540">
        <f t="shared" si="194"/>
        <v>0</v>
      </c>
      <c r="IX38" s="538">
        <v>5</v>
      </c>
      <c r="IY38" s="539">
        <f t="shared" si="84"/>
        <v>7.5466002565844098E-2</v>
      </c>
      <c r="IZ38" s="540">
        <f t="shared" si="195"/>
        <v>0</v>
      </c>
      <c r="JA38" s="538"/>
      <c r="JB38" s="539">
        <f t="shared" si="85"/>
        <v>0</v>
      </c>
      <c r="JC38" s="540">
        <f t="shared" si="196"/>
        <v>0</v>
      </c>
      <c r="JD38" s="538"/>
      <c r="JE38" s="539">
        <f t="shared" si="86"/>
        <v>0</v>
      </c>
      <c r="JF38" s="540">
        <f t="shared" si="197"/>
        <v>0</v>
      </c>
      <c r="JG38" s="538">
        <v>35</v>
      </c>
      <c r="JH38" s="540" t="str">
        <f t="shared" si="87"/>
        <v>0</v>
      </c>
      <c r="JI38" s="540" t="str">
        <f t="shared" si="88"/>
        <v>0</v>
      </c>
      <c r="JJ38" s="538">
        <v>40</v>
      </c>
      <c r="JK38" s="540" t="str">
        <f t="shared" si="89"/>
        <v>0</v>
      </c>
      <c r="JL38" s="540" t="str">
        <f t="shared" si="90"/>
        <v>0</v>
      </c>
      <c r="JM38" s="538"/>
      <c r="JN38" s="540" t="str">
        <f t="shared" si="91"/>
        <v>0</v>
      </c>
      <c r="JO38" s="540" t="str">
        <f t="shared" si="92"/>
        <v>0</v>
      </c>
      <c r="JP38" s="538"/>
      <c r="JQ38" s="540" t="str">
        <f t="shared" si="93"/>
        <v>0</v>
      </c>
      <c r="JR38" s="540" t="str">
        <f t="shared" si="94"/>
        <v>0</v>
      </c>
      <c r="JS38" s="538"/>
      <c r="JT38" s="540" t="str">
        <f t="shared" si="95"/>
        <v>0</v>
      </c>
      <c r="JU38" s="540" t="str">
        <f t="shared" si="96"/>
        <v>0</v>
      </c>
      <c r="JV38" s="538"/>
      <c r="JW38" s="540" t="str">
        <f t="shared" si="97"/>
        <v>0</v>
      </c>
      <c r="JX38" s="540" t="str">
        <f t="shared" si="98"/>
        <v>0</v>
      </c>
      <c r="JY38" s="538"/>
      <c r="JZ38" s="540" t="str">
        <f t="shared" si="99"/>
        <v>0</v>
      </c>
      <c r="KA38" s="540" t="str">
        <f t="shared" si="100"/>
        <v>0</v>
      </c>
      <c r="KB38" s="538"/>
      <c r="KC38" s="540" t="str">
        <f t="shared" si="101"/>
        <v>0</v>
      </c>
      <c r="KD38" s="540" t="str">
        <f t="shared" si="102"/>
        <v>0</v>
      </c>
      <c r="KE38" s="538"/>
      <c r="KF38" s="540" t="str">
        <f t="shared" si="103"/>
        <v>0</v>
      </c>
      <c r="KG38" s="540" t="str">
        <f t="shared" si="104"/>
        <v>0</v>
      </c>
      <c r="KH38" s="538"/>
      <c r="KI38" s="540" t="str">
        <f t="shared" si="105"/>
        <v>0</v>
      </c>
      <c r="KJ38" s="540" t="str">
        <f t="shared" si="106"/>
        <v>0</v>
      </c>
      <c r="KK38" s="538"/>
      <c r="KL38" s="540" t="str">
        <f t="shared" si="107"/>
        <v>0</v>
      </c>
      <c r="KM38" s="540" t="str">
        <f t="shared" si="108"/>
        <v>0</v>
      </c>
      <c r="KN38" s="538"/>
      <c r="KO38" s="540" t="str">
        <f t="shared" si="109"/>
        <v>0</v>
      </c>
      <c r="KP38" s="540" t="str">
        <f t="shared" si="110"/>
        <v>0</v>
      </c>
      <c r="KQ38" s="540">
        <f t="shared" si="111"/>
        <v>0</v>
      </c>
      <c r="KR38" s="540">
        <f t="shared" si="198"/>
        <v>0</v>
      </c>
      <c r="KS38" s="268">
        <f t="shared" si="199"/>
        <v>4257.4408713037983</v>
      </c>
      <c r="KT38" s="268"/>
    </row>
    <row r="39" spans="1:16381" ht="15" customHeight="1">
      <c r="A39" s="270"/>
      <c r="B39" s="271"/>
      <c r="C39" s="271"/>
      <c r="D39" s="272"/>
      <c r="E39" s="273"/>
      <c r="F39" s="538"/>
      <c r="G39" s="539"/>
      <c r="H39" s="540"/>
      <c r="I39" s="538"/>
      <c r="J39" s="539"/>
      <c r="K39" s="540"/>
      <c r="L39" s="538"/>
      <c r="M39" s="539"/>
      <c r="N39" s="540"/>
      <c r="O39" s="538"/>
      <c r="P39" s="539"/>
      <c r="Q39" s="540"/>
      <c r="R39" s="538"/>
      <c r="S39" s="539"/>
      <c r="T39" s="540"/>
      <c r="U39" s="538"/>
      <c r="V39" s="539"/>
      <c r="W39" s="540"/>
      <c r="X39" s="538"/>
      <c r="Y39" s="539"/>
      <c r="Z39" s="540"/>
      <c r="AA39" s="538"/>
      <c r="AB39" s="539"/>
      <c r="AC39" s="540"/>
      <c r="AD39" s="538"/>
      <c r="AE39" s="539"/>
      <c r="AF39" s="540"/>
      <c r="AG39" s="538"/>
      <c r="AH39" s="539"/>
      <c r="AI39" s="540"/>
      <c r="AJ39" s="538"/>
      <c r="AK39" s="539"/>
      <c r="AL39" s="540"/>
      <c r="AM39" s="538"/>
      <c r="AN39" s="539"/>
      <c r="AO39" s="540"/>
      <c r="AP39" s="538"/>
      <c r="AQ39" s="539"/>
      <c r="AR39" s="540"/>
      <c r="AS39" s="538"/>
      <c r="AT39" s="539"/>
      <c r="AU39" s="540"/>
      <c r="AV39" s="538"/>
      <c r="AW39" s="539"/>
      <c r="AX39" s="540"/>
      <c r="AY39" s="538"/>
      <c r="AZ39" s="539"/>
      <c r="BA39" s="540"/>
      <c r="BB39" s="538"/>
      <c r="BC39" s="539"/>
      <c r="BD39" s="540"/>
      <c r="BE39" s="538"/>
      <c r="BF39" s="539"/>
      <c r="BG39" s="540"/>
      <c r="BH39" s="538"/>
      <c r="BI39" s="539"/>
      <c r="BJ39" s="540"/>
      <c r="BK39" s="538"/>
      <c r="BL39" s="539"/>
      <c r="BM39" s="540"/>
      <c r="BN39" s="538"/>
      <c r="BO39" s="539"/>
      <c r="BP39" s="540"/>
      <c r="BQ39" s="538"/>
      <c r="BR39" s="539"/>
      <c r="BS39" s="540"/>
      <c r="BT39" s="538"/>
      <c r="BU39" s="539"/>
      <c r="BV39" s="540"/>
      <c r="BW39" s="538"/>
      <c r="BX39" s="539"/>
      <c r="BY39" s="540"/>
      <c r="BZ39" s="538"/>
      <c r="CA39" s="539"/>
      <c r="CB39" s="540"/>
      <c r="CC39" s="538"/>
      <c r="CD39" s="539"/>
      <c r="CE39" s="540"/>
      <c r="CF39" s="538"/>
      <c r="CG39" s="539"/>
      <c r="CH39" s="540"/>
      <c r="CI39" s="538"/>
      <c r="CJ39" s="539"/>
      <c r="CK39" s="540"/>
      <c r="CL39" s="538"/>
      <c r="CM39" s="539"/>
      <c r="CN39" s="540"/>
      <c r="CO39" s="538"/>
      <c r="CP39" s="539"/>
      <c r="CQ39" s="540"/>
      <c r="CR39" s="538"/>
      <c r="CS39" s="539"/>
      <c r="CT39" s="540"/>
      <c r="CU39" s="538"/>
      <c r="CV39" s="539"/>
      <c r="CW39" s="540"/>
      <c r="CX39" s="538"/>
      <c r="CY39" s="539"/>
      <c r="CZ39" s="540"/>
      <c r="DA39" s="538"/>
      <c r="DB39" s="539"/>
      <c r="DC39" s="540"/>
      <c r="DD39" s="538"/>
      <c r="DE39" s="539"/>
      <c r="DF39" s="540"/>
      <c r="DG39" s="538"/>
      <c r="DH39" s="539"/>
      <c r="DI39" s="540"/>
      <c r="DJ39" s="538"/>
      <c r="DK39" s="539"/>
      <c r="DL39" s="540"/>
      <c r="DM39" s="538"/>
      <c r="DN39" s="539"/>
      <c r="DO39" s="540"/>
      <c r="DP39" s="538"/>
      <c r="DQ39" s="539"/>
      <c r="DR39" s="540"/>
      <c r="DS39" s="538"/>
      <c r="DT39" s="539"/>
      <c r="DU39" s="540"/>
      <c r="DV39" s="538"/>
      <c r="DW39" s="539"/>
      <c r="DX39" s="540"/>
      <c r="DY39" s="538"/>
      <c r="DZ39" s="539"/>
      <c r="EA39" s="540"/>
      <c r="EB39" s="538"/>
      <c r="EC39" s="539"/>
      <c r="ED39" s="540"/>
      <c r="EE39" s="538"/>
      <c r="EF39" s="539"/>
      <c r="EG39" s="540"/>
      <c r="EH39" s="538"/>
      <c r="EI39" s="539"/>
      <c r="EJ39" s="540"/>
      <c r="EK39" s="538"/>
      <c r="EL39" s="539"/>
      <c r="EM39" s="540"/>
      <c r="EN39" s="538"/>
      <c r="EO39" s="539"/>
      <c r="EP39" s="540"/>
      <c r="EQ39" s="538"/>
      <c r="ER39" s="539"/>
      <c r="ES39" s="540"/>
      <c r="ET39" s="538"/>
      <c r="EU39" s="539"/>
      <c r="EV39" s="540"/>
      <c r="EW39" s="538"/>
      <c r="EX39" s="539"/>
      <c r="EY39" s="540"/>
      <c r="EZ39" s="538"/>
      <c r="FA39" s="539"/>
      <c r="FB39" s="540"/>
      <c r="FC39" s="538"/>
      <c r="FD39" s="539"/>
      <c r="FE39" s="540"/>
      <c r="FF39" s="538"/>
      <c r="FG39" s="539"/>
      <c r="FH39" s="540"/>
      <c r="FI39" s="538"/>
      <c r="FJ39" s="539"/>
      <c r="FK39" s="540"/>
      <c r="FL39" s="538"/>
      <c r="FM39" s="539"/>
      <c r="FN39" s="540"/>
      <c r="FO39" s="538"/>
      <c r="FP39" s="539"/>
      <c r="FQ39" s="540"/>
      <c r="FR39" s="538"/>
      <c r="FS39" s="539"/>
      <c r="FT39" s="540"/>
      <c r="FU39" s="538"/>
      <c r="FV39" s="539"/>
      <c r="FW39" s="540"/>
      <c r="FX39" s="538"/>
      <c r="FY39" s="539"/>
      <c r="FZ39" s="540"/>
      <c r="GA39" s="538"/>
      <c r="GB39" s="539"/>
      <c r="GC39" s="540"/>
      <c r="GD39" s="538"/>
      <c r="GE39" s="539"/>
      <c r="GF39" s="540"/>
      <c r="GG39" s="538"/>
      <c r="GH39" s="539"/>
      <c r="GI39" s="540"/>
      <c r="GJ39" s="538"/>
      <c r="GK39" s="539"/>
      <c r="GL39" s="540"/>
      <c r="GM39" s="538"/>
      <c r="GN39" s="539"/>
      <c r="GO39" s="540"/>
      <c r="GP39" s="538"/>
      <c r="GQ39" s="539"/>
      <c r="GR39" s="540"/>
      <c r="GS39" s="538"/>
      <c r="GT39" s="539"/>
      <c r="GU39" s="540"/>
      <c r="GV39" s="538"/>
      <c r="GW39" s="539"/>
      <c r="GX39" s="540"/>
      <c r="GY39" s="538"/>
      <c r="GZ39" s="539"/>
      <c r="HA39" s="540"/>
      <c r="HB39" s="538"/>
      <c r="HC39" s="539"/>
      <c r="HD39" s="540"/>
      <c r="HE39" s="538"/>
      <c r="HF39" s="539"/>
      <c r="HG39" s="540"/>
      <c r="HH39" s="538"/>
      <c r="HI39" s="539"/>
      <c r="HJ39" s="540"/>
      <c r="HK39" s="538"/>
      <c r="HL39" s="539"/>
      <c r="HM39" s="540"/>
      <c r="HN39" s="538"/>
      <c r="HO39" s="539"/>
      <c r="HP39" s="540"/>
      <c r="HQ39" s="538"/>
      <c r="HR39" s="539"/>
      <c r="HS39" s="540"/>
      <c r="HT39" s="538"/>
      <c r="HU39" s="539"/>
      <c r="HV39" s="540"/>
      <c r="HW39" s="538"/>
      <c r="HX39" s="539"/>
      <c r="HY39" s="540"/>
      <c r="HZ39" s="538"/>
      <c r="IA39" s="539"/>
      <c r="IB39" s="540"/>
      <c r="IC39" s="538"/>
      <c r="ID39" s="539"/>
      <c r="IE39" s="540"/>
      <c r="IF39" s="538"/>
      <c r="IG39" s="539"/>
      <c r="IH39" s="540"/>
      <c r="II39" s="538"/>
      <c r="IJ39" s="539"/>
      <c r="IK39" s="540"/>
      <c r="IL39" s="538"/>
      <c r="IM39" s="539"/>
      <c r="IN39" s="540"/>
      <c r="IO39" s="538"/>
      <c r="IP39" s="539"/>
      <c r="IQ39" s="540"/>
      <c r="IR39" s="538"/>
      <c r="IS39" s="539"/>
      <c r="IT39" s="540"/>
      <c r="IU39" s="538"/>
      <c r="IV39" s="539"/>
      <c r="IW39" s="540"/>
      <c r="IX39" s="538"/>
      <c r="IY39" s="539"/>
      <c r="IZ39" s="540"/>
      <c r="JA39" s="538"/>
      <c r="JB39" s="539"/>
      <c r="JC39" s="540"/>
      <c r="JD39" s="538"/>
      <c r="JE39" s="539"/>
      <c r="JF39" s="540"/>
      <c r="JG39" s="538"/>
      <c r="JH39" s="540"/>
      <c r="JI39" s="540"/>
      <c r="JJ39" s="538"/>
      <c r="JK39" s="540"/>
      <c r="JL39" s="540"/>
      <c r="JM39" s="538"/>
      <c r="JN39" s="540"/>
      <c r="JO39" s="540"/>
      <c r="JP39" s="538"/>
      <c r="JQ39" s="540"/>
      <c r="JR39" s="540"/>
      <c r="JS39" s="538"/>
      <c r="JT39" s="540"/>
      <c r="JU39" s="540"/>
      <c r="JV39" s="538"/>
      <c r="JW39" s="540"/>
      <c r="JX39" s="540"/>
      <c r="JY39" s="538"/>
      <c r="JZ39" s="540"/>
      <c r="KA39" s="540"/>
      <c r="KB39" s="538"/>
      <c r="KC39" s="540"/>
      <c r="KD39" s="540"/>
      <c r="KE39" s="538"/>
      <c r="KF39" s="540"/>
      <c r="KG39" s="540"/>
      <c r="KH39" s="538"/>
      <c r="KI39" s="540"/>
      <c r="KJ39" s="540"/>
      <c r="KK39" s="538"/>
      <c r="KL39" s="540"/>
      <c r="KM39" s="540"/>
      <c r="KN39" s="538"/>
      <c r="KO39" s="540"/>
      <c r="KP39" s="540"/>
      <c r="KQ39" s="540"/>
      <c r="KR39" s="540"/>
      <c r="KS39" s="268"/>
    </row>
    <row r="40" spans="1:16381" ht="15" customHeight="1" thickBot="1">
      <c r="A40" s="275"/>
      <c r="B40" s="276"/>
      <c r="C40" s="277"/>
      <c r="D40" s="277"/>
      <c r="E40" s="273"/>
      <c r="F40" s="538"/>
      <c r="G40" s="539"/>
      <c r="H40" s="540"/>
      <c r="I40" s="538"/>
      <c r="J40" s="539"/>
      <c r="K40" s="540"/>
      <c r="L40" s="538"/>
      <c r="M40" s="539"/>
      <c r="N40" s="540"/>
      <c r="O40" s="538"/>
      <c r="P40" s="539"/>
      <c r="Q40" s="540"/>
      <c r="R40" s="538"/>
      <c r="S40" s="539"/>
      <c r="T40" s="540"/>
      <c r="U40" s="538"/>
      <c r="V40" s="539"/>
      <c r="W40" s="540"/>
      <c r="X40" s="538"/>
      <c r="Y40" s="539"/>
      <c r="Z40" s="540"/>
      <c r="AA40" s="538"/>
      <c r="AB40" s="539"/>
      <c r="AC40" s="540"/>
      <c r="AD40" s="538"/>
      <c r="AE40" s="539"/>
      <c r="AF40" s="540"/>
      <c r="AG40" s="538"/>
      <c r="AH40" s="539"/>
      <c r="AI40" s="540"/>
      <c r="AJ40" s="538"/>
      <c r="AK40" s="539"/>
      <c r="AL40" s="540"/>
      <c r="AM40" s="538"/>
      <c r="AN40" s="539"/>
      <c r="AO40" s="540"/>
      <c r="AP40" s="538"/>
      <c r="AQ40" s="539"/>
      <c r="AR40" s="540"/>
      <c r="AS40" s="538"/>
      <c r="AT40" s="539"/>
      <c r="AU40" s="540"/>
      <c r="AV40" s="538"/>
      <c r="AW40" s="539"/>
      <c r="AX40" s="540"/>
      <c r="AY40" s="538"/>
      <c r="AZ40" s="539"/>
      <c r="BA40" s="540"/>
      <c r="BB40" s="538"/>
      <c r="BC40" s="539"/>
      <c r="BD40" s="540"/>
      <c r="BE40" s="538"/>
      <c r="BF40" s="539"/>
      <c r="BG40" s="540"/>
      <c r="BH40" s="538"/>
      <c r="BI40" s="539"/>
      <c r="BJ40" s="540"/>
      <c r="BK40" s="538"/>
      <c r="BL40" s="539"/>
      <c r="BM40" s="540"/>
      <c r="BN40" s="538"/>
      <c r="BO40" s="539"/>
      <c r="BP40" s="540"/>
      <c r="BQ40" s="538"/>
      <c r="BR40" s="539"/>
      <c r="BS40" s="540"/>
      <c r="BT40" s="538"/>
      <c r="BU40" s="539"/>
      <c r="BV40" s="540"/>
      <c r="BW40" s="538"/>
      <c r="BX40" s="539"/>
      <c r="BY40" s="540"/>
      <c r="BZ40" s="538"/>
      <c r="CA40" s="539"/>
      <c r="CB40" s="540"/>
      <c r="CC40" s="538"/>
      <c r="CD40" s="539"/>
      <c r="CE40" s="540"/>
      <c r="CF40" s="538"/>
      <c r="CG40" s="539"/>
      <c r="CH40" s="540"/>
      <c r="CI40" s="538"/>
      <c r="CJ40" s="539"/>
      <c r="CK40" s="540"/>
      <c r="CL40" s="538"/>
      <c r="CM40" s="539"/>
      <c r="CN40" s="540"/>
      <c r="CO40" s="538"/>
      <c r="CP40" s="539"/>
      <c r="CQ40" s="540"/>
      <c r="CR40" s="538"/>
      <c r="CS40" s="539"/>
      <c r="CT40" s="540"/>
      <c r="CU40" s="538"/>
      <c r="CV40" s="539"/>
      <c r="CW40" s="540"/>
      <c r="CX40" s="538"/>
      <c r="CY40" s="539"/>
      <c r="CZ40" s="540"/>
      <c r="DA40" s="538"/>
      <c r="DB40" s="539"/>
      <c r="DC40" s="540"/>
      <c r="DD40" s="538"/>
      <c r="DE40" s="539"/>
      <c r="DF40" s="540"/>
      <c r="DG40" s="538"/>
      <c r="DH40" s="539"/>
      <c r="DI40" s="540"/>
      <c r="DJ40" s="538"/>
      <c r="DK40" s="539"/>
      <c r="DL40" s="540"/>
      <c r="DM40" s="538"/>
      <c r="DN40" s="539"/>
      <c r="DO40" s="540"/>
      <c r="DP40" s="538"/>
      <c r="DQ40" s="539"/>
      <c r="DR40" s="540"/>
      <c r="DS40" s="538"/>
      <c r="DT40" s="539"/>
      <c r="DU40" s="540"/>
      <c r="DV40" s="538"/>
      <c r="DW40" s="539"/>
      <c r="DX40" s="540"/>
      <c r="DY40" s="538"/>
      <c r="DZ40" s="539"/>
      <c r="EA40" s="540"/>
      <c r="EB40" s="538"/>
      <c r="EC40" s="539"/>
      <c r="ED40" s="540"/>
      <c r="EE40" s="538"/>
      <c r="EF40" s="539"/>
      <c r="EG40" s="540"/>
      <c r="EH40" s="538"/>
      <c r="EI40" s="539"/>
      <c r="EJ40" s="540"/>
      <c r="EK40" s="538"/>
      <c r="EL40" s="539"/>
      <c r="EM40" s="540"/>
      <c r="EN40" s="538"/>
      <c r="EO40" s="539"/>
      <c r="EP40" s="540"/>
      <c r="EQ40" s="538"/>
      <c r="ER40" s="539"/>
      <c r="ES40" s="540"/>
      <c r="ET40" s="538"/>
      <c r="EU40" s="539"/>
      <c r="EV40" s="540"/>
      <c r="EW40" s="538"/>
      <c r="EX40" s="539"/>
      <c r="EY40" s="540"/>
      <c r="EZ40" s="538"/>
      <c r="FA40" s="539"/>
      <c r="FB40" s="540"/>
      <c r="FC40" s="538"/>
      <c r="FD40" s="539"/>
      <c r="FE40" s="540"/>
      <c r="FF40" s="538"/>
      <c r="FG40" s="539"/>
      <c r="FH40" s="540"/>
      <c r="FI40" s="538"/>
      <c r="FJ40" s="539"/>
      <c r="FK40" s="540"/>
      <c r="FL40" s="538"/>
      <c r="FM40" s="539"/>
      <c r="FN40" s="540"/>
      <c r="FO40" s="538"/>
      <c r="FP40" s="539"/>
      <c r="FQ40" s="540"/>
      <c r="FR40" s="538"/>
      <c r="FS40" s="539"/>
      <c r="FT40" s="540"/>
      <c r="FU40" s="538"/>
      <c r="FV40" s="539"/>
      <c r="FW40" s="540"/>
      <c r="FX40" s="538"/>
      <c r="FY40" s="539"/>
      <c r="FZ40" s="540"/>
      <c r="GA40" s="538"/>
      <c r="GB40" s="539"/>
      <c r="GC40" s="540"/>
      <c r="GD40" s="538"/>
      <c r="GE40" s="539"/>
      <c r="GF40" s="540"/>
      <c r="GG40" s="538"/>
      <c r="GH40" s="539"/>
      <c r="GI40" s="540"/>
      <c r="GJ40" s="538"/>
      <c r="GK40" s="539"/>
      <c r="GL40" s="540"/>
      <c r="GM40" s="538"/>
      <c r="GN40" s="539"/>
      <c r="GO40" s="540"/>
      <c r="GP40" s="538"/>
      <c r="GQ40" s="539"/>
      <c r="GR40" s="540"/>
      <c r="GS40" s="538"/>
      <c r="GT40" s="539"/>
      <c r="GU40" s="540"/>
      <c r="GV40" s="538"/>
      <c r="GW40" s="539"/>
      <c r="GX40" s="540"/>
      <c r="GY40" s="538"/>
      <c r="GZ40" s="539"/>
      <c r="HA40" s="540"/>
      <c r="HB40" s="538"/>
      <c r="HC40" s="539"/>
      <c r="HD40" s="540"/>
      <c r="HE40" s="538"/>
      <c r="HF40" s="539"/>
      <c r="HG40" s="540"/>
      <c r="HH40" s="538"/>
      <c r="HI40" s="539"/>
      <c r="HJ40" s="540"/>
      <c r="HK40" s="538"/>
      <c r="HL40" s="539"/>
      <c r="HM40" s="540"/>
      <c r="HN40" s="538"/>
      <c r="HO40" s="539"/>
      <c r="HP40" s="540"/>
      <c r="HQ40" s="538"/>
      <c r="HR40" s="539"/>
      <c r="HS40" s="540"/>
      <c r="HT40" s="538"/>
      <c r="HU40" s="539"/>
      <c r="HV40" s="540"/>
      <c r="HW40" s="538"/>
      <c r="HX40" s="539"/>
      <c r="HY40" s="540"/>
      <c r="HZ40" s="538"/>
      <c r="IA40" s="539"/>
      <c r="IB40" s="540"/>
      <c r="IC40" s="538"/>
      <c r="ID40" s="539"/>
      <c r="IE40" s="540"/>
      <c r="IF40" s="538"/>
      <c r="IG40" s="539"/>
      <c r="IH40" s="540"/>
      <c r="II40" s="538"/>
      <c r="IJ40" s="539"/>
      <c r="IK40" s="540"/>
      <c r="IL40" s="538"/>
      <c r="IM40" s="539"/>
      <c r="IN40" s="540"/>
      <c r="IO40" s="538"/>
      <c r="IP40" s="539"/>
      <c r="IQ40" s="540"/>
      <c r="IR40" s="538"/>
      <c r="IS40" s="539"/>
      <c r="IT40" s="540"/>
      <c r="IU40" s="538"/>
      <c r="IV40" s="539"/>
      <c r="IW40" s="540"/>
      <c r="IX40" s="538"/>
      <c r="IY40" s="539"/>
      <c r="IZ40" s="540"/>
      <c r="JA40" s="538"/>
      <c r="JB40" s="539"/>
      <c r="JC40" s="540"/>
      <c r="JD40" s="538"/>
      <c r="JE40" s="539"/>
      <c r="JF40" s="540"/>
      <c r="JG40" s="538"/>
      <c r="JH40" s="540"/>
      <c r="JI40" s="540"/>
      <c r="JJ40" s="538"/>
      <c r="JK40" s="540"/>
      <c r="JL40" s="540"/>
      <c r="JM40" s="538"/>
      <c r="JN40" s="540"/>
      <c r="JO40" s="540"/>
      <c r="JP40" s="538"/>
      <c r="JQ40" s="540"/>
      <c r="JR40" s="540"/>
      <c r="JS40" s="538"/>
      <c r="JT40" s="540"/>
      <c r="JU40" s="540"/>
      <c r="JV40" s="538"/>
      <c r="JW40" s="540"/>
      <c r="JX40" s="540"/>
      <c r="JY40" s="538"/>
      <c r="JZ40" s="540"/>
      <c r="KA40" s="540"/>
      <c r="KB40" s="538"/>
      <c r="KC40" s="540"/>
      <c r="KD40" s="540"/>
      <c r="KE40" s="538"/>
      <c r="KF40" s="540"/>
      <c r="KG40" s="540"/>
      <c r="KH40" s="538"/>
      <c r="KI40" s="540"/>
      <c r="KJ40" s="540"/>
      <c r="KK40" s="538"/>
      <c r="KL40" s="540"/>
      <c r="KM40" s="540"/>
      <c r="KN40" s="538"/>
      <c r="KO40" s="540"/>
      <c r="KP40" s="540"/>
      <c r="KQ40" s="540"/>
      <c r="KR40" s="540"/>
      <c r="KS40" s="268"/>
    </row>
    <row r="41" spans="1:16381" s="274" customFormat="1" ht="15" customHeight="1" thickTop="1" thickBot="1">
      <c r="A41" s="710" t="s">
        <v>29</v>
      </c>
      <c r="B41" s="711"/>
      <c r="C41" s="712"/>
      <c r="D41" s="278">
        <f>SUM(D9:D40)</f>
        <v>1779.9640000000002</v>
      </c>
      <c r="E41" s="273">
        <v>0</v>
      </c>
      <c r="F41" s="541">
        <f>SUM(F9:F39)</f>
        <v>3523.255813953489</v>
      </c>
      <c r="G41" s="541">
        <f>IFERROR((F41/$L$41),0)</f>
        <v>0</v>
      </c>
      <c r="H41" s="541">
        <f>IFERROR(((F41*H$8)/$L$41),0)</f>
        <v>0</v>
      </c>
      <c r="I41" s="541">
        <f>SUM(I9:I39)</f>
        <v>8588.2352941176468</v>
      </c>
      <c r="J41" s="541">
        <f>IFERROR((I41/$L$41),0)</f>
        <v>0</v>
      </c>
      <c r="K41" s="541">
        <f>IFERROR(((I41*K$8)/$L$41),0)</f>
        <v>0</v>
      </c>
      <c r="L41" s="541">
        <f>SUM(L9:L39)</f>
        <v>0</v>
      </c>
      <c r="M41" s="541">
        <f>IFERROR((L41/$L$41),0)</f>
        <v>0</v>
      </c>
      <c r="N41" s="541">
        <f>IFERROR(((L41*N$8)/$L$41),0)</f>
        <v>0</v>
      </c>
      <c r="O41" s="541">
        <f>SUM(O9:O39)</f>
        <v>203.99999999999997</v>
      </c>
      <c r="P41" s="541">
        <f>IFERROR((O41/$L$41),0)</f>
        <v>0</v>
      </c>
      <c r="Q41" s="541">
        <f>IFERROR(((O41*Q$8)/$L$41),0)</f>
        <v>0</v>
      </c>
      <c r="R41" s="541">
        <f>SUM(R9:R39)</f>
        <v>0</v>
      </c>
      <c r="S41" s="541">
        <f>IFERROR((R41/$L$41),0)</f>
        <v>0</v>
      </c>
      <c r="T41" s="541">
        <f>IFERROR(((R41*T$8)/$L$41),0)</f>
        <v>0</v>
      </c>
      <c r="U41" s="541">
        <f>SUM(U9:U39)</f>
        <v>307.5</v>
      </c>
      <c r="V41" s="541">
        <f>IFERROR((U41/$L$41),0)</f>
        <v>0</v>
      </c>
      <c r="W41" s="541">
        <f>IFERROR(((U41*W$8)/$L$41),0)</f>
        <v>0</v>
      </c>
      <c r="X41" s="541">
        <f>SUM(X9:X39)</f>
        <v>0</v>
      </c>
      <c r="Y41" s="541">
        <f>IFERROR((X41/$L$41),0)</f>
        <v>0</v>
      </c>
      <c r="Z41" s="541">
        <f>IFERROR(((X41*Z$8)/$L$41),0)</f>
        <v>0</v>
      </c>
      <c r="AA41" s="541">
        <f>SUM(AA9:AA39)</f>
        <v>0</v>
      </c>
      <c r="AB41" s="541">
        <f>IFERROR((AA41/$L$41),0)</f>
        <v>0</v>
      </c>
      <c r="AC41" s="541">
        <f>IFERROR(((AA41*AC$8)/$L$41),0)</f>
        <v>0</v>
      </c>
      <c r="AD41" s="541">
        <f>SUM(AD9:AD39)</f>
        <v>0</v>
      </c>
      <c r="AE41" s="541">
        <f>IFERROR((AD41/$L$41),0)</f>
        <v>0</v>
      </c>
      <c r="AF41" s="541">
        <f>IFERROR(((AD41*AF$8)/$L$41),0)</f>
        <v>0</v>
      </c>
      <c r="AG41" s="541">
        <f>SUM(AG9:AG39)</f>
        <v>0</v>
      </c>
      <c r="AH41" s="541">
        <f>IFERROR((AG41/$L$41),0)</f>
        <v>0</v>
      </c>
      <c r="AI41" s="541">
        <f>IFERROR(((AG41*AI$8)/$L$41),0)</f>
        <v>0</v>
      </c>
      <c r="AJ41" s="541">
        <f>SUM(AJ9:AJ39)</f>
        <v>0</v>
      </c>
      <c r="AK41" s="541">
        <f>IFERROR((AJ41/$L$41),0)</f>
        <v>0</v>
      </c>
      <c r="AL41" s="541">
        <f>IFERROR(((AJ41*AL$8)/$L$41),0)</f>
        <v>0</v>
      </c>
      <c r="AM41" s="541">
        <f>SUM(AM9:AM39)</f>
        <v>1032.8826410256411</v>
      </c>
      <c r="AN41" s="541">
        <f>IFERROR((AM41/$L$41),0)</f>
        <v>0</v>
      </c>
      <c r="AO41" s="541">
        <f>IFERROR(((AM41*AO$8)/$L$41),0)</f>
        <v>0</v>
      </c>
      <c r="AP41" s="541">
        <f>SUM(AP9:AP39)</f>
        <v>0</v>
      </c>
      <c r="AQ41" s="541">
        <f>IFERROR((AP41/$L$41),0)</f>
        <v>0</v>
      </c>
      <c r="AR41" s="541">
        <f>IFERROR(((AP41*AR$8)/$L$41),0)</f>
        <v>0</v>
      </c>
      <c r="AS41" s="541">
        <f>SUM(AS9:AS39)</f>
        <v>0</v>
      </c>
      <c r="AT41" s="541">
        <f>IFERROR((AS41/$L$41),0)</f>
        <v>0</v>
      </c>
      <c r="AU41" s="541">
        <f>IFERROR(((AS41*AU$8)/$L$41),0)</f>
        <v>0</v>
      </c>
      <c r="AV41" s="541">
        <f>SUM(AV9:AV39)</f>
        <v>174.8250000000001</v>
      </c>
      <c r="AW41" s="541">
        <f>IFERROR((AV41/$L$41),0)</f>
        <v>0</v>
      </c>
      <c r="AX41" s="541">
        <f>IFERROR(((AV41*AX$8)/$L$41),0)</f>
        <v>0</v>
      </c>
      <c r="AY41" s="541">
        <f>SUM(AY9:AY39)</f>
        <v>1451.3373333333336</v>
      </c>
      <c r="AZ41" s="541">
        <f>IFERROR((AY41/$L$41),0)</f>
        <v>0</v>
      </c>
      <c r="BA41" s="541">
        <f>IFERROR(((AY41*BA$8)/$L$41),0)</f>
        <v>0</v>
      </c>
      <c r="BB41" s="541">
        <f>SUM(BB9:BB39)</f>
        <v>0</v>
      </c>
      <c r="BC41" s="541">
        <f>IFERROR((BB41/$L$41),0)</f>
        <v>0</v>
      </c>
      <c r="BD41" s="541">
        <f>IFERROR(((BB41*BD$8)/$L$41),0)</f>
        <v>0</v>
      </c>
      <c r="BE41" s="541">
        <f>SUM(BE9:BE39)</f>
        <v>0</v>
      </c>
      <c r="BF41" s="541">
        <f>IFERROR((BE41/$L$41),0)</f>
        <v>0</v>
      </c>
      <c r="BG41" s="541">
        <f>IFERROR(((BE41*BG$8)/$L$41),0)</f>
        <v>0</v>
      </c>
      <c r="BH41" s="541">
        <f>SUM(BH9:BH39)</f>
        <v>0</v>
      </c>
      <c r="BI41" s="541">
        <f>IFERROR((BH41/$L$41),0)</f>
        <v>0</v>
      </c>
      <c r="BJ41" s="541">
        <f>IFERROR(((BH41*BJ$8)/$L$41),0)</f>
        <v>0</v>
      </c>
      <c r="BK41" s="541">
        <f>SUM(BK9:BK39)</f>
        <v>0</v>
      </c>
      <c r="BL41" s="541">
        <f>IFERROR((BK41/$L$41),0)</f>
        <v>0</v>
      </c>
      <c r="BM41" s="541">
        <f>IFERROR(((BK41*BM$8)/$L$41),0)</f>
        <v>0</v>
      </c>
      <c r="BN41" s="541">
        <f>SUM(BN9:BN39)</f>
        <v>0</v>
      </c>
      <c r="BO41" s="541">
        <f>IFERROR((BN41/$L$41),0)</f>
        <v>0</v>
      </c>
      <c r="BP41" s="541">
        <f>IFERROR(((BN41*BP$8)/$L$41),0)</f>
        <v>0</v>
      </c>
      <c r="BQ41" s="541">
        <f>SUM(BQ9:BQ39)</f>
        <v>0</v>
      </c>
      <c r="BR41" s="541">
        <f>IFERROR((BQ41/$L$41),0)</f>
        <v>0</v>
      </c>
      <c r="BS41" s="541">
        <f>IFERROR(((BQ41*BS$8)/$L$41),0)</f>
        <v>0</v>
      </c>
      <c r="BT41" s="541">
        <f>SUM(BT9:BT39)</f>
        <v>0</v>
      </c>
      <c r="BU41" s="541">
        <f>IFERROR((BT41/$L$41),0)</f>
        <v>0</v>
      </c>
      <c r="BV41" s="541">
        <f>IFERROR(((BT41*BV$8)/$L$41),0)</f>
        <v>0</v>
      </c>
      <c r="BW41" s="541">
        <f>SUM(BW9:BW39)</f>
        <v>0</v>
      </c>
      <c r="BX41" s="541">
        <f>IFERROR((BW41/$L$41),0)</f>
        <v>0</v>
      </c>
      <c r="BY41" s="541">
        <f>IFERROR(((BW41*BY$8)/$L$41),0)</f>
        <v>0</v>
      </c>
      <c r="BZ41" s="541">
        <f>SUM(BZ9:BZ39)</f>
        <v>897.33720930232539</v>
      </c>
      <c r="CA41" s="541">
        <f>IFERROR((BZ41/$L$41),0)</f>
        <v>0</v>
      </c>
      <c r="CB41" s="541">
        <f>IFERROR(((BZ41*CB$8)/$L$41),0)</f>
        <v>0</v>
      </c>
      <c r="CC41" s="541">
        <f>SUM(CC9:CC39)</f>
        <v>131.25</v>
      </c>
      <c r="CD41" s="541">
        <f>IFERROR((CC41/$L$41),0)</f>
        <v>0</v>
      </c>
      <c r="CE41" s="541">
        <f>IFERROR(((CC41*CE$8)/$L$41),0)</f>
        <v>0</v>
      </c>
      <c r="CF41" s="541">
        <f>SUM(CF9:CF39)</f>
        <v>66.199999999999974</v>
      </c>
      <c r="CG41" s="541">
        <f>IFERROR((CF41/$L$41),0)</f>
        <v>0</v>
      </c>
      <c r="CH41" s="541">
        <f>IFERROR(((CF41*CH$8)/$L$41),0)</f>
        <v>0</v>
      </c>
      <c r="CI41" s="541">
        <f>SUM(CI9:CI39)</f>
        <v>52.5</v>
      </c>
      <c r="CJ41" s="541">
        <f>IFERROR((CI41/$L$41),0)</f>
        <v>0</v>
      </c>
      <c r="CK41" s="541">
        <f>IFERROR(((CI41*CK$8)/$L$41),0)</f>
        <v>0</v>
      </c>
      <c r="CL41" s="541">
        <f>SUM(CL9:CL39)</f>
        <v>0</v>
      </c>
      <c r="CM41" s="541">
        <f>IFERROR((CL41/$L$41),0)</f>
        <v>0</v>
      </c>
      <c r="CN41" s="541">
        <f>IFERROR(((CL41*CN$8)/$L$41),0)</f>
        <v>0</v>
      </c>
      <c r="CO41" s="541">
        <f>SUM(CO9:CO39)</f>
        <v>0</v>
      </c>
      <c r="CP41" s="541">
        <f>IFERROR((CO41/$L$41),0)</f>
        <v>0</v>
      </c>
      <c r="CQ41" s="541">
        <f>IFERROR(((CO41*CQ$8)/$L$41),0)</f>
        <v>0</v>
      </c>
      <c r="CR41" s="541">
        <f>SUM(CR9:CR39)</f>
        <v>0</v>
      </c>
      <c r="CS41" s="541">
        <f>IFERROR((CR41/$L$41),0)</f>
        <v>0</v>
      </c>
      <c r="CT41" s="541">
        <f>IFERROR(((CR41*CT$8)/$L$41),0)</f>
        <v>0</v>
      </c>
      <c r="CU41" s="541">
        <f>SUM(CU9:CU39)</f>
        <v>0</v>
      </c>
      <c r="CV41" s="541">
        <f>IFERROR((CU41/$L$41),0)</f>
        <v>0</v>
      </c>
      <c r="CW41" s="541">
        <f>IFERROR(((CU41*CW$8)/$L$41),0)</f>
        <v>0</v>
      </c>
      <c r="CX41" s="541">
        <f>SUM(CX9:CX39)</f>
        <v>0</v>
      </c>
      <c r="CY41" s="541">
        <f>IFERROR((CX41/$L$41),0)</f>
        <v>0</v>
      </c>
      <c r="CZ41" s="541">
        <f>IFERROR(((CX41*CZ$8)/$L$41),0)</f>
        <v>0</v>
      </c>
      <c r="DA41" s="541">
        <f>SUM(DA9:DA39)</f>
        <v>9308.8235294117658</v>
      </c>
      <c r="DB41" s="541">
        <f>IFERROR((DA41/$L$41),0)</f>
        <v>0</v>
      </c>
      <c r="DC41" s="541">
        <f>IFERROR(((DA41*DC$8)/$L$41),0)</f>
        <v>0</v>
      </c>
      <c r="DD41" s="541">
        <f>SUM(DD9:DD39)</f>
        <v>0</v>
      </c>
      <c r="DE41" s="541">
        <f>IFERROR((DD41/$L$41),0)</f>
        <v>0</v>
      </c>
      <c r="DF41" s="541">
        <f>IFERROR(((DD41*DF$8)/$L$41),0)</f>
        <v>0</v>
      </c>
      <c r="DG41" s="541">
        <f>SUM(DG14:DG39)</f>
        <v>0</v>
      </c>
      <c r="DH41" s="541">
        <f>IFERROR((DG41/$L$41),0)</f>
        <v>0</v>
      </c>
      <c r="DI41" s="541">
        <f>IFERROR(((DG41*DI$8)/$L$41),0)</f>
        <v>0</v>
      </c>
      <c r="DJ41" s="541">
        <f>SUM(DJ9:DJ39)</f>
        <v>0</v>
      </c>
      <c r="DK41" s="541">
        <f>IFERROR((DJ41/$L$41),0)</f>
        <v>0</v>
      </c>
      <c r="DL41" s="541">
        <f>IFERROR(((DJ41*DL$8)/$L$41),0)</f>
        <v>0</v>
      </c>
      <c r="DM41" s="541">
        <f>SUM(DM9:DM39)</f>
        <v>0</v>
      </c>
      <c r="DN41" s="541">
        <f>IFERROR((DM41/$L$41),0)</f>
        <v>0</v>
      </c>
      <c r="DO41" s="541">
        <f>IFERROR(((DM41*DO$8)/$L$41),0)</f>
        <v>0</v>
      </c>
      <c r="DP41" s="541">
        <f>SUM(DP9:DP39)</f>
        <v>0</v>
      </c>
      <c r="DQ41" s="541">
        <f>IFERROR((DP41/$L$41),0)</f>
        <v>0</v>
      </c>
      <c r="DR41" s="541">
        <f>IFERROR(((DP41*DR$8)/$L$41),0)</f>
        <v>0</v>
      </c>
      <c r="DS41" s="541">
        <f>SUM(DS9:DS39)</f>
        <v>0</v>
      </c>
      <c r="DT41" s="541">
        <f>IFERROR((DS41/$L$41),0)</f>
        <v>0</v>
      </c>
      <c r="DU41" s="541">
        <f>IFERROR(((DS41*DU$8)/$L$41),0)</f>
        <v>0</v>
      </c>
      <c r="DV41" s="541">
        <f>SUM(DV9:DV39)</f>
        <v>0</v>
      </c>
      <c r="DW41" s="541">
        <f>IFERROR((DV41/$L$41),0)</f>
        <v>0</v>
      </c>
      <c r="DX41" s="541">
        <f>IFERROR(((DV41*DX$8)/$L$41),0)</f>
        <v>0</v>
      </c>
      <c r="DY41" s="541">
        <f>SUM(DY9:DY39)</f>
        <v>0</v>
      </c>
      <c r="DZ41" s="541">
        <f>IFERROR((DY41/$L$41),0)</f>
        <v>0</v>
      </c>
      <c r="EA41" s="541">
        <f>IFERROR(((DY41*EA$8)/$L$41),0)</f>
        <v>0</v>
      </c>
      <c r="EB41" s="541">
        <f>SUM(EB9:EB39)</f>
        <v>24235.294117647063</v>
      </c>
      <c r="EC41" s="541">
        <f>IFERROR((EB41/$L$41),0)</f>
        <v>0</v>
      </c>
      <c r="ED41" s="541">
        <f>IFERROR(((EB41*ED$8)/$L$41),0)</f>
        <v>0</v>
      </c>
      <c r="EE41" s="541">
        <f>SUM(EE9:EE39)</f>
        <v>343.95348837209309</v>
      </c>
      <c r="EF41" s="541">
        <f>IFERROR((EE41/$L$41),0)</f>
        <v>0</v>
      </c>
      <c r="EG41" s="541">
        <f>IFERROR(((EE41*EG$8)/$L$41),0)</f>
        <v>0</v>
      </c>
      <c r="EH41" s="541">
        <f>SUM(EH9:EH39)</f>
        <v>39</v>
      </c>
      <c r="EI41" s="541">
        <f>IFERROR((EH41/$L$41),0)</f>
        <v>0</v>
      </c>
      <c r="EJ41" s="541">
        <f>IFERROR(((EH41*EJ$8)/$L$41),0)</f>
        <v>0</v>
      </c>
      <c r="EK41" s="541">
        <f>SUM(EK9:EK39)</f>
        <v>0</v>
      </c>
      <c r="EL41" s="541">
        <f>IFERROR((EK41/$L$41),0)</f>
        <v>0</v>
      </c>
      <c r="EM41" s="541">
        <f>IFERROR(((EK41*EM$8)/$L$41),0)</f>
        <v>0</v>
      </c>
      <c r="EN41" s="541">
        <f>SUM(EN9:EN39)</f>
        <v>0</v>
      </c>
      <c r="EO41" s="541">
        <f>IFERROR((EN41/$L$41),0)</f>
        <v>0</v>
      </c>
      <c r="EP41" s="541">
        <f>IFERROR(((EN41*EP$8)/$L$41),0)</f>
        <v>0</v>
      </c>
      <c r="EQ41" s="541">
        <f>SUM(EQ9:EQ39)</f>
        <v>0</v>
      </c>
      <c r="ER41" s="541">
        <f>IFERROR((EQ41/$L$41),0)</f>
        <v>0</v>
      </c>
      <c r="ES41" s="541">
        <f>IFERROR(((EQ41*ES$8)/$L$41),0)</f>
        <v>0</v>
      </c>
      <c r="ET41" s="541">
        <f>SUM(ET9:ET39)</f>
        <v>0</v>
      </c>
      <c r="EU41" s="541">
        <f>IFERROR((ET41/$L$41),0)</f>
        <v>0</v>
      </c>
      <c r="EV41" s="541">
        <f>IFERROR(((ET41*EV$8)/$L$41),0)</f>
        <v>0</v>
      </c>
      <c r="EW41" s="541">
        <f>SUM(EW9:EW39)</f>
        <v>0</v>
      </c>
      <c r="EX41" s="541">
        <f>IFERROR((EW41/$L$41),0)</f>
        <v>0</v>
      </c>
      <c r="EY41" s="541">
        <f>IFERROR(((EW41*EY$8)/$L$41),0)</f>
        <v>0</v>
      </c>
      <c r="EZ41" s="541">
        <f>SUM(EZ9:EZ39)</f>
        <v>0</v>
      </c>
      <c r="FA41" s="541">
        <f>IFERROR((EZ41/$L$41),0)</f>
        <v>0</v>
      </c>
      <c r="FB41" s="541">
        <f>IFERROR(((EZ41*FB$8)/$L$41),0)</f>
        <v>0</v>
      </c>
      <c r="FC41" s="541">
        <f>SUM(FC9:FC39)</f>
        <v>0</v>
      </c>
      <c r="FD41" s="541">
        <f>IFERROR((FC41/$L$41),0)</f>
        <v>0</v>
      </c>
      <c r="FE41" s="541">
        <f>IFERROR(((FC41*FE$8)/$L$41),0)</f>
        <v>0</v>
      </c>
      <c r="FF41" s="541">
        <f>SUM(FF9:FF39)</f>
        <v>0</v>
      </c>
      <c r="FG41" s="541">
        <f>IFERROR((FF41/$L$41),0)</f>
        <v>0</v>
      </c>
      <c r="FH41" s="541">
        <f>IFERROR(((FF41*FH$8)/$L$41),0)</f>
        <v>0</v>
      </c>
      <c r="FI41" s="541">
        <f>SUM(FI9:FI39)</f>
        <v>0</v>
      </c>
      <c r="FJ41" s="541">
        <f>IFERROR((FI41/$L$41),0)</f>
        <v>0</v>
      </c>
      <c r="FK41" s="541">
        <f>IFERROR(((FI41*FK$8)/$L$41),0)</f>
        <v>0</v>
      </c>
      <c r="FL41" s="541">
        <f>SUM(FL9:FL39)</f>
        <v>0</v>
      </c>
      <c r="FM41" s="541">
        <f>IFERROR((FL41/$L$41),0)</f>
        <v>0</v>
      </c>
      <c r="FN41" s="541">
        <f>IFERROR(((FL41*FN$8)/$L$41),0)</f>
        <v>0</v>
      </c>
      <c r="FO41" s="541">
        <f>SUM(FO9:FO39)</f>
        <v>0</v>
      </c>
      <c r="FP41" s="541">
        <f>IFERROR((FO41/$L$41),0)</f>
        <v>0</v>
      </c>
      <c r="FQ41" s="541">
        <f>IFERROR(((FO41*FQ$8)/$L$41),0)</f>
        <v>0</v>
      </c>
      <c r="FR41" s="541">
        <f>SUM(FR9:FR39)</f>
        <v>0</v>
      </c>
      <c r="FS41" s="541">
        <f>IFERROR((FR41/$L$41),0)</f>
        <v>0</v>
      </c>
      <c r="FT41" s="541">
        <f>IFERROR(((FR41*FT$8)/$L$41),0)</f>
        <v>0</v>
      </c>
      <c r="FU41" s="541">
        <f>SUM(FU9:FU39)</f>
        <v>0</v>
      </c>
      <c r="FV41" s="541">
        <f>IFERROR((FU41/$L$41),0)</f>
        <v>0</v>
      </c>
      <c r="FW41" s="541">
        <f>IFERROR(((FU41*FW$8)/$L$41),0)</f>
        <v>0</v>
      </c>
      <c r="FX41" s="541">
        <f>SUM(FX9:FX39)</f>
        <v>0</v>
      </c>
      <c r="FY41" s="541">
        <f>IFERROR((FX41/$L$41),0)</f>
        <v>0</v>
      </c>
      <c r="FZ41" s="541">
        <f>IFERROR(((FX41*FZ$8)/$L$41),0)</f>
        <v>0</v>
      </c>
      <c r="GA41" s="541">
        <f>SUM(GA9:GA39)</f>
        <v>0</v>
      </c>
      <c r="GB41" s="541">
        <f>IFERROR((GA41/$L$41),0)</f>
        <v>0</v>
      </c>
      <c r="GC41" s="541">
        <f>IFERROR(((GA41*GC$8)/$L$41),0)</f>
        <v>0</v>
      </c>
      <c r="GD41" s="541">
        <f>SUM(GD9:GD39)</f>
        <v>0</v>
      </c>
      <c r="GE41" s="541">
        <f>IFERROR((GD41/$L$41),0)</f>
        <v>0</v>
      </c>
      <c r="GF41" s="541">
        <f>IFERROR(((GD41*GF$8)/$L$41),0)</f>
        <v>0</v>
      </c>
      <c r="GG41" s="541">
        <f>SUM(GG9:GG39)</f>
        <v>160</v>
      </c>
      <c r="GH41" s="541">
        <f>IFERROR((GG41/$L$41),0)</f>
        <v>0</v>
      </c>
      <c r="GI41" s="541">
        <f>IFERROR(((GG41*GI$8)/$L$41),0)</f>
        <v>0</v>
      </c>
      <c r="GJ41" s="541">
        <f>SUM(GJ9:GJ39)</f>
        <v>165</v>
      </c>
      <c r="GK41" s="541">
        <f>IFERROR((GJ41/$L$41),0)</f>
        <v>0</v>
      </c>
      <c r="GL41" s="541">
        <f>IFERROR(((GJ41*GL$8)/$L$41),0)</f>
        <v>0</v>
      </c>
      <c r="GM41" s="541">
        <f>SUM(GM9:GM39)</f>
        <v>60</v>
      </c>
      <c r="GN41" s="541">
        <f>IFERROR((GM41/$L$41),0)</f>
        <v>0</v>
      </c>
      <c r="GO41" s="541">
        <f>IFERROR(((GM41*GO$8)/$L$41),0)</f>
        <v>0</v>
      </c>
      <c r="GP41" s="541">
        <f>SUM(GP9:GP39)</f>
        <v>115</v>
      </c>
      <c r="GQ41" s="541">
        <f>IFERROR((GP41/$L$41),0)</f>
        <v>0</v>
      </c>
      <c r="GR41" s="541">
        <f>IFERROR(((GP41*GR$8)/$L$41),0)</f>
        <v>0</v>
      </c>
      <c r="GS41" s="541">
        <f>SUM(GS9:GS39)</f>
        <v>550</v>
      </c>
      <c r="GT41" s="541">
        <f>IFERROR((GS41/$L$41),0)</f>
        <v>0</v>
      </c>
      <c r="GU41" s="541">
        <f>IFERROR(((GS41*GU$8)/$L$41),0)</f>
        <v>0</v>
      </c>
      <c r="GV41" s="541">
        <f>SUM(GV9:GV39)</f>
        <v>180</v>
      </c>
      <c r="GW41" s="541">
        <f>IFERROR((GV41/$L$41),0)</f>
        <v>0</v>
      </c>
      <c r="GX41" s="541">
        <f>IFERROR(((GV41*GX$8)/$L$41),0)</f>
        <v>0</v>
      </c>
      <c r="GY41" s="541">
        <f>SUM(GY9:GY39)</f>
        <v>0</v>
      </c>
      <c r="GZ41" s="541">
        <f>IFERROR((GY41/$L$41),0)</f>
        <v>0</v>
      </c>
      <c r="HA41" s="541">
        <f>IFERROR(((GY41*HA$8)/$L$41),0)</f>
        <v>0</v>
      </c>
      <c r="HB41" s="541">
        <f>SUM(HB9:HB39)</f>
        <v>0</v>
      </c>
      <c r="HC41" s="541">
        <f>IFERROR((HB41/$L$41),0)</f>
        <v>0</v>
      </c>
      <c r="HD41" s="541">
        <f>IFERROR(((HB41*HD$8)/$L$41),0)</f>
        <v>0</v>
      </c>
      <c r="HE41" s="541">
        <f>SUM(HE9:HE39)</f>
        <v>0</v>
      </c>
      <c r="HF41" s="541">
        <f>IFERROR((HE41/$L$41),0)</f>
        <v>0</v>
      </c>
      <c r="HG41" s="541">
        <f>IFERROR(((HE41*HG$8)/$L$41),0)</f>
        <v>0</v>
      </c>
      <c r="HH41" s="541">
        <f>SUM(HH9:HH39)</f>
        <v>0</v>
      </c>
      <c r="HI41" s="541">
        <f>IFERROR((HH41/$L$41),0)</f>
        <v>0</v>
      </c>
      <c r="HJ41" s="541">
        <f>IFERROR(((HH41*HJ$8)/$L$41),0)</f>
        <v>0</v>
      </c>
      <c r="HK41" s="541">
        <f>SUM(HK9:HK39)</f>
        <v>0</v>
      </c>
      <c r="HL41" s="541">
        <f>IFERROR((HK41/$L$41),0)</f>
        <v>0</v>
      </c>
      <c r="HM41" s="541">
        <f>IFERROR(((HK41*HM$8)/$L$41),0)</f>
        <v>0</v>
      </c>
      <c r="HN41" s="541">
        <f>SUM(HN9:HN39)</f>
        <v>47341</v>
      </c>
      <c r="HO41" s="541">
        <f>IFERROR((HN41/$L$41),0)</f>
        <v>0</v>
      </c>
      <c r="HP41" s="541">
        <f>IFERROR(((HN41*HP$8)/$L$41),0)</f>
        <v>0</v>
      </c>
      <c r="HQ41" s="541">
        <f>SUM(HQ9:HQ39)</f>
        <v>0</v>
      </c>
      <c r="HR41" s="541">
        <f>IFERROR((HQ41/$L$41),0)</f>
        <v>0</v>
      </c>
      <c r="HS41" s="541">
        <f>IFERROR(((HQ41*HS$8)/$L$41),0)</f>
        <v>0</v>
      </c>
      <c r="HT41" s="541">
        <f>SUM(HT9:HT39)</f>
        <v>1515</v>
      </c>
      <c r="HU41" s="541">
        <f>IFERROR((HT41/$L$41),0)</f>
        <v>0</v>
      </c>
      <c r="HV41" s="541">
        <f>IFERROR(((HT41*HV$8)/$L$41),0)</f>
        <v>0</v>
      </c>
      <c r="HW41" s="541">
        <f>SUM(HW9:HW39)</f>
        <v>305</v>
      </c>
      <c r="HX41" s="541">
        <f>IFERROR((HW41/$L$41),0)</f>
        <v>0</v>
      </c>
      <c r="HY41" s="541">
        <f>IFERROR(((HW41*HY$8)/$L$41),0)</f>
        <v>0</v>
      </c>
      <c r="HZ41" s="541">
        <f>SUM(HZ9:HZ39)</f>
        <v>1130</v>
      </c>
      <c r="IA41" s="541">
        <f>IFERROR((HZ41/$L$41),0)</f>
        <v>0</v>
      </c>
      <c r="IB41" s="541">
        <f>IFERROR(((HZ41*IB$8)/$L$41),0)</f>
        <v>0</v>
      </c>
      <c r="IC41" s="541">
        <f>SUM(IC9:IC39)</f>
        <v>1320</v>
      </c>
      <c r="ID41" s="541">
        <f>IFERROR((IC41/$L$41),0)</f>
        <v>0</v>
      </c>
      <c r="IE41" s="541">
        <f>IFERROR(((IC41*IE$8)/$L$41),0)</f>
        <v>0</v>
      </c>
      <c r="IF41" s="541">
        <f>SUM(IF9:IF39)</f>
        <v>80</v>
      </c>
      <c r="IG41" s="541">
        <f>IFERROR((IF41/$L$41),0)</f>
        <v>0</v>
      </c>
      <c r="IH41" s="541">
        <f>IFERROR(((IF41*IH$8)/$L$41),0)</f>
        <v>0</v>
      </c>
      <c r="II41" s="541">
        <f>SUM(II9:II39)</f>
        <v>0</v>
      </c>
      <c r="IJ41" s="541">
        <f>IFERROR((II41/$L$41),0)</f>
        <v>0</v>
      </c>
      <c r="IK41" s="541">
        <f>IFERROR(((II41*IK$8)/$L$41),0)</f>
        <v>0</v>
      </c>
      <c r="IL41" s="541">
        <f>SUM(IL9:IL39)</f>
        <v>0</v>
      </c>
      <c r="IM41" s="541">
        <f>IFERROR((IL41/$L$41),0)</f>
        <v>0</v>
      </c>
      <c r="IN41" s="541">
        <f>IFERROR(((IL41*IN$8)/$L$41),0)</f>
        <v>0</v>
      </c>
      <c r="IO41" s="541">
        <f>SUM(IO9:IO39)</f>
        <v>3480</v>
      </c>
      <c r="IP41" s="541">
        <f>IFERROR((IO41/$L$41),0)</f>
        <v>0</v>
      </c>
      <c r="IQ41" s="541">
        <f>IFERROR(((IO41*IQ$8)/$L$41),0)</f>
        <v>0</v>
      </c>
      <c r="IR41" s="541">
        <f>SUM(IR9:IR39)</f>
        <v>220</v>
      </c>
      <c r="IS41" s="541">
        <f>IFERROR((IR41/$L$41),0)</f>
        <v>0</v>
      </c>
      <c r="IT41" s="541">
        <f>IFERROR(((IR41*IT$8)/$L$41),0)</f>
        <v>0</v>
      </c>
      <c r="IU41" s="541">
        <f>SUM(IU9:IU39)</f>
        <v>0</v>
      </c>
      <c r="IV41" s="541">
        <f>IFERROR((IU41/$L$41),0)</f>
        <v>0</v>
      </c>
      <c r="IW41" s="541">
        <f>IFERROR(((IU41*IW$8)/$L$41),0)</f>
        <v>0</v>
      </c>
      <c r="IX41" s="541">
        <f>SUM(IX9:IX39)</f>
        <v>140</v>
      </c>
      <c r="IY41" s="541">
        <f>IFERROR((IX41/$L$41),0)</f>
        <v>0</v>
      </c>
      <c r="IZ41" s="541">
        <f>IFERROR(((IX41*IZ$8)/$L$41),0)</f>
        <v>0</v>
      </c>
      <c r="JA41" s="541">
        <f>SUM(JA9:JA39)</f>
        <v>0</v>
      </c>
      <c r="JB41" s="541">
        <f>IFERROR((JA41/$L$41),0)</f>
        <v>0</v>
      </c>
      <c r="JC41" s="541">
        <f>IFERROR(((JA41*JC$8)/$L$41),0)</f>
        <v>0</v>
      </c>
      <c r="JD41" s="541">
        <f>SUM(JD9:JD39)</f>
        <v>0</v>
      </c>
      <c r="JE41" s="541">
        <f>IFERROR((JD41/$L$41),0)</f>
        <v>0</v>
      </c>
      <c r="JF41" s="541">
        <f>IFERROR(((JD41*JF$8)/$L$41),0)</f>
        <v>0</v>
      </c>
      <c r="JG41" s="541">
        <f>SUM(JG9:JG39)</f>
        <v>1055</v>
      </c>
      <c r="JH41" s="541">
        <f>IFERROR((JG41/$L$41),0)</f>
        <v>0</v>
      </c>
      <c r="JI41" s="541">
        <f>IFERROR(((JG41*JI$8)/$L$41),0)</f>
        <v>0</v>
      </c>
      <c r="JJ41" s="541">
        <f>SUM(JJ9:JJ39)</f>
        <v>1185</v>
      </c>
      <c r="JK41" s="541">
        <f>IFERROR((JJ41/$L$41),0)</f>
        <v>0</v>
      </c>
      <c r="JL41" s="541">
        <f>IFERROR(((JJ41*JL$8)/$L$41),0)</f>
        <v>0</v>
      </c>
      <c r="JM41" s="541">
        <f>SUM(JM9:JM39)</f>
        <v>0</v>
      </c>
      <c r="JN41" s="541">
        <f>IFERROR((JM41/$L$41),0)</f>
        <v>0</v>
      </c>
      <c r="JO41" s="541">
        <f>IFERROR(((JM41*JO$8)/$L$41),0)</f>
        <v>0</v>
      </c>
      <c r="JP41" s="541">
        <f>SUM(JP9:JP39)</f>
        <v>0</v>
      </c>
      <c r="JQ41" s="541">
        <f>IFERROR((JP41/$L$41),0)</f>
        <v>0</v>
      </c>
      <c r="JR41" s="541">
        <f>IFERROR(((JP41*JR$8)/$L$41),0)</f>
        <v>0</v>
      </c>
      <c r="JS41" s="541">
        <f>SUM(JS9:JS39)</f>
        <v>0</v>
      </c>
      <c r="JT41" s="541">
        <f>IFERROR((JS41/$L$41),0)</f>
        <v>0</v>
      </c>
      <c r="JU41" s="541">
        <f>IFERROR(((JS41*JU$8)/$L$41),0)</f>
        <v>0</v>
      </c>
      <c r="JV41" s="541">
        <f>SUM(JV9:JV39)</f>
        <v>0</v>
      </c>
      <c r="JW41" s="541">
        <f>IFERROR((JV41/$L$41),0)</f>
        <v>0</v>
      </c>
      <c r="JX41" s="541">
        <f>IFERROR(((JV41*JX$8)/$L$41),0)</f>
        <v>0</v>
      </c>
      <c r="JY41" s="541">
        <f>SUM(JY9:JY39)</f>
        <v>0</v>
      </c>
      <c r="JZ41" s="541">
        <f>IFERROR((JY41/$L$41),0)</f>
        <v>0</v>
      </c>
      <c r="KA41" s="541">
        <f>IFERROR(((JY41*KA$8)/$L$41),0)</f>
        <v>0</v>
      </c>
      <c r="KB41" s="541">
        <f>SUM(KB9:KB39)</f>
        <v>0</v>
      </c>
      <c r="KC41" s="541">
        <f>IFERROR((KB41/$L$41),0)</f>
        <v>0</v>
      </c>
      <c r="KD41" s="541">
        <f>IFERROR(((KB41*KD$8)/$L$41),0)</f>
        <v>0</v>
      </c>
      <c r="KE41" s="541">
        <f>SUM(KE9:KE39)</f>
        <v>0</v>
      </c>
      <c r="KF41" s="541">
        <f>IFERROR((KE41/$L$41),0)</f>
        <v>0</v>
      </c>
      <c r="KG41" s="541">
        <f>IFERROR(((KE41*KG$8)/$L$41),0)</f>
        <v>0</v>
      </c>
      <c r="KH41" s="541">
        <f>SUM(KH9:KH39)</f>
        <v>0</v>
      </c>
      <c r="KI41" s="541">
        <f>IFERROR((KH41/$L$41),0)</f>
        <v>0</v>
      </c>
      <c r="KJ41" s="541">
        <f>IFERROR(((KH41*KJ$8)/$L$41),0)</f>
        <v>0</v>
      </c>
      <c r="KK41" s="541">
        <f>SUM(KK9:KK39)</f>
        <v>0</v>
      </c>
      <c r="KL41" s="541">
        <f>IFERROR((KK41/$L$41),0)</f>
        <v>0</v>
      </c>
      <c r="KM41" s="541">
        <f>IFERROR(((KK41*KM$8)/$L$41),0)</f>
        <v>0</v>
      </c>
      <c r="KN41" s="541">
        <f>SUM(KN9:KN39)</f>
        <v>0</v>
      </c>
      <c r="KO41" s="541">
        <f>IFERROR((KN41/$L$41),0)</f>
        <v>0</v>
      </c>
      <c r="KP41" s="541">
        <f>IFERROR(((KN41*KP$8)/$L$41),0)</f>
        <v>0</v>
      </c>
      <c r="KQ41" s="542">
        <f>H41+K41+N41+Q41+T41+W41+Z41+AC41+AF41+AI41+AL41+AO41+AR41+AU41+AX41+BA41+BD41+BG41+BJ41+BM41+BP41+BS41+BV41+BY41+CB41+CE41+CH41+CK41+CN41+CQ41+CT41+CW41+CZ41+DC41+DF41+DI41+DL41+DO41+DR41+DU41+DX41+EA41+ED41+EG41+EJ41+EM41+EP41+ES41+EV41+EY41+FB41+FE41+FH41+FK41+FN41+FQ41+FT41+FW41+FZ41+GC41</f>
        <v>0</v>
      </c>
      <c r="KR41" s="540">
        <f t="shared" si="198"/>
        <v>0</v>
      </c>
      <c r="KS41" s="268">
        <f t="shared" si="199"/>
        <v>109357.39442716335</v>
      </c>
      <c r="KT41" s="543"/>
      <c r="KU41" s="543"/>
      <c r="KV41" s="543"/>
      <c r="KW41" s="543"/>
      <c r="KX41" s="543"/>
      <c r="KY41" s="543"/>
      <c r="KZ41" s="543"/>
      <c r="LA41" s="543"/>
      <c r="LB41" s="543"/>
      <c r="LC41" s="543"/>
      <c r="LD41" s="543"/>
      <c r="LE41" s="543"/>
      <c r="LF41" s="543"/>
      <c r="LG41" s="543"/>
      <c r="LH41" s="543"/>
      <c r="LI41" s="543"/>
      <c r="LJ41" s="543"/>
      <c r="LK41" s="543"/>
      <c r="LL41" s="543"/>
      <c r="LM41" s="543"/>
      <c r="LN41" s="543"/>
      <c r="LO41" s="543"/>
      <c r="LP41" s="543"/>
      <c r="LQ41" s="543"/>
      <c r="LR41" s="543"/>
      <c r="LS41" s="543"/>
      <c r="LT41" s="543"/>
      <c r="LU41" s="543"/>
      <c r="LV41" s="543"/>
      <c r="LW41" s="543"/>
      <c r="LX41" s="543"/>
      <c r="LY41" s="543"/>
      <c r="LZ41" s="543"/>
      <c r="MA41" s="543"/>
      <c r="MB41" s="543"/>
      <c r="MC41" s="543"/>
      <c r="MD41" s="543"/>
      <c r="ME41" s="543"/>
      <c r="MF41" s="543"/>
      <c r="MG41" s="543"/>
      <c r="MH41" s="543"/>
      <c r="MI41" s="543"/>
      <c r="MJ41" s="543"/>
      <c r="MK41" s="543"/>
      <c r="ML41" s="543"/>
      <c r="MM41" s="543"/>
      <c r="MN41" s="543"/>
      <c r="MO41" s="543"/>
      <c r="MP41" s="543"/>
      <c r="MQ41" s="543"/>
      <c r="MR41" s="543"/>
      <c r="MS41" s="543"/>
      <c r="MT41" s="543"/>
      <c r="MU41" s="543"/>
      <c r="MV41" s="543"/>
      <c r="MW41" s="543"/>
      <c r="MX41" s="543"/>
      <c r="MY41" s="543"/>
      <c r="MZ41" s="543"/>
      <c r="NA41" s="543"/>
      <c r="NB41" s="543"/>
      <c r="NC41" s="543"/>
      <c r="ND41" s="543"/>
      <c r="NE41" s="543"/>
      <c r="NF41" s="543"/>
      <c r="NG41" s="543"/>
      <c r="NH41" s="543"/>
      <c r="NI41" s="543"/>
      <c r="NJ41" s="543"/>
      <c r="NK41" s="543"/>
      <c r="NL41" s="543"/>
      <c r="NM41" s="543"/>
      <c r="NN41" s="543"/>
      <c r="NO41" s="543"/>
      <c r="NP41" s="543"/>
      <c r="NQ41" s="543"/>
      <c r="NR41" s="543"/>
      <c r="NS41" s="543"/>
      <c r="NT41" s="543"/>
      <c r="NU41" s="543"/>
      <c r="NV41" s="543"/>
      <c r="NW41" s="543"/>
      <c r="NX41" s="543"/>
      <c r="NY41" s="543"/>
      <c r="NZ41" s="543"/>
      <c r="OA41" s="543"/>
      <c r="OB41" s="543"/>
      <c r="OC41" s="543"/>
      <c r="OD41" s="543"/>
      <c r="OE41" s="543"/>
      <c r="OF41" s="543"/>
      <c r="OG41" s="543"/>
      <c r="OH41" s="543"/>
      <c r="OI41" s="543"/>
      <c r="OJ41" s="543"/>
      <c r="OK41" s="543"/>
      <c r="OL41" s="543"/>
      <c r="OM41" s="543"/>
      <c r="ON41" s="543"/>
      <c r="OO41" s="543"/>
      <c r="OP41" s="543"/>
      <c r="OQ41" s="543"/>
      <c r="OR41" s="543"/>
      <c r="OS41" s="543"/>
      <c r="OT41" s="543"/>
      <c r="OU41" s="543"/>
      <c r="OV41" s="543"/>
      <c r="OW41" s="543"/>
      <c r="OX41" s="543"/>
      <c r="OY41" s="543"/>
      <c r="OZ41" s="543"/>
      <c r="PA41" s="543"/>
      <c r="PB41" s="543"/>
      <c r="PC41" s="543"/>
      <c r="PD41" s="543"/>
      <c r="PE41" s="543"/>
      <c r="PF41" s="543"/>
      <c r="PG41" s="543"/>
      <c r="PH41" s="543"/>
      <c r="PI41" s="543"/>
      <c r="PJ41" s="543"/>
      <c r="PK41" s="543"/>
      <c r="PL41" s="543"/>
      <c r="PM41" s="543"/>
      <c r="PN41" s="543"/>
      <c r="PO41" s="543"/>
      <c r="PP41" s="543"/>
      <c r="PQ41" s="543"/>
      <c r="PR41" s="543"/>
      <c r="PS41" s="543"/>
      <c r="PT41" s="543"/>
      <c r="PU41" s="543"/>
      <c r="PV41" s="543"/>
      <c r="PW41" s="543"/>
      <c r="PX41" s="543"/>
      <c r="PY41" s="543"/>
      <c r="PZ41" s="543"/>
      <c r="QA41" s="543"/>
      <c r="QB41" s="543"/>
      <c r="QC41" s="543"/>
      <c r="QD41" s="543"/>
      <c r="QE41" s="543"/>
      <c r="QF41" s="543"/>
      <c r="QG41" s="543"/>
      <c r="QH41" s="543"/>
      <c r="QI41" s="543"/>
      <c r="QJ41" s="543"/>
      <c r="QK41" s="543"/>
      <c r="QL41" s="543"/>
      <c r="QM41" s="543"/>
      <c r="QN41" s="543"/>
      <c r="QO41" s="543"/>
      <c r="QP41" s="543"/>
      <c r="QQ41" s="543"/>
      <c r="QR41" s="543"/>
      <c r="QS41" s="543"/>
      <c r="QT41" s="543"/>
      <c r="QU41" s="543"/>
      <c r="QV41" s="543"/>
      <c r="QW41" s="543"/>
      <c r="QX41" s="543"/>
      <c r="QY41" s="543"/>
      <c r="QZ41" s="543"/>
      <c r="RA41" s="543"/>
      <c r="RB41" s="543"/>
      <c r="RC41" s="543"/>
      <c r="RD41" s="543"/>
      <c r="RE41" s="543"/>
      <c r="RF41" s="543"/>
      <c r="RG41" s="543"/>
      <c r="RH41" s="543"/>
      <c r="RI41" s="543"/>
      <c r="RJ41" s="543"/>
      <c r="RK41" s="543"/>
      <c r="RL41" s="543"/>
      <c r="RM41" s="543"/>
      <c r="RN41" s="543"/>
      <c r="RO41" s="543"/>
      <c r="RP41" s="543"/>
      <c r="RQ41" s="543"/>
      <c r="RR41" s="543"/>
      <c r="RS41" s="543"/>
      <c r="RT41" s="543"/>
      <c r="RU41" s="543"/>
      <c r="RV41" s="543"/>
      <c r="RW41" s="543"/>
      <c r="RX41" s="543"/>
      <c r="RY41" s="543"/>
      <c r="RZ41" s="543"/>
      <c r="SA41" s="543"/>
      <c r="SB41" s="543"/>
      <c r="SC41" s="543"/>
      <c r="SD41" s="543"/>
      <c r="SE41" s="543"/>
      <c r="SF41" s="543"/>
      <c r="SG41" s="543"/>
      <c r="SH41" s="543"/>
      <c r="SI41" s="543"/>
      <c r="SJ41" s="543"/>
      <c r="SK41" s="543"/>
      <c r="SL41" s="543"/>
      <c r="SM41" s="543"/>
      <c r="SN41" s="543"/>
      <c r="SO41" s="543"/>
      <c r="SP41" s="543"/>
      <c r="SQ41" s="543"/>
      <c r="SR41" s="543"/>
      <c r="SS41" s="543"/>
      <c r="ST41" s="543"/>
      <c r="SU41" s="543"/>
      <c r="SV41" s="543"/>
      <c r="SW41" s="543"/>
      <c r="SX41" s="543"/>
      <c r="SY41" s="543"/>
      <c r="SZ41" s="543"/>
      <c r="TA41" s="543"/>
      <c r="TB41" s="543"/>
      <c r="TC41" s="543"/>
      <c r="TD41" s="543"/>
      <c r="TE41" s="543"/>
      <c r="TF41" s="543"/>
      <c r="TG41" s="543"/>
      <c r="TH41" s="543"/>
      <c r="TI41" s="543"/>
      <c r="TJ41" s="543"/>
      <c r="TK41" s="543"/>
      <c r="TL41" s="543"/>
      <c r="TM41" s="543"/>
      <c r="TN41" s="543"/>
      <c r="TO41" s="543"/>
      <c r="TP41" s="543"/>
      <c r="TQ41" s="543"/>
      <c r="TR41" s="543"/>
      <c r="TS41" s="543"/>
      <c r="TT41" s="543"/>
      <c r="TU41" s="543"/>
      <c r="TV41" s="543"/>
      <c r="TW41" s="543"/>
      <c r="TX41" s="543"/>
      <c r="TY41" s="543"/>
      <c r="TZ41" s="543"/>
      <c r="UA41" s="543"/>
      <c r="UB41" s="543"/>
      <c r="UC41" s="543"/>
      <c r="UD41" s="543"/>
      <c r="UE41" s="543"/>
      <c r="UF41" s="543"/>
      <c r="UG41" s="543"/>
      <c r="UH41" s="543"/>
      <c r="UI41" s="543"/>
      <c r="UJ41" s="543"/>
      <c r="UK41" s="543"/>
      <c r="UL41" s="543"/>
      <c r="UM41" s="543"/>
      <c r="UN41" s="543"/>
      <c r="UO41" s="543"/>
      <c r="UP41" s="543"/>
      <c r="UQ41" s="543"/>
      <c r="UR41" s="543"/>
      <c r="US41" s="543"/>
      <c r="UT41" s="543"/>
      <c r="UU41" s="543"/>
      <c r="UV41" s="543"/>
      <c r="UW41" s="543"/>
      <c r="UX41" s="543"/>
      <c r="UY41" s="543"/>
      <c r="UZ41" s="543"/>
      <c r="VA41" s="543"/>
      <c r="VB41" s="543"/>
      <c r="VC41" s="543"/>
      <c r="VD41" s="543"/>
      <c r="VE41" s="543"/>
      <c r="VF41" s="543"/>
      <c r="VG41" s="543"/>
      <c r="VH41" s="543"/>
      <c r="VI41" s="543"/>
      <c r="VJ41" s="543"/>
      <c r="VK41" s="543"/>
      <c r="VL41" s="543"/>
      <c r="VM41" s="543"/>
      <c r="VN41" s="543"/>
      <c r="VO41" s="543"/>
      <c r="VP41" s="543"/>
      <c r="VQ41" s="543"/>
      <c r="VR41" s="543"/>
      <c r="VS41" s="543"/>
      <c r="VT41" s="543"/>
      <c r="VU41" s="543"/>
      <c r="VV41" s="543"/>
      <c r="VW41" s="543"/>
      <c r="VX41" s="543"/>
      <c r="VY41" s="543"/>
      <c r="VZ41" s="543"/>
      <c r="WA41" s="543"/>
      <c r="WB41" s="543"/>
      <c r="WC41" s="543"/>
      <c r="WD41" s="543"/>
      <c r="WE41" s="543"/>
      <c r="WF41" s="543"/>
      <c r="WG41" s="543"/>
      <c r="WH41" s="543"/>
      <c r="WI41" s="543"/>
      <c r="WJ41" s="543"/>
      <c r="WK41" s="543"/>
      <c r="WL41" s="543"/>
      <c r="WM41" s="543"/>
      <c r="WN41" s="543"/>
      <c r="WO41" s="543"/>
      <c r="WP41" s="543"/>
      <c r="WQ41" s="543"/>
      <c r="WR41" s="543"/>
      <c r="WS41" s="543"/>
      <c r="WT41" s="543"/>
      <c r="WU41" s="543"/>
      <c r="WV41" s="543"/>
      <c r="WW41" s="543"/>
      <c r="WX41" s="543"/>
      <c r="WY41" s="543"/>
      <c r="WZ41" s="543"/>
      <c r="XA41" s="543"/>
      <c r="XB41" s="543"/>
      <c r="XC41" s="543"/>
      <c r="XD41" s="543"/>
      <c r="XE41" s="543"/>
      <c r="XF41" s="543"/>
      <c r="XG41" s="543"/>
      <c r="XH41" s="543"/>
      <c r="XI41" s="543"/>
      <c r="XJ41" s="543"/>
      <c r="XK41" s="543"/>
      <c r="XL41" s="543"/>
      <c r="XM41" s="543"/>
      <c r="XN41" s="543"/>
      <c r="XO41" s="543"/>
      <c r="XP41" s="543"/>
      <c r="XQ41" s="543"/>
      <c r="XR41" s="543"/>
      <c r="XS41" s="543"/>
      <c r="XT41" s="543"/>
      <c r="XU41" s="543"/>
      <c r="XV41" s="543"/>
      <c r="XW41" s="543"/>
      <c r="XX41" s="543"/>
      <c r="XY41" s="543"/>
      <c r="XZ41" s="543"/>
      <c r="YA41" s="543"/>
      <c r="YB41" s="543"/>
      <c r="YC41" s="543"/>
      <c r="YD41" s="543"/>
      <c r="YE41" s="543"/>
      <c r="YF41" s="543"/>
      <c r="YG41" s="543"/>
      <c r="YH41" s="543"/>
      <c r="YI41" s="543"/>
      <c r="YJ41" s="543"/>
      <c r="YK41" s="543"/>
      <c r="YL41" s="543"/>
      <c r="YM41" s="543"/>
      <c r="YN41" s="543"/>
      <c r="YO41" s="543"/>
      <c r="YP41" s="543"/>
      <c r="YQ41" s="543"/>
      <c r="YR41" s="543"/>
      <c r="YS41" s="543"/>
      <c r="YT41" s="543"/>
      <c r="YU41" s="543"/>
      <c r="YV41" s="543"/>
      <c r="YW41" s="543"/>
      <c r="YX41" s="543"/>
      <c r="YY41" s="543"/>
      <c r="YZ41" s="543"/>
      <c r="ZA41" s="543"/>
      <c r="ZB41" s="543"/>
      <c r="ZC41" s="543"/>
      <c r="ZD41" s="543"/>
      <c r="ZE41" s="543"/>
      <c r="ZF41" s="543"/>
      <c r="ZG41" s="543"/>
      <c r="ZH41" s="543"/>
      <c r="ZI41" s="543"/>
      <c r="ZJ41" s="543"/>
      <c r="ZK41" s="543"/>
      <c r="ZL41" s="543"/>
      <c r="ZM41" s="543"/>
      <c r="ZN41" s="543"/>
      <c r="ZO41" s="543"/>
      <c r="ZP41" s="543"/>
      <c r="ZQ41" s="543"/>
      <c r="ZR41" s="543"/>
      <c r="ZS41" s="543"/>
      <c r="ZT41" s="543"/>
      <c r="ZU41" s="543"/>
      <c r="ZV41" s="543"/>
      <c r="ZW41" s="543"/>
      <c r="ZX41" s="543"/>
      <c r="ZY41" s="543"/>
      <c r="ZZ41" s="543"/>
      <c r="AAA41" s="543"/>
      <c r="AAB41" s="543"/>
      <c r="AAC41" s="543"/>
      <c r="AAD41" s="543"/>
      <c r="AAE41" s="543"/>
      <c r="AAF41" s="543"/>
      <c r="AAG41" s="543"/>
      <c r="AAH41" s="543"/>
      <c r="AAI41" s="543"/>
      <c r="AAJ41" s="543"/>
      <c r="AAK41" s="543"/>
      <c r="AAL41" s="543"/>
      <c r="AAM41" s="543"/>
      <c r="AAN41" s="543"/>
      <c r="AAO41" s="543"/>
      <c r="AAP41" s="543"/>
      <c r="AAQ41" s="543"/>
      <c r="AAR41" s="543"/>
      <c r="AAS41" s="543"/>
      <c r="AAT41" s="543"/>
      <c r="AAU41" s="543"/>
      <c r="AAV41" s="543"/>
      <c r="AAW41" s="543"/>
      <c r="AAX41" s="543"/>
      <c r="AAY41" s="543"/>
      <c r="AAZ41" s="543"/>
      <c r="ABA41" s="543"/>
      <c r="ABB41" s="543"/>
      <c r="ABC41" s="543"/>
      <c r="ABD41" s="543"/>
      <c r="ABE41" s="543"/>
      <c r="ABF41" s="543"/>
      <c r="ABG41" s="543"/>
      <c r="ABH41" s="543"/>
      <c r="ABI41" s="543"/>
      <c r="ABJ41" s="543"/>
      <c r="ABK41" s="543"/>
      <c r="ABL41" s="543"/>
      <c r="ABM41" s="543"/>
      <c r="ABN41" s="543"/>
      <c r="ABO41" s="543"/>
      <c r="ABP41" s="543"/>
      <c r="ABQ41" s="543"/>
      <c r="ABR41" s="543"/>
      <c r="ABS41" s="543"/>
      <c r="ABT41" s="543"/>
      <c r="ABU41" s="543"/>
      <c r="ABV41" s="543"/>
      <c r="ABW41" s="543"/>
      <c r="ABX41" s="543"/>
      <c r="ABY41" s="543"/>
      <c r="ABZ41" s="543"/>
      <c r="ACA41" s="543"/>
      <c r="ACB41" s="543"/>
      <c r="ACC41" s="543"/>
      <c r="ACD41" s="543"/>
      <c r="ACE41" s="543"/>
      <c r="ACF41" s="543"/>
      <c r="ACG41" s="543"/>
      <c r="ACH41" s="543"/>
      <c r="ACI41" s="543"/>
      <c r="ACJ41" s="543"/>
      <c r="ACK41" s="543"/>
      <c r="ACL41" s="543"/>
      <c r="ACM41" s="543"/>
      <c r="ACN41" s="543"/>
      <c r="ACO41" s="543"/>
      <c r="ACP41" s="543"/>
      <c r="ACQ41" s="543"/>
      <c r="ACR41" s="543"/>
      <c r="ACS41" s="543"/>
      <c r="ACT41" s="543"/>
      <c r="ACU41" s="543"/>
      <c r="ACV41" s="543"/>
      <c r="ACW41" s="543"/>
      <c r="ACX41" s="543"/>
      <c r="ACY41" s="543"/>
      <c r="ACZ41" s="543"/>
      <c r="ADA41" s="543"/>
      <c r="ADB41" s="543"/>
      <c r="ADC41" s="543"/>
      <c r="ADD41" s="543"/>
      <c r="ADE41" s="543"/>
      <c r="ADF41" s="543"/>
      <c r="ADG41" s="543"/>
      <c r="ADH41" s="543"/>
      <c r="ADI41" s="543"/>
      <c r="ADJ41" s="543"/>
      <c r="ADK41" s="543"/>
      <c r="ADL41" s="543"/>
      <c r="ADM41" s="543"/>
      <c r="ADN41" s="543"/>
      <c r="ADO41" s="543"/>
      <c r="ADP41" s="543"/>
      <c r="ADQ41" s="543"/>
      <c r="ADR41" s="543"/>
      <c r="ADS41" s="543"/>
      <c r="ADT41" s="543"/>
      <c r="ADU41" s="543"/>
      <c r="ADV41" s="543"/>
      <c r="ADW41" s="543"/>
      <c r="ADX41" s="543"/>
      <c r="ADY41" s="543"/>
      <c r="ADZ41" s="543"/>
      <c r="AEA41" s="543"/>
      <c r="AEB41" s="543"/>
      <c r="AEC41" s="543"/>
      <c r="AED41" s="543"/>
      <c r="AEE41" s="543"/>
      <c r="AEF41" s="543"/>
      <c r="AEG41" s="543"/>
      <c r="AEH41" s="543"/>
      <c r="AEI41" s="543"/>
      <c r="AEJ41" s="543"/>
      <c r="AEK41" s="543"/>
      <c r="AEL41" s="543"/>
      <c r="AEM41" s="543"/>
      <c r="AEN41" s="543"/>
      <c r="AEO41" s="543"/>
      <c r="AEP41" s="543"/>
      <c r="AEQ41" s="543"/>
      <c r="AER41" s="543"/>
      <c r="AES41" s="543"/>
      <c r="AET41" s="543"/>
      <c r="AEU41" s="543"/>
      <c r="AEV41" s="543"/>
      <c r="AEW41" s="543"/>
      <c r="AEX41" s="543"/>
      <c r="AEY41" s="543"/>
      <c r="AEZ41" s="543"/>
      <c r="AFA41" s="543"/>
      <c r="AFB41" s="543"/>
      <c r="AFC41" s="543"/>
      <c r="AFD41" s="543"/>
      <c r="AFE41" s="543"/>
      <c r="AFF41" s="543"/>
      <c r="AFG41" s="543"/>
      <c r="AFH41" s="543"/>
      <c r="AFI41" s="543"/>
      <c r="AFJ41" s="543"/>
      <c r="AFK41" s="543"/>
      <c r="AFL41" s="543"/>
      <c r="AFM41" s="543"/>
      <c r="AFN41" s="543"/>
      <c r="AFO41" s="543"/>
      <c r="AFP41" s="543"/>
      <c r="AFQ41" s="543"/>
      <c r="AFR41" s="543"/>
      <c r="AFS41" s="543"/>
      <c r="AFT41" s="543"/>
      <c r="AFU41" s="543"/>
      <c r="AFV41" s="543"/>
      <c r="AFW41" s="543"/>
      <c r="AFX41" s="543"/>
      <c r="AFY41" s="543"/>
      <c r="AFZ41" s="543"/>
      <c r="AGA41" s="543"/>
      <c r="AGB41" s="543"/>
      <c r="AGC41" s="543"/>
      <c r="AGD41" s="543"/>
      <c r="AGE41" s="543"/>
      <c r="AGF41" s="543"/>
      <c r="AGG41" s="543"/>
      <c r="AGH41" s="543"/>
      <c r="AGI41" s="543"/>
      <c r="AGJ41" s="543"/>
      <c r="AGK41" s="543"/>
      <c r="AGL41" s="543"/>
      <c r="AGM41" s="543"/>
      <c r="AGN41" s="543"/>
      <c r="AGO41" s="543"/>
      <c r="AGP41" s="543"/>
      <c r="AGQ41" s="543"/>
      <c r="AGR41" s="543"/>
      <c r="AGS41" s="543"/>
      <c r="AGT41" s="543"/>
      <c r="AGU41" s="543"/>
      <c r="AGV41" s="543"/>
      <c r="AGW41" s="543"/>
      <c r="AGX41" s="543"/>
      <c r="AGY41" s="543"/>
      <c r="AGZ41" s="543"/>
      <c r="AHA41" s="543"/>
      <c r="AHB41" s="543"/>
      <c r="AHC41" s="543"/>
      <c r="AHD41" s="543"/>
      <c r="AHE41" s="543"/>
      <c r="AHF41" s="543"/>
      <c r="AHG41" s="543"/>
      <c r="AHH41" s="543"/>
      <c r="AHI41" s="543"/>
      <c r="AHJ41" s="543"/>
      <c r="AHK41" s="543"/>
      <c r="AHL41" s="543"/>
      <c r="AHM41" s="543"/>
      <c r="AHN41" s="543"/>
      <c r="AHO41" s="543"/>
      <c r="AHP41" s="543"/>
      <c r="AHQ41" s="543"/>
      <c r="AHR41" s="543"/>
      <c r="AHS41" s="543"/>
      <c r="AHT41" s="543"/>
      <c r="AHU41" s="543"/>
      <c r="AHV41" s="543"/>
      <c r="AHW41" s="543"/>
      <c r="AHX41" s="543"/>
      <c r="AHY41" s="543"/>
      <c r="AHZ41" s="543"/>
      <c r="AIA41" s="543"/>
      <c r="AIB41" s="543"/>
      <c r="AIC41" s="543"/>
      <c r="AID41" s="543"/>
      <c r="AIE41" s="543"/>
      <c r="AIF41" s="543"/>
      <c r="AIG41" s="543"/>
      <c r="AIH41" s="543"/>
      <c r="AII41" s="543"/>
      <c r="AIJ41" s="543"/>
      <c r="AIK41" s="543"/>
      <c r="AIL41" s="543"/>
      <c r="AIM41" s="543"/>
      <c r="AIN41" s="543"/>
      <c r="AIO41" s="543"/>
      <c r="AIP41" s="543"/>
      <c r="AIQ41" s="543"/>
      <c r="AIR41" s="543"/>
      <c r="AIS41" s="543"/>
      <c r="AIT41" s="543"/>
      <c r="AIU41" s="543"/>
      <c r="AIV41" s="543"/>
      <c r="AIW41" s="543"/>
      <c r="AIX41" s="543"/>
      <c r="AIY41" s="543"/>
      <c r="AIZ41" s="543"/>
      <c r="AJA41" s="543"/>
      <c r="AJB41" s="543"/>
      <c r="AJC41" s="543"/>
      <c r="AJD41" s="543"/>
      <c r="AJE41" s="543"/>
      <c r="AJF41" s="543"/>
      <c r="AJG41" s="543"/>
      <c r="AJH41" s="543"/>
      <c r="AJI41" s="543"/>
      <c r="AJJ41" s="543"/>
      <c r="AJK41" s="543"/>
      <c r="AJL41" s="543"/>
      <c r="AJM41" s="543"/>
      <c r="AJN41" s="543"/>
      <c r="AJO41" s="543"/>
      <c r="AJP41" s="543"/>
      <c r="AJQ41" s="543"/>
      <c r="AJR41" s="543"/>
      <c r="AJS41" s="543"/>
      <c r="AJT41" s="543"/>
      <c r="AJU41" s="543"/>
      <c r="AJV41" s="543"/>
      <c r="AJW41" s="543"/>
      <c r="AJX41" s="543"/>
      <c r="AJY41" s="543"/>
      <c r="AJZ41" s="543"/>
      <c r="AKA41" s="543"/>
      <c r="AKB41" s="543"/>
      <c r="AKC41" s="543"/>
      <c r="AKD41" s="543"/>
      <c r="AKE41" s="543"/>
      <c r="AKF41" s="543"/>
      <c r="AKG41" s="543"/>
      <c r="AKH41" s="543"/>
      <c r="AKI41" s="543"/>
      <c r="AKJ41" s="543"/>
      <c r="AKK41" s="543"/>
      <c r="AKL41" s="543"/>
      <c r="AKM41" s="543"/>
      <c r="AKN41" s="543"/>
      <c r="AKO41" s="543"/>
      <c r="AKP41" s="543"/>
      <c r="AKQ41" s="543"/>
      <c r="AKR41" s="543"/>
      <c r="AKS41" s="543"/>
      <c r="AKT41" s="543"/>
      <c r="AKU41" s="543"/>
      <c r="AKV41" s="543"/>
      <c r="AKW41" s="543"/>
      <c r="AKX41" s="543"/>
      <c r="AKY41" s="543"/>
      <c r="AKZ41" s="543"/>
      <c r="ALA41" s="543"/>
      <c r="ALB41" s="543"/>
      <c r="ALC41" s="543"/>
      <c r="ALD41" s="543"/>
      <c r="ALE41" s="543"/>
      <c r="ALF41" s="543"/>
      <c r="ALG41" s="543"/>
      <c r="ALH41" s="543"/>
      <c r="ALI41" s="543"/>
      <c r="ALJ41" s="543"/>
      <c r="ALK41" s="543"/>
      <c r="ALL41" s="543"/>
      <c r="ALM41" s="543"/>
      <c r="ALN41" s="543"/>
      <c r="ALO41" s="543"/>
      <c r="ALP41" s="543"/>
      <c r="ALQ41" s="543"/>
      <c r="ALR41" s="543"/>
      <c r="ALS41" s="543"/>
      <c r="ALT41" s="543"/>
      <c r="ALU41" s="543"/>
      <c r="ALV41" s="543"/>
      <c r="ALW41" s="543"/>
      <c r="ALX41" s="543"/>
      <c r="ALY41" s="543"/>
      <c r="ALZ41" s="543"/>
      <c r="AMA41" s="543"/>
      <c r="AMB41" s="543"/>
      <c r="AMC41" s="543"/>
      <c r="AMD41" s="543"/>
      <c r="AME41" s="543"/>
      <c r="AMF41" s="543"/>
      <c r="AMG41" s="543"/>
      <c r="AMH41" s="543"/>
      <c r="AMI41" s="543"/>
      <c r="AMJ41" s="543"/>
      <c r="AMK41" s="543"/>
      <c r="AML41" s="543"/>
      <c r="AMM41" s="543"/>
      <c r="AMN41" s="543"/>
      <c r="AMO41" s="543"/>
      <c r="AMP41" s="543"/>
      <c r="AMQ41" s="543"/>
      <c r="AMR41" s="543"/>
      <c r="AMS41" s="543"/>
      <c r="AMT41" s="543"/>
      <c r="AMU41" s="543"/>
      <c r="AMV41" s="543"/>
      <c r="AMW41" s="543"/>
      <c r="AMX41" s="543"/>
      <c r="AMY41" s="543"/>
      <c r="AMZ41" s="543"/>
      <c r="ANA41" s="543"/>
      <c r="ANB41" s="543"/>
      <c r="ANC41" s="543"/>
      <c r="AND41" s="543"/>
      <c r="ANE41" s="543"/>
      <c r="ANF41" s="543"/>
      <c r="ANG41" s="543"/>
      <c r="ANH41" s="543"/>
      <c r="ANI41" s="543"/>
      <c r="ANJ41" s="543"/>
      <c r="ANK41" s="543"/>
      <c r="ANL41" s="543"/>
      <c r="ANM41" s="543"/>
      <c r="ANN41" s="543"/>
      <c r="ANO41" s="543"/>
      <c r="ANP41" s="543"/>
      <c r="ANQ41" s="543"/>
      <c r="ANR41" s="543"/>
      <c r="ANS41" s="543"/>
      <c r="ANT41" s="543"/>
      <c r="ANU41" s="543"/>
      <c r="ANV41" s="543"/>
      <c r="ANW41" s="543"/>
      <c r="ANX41" s="543"/>
      <c r="ANY41" s="543"/>
      <c r="ANZ41" s="543"/>
      <c r="AOA41" s="543"/>
      <c r="AOB41" s="543"/>
      <c r="AOC41" s="543"/>
      <c r="AOD41" s="543"/>
      <c r="AOE41" s="543"/>
      <c r="AOF41" s="543"/>
      <c r="AOG41" s="543"/>
      <c r="AOH41" s="543"/>
      <c r="AOI41" s="543"/>
      <c r="AOJ41" s="543"/>
      <c r="AOK41" s="543"/>
      <c r="AOL41" s="543"/>
      <c r="AOM41" s="543"/>
      <c r="AON41" s="543"/>
      <c r="AOO41" s="543"/>
      <c r="AOP41" s="543"/>
      <c r="AOQ41" s="543"/>
      <c r="AOR41" s="543"/>
      <c r="AOS41" s="543"/>
      <c r="AOT41" s="543"/>
      <c r="AOU41" s="543"/>
      <c r="AOV41" s="543"/>
      <c r="AOW41" s="543"/>
      <c r="AOX41" s="543"/>
      <c r="AOY41" s="543"/>
      <c r="AOZ41" s="543"/>
      <c r="APA41" s="543"/>
      <c r="APB41" s="543"/>
      <c r="APC41" s="543"/>
      <c r="APD41" s="543"/>
      <c r="APE41" s="543"/>
      <c r="APF41" s="543"/>
      <c r="APG41" s="543"/>
      <c r="APH41" s="543"/>
      <c r="API41" s="543"/>
      <c r="APJ41" s="543"/>
      <c r="APK41" s="543"/>
      <c r="APL41" s="543"/>
      <c r="APM41" s="543"/>
      <c r="APN41" s="543"/>
      <c r="APO41" s="543"/>
      <c r="APP41" s="543"/>
      <c r="APQ41" s="543"/>
      <c r="APR41" s="543"/>
      <c r="APS41" s="543"/>
      <c r="APT41" s="543"/>
      <c r="APU41" s="543"/>
      <c r="APV41" s="543"/>
      <c r="APW41" s="543"/>
      <c r="APX41" s="543"/>
      <c r="APY41" s="543"/>
      <c r="APZ41" s="543"/>
      <c r="AQA41" s="543"/>
      <c r="AQB41" s="543"/>
      <c r="AQC41" s="543"/>
      <c r="AQD41" s="543"/>
      <c r="AQE41" s="543"/>
      <c r="AQF41" s="543"/>
      <c r="AQG41" s="543"/>
      <c r="AQH41" s="543"/>
      <c r="AQI41" s="543"/>
      <c r="AQJ41" s="543"/>
      <c r="AQK41" s="543"/>
      <c r="AQL41" s="543"/>
      <c r="AQM41" s="543"/>
      <c r="AQN41" s="543"/>
      <c r="AQO41" s="543"/>
      <c r="AQP41" s="543"/>
      <c r="AQQ41" s="543"/>
      <c r="AQR41" s="543"/>
      <c r="AQS41" s="543"/>
      <c r="AQT41" s="543"/>
      <c r="AQU41" s="543"/>
      <c r="AQV41" s="543"/>
      <c r="AQW41" s="543"/>
      <c r="AQX41" s="543"/>
      <c r="AQY41" s="543"/>
      <c r="AQZ41" s="543"/>
      <c r="ARA41" s="543"/>
      <c r="ARB41" s="543"/>
      <c r="ARC41" s="543"/>
      <c r="ARD41" s="543"/>
      <c r="ARE41" s="543"/>
      <c r="ARF41" s="543"/>
      <c r="ARG41" s="543"/>
      <c r="ARH41" s="543"/>
      <c r="ARI41" s="543"/>
      <c r="ARJ41" s="543"/>
      <c r="ARK41" s="543"/>
      <c r="ARL41" s="543"/>
      <c r="ARM41" s="543"/>
      <c r="ARN41" s="543"/>
      <c r="ARO41" s="543"/>
      <c r="ARP41" s="543"/>
      <c r="ARQ41" s="543"/>
      <c r="ARR41" s="543"/>
      <c r="ARS41" s="543"/>
      <c r="ART41" s="543"/>
      <c r="ARU41" s="543"/>
      <c r="ARV41" s="543"/>
      <c r="ARW41" s="543"/>
      <c r="ARX41" s="543"/>
      <c r="ARY41" s="543"/>
      <c r="ARZ41" s="543"/>
      <c r="ASA41" s="543"/>
      <c r="ASB41" s="543"/>
      <c r="ASC41" s="543"/>
      <c r="ASD41" s="543"/>
      <c r="ASE41" s="543"/>
      <c r="ASF41" s="543"/>
      <c r="ASG41" s="543"/>
      <c r="ASH41" s="543"/>
      <c r="ASI41" s="543"/>
      <c r="ASJ41" s="543"/>
      <c r="ASK41" s="543"/>
      <c r="ASL41" s="543"/>
      <c r="ASM41" s="543"/>
      <c r="ASN41" s="543"/>
      <c r="ASO41" s="543"/>
      <c r="ASP41" s="543"/>
      <c r="ASQ41" s="543"/>
      <c r="ASR41" s="543"/>
      <c r="ASS41" s="543"/>
      <c r="AST41" s="543"/>
      <c r="ASU41" s="543"/>
      <c r="ASV41" s="543"/>
      <c r="ASW41" s="543"/>
      <c r="ASX41" s="543"/>
      <c r="ASY41" s="543"/>
      <c r="ASZ41" s="543"/>
      <c r="ATA41" s="543"/>
      <c r="ATB41" s="543"/>
      <c r="ATC41" s="543"/>
      <c r="ATD41" s="543"/>
      <c r="ATE41" s="543"/>
      <c r="ATF41" s="543"/>
      <c r="ATG41" s="543"/>
      <c r="ATH41" s="543"/>
      <c r="ATI41" s="543"/>
      <c r="ATJ41" s="543"/>
      <c r="ATK41" s="543"/>
      <c r="ATL41" s="543"/>
      <c r="ATM41" s="543"/>
      <c r="ATN41" s="543"/>
      <c r="ATO41" s="543"/>
      <c r="ATP41" s="543"/>
      <c r="ATQ41" s="543"/>
      <c r="ATR41" s="543"/>
      <c r="ATS41" s="543"/>
      <c r="ATT41" s="543"/>
      <c r="ATU41" s="543"/>
      <c r="ATV41" s="543"/>
      <c r="ATW41" s="543"/>
      <c r="ATX41" s="543"/>
      <c r="ATY41" s="543"/>
      <c r="ATZ41" s="543"/>
      <c r="AUA41" s="543"/>
      <c r="AUB41" s="543"/>
      <c r="AUC41" s="543"/>
      <c r="AUD41" s="543"/>
      <c r="AUE41" s="543"/>
      <c r="AUF41" s="543"/>
      <c r="AUG41" s="543"/>
      <c r="AUH41" s="543"/>
      <c r="AUI41" s="543"/>
      <c r="AUJ41" s="543"/>
      <c r="AUK41" s="543"/>
      <c r="AUL41" s="543"/>
      <c r="AUM41" s="543"/>
      <c r="AUN41" s="543"/>
      <c r="AUO41" s="543"/>
      <c r="AUP41" s="543"/>
      <c r="AUQ41" s="543"/>
      <c r="AUR41" s="543"/>
      <c r="AUS41" s="543"/>
      <c r="AUT41" s="543"/>
      <c r="AUU41" s="543"/>
      <c r="AUV41" s="543"/>
      <c r="AUW41" s="543"/>
      <c r="AUX41" s="543"/>
      <c r="AUY41" s="543"/>
      <c r="AUZ41" s="543"/>
      <c r="AVA41" s="543"/>
      <c r="AVB41" s="543"/>
      <c r="AVC41" s="543"/>
      <c r="AVD41" s="543"/>
      <c r="AVE41" s="543"/>
      <c r="AVF41" s="543"/>
      <c r="AVG41" s="543"/>
      <c r="AVH41" s="543"/>
      <c r="AVI41" s="543"/>
      <c r="AVJ41" s="543"/>
      <c r="AVK41" s="543"/>
      <c r="AVL41" s="543"/>
      <c r="AVM41" s="543"/>
      <c r="AVN41" s="543"/>
      <c r="AVO41" s="543"/>
      <c r="AVP41" s="543"/>
      <c r="AVQ41" s="543"/>
      <c r="AVR41" s="543"/>
      <c r="AVS41" s="543"/>
      <c r="AVT41" s="543"/>
      <c r="AVU41" s="543"/>
      <c r="AVV41" s="543"/>
      <c r="AVW41" s="543"/>
      <c r="AVX41" s="543"/>
      <c r="AVY41" s="543"/>
      <c r="AVZ41" s="543"/>
      <c r="AWA41" s="543"/>
      <c r="AWB41" s="543"/>
      <c r="AWC41" s="543"/>
      <c r="AWD41" s="543"/>
      <c r="AWE41" s="543"/>
      <c r="AWF41" s="543"/>
      <c r="AWG41" s="543"/>
      <c r="AWH41" s="543"/>
      <c r="AWI41" s="543"/>
      <c r="AWJ41" s="543"/>
      <c r="AWK41" s="543"/>
      <c r="AWL41" s="543"/>
      <c r="AWM41" s="543"/>
      <c r="AWN41" s="543"/>
      <c r="AWO41" s="543"/>
      <c r="AWP41" s="543"/>
      <c r="AWQ41" s="543"/>
      <c r="AWR41" s="543"/>
      <c r="AWS41" s="543"/>
      <c r="AWT41" s="543"/>
      <c r="AWU41" s="543"/>
      <c r="AWV41" s="543"/>
      <c r="AWW41" s="543"/>
      <c r="AWX41" s="543"/>
      <c r="AWY41" s="543"/>
      <c r="AWZ41" s="543"/>
      <c r="AXA41" s="543"/>
      <c r="AXB41" s="543"/>
      <c r="AXC41" s="543"/>
      <c r="AXD41" s="543"/>
      <c r="AXE41" s="543"/>
      <c r="AXF41" s="543"/>
      <c r="AXG41" s="543"/>
      <c r="AXH41" s="543"/>
      <c r="AXI41" s="543"/>
      <c r="AXJ41" s="543"/>
      <c r="AXK41" s="543"/>
      <c r="AXL41" s="543"/>
      <c r="AXM41" s="543"/>
      <c r="AXN41" s="543"/>
      <c r="AXO41" s="543"/>
      <c r="AXP41" s="543"/>
      <c r="AXQ41" s="543"/>
      <c r="AXR41" s="543"/>
      <c r="AXS41" s="543"/>
      <c r="AXT41" s="543"/>
      <c r="AXU41" s="543"/>
      <c r="AXV41" s="543"/>
      <c r="AXW41" s="543"/>
      <c r="AXX41" s="543"/>
      <c r="AXY41" s="543"/>
      <c r="AXZ41" s="543"/>
      <c r="AYA41" s="543"/>
      <c r="AYB41" s="543"/>
      <c r="AYC41" s="543"/>
      <c r="AYD41" s="543"/>
      <c r="AYE41" s="543"/>
      <c r="AYF41" s="543"/>
      <c r="AYG41" s="543"/>
      <c r="AYH41" s="543"/>
      <c r="AYI41" s="543"/>
      <c r="AYJ41" s="543"/>
      <c r="AYK41" s="543"/>
      <c r="AYL41" s="543"/>
      <c r="AYM41" s="543"/>
      <c r="AYN41" s="543"/>
      <c r="AYO41" s="543"/>
      <c r="AYP41" s="543"/>
      <c r="AYQ41" s="543"/>
      <c r="AYR41" s="543"/>
      <c r="AYS41" s="543"/>
      <c r="AYT41" s="543"/>
      <c r="AYU41" s="543"/>
      <c r="AYV41" s="543"/>
      <c r="AYW41" s="543"/>
      <c r="AYX41" s="543"/>
      <c r="AYY41" s="543"/>
      <c r="AYZ41" s="543"/>
      <c r="AZA41" s="543"/>
      <c r="AZB41" s="543"/>
      <c r="AZC41" s="543"/>
      <c r="AZD41" s="543"/>
      <c r="AZE41" s="543"/>
      <c r="AZF41" s="543"/>
      <c r="AZG41" s="543"/>
      <c r="AZH41" s="543"/>
      <c r="AZI41" s="543"/>
      <c r="AZJ41" s="543"/>
      <c r="AZK41" s="543"/>
      <c r="AZL41" s="543"/>
      <c r="AZM41" s="543"/>
      <c r="AZN41" s="543"/>
      <c r="AZO41" s="543"/>
      <c r="AZP41" s="543"/>
      <c r="AZQ41" s="543"/>
      <c r="AZR41" s="543"/>
      <c r="AZS41" s="543"/>
      <c r="AZT41" s="543"/>
      <c r="AZU41" s="543"/>
      <c r="AZV41" s="543"/>
      <c r="AZW41" s="543"/>
      <c r="AZX41" s="543"/>
      <c r="AZY41" s="543"/>
      <c r="AZZ41" s="543"/>
      <c r="BAA41" s="543"/>
      <c r="BAB41" s="543"/>
      <c r="BAC41" s="543"/>
      <c r="BAD41" s="543"/>
      <c r="BAE41" s="543"/>
      <c r="BAF41" s="543"/>
      <c r="BAG41" s="543"/>
      <c r="BAH41" s="543"/>
      <c r="BAI41" s="543"/>
      <c r="BAJ41" s="543"/>
      <c r="BAK41" s="543"/>
      <c r="BAL41" s="543"/>
      <c r="BAM41" s="543"/>
      <c r="BAN41" s="543"/>
      <c r="BAO41" s="543"/>
      <c r="BAP41" s="543"/>
      <c r="BAQ41" s="543"/>
      <c r="BAR41" s="543"/>
      <c r="BAS41" s="543"/>
      <c r="BAT41" s="543"/>
      <c r="BAU41" s="543"/>
      <c r="BAV41" s="543"/>
      <c r="BAW41" s="543"/>
      <c r="BAX41" s="543"/>
      <c r="BAY41" s="543"/>
      <c r="BAZ41" s="543"/>
      <c r="BBA41" s="543"/>
      <c r="BBB41" s="543"/>
      <c r="BBC41" s="543"/>
      <c r="BBD41" s="543"/>
      <c r="BBE41" s="543"/>
      <c r="BBF41" s="543"/>
      <c r="BBG41" s="543"/>
      <c r="BBH41" s="543"/>
      <c r="BBI41" s="543"/>
      <c r="BBJ41" s="543"/>
      <c r="BBK41" s="543"/>
      <c r="BBL41" s="543"/>
      <c r="BBM41" s="543"/>
      <c r="BBN41" s="543"/>
      <c r="BBO41" s="543"/>
      <c r="BBP41" s="543"/>
      <c r="BBQ41" s="543"/>
      <c r="BBR41" s="543"/>
      <c r="BBS41" s="543"/>
      <c r="BBT41" s="543"/>
      <c r="BBU41" s="543"/>
      <c r="BBV41" s="543"/>
      <c r="BBW41" s="543"/>
      <c r="BBX41" s="543"/>
      <c r="BBY41" s="543"/>
      <c r="BBZ41" s="543"/>
      <c r="BCA41" s="543"/>
      <c r="BCB41" s="543"/>
      <c r="BCC41" s="543"/>
      <c r="BCD41" s="543"/>
      <c r="BCE41" s="543"/>
      <c r="BCF41" s="543"/>
      <c r="BCG41" s="543"/>
      <c r="BCH41" s="543"/>
      <c r="BCI41" s="543"/>
      <c r="BCJ41" s="543"/>
      <c r="BCK41" s="543"/>
      <c r="BCL41" s="543"/>
      <c r="BCM41" s="543"/>
      <c r="BCN41" s="543"/>
      <c r="BCO41" s="543"/>
      <c r="BCP41" s="543"/>
      <c r="BCQ41" s="543"/>
      <c r="BCR41" s="543"/>
      <c r="BCS41" s="543"/>
      <c r="BCT41" s="543"/>
      <c r="BCU41" s="543"/>
      <c r="BCV41" s="543"/>
      <c r="BCW41" s="543"/>
      <c r="BCX41" s="543"/>
      <c r="BCY41" s="543"/>
      <c r="BCZ41" s="543"/>
      <c r="BDA41" s="543"/>
      <c r="BDB41" s="543"/>
      <c r="BDC41" s="543"/>
      <c r="BDD41" s="543"/>
      <c r="BDE41" s="543"/>
      <c r="BDF41" s="543"/>
      <c r="BDG41" s="543"/>
      <c r="BDH41" s="543"/>
      <c r="BDI41" s="543"/>
      <c r="BDJ41" s="543"/>
      <c r="BDK41" s="543"/>
      <c r="BDL41" s="543"/>
      <c r="BDM41" s="543"/>
      <c r="BDN41" s="543"/>
      <c r="BDO41" s="543"/>
      <c r="BDP41" s="543"/>
      <c r="BDQ41" s="543"/>
      <c r="BDR41" s="543"/>
      <c r="BDS41" s="543"/>
      <c r="BDT41" s="543"/>
      <c r="BDU41" s="543"/>
      <c r="BDV41" s="543"/>
      <c r="BDW41" s="543"/>
      <c r="BDX41" s="543"/>
      <c r="BDY41" s="543"/>
      <c r="BDZ41" s="543"/>
      <c r="BEA41" s="543"/>
      <c r="BEB41" s="543"/>
      <c r="BEC41" s="543"/>
      <c r="BED41" s="543"/>
      <c r="BEE41" s="543"/>
      <c r="BEF41" s="543"/>
      <c r="BEG41" s="543"/>
      <c r="BEH41" s="543"/>
      <c r="BEI41" s="543"/>
      <c r="BEJ41" s="543"/>
      <c r="BEK41" s="543"/>
      <c r="BEL41" s="543"/>
      <c r="BEM41" s="543"/>
      <c r="BEN41" s="543"/>
      <c r="BEO41" s="543"/>
      <c r="BEP41" s="543"/>
      <c r="BEQ41" s="543"/>
      <c r="BER41" s="543"/>
      <c r="BES41" s="543"/>
      <c r="BET41" s="543"/>
      <c r="BEU41" s="543"/>
      <c r="BEV41" s="543"/>
      <c r="BEW41" s="543"/>
      <c r="BEX41" s="543"/>
      <c r="BEY41" s="543"/>
      <c r="BEZ41" s="543"/>
      <c r="BFA41" s="543"/>
      <c r="BFB41" s="543"/>
      <c r="BFC41" s="543"/>
      <c r="BFD41" s="543"/>
      <c r="BFE41" s="543"/>
      <c r="BFF41" s="543"/>
      <c r="BFG41" s="543"/>
      <c r="BFH41" s="543"/>
      <c r="BFI41" s="543"/>
      <c r="BFJ41" s="543"/>
      <c r="BFK41" s="543"/>
      <c r="BFL41" s="543"/>
      <c r="BFM41" s="543"/>
      <c r="BFN41" s="543"/>
      <c r="BFO41" s="543"/>
      <c r="BFP41" s="543"/>
      <c r="BFQ41" s="543"/>
      <c r="BFR41" s="543"/>
      <c r="BFS41" s="543"/>
      <c r="BFT41" s="543"/>
      <c r="BFU41" s="543"/>
      <c r="BFV41" s="543"/>
      <c r="BFW41" s="543"/>
      <c r="BFX41" s="543"/>
      <c r="BFY41" s="543"/>
      <c r="BFZ41" s="543"/>
      <c r="BGA41" s="543"/>
      <c r="BGB41" s="543"/>
      <c r="BGC41" s="543"/>
      <c r="BGD41" s="543"/>
      <c r="BGE41" s="543"/>
      <c r="BGF41" s="543"/>
      <c r="BGG41" s="543"/>
      <c r="BGH41" s="543"/>
      <c r="BGI41" s="543"/>
      <c r="BGJ41" s="543"/>
      <c r="BGK41" s="543"/>
      <c r="BGL41" s="543"/>
      <c r="BGM41" s="543"/>
      <c r="BGN41" s="543"/>
      <c r="BGO41" s="543"/>
      <c r="BGP41" s="543"/>
      <c r="BGQ41" s="543"/>
      <c r="BGR41" s="543"/>
      <c r="BGS41" s="543"/>
      <c r="BGT41" s="543"/>
      <c r="BGU41" s="543"/>
      <c r="BGV41" s="543"/>
      <c r="BGW41" s="543"/>
      <c r="BGX41" s="543"/>
      <c r="BGY41" s="543"/>
      <c r="BGZ41" s="543"/>
      <c r="BHA41" s="543"/>
      <c r="BHB41" s="543"/>
      <c r="BHC41" s="543"/>
      <c r="BHD41" s="543"/>
      <c r="BHE41" s="543"/>
      <c r="BHF41" s="543"/>
      <c r="BHG41" s="543"/>
      <c r="BHH41" s="543"/>
      <c r="BHI41" s="543"/>
      <c r="BHJ41" s="543"/>
      <c r="BHK41" s="543"/>
      <c r="BHL41" s="543"/>
      <c r="BHM41" s="543"/>
      <c r="BHN41" s="543"/>
      <c r="BHO41" s="543"/>
      <c r="BHP41" s="543"/>
      <c r="BHQ41" s="543"/>
      <c r="BHR41" s="543"/>
      <c r="BHS41" s="543"/>
      <c r="BHT41" s="543"/>
      <c r="BHU41" s="543"/>
      <c r="BHV41" s="543"/>
      <c r="BHW41" s="543"/>
      <c r="BHX41" s="543"/>
      <c r="BHY41" s="543"/>
      <c r="BHZ41" s="543"/>
      <c r="BIA41" s="543"/>
      <c r="BIB41" s="543"/>
      <c r="BIC41" s="543"/>
      <c r="BID41" s="543"/>
      <c r="BIE41" s="543"/>
      <c r="BIF41" s="543"/>
      <c r="BIG41" s="543"/>
      <c r="BIH41" s="543"/>
      <c r="BII41" s="543"/>
      <c r="BIJ41" s="543"/>
      <c r="BIK41" s="543"/>
      <c r="BIL41" s="543"/>
      <c r="BIM41" s="543"/>
      <c r="BIN41" s="543"/>
      <c r="BIO41" s="543"/>
      <c r="BIP41" s="543"/>
      <c r="BIQ41" s="543"/>
      <c r="BIR41" s="543"/>
      <c r="BIS41" s="543"/>
      <c r="BIT41" s="543"/>
      <c r="BIU41" s="543"/>
      <c r="BIV41" s="543"/>
      <c r="BIW41" s="543"/>
      <c r="BIX41" s="543"/>
      <c r="BIY41" s="543"/>
      <c r="BIZ41" s="543"/>
      <c r="BJA41" s="543"/>
      <c r="BJB41" s="543"/>
      <c r="BJC41" s="543"/>
      <c r="BJD41" s="543"/>
      <c r="BJE41" s="543"/>
      <c r="BJF41" s="543"/>
      <c r="BJG41" s="543"/>
      <c r="BJH41" s="543"/>
      <c r="BJI41" s="543"/>
      <c r="BJJ41" s="543"/>
      <c r="BJK41" s="543"/>
      <c r="BJL41" s="543"/>
      <c r="BJM41" s="543"/>
      <c r="BJN41" s="543"/>
      <c r="BJO41" s="543"/>
      <c r="BJP41" s="543"/>
      <c r="BJQ41" s="543"/>
      <c r="BJR41" s="543"/>
      <c r="BJS41" s="543"/>
      <c r="BJT41" s="543"/>
      <c r="BJU41" s="543"/>
      <c r="BJV41" s="543"/>
      <c r="BJW41" s="543"/>
      <c r="BJX41" s="543"/>
      <c r="BJY41" s="543"/>
      <c r="BJZ41" s="543"/>
      <c r="BKA41" s="543"/>
      <c r="BKB41" s="543"/>
      <c r="BKC41" s="543"/>
      <c r="BKD41" s="543"/>
      <c r="BKE41" s="543"/>
      <c r="BKF41" s="543"/>
      <c r="BKG41" s="543"/>
      <c r="BKH41" s="543"/>
      <c r="BKI41" s="543"/>
      <c r="BKJ41" s="543"/>
      <c r="BKK41" s="543"/>
      <c r="BKL41" s="543"/>
      <c r="BKM41" s="543"/>
      <c r="BKN41" s="543"/>
      <c r="BKO41" s="543"/>
      <c r="BKP41" s="543"/>
      <c r="BKQ41" s="543"/>
      <c r="BKR41" s="543"/>
      <c r="BKS41" s="543"/>
      <c r="BKT41" s="543"/>
      <c r="BKU41" s="543"/>
      <c r="BKV41" s="543"/>
      <c r="BKW41" s="543"/>
      <c r="BKX41" s="543"/>
      <c r="BKY41" s="543"/>
      <c r="BKZ41" s="543"/>
      <c r="BLA41" s="543"/>
      <c r="BLB41" s="543"/>
      <c r="BLC41" s="543"/>
      <c r="BLD41" s="543"/>
      <c r="BLE41" s="543"/>
      <c r="BLF41" s="543"/>
      <c r="BLG41" s="543"/>
      <c r="BLH41" s="543"/>
      <c r="BLI41" s="543"/>
      <c r="BLJ41" s="543"/>
      <c r="BLK41" s="543"/>
      <c r="BLL41" s="543"/>
      <c r="BLM41" s="543"/>
      <c r="BLN41" s="543"/>
      <c r="BLO41" s="543"/>
      <c r="BLP41" s="543"/>
      <c r="BLQ41" s="543"/>
      <c r="BLR41" s="543"/>
      <c r="BLS41" s="543"/>
      <c r="BLT41" s="543"/>
      <c r="BLU41" s="543"/>
      <c r="BLV41" s="543"/>
      <c r="BLW41" s="543"/>
      <c r="BLX41" s="543"/>
      <c r="BLY41" s="543"/>
      <c r="BLZ41" s="543"/>
      <c r="BMA41" s="543"/>
      <c r="BMB41" s="543"/>
      <c r="BMC41" s="543"/>
      <c r="BMD41" s="543"/>
      <c r="BME41" s="543"/>
      <c r="BMF41" s="543"/>
      <c r="BMG41" s="543"/>
      <c r="BMH41" s="543"/>
      <c r="BMI41" s="543"/>
      <c r="BMJ41" s="543"/>
      <c r="BMK41" s="543"/>
      <c r="BML41" s="543"/>
      <c r="BMM41" s="543"/>
      <c r="BMN41" s="543"/>
      <c r="BMO41" s="543"/>
      <c r="BMP41" s="543"/>
      <c r="BMQ41" s="543"/>
      <c r="BMR41" s="543"/>
      <c r="BMS41" s="543"/>
      <c r="BMT41" s="543"/>
      <c r="BMU41" s="543"/>
      <c r="BMV41" s="543"/>
      <c r="BMW41" s="543"/>
      <c r="BMX41" s="543"/>
      <c r="BMY41" s="543"/>
      <c r="BMZ41" s="543"/>
      <c r="BNA41" s="543"/>
      <c r="BNB41" s="543"/>
      <c r="BNC41" s="543"/>
      <c r="BND41" s="543"/>
      <c r="BNE41" s="543"/>
      <c r="BNF41" s="543"/>
      <c r="BNG41" s="543"/>
      <c r="BNH41" s="543"/>
      <c r="BNI41" s="543"/>
      <c r="BNJ41" s="543"/>
      <c r="BNK41" s="543"/>
      <c r="BNL41" s="543"/>
      <c r="BNM41" s="543"/>
      <c r="BNN41" s="543"/>
      <c r="BNO41" s="543"/>
      <c r="BNP41" s="543"/>
      <c r="BNQ41" s="543"/>
      <c r="BNR41" s="543"/>
      <c r="BNS41" s="543"/>
      <c r="BNT41" s="543"/>
      <c r="BNU41" s="543"/>
      <c r="BNV41" s="543"/>
      <c r="BNW41" s="543"/>
      <c r="BNX41" s="543"/>
      <c r="BNY41" s="543"/>
      <c r="BNZ41" s="543"/>
      <c r="BOA41" s="543"/>
      <c r="BOB41" s="543"/>
      <c r="BOC41" s="543"/>
      <c r="BOD41" s="543"/>
      <c r="BOE41" s="543"/>
      <c r="BOF41" s="543"/>
      <c r="BOG41" s="543"/>
      <c r="BOH41" s="543"/>
      <c r="BOI41" s="543"/>
      <c r="BOJ41" s="543"/>
      <c r="BOK41" s="543"/>
      <c r="BOL41" s="543"/>
      <c r="BOM41" s="543"/>
      <c r="BON41" s="543"/>
      <c r="BOO41" s="543"/>
      <c r="BOP41" s="543"/>
      <c r="BOQ41" s="543"/>
      <c r="BOR41" s="543"/>
      <c r="BOS41" s="543"/>
      <c r="BOT41" s="543"/>
      <c r="BOU41" s="543"/>
      <c r="BOV41" s="543"/>
      <c r="BOW41" s="543"/>
      <c r="BOX41" s="543"/>
      <c r="BOY41" s="543"/>
      <c r="BOZ41" s="543"/>
      <c r="BPA41" s="543"/>
      <c r="BPB41" s="543"/>
      <c r="BPC41" s="543"/>
      <c r="BPD41" s="543"/>
      <c r="BPE41" s="543"/>
      <c r="BPF41" s="543"/>
      <c r="BPG41" s="543"/>
      <c r="BPH41" s="543"/>
      <c r="BPI41" s="543"/>
      <c r="BPJ41" s="543"/>
      <c r="BPK41" s="543"/>
      <c r="BPL41" s="543"/>
      <c r="BPM41" s="543"/>
      <c r="BPN41" s="543"/>
      <c r="BPO41" s="543"/>
      <c r="BPP41" s="543"/>
      <c r="BPQ41" s="543"/>
      <c r="BPR41" s="543"/>
      <c r="BPS41" s="543"/>
      <c r="BPT41" s="543"/>
      <c r="BPU41" s="543"/>
      <c r="BPV41" s="543"/>
      <c r="BPW41" s="543"/>
      <c r="BPX41" s="543"/>
      <c r="BPY41" s="543"/>
      <c r="BPZ41" s="543"/>
      <c r="BQA41" s="543"/>
      <c r="BQB41" s="543"/>
      <c r="BQC41" s="543"/>
      <c r="BQD41" s="543"/>
      <c r="BQE41" s="543"/>
      <c r="BQF41" s="543"/>
      <c r="BQG41" s="543"/>
      <c r="BQH41" s="543"/>
      <c r="BQI41" s="543"/>
      <c r="BQJ41" s="543"/>
      <c r="BQK41" s="543"/>
      <c r="BQL41" s="543"/>
      <c r="BQM41" s="543"/>
      <c r="BQN41" s="543"/>
      <c r="BQO41" s="543"/>
      <c r="BQP41" s="543"/>
      <c r="BQQ41" s="543"/>
      <c r="BQR41" s="543"/>
      <c r="BQS41" s="543"/>
      <c r="BQT41" s="543"/>
      <c r="BQU41" s="543"/>
      <c r="BQV41" s="543"/>
      <c r="BQW41" s="543"/>
      <c r="BQX41" s="543"/>
      <c r="BQY41" s="543"/>
      <c r="BQZ41" s="543"/>
      <c r="BRA41" s="543"/>
      <c r="BRB41" s="543"/>
      <c r="BRC41" s="543"/>
      <c r="BRD41" s="543"/>
      <c r="BRE41" s="543"/>
      <c r="BRF41" s="543"/>
      <c r="BRG41" s="543"/>
      <c r="BRH41" s="543"/>
      <c r="BRI41" s="543"/>
      <c r="BRJ41" s="543"/>
      <c r="BRK41" s="543"/>
      <c r="BRL41" s="543"/>
      <c r="BRM41" s="543"/>
      <c r="BRN41" s="543"/>
      <c r="BRO41" s="543"/>
      <c r="BRP41" s="543"/>
      <c r="BRQ41" s="543"/>
      <c r="BRR41" s="543"/>
      <c r="BRS41" s="543"/>
      <c r="BRT41" s="543"/>
      <c r="BRU41" s="543"/>
      <c r="BRV41" s="543"/>
      <c r="BRW41" s="543"/>
      <c r="BRX41" s="543"/>
      <c r="BRY41" s="543"/>
      <c r="BRZ41" s="543"/>
      <c r="BSA41" s="543"/>
      <c r="BSB41" s="543"/>
      <c r="BSC41" s="543"/>
      <c r="BSD41" s="543"/>
      <c r="BSE41" s="543"/>
      <c r="BSF41" s="543"/>
      <c r="BSG41" s="543"/>
      <c r="BSH41" s="543"/>
      <c r="BSI41" s="543"/>
      <c r="BSJ41" s="543"/>
      <c r="BSK41" s="543"/>
      <c r="BSL41" s="543"/>
      <c r="BSM41" s="543"/>
      <c r="BSN41" s="543"/>
      <c r="BSO41" s="543"/>
      <c r="BSP41" s="543"/>
      <c r="BSQ41" s="543"/>
      <c r="BSR41" s="543"/>
      <c r="BSS41" s="543"/>
      <c r="BST41" s="543"/>
      <c r="BSU41" s="543"/>
      <c r="BSV41" s="543"/>
      <c r="BSW41" s="543"/>
      <c r="BSX41" s="543"/>
      <c r="BSY41" s="543"/>
      <c r="BSZ41" s="543"/>
      <c r="BTA41" s="543"/>
      <c r="BTB41" s="543"/>
      <c r="BTC41" s="543"/>
      <c r="BTD41" s="543"/>
      <c r="BTE41" s="543"/>
      <c r="BTF41" s="543"/>
      <c r="BTG41" s="543"/>
      <c r="BTH41" s="543"/>
      <c r="BTI41" s="543"/>
      <c r="BTJ41" s="543"/>
      <c r="BTK41" s="543"/>
      <c r="BTL41" s="543"/>
      <c r="BTM41" s="543"/>
      <c r="BTN41" s="543"/>
      <c r="BTO41" s="543"/>
      <c r="BTP41" s="543"/>
      <c r="BTQ41" s="543"/>
      <c r="BTR41" s="543"/>
      <c r="BTS41" s="543"/>
      <c r="BTT41" s="543"/>
      <c r="BTU41" s="543"/>
      <c r="BTV41" s="543"/>
      <c r="BTW41" s="543"/>
      <c r="BTX41" s="543"/>
      <c r="BTY41" s="543"/>
      <c r="BTZ41" s="543"/>
      <c r="BUA41" s="543"/>
      <c r="BUB41" s="543"/>
      <c r="BUC41" s="543"/>
      <c r="BUD41" s="543"/>
      <c r="BUE41" s="543"/>
      <c r="BUF41" s="543"/>
      <c r="BUG41" s="543"/>
      <c r="BUH41" s="543"/>
      <c r="BUI41" s="543"/>
      <c r="BUJ41" s="543"/>
      <c r="BUK41" s="543"/>
      <c r="BUL41" s="543"/>
      <c r="BUM41" s="543"/>
      <c r="BUN41" s="543"/>
      <c r="BUO41" s="543"/>
      <c r="BUP41" s="543"/>
      <c r="BUQ41" s="543"/>
      <c r="BUR41" s="543"/>
      <c r="BUS41" s="543"/>
      <c r="BUT41" s="543"/>
      <c r="BUU41" s="543"/>
      <c r="BUV41" s="543"/>
      <c r="BUW41" s="543"/>
      <c r="BUX41" s="543"/>
      <c r="BUY41" s="543"/>
      <c r="BUZ41" s="543"/>
      <c r="BVA41" s="543"/>
      <c r="BVB41" s="543"/>
      <c r="BVC41" s="543"/>
      <c r="BVD41" s="543"/>
      <c r="BVE41" s="543"/>
      <c r="BVF41" s="543"/>
      <c r="BVG41" s="543"/>
      <c r="BVH41" s="543"/>
      <c r="BVI41" s="543"/>
      <c r="BVJ41" s="543"/>
      <c r="BVK41" s="543"/>
      <c r="BVL41" s="543"/>
      <c r="BVM41" s="543"/>
      <c r="BVN41" s="543"/>
      <c r="BVO41" s="543"/>
      <c r="BVP41" s="543"/>
      <c r="BVQ41" s="543"/>
      <c r="BVR41" s="543"/>
      <c r="BVS41" s="543"/>
      <c r="BVT41" s="543"/>
      <c r="BVU41" s="543"/>
      <c r="BVV41" s="543"/>
      <c r="BVW41" s="543"/>
      <c r="BVX41" s="543"/>
      <c r="BVY41" s="543"/>
      <c r="BVZ41" s="543"/>
      <c r="BWA41" s="543"/>
      <c r="BWB41" s="543"/>
      <c r="BWC41" s="543"/>
      <c r="BWD41" s="543"/>
      <c r="BWE41" s="543"/>
      <c r="BWF41" s="543"/>
      <c r="BWG41" s="543"/>
      <c r="BWH41" s="543"/>
      <c r="BWI41" s="543"/>
      <c r="BWJ41" s="543"/>
      <c r="BWK41" s="543"/>
      <c r="BWL41" s="543"/>
      <c r="BWM41" s="543"/>
      <c r="BWN41" s="543"/>
      <c r="BWO41" s="543"/>
      <c r="BWP41" s="543"/>
      <c r="BWQ41" s="543"/>
      <c r="BWR41" s="543"/>
      <c r="BWS41" s="543"/>
      <c r="BWT41" s="543"/>
      <c r="BWU41" s="543"/>
      <c r="BWV41" s="543"/>
      <c r="BWW41" s="543"/>
      <c r="BWX41" s="543"/>
      <c r="BWY41" s="543"/>
      <c r="BWZ41" s="543"/>
      <c r="BXA41" s="543"/>
      <c r="BXB41" s="543"/>
      <c r="BXC41" s="543"/>
      <c r="BXD41" s="543"/>
      <c r="BXE41" s="543"/>
      <c r="BXF41" s="543"/>
      <c r="BXG41" s="543"/>
      <c r="BXH41" s="543"/>
      <c r="BXI41" s="543"/>
      <c r="BXJ41" s="543"/>
      <c r="BXK41" s="543"/>
      <c r="BXL41" s="543"/>
      <c r="BXM41" s="543"/>
      <c r="BXN41" s="543"/>
      <c r="BXO41" s="543"/>
      <c r="BXP41" s="543"/>
      <c r="BXQ41" s="543"/>
      <c r="BXR41" s="543"/>
      <c r="BXS41" s="543"/>
      <c r="BXT41" s="543"/>
      <c r="BXU41" s="543"/>
      <c r="BXV41" s="543"/>
      <c r="BXW41" s="543"/>
      <c r="BXX41" s="543"/>
      <c r="BXY41" s="543"/>
      <c r="BXZ41" s="543"/>
      <c r="BYA41" s="543"/>
      <c r="BYB41" s="543"/>
      <c r="BYC41" s="543"/>
      <c r="BYD41" s="543"/>
      <c r="BYE41" s="543"/>
      <c r="BYF41" s="543"/>
      <c r="BYG41" s="543"/>
      <c r="BYH41" s="543"/>
      <c r="BYI41" s="543"/>
      <c r="BYJ41" s="543"/>
      <c r="BYK41" s="543"/>
      <c r="BYL41" s="543"/>
      <c r="BYM41" s="543"/>
      <c r="BYN41" s="543"/>
      <c r="BYO41" s="543"/>
      <c r="BYP41" s="543"/>
      <c r="BYQ41" s="543"/>
      <c r="BYR41" s="543"/>
      <c r="BYS41" s="543"/>
      <c r="BYT41" s="543"/>
      <c r="BYU41" s="543"/>
      <c r="BYV41" s="543"/>
      <c r="BYW41" s="543"/>
      <c r="BYX41" s="543"/>
      <c r="BYY41" s="543"/>
      <c r="BYZ41" s="543"/>
      <c r="BZA41" s="543"/>
      <c r="BZB41" s="543"/>
      <c r="BZC41" s="543"/>
      <c r="BZD41" s="543"/>
      <c r="BZE41" s="543"/>
      <c r="BZF41" s="543"/>
      <c r="BZG41" s="543"/>
      <c r="BZH41" s="543"/>
      <c r="BZI41" s="543"/>
      <c r="BZJ41" s="543"/>
      <c r="BZK41" s="543"/>
      <c r="BZL41" s="543"/>
      <c r="BZM41" s="543"/>
      <c r="BZN41" s="543"/>
      <c r="BZO41" s="543"/>
      <c r="BZP41" s="543"/>
      <c r="BZQ41" s="543"/>
      <c r="BZR41" s="543"/>
      <c r="BZS41" s="543"/>
      <c r="BZT41" s="543"/>
      <c r="BZU41" s="543"/>
      <c r="BZV41" s="543"/>
      <c r="BZW41" s="543"/>
      <c r="BZX41" s="543"/>
      <c r="BZY41" s="543"/>
      <c r="BZZ41" s="543"/>
      <c r="CAA41" s="543"/>
      <c r="CAB41" s="543"/>
      <c r="CAC41" s="543"/>
      <c r="CAD41" s="543"/>
      <c r="CAE41" s="543"/>
      <c r="CAF41" s="543"/>
      <c r="CAG41" s="543"/>
      <c r="CAH41" s="543"/>
      <c r="CAI41" s="543"/>
      <c r="CAJ41" s="543"/>
      <c r="CAK41" s="543"/>
      <c r="CAL41" s="543"/>
      <c r="CAM41" s="543"/>
      <c r="CAN41" s="543"/>
      <c r="CAO41" s="543"/>
      <c r="CAP41" s="543"/>
      <c r="CAQ41" s="543"/>
      <c r="CAR41" s="543"/>
      <c r="CAS41" s="543"/>
      <c r="CAT41" s="543"/>
      <c r="CAU41" s="543"/>
      <c r="CAV41" s="543"/>
      <c r="CAW41" s="543"/>
      <c r="CAX41" s="543"/>
      <c r="CAY41" s="543"/>
      <c r="CAZ41" s="543"/>
      <c r="CBA41" s="543"/>
      <c r="CBB41" s="543"/>
      <c r="CBC41" s="543"/>
      <c r="CBD41" s="543"/>
      <c r="CBE41" s="543"/>
      <c r="CBF41" s="543"/>
      <c r="CBG41" s="543"/>
      <c r="CBH41" s="543"/>
      <c r="CBI41" s="543"/>
      <c r="CBJ41" s="543"/>
      <c r="CBK41" s="543"/>
      <c r="CBL41" s="543"/>
      <c r="CBM41" s="543"/>
      <c r="CBN41" s="543"/>
      <c r="CBO41" s="543"/>
      <c r="CBP41" s="543"/>
      <c r="CBQ41" s="543"/>
      <c r="CBR41" s="543"/>
      <c r="CBS41" s="543"/>
      <c r="CBT41" s="543"/>
      <c r="CBU41" s="543"/>
      <c r="CBV41" s="543"/>
      <c r="CBW41" s="543"/>
      <c r="CBX41" s="543"/>
      <c r="CBY41" s="543"/>
      <c r="CBZ41" s="543"/>
      <c r="CCA41" s="543"/>
      <c r="CCB41" s="543"/>
      <c r="CCC41" s="543"/>
      <c r="CCD41" s="543"/>
      <c r="CCE41" s="543"/>
      <c r="CCF41" s="543"/>
      <c r="CCG41" s="543"/>
      <c r="CCH41" s="543"/>
      <c r="CCI41" s="543"/>
      <c r="CCJ41" s="543"/>
      <c r="CCK41" s="543"/>
      <c r="CCL41" s="543"/>
      <c r="CCM41" s="543"/>
      <c r="CCN41" s="543"/>
      <c r="CCO41" s="543"/>
      <c r="CCP41" s="543"/>
      <c r="CCQ41" s="543"/>
      <c r="CCR41" s="543"/>
      <c r="CCS41" s="543"/>
      <c r="CCT41" s="543"/>
      <c r="CCU41" s="543"/>
      <c r="CCV41" s="543"/>
      <c r="CCW41" s="543"/>
      <c r="CCX41" s="543"/>
      <c r="CCY41" s="543"/>
      <c r="CCZ41" s="543"/>
      <c r="CDA41" s="543"/>
      <c r="CDB41" s="543"/>
      <c r="CDC41" s="543"/>
      <c r="CDD41" s="543"/>
      <c r="CDE41" s="543"/>
      <c r="CDF41" s="543"/>
      <c r="CDG41" s="543"/>
      <c r="CDH41" s="543"/>
      <c r="CDI41" s="543"/>
      <c r="CDJ41" s="543"/>
      <c r="CDK41" s="543"/>
      <c r="CDL41" s="543"/>
      <c r="CDM41" s="543"/>
      <c r="CDN41" s="543"/>
      <c r="CDO41" s="543"/>
      <c r="CDP41" s="543"/>
      <c r="CDQ41" s="543"/>
      <c r="CDR41" s="543"/>
      <c r="CDS41" s="543"/>
      <c r="CDT41" s="543"/>
      <c r="CDU41" s="543"/>
      <c r="CDV41" s="543"/>
      <c r="CDW41" s="543"/>
      <c r="CDX41" s="543"/>
      <c r="CDY41" s="543"/>
      <c r="CDZ41" s="543"/>
      <c r="CEA41" s="543"/>
      <c r="CEB41" s="543"/>
      <c r="CEC41" s="543"/>
      <c r="CED41" s="543"/>
      <c r="CEE41" s="543"/>
      <c r="CEF41" s="543"/>
      <c r="CEG41" s="543"/>
      <c r="CEH41" s="543"/>
      <c r="CEI41" s="543"/>
      <c r="CEJ41" s="543"/>
      <c r="CEK41" s="543"/>
      <c r="CEL41" s="543"/>
      <c r="CEM41" s="543"/>
      <c r="CEN41" s="543"/>
      <c r="CEO41" s="543"/>
      <c r="CEP41" s="543"/>
      <c r="CEQ41" s="543"/>
      <c r="CER41" s="543"/>
      <c r="CES41" s="543"/>
      <c r="CET41" s="543"/>
      <c r="CEU41" s="543"/>
      <c r="CEV41" s="543"/>
      <c r="CEW41" s="543"/>
      <c r="CEX41" s="543"/>
      <c r="CEY41" s="543"/>
      <c r="CEZ41" s="543"/>
      <c r="CFA41" s="543"/>
      <c r="CFB41" s="543"/>
      <c r="CFC41" s="543"/>
      <c r="CFD41" s="543"/>
      <c r="CFE41" s="543"/>
      <c r="CFF41" s="543"/>
      <c r="CFG41" s="543"/>
      <c r="CFH41" s="543"/>
      <c r="CFI41" s="543"/>
      <c r="CFJ41" s="543"/>
      <c r="CFK41" s="543"/>
      <c r="CFL41" s="543"/>
      <c r="CFM41" s="543"/>
      <c r="CFN41" s="543"/>
      <c r="CFO41" s="543"/>
      <c r="CFP41" s="543"/>
      <c r="CFQ41" s="543"/>
      <c r="CFR41" s="543"/>
      <c r="CFS41" s="543"/>
      <c r="CFT41" s="543"/>
      <c r="CFU41" s="543"/>
      <c r="CFV41" s="543"/>
      <c r="CFW41" s="543"/>
      <c r="CFX41" s="543"/>
      <c r="CFY41" s="543"/>
      <c r="CFZ41" s="543"/>
      <c r="CGA41" s="543"/>
      <c r="CGB41" s="543"/>
      <c r="CGC41" s="543"/>
      <c r="CGD41" s="543"/>
      <c r="CGE41" s="543"/>
      <c r="CGF41" s="543"/>
      <c r="CGG41" s="543"/>
      <c r="CGH41" s="543"/>
      <c r="CGI41" s="543"/>
      <c r="CGJ41" s="543"/>
      <c r="CGK41" s="543"/>
      <c r="CGL41" s="543"/>
      <c r="CGM41" s="543"/>
      <c r="CGN41" s="543"/>
      <c r="CGO41" s="543"/>
      <c r="CGP41" s="543"/>
      <c r="CGQ41" s="543"/>
      <c r="CGR41" s="543"/>
      <c r="CGS41" s="543"/>
      <c r="CGT41" s="543"/>
      <c r="CGU41" s="543"/>
      <c r="CGV41" s="543"/>
      <c r="CGW41" s="543"/>
      <c r="CGX41" s="543"/>
      <c r="CGY41" s="543"/>
      <c r="CGZ41" s="543"/>
      <c r="CHA41" s="543"/>
      <c r="CHB41" s="543"/>
      <c r="CHC41" s="543"/>
      <c r="CHD41" s="543"/>
      <c r="CHE41" s="543"/>
      <c r="CHF41" s="543"/>
      <c r="CHG41" s="543"/>
      <c r="CHH41" s="543"/>
      <c r="CHI41" s="543"/>
      <c r="CHJ41" s="543"/>
      <c r="CHK41" s="543"/>
      <c r="CHL41" s="543"/>
      <c r="CHM41" s="543"/>
      <c r="CHN41" s="543"/>
      <c r="CHO41" s="543"/>
      <c r="CHP41" s="543"/>
      <c r="CHQ41" s="543"/>
      <c r="CHR41" s="543"/>
      <c r="CHS41" s="543"/>
      <c r="CHT41" s="543"/>
      <c r="CHU41" s="543"/>
      <c r="CHV41" s="543"/>
      <c r="CHW41" s="543"/>
      <c r="CHX41" s="543"/>
      <c r="CHY41" s="543"/>
      <c r="CHZ41" s="543"/>
      <c r="CIA41" s="543"/>
      <c r="CIB41" s="543"/>
      <c r="CIC41" s="543"/>
      <c r="CID41" s="543"/>
      <c r="CIE41" s="543"/>
      <c r="CIF41" s="543"/>
      <c r="CIG41" s="543"/>
      <c r="CIH41" s="543"/>
      <c r="CII41" s="543"/>
      <c r="CIJ41" s="543"/>
      <c r="CIK41" s="543"/>
      <c r="CIL41" s="543"/>
      <c r="CIM41" s="543"/>
      <c r="CIN41" s="543"/>
      <c r="CIO41" s="543"/>
      <c r="CIP41" s="543"/>
      <c r="CIQ41" s="543"/>
      <c r="CIR41" s="543"/>
      <c r="CIS41" s="543"/>
      <c r="CIT41" s="543"/>
      <c r="CIU41" s="543"/>
      <c r="CIV41" s="543"/>
      <c r="CIW41" s="543"/>
      <c r="CIX41" s="543"/>
      <c r="CIY41" s="543"/>
      <c r="CIZ41" s="543"/>
      <c r="CJA41" s="543"/>
      <c r="CJB41" s="543"/>
      <c r="CJC41" s="543"/>
      <c r="CJD41" s="543"/>
      <c r="CJE41" s="543"/>
      <c r="CJF41" s="543"/>
      <c r="CJG41" s="543"/>
      <c r="CJH41" s="543"/>
      <c r="CJI41" s="543"/>
      <c r="CJJ41" s="543"/>
      <c r="CJK41" s="543"/>
      <c r="CJL41" s="543"/>
      <c r="CJM41" s="543"/>
      <c r="CJN41" s="543"/>
      <c r="CJO41" s="543"/>
      <c r="CJP41" s="543"/>
      <c r="CJQ41" s="543"/>
      <c r="CJR41" s="543"/>
      <c r="CJS41" s="543"/>
      <c r="CJT41" s="543"/>
      <c r="CJU41" s="543"/>
      <c r="CJV41" s="543"/>
      <c r="CJW41" s="543"/>
      <c r="CJX41" s="543"/>
      <c r="CJY41" s="543"/>
      <c r="CJZ41" s="543"/>
      <c r="CKA41" s="543"/>
      <c r="CKB41" s="543"/>
      <c r="CKC41" s="543"/>
      <c r="CKD41" s="543"/>
      <c r="CKE41" s="543"/>
      <c r="CKF41" s="543"/>
      <c r="CKG41" s="543"/>
      <c r="CKH41" s="543"/>
      <c r="CKI41" s="543"/>
      <c r="CKJ41" s="543"/>
      <c r="CKK41" s="543"/>
      <c r="CKL41" s="543"/>
      <c r="CKM41" s="543"/>
      <c r="CKN41" s="543"/>
      <c r="CKO41" s="543"/>
      <c r="CKP41" s="543"/>
      <c r="CKQ41" s="543"/>
      <c r="CKR41" s="543"/>
      <c r="CKS41" s="543"/>
      <c r="CKT41" s="543"/>
      <c r="CKU41" s="543"/>
      <c r="CKV41" s="543"/>
      <c r="CKW41" s="543"/>
      <c r="CKX41" s="543"/>
      <c r="CKY41" s="543"/>
      <c r="CKZ41" s="543"/>
      <c r="CLA41" s="543"/>
      <c r="CLB41" s="543"/>
      <c r="CLC41" s="543"/>
      <c r="CLD41" s="543"/>
      <c r="CLE41" s="543"/>
      <c r="CLF41" s="543"/>
      <c r="CLG41" s="543"/>
      <c r="CLH41" s="543"/>
      <c r="CLI41" s="543"/>
      <c r="CLJ41" s="543"/>
      <c r="CLK41" s="543"/>
      <c r="CLL41" s="543"/>
      <c r="CLM41" s="543"/>
      <c r="CLN41" s="543"/>
      <c r="CLO41" s="543"/>
      <c r="CLP41" s="543"/>
      <c r="CLQ41" s="543"/>
      <c r="CLR41" s="543"/>
      <c r="CLS41" s="543"/>
      <c r="CLT41" s="543"/>
      <c r="CLU41" s="543"/>
      <c r="CLV41" s="543"/>
      <c r="CLW41" s="543"/>
      <c r="CLX41" s="543"/>
      <c r="CLY41" s="543"/>
      <c r="CLZ41" s="543"/>
      <c r="CMA41" s="543"/>
      <c r="CMB41" s="543"/>
      <c r="CMC41" s="543"/>
      <c r="CMD41" s="543"/>
      <c r="CME41" s="543"/>
      <c r="CMF41" s="543"/>
      <c r="CMG41" s="543"/>
      <c r="CMH41" s="543"/>
      <c r="CMI41" s="543"/>
      <c r="CMJ41" s="543"/>
      <c r="CMK41" s="543"/>
      <c r="CML41" s="543"/>
      <c r="CMM41" s="543"/>
      <c r="CMN41" s="543"/>
      <c r="CMO41" s="543"/>
      <c r="CMP41" s="543"/>
      <c r="CMQ41" s="543"/>
      <c r="CMR41" s="543"/>
      <c r="CMS41" s="543"/>
      <c r="CMT41" s="543"/>
      <c r="CMU41" s="543"/>
      <c r="CMV41" s="543"/>
      <c r="CMW41" s="543"/>
      <c r="CMX41" s="543"/>
      <c r="CMY41" s="543"/>
      <c r="CMZ41" s="543"/>
      <c r="CNA41" s="543"/>
      <c r="CNB41" s="543"/>
      <c r="CNC41" s="543"/>
      <c r="CND41" s="543"/>
      <c r="CNE41" s="543"/>
      <c r="CNF41" s="543"/>
      <c r="CNG41" s="543"/>
      <c r="CNH41" s="543"/>
      <c r="CNI41" s="543"/>
      <c r="CNJ41" s="543"/>
      <c r="CNK41" s="543"/>
      <c r="CNL41" s="543"/>
      <c r="CNM41" s="543"/>
      <c r="CNN41" s="543"/>
      <c r="CNO41" s="543"/>
      <c r="CNP41" s="543"/>
      <c r="CNQ41" s="543"/>
      <c r="CNR41" s="543"/>
      <c r="CNS41" s="543"/>
      <c r="CNT41" s="543"/>
      <c r="CNU41" s="543"/>
      <c r="CNV41" s="543"/>
      <c r="CNW41" s="543"/>
      <c r="CNX41" s="543"/>
      <c r="CNY41" s="543"/>
      <c r="CNZ41" s="543"/>
      <c r="COA41" s="543"/>
      <c r="COB41" s="543"/>
      <c r="COC41" s="543"/>
      <c r="COD41" s="543"/>
      <c r="COE41" s="543"/>
      <c r="COF41" s="543"/>
      <c r="COG41" s="543"/>
      <c r="COH41" s="543"/>
      <c r="COI41" s="543"/>
      <c r="COJ41" s="543"/>
      <c r="COK41" s="543"/>
      <c r="COL41" s="543"/>
      <c r="COM41" s="543"/>
      <c r="CON41" s="543"/>
      <c r="COO41" s="543"/>
      <c r="COP41" s="543"/>
      <c r="COQ41" s="543"/>
      <c r="COR41" s="543"/>
      <c r="COS41" s="543"/>
      <c r="COT41" s="543"/>
      <c r="COU41" s="543"/>
      <c r="COV41" s="543"/>
      <c r="COW41" s="543"/>
      <c r="COX41" s="543"/>
      <c r="COY41" s="543"/>
      <c r="COZ41" s="543"/>
      <c r="CPA41" s="543"/>
      <c r="CPB41" s="543"/>
      <c r="CPC41" s="543"/>
      <c r="CPD41" s="543"/>
      <c r="CPE41" s="543"/>
      <c r="CPF41" s="543"/>
      <c r="CPG41" s="543"/>
      <c r="CPH41" s="543"/>
      <c r="CPI41" s="543"/>
      <c r="CPJ41" s="543"/>
      <c r="CPK41" s="543"/>
      <c r="CPL41" s="543"/>
      <c r="CPM41" s="543"/>
      <c r="CPN41" s="543"/>
      <c r="CPO41" s="543"/>
      <c r="CPP41" s="543"/>
      <c r="CPQ41" s="543"/>
      <c r="CPR41" s="543"/>
      <c r="CPS41" s="543"/>
      <c r="CPT41" s="543"/>
      <c r="CPU41" s="543"/>
      <c r="CPV41" s="543"/>
      <c r="CPW41" s="543"/>
      <c r="CPX41" s="543"/>
      <c r="CPY41" s="543"/>
      <c r="CPZ41" s="543"/>
      <c r="CQA41" s="543"/>
      <c r="CQB41" s="543"/>
      <c r="CQC41" s="543"/>
      <c r="CQD41" s="543"/>
      <c r="CQE41" s="543"/>
      <c r="CQF41" s="543"/>
      <c r="CQG41" s="543"/>
      <c r="CQH41" s="543"/>
      <c r="CQI41" s="543"/>
      <c r="CQJ41" s="543"/>
      <c r="CQK41" s="543"/>
      <c r="CQL41" s="543"/>
      <c r="CQM41" s="543"/>
      <c r="CQN41" s="543"/>
      <c r="CQO41" s="543"/>
      <c r="CQP41" s="543"/>
      <c r="CQQ41" s="543"/>
      <c r="CQR41" s="543"/>
      <c r="CQS41" s="543"/>
      <c r="CQT41" s="543"/>
      <c r="CQU41" s="543"/>
      <c r="CQV41" s="543"/>
      <c r="CQW41" s="543"/>
      <c r="CQX41" s="543"/>
      <c r="CQY41" s="543"/>
      <c r="CQZ41" s="543"/>
      <c r="CRA41" s="543"/>
      <c r="CRB41" s="543"/>
      <c r="CRC41" s="543"/>
      <c r="CRD41" s="543"/>
      <c r="CRE41" s="543"/>
      <c r="CRF41" s="543"/>
      <c r="CRG41" s="543"/>
      <c r="CRH41" s="543"/>
      <c r="CRI41" s="543"/>
      <c r="CRJ41" s="543"/>
      <c r="CRK41" s="543"/>
      <c r="CRL41" s="543"/>
      <c r="CRM41" s="543"/>
      <c r="CRN41" s="543"/>
      <c r="CRO41" s="543"/>
      <c r="CRP41" s="543"/>
      <c r="CRQ41" s="543"/>
      <c r="CRR41" s="543"/>
      <c r="CRS41" s="543"/>
      <c r="CRT41" s="543"/>
      <c r="CRU41" s="543"/>
      <c r="CRV41" s="543"/>
      <c r="CRW41" s="543"/>
      <c r="CRX41" s="543"/>
      <c r="CRY41" s="543"/>
      <c r="CRZ41" s="543"/>
      <c r="CSA41" s="543"/>
      <c r="CSB41" s="543"/>
      <c r="CSC41" s="543"/>
      <c r="CSD41" s="543"/>
      <c r="CSE41" s="543"/>
      <c r="CSF41" s="543"/>
      <c r="CSG41" s="543"/>
      <c r="CSH41" s="543"/>
      <c r="CSI41" s="543"/>
      <c r="CSJ41" s="543"/>
      <c r="CSK41" s="543"/>
      <c r="CSL41" s="543"/>
      <c r="CSM41" s="543"/>
      <c r="CSN41" s="543"/>
      <c r="CSO41" s="543"/>
      <c r="CSP41" s="543"/>
      <c r="CSQ41" s="543"/>
      <c r="CSR41" s="543"/>
      <c r="CSS41" s="543"/>
      <c r="CST41" s="543"/>
      <c r="CSU41" s="543"/>
      <c r="CSV41" s="543"/>
      <c r="CSW41" s="543"/>
      <c r="CSX41" s="543"/>
      <c r="CSY41" s="543"/>
      <c r="CSZ41" s="543"/>
      <c r="CTA41" s="543"/>
      <c r="CTB41" s="543"/>
      <c r="CTC41" s="543"/>
      <c r="CTD41" s="543"/>
      <c r="CTE41" s="543"/>
      <c r="CTF41" s="543"/>
      <c r="CTG41" s="543"/>
      <c r="CTH41" s="543"/>
      <c r="CTI41" s="543"/>
      <c r="CTJ41" s="543"/>
      <c r="CTK41" s="543"/>
      <c r="CTL41" s="543"/>
      <c r="CTM41" s="543"/>
      <c r="CTN41" s="543"/>
      <c r="CTO41" s="543"/>
      <c r="CTP41" s="543"/>
      <c r="CTQ41" s="543"/>
      <c r="CTR41" s="543"/>
      <c r="CTS41" s="543"/>
      <c r="CTT41" s="543"/>
      <c r="CTU41" s="543"/>
      <c r="CTV41" s="543"/>
      <c r="CTW41" s="543"/>
      <c r="CTX41" s="543"/>
      <c r="CTY41" s="543"/>
      <c r="CTZ41" s="543"/>
      <c r="CUA41" s="543"/>
      <c r="CUB41" s="543"/>
      <c r="CUC41" s="543"/>
      <c r="CUD41" s="543"/>
      <c r="CUE41" s="543"/>
      <c r="CUF41" s="543"/>
      <c r="CUG41" s="543"/>
      <c r="CUH41" s="543"/>
      <c r="CUI41" s="543"/>
      <c r="CUJ41" s="543"/>
      <c r="CUK41" s="543"/>
      <c r="CUL41" s="543"/>
      <c r="CUM41" s="543"/>
      <c r="CUN41" s="543"/>
      <c r="CUO41" s="543"/>
      <c r="CUP41" s="543"/>
      <c r="CUQ41" s="543"/>
      <c r="CUR41" s="543"/>
      <c r="CUS41" s="543"/>
      <c r="CUT41" s="543"/>
      <c r="CUU41" s="543"/>
      <c r="CUV41" s="543"/>
      <c r="CUW41" s="543"/>
      <c r="CUX41" s="543"/>
      <c r="CUY41" s="543"/>
      <c r="CUZ41" s="543"/>
      <c r="CVA41" s="543"/>
      <c r="CVB41" s="543"/>
      <c r="CVC41" s="543"/>
      <c r="CVD41" s="543"/>
      <c r="CVE41" s="543"/>
      <c r="CVF41" s="543"/>
      <c r="CVG41" s="543"/>
      <c r="CVH41" s="543"/>
      <c r="CVI41" s="543"/>
      <c r="CVJ41" s="543"/>
      <c r="CVK41" s="543"/>
      <c r="CVL41" s="543"/>
      <c r="CVM41" s="543"/>
      <c r="CVN41" s="543"/>
      <c r="CVO41" s="543"/>
      <c r="CVP41" s="543"/>
      <c r="CVQ41" s="543"/>
      <c r="CVR41" s="543"/>
      <c r="CVS41" s="543"/>
      <c r="CVT41" s="543"/>
      <c r="CVU41" s="543"/>
      <c r="CVV41" s="543"/>
      <c r="CVW41" s="543"/>
      <c r="CVX41" s="543"/>
      <c r="CVY41" s="543"/>
      <c r="CVZ41" s="543"/>
      <c r="CWA41" s="543"/>
      <c r="CWB41" s="543"/>
      <c r="CWC41" s="543"/>
      <c r="CWD41" s="543"/>
      <c r="CWE41" s="543"/>
      <c r="CWF41" s="543"/>
      <c r="CWG41" s="543"/>
      <c r="CWH41" s="543"/>
      <c r="CWI41" s="543"/>
      <c r="CWJ41" s="543"/>
      <c r="CWK41" s="543"/>
      <c r="CWL41" s="543"/>
      <c r="CWM41" s="543"/>
      <c r="CWN41" s="543"/>
      <c r="CWO41" s="543"/>
      <c r="CWP41" s="543"/>
      <c r="CWQ41" s="543"/>
      <c r="CWR41" s="543"/>
      <c r="CWS41" s="543"/>
      <c r="CWT41" s="543"/>
      <c r="CWU41" s="543"/>
      <c r="CWV41" s="543"/>
      <c r="CWW41" s="543"/>
      <c r="CWX41" s="543"/>
      <c r="CWY41" s="543"/>
      <c r="CWZ41" s="543"/>
      <c r="CXA41" s="543"/>
      <c r="CXB41" s="543"/>
      <c r="CXC41" s="543"/>
      <c r="CXD41" s="543"/>
      <c r="CXE41" s="543"/>
      <c r="CXF41" s="543"/>
      <c r="CXG41" s="543"/>
      <c r="CXH41" s="543"/>
      <c r="CXI41" s="543"/>
      <c r="CXJ41" s="543"/>
      <c r="CXK41" s="543"/>
      <c r="CXL41" s="543"/>
      <c r="CXM41" s="543"/>
      <c r="CXN41" s="543"/>
      <c r="CXO41" s="543"/>
      <c r="CXP41" s="543"/>
      <c r="CXQ41" s="543"/>
      <c r="CXR41" s="543"/>
      <c r="CXS41" s="543"/>
      <c r="CXT41" s="543"/>
      <c r="CXU41" s="543"/>
      <c r="CXV41" s="543"/>
      <c r="CXW41" s="543"/>
      <c r="CXX41" s="543"/>
      <c r="CXY41" s="543"/>
      <c r="CXZ41" s="543"/>
      <c r="CYA41" s="543"/>
      <c r="CYB41" s="543"/>
      <c r="CYC41" s="543"/>
      <c r="CYD41" s="543"/>
      <c r="CYE41" s="543"/>
      <c r="CYF41" s="543"/>
      <c r="CYG41" s="543"/>
      <c r="CYH41" s="543"/>
      <c r="CYI41" s="543"/>
      <c r="CYJ41" s="543"/>
      <c r="CYK41" s="543"/>
      <c r="CYL41" s="543"/>
      <c r="CYM41" s="543"/>
      <c r="CYN41" s="543"/>
      <c r="CYO41" s="543"/>
      <c r="CYP41" s="543"/>
      <c r="CYQ41" s="543"/>
      <c r="CYR41" s="543"/>
      <c r="CYS41" s="543"/>
      <c r="CYT41" s="543"/>
      <c r="CYU41" s="543"/>
      <c r="CYV41" s="543"/>
      <c r="CYW41" s="543"/>
      <c r="CYX41" s="543"/>
      <c r="CYY41" s="543"/>
      <c r="CYZ41" s="543"/>
      <c r="CZA41" s="543"/>
      <c r="CZB41" s="543"/>
      <c r="CZC41" s="543"/>
      <c r="CZD41" s="543"/>
      <c r="CZE41" s="543"/>
      <c r="CZF41" s="543"/>
      <c r="CZG41" s="543"/>
      <c r="CZH41" s="543"/>
      <c r="CZI41" s="543"/>
      <c r="CZJ41" s="543"/>
      <c r="CZK41" s="543"/>
      <c r="CZL41" s="543"/>
      <c r="CZM41" s="543"/>
      <c r="CZN41" s="543"/>
      <c r="CZO41" s="543"/>
      <c r="CZP41" s="543"/>
      <c r="CZQ41" s="543"/>
      <c r="CZR41" s="543"/>
      <c r="CZS41" s="543"/>
      <c r="CZT41" s="543"/>
      <c r="CZU41" s="543"/>
      <c r="CZV41" s="543"/>
      <c r="CZW41" s="543"/>
      <c r="CZX41" s="543"/>
      <c r="CZY41" s="543"/>
      <c r="CZZ41" s="543"/>
      <c r="DAA41" s="543"/>
      <c r="DAB41" s="543"/>
      <c r="DAC41" s="543"/>
      <c r="DAD41" s="543"/>
      <c r="DAE41" s="543"/>
      <c r="DAF41" s="543"/>
      <c r="DAG41" s="543"/>
      <c r="DAH41" s="543"/>
      <c r="DAI41" s="543"/>
      <c r="DAJ41" s="543"/>
      <c r="DAK41" s="543"/>
      <c r="DAL41" s="543"/>
      <c r="DAM41" s="543"/>
      <c r="DAN41" s="543"/>
      <c r="DAO41" s="543"/>
      <c r="DAP41" s="543"/>
      <c r="DAQ41" s="543"/>
      <c r="DAR41" s="543"/>
      <c r="DAS41" s="543"/>
      <c r="DAT41" s="543"/>
      <c r="DAU41" s="543"/>
      <c r="DAV41" s="543"/>
      <c r="DAW41" s="543"/>
      <c r="DAX41" s="543"/>
      <c r="DAY41" s="543"/>
      <c r="DAZ41" s="543"/>
      <c r="DBA41" s="543"/>
      <c r="DBB41" s="543"/>
      <c r="DBC41" s="543"/>
      <c r="DBD41" s="543"/>
      <c r="DBE41" s="543"/>
      <c r="DBF41" s="543"/>
      <c r="DBG41" s="543"/>
      <c r="DBH41" s="543"/>
      <c r="DBI41" s="543"/>
      <c r="DBJ41" s="543"/>
      <c r="DBK41" s="543"/>
      <c r="DBL41" s="543"/>
      <c r="DBM41" s="543"/>
      <c r="DBN41" s="543"/>
      <c r="DBO41" s="543"/>
      <c r="DBP41" s="543"/>
      <c r="DBQ41" s="543"/>
      <c r="DBR41" s="543"/>
      <c r="DBS41" s="543"/>
      <c r="DBT41" s="543"/>
      <c r="DBU41" s="543"/>
      <c r="DBV41" s="543"/>
      <c r="DBW41" s="543"/>
      <c r="DBX41" s="543"/>
      <c r="DBY41" s="543"/>
      <c r="DBZ41" s="543"/>
      <c r="DCA41" s="543"/>
      <c r="DCB41" s="543"/>
      <c r="DCC41" s="543"/>
      <c r="DCD41" s="543"/>
      <c r="DCE41" s="543"/>
      <c r="DCF41" s="543"/>
      <c r="DCG41" s="543"/>
      <c r="DCH41" s="543"/>
      <c r="DCI41" s="543"/>
      <c r="DCJ41" s="543"/>
      <c r="DCK41" s="543"/>
      <c r="DCL41" s="543"/>
      <c r="DCM41" s="543"/>
      <c r="DCN41" s="543"/>
      <c r="DCO41" s="543"/>
      <c r="DCP41" s="543"/>
      <c r="DCQ41" s="543"/>
      <c r="DCR41" s="543"/>
      <c r="DCS41" s="543"/>
      <c r="DCT41" s="543"/>
      <c r="DCU41" s="543"/>
      <c r="DCV41" s="543"/>
      <c r="DCW41" s="543"/>
      <c r="DCX41" s="543"/>
      <c r="DCY41" s="543"/>
      <c r="DCZ41" s="543"/>
      <c r="DDA41" s="543"/>
      <c r="DDB41" s="543"/>
      <c r="DDC41" s="543"/>
      <c r="DDD41" s="543"/>
      <c r="DDE41" s="543"/>
      <c r="DDF41" s="543"/>
      <c r="DDG41" s="543"/>
      <c r="DDH41" s="543"/>
      <c r="DDI41" s="543"/>
      <c r="DDJ41" s="543"/>
      <c r="DDK41" s="543"/>
      <c r="DDL41" s="543"/>
      <c r="DDM41" s="543"/>
      <c r="DDN41" s="543"/>
      <c r="DDO41" s="543"/>
      <c r="DDP41" s="543"/>
      <c r="DDQ41" s="543"/>
      <c r="DDR41" s="543"/>
      <c r="DDS41" s="543"/>
      <c r="DDT41" s="543"/>
      <c r="DDU41" s="543"/>
      <c r="DDV41" s="543"/>
      <c r="DDW41" s="543"/>
      <c r="DDX41" s="543"/>
      <c r="DDY41" s="543"/>
      <c r="DDZ41" s="543"/>
      <c r="DEA41" s="543"/>
      <c r="DEB41" s="543"/>
      <c r="DEC41" s="543"/>
      <c r="DED41" s="543"/>
      <c r="DEE41" s="543"/>
      <c r="DEF41" s="543"/>
      <c r="DEG41" s="543"/>
      <c r="DEH41" s="543"/>
      <c r="DEI41" s="543"/>
      <c r="DEJ41" s="543"/>
      <c r="DEK41" s="543"/>
      <c r="DEL41" s="543"/>
      <c r="DEM41" s="543"/>
      <c r="DEN41" s="543"/>
      <c r="DEO41" s="543"/>
      <c r="DEP41" s="543"/>
      <c r="DEQ41" s="543"/>
      <c r="DER41" s="543"/>
      <c r="DES41" s="543"/>
      <c r="DET41" s="543"/>
      <c r="DEU41" s="543"/>
      <c r="DEV41" s="543"/>
      <c r="DEW41" s="543"/>
      <c r="DEX41" s="543"/>
      <c r="DEY41" s="543"/>
      <c r="DEZ41" s="543"/>
      <c r="DFA41" s="543"/>
      <c r="DFB41" s="543"/>
      <c r="DFC41" s="543"/>
      <c r="DFD41" s="543"/>
      <c r="DFE41" s="543"/>
      <c r="DFF41" s="543"/>
      <c r="DFG41" s="543"/>
      <c r="DFH41" s="543"/>
      <c r="DFI41" s="543"/>
      <c r="DFJ41" s="543"/>
      <c r="DFK41" s="543"/>
      <c r="DFL41" s="543"/>
      <c r="DFM41" s="543"/>
      <c r="DFN41" s="543"/>
      <c r="DFO41" s="543"/>
      <c r="DFP41" s="543"/>
      <c r="DFQ41" s="543"/>
      <c r="DFR41" s="543"/>
      <c r="DFS41" s="543"/>
      <c r="DFT41" s="543"/>
      <c r="DFU41" s="543"/>
      <c r="DFV41" s="543"/>
      <c r="DFW41" s="543"/>
      <c r="DFX41" s="543"/>
      <c r="DFY41" s="543"/>
      <c r="DFZ41" s="543"/>
      <c r="DGA41" s="543"/>
      <c r="DGB41" s="543"/>
      <c r="DGC41" s="543"/>
      <c r="DGD41" s="543"/>
      <c r="DGE41" s="543"/>
      <c r="DGF41" s="543"/>
      <c r="DGG41" s="543"/>
      <c r="DGH41" s="543"/>
      <c r="DGI41" s="543"/>
      <c r="DGJ41" s="543"/>
      <c r="DGK41" s="543"/>
      <c r="DGL41" s="543"/>
      <c r="DGM41" s="543"/>
      <c r="DGN41" s="543"/>
      <c r="DGO41" s="543"/>
      <c r="DGP41" s="543"/>
      <c r="DGQ41" s="543"/>
      <c r="DGR41" s="543"/>
      <c r="DGS41" s="543"/>
      <c r="DGT41" s="543"/>
      <c r="DGU41" s="543"/>
      <c r="DGV41" s="543"/>
      <c r="DGW41" s="543"/>
      <c r="DGX41" s="543"/>
      <c r="DGY41" s="543"/>
      <c r="DGZ41" s="543"/>
      <c r="DHA41" s="543"/>
      <c r="DHB41" s="543"/>
      <c r="DHC41" s="543"/>
      <c r="DHD41" s="543"/>
      <c r="DHE41" s="543"/>
      <c r="DHF41" s="543"/>
      <c r="DHG41" s="543"/>
      <c r="DHH41" s="543"/>
      <c r="DHI41" s="543"/>
      <c r="DHJ41" s="543"/>
      <c r="DHK41" s="543"/>
      <c r="DHL41" s="543"/>
      <c r="DHM41" s="543"/>
      <c r="DHN41" s="543"/>
      <c r="DHO41" s="543"/>
      <c r="DHP41" s="543"/>
      <c r="DHQ41" s="543"/>
      <c r="DHR41" s="543"/>
      <c r="DHS41" s="543"/>
      <c r="DHT41" s="543"/>
      <c r="DHU41" s="543"/>
      <c r="DHV41" s="543"/>
      <c r="DHW41" s="543"/>
      <c r="DHX41" s="543"/>
      <c r="DHY41" s="543"/>
      <c r="DHZ41" s="543"/>
      <c r="DIA41" s="543"/>
      <c r="DIB41" s="543"/>
      <c r="DIC41" s="543"/>
      <c r="DID41" s="543"/>
      <c r="DIE41" s="543"/>
      <c r="DIF41" s="543"/>
      <c r="DIG41" s="543"/>
      <c r="DIH41" s="543"/>
      <c r="DII41" s="543"/>
      <c r="DIJ41" s="543"/>
      <c r="DIK41" s="543"/>
      <c r="DIL41" s="543"/>
      <c r="DIM41" s="543"/>
      <c r="DIN41" s="543"/>
      <c r="DIO41" s="543"/>
      <c r="DIP41" s="543"/>
      <c r="DIQ41" s="543"/>
      <c r="DIR41" s="543"/>
      <c r="DIS41" s="543"/>
      <c r="DIT41" s="543"/>
      <c r="DIU41" s="543"/>
      <c r="DIV41" s="543"/>
      <c r="DIW41" s="543"/>
      <c r="DIX41" s="543"/>
      <c r="DIY41" s="543"/>
      <c r="DIZ41" s="543"/>
      <c r="DJA41" s="543"/>
      <c r="DJB41" s="543"/>
      <c r="DJC41" s="543"/>
      <c r="DJD41" s="543"/>
      <c r="DJE41" s="543"/>
      <c r="DJF41" s="543"/>
      <c r="DJG41" s="543"/>
      <c r="DJH41" s="543"/>
      <c r="DJI41" s="543"/>
      <c r="DJJ41" s="543"/>
      <c r="DJK41" s="543"/>
      <c r="DJL41" s="543"/>
      <c r="DJM41" s="543"/>
      <c r="DJN41" s="543"/>
      <c r="DJO41" s="543"/>
      <c r="DJP41" s="543"/>
      <c r="DJQ41" s="543"/>
      <c r="DJR41" s="543"/>
      <c r="DJS41" s="543"/>
      <c r="DJT41" s="543"/>
      <c r="DJU41" s="543"/>
      <c r="DJV41" s="543"/>
      <c r="DJW41" s="543"/>
      <c r="DJX41" s="543"/>
      <c r="DJY41" s="543"/>
      <c r="DJZ41" s="543"/>
      <c r="DKA41" s="543"/>
      <c r="DKB41" s="543"/>
      <c r="DKC41" s="543"/>
      <c r="DKD41" s="543"/>
      <c r="DKE41" s="543"/>
      <c r="DKF41" s="543"/>
      <c r="DKG41" s="543"/>
      <c r="DKH41" s="543"/>
      <c r="DKI41" s="543"/>
      <c r="DKJ41" s="543"/>
      <c r="DKK41" s="543"/>
      <c r="DKL41" s="543"/>
      <c r="DKM41" s="543"/>
      <c r="DKN41" s="543"/>
      <c r="DKO41" s="543"/>
      <c r="DKP41" s="543"/>
      <c r="DKQ41" s="543"/>
      <c r="DKR41" s="543"/>
      <c r="DKS41" s="543"/>
      <c r="DKT41" s="543"/>
      <c r="DKU41" s="543"/>
      <c r="DKV41" s="543"/>
      <c r="DKW41" s="543"/>
      <c r="DKX41" s="543"/>
      <c r="DKY41" s="543"/>
      <c r="DKZ41" s="543"/>
      <c r="DLA41" s="543"/>
      <c r="DLB41" s="543"/>
      <c r="DLC41" s="543"/>
      <c r="DLD41" s="543"/>
      <c r="DLE41" s="543"/>
      <c r="DLF41" s="543"/>
      <c r="DLG41" s="543"/>
      <c r="DLH41" s="543"/>
      <c r="DLI41" s="543"/>
      <c r="DLJ41" s="543"/>
      <c r="DLK41" s="543"/>
      <c r="DLL41" s="543"/>
      <c r="DLM41" s="543"/>
      <c r="DLN41" s="543"/>
      <c r="DLO41" s="543"/>
      <c r="DLP41" s="543"/>
      <c r="DLQ41" s="543"/>
      <c r="DLR41" s="543"/>
      <c r="DLS41" s="543"/>
      <c r="DLT41" s="543"/>
      <c r="DLU41" s="543"/>
      <c r="DLV41" s="543"/>
      <c r="DLW41" s="543"/>
      <c r="DLX41" s="543"/>
      <c r="DLY41" s="543"/>
      <c r="DLZ41" s="543"/>
      <c r="DMA41" s="543"/>
      <c r="DMB41" s="543"/>
      <c r="DMC41" s="543"/>
      <c r="DMD41" s="543"/>
      <c r="DME41" s="543"/>
      <c r="DMF41" s="543"/>
      <c r="DMG41" s="543"/>
      <c r="DMH41" s="543"/>
      <c r="DMI41" s="543"/>
      <c r="DMJ41" s="543"/>
      <c r="DMK41" s="543"/>
      <c r="DML41" s="543"/>
      <c r="DMM41" s="543"/>
      <c r="DMN41" s="543"/>
      <c r="DMO41" s="543"/>
      <c r="DMP41" s="543"/>
      <c r="DMQ41" s="543"/>
      <c r="DMR41" s="543"/>
      <c r="DMS41" s="543"/>
      <c r="DMT41" s="543"/>
      <c r="DMU41" s="543"/>
      <c r="DMV41" s="543"/>
      <c r="DMW41" s="543"/>
      <c r="DMX41" s="543"/>
      <c r="DMY41" s="543"/>
      <c r="DMZ41" s="543"/>
      <c r="DNA41" s="543"/>
      <c r="DNB41" s="543"/>
      <c r="DNC41" s="543"/>
      <c r="DND41" s="543"/>
      <c r="DNE41" s="543"/>
      <c r="DNF41" s="543"/>
      <c r="DNG41" s="543"/>
      <c r="DNH41" s="543"/>
      <c r="DNI41" s="543"/>
      <c r="DNJ41" s="543"/>
      <c r="DNK41" s="543"/>
      <c r="DNL41" s="543"/>
      <c r="DNM41" s="543"/>
      <c r="DNN41" s="543"/>
      <c r="DNO41" s="543"/>
      <c r="DNP41" s="543"/>
      <c r="DNQ41" s="543"/>
      <c r="DNR41" s="543"/>
      <c r="DNS41" s="543"/>
      <c r="DNT41" s="543"/>
      <c r="DNU41" s="543"/>
      <c r="DNV41" s="543"/>
      <c r="DNW41" s="543"/>
      <c r="DNX41" s="543"/>
      <c r="DNY41" s="543"/>
      <c r="DNZ41" s="543"/>
      <c r="DOA41" s="543"/>
      <c r="DOB41" s="543"/>
      <c r="DOC41" s="543"/>
      <c r="DOD41" s="543"/>
      <c r="DOE41" s="543"/>
      <c r="DOF41" s="543"/>
      <c r="DOG41" s="543"/>
      <c r="DOH41" s="543"/>
      <c r="DOI41" s="543"/>
      <c r="DOJ41" s="543"/>
      <c r="DOK41" s="543"/>
      <c r="DOL41" s="543"/>
      <c r="DOM41" s="543"/>
      <c r="DON41" s="543"/>
      <c r="DOO41" s="543"/>
      <c r="DOP41" s="543"/>
      <c r="DOQ41" s="543"/>
      <c r="DOR41" s="543"/>
      <c r="DOS41" s="543"/>
      <c r="DOT41" s="543"/>
      <c r="DOU41" s="543"/>
      <c r="DOV41" s="543"/>
      <c r="DOW41" s="543"/>
      <c r="DOX41" s="543"/>
      <c r="DOY41" s="543"/>
      <c r="DOZ41" s="543"/>
      <c r="DPA41" s="543"/>
      <c r="DPB41" s="543"/>
      <c r="DPC41" s="543"/>
      <c r="DPD41" s="543"/>
      <c r="DPE41" s="543"/>
      <c r="DPF41" s="543"/>
      <c r="DPG41" s="543"/>
      <c r="DPH41" s="543"/>
      <c r="DPI41" s="543"/>
      <c r="DPJ41" s="543"/>
      <c r="DPK41" s="543"/>
      <c r="DPL41" s="543"/>
      <c r="DPM41" s="543"/>
      <c r="DPN41" s="543"/>
      <c r="DPO41" s="543"/>
      <c r="DPP41" s="543"/>
      <c r="DPQ41" s="543"/>
      <c r="DPR41" s="543"/>
      <c r="DPS41" s="543"/>
      <c r="DPT41" s="543"/>
      <c r="DPU41" s="543"/>
      <c r="DPV41" s="543"/>
      <c r="DPW41" s="543"/>
      <c r="DPX41" s="543"/>
      <c r="DPY41" s="543"/>
      <c r="DPZ41" s="543"/>
      <c r="DQA41" s="543"/>
      <c r="DQB41" s="543"/>
      <c r="DQC41" s="543"/>
      <c r="DQD41" s="543"/>
      <c r="DQE41" s="543"/>
      <c r="DQF41" s="543"/>
      <c r="DQG41" s="543"/>
      <c r="DQH41" s="543"/>
      <c r="DQI41" s="543"/>
      <c r="DQJ41" s="543"/>
      <c r="DQK41" s="543"/>
      <c r="DQL41" s="543"/>
      <c r="DQM41" s="543"/>
      <c r="DQN41" s="543"/>
      <c r="DQO41" s="543"/>
      <c r="DQP41" s="543"/>
      <c r="DQQ41" s="543"/>
      <c r="DQR41" s="543"/>
      <c r="DQS41" s="543"/>
      <c r="DQT41" s="543"/>
      <c r="DQU41" s="543"/>
      <c r="DQV41" s="543"/>
      <c r="DQW41" s="543"/>
      <c r="DQX41" s="543"/>
      <c r="DQY41" s="543"/>
      <c r="DQZ41" s="543"/>
      <c r="DRA41" s="543"/>
      <c r="DRB41" s="543"/>
      <c r="DRC41" s="543"/>
      <c r="DRD41" s="543"/>
      <c r="DRE41" s="543"/>
      <c r="DRF41" s="543"/>
      <c r="DRG41" s="543"/>
      <c r="DRH41" s="543"/>
      <c r="DRI41" s="543"/>
      <c r="DRJ41" s="543"/>
      <c r="DRK41" s="543"/>
      <c r="DRL41" s="543"/>
      <c r="DRM41" s="543"/>
      <c r="DRN41" s="543"/>
      <c r="DRO41" s="543"/>
      <c r="DRP41" s="543"/>
      <c r="DRQ41" s="543"/>
      <c r="DRR41" s="543"/>
      <c r="DRS41" s="543"/>
      <c r="DRT41" s="543"/>
      <c r="DRU41" s="543"/>
      <c r="DRV41" s="543"/>
      <c r="DRW41" s="543"/>
      <c r="DRX41" s="543"/>
      <c r="DRY41" s="543"/>
      <c r="DRZ41" s="543"/>
      <c r="DSA41" s="543"/>
      <c r="DSB41" s="543"/>
      <c r="DSC41" s="543"/>
      <c r="DSD41" s="543"/>
      <c r="DSE41" s="543"/>
      <c r="DSF41" s="543"/>
      <c r="DSG41" s="543"/>
      <c r="DSH41" s="543"/>
      <c r="DSI41" s="543"/>
      <c r="DSJ41" s="543"/>
      <c r="DSK41" s="543"/>
      <c r="DSL41" s="543"/>
      <c r="DSM41" s="543"/>
      <c r="DSN41" s="543"/>
      <c r="DSO41" s="543"/>
      <c r="DSP41" s="543"/>
      <c r="DSQ41" s="543"/>
      <c r="DSR41" s="543"/>
      <c r="DSS41" s="543"/>
      <c r="DST41" s="543"/>
      <c r="DSU41" s="543"/>
      <c r="DSV41" s="543"/>
      <c r="DSW41" s="543"/>
      <c r="DSX41" s="543"/>
      <c r="DSY41" s="543"/>
      <c r="DSZ41" s="543"/>
      <c r="DTA41" s="543"/>
      <c r="DTB41" s="543"/>
      <c r="DTC41" s="543"/>
      <c r="DTD41" s="543"/>
      <c r="DTE41" s="543"/>
      <c r="DTF41" s="543"/>
      <c r="DTG41" s="543"/>
      <c r="DTH41" s="543"/>
      <c r="DTI41" s="543"/>
      <c r="DTJ41" s="543"/>
      <c r="DTK41" s="543"/>
      <c r="DTL41" s="543"/>
      <c r="DTM41" s="543"/>
      <c r="DTN41" s="543"/>
      <c r="DTO41" s="543"/>
      <c r="DTP41" s="543"/>
      <c r="DTQ41" s="543"/>
      <c r="DTR41" s="543"/>
      <c r="DTS41" s="543"/>
      <c r="DTT41" s="543"/>
      <c r="DTU41" s="543"/>
      <c r="DTV41" s="543"/>
      <c r="DTW41" s="543"/>
      <c r="DTX41" s="543"/>
      <c r="DTY41" s="543"/>
      <c r="DTZ41" s="543"/>
      <c r="DUA41" s="543"/>
      <c r="DUB41" s="543"/>
      <c r="DUC41" s="543"/>
      <c r="DUD41" s="543"/>
      <c r="DUE41" s="543"/>
      <c r="DUF41" s="543"/>
      <c r="DUG41" s="543"/>
      <c r="DUH41" s="543"/>
      <c r="DUI41" s="543"/>
      <c r="DUJ41" s="543"/>
      <c r="DUK41" s="543"/>
      <c r="DUL41" s="543"/>
      <c r="DUM41" s="543"/>
      <c r="DUN41" s="543"/>
      <c r="DUO41" s="543"/>
      <c r="DUP41" s="543"/>
      <c r="DUQ41" s="543"/>
      <c r="DUR41" s="543"/>
      <c r="DUS41" s="543"/>
      <c r="DUT41" s="543"/>
      <c r="DUU41" s="543"/>
      <c r="DUV41" s="543"/>
      <c r="DUW41" s="543"/>
      <c r="DUX41" s="543"/>
      <c r="DUY41" s="543"/>
      <c r="DUZ41" s="543"/>
      <c r="DVA41" s="543"/>
      <c r="DVB41" s="543"/>
      <c r="DVC41" s="543"/>
      <c r="DVD41" s="543"/>
      <c r="DVE41" s="543"/>
      <c r="DVF41" s="543"/>
      <c r="DVG41" s="543"/>
      <c r="DVH41" s="543"/>
      <c r="DVI41" s="543"/>
      <c r="DVJ41" s="543"/>
      <c r="DVK41" s="543"/>
      <c r="DVL41" s="543"/>
      <c r="DVM41" s="543"/>
      <c r="DVN41" s="543"/>
      <c r="DVO41" s="543"/>
      <c r="DVP41" s="543"/>
      <c r="DVQ41" s="543"/>
      <c r="DVR41" s="543"/>
      <c r="DVS41" s="543"/>
      <c r="DVT41" s="543"/>
      <c r="DVU41" s="543"/>
      <c r="DVV41" s="543"/>
      <c r="DVW41" s="543"/>
      <c r="DVX41" s="543"/>
      <c r="DVY41" s="543"/>
      <c r="DVZ41" s="543"/>
      <c r="DWA41" s="543"/>
      <c r="DWB41" s="543"/>
      <c r="DWC41" s="543"/>
      <c r="DWD41" s="543"/>
      <c r="DWE41" s="543"/>
      <c r="DWF41" s="543"/>
      <c r="DWG41" s="543"/>
      <c r="DWH41" s="543"/>
      <c r="DWI41" s="543"/>
      <c r="DWJ41" s="543"/>
      <c r="DWK41" s="543"/>
      <c r="DWL41" s="543"/>
      <c r="DWM41" s="543"/>
      <c r="DWN41" s="543"/>
      <c r="DWO41" s="543"/>
      <c r="DWP41" s="543"/>
      <c r="DWQ41" s="543"/>
      <c r="DWR41" s="543"/>
      <c r="DWS41" s="543"/>
      <c r="DWT41" s="543"/>
      <c r="DWU41" s="543"/>
      <c r="DWV41" s="543"/>
      <c r="DWW41" s="543"/>
      <c r="DWX41" s="543"/>
      <c r="DWY41" s="543"/>
      <c r="DWZ41" s="543"/>
      <c r="DXA41" s="543"/>
      <c r="DXB41" s="543"/>
      <c r="DXC41" s="543"/>
      <c r="DXD41" s="543"/>
      <c r="DXE41" s="543"/>
      <c r="DXF41" s="543"/>
      <c r="DXG41" s="543"/>
      <c r="DXH41" s="543"/>
      <c r="DXI41" s="543"/>
      <c r="DXJ41" s="543"/>
      <c r="DXK41" s="543"/>
      <c r="DXL41" s="543"/>
      <c r="DXM41" s="543"/>
      <c r="DXN41" s="543"/>
      <c r="DXO41" s="543"/>
      <c r="DXP41" s="543"/>
      <c r="DXQ41" s="543"/>
      <c r="DXR41" s="543"/>
      <c r="DXS41" s="543"/>
      <c r="DXT41" s="543"/>
      <c r="DXU41" s="543"/>
      <c r="DXV41" s="543"/>
      <c r="DXW41" s="543"/>
      <c r="DXX41" s="543"/>
      <c r="DXY41" s="543"/>
      <c r="DXZ41" s="543"/>
      <c r="DYA41" s="543"/>
      <c r="DYB41" s="543"/>
      <c r="DYC41" s="543"/>
      <c r="DYD41" s="543"/>
      <c r="DYE41" s="543"/>
      <c r="DYF41" s="543"/>
      <c r="DYG41" s="543"/>
      <c r="DYH41" s="543"/>
      <c r="DYI41" s="543"/>
      <c r="DYJ41" s="543"/>
      <c r="DYK41" s="543"/>
      <c r="DYL41" s="543"/>
      <c r="DYM41" s="543"/>
      <c r="DYN41" s="543"/>
      <c r="DYO41" s="543"/>
      <c r="DYP41" s="543"/>
      <c r="DYQ41" s="543"/>
      <c r="DYR41" s="543"/>
      <c r="DYS41" s="543"/>
      <c r="DYT41" s="543"/>
      <c r="DYU41" s="543"/>
      <c r="DYV41" s="543"/>
      <c r="DYW41" s="543"/>
      <c r="DYX41" s="543"/>
      <c r="DYY41" s="543"/>
      <c r="DYZ41" s="543"/>
      <c r="DZA41" s="543"/>
      <c r="DZB41" s="543"/>
      <c r="DZC41" s="543"/>
      <c r="DZD41" s="543"/>
      <c r="DZE41" s="543"/>
      <c r="DZF41" s="543"/>
      <c r="DZG41" s="543"/>
      <c r="DZH41" s="543"/>
      <c r="DZI41" s="543"/>
      <c r="DZJ41" s="543"/>
      <c r="DZK41" s="543"/>
      <c r="DZL41" s="543"/>
      <c r="DZM41" s="543"/>
      <c r="DZN41" s="543"/>
      <c r="DZO41" s="543"/>
      <c r="DZP41" s="543"/>
      <c r="DZQ41" s="543"/>
      <c r="DZR41" s="543"/>
      <c r="DZS41" s="543"/>
      <c r="DZT41" s="543"/>
      <c r="DZU41" s="543"/>
      <c r="DZV41" s="543"/>
      <c r="DZW41" s="543"/>
      <c r="DZX41" s="543"/>
      <c r="DZY41" s="543"/>
      <c r="DZZ41" s="543"/>
      <c r="EAA41" s="543"/>
      <c r="EAB41" s="543"/>
      <c r="EAC41" s="543"/>
      <c r="EAD41" s="543"/>
      <c r="EAE41" s="543"/>
      <c r="EAF41" s="543"/>
      <c r="EAG41" s="543"/>
      <c r="EAH41" s="543"/>
      <c r="EAI41" s="543"/>
      <c r="EAJ41" s="543"/>
      <c r="EAK41" s="543"/>
      <c r="EAL41" s="543"/>
      <c r="EAM41" s="543"/>
      <c r="EAN41" s="543"/>
      <c r="EAO41" s="543"/>
      <c r="EAP41" s="543"/>
      <c r="EAQ41" s="543"/>
      <c r="EAR41" s="543"/>
      <c r="EAS41" s="543"/>
      <c r="EAT41" s="543"/>
      <c r="EAU41" s="543"/>
      <c r="EAV41" s="543"/>
      <c r="EAW41" s="543"/>
      <c r="EAX41" s="543"/>
      <c r="EAY41" s="543"/>
      <c r="EAZ41" s="543"/>
      <c r="EBA41" s="543"/>
      <c r="EBB41" s="543"/>
      <c r="EBC41" s="543"/>
      <c r="EBD41" s="543"/>
      <c r="EBE41" s="543"/>
      <c r="EBF41" s="543"/>
      <c r="EBG41" s="543"/>
      <c r="EBH41" s="543"/>
      <c r="EBI41" s="543"/>
      <c r="EBJ41" s="543"/>
      <c r="EBK41" s="543"/>
      <c r="EBL41" s="543"/>
      <c r="EBM41" s="543"/>
      <c r="EBN41" s="543"/>
      <c r="EBO41" s="543"/>
      <c r="EBP41" s="543"/>
      <c r="EBQ41" s="543"/>
      <c r="EBR41" s="543"/>
      <c r="EBS41" s="543"/>
      <c r="EBT41" s="543"/>
      <c r="EBU41" s="543"/>
      <c r="EBV41" s="543"/>
      <c r="EBW41" s="543"/>
      <c r="EBX41" s="543"/>
      <c r="EBY41" s="543"/>
      <c r="EBZ41" s="543"/>
      <c r="ECA41" s="543"/>
      <c r="ECB41" s="543"/>
      <c r="ECC41" s="543"/>
      <c r="ECD41" s="543"/>
      <c r="ECE41" s="543"/>
      <c r="ECF41" s="543"/>
      <c r="ECG41" s="543"/>
      <c r="ECH41" s="543"/>
      <c r="ECI41" s="543"/>
      <c r="ECJ41" s="543"/>
      <c r="ECK41" s="543"/>
      <c r="ECL41" s="543"/>
      <c r="ECM41" s="543"/>
      <c r="ECN41" s="543"/>
      <c r="ECO41" s="543"/>
      <c r="ECP41" s="543"/>
      <c r="ECQ41" s="543"/>
      <c r="ECR41" s="543"/>
      <c r="ECS41" s="543"/>
      <c r="ECT41" s="543"/>
      <c r="ECU41" s="543"/>
      <c r="ECV41" s="543"/>
      <c r="ECW41" s="543"/>
      <c r="ECX41" s="543"/>
      <c r="ECY41" s="543"/>
      <c r="ECZ41" s="543"/>
      <c r="EDA41" s="543"/>
      <c r="EDB41" s="543"/>
      <c r="EDC41" s="543"/>
      <c r="EDD41" s="543"/>
      <c r="EDE41" s="543"/>
      <c r="EDF41" s="543"/>
      <c r="EDG41" s="543"/>
      <c r="EDH41" s="543"/>
      <c r="EDI41" s="543"/>
      <c r="EDJ41" s="543"/>
      <c r="EDK41" s="543"/>
      <c r="EDL41" s="543"/>
      <c r="EDM41" s="543"/>
      <c r="EDN41" s="543"/>
      <c r="EDO41" s="543"/>
      <c r="EDP41" s="543"/>
      <c r="EDQ41" s="543"/>
      <c r="EDR41" s="543"/>
      <c r="EDS41" s="543"/>
      <c r="EDT41" s="543"/>
      <c r="EDU41" s="543"/>
      <c r="EDV41" s="543"/>
      <c r="EDW41" s="543"/>
      <c r="EDX41" s="543"/>
      <c r="EDY41" s="543"/>
      <c r="EDZ41" s="543"/>
      <c r="EEA41" s="543"/>
      <c r="EEB41" s="543"/>
      <c r="EEC41" s="543"/>
      <c r="EED41" s="543"/>
      <c r="EEE41" s="543"/>
      <c r="EEF41" s="543"/>
      <c r="EEG41" s="543"/>
      <c r="EEH41" s="543"/>
      <c r="EEI41" s="543"/>
      <c r="EEJ41" s="543"/>
      <c r="EEK41" s="543"/>
      <c r="EEL41" s="543"/>
      <c r="EEM41" s="543"/>
      <c r="EEN41" s="543"/>
      <c r="EEO41" s="543"/>
      <c r="EEP41" s="543"/>
      <c r="EEQ41" s="543"/>
      <c r="EER41" s="543"/>
      <c r="EES41" s="543"/>
      <c r="EET41" s="543"/>
      <c r="EEU41" s="543"/>
      <c r="EEV41" s="543"/>
      <c r="EEW41" s="543"/>
      <c r="EEX41" s="543"/>
      <c r="EEY41" s="543"/>
      <c r="EEZ41" s="543"/>
      <c r="EFA41" s="543"/>
      <c r="EFB41" s="543"/>
      <c r="EFC41" s="543"/>
      <c r="EFD41" s="543"/>
      <c r="EFE41" s="543"/>
      <c r="EFF41" s="543"/>
      <c r="EFG41" s="543"/>
      <c r="EFH41" s="543"/>
      <c r="EFI41" s="543"/>
      <c r="EFJ41" s="543"/>
      <c r="EFK41" s="543"/>
      <c r="EFL41" s="543"/>
      <c r="EFM41" s="543"/>
      <c r="EFN41" s="543"/>
      <c r="EFO41" s="543"/>
      <c r="EFP41" s="543"/>
      <c r="EFQ41" s="543"/>
      <c r="EFR41" s="543"/>
      <c r="EFS41" s="543"/>
      <c r="EFT41" s="543"/>
      <c r="EFU41" s="543"/>
      <c r="EFV41" s="543"/>
      <c r="EFW41" s="543"/>
      <c r="EFX41" s="543"/>
      <c r="EFY41" s="543"/>
      <c r="EFZ41" s="543"/>
      <c r="EGA41" s="543"/>
      <c r="EGB41" s="543"/>
      <c r="EGC41" s="543"/>
      <c r="EGD41" s="543"/>
      <c r="EGE41" s="543"/>
      <c r="EGF41" s="543"/>
      <c r="EGG41" s="543"/>
      <c r="EGH41" s="543"/>
      <c r="EGI41" s="543"/>
      <c r="EGJ41" s="543"/>
      <c r="EGK41" s="543"/>
      <c r="EGL41" s="543"/>
      <c r="EGM41" s="543"/>
      <c r="EGN41" s="543"/>
      <c r="EGO41" s="543"/>
      <c r="EGP41" s="543"/>
      <c r="EGQ41" s="543"/>
      <c r="EGR41" s="543"/>
      <c r="EGS41" s="543"/>
      <c r="EGT41" s="543"/>
      <c r="EGU41" s="543"/>
      <c r="EGV41" s="543"/>
      <c r="EGW41" s="543"/>
      <c r="EGX41" s="543"/>
      <c r="EGY41" s="543"/>
      <c r="EGZ41" s="543"/>
      <c r="EHA41" s="543"/>
      <c r="EHB41" s="543"/>
      <c r="EHC41" s="543"/>
      <c r="EHD41" s="543"/>
      <c r="EHE41" s="543"/>
      <c r="EHF41" s="543"/>
      <c r="EHG41" s="543"/>
      <c r="EHH41" s="543"/>
      <c r="EHI41" s="543"/>
      <c r="EHJ41" s="543"/>
      <c r="EHK41" s="543"/>
      <c r="EHL41" s="543"/>
      <c r="EHM41" s="543"/>
      <c r="EHN41" s="543"/>
      <c r="EHO41" s="543"/>
      <c r="EHP41" s="543"/>
      <c r="EHQ41" s="543"/>
      <c r="EHR41" s="543"/>
      <c r="EHS41" s="543"/>
      <c r="EHT41" s="543"/>
      <c r="EHU41" s="543"/>
      <c r="EHV41" s="543"/>
      <c r="EHW41" s="543"/>
      <c r="EHX41" s="543"/>
      <c r="EHY41" s="543"/>
      <c r="EHZ41" s="543"/>
      <c r="EIA41" s="543"/>
      <c r="EIB41" s="543"/>
      <c r="EIC41" s="543"/>
      <c r="EID41" s="543"/>
      <c r="EIE41" s="543"/>
      <c r="EIF41" s="543"/>
      <c r="EIG41" s="543"/>
      <c r="EIH41" s="543"/>
      <c r="EII41" s="543"/>
      <c r="EIJ41" s="543"/>
      <c r="EIK41" s="543"/>
      <c r="EIL41" s="543"/>
      <c r="EIM41" s="543"/>
      <c r="EIN41" s="543"/>
      <c r="EIO41" s="543"/>
      <c r="EIP41" s="543"/>
      <c r="EIQ41" s="543"/>
      <c r="EIR41" s="543"/>
      <c r="EIS41" s="543"/>
      <c r="EIT41" s="543"/>
      <c r="EIU41" s="543"/>
      <c r="EIV41" s="543"/>
      <c r="EIW41" s="543"/>
      <c r="EIX41" s="543"/>
      <c r="EIY41" s="543"/>
      <c r="EIZ41" s="543"/>
      <c r="EJA41" s="543"/>
      <c r="EJB41" s="543"/>
      <c r="EJC41" s="543"/>
      <c r="EJD41" s="543"/>
      <c r="EJE41" s="543"/>
      <c r="EJF41" s="543"/>
      <c r="EJG41" s="543"/>
      <c r="EJH41" s="543"/>
      <c r="EJI41" s="543"/>
      <c r="EJJ41" s="543"/>
      <c r="EJK41" s="543"/>
      <c r="EJL41" s="543"/>
      <c r="EJM41" s="543"/>
      <c r="EJN41" s="543"/>
      <c r="EJO41" s="543"/>
      <c r="EJP41" s="543"/>
      <c r="EJQ41" s="543"/>
      <c r="EJR41" s="543"/>
      <c r="EJS41" s="543"/>
      <c r="EJT41" s="543"/>
      <c r="EJU41" s="543"/>
      <c r="EJV41" s="543"/>
      <c r="EJW41" s="543"/>
      <c r="EJX41" s="543"/>
      <c r="EJY41" s="543"/>
      <c r="EJZ41" s="543"/>
      <c r="EKA41" s="543"/>
      <c r="EKB41" s="543"/>
      <c r="EKC41" s="543"/>
      <c r="EKD41" s="543"/>
      <c r="EKE41" s="543"/>
      <c r="EKF41" s="543"/>
      <c r="EKG41" s="543"/>
      <c r="EKH41" s="543"/>
      <c r="EKI41" s="543"/>
      <c r="EKJ41" s="543"/>
      <c r="EKK41" s="543"/>
      <c r="EKL41" s="543"/>
      <c r="EKM41" s="543"/>
      <c r="EKN41" s="543"/>
      <c r="EKO41" s="543"/>
      <c r="EKP41" s="543"/>
      <c r="EKQ41" s="543"/>
      <c r="EKR41" s="543"/>
      <c r="EKS41" s="543"/>
      <c r="EKT41" s="543"/>
      <c r="EKU41" s="543"/>
      <c r="EKV41" s="543"/>
      <c r="EKW41" s="543"/>
      <c r="EKX41" s="543"/>
      <c r="EKY41" s="543"/>
      <c r="EKZ41" s="543"/>
      <c r="ELA41" s="543"/>
      <c r="ELB41" s="543"/>
      <c r="ELC41" s="543"/>
      <c r="ELD41" s="543"/>
      <c r="ELE41" s="543"/>
      <c r="ELF41" s="543"/>
      <c r="ELG41" s="543"/>
      <c r="ELH41" s="543"/>
      <c r="ELI41" s="543"/>
      <c r="ELJ41" s="543"/>
      <c r="ELK41" s="543"/>
      <c r="ELL41" s="543"/>
      <c r="ELM41" s="543"/>
      <c r="ELN41" s="543"/>
      <c r="ELO41" s="543"/>
      <c r="ELP41" s="543"/>
      <c r="ELQ41" s="543"/>
      <c r="ELR41" s="543"/>
      <c r="ELS41" s="543"/>
      <c r="ELT41" s="543"/>
      <c r="ELU41" s="543"/>
      <c r="ELV41" s="543"/>
      <c r="ELW41" s="543"/>
      <c r="ELX41" s="543"/>
      <c r="ELY41" s="543"/>
      <c r="ELZ41" s="543"/>
      <c r="EMA41" s="543"/>
      <c r="EMB41" s="543"/>
      <c r="EMC41" s="543"/>
      <c r="EMD41" s="543"/>
      <c r="EME41" s="543"/>
      <c r="EMF41" s="543"/>
      <c r="EMG41" s="543"/>
      <c r="EMH41" s="543"/>
      <c r="EMI41" s="543"/>
      <c r="EMJ41" s="543"/>
      <c r="EMK41" s="543"/>
      <c r="EML41" s="543"/>
      <c r="EMM41" s="543"/>
      <c r="EMN41" s="543"/>
      <c r="EMO41" s="543"/>
      <c r="EMP41" s="543"/>
      <c r="EMQ41" s="543"/>
      <c r="EMR41" s="543"/>
      <c r="EMS41" s="543"/>
      <c r="EMT41" s="543"/>
      <c r="EMU41" s="543"/>
      <c r="EMV41" s="543"/>
      <c r="EMW41" s="543"/>
      <c r="EMX41" s="543"/>
      <c r="EMY41" s="543"/>
      <c r="EMZ41" s="543"/>
      <c r="ENA41" s="543"/>
      <c r="ENB41" s="543"/>
      <c r="ENC41" s="543"/>
      <c r="END41" s="543"/>
      <c r="ENE41" s="543"/>
      <c r="ENF41" s="543"/>
      <c r="ENG41" s="543"/>
      <c r="ENH41" s="543"/>
      <c r="ENI41" s="543"/>
      <c r="ENJ41" s="543"/>
      <c r="ENK41" s="543"/>
      <c r="ENL41" s="543"/>
      <c r="ENM41" s="543"/>
      <c r="ENN41" s="543"/>
      <c r="ENO41" s="543"/>
      <c r="ENP41" s="543"/>
      <c r="ENQ41" s="543"/>
      <c r="ENR41" s="543"/>
      <c r="ENS41" s="543"/>
      <c r="ENT41" s="543"/>
      <c r="ENU41" s="543"/>
      <c r="ENV41" s="543"/>
      <c r="ENW41" s="543"/>
      <c r="ENX41" s="543"/>
      <c r="ENY41" s="543"/>
      <c r="ENZ41" s="543"/>
      <c r="EOA41" s="543"/>
      <c r="EOB41" s="543"/>
      <c r="EOC41" s="543"/>
      <c r="EOD41" s="543"/>
      <c r="EOE41" s="543"/>
      <c r="EOF41" s="543"/>
      <c r="EOG41" s="543"/>
      <c r="EOH41" s="543"/>
      <c r="EOI41" s="543"/>
      <c r="EOJ41" s="543"/>
      <c r="EOK41" s="543"/>
      <c r="EOL41" s="543"/>
      <c r="EOM41" s="543"/>
      <c r="EON41" s="543"/>
      <c r="EOO41" s="543"/>
      <c r="EOP41" s="543"/>
      <c r="EOQ41" s="543"/>
      <c r="EOR41" s="543"/>
      <c r="EOS41" s="543"/>
      <c r="EOT41" s="543"/>
      <c r="EOU41" s="543"/>
      <c r="EOV41" s="543"/>
      <c r="EOW41" s="543"/>
      <c r="EOX41" s="543"/>
      <c r="EOY41" s="543"/>
      <c r="EOZ41" s="543"/>
      <c r="EPA41" s="543"/>
      <c r="EPB41" s="543"/>
      <c r="EPC41" s="543"/>
      <c r="EPD41" s="543"/>
      <c r="EPE41" s="543"/>
      <c r="EPF41" s="543"/>
      <c r="EPG41" s="543"/>
      <c r="EPH41" s="543"/>
      <c r="EPI41" s="543"/>
      <c r="EPJ41" s="543"/>
      <c r="EPK41" s="543"/>
      <c r="EPL41" s="543"/>
      <c r="EPM41" s="543"/>
      <c r="EPN41" s="543"/>
      <c r="EPO41" s="543"/>
      <c r="EPP41" s="543"/>
      <c r="EPQ41" s="543"/>
      <c r="EPR41" s="543"/>
      <c r="EPS41" s="543"/>
      <c r="EPT41" s="543"/>
      <c r="EPU41" s="543"/>
      <c r="EPV41" s="543"/>
      <c r="EPW41" s="543"/>
      <c r="EPX41" s="543"/>
      <c r="EPY41" s="543"/>
      <c r="EPZ41" s="543"/>
      <c r="EQA41" s="543"/>
      <c r="EQB41" s="543"/>
      <c r="EQC41" s="543"/>
      <c r="EQD41" s="543"/>
      <c r="EQE41" s="543"/>
      <c r="EQF41" s="543"/>
      <c r="EQG41" s="543"/>
      <c r="EQH41" s="543"/>
      <c r="EQI41" s="543"/>
      <c r="EQJ41" s="543"/>
      <c r="EQK41" s="543"/>
      <c r="EQL41" s="543"/>
      <c r="EQM41" s="543"/>
      <c r="EQN41" s="543"/>
      <c r="EQO41" s="543"/>
      <c r="EQP41" s="543"/>
      <c r="EQQ41" s="543"/>
      <c r="EQR41" s="543"/>
      <c r="EQS41" s="543"/>
      <c r="EQT41" s="543"/>
      <c r="EQU41" s="543"/>
      <c r="EQV41" s="543"/>
      <c r="EQW41" s="543"/>
      <c r="EQX41" s="543"/>
      <c r="EQY41" s="543"/>
      <c r="EQZ41" s="543"/>
      <c r="ERA41" s="543"/>
      <c r="ERB41" s="543"/>
      <c r="ERC41" s="543"/>
      <c r="ERD41" s="543"/>
      <c r="ERE41" s="543"/>
      <c r="ERF41" s="543"/>
      <c r="ERG41" s="543"/>
      <c r="ERH41" s="543"/>
      <c r="ERI41" s="543"/>
      <c r="ERJ41" s="543"/>
      <c r="ERK41" s="543"/>
      <c r="ERL41" s="543"/>
      <c r="ERM41" s="543"/>
      <c r="ERN41" s="543"/>
      <c r="ERO41" s="543"/>
      <c r="ERP41" s="543"/>
      <c r="ERQ41" s="543"/>
      <c r="ERR41" s="543"/>
      <c r="ERS41" s="543"/>
      <c r="ERT41" s="543"/>
      <c r="ERU41" s="543"/>
      <c r="ERV41" s="543"/>
      <c r="ERW41" s="543"/>
      <c r="ERX41" s="543"/>
      <c r="ERY41" s="543"/>
      <c r="ERZ41" s="543"/>
      <c r="ESA41" s="543"/>
      <c r="ESB41" s="543"/>
      <c r="ESC41" s="543"/>
      <c r="ESD41" s="543"/>
      <c r="ESE41" s="543"/>
      <c r="ESF41" s="543"/>
      <c r="ESG41" s="543"/>
      <c r="ESH41" s="543"/>
      <c r="ESI41" s="543"/>
      <c r="ESJ41" s="543"/>
      <c r="ESK41" s="543"/>
      <c r="ESL41" s="543"/>
      <c r="ESM41" s="543"/>
      <c r="ESN41" s="543"/>
      <c r="ESO41" s="543"/>
      <c r="ESP41" s="543"/>
      <c r="ESQ41" s="543"/>
      <c r="ESR41" s="543"/>
      <c r="ESS41" s="543"/>
      <c r="EST41" s="543"/>
      <c r="ESU41" s="543"/>
      <c r="ESV41" s="543"/>
      <c r="ESW41" s="543"/>
      <c r="ESX41" s="543"/>
      <c r="ESY41" s="543"/>
      <c r="ESZ41" s="543"/>
      <c r="ETA41" s="543"/>
      <c r="ETB41" s="543"/>
      <c r="ETC41" s="543"/>
      <c r="ETD41" s="543"/>
      <c r="ETE41" s="543"/>
      <c r="ETF41" s="543"/>
      <c r="ETG41" s="543"/>
      <c r="ETH41" s="543"/>
      <c r="ETI41" s="543"/>
      <c r="ETJ41" s="543"/>
      <c r="ETK41" s="543"/>
      <c r="ETL41" s="543"/>
      <c r="ETM41" s="543"/>
      <c r="ETN41" s="543"/>
      <c r="ETO41" s="543"/>
      <c r="ETP41" s="543"/>
      <c r="ETQ41" s="543"/>
      <c r="ETR41" s="543"/>
      <c r="ETS41" s="543"/>
      <c r="ETT41" s="543"/>
      <c r="ETU41" s="543"/>
      <c r="ETV41" s="543"/>
      <c r="ETW41" s="543"/>
      <c r="ETX41" s="543"/>
      <c r="ETY41" s="543"/>
      <c r="ETZ41" s="543"/>
      <c r="EUA41" s="543"/>
      <c r="EUB41" s="543"/>
      <c r="EUC41" s="543"/>
      <c r="EUD41" s="543"/>
      <c r="EUE41" s="543"/>
      <c r="EUF41" s="543"/>
      <c r="EUG41" s="543"/>
      <c r="EUH41" s="543"/>
      <c r="EUI41" s="543"/>
      <c r="EUJ41" s="543"/>
      <c r="EUK41" s="543"/>
      <c r="EUL41" s="543"/>
      <c r="EUM41" s="543"/>
      <c r="EUN41" s="543"/>
      <c r="EUO41" s="543"/>
      <c r="EUP41" s="543"/>
      <c r="EUQ41" s="543"/>
      <c r="EUR41" s="543"/>
      <c r="EUS41" s="543"/>
      <c r="EUT41" s="543"/>
      <c r="EUU41" s="543"/>
      <c r="EUV41" s="543"/>
      <c r="EUW41" s="543"/>
      <c r="EUX41" s="543"/>
      <c r="EUY41" s="543"/>
      <c r="EUZ41" s="543"/>
      <c r="EVA41" s="543"/>
      <c r="EVB41" s="543"/>
      <c r="EVC41" s="543"/>
      <c r="EVD41" s="543"/>
      <c r="EVE41" s="543"/>
      <c r="EVF41" s="543"/>
      <c r="EVG41" s="543"/>
      <c r="EVH41" s="543"/>
      <c r="EVI41" s="543"/>
      <c r="EVJ41" s="543"/>
      <c r="EVK41" s="543"/>
      <c r="EVL41" s="543"/>
      <c r="EVM41" s="543"/>
      <c r="EVN41" s="543"/>
      <c r="EVO41" s="543"/>
      <c r="EVP41" s="543"/>
      <c r="EVQ41" s="543"/>
      <c r="EVR41" s="543"/>
      <c r="EVS41" s="543"/>
      <c r="EVT41" s="543"/>
      <c r="EVU41" s="543"/>
      <c r="EVV41" s="543"/>
      <c r="EVW41" s="543"/>
      <c r="EVX41" s="543"/>
      <c r="EVY41" s="543"/>
      <c r="EVZ41" s="543"/>
      <c r="EWA41" s="543"/>
      <c r="EWB41" s="543"/>
      <c r="EWC41" s="543"/>
      <c r="EWD41" s="543"/>
      <c r="EWE41" s="543"/>
      <c r="EWF41" s="543"/>
      <c r="EWG41" s="543"/>
      <c r="EWH41" s="543"/>
      <c r="EWI41" s="543"/>
      <c r="EWJ41" s="543"/>
      <c r="EWK41" s="543"/>
      <c r="EWL41" s="543"/>
      <c r="EWM41" s="543"/>
      <c r="EWN41" s="543"/>
      <c r="EWO41" s="543"/>
      <c r="EWP41" s="543"/>
      <c r="EWQ41" s="543"/>
      <c r="EWR41" s="543"/>
      <c r="EWS41" s="543"/>
      <c r="EWT41" s="543"/>
      <c r="EWU41" s="543"/>
      <c r="EWV41" s="543"/>
      <c r="EWW41" s="543"/>
      <c r="EWX41" s="543"/>
      <c r="EWY41" s="543"/>
      <c r="EWZ41" s="543"/>
      <c r="EXA41" s="543"/>
      <c r="EXB41" s="543"/>
      <c r="EXC41" s="543"/>
      <c r="EXD41" s="543"/>
      <c r="EXE41" s="543"/>
      <c r="EXF41" s="543"/>
      <c r="EXG41" s="543"/>
      <c r="EXH41" s="543"/>
      <c r="EXI41" s="543"/>
      <c r="EXJ41" s="543"/>
      <c r="EXK41" s="543"/>
      <c r="EXL41" s="543"/>
      <c r="EXM41" s="543"/>
      <c r="EXN41" s="543"/>
      <c r="EXO41" s="543"/>
      <c r="EXP41" s="543"/>
      <c r="EXQ41" s="543"/>
      <c r="EXR41" s="543"/>
      <c r="EXS41" s="543"/>
      <c r="EXT41" s="543"/>
      <c r="EXU41" s="543"/>
      <c r="EXV41" s="543"/>
      <c r="EXW41" s="543"/>
      <c r="EXX41" s="543"/>
      <c r="EXY41" s="543"/>
      <c r="EXZ41" s="543"/>
      <c r="EYA41" s="543"/>
      <c r="EYB41" s="543"/>
      <c r="EYC41" s="543"/>
      <c r="EYD41" s="543"/>
      <c r="EYE41" s="543"/>
      <c r="EYF41" s="543"/>
      <c r="EYG41" s="543"/>
      <c r="EYH41" s="543"/>
      <c r="EYI41" s="543"/>
      <c r="EYJ41" s="543"/>
      <c r="EYK41" s="543"/>
      <c r="EYL41" s="543"/>
      <c r="EYM41" s="543"/>
      <c r="EYN41" s="543"/>
      <c r="EYO41" s="543"/>
      <c r="EYP41" s="543"/>
      <c r="EYQ41" s="543"/>
      <c r="EYR41" s="543"/>
      <c r="EYS41" s="543"/>
      <c r="EYT41" s="543"/>
      <c r="EYU41" s="543"/>
      <c r="EYV41" s="543"/>
      <c r="EYW41" s="543"/>
      <c r="EYX41" s="543"/>
      <c r="EYY41" s="543"/>
      <c r="EYZ41" s="543"/>
      <c r="EZA41" s="543"/>
      <c r="EZB41" s="543"/>
      <c r="EZC41" s="543"/>
      <c r="EZD41" s="543"/>
      <c r="EZE41" s="543"/>
      <c r="EZF41" s="543"/>
      <c r="EZG41" s="543"/>
      <c r="EZH41" s="543"/>
      <c r="EZI41" s="543"/>
      <c r="EZJ41" s="543"/>
      <c r="EZK41" s="543"/>
      <c r="EZL41" s="543"/>
      <c r="EZM41" s="543"/>
      <c r="EZN41" s="543"/>
      <c r="EZO41" s="543"/>
      <c r="EZP41" s="543"/>
      <c r="EZQ41" s="543"/>
      <c r="EZR41" s="543"/>
      <c r="EZS41" s="543"/>
      <c r="EZT41" s="543"/>
      <c r="EZU41" s="543"/>
      <c r="EZV41" s="543"/>
      <c r="EZW41" s="543"/>
      <c r="EZX41" s="543"/>
      <c r="EZY41" s="543"/>
      <c r="EZZ41" s="543"/>
      <c r="FAA41" s="543"/>
      <c r="FAB41" s="543"/>
      <c r="FAC41" s="543"/>
      <c r="FAD41" s="543"/>
      <c r="FAE41" s="543"/>
      <c r="FAF41" s="543"/>
      <c r="FAG41" s="543"/>
      <c r="FAH41" s="543"/>
      <c r="FAI41" s="543"/>
      <c r="FAJ41" s="543"/>
      <c r="FAK41" s="543"/>
      <c r="FAL41" s="543"/>
      <c r="FAM41" s="543"/>
      <c r="FAN41" s="543"/>
      <c r="FAO41" s="543"/>
      <c r="FAP41" s="543"/>
      <c r="FAQ41" s="543"/>
      <c r="FAR41" s="543"/>
      <c r="FAS41" s="543"/>
      <c r="FAT41" s="543"/>
      <c r="FAU41" s="543"/>
      <c r="FAV41" s="543"/>
      <c r="FAW41" s="543"/>
      <c r="FAX41" s="543"/>
      <c r="FAY41" s="543"/>
      <c r="FAZ41" s="543"/>
      <c r="FBA41" s="543"/>
      <c r="FBB41" s="543"/>
      <c r="FBC41" s="543"/>
      <c r="FBD41" s="543"/>
      <c r="FBE41" s="543"/>
      <c r="FBF41" s="543"/>
      <c r="FBG41" s="543"/>
      <c r="FBH41" s="543"/>
      <c r="FBI41" s="543"/>
      <c r="FBJ41" s="543"/>
      <c r="FBK41" s="543"/>
      <c r="FBL41" s="543"/>
      <c r="FBM41" s="543"/>
      <c r="FBN41" s="543"/>
      <c r="FBO41" s="543"/>
      <c r="FBP41" s="543"/>
      <c r="FBQ41" s="543"/>
      <c r="FBR41" s="543"/>
      <c r="FBS41" s="543"/>
      <c r="FBT41" s="543"/>
      <c r="FBU41" s="543"/>
      <c r="FBV41" s="543"/>
      <c r="FBW41" s="543"/>
      <c r="FBX41" s="543"/>
      <c r="FBY41" s="543"/>
      <c r="FBZ41" s="543"/>
      <c r="FCA41" s="543"/>
      <c r="FCB41" s="543"/>
      <c r="FCC41" s="543"/>
      <c r="FCD41" s="543"/>
      <c r="FCE41" s="543"/>
      <c r="FCF41" s="543"/>
      <c r="FCG41" s="543"/>
      <c r="FCH41" s="543"/>
      <c r="FCI41" s="543"/>
      <c r="FCJ41" s="543"/>
      <c r="FCK41" s="543"/>
      <c r="FCL41" s="543"/>
      <c r="FCM41" s="543"/>
      <c r="FCN41" s="543"/>
      <c r="FCO41" s="543"/>
      <c r="FCP41" s="543"/>
      <c r="FCQ41" s="543"/>
      <c r="FCR41" s="543"/>
      <c r="FCS41" s="543"/>
      <c r="FCT41" s="543"/>
      <c r="FCU41" s="543"/>
      <c r="FCV41" s="543"/>
      <c r="FCW41" s="543"/>
      <c r="FCX41" s="543"/>
      <c r="FCY41" s="543"/>
      <c r="FCZ41" s="543"/>
      <c r="FDA41" s="543"/>
      <c r="FDB41" s="543"/>
      <c r="FDC41" s="543"/>
      <c r="FDD41" s="543"/>
      <c r="FDE41" s="543"/>
      <c r="FDF41" s="543"/>
      <c r="FDG41" s="543"/>
      <c r="FDH41" s="543"/>
      <c r="FDI41" s="543"/>
      <c r="FDJ41" s="543"/>
      <c r="FDK41" s="543"/>
      <c r="FDL41" s="543"/>
      <c r="FDM41" s="543"/>
      <c r="FDN41" s="543"/>
      <c r="FDO41" s="543"/>
      <c r="FDP41" s="543"/>
      <c r="FDQ41" s="543"/>
      <c r="FDR41" s="543"/>
      <c r="FDS41" s="543"/>
      <c r="FDT41" s="543"/>
      <c r="FDU41" s="543"/>
      <c r="FDV41" s="543"/>
      <c r="FDW41" s="543"/>
      <c r="FDX41" s="543"/>
      <c r="FDY41" s="543"/>
      <c r="FDZ41" s="543"/>
      <c r="FEA41" s="543"/>
      <c r="FEB41" s="543"/>
      <c r="FEC41" s="543"/>
      <c r="FED41" s="543"/>
      <c r="FEE41" s="543"/>
      <c r="FEF41" s="543"/>
      <c r="FEG41" s="543"/>
      <c r="FEH41" s="543"/>
      <c r="FEI41" s="543"/>
      <c r="FEJ41" s="543"/>
      <c r="FEK41" s="543"/>
      <c r="FEL41" s="543"/>
      <c r="FEM41" s="543"/>
      <c r="FEN41" s="543"/>
      <c r="FEO41" s="543"/>
      <c r="FEP41" s="543"/>
      <c r="FEQ41" s="543"/>
      <c r="FER41" s="543"/>
      <c r="FES41" s="543"/>
      <c r="FET41" s="543"/>
      <c r="FEU41" s="543"/>
      <c r="FEV41" s="543"/>
      <c r="FEW41" s="543"/>
      <c r="FEX41" s="543"/>
      <c r="FEY41" s="543"/>
      <c r="FEZ41" s="543"/>
      <c r="FFA41" s="543"/>
      <c r="FFB41" s="543"/>
      <c r="FFC41" s="543"/>
      <c r="FFD41" s="543"/>
      <c r="FFE41" s="543"/>
      <c r="FFF41" s="543"/>
      <c r="FFG41" s="543"/>
      <c r="FFH41" s="543"/>
      <c r="FFI41" s="543"/>
      <c r="FFJ41" s="543"/>
      <c r="FFK41" s="543"/>
      <c r="FFL41" s="543"/>
      <c r="FFM41" s="543"/>
      <c r="FFN41" s="543"/>
      <c r="FFO41" s="543"/>
      <c r="FFP41" s="543"/>
      <c r="FFQ41" s="543"/>
      <c r="FFR41" s="543"/>
      <c r="FFS41" s="543"/>
      <c r="FFT41" s="543"/>
      <c r="FFU41" s="543"/>
      <c r="FFV41" s="543"/>
      <c r="FFW41" s="543"/>
      <c r="FFX41" s="543"/>
      <c r="FFY41" s="543"/>
      <c r="FFZ41" s="543"/>
      <c r="FGA41" s="543"/>
      <c r="FGB41" s="543"/>
      <c r="FGC41" s="543"/>
      <c r="FGD41" s="543"/>
      <c r="FGE41" s="543"/>
      <c r="FGF41" s="543"/>
      <c r="FGG41" s="543"/>
      <c r="FGH41" s="543"/>
      <c r="FGI41" s="543"/>
      <c r="FGJ41" s="543"/>
      <c r="FGK41" s="543"/>
      <c r="FGL41" s="543"/>
      <c r="FGM41" s="543"/>
      <c r="FGN41" s="543"/>
      <c r="FGO41" s="543"/>
      <c r="FGP41" s="543"/>
      <c r="FGQ41" s="543"/>
      <c r="FGR41" s="543"/>
      <c r="FGS41" s="543"/>
      <c r="FGT41" s="543"/>
      <c r="FGU41" s="543"/>
      <c r="FGV41" s="543"/>
      <c r="FGW41" s="543"/>
      <c r="FGX41" s="543"/>
      <c r="FGY41" s="543"/>
      <c r="FGZ41" s="543"/>
      <c r="FHA41" s="543"/>
      <c r="FHB41" s="543"/>
      <c r="FHC41" s="543"/>
      <c r="FHD41" s="543"/>
      <c r="FHE41" s="543"/>
      <c r="FHF41" s="543"/>
      <c r="FHG41" s="543"/>
      <c r="FHH41" s="543"/>
      <c r="FHI41" s="543"/>
      <c r="FHJ41" s="543"/>
      <c r="FHK41" s="543"/>
      <c r="FHL41" s="543"/>
      <c r="FHM41" s="543"/>
      <c r="FHN41" s="543"/>
      <c r="FHO41" s="543"/>
      <c r="FHP41" s="543"/>
      <c r="FHQ41" s="543"/>
      <c r="FHR41" s="543"/>
      <c r="FHS41" s="543"/>
      <c r="FHT41" s="543"/>
      <c r="FHU41" s="543"/>
      <c r="FHV41" s="543"/>
      <c r="FHW41" s="543"/>
      <c r="FHX41" s="543"/>
      <c r="FHY41" s="543"/>
      <c r="FHZ41" s="543"/>
      <c r="FIA41" s="543"/>
      <c r="FIB41" s="543"/>
      <c r="FIC41" s="543"/>
      <c r="FID41" s="543"/>
      <c r="FIE41" s="543"/>
      <c r="FIF41" s="543"/>
      <c r="FIG41" s="543"/>
      <c r="FIH41" s="543"/>
      <c r="FII41" s="543"/>
      <c r="FIJ41" s="543"/>
      <c r="FIK41" s="543"/>
      <c r="FIL41" s="543"/>
      <c r="FIM41" s="543"/>
      <c r="FIN41" s="543"/>
      <c r="FIO41" s="543"/>
      <c r="FIP41" s="543"/>
      <c r="FIQ41" s="543"/>
      <c r="FIR41" s="543"/>
      <c r="FIS41" s="543"/>
      <c r="FIT41" s="543"/>
      <c r="FIU41" s="543"/>
      <c r="FIV41" s="543"/>
      <c r="FIW41" s="543"/>
      <c r="FIX41" s="543"/>
      <c r="FIY41" s="543"/>
      <c r="FIZ41" s="543"/>
      <c r="FJA41" s="543"/>
      <c r="FJB41" s="543"/>
      <c r="FJC41" s="543"/>
      <c r="FJD41" s="543"/>
      <c r="FJE41" s="543"/>
      <c r="FJF41" s="543"/>
      <c r="FJG41" s="543"/>
      <c r="FJH41" s="543"/>
      <c r="FJI41" s="543"/>
      <c r="FJJ41" s="543"/>
      <c r="FJK41" s="543"/>
      <c r="FJL41" s="543"/>
      <c r="FJM41" s="543"/>
      <c r="FJN41" s="543"/>
      <c r="FJO41" s="543"/>
      <c r="FJP41" s="543"/>
      <c r="FJQ41" s="543"/>
      <c r="FJR41" s="543"/>
      <c r="FJS41" s="543"/>
      <c r="FJT41" s="543"/>
      <c r="FJU41" s="543"/>
      <c r="FJV41" s="543"/>
      <c r="FJW41" s="543"/>
      <c r="FJX41" s="543"/>
      <c r="FJY41" s="543"/>
      <c r="FJZ41" s="543"/>
      <c r="FKA41" s="543"/>
      <c r="FKB41" s="543"/>
      <c r="FKC41" s="543"/>
      <c r="FKD41" s="543"/>
      <c r="FKE41" s="543"/>
      <c r="FKF41" s="543"/>
      <c r="FKG41" s="543"/>
      <c r="FKH41" s="543"/>
      <c r="FKI41" s="543"/>
      <c r="FKJ41" s="543"/>
      <c r="FKK41" s="543"/>
      <c r="FKL41" s="543"/>
      <c r="FKM41" s="543"/>
      <c r="FKN41" s="543"/>
      <c r="FKO41" s="543"/>
      <c r="FKP41" s="543"/>
      <c r="FKQ41" s="543"/>
      <c r="FKR41" s="543"/>
      <c r="FKS41" s="543"/>
      <c r="FKT41" s="543"/>
      <c r="FKU41" s="543"/>
      <c r="FKV41" s="543"/>
      <c r="FKW41" s="543"/>
      <c r="FKX41" s="543"/>
      <c r="FKY41" s="543"/>
      <c r="FKZ41" s="543"/>
      <c r="FLA41" s="543"/>
      <c r="FLB41" s="543"/>
      <c r="FLC41" s="543"/>
      <c r="FLD41" s="543"/>
      <c r="FLE41" s="543"/>
      <c r="FLF41" s="543"/>
      <c r="FLG41" s="543"/>
      <c r="FLH41" s="543"/>
      <c r="FLI41" s="543"/>
      <c r="FLJ41" s="543"/>
      <c r="FLK41" s="543"/>
      <c r="FLL41" s="543"/>
      <c r="FLM41" s="543"/>
      <c r="FLN41" s="543"/>
      <c r="FLO41" s="543"/>
      <c r="FLP41" s="543"/>
      <c r="FLQ41" s="543"/>
      <c r="FLR41" s="543"/>
      <c r="FLS41" s="543"/>
      <c r="FLT41" s="543"/>
      <c r="FLU41" s="543"/>
      <c r="FLV41" s="543"/>
      <c r="FLW41" s="543"/>
      <c r="FLX41" s="543"/>
      <c r="FLY41" s="543"/>
      <c r="FLZ41" s="543"/>
      <c r="FMA41" s="543"/>
      <c r="FMB41" s="543"/>
      <c r="FMC41" s="543"/>
      <c r="FMD41" s="543"/>
      <c r="FME41" s="543"/>
      <c r="FMF41" s="543"/>
      <c r="FMG41" s="543"/>
      <c r="FMH41" s="543"/>
      <c r="FMI41" s="543"/>
      <c r="FMJ41" s="543"/>
      <c r="FMK41" s="543"/>
      <c r="FML41" s="543"/>
      <c r="FMM41" s="543"/>
      <c r="FMN41" s="543"/>
      <c r="FMO41" s="543"/>
      <c r="FMP41" s="543"/>
      <c r="FMQ41" s="543"/>
      <c r="FMR41" s="543"/>
      <c r="FMS41" s="543"/>
      <c r="FMT41" s="543"/>
      <c r="FMU41" s="543"/>
      <c r="FMV41" s="543"/>
      <c r="FMW41" s="543"/>
      <c r="FMX41" s="543"/>
      <c r="FMY41" s="543"/>
      <c r="FMZ41" s="543"/>
      <c r="FNA41" s="543"/>
      <c r="FNB41" s="543"/>
      <c r="FNC41" s="543"/>
      <c r="FND41" s="543"/>
      <c r="FNE41" s="543"/>
      <c r="FNF41" s="543"/>
      <c r="FNG41" s="543"/>
      <c r="FNH41" s="543"/>
      <c r="FNI41" s="543"/>
      <c r="FNJ41" s="543"/>
      <c r="FNK41" s="543"/>
      <c r="FNL41" s="543"/>
      <c r="FNM41" s="543"/>
      <c r="FNN41" s="543"/>
      <c r="FNO41" s="543"/>
      <c r="FNP41" s="543"/>
      <c r="FNQ41" s="543"/>
      <c r="FNR41" s="543"/>
      <c r="FNS41" s="543"/>
      <c r="FNT41" s="543"/>
      <c r="FNU41" s="543"/>
      <c r="FNV41" s="543"/>
      <c r="FNW41" s="543"/>
      <c r="FNX41" s="543"/>
      <c r="FNY41" s="543"/>
      <c r="FNZ41" s="543"/>
      <c r="FOA41" s="543"/>
      <c r="FOB41" s="543"/>
      <c r="FOC41" s="543"/>
      <c r="FOD41" s="543"/>
      <c r="FOE41" s="543"/>
      <c r="FOF41" s="543"/>
      <c r="FOG41" s="543"/>
      <c r="FOH41" s="543"/>
      <c r="FOI41" s="543"/>
      <c r="FOJ41" s="543"/>
      <c r="FOK41" s="543"/>
      <c r="FOL41" s="543"/>
      <c r="FOM41" s="543"/>
      <c r="FON41" s="543"/>
      <c r="FOO41" s="543"/>
      <c r="FOP41" s="543"/>
      <c r="FOQ41" s="543"/>
      <c r="FOR41" s="543"/>
      <c r="FOS41" s="543"/>
      <c r="FOT41" s="543"/>
      <c r="FOU41" s="543"/>
      <c r="FOV41" s="543"/>
      <c r="FOW41" s="543"/>
      <c r="FOX41" s="543"/>
      <c r="FOY41" s="543"/>
      <c r="FOZ41" s="543"/>
      <c r="FPA41" s="543"/>
      <c r="FPB41" s="543"/>
      <c r="FPC41" s="543"/>
      <c r="FPD41" s="543"/>
      <c r="FPE41" s="543"/>
      <c r="FPF41" s="543"/>
      <c r="FPG41" s="543"/>
      <c r="FPH41" s="543"/>
      <c r="FPI41" s="543"/>
      <c r="FPJ41" s="543"/>
      <c r="FPK41" s="543"/>
      <c r="FPL41" s="543"/>
      <c r="FPM41" s="543"/>
      <c r="FPN41" s="543"/>
      <c r="FPO41" s="543"/>
      <c r="FPP41" s="543"/>
      <c r="FPQ41" s="543"/>
      <c r="FPR41" s="543"/>
      <c r="FPS41" s="543"/>
      <c r="FPT41" s="543"/>
      <c r="FPU41" s="543"/>
      <c r="FPV41" s="543"/>
      <c r="FPW41" s="543"/>
      <c r="FPX41" s="543"/>
      <c r="FPY41" s="543"/>
      <c r="FPZ41" s="543"/>
      <c r="FQA41" s="543"/>
      <c r="FQB41" s="543"/>
      <c r="FQC41" s="543"/>
      <c r="FQD41" s="543"/>
      <c r="FQE41" s="543"/>
      <c r="FQF41" s="543"/>
      <c r="FQG41" s="543"/>
      <c r="FQH41" s="543"/>
      <c r="FQI41" s="543"/>
      <c r="FQJ41" s="543"/>
      <c r="FQK41" s="543"/>
      <c r="FQL41" s="543"/>
      <c r="FQM41" s="543"/>
      <c r="FQN41" s="543"/>
      <c r="FQO41" s="543"/>
      <c r="FQP41" s="543"/>
      <c r="FQQ41" s="543"/>
      <c r="FQR41" s="543"/>
      <c r="FQS41" s="543"/>
      <c r="FQT41" s="543"/>
      <c r="FQU41" s="543"/>
      <c r="FQV41" s="543"/>
      <c r="FQW41" s="543"/>
      <c r="FQX41" s="543"/>
      <c r="FQY41" s="543"/>
      <c r="FQZ41" s="543"/>
      <c r="FRA41" s="543"/>
      <c r="FRB41" s="543"/>
      <c r="FRC41" s="543"/>
      <c r="FRD41" s="543"/>
      <c r="FRE41" s="543"/>
      <c r="FRF41" s="543"/>
      <c r="FRG41" s="543"/>
      <c r="FRH41" s="543"/>
      <c r="FRI41" s="543"/>
      <c r="FRJ41" s="543"/>
      <c r="FRK41" s="543"/>
      <c r="FRL41" s="543"/>
      <c r="FRM41" s="543"/>
      <c r="FRN41" s="543"/>
      <c r="FRO41" s="543"/>
      <c r="FRP41" s="543"/>
      <c r="FRQ41" s="543"/>
      <c r="FRR41" s="543"/>
      <c r="FRS41" s="543"/>
      <c r="FRT41" s="543"/>
      <c r="FRU41" s="543"/>
      <c r="FRV41" s="543"/>
      <c r="FRW41" s="543"/>
      <c r="FRX41" s="543"/>
      <c r="FRY41" s="543"/>
      <c r="FRZ41" s="543"/>
      <c r="FSA41" s="543"/>
      <c r="FSB41" s="543"/>
      <c r="FSC41" s="543"/>
      <c r="FSD41" s="543"/>
      <c r="FSE41" s="543"/>
      <c r="FSF41" s="543"/>
      <c r="FSG41" s="543"/>
      <c r="FSH41" s="543"/>
      <c r="FSI41" s="543"/>
      <c r="FSJ41" s="543"/>
      <c r="FSK41" s="543"/>
      <c r="FSL41" s="543"/>
      <c r="FSM41" s="543"/>
      <c r="FSN41" s="543"/>
      <c r="FSO41" s="543"/>
      <c r="FSP41" s="543"/>
      <c r="FSQ41" s="543"/>
      <c r="FSR41" s="543"/>
      <c r="FSS41" s="543"/>
      <c r="FST41" s="543"/>
      <c r="FSU41" s="543"/>
      <c r="FSV41" s="543"/>
      <c r="FSW41" s="543"/>
      <c r="FSX41" s="543"/>
      <c r="FSY41" s="543"/>
      <c r="FSZ41" s="543"/>
      <c r="FTA41" s="543"/>
      <c r="FTB41" s="543"/>
      <c r="FTC41" s="543"/>
      <c r="FTD41" s="543"/>
      <c r="FTE41" s="543"/>
      <c r="FTF41" s="543"/>
      <c r="FTG41" s="543"/>
      <c r="FTH41" s="543"/>
      <c r="FTI41" s="543"/>
      <c r="FTJ41" s="543"/>
      <c r="FTK41" s="543"/>
      <c r="FTL41" s="543"/>
      <c r="FTM41" s="543"/>
      <c r="FTN41" s="543"/>
      <c r="FTO41" s="543"/>
      <c r="FTP41" s="543"/>
      <c r="FTQ41" s="543"/>
      <c r="FTR41" s="543"/>
      <c r="FTS41" s="543"/>
      <c r="FTT41" s="543"/>
      <c r="FTU41" s="543"/>
      <c r="FTV41" s="543"/>
      <c r="FTW41" s="543"/>
      <c r="FTX41" s="543"/>
      <c r="FTY41" s="543"/>
      <c r="FTZ41" s="543"/>
      <c r="FUA41" s="543"/>
      <c r="FUB41" s="543"/>
      <c r="FUC41" s="543"/>
      <c r="FUD41" s="543"/>
      <c r="FUE41" s="543"/>
      <c r="FUF41" s="543"/>
      <c r="FUG41" s="543"/>
      <c r="FUH41" s="543"/>
      <c r="FUI41" s="543"/>
      <c r="FUJ41" s="543"/>
      <c r="FUK41" s="543"/>
      <c r="FUL41" s="543"/>
      <c r="FUM41" s="543"/>
      <c r="FUN41" s="543"/>
      <c r="FUO41" s="543"/>
      <c r="FUP41" s="543"/>
      <c r="FUQ41" s="543"/>
      <c r="FUR41" s="543"/>
      <c r="FUS41" s="543"/>
      <c r="FUT41" s="543"/>
      <c r="FUU41" s="543"/>
      <c r="FUV41" s="543"/>
      <c r="FUW41" s="543"/>
      <c r="FUX41" s="543"/>
      <c r="FUY41" s="543"/>
      <c r="FUZ41" s="543"/>
      <c r="FVA41" s="543"/>
      <c r="FVB41" s="543"/>
      <c r="FVC41" s="543"/>
      <c r="FVD41" s="543"/>
      <c r="FVE41" s="543"/>
      <c r="FVF41" s="543"/>
      <c r="FVG41" s="543"/>
      <c r="FVH41" s="543"/>
      <c r="FVI41" s="543"/>
      <c r="FVJ41" s="543"/>
      <c r="FVK41" s="543"/>
      <c r="FVL41" s="543"/>
      <c r="FVM41" s="543"/>
      <c r="FVN41" s="543"/>
      <c r="FVO41" s="543"/>
      <c r="FVP41" s="543"/>
      <c r="FVQ41" s="543"/>
      <c r="FVR41" s="543"/>
      <c r="FVS41" s="543"/>
      <c r="FVT41" s="543"/>
      <c r="FVU41" s="543"/>
      <c r="FVV41" s="543"/>
      <c r="FVW41" s="543"/>
      <c r="FVX41" s="543"/>
      <c r="FVY41" s="543"/>
      <c r="FVZ41" s="543"/>
      <c r="FWA41" s="543"/>
      <c r="FWB41" s="543"/>
      <c r="FWC41" s="543"/>
      <c r="FWD41" s="543"/>
      <c r="FWE41" s="543"/>
      <c r="FWF41" s="543"/>
      <c r="FWG41" s="543"/>
      <c r="FWH41" s="543"/>
      <c r="FWI41" s="543"/>
      <c r="FWJ41" s="543"/>
      <c r="FWK41" s="543"/>
      <c r="FWL41" s="543"/>
      <c r="FWM41" s="543"/>
      <c r="FWN41" s="543"/>
      <c r="FWO41" s="543"/>
      <c r="FWP41" s="543"/>
      <c r="FWQ41" s="543"/>
      <c r="FWR41" s="543"/>
      <c r="FWS41" s="543"/>
      <c r="FWT41" s="543"/>
      <c r="FWU41" s="543"/>
      <c r="FWV41" s="543"/>
      <c r="FWW41" s="543"/>
      <c r="FWX41" s="543"/>
      <c r="FWY41" s="543"/>
      <c r="FWZ41" s="543"/>
      <c r="FXA41" s="543"/>
      <c r="FXB41" s="543"/>
      <c r="FXC41" s="543"/>
      <c r="FXD41" s="543"/>
      <c r="FXE41" s="543"/>
      <c r="FXF41" s="543"/>
      <c r="FXG41" s="543"/>
      <c r="FXH41" s="543"/>
      <c r="FXI41" s="543"/>
      <c r="FXJ41" s="543"/>
      <c r="FXK41" s="543"/>
      <c r="FXL41" s="543"/>
      <c r="FXM41" s="543"/>
      <c r="FXN41" s="543"/>
      <c r="FXO41" s="543"/>
      <c r="FXP41" s="543"/>
      <c r="FXQ41" s="543"/>
      <c r="FXR41" s="543"/>
      <c r="FXS41" s="543"/>
      <c r="FXT41" s="543"/>
      <c r="FXU41" s="543"/>
      <c r="FXV41" s="543"/>
      <c r="FXW41" s="543"/>
      <c r="FXX41" s="543"/>
      <c r="FXY41" s="543"/>
      <c r="FXZ41" s="543"/>
      <c r="FYA41" s="543"/>
      <c r="FYB41" s="543"/>
      <c r="FYC41" s="543"/>
      <c r="FYD41" s="543"/>
      <c r="FYE41" s="543"/>
      <c r="FYF41" s="543"/>
      <c r="FYG41" s="543"/>
      <c r="FYH41" s="543"/>
      <c r="FYI41" s="543"/>
      <c r="FYJ41" s="543"/>
      <c r="FYK41" s="543"/>
      <c r="FYL41" s="543"/>
      <c r="FYM41" s="543"/>
      <c r="FYN41" s="543"/>
      <c r="FYO41" s="543"/>
      <c r="FYP41" s="543"/>
      <c r="FYQ41" s="543"/>
      <c r="FYR41" s="543"/>
      <c r="FYS41" s="543"/>
      <c r="FYT41" s="543"/>
      <c r="FYU41" s="543"/>
      <c r="FYV41" s="543"/>
      <c r="FYW41" s="543"/>
      <c r="FYX41" s="543"/>
      <c r="FYY41" s="543"/>
      <c r="FYZ41" s="543"/>
      <c r="FZA41" s="543"/>
      <c r="FZB41" s="543"/>
      <c r="FZC41" s="543"/>
      <c r="FZD41" s="543"/>
      <c r="FZE41" s="543"/>
      <c r="FZF41" s="543"/>
      <c r="FZG41" s="543"/>
      <c r="FZH41" s="543"/>
      <c r="FZI41" s="543"/>
      <c r="FZJ41" s="543"/>
      <c r="FZK41" s="543"/>
      <c r="FZL41" s="543"/>
      <c r="FZM41" s="543"/>
      <c r="FZN41" s="543"/>
      <c r="FZO41" s="543"/>
      <c r="FZP41" s="543"/>
      <c r="FZQ41" s="543"/>
      <c r="FZR41" s="543"/>
      <c r="FZS41" s="543"/>
      <c r="FZT41" s="543"/>
      <c r="FZU41" s="543"/>
      <c r="FZV41" s="543"/>
      <c r="FZW41" s="543"/>
      <c r="FZX41" s="543"/>
      <c r="FZY41" s="543"/>
      <c r="FZZ41" s="543"/>
      <c r="GAA41" s="543"/>
      <c r="GAB41" s="543"/>
      <c r="GAC41" s="543"/>
      <c r="GAD41" s="543"/>
      <c r="GAE41" s="543"/>
      <c r="GAF41" s="543"/>
      <c r="GAG41" s="543"/>
      <c r="GAH41" s="543"/>
      <c r="GAI41" s="543"/>
      <c r="GAJ41" s="543"/>
      <c r="GAK41" s="543"/>
      <c r="GAL41" s="543"/>
      <c r="GAM41" s="543"/>
      <c r="GAN41" s="543"/>
      <c r="GAO41" s="543"/>
      <c r="GAP41" s="543"/>
      <c r="GAQ41" s="543"/>
      <c r="GAR41" s="543"/>
      <c r="GAS41" s="543"/>
      <c r="GAT41" s="543"/>
      <c r="GAU41" s="543"/>
      <c r="GAV41" s="543"/>
      <c r="GAW41" s="543"/>
      <c r="GAX41" s="543"/>
      <c r="GAY41" s="543"/>
      <c r="GAZ41" s="543"/>
      <c r="GBA41" s="543"/>
      <c r="GBB41" s="543"/>
      <c r="GBC41" s="543"/>
      <c r="GBD41" s="543"/>
      <c r="GBE41" s="543"/>
      <c r="GBF41" s="543"/>
      <c r="GBG41" s="543"/>
      <c r="GBH41" s="543"/>
      <c r="GBI41" s="543"/>
      <c r="GBJ41" s="543"/>
      <c r="GBK41" s="543"/>
      <c r="GBL41" s="543"/>
      <c r="GBM41" s="543"/>
      <c r="GBN41" s="543"/>
      <c r="GBO41" s="543"/>
      <c r="GBP41" s="543"/>
      <c r="GBQ41" s="543"/>
      <c r="GBR41" s="543"/>
      <c r="GBS41" s="543"/>
      <c r="GBT41" s="543"/>
      <c r="GBU41" s="543"/>
      <c r="GBV41" s="543"/>
      <c r="GBW41" s="543"/>
      <c r="GBX41" s="543"/>
      <c r="GBY41" s="543"/>
      <c r="GBZ41" s="543"/>
      <c r="GCA41" s="543"/>
      <c r="GCB41" s="543"/>
      <c r="GCC41" s="543"/>
      <c r="GCD41" s="543"/>
      <c r="GCE41" s="543"/>
      <c r="GCF41" s="543"/>
      <c r="GCG41" s="543"/>
      <c r="GCH41" s="543"/>
      <c r="GCI41" s="543"/>
      <c r="GCJ41" s="543"/>
      <c r="GCK41" s="543"/>
      <c r="GCL41" s="543"/>
      <c r="GCM41" s="543"/>
      <c r="GCN41" s="543"/>
      <c r="GCO41" s="543"/>
      <c r="GCP41" s="543"/>
      <c r="GCQ41" s="543"/>
      <c r="GCR41" s="543"/>
      <c r="GCS41" s="543"/>
      <c r="GCT41" s="543"/>
      <c r="GCU41" s="543"/>
      <c r="GCV41" s="543"/>
      <c r="GCW41" s="543"/>
      <c r="GCX41" s="543"/>
      <c r="GCY41" s="543"/>
      <c r="GCZ41" s="543"/>
      <c r="GDA41" s="543"/>
      <c r="GDB41" s="543"/>
      <c r="GDC41" s="543"/>
      <c r="GDD41" s="543"/>
      <c r="GDE41" s="543"/>
      <c r="GDF41" s="543"/>
      <c r="GDG41" s="543"/>
      <c r="GDH41" s="543"/>
      <c r="GDI41" s="543"/>
      <c r="GDJ41" s="543"/>
      <c r="GDK41" s="543"/>
      <c r="GDL41" s="543"/>
      <c r="GDM41" s="543"/>
      <c r="GDN41" s="543"/>
      <c r="GDO41" s="543"/>
      <c r="GDP41" s="543"/>
      <c r="GDQ41" s="543"/>
      <c r="GDR41" s="543"/>
      <c r="GDS41" s="543"/>
      <c r="GDT41" s="543"/>
      <c r="GDU41" s="543"/>
      <c r="GDV41" s="543"/>
      <c r="GDW41" s="543"/>
      <c r="GDX41" s="543"/>
      <c r="GDY41" s="543"/>
      <c r="GDZ41" s="543"/>
      <c r="GEA41" s="543"/>
      <c r="GEB41" s="543"/>
      <c r="GEC41" s="543"/>
      <c r="GED41" s="543"/>
      <c r="GEE41" s="543"/>
      <c r="GEF41" s="543"/>
      <c r="GEG41" s="543"/>
      <c r="GEH41" s="543"/>
      <c r="GEI41" s="543"/>
      <c r="GEJ41" s="543"/>
      <c r="GEK41" s="543"/>
      <c r="GEL41" s="543"/>
      <c r="GEM41" s="543"/>
      <c r="GEN41" s="543"/>
      <c r="GEO41" s="543"/>
      <c r="GEP41" s="543"/>
      <c r="GEQ41" s="543"/>
      <c r="GER41" s="543"/>
      <c r="GES41" s="543"/>
      <c r="GET41" s="543"/>
      <c r="GEU41" s="543"/>
      <c r="GEV41" s="543"/>
      <c r="GEW41" s="543"/>
      <c r="GEX41" s="543"/>
      <c r="GEY41" s="543"/>
      <c r="GEZ41" s="543"/>
      <c r="GFA41" s="543"/>
      <c r="GFB41" s="543"/>
      <c r="GFC41" s="543"/>
      <c r="GFD41" s="543"/>
      <c r="GFE41" s="543"/>
      <c r="GFF41" s="543"/>
      <c r="GFG41" s="543"/>
      <c r="GFH41" s="543"/>
      <c r="GFI41" s="543"/>
      <c r="GFJ41" s="543"/>
      <c r="GFK41" s="543"/>
      <c r="GFL41" s="543"/>
      <c r="GFM41" s="543"/>
      <c r="GFN41" s="543"/>
      <c r="GFO41" s="543"/>
      <c r="GFP41" s="543"/>
      <c r="GFQ41" s="543"/>
      <c r="GFR41" s="543"/>
      <c r="GFS41" s="543"/>
      <c r="GFT41" s="543"/>
      <c r="GFU41" s="543"/>
      <c r="GFV41" s="543"/>
      <c r="GFW41" s="543"/>
      <c r="GFX41" s="543"/>
      <c r="GFY41" s="543"/>
      <c r="GFZ41" s="543"/>
      <c r="GGA41" s="543"/>
      <c r="GGB41" s="543"/>
      <c r="GGC41" s="543"/>
      <c r="GGD41" s="543"/>
      <c r="GGE41" s="543"/>
      <c r="GGF41" s="543"/>
      <c r="GGG41" s="543"/>
      <c r="GGH41" s="543"/>
      <c r="GGI41" s="543"/>
      <c r="GGJ41" s="543"/>
      <c r="GGK41" s="543"/>
      <c r="GGL41" s="543"/>
      <c r="GGM41" s="543"/>
      <c r="GGN41" s="543"/>
      <c r="GGO41" s="543"/>
      <c r="GGP41" s="543"/>
      <c r="GGQ41" s="543"/>
      <c r="GGR41" s="543"/>
      <c r="GGS41" s="543"/>
      <c r="GGT41" s="543"/>
      <c r="GGU41" s="543"/>
      <c r="GGV41" s="543"/>
      <c r="GGW41" s="543"/>
      <c r="GGX41" s="543"/>
      <c r="GGY41" s="543"/>
      <c r="GGZ41" s="543"/>
      <c r="GHA41" s="543"/>
      <c r="GHB41" s="543"/>
      <c r="GHC41" s="543"/>
      <c r="GHD41" s="543"/>
      <c r="GHE41" s="543"/>
      <c r="GHF41" s="543"/>
      <c r="GHG41" s="543"/>
      <c r="GHH41" s="543"/>
      <c r="GHI41" s="543"/>
      <c r="GHJ41" s="543"/>
      <c r="GHK41" s="543"/>
      <c r="GHL41" s="543"/>
      <c r="GHM41" s="543"/>
      <c r="GHN41" s="543"/>
      <c r="GHO41" s="543"/>
      <c r="GHP41" s="543"/>
      <c r="GHQ41" s="543"/>
      <c r="GHR41" s="543"/>
      <c r="GHS41" s="543"/>
      <c r="GHT41" s="543"/>
      <c r="GHU41" s="543"/>
      <c r="GHV41" s="543"/>
      <c r="GHW41" s="543"/>
      <c r="GHX41" s="543"/>
      <c r="GHY41" s="543"/>
      <c r="GHZ41" s="543"/>
      <c r="GIA41" s="543"/>
      <c r="GIB41" s="543"/>
      <c r="GIC41" s="543"/>
      <c r="GID41" s="543"/>
      <c r="GIE41" s="543"/>
      <c r="GIF41" s="543"/>
      <c r="GIG41" s="543"/>
      <c r="GIH41" s="543"/>
      <c r="GII41" s="543"/>
      <c r="GIJ41" s="543"/>
      <c r="GIK41" s="543"/>
      <c r="GIL41" s="543"/>
      <c r="GIM41" s="543"/>
      <c r="GIN41" s="543"/>
      <c r="GIO41" s="543"/>
      <c r="GIP41" s="543"/>
      <c r="GIQ41" s="543"/>
      <c r="GIR41" s="543"/>
      <c r="GIS41" s="543"/>
      <c r="GIT41" s="543"/>
      <c r="GIU41" s="543"/>
      <c r="GIV41" s="543"/>
      <c r="GIW41" s="543"/>
      <c r="GIX41" s="543"/>
      <c r="GIY41" s="543"/>
      <c r="GIZ41" s="543"/>
      <c r="GJA41" s="543"/>
      <c r="GJB41" s="543"/>
      <c r="GJC41" s="543"/>
      <c r="GJD41" s="543"/>
      <c r="GJE41" s="543"/>
      <c r="GJF41" s="543"/>
      <c r="GJG41" s="543"/>
      <c r="GJH41" s="543"/>
      <c r="GJI41" s="543"/>
      <c r="GJJ41" s="543"/>
      <c r="GJK41" s="543"/>
      <c r="GJL41" s="543"/>
      <c r="GJM41" s="543"/>
      <c r="GJN41" s="543"/>
      <c r="GJO41" s="543"/>
      <c r="GJP41" s="543"/>
      <c r="GJQ41" s="543"/>
      <c r="GJR41" s="543"/>
      <c r="GJS41" s="543"/>
      <c r="GJT41" s="543"/>
      <c r="GJU41" s="543"/>
      <c r="GJV41" s="543"/>
      <c r="GJW41" s="543"/>
      <c r="GJX41" s="543"/>
      <c r="GJY41" s="543"/>
      <c r="GJZ41" s="543"/>
      <c r="GKA41" s="543"/>
      <c r="GKB41" s="543"/>
      <c r="GKC41" s="543"/>
      <c r="GKD41" s="543"/>
      <c r="GKE41" s="543"/>
      <c r="GKF41" s="543"/>
      <c r="GKG41" s="543"/>
      <c r="GKH41" s="543"/>
      <c r="GKI41" s="543"/>
      <c r="GKJ41" s="543"/>
      <c r="GKK41" s="543"/>
      <c r="GKL41" s="543"/>
      <c r="GKM41" s="543"/>
      <c r="GKN41" s="543"/>
      <c r="GKO41" s="543"/>
      <c r="GKP41" s="543"/>
      <c r="GKQ41" s="543"/>
      <c r="GKR41" s="543"/>
      <c r="GKS41" s="543"/>
      <c r="GKT41" s="543"/>
      <c r="GKU41" s="543"/>
      <c r="GKV41" s="543"/>
      <c r="GKW41" s="543"/>
      <c r="GKX41" s="543"/>
      <c r="GKY41" s="543"/>
      <c r="GKZ41" s="543"/>
      <c r="GLA41" s="543"/>
      <c r="GLB41" s="543"/>
      <c r="GLC41" s="543"/>
      <c r="GLD41" s="543"/>
      <c r="GLE41" s="543"/>
      <c r="GLF41" s="543"/>
      <c r="GLG41" s="543"/>
      <c r="GLH41" s="543"/>
      <c r="GLI41" s="543"/>
      <c r="GLJ41" s="543"/>
      <c r="GLK41" s="543"/>
      <c r="GLL41" s="543"/>
      <c r="GLM41" s="543"/>
      <c r="GLN41" s="543"/>
      <c r="GLO41" s="543"/>
      <c r="GLP41" s="543"/>
      <c r="GLQ41" s="543"/>
      <c r="GLR41" s="543"/>
      <c r="GLS41" s="543"/>
      <c r="GLT41" s="543"/>
      <c r="GLU41" s="543"/>
      <c r="GLV41" s="543"/>
      <c r="GLW41" s="543"/>
      <c r="GLX41" s="543"/>
      <c r="GLY41" s="543"/>
      <c r="GLZ41" s="543"/>
      <c r="GMA41" s="543"/>
      <c r="GMB41" s="543"/>
      <c r="GMC41" s="543"/>
      <c r="GMD41" s="543"/>
      <c r="GME41" s="543"/>
      <c r="GMF41" s="543"/>
      <c r="GMG41" s="543"/>
      <c r="GMH41" s="543"/>
      <c r="GMI41" s="543"/>
      <c r="GMJ41" s="543"/>
      <c r="GMK41" s="543"/>
      <c r="GML41" s="543"/>
      <c r="GMM41" s="543"/>
      <c r="GMN41" s="543"/>
      <c r="GMO41" s="543"/>
      <c r="GMP41" s="543"/>
      <c r="GMQ41" s="543"/>
      <c r="GMR41" s="543"/>
      <c r="GMS41" s="543"/>
      <c r="GMT41" s="543"/>
      <c r="GMU41" s="543"/>
      <c r="GMV41" s="543"/>
      <c r="GMW41" s="543"/>
      <c r="GMX41" s="543"/>
      <c r="GMY41" s="543"/>
      <c r="GMZ41" s="543"/>
      <c r="GNA41" s="543"/>
      <c r="GNB41" s="543"/>
      <c r="GNC41" s="543"/>
      <c r="GND41" s="543"/>
      <c r="GNE41" s="543"/>
      <c r="GNF41" s="543"/>
      <c r="GNG41" s="543"/>
      <c r="GNH41" s="543"/>
      <c r="GNI41" s="543"/>
      <c r="GNJ41" s="543"/>
      <c r="GNK41" s="543"/>
      <c r="GNL41" s="543"/>
      <c r="GNM41" s="543"/>
      <c r="GNN41" s="543"/>
      <c r="GNO41" s="543"/>
      <c r="GNP41" s="543"/>
      <c r="GNQ41" s="543"/>
      <c r="GNR41" s="543"/>
      <c r="GNS41" s="543"/>
      <c r="GNT41" s="543"/>
      <c r="GNU41" s="543"/>
      <c r="GNV41" s="543"/>
      <c r="GNW41" s="543"/>
      <c r="GNX41" s="543"/>
      <c r="GNY41" s="543"/>
      <c r="GNZ41" s="543"/>
      <c r="GOA41" s="543"/>
      <c r="GOB41" s="543"/>
      <c r="GOC41" s="543"/>
      <c r="GOD41" s="543"/>
      <c r="GOE41" s="543"/>
      <c r="GOF41" s="543"/>
      <c r="GOG41" s="543"/>
      <c r="GOH41" s="543"/>
      <c r="GOI41" s="543"/>
      <c r="GOJ41" s="543"/>
      <c r="GOK41" s="543"/>
      <c r="GOL41" s="543"/>
      <c r="GOM41" s="543"/>
      <c r="GON41" s="543"/>
      <c r="GOO41" s="543"/>
      <c r="GOP41" s="543"/>
      <c r="GOQ41" s="543"/>
      <c r="GOR41" s="543"/>
      <c r="GOS41" s="543"/>
      <c r="GOT41" s="543"/>
      <c r="GOU41" s="543"/>
      <c r="GOV41" s="543"/>
      <c r="GOW41" s="543"/>
      <c r="GOX41" s="543"/>
      <c r="GOY41" s="543"/>
      <c r="GOZ41" s="543"/>
      <c r="GPA41" s="543"/>
      <c r="GPB41" s="543"/>
      <c r="GPC41" s="543"/>
      <c r="GPD41" s="543"/>
      <c r="GPE41" s="543"/>
      <c r="GPF41" s="543"/>
      <c r="GPG41" s="543"/>
      <c r="GPH41" s="543"/>
      <c r="GPI41" s="543"/>
      <c r="GPJ41" s="543"/>
      <c r="GPK41" s="543"/>
      <c r="GPL41" s="543"/>
      <c r="GPM41" s="543"/>
      <c r="GPN41" s="543"/>
      <c r="GPO41" s="543"/>
      <c r="GPP41" s="543"/>
      <c r="GPQ41" s="543"/>
      <c r="GPR41" s="543"/>
      <c r="GPS41" s="543"/>
      <c r="GPT41" s="543"/>
      <c r="GPU41" s="543"/>
      <c r="GPV41" s="543"/>
      <c r="GPW41" s="543"/>
      <c r="GPX41" s="543"/>
      <c r="GPY41" s="543"/>
      <c r="GPZ41" s="543"/>
      <c r="GQA41" s="543"/>
      <c r="GQB41" s="543"/>
      <c r="GQC41" s="543"/>
      <c r="GQD41" s="543"/>
      <c r="GQE41" s="543"/>
      <c r="GQF41" s="543"/>
      <c r="GQG41" s="543"/>
      <c r="GQH41" s="543"/>
      <c r="GQI41" s="543"/>
      <c r="GQJ41" s="543"/>
      <c r="GQK41" s="543"/>
      <c r="GQL41" s="543"/>
      <c r="GQM41" s="543"/>
      <c r="GQN41" s="543"/>
      <c r="GQO41" s="543"/>
      <c r="GQP41" s="543"/>
      <c r="GQQ41" s="543"/>
      <c r="GQR41" s="543"/>
      <c r="GQS41" s="543"/>
      <c r="GQT41" s="543"/>
      <c r="GQU41" s="543"/>
      <c r="GQV41" s="543"/>
      <c r="GQW41" s="543"/>
      <c r="GQX41" s="543"/>
      <c r="GQY41" s="543"/>
      <c r="GQZ41" s="543"/>
      <c r="GRA41" s="543"/>
      <c r="GRB41" s="543"/>
      <c r="GRC41" s="543"/>
      <c r="GRD41" s="543"/>
      <c r="GRE41" s="543"/>
      <c r="GRF41" s="543"/>
      <c r="GRG41" s="543"/>
      <c r="GRH41" s="543"/>
      <c r="GRI41" s="543"/>
      <c r="GRJ41" s="543"/>
      <c r="GRK41" s="543"/>
      <c r="GRL41" s="543"/>
      <c r="GRM41" s="543"/>
      <c r="GRN41" s="543"/>
      <c r="GRO41" s="543"/>
      <c r="GRP41" s="543"/>
      <c r="GRQ41" s="543"/>
      <c r="GRR41" s="543"/>
      <c r="GRS41" s="543"/>
      <c r="GRT41" s="543"/>
      <c r="GRU41" s="543"/>
      <c r="GRV41" s="543"/>
      <c r="GRW41" s="543"/>
      <c r="GRX41" s="543"/>
      <c r="GRY41" s="543"/>
      <c r="GRZ41" s="543"/>
      <c r="GSA41" s="543"/>
      <c r="GSB41" s="543"/>
      <c r="GSC41" s="543"/>
      <c r="GSD41" s="543"/>
      <c r="GSE41" s="543"/>
      <c r="GSF41" s="543"/>
      <c r="GSG41" s="543"/>
      <c r="GSH41" s="543"/>
      <c r="GSI41" s="543"/>
      <c r="GSJ41" s="543"/>
      <c r="GSK41" s="543"/>
      <c r="GSL41" s="543"/>
      <c r="GSM41" s="543"/>
      <c r="GSN41" s="543"/>
      <c r="GSO41" s="543"/>
      <c r="GSP41" s="543"/>
      <c r="GSQ41" s="543"/>
      <c r="GSR41" s="543"/>
      <c r="GSS41" s="543"/>
      <c r="GST41" s="543"/>
      <c r="GSU41" s="543"/>
      <c r="GSV41" s="543"/>
      <c r="GSW41" s="543"/>
      <c r="GSX41" s="543"/>
      <c r="GSY41" s="543"/>
      <c r="GSZ41" s="543"/>
      <c r="GTA41" s="543"/>
      <c r="GTB41" s="543"/>
      <c r="GTC41" s="543"/>
      <c r="GTD41" s="543"/>
      <c r="GTE41" s="543"/>
      <c r="GTF41" s="543"/>
      <c r="GTG41" s="543"/>
      <c r="GTH41" s="543"/>
      <c r="GTI41" s="543"/>
      <c r="GTJ41" s="543"/>
      <c r="GTK41" s="543"/>
      <c r="GTL41" s="543"/>
      <c r="GTM41" s="543"/>
      <c r="GTN41" s="543"/>
      <c r="GTO41" s="543"/>
      <c r="GTP41" s="543"/>
      <c r="GTQ41" s="543"/>
      <c r="GTR41" s="543"/>
      <c r="GTS41" s="543"/>
      <c r="GTT41" s="543"/>
      <c r="GTU41" s="543"/>
      <c r="GTV41" s="543"/>
      <c r="GTW41" s="543"/>
      <c r="GTX41" s="543"/>
      <c r="GTY41" s="543"/>
      <c r="GTZ41" s="543"/>
      <c r="GUA41" s="543"/>
      <c r="GUB41" s="543"/>
      <c r="GUC41" s="543"/>
      <c r="GUD41" s="543"/>
      <c r="GUE41" s="543"/>
      <c r="GUF41" s="543"/>
      <c r="GUG41" s="543"/>
      <c r="GUH41" s="543"/>
      <c r="GUI41" s="543"/>
      <c r="GUJ41" s="543"/>
      <c r="GUK41" s="543"/>
      <c r="GUL41" s="543"/>
      <c r="GUM41" s="543"/>
      <c r="GUN41" s="543"/>
      <c r="GUO41" s="543"/>
      <c r="GUP41" s="543"/>
      <c r="GUQ41" s="543"/>
      <c r="GUR41" s="543"/>
      <c r="GUS41" s="543"/>
      <c r="GUT41" s="543"/>
      <c r="GUU41" s="543"/>
      <c r="GUV41" s="543"/>
      <c r="GUW41" s="543"/>
      <c r="GUX41" s="543"/>
      <c r="GUY41" s="543"/>
      <c r="GUZ41" s="543"/>
      <c r="GVA41" s="543"/>
      <c r="GVB41" s="543"/>
      <c r="GVC41" s="543"/>
      <c r="GVD41" s="543"/>
      <c r="GVE41" s="543"/>
      <c r="GVF41" s="543"/>
      <c r="GVG41" s="543"/>
      <c r="GVH41" s="543"/>
      <c r="GVI41" s="543"/>
      <c r="GVJ41" s="543"/>
      <c r="GVK41" s="543"/>
      <c r="GVL41" s="543"/>
      <c r="GVM41" s="543"/>
      <c r="GVN41" s="543"/>
      <c r="GVO41" s="543"/>
      <c r="GVP41" s="543"/>
      <c r="GVQ41" s="543"/>
      <c r="GVR41" s="543"/>
      <c r="GVS41" s="543"/>
      <c r="GVT41" s="543"/>
      <c r="GVU41" s="543"/>
      <c r="GVV41" s="543"/>
      <c r="GVW41" s="543"/>
      <c r="GVX41" s="543"/>
      <c r="GVY41" s="543"/>
      <c r="GVZ41" s="543"/>
      <c r="GWA41" s="543"/>
      <c r="GWB41" s="543"/>
      <c r="GWC41" s="543"/>
      <c r="GWD41" s="543"/>
      <c r="GWE41" s="543"/>
      <c r="GWF41" s="543"/>
      <c r="GWG41" s="543"/>
      <c r="GWH41" s="543"/>
      <c r="GWI41" s="543"/>
      <c r="GWJ41" s="543"/>
      <c r="GWK41" s="543"/>
      <c r="GWL41" s="543"/>
      <c r="GWM41" s="543"/>
      <c r="GWN41" s="543"/>
      <c r="GWO41" s="543"/>
      <c r="GWP41" s="543"/>
      <c r="GWQ41" s="543"/>
      <c r="GWR41" s="543"/>
      <c r="GWS41" s="543"/>
      <c r="GWT41" s="543"/>
      <c r="GWU41" s="543"/>
      <c r="GWV41" s="543"/>
      <c r="GWW41" s="543"/>
      <c r="GWX41" s="543"/>
      <c r="GWY41" s="543"/>
      <c r="GWZ41" s="543"/>
      <c r="GXA41" s="543"/>
      <c r="GXB41" s="543"/>
      <c r="GXC41" s="543"/>
      <c r="GXD41" s="543"/>
      <c r="GXE41" s="543"/>
      <c r="GXF41" s="543"/>
      <c r="GXG41" s="543"/>
      <c r="GXH41" s="543"/>
      <c r="GXI41" s="543"/>
      <c r="GXJ41" s="543"/>
      <c r="GXK41" s="543"/>
      <c r="GXL41" s="543"/>
      <c r="GXM41" s="543"/>
      <c r="GXN41" s="543"/>
      <c r="GXO41" s="543"/>
      <c r="GXP41" s="543"/>
      <c r="GXQ41" s="543"/>
      <c r="GXR41" s="543"/>
      <c r="GXS41" s="543"/>
      <c r="GXT41" s="543"/>
      <c r="GXU41" s="543"/>
      <c r="GXV41" s="543"/>
      <c r="GXW41" s="543"/>
      <c r="GXX41" s="543"/>
      <c r="GXY41" s="543"/>
      <c r="GXZ41" s="543"/>
      <c r="GYA41" s="543"/>
      <c r="GYB41" s="543"/>
      <c r="GYC41" s="543"/>
      <c r="GYD41" s="543"/>
      <c r="GYE41" s="543"/>
      <c r="GYF41" s="543"/>
      <c r="GYG41" s="543"/>
      <c r="GYH41" s="543"/>
      <c r="GYI41" s="543"/>
      <c r="GYJ41" s="543"/>
      <c r="GYK41" s="543"/>
      <c r="GYL41" s="543"/>
      <c r="GYM41" s="543"/>
      <c r="GYN41" s="543"/>
      <c r="GYO41" s="543"/>
      <c r="GYP41" s="543"/>
      <c r="GYQ41" s="543"/>
      <c r="GYR41" s="543"/>
      <c r="GYS41" s="543"/>
      <c r="GYT41" s="543"/>
      <c r="GYU41" s="543"/>
      <c r="GYV41" s="543"/>
      <c r="GYW41" s="543"/>
      <c r="GYX41" s="543"/>
      <c r="GYY41" s="543"/>
      <c r="GYZ41" s="543"/>
      <c r="GZA41" s="543"/>
      <c r="GZB41" s="543"/>
      <c r="GZC41" s="543"/>
      <c r="GZD41" s="543"/>
      <c r="GZE41" s="543"/>
      <c r="GZF41" s="543"/>
      <c r="GZG41" s="543"/>
      <c r="GZH41" s="543"/>
      <c r="GZI41" s="543"/>
      <c r="GZJ41" s="543"/>
      <c r="GZK41" s="543"/>
      <c r="GZL41" s="543"/>
      <c r="GZM41" s="543"/>
      <c r="GZN41" s="543"/>
      <c r="GZO41" s="543"/>
      <c r="GZP41" s="543"/>
      <c r="GZQ41" s="543"/>
      <c r="GZR41" s="543"/>
      <c r="GZS41" s="543"/>
      <c r="GZT41" s="543"/>
      <c r="GZU41" s="543"/>
      <c r="GZV41" s="543"/>
      <c r="GZW41" s="543"/>
      <c r="GZX41" s="543"/>
      <c r="GZY41" s="543"/>
      <c r="GZZ41" s="543"/>
      <c r="HAA41" s="543"/>
      <c r="HAB41" s="543"/>
      <c r="HAC41" s="543"/>
      <c r="HAD41" s="543"/>
      <c r="HAE41" s="543"/>
      <c r="HAF41" s="543"/>
      <c r="HAG41" s="543"/>
      <c r="HAH41" s="543"/>
      <c r="HAI41" s="543"/>
      <c r="HAJ41" s="543"/>
      <c r="HAK41" s="543"/>
      <c r="HAL41" s="543"/>
      <c r="HAM41" s="543"/>
      <c r="HAN41" s="543"/>
      <c r="HAO41" s="543"/>
      <c r="HAP41" s="543"/>
      <c r="HAQ41" s="543"/>
      <c r="HAR41" s="543"/>
      <c r="HAS41" s="543"/>
      <c r="HAT41" s="543"/>
      <c r="HAU41" s="543"/>
      <c r="HAV41" s="543"/>
      <c r="HAW41" s="543"/>
      <c r="HAX41" s="543"/>
      <c r="HAY41" s="543"/>
      <c r="HAZ41" s="543"/>
      <c r="HBA41" s="543"/>
      <c r="HBB41" s="543"/>
      <c r="HBC41" s="543"/>
      <c r="HBD41" s="543"/>
      <c r="HBE41" s="543"/>
      <c r="HBF41" s="543"/>
      <c r="HBG41" s="543"/>
      <c r="HBH41" s="543"/>
      <c r="HBI41" s="543"/>
      <c r="HBJ41" s="543"/>
      <c r="HBK41" s="543"/>
      <c r="HBL41" s="543"/>
      <c r="HBM41" s="543"/>
      <c r="HBN41" s="543"/>
      <c r="HBO41" s="543"/>
      <c r="HBP41" s="543"/>
      <c r="HBQ41" s="543"/>
      <c r="HBR41" s="543"/>
      <c r="HBS41" s="543"/>
      <c r="HBT41" s="543"/>
      <c r="HBU41" s="543"/>
      <c r="HBV41" s="543"/>
      <c r="HBW41" s="543"/>
      <c r="HBX41" s="543"/>
      <c r="HBY41" s="543"/>
      <c r="HBZ41" s="543"/>
      <c r="HCA41" s="543"/>
      <c r="HCB41" s="543"/>
      <c r="HCC41" s="543"/>
      <c r="HCD41" s="543"/>
      <c r="HCE41" s="543"/>
      <c r="HCF41" s="543"/>
      <c r="HCG41" s="543"/>
      <c r="HCH41" s="543"/>
      <c r="HCI41" s="543"/>
      <c r="HCJ41" s="543"/>
      <c r="HCK41" s="543"/>
      <c r="HCL41" s="543"/>
      <c r="HCM41" s="543"/>
      <c r="HCN41" s="543"/>
      <c r="HCO41" s="543"/>
      <c r="HCP41" s="543"/>
      <c r="HCQ41" s="543"/>
      <c r="HCR41" s="543"/>
      <c r="HCS41" s="543"/>
      <c r="HCT41" s="543"/>
      <c r="HCU41" s="543"/>
      <c r="HCV41" s="543"/>
      <c r="HCW41" s="543"/>
      <c r="HCX41" s="543"/>
      <c r="HCY41" s="543"/>
      <c r="HCZ41" s="543"/>
      <c r="HDA41" s="543"/>
      <c r="HDB41" s="543"/>
      <c r="HDC41" s="543"/>
      <c r="HDD41" s="543"/>
      <c r="HDE41" s="543"/>
      <c r="HDF41" s="543"/>
      <c r="HDG41" s="543"/>
      <c r="HDH41" s="543"/>
      <c r="HDI41" s="543"/>
      <c r="HDJ41" s="543"/>
      <c r="HDK41" s="543"/>
      <c r="HDL41" s="543"/>
      <c r="HDM41" s="543"/>
      <c r="HDN41" s="543"/>
      <c r="HDO41" s="543"/>
      <c r="HDP41" s="543"/>
      <c r="HDQ41" s="543"/>
      <c r="HDR41" s="543"/>
      <c r="HDS41" s="543"/>
      <c r="HDT41" s="543"/>
      <c r="HDU41" s="543"/>
      <c r="HDV41" s="543"/>
      <c r="HDW41" s="543"/>
      <c r="HDX41" s="543"/>
      <c r="HDY41" s="543"/>
      <c r="HDZ41" s="543"/>
      <c r="HEA41" s="543"/>
      <c r="HEB41" s="543"/>
      <c r="HEC41" s="543"/>
      <c r="HED41" s="543"/>
      <c r="HEE41" s="543"/>
      <c r="HEF41" s="543"/>
      <c r="HEG41" s="543"/>
      <c r="HEH41" s="543"/>
      <c r="HEI41" s="543"/>
      <c r="HEJ41" s="543"/>
      <c r="HEK41" s="543"/>
      <c r="HEL41" s="543"/>
      <c r="HEM41" s="543"/>
      <c r="HEN41" s="543"/>
      <c r="HEO41" s="543"/>
      <c r="HEP41" s="543"/>
      <c r="HEQ41" s="543"/>
      <c r="HER41" s="543"/>
      <c r="HES41" s="543"/>
      <c r="HET41" s="543"/>
      <c r="HEU41" s="543"/>
      <c r="HEV41" s="543"/>
      <c r="HEW41" s="543"/>
      <c r="HEX41" s="543"/>
      <c r="HEY41" s="543"/>
      <c r="HEZ41" s="543"/>
      <c r="HFA41" s="543"/>
      <c r="HFB41" s="543"/>
      <c r="HFC41" s="543"/>
      <c r="HFD41" s="543"/>
      <c r="HFE41" s="543"/>
      <c r="HFF41" s="543"/>
      <c r="HFG41" s="543"/>
      <c r="HFH41" s="543"/>
      <c r="HFI41" s="543"/>
      <c r="HFJ41" s="543"/>
      <c r="HFK41" s="543"/>
      <c r="HFL41" s="543"/>
      <c r="HFM41" s="543"/>
      <c r="HFN41" s="543"/>
      <c r="HFO41" s="543"/>
      <c r="HFP41" s="543"/>
      <c r="HFQ41" s="543"/>
      <c r="HFR41" s="543"/>
      <c r="HFS41" s="543"/>
      <c r="HFT41" s="543"/>
      <c r="HFU41" s="543"/>
      <c r="HFV41" s="543"/>
      <c r="HFW41" s="543"/>
      <c r="HFX41" s="543"/>
      <c r="HFY41" s="543"/>
      <c r="HFZ41" s="543"/>
      <c r="HGA41" s="543"/>
      <c r="HGB41" s="543"/>
      <c r="HGC41" s="543"/>
      <c r="HGD41" s="543"/>
      <c r="HGE41" s="543"/>
      <c r="HGF41" s="543"/>
      <c r="HGG41" s="543"/>
      <c r="HGH41" s="543"/>
      <c r="HGI41" s="543"/>
      <c r="HGJ41" s="543"/>
      <c r="HGK41" s="543"/>
      <c r="HGL41" s="543"/>
      <c r="HGM41" s="543"/>
      <c r="HGN41" s="543"/>
      <c r="HGO41" s="543"/>
      <c r="HGP41" s="543"/>
      <c r="HGQ41" s="543"/>
      <c r="HGR41" s="543"/>
      <c r="HGS41" s="543"/>
      <c r="HGT41" s="543"/>
      <c r="HGU41" s="543"/>
      <c r="HGV41" s="543"/>
      <c r="HGW41" s="543"/>
      <c r="HGX41" s="543"/>
      <c r="HGY41" s="543"/>
      <c r="HGZ41" s="543"/>
      <c r="HHA41" s="543"/>
      <c r="HHB41" s="543"/>
      <c r="HHC41" s="543"/>
      <c r="HHD41" s="543"/>
      <c r="HHE41" s="543"/>
      <c r="HHF41" s="543"/>
      <c r="HHG41" s="543"/>
      <c r="HHH41" s="543"/>
      <c r="HHI41" s="543"/>
      <c r="HHJ41" s="543"/>
      <c r="HHK41" s="543"/>
      <c r="HHL41" s="543"/>
      <c r="HHM41" s="543"/>
      <c r="HHN41" s="543"/>
      <c r="HHO41" s="543"/>
      <c r="HHP41" s="543"/>
      <c r="HHQ41" s="543"/>
      <c r="HHR41" s="543"/>
      <c r="HHS41" s="543"/>
      <c r="HHT41" s="543"/>
      <c r="HHU41" s="543"/>
      <c r="HHV41" s="543"/>
      <c r="HHW41" s="543"/>
      <c r="HHX41" s="543"/>
      <c r="HHY41" s="543"/>
      <c r="HHZ41" s="543"/>
      <c r="HIA41" s="543"/>
      <c r="HIB41" s="543"/>
      <c r="HIC41" s="543"/>
      <c r="HID41" s="543"/>
      <c r="HIE41" s="543"/>
      <c r="HIF41" s="543"/>
      <c r="HIG41" s="543"/>
      <c r="HIH41" s="543"/>
      <c r="HII41" s="543"/>
      <c r="HIJ41" s="543"/>
      <c r="HIK41" s="543"/>
      <c r="HIL41" s="543"/>
      <c r="HIM41" s="543"/>
      <c r="HIN41" s="543"/>
      <c r="HIO41" s="543"/>
      <c r="HIP41" s="543"/>
      <c r="HIQ41" s="543"/>
      <c r="HIR41" s="543"/>
      <c r="HIS41" s="543"/>
      <c r="HIT41" s="543"/>
      <c r="HIU41" s="543"/>
      <c r="HIV41" s="543"/>
      <c r="HIW41" s="543"/>
      <c r="HIX41" s="543"/>
      <c r="HIY41" s="543"/>
      <c r="HIZ41" s="543"/>
      <c r="HJA41" s="543"/>
      <c r="HJB41" s="543"/>
      <c r="HJC41" s="543"/>
      <c r="HJD41" s="543"/>
      <c r="HJE41" s="543"/>
      <c r="HJF41" s="543"/>
      <c r="HJG41" s="543"/>
      <c r="HJH41" s="543"/>
      <c r="HJI41" s="543"/>
      <c r="HJJ41" s="543"/>
      <c r="HJK41" s="543"/>
      <c r="HJL41" s="543"/>
      <c r="HJM41" s="543"/>
      <c r="HJN41" s="543"/>
      <c r="HJO41" s="543"/>
      <c r="HJP41" s="543"/>
      <c r="HJQ41" s="543"/>
      <c r="HJR41" s="543"/>
      <c r="HJS41" s="543"/>
      <c r="HJT41" s="543"/>
      <c r="HJU41" s="543"/>
      <c r="HJV41" s="543"/>
      <c r="HJW41" s="543"/>
      <c r="HJX41" s="543"/>
      <c r="HJY41" s="543"/>
      <c r="HJZ41" s="543"/>
      <c r="HKA41" s="543"/>
      <c r="HKB41" s="543"/>
      <c r="HKC41" s="543"/>
      <c r="HKD41" s="543"/>
      <c r="HKE41" s="543"/>
      <c r="HKF41" s="543"/>
      <c r="HKG41" s="543"/>
      <c r="HKH41" s="543"/>
      <c r="HKI41" s="543"/>
      <c r="HKJ41" s="543"/>
      <c r="HKK41" s="543"/>
      <c r="HKL41" s="543"/>
      <c r="HKM41" s="543"/>
      <c r="HKN41" s="543"/>
      <c r="HKO41" s="543"/>
      <c r="HKP41" s="543"/>
      <c r="HKQ41" s="543"/>
      <c r="HKR41" s="543"/>
      <c r="HKS41" s="543"/>
      <c r="HKT41" s="543"/>
      <c r="HKU41" s="543"/>
      <c r="HKV41" s="543"/>
      <c r="HKW41" s="543"/>
      <c r="HKX41" s="543"/>
      <c r="HKY41" s="543"/>
      <c r="HKZ41" s="543"/>
      <c r="HLA41" s="543"/>
      <c r="HLB41" s="543"/>
      <c r="HLC41" s="543"/>
      <c r="HLD41" s="543"/>
      <c r="HLE41" s="543"/>
      <c r="HLF41" s="543"/>
      <c r="HLG41" s="543"/>
      <c r="HLH41" s="543"/>
      <c r="HLI41" s="543"/>
      <c r="HLJ41" s="543"/>
      <c r="HLK41" s="543"/>
      <c r="HLL41" s="543"/>
      <c r="HLM41" s="543"/>
      <c r="HLN41" s="543"/>
      <c r="HLO41" s="543"/>
      <c r="HLP41" s="543"/>
      <c r="HLQ41" s="543"/>
      <c r="HLR41" s="543"/>
      <c r="HLS41" s="543"/>
      <c r="HLT41" s="543"/>
      <c r="HLU41" s="543"/>
      <c r="HLV41" s="543"/>
      <c r="HLW41" s="543"/>
      <c r="HLX41" s="543"/>
      <c r="HLY41" s="543"/>
      <c r="HLZ41" s="543"/>
      <c r="HMA41" s="543"/>
      <c r="HMB41" s="543"/>
      <c r="HMC41" s="543"/>
      <c r="HMD41" s="543"/>
      <c r="HME41" s="543"/>
      <c r="HMF41" s="543"/>
      <c r="HMG41" s="543"/>
      <c r="HMH41" s="543"/>
      <c r="HMI41" s="543"/>
      <c r="HMJ41" s="543"/>
      <c r="HMK41" s="543"/>
      <c r="HML41" s="543"/>
      <c r="HMM41" s="543"/>
      <c r="HMN41" s="543"/>
      <c r="HMO41" s="543"/>
      <c r="HMP41" s="543"/>
      <c r="HMQ41" s="543"/>
      <c r="HMR41" s="543"/>
      <c r="HMS41" s="543"/>
      <c r="HMT41" s="543"/>
      <c r="HMU41" s="543"/>
      <c r="HMV41" s="543"/>
      <c r="HMW41" s="543"/>
      <c r="HMX41" s="543"/>
      <c r="HMY41" s="543"/>
      <c r="HMZ41" s="543"/>
      <c r="HNA41" s="543"/>
      <c r="HNB41" s="543"/>
      <c r="HNC41" s="543"/>
      <c r="HND41" s="543"/>
      <c r="HNE41" s="543"/>
      <c r="HNF41" s="543"/>
      <c r="HNG41" s="543"/>
      <c r="HNH41" s="543"/>
      <c r="HNI41" s="543"/>
      <c r="HNJ41" s="543"/>
      <c r="HNK41" s="543"/>
      <c r="HNL41" s="543"/>
      <c r="HNM41" s="543"/>
      <c r="HNN41" s="543"/>
      <c r="HNO41" s="543"/>
      <c r="HNP41" s="543"/>
      <c r="HNQ41" s="543"/>
      <c r="HNR41" s="543"/>
      <c r="HNS41" s="543"/>
      <c r="HNT41" s="543"/>
      <c r="HNU41" s="543"/>
      <c r="HNV41" s="543"/>
      <c r="HNW41" s="543"/>
      <c r="HNX41" s="543"/>
      <c r="HNY41" s="543"/>
      <c r="HNZ41" s="543"/>
      <c r="HOA41" s="543"/>
      <c r="HOB41" s="543"/>
      <c r="HOC41" s="543"/>
      <c r="HOD41" s="543"/>
      <c r="HOE41" s="543"/>
      <c r="HOF41" s="543"/>
      <c r="HOG41" s="543"/>
      <c r="HOH41" s="543"/>
      <c r="HOI41" s="543"/>
      <c r="HOJ41" s="543"/>
      <c r="HOK41" s="543"/>
      <c r="HOL41" s="543"/>
      <c r="HOM41" s="543"/>
      <c r="HON41" s="543"/>
      <c r="HOO41" s="543"/>
      <c r="HOP41" s="543"/>
      <c r="HOQ41" s="543"/>
      <c r="HOR41" s="543"/>
      <c r="HOS41" s="543"/>
      <c r="HOT41" s="543"/>
      <c r="HOU41" s="543"/>
      <c r="HOV41" s="543"/>
      <c r="HOW41" s="543"/>
      <c r="HOX41" s="543"/>
      <c r="HOY41" s="543"/>
      <c r="HOZ41" s="543"/>
      <c r="HPA41" s="543"/>
      <c r="HPB41" s="543"/>
      <c r="HPC41" s="543"/>
      <c r="HPD41" s="543"/>
      <c r="HPE41" s="543"/>
      <c r="HPF41" s="543"/>
      <c r="HPG41" s="543"/>
      <c r="HPH41" s="543"/>
      <c r="HPI41" s="543"/>
      <c r="HPJ41" s="543"/>
      <c r="HPK41" s="543"/>
      <c r="HPL41" s="543"/>
      <c r="HPM41" s="543"/>
      <c r="HPN41" s="543"/>
      <c r="HPO41" s="543"/>
      <c r="HPP41" s="543"/>
      <c r="HPQ41" s="543"/>
      <c r="HPR41" s="543"/>
      <c r="HPS41" s="543"/>
      <c r="HPT41" s="543"/>
      <c r="HPU41" s="543"/>
      <c r="HPV41" s="543"/>
      <c r="HPW41" s="543"/>
      <c r="HPX41" s="543"/>
      <c r="HPY41" s="543"/>
      <c r="HPZ41" s="543"/>
      <c r="HQA41" s="543"/>
      <c r="HQB41" s="543"/>
      <c r="HQC41" s="543"/>
      <c r="HQD41" s="543"/>
      <c r="HQE41" s="543"/>
      <c r="HQF41" s="543"/>
      <c r="HQG41" s="543"/>
      <c r="HQH41" s="543"/>
      <c r="HQI41" s="543"/>
      <c r="HQJ41" s="543"/>
      <c r="HQK41" s="543"/>
      <c r="HQL41" s="543"/>
      <c r="HQM41" s="543"/>
      <c r="HQN41" s="543"/>
      <c r="HQO41" s="543"/>
      <c r="HQP41" s="543"/>
      <c r="HQQ41" s="543"/>
      <c r="HQR41" s="543"/>
      <c r="HQS41" s="543"/>
      <c r="HQT41" s="543"/>
      <c r="HQU41" s="543"/>
      <c r="HQV41" s="543"/>
      <c r="HQW41" s="543"/>
      <c r="HQX41" s="543"/>
      <c r="HQY41" s="543"/>
      <c r="HQZ41" s="543"/>
      <c r="HRA41" s="543"/>
      <c r="HRB41" s="543"/>
      <c r="HRC41" s="543"/>
      <c r="HRD41" s="543"/>
      <c r="HRE41" s="543"/>
      <c r="HRF41" s="543"/>
      <c r="HRG41" s="543"/>
      <c r="HRH41" s="543"/>
      <c r="HRI41" s="543"/>
      <c r="HRJ41" s="543"/>
      <c r="HRK41" s="543"/>
      <c r="HRL41" s="543"/>
      <c r="HRM41" s="543"/>
      <c r="HRN41" s="543"/>
      <c r="HRO41" s="543"/>
      <c r="HRP41" s="543"/>
      <c r="HRQ41" s="543"/>
      <c r="HRR41" s="543"/>
      <c r="HRS41" s="543"/>
      <c r="HRT41" s="543"/>
      <c r="HRU41" s="543"/>
      <c r="HRV41" s="543"/>
      <c r="HRW41" s="543"/>
      <c r="HRX41" s="543"/>
      <c r="HRY41" s="543"/>
      <c r="HRZ41" s="543"/>
      <c r="HSA41" s="543"/>
      <c r="HSB41" s="543"/>
      <c r="HSC41" s="543"/>
      <c r="HSD41" s="543"/>
      <c r="HSE41" s="543"/>
      <c r="HSF41" s="543"/>
      <c r="HSG41" s="543"/>
      <c r="HSH41" s="543"/>
      <c r="HSI41" s="543"/>
      <c r="HSJ41" s="543"/>
      <c r="HSK41" s="543"/>
      <c r="HSL41" s="543"/>
      <c r="HSM41" s="543"/>
      <c r="HSN41" s="543"/>
      <c r="HSO41" s="543"/>
      <c r="HSP41" s="543"/>
      <c r="HSQ41" s="543"/>
      <c r="HSR41" s="543"/>
      <c r="HSS41" s="543"/>
      <c r="HST41" s="543"/>
      <c r="HSU41" s="543"/>
      <c r="HSV41" s="543"/>
      <c r="HSW41" s="543"/>
      <c r="HSX41" s="543"/>
      <c r="HSY41" s="543"/>
      <c r="HSZ41" s="543"/>
      <c r="HTA41" s="543"/>
      <c r="HTB41" s="543"/>
      <c r="HTC41" s="543"/>
      <c r="HTD41" s="543"/>
      <c r="HTE41" s="543"/>
      <c r="HTF41" s="543"/>
      <c r="HTG41" s="543"/>
      <c r="HTH41" s="543"/>
      <c r="HTI41" s="543"/>
      <c r="HTJ41" s="543"/>
      <c r="HTK41" s="543"/>
      <c r="HTL41" s="543"/>
      <c r="HTM41" s="543"/>
      <c r="HTN41" s="543"/>
      <c r="HTO41" s="543"/>
      <c r="HTP41" s="543"/>
      <c r="HTQ41" s="543"/>
      <c r="HTR41" s="543"/>
      <c r="HTS41" s="543"/>
      <c r="HTT41" s="543"/>
      <c r="HTU41" s="543"/>
      <c r="HTV41" s="543"/>
      <c r="HTW41" s="543"/>
      <c r="HTX41" s="543"/>
      <c r="HTY41" s="543"/>
      <c r="HTZ41" s="543"/>
      <c r="HUA41" s="543"/>
      <c r="HUB41" s="543"/>
      <c r="HUC41" s="543"/>
      <c r="HUD41" s="543"/>
      <c r="HUE41" s="543"/>
      <c r="HUF41" s="543"/>
      <c r="HUG41" s="543"/>
      <c r="HUH41" s="543"/>
      <c r="HUI41" s="543"/>
      <c r="HUJ41" s="543"/>
      <c r="HUK41" s="543"/>
      <c r="HUL41" s="543"/>
      <c r="HUM41" s="543"/>
      <c r="HUN41" s="543"/>
      <c r="HUO41" s="543"/>
      <c r="HUP41" s="543"/>
      <c r="HUQ41" s="543"/>
      <c r="HUR41" s="543"/>
      <c r="HUS41" s="543"/>
      <c r="HUT41" s="543"/>
      <c r="HUU41" s="543"/>
      <c r="HUV41" s="543"/>
      <c r="HUW41" s="543"/>
      <c r="HUX41" s="543"/>
      <c r="HUY41" s="543"/>
      <c r="HUZ41" s="543"/>
      <c r="HVA41" s="543"/>
      <c r="HVB41" s="543"/>
      <c r="HVC41" s="543"/>
      <c r="HVD41" s="543"/>
      <c r="HVE41" s="543"/>
      <c r="HVF41" s="543"/>
      <c r="HVG41" s="543"/>
      <c r="HVH41" s="543"/>
      <c r="HVI41" s="543"/>
      <c r="HVJ41" s="543"/>
      <c r="HVK41" s="543"/>
      <c r="HVL41" s="543"/>
      <c r="HVM41" s="543"/>
      <c r="HVN41" s="543"/>
      <c r="HVO41" s="543"/>
      <c r="HVP41" s="543"/>
      <c r="HVQ41" s="543"/>
      <c r="HVR41" s="543"/>
      <c r="HVS41" s="543"/>
      <c r="HVT41" s="543"/>
      <c r="HVU41" s="543"/>
      <c r="HVV41" s="543"/>
      <c r="HVW41" s="543"/>
      <c r="HVX41" s="543"/>
      <c r="HVY41" s="543"/>
      <c r="HVZ41" s="543"/>
      <c r="HWA41" s="543"/>
      <c r="HWB41" s="543"/>
      <c r="HWC41" s="543"/>
      <c r="HWD41" s="543"/>
      <c r="HWE41" s="543"/>
      <c r="HWF41" s="543"/>
      <c r="HWG41" s="543"/>
      <c r="HWH41" s="543"/>
      <c r="HWI41" s="543"/>
      <c r="HWJ41" s="543"/>
      <c r="HWK41" s="543"/>
      <c r="HWL41" s="543"/>
      <c r="HWM41" s="543"/>
      <c r="HWN41" s="543"/>
      <c r="HWO41" s="543"/>
      <c r="HWP41" s="543"/>
      <c r="HWQ41" s="543"/>
      <c r="HWR41" s="543"/>
      <c r="HWS41" s="543"/>
      <c r="HWT41" s="543"/>
      <c r="HWU41" s="543"/>
      <c r="HWV41" s="543"/>
      <c r="HWW41" s="543"/>
      <c r="HWX41" s="543"/>
      <c r="HWY41" s="543"/>
      <c r="HWZ41" s="543"/>
      <c r="HXA41" s="543"/>
      <c r="HXB41" s="543"/>
      <c r="HXC41" s="543"/>
      <c r="HXD41" s="543"/>
      <c r="HXE41" s="543"/>
      <c r="HXF41" s="543"/>
      <c r="HXG41" s="543"/>
      <c r="HXH41" s="543"/>
      <c r="HXI41" s="543"/>
      <c r="HXJ41" s="543"/>
      <c r="HXK41" s="543"/>
      <c r="HXL41" s="543"/>
      <c r="HXM41" s="543"/>
      <c r="HXN41" s="543"/>
      <c r="HXO41" s="543"/>
      <c r="HXP41" s="543"/>
      <c r="HXQ41" s="543"/>
      <c r="HXR41" s="543"/>
      <c r="HXS41" s="543"/>
      <c r="HXT41" s="543"/>
      <c r="HXU41" s="543"/>
      <c r="HXV41" s="543"/>
      <c r="HXW41" s="543"/>
      <c r="HXX41" s="543"/>
      <c r="HXY41" s="543"/>
      <c r="HXZ41" s="543"/>
      <c r="HYA41" s="543"/>
      <c r="HYB41" s="543"/>
      <c r="HYC41" s="543"/>
      <c r="HYD41" s="543"/>
      <c r="HYE41" s="543"/>
      <c r="HYF41" s="543"/>
      <c r="HYG41" s="543"/>
      <c r="HYH41" s="543"/>
      <c r="HYI41" s="543"/>
      <c r="HYJ41" s="543"/>
      <c r="HYK41" s="543"/>
      <c r="HYL41" s="543"/>
      <c r="HYM41" s="543"/>
      <c r="HYN41" s="543"/>
      <c r="HYO41" s="543"/>
      <c r="HYP41" s="543"/>
      <c r="HYQ41" s="543"/>
      <c r="HYR41" s="543"/>
      <c r="HYS41" s="543"/>
      <c r="HYT41" s="543"/>
      <c r="HYU41" s="543"/>
      <c r="HYV41" s="543"/>
      <c r="HYW41" s="543"/>
      <c r="HYX41" s="543"/>
      <c r="HYY41" s="543"/>
      <c r="HYZ41" s="543"/>
      <c r="HZA41" s="543"/>
      <c r="HZB41" s="543"/>
      <c r="HZC41" s="543"/>
      <c r="HZD41" s="543"/>
      <c r="HZE41" s="543"/>
      <c r="HZF41" s="543"/>
      <c r="HZG41" s="543"/>
      <c r="HZH41" s="543"/>
      <c r="HZI41" s="543"/>
      <c r="HZJ41" s="543"/>
      <c r="HZK41" s="543"/>
      <c r="HZL41" s="543"/>
      <c r="HZM41" s="543"/>
      <c r="HZN41" s="543"/>
      <c r="HZO41" s="543"/>
      <c r="HZP41" s="543"/>
      <c r="HZQ41" s="543"/>
      <c r="HZR41" s="543"/>
      <c r="HZS41" s="543"/>
      <c r="HZT41" s="543"/>
      <c r="HZU41" s="543"/>
      <c r="HZV41" s="543"/>
      <c r="HZW41" s="543"/>
      <c r="HZX41" s="543"/>
      <c r="HZY41" s="543"/>
      <c r="HZZ41" s="543"/>
      <c r="IAA41" s="543"/>
      <c r="IAB41" s="543"/>
      <c r="IAC41" s="543"/>
      <c r="IAD41" s="543"/>
      <c r="IAE41" s="543"/>
      <c r="IAF41" s="543"/>
      <c r="IAG41" s="543"/>
      <c r="IAH41" s="543"/>
      <c r="IAI41" s="543"/>
      <c r="IAJ41" s="543"/>
      <c r="IAK41" s="543"/>
      <c r="IAL41" s="543"/>
      <c r="IAM41" s="543"/>
      <c r="IAN41" s="543"/>
      <c r="IAO41" s="543"/>
      <c r="IAP41" s="543"/>
      <c r="IAQ41" s="543"/>
      <c r="IAR41" s="543"/>
      <c r="IAS41" s="543"/>
      <c r="IAT41" s="543"/>
      <c r="IAU41" s="543"/>
      <c r="IAV41" s="543"/>
      <c r="IAW41" s="543"/>
      <c r="IAX41" s="543"/>
      <c r="IAY41" s="543"/>
      <c r="IAZ41" s="543"/>
      <c r="IBA41" s="543"/>
      <c r="IBB41" s="543"/>
      <c r="IBC41" s="543"/>
      <c r="IBD41" s="543"/>
      <c r="IBE41" s="543"/>
      <c r="IBF41" s="543"/>
      <c r="IBG41" s="543"/>
      <c r="IBH41" s="543"/>
      <c r="IBI41" s="543"/>
      <c r="IBJ41" s="543"/>
      <c r="IBK41" s="543"/>
      <c r="IBL41" s="543"/>
      <c r="IBM41" s="543"/>
      <c r="IBN41" s="543"/>
      <c r="IBO41" s="543"/>
      <c r="IBP41" s="543"/>
      <c r="IBQ41" s="543"/>
      <c r="IBR41" s="543"/>
      <c r="IBS41" s="543"/>
      <c r="IBT41" s="543"/>
      <c r="IBU41" s="543"/>
      <c r="IBV41" s="543"/>
      <c r="IBW41" s="543"/>
      <c r="IBX41" s="543"/>
      <c r="IBY41" s="543"/>
      <c r="IBZ41" s="543"/>
      <c r="ICA41" s="543"/>
      <c r="ICB41" s="543"/>
      <c r="ICC41" s="543"/>
      <c r="ICD41" s="543"/>
      <c r="ICE41" s="543"/>
      <c r="ICF41" s="543"/>
      <c r="ICG41" s="543"/>
      <c r="ICH41" s="543"/>
      <c r="ICI41" s="543"/>
      <c r="ICJ41" s="543"/>
      <c r="ICK41" s="543"/>
      <c r="ICL41" s="543"/>
      <c r="ICM41" s="543"/>
      <c r="ICN41" s="543"/>
      <c r="ICO41" s="543"/>
      <c r="ICP41" s="543"/>
      <c r="ICQ41" s="543"/>
      <c r="ICR41" s="543"/>
      <c r="ICS41" s="543"/>
      <c r="ICT41" s="543"/>
      <c r="ICU41" s="543"/>
      <c r="ICV41" s="543"/>
      <c r="ICW41" s="543"/>
      <c r="ICX41" s="543"/>
      <c r="ICY41" s="543"/>
      <c r="ICZ41" s="543"/>
      <c r="IDA41" s="543"/>
      <c r="IDB41" s="543"/>
      <c r="IDC41" s="543"/>
      <c r="IDD41" s="543"/>
      <c r="IDE41" s="543"/>
      <c r="IDF41" s="543"/>
      <c r="IDG41" s="543"/>
      <c r="IDH41" s="543"/>
      <c r="IDI41" s="543"/>
      <c r="IDJ41" s="543"/>
      <c r="IDK41" s="543"/>
      <c r="IDL41" s="543"/>
      <c r="IDM41" s="543"/>
      <c r="IDN41" s="543"/>
      <c r="IDO41" s="543"/>
      <c r="IDP41" s="543"/>
      <c r="IDQ41" s="543"/>
      <c r="IDR41" s="543"/>
      <c r="IDS41" s="543"/>
      <c r="IDT41" s="543"/>
      <c r="IDU41" s="543"/>
      <c r="IDV41" s="543"/>
      <c r="IDW41" s="543"/>
      <c r="IDX41" s="543"/>
      <c r="IDY41" s="543"/>
      <c r="IDZ41" s="543"/>
      <c r="IEA41" s="543"/>
      <c r="IEB41" s="543"/>
      <c r="IEC41" s="543"/>
      <c r="IED41" s="543"/>
      <c r="IEE41" s="543"/>
      <c r="IEF41" s="543"/>
      <c r="IEG41" s="543"/>
      <c r="IEH41" s="543"/>
      <c r="IEI41" s="543"/>
      <c r="IEJ41" s="543"/>
      <c r="IEK41" s="543"/>
      <c r="IEL41" s="543"/>
      <c r="IEM41" s="543"/>
      <c r="IEN41" s="543"/>
      <c r="IEO41" s="543"/>
      <c r="IEP41" s="543"/>
      <c r="IEQ41" s="543"/>
      <c r="IER41" s="543"/>
      <c r="IES41" s="543"/>
      <c r="IET41" s="543"/>
      <c r="IEU41" s="543"/>
      <c r="IEV41" s="543"/>
      <c r="IEW41" s="543"/>
      <c r="IEX41" s="543"/>
      <c r="IEY41" s="543"/>
      <c r="IEZ41" s="543"/>
      <c r="IFA41" s="543"/>
      <c r="IFB41" s="543"/>
      <c r="IFC41" s="543"/>
      <c r="IFD41" s="543"/>
      <c r="IFE41" s="543"/>
      <c r="IFF41" s="543"/>
      <c r="IFG41" s="543"/>
      <c r="IFH41" s="543"/>
      <c r="IFI41" s="543"/>
      <c r="IFJ41" s="543"/>
      <c r="IFK41" s="543"/>
      <c r="IFL41" s="543"/>
      <c r="IFM41" s="543"/>
      <c r="IFN41" s="543"/>
      <c r="IFO41" s="543"/>
      <c r="IFP41" s="543"/>
      <c r="IFQ41" s="543"/>
      <c r="IFR41" s="543"/>
      <c r="IFS41" s="543"/>
      <c r="IFT41" s="543"/>
      <c r="IFU41" s="543"/>
      <c r="IFV41" s="543"/>
      <c r="IFW41" s="543"/>
      <c r="IFX41" s="543"/>
      <c r="IFY41" s="543"/>
      <c r="IFZ41" s="543"/>
      <c r="IGA41" s="543"/>
      <c r="IGB41" s="543"/>
      <c r="IGC41" s="543"/>
      <c r="IGD41" s="543"/>
      <c r="IGE41" s="543"/>
      <c r="IGF41" s="543"/>
      <c r="IGG41" s="543"/>
      <c r="IGH41" s="543"/>
      <c r="IGI41" s="543"/>
      <c r="IGJ41" s="543"/>
      <c r="IGK41" s="543"/>
      <c r="IGL41" s="543"/>
      <c r="IGM41" s="543"/>
      <c r="IGN41" s="543"/>
      <c r="IGO41" s="543"/>
      <c r="IGP41" s="543"/>
      <c r="IGQ41" s="543"/>
      <c r="IGR41" s="543"/>
      <c r="IGS41" s="543"/>
      <c r="IGT41" s="543"/>
      <c r="IGU41" s="543"/>
      <c r="IGV41" s="543"/>
      <c r="IGW41" s="543"/>
      <c r="IGX41" s="543"/>
      <c r="IGY41" s="543"/>
      <c r="IGZ41" s="543"/>
      <c r="IHA41" s="543"/>
      <c r="IHB41" s="543"/>
      <c r="IHC41" s="543"/>
      <c r="IHD41" s="543"/>
      <c r="IHE41" s="543"/>
      <c r="IHF41" s="543"/>
      <c r="IHG41" s="543"/>
      <c r="IHH41" s="543"/>
      <c r="IHI41" s="543"/>
      <c r="IHJ41" s="543"/>
      <c r="IHK41" s="543"/>
      <c r="IHL41" s="543"/>
      <c r="IHM41" s="543"/>
      <c r="IHN41" s="543"/>
      <c r="IHO41" s="543"/>
      <c r="IHP41" s="543"/>
      <c r="IHQ41" s="543"/>
      <c r="IHR41" s="543"/>
      <c r="IHS41" s="543"/>
      <c r="IHT41" s="543"/>
      <c r="IHU41" s="543"/>
      <c r="IHV41" s="543"/>
      <c r="IHW41" s="543"/>
      <c r="IHX41" s="543"/>
      <c r="IHY41" s="543"/>
      <c r="IHZ41" s="543"/>
      <c r="IIA41" s="543"/>
      <c r="IIB41" s="543"/>
      <c r="IIC41" s="543"/>
      <c r="IID41" s="543"/>
      <c r="IIE41" s="543"/>
      <c r="IIF41" s="543"/>
      <c r="IIG41" s="543"/>
      <c r="IIH41" s="543"/>
      <c r="III41" s="543"/>
      <c r="IIJ41" s="543"/>
      <c r="IIK41" s="543"/>
      <c r="IIL41" s="543"/>
      <c r="IIM41" s="543"/>
      <c r="IIN41" s="543"/>
      <c r="IIO41" s="543"/>
      <c r="IIP41" s="543"/>
      <c r="IIQ41" s="543"/>
      <c r="IIR41" s="543"/>
      <c r="IIS41" s="543"/>
      <c r="IIT41" s="543"/>
      <c r="IIU41" s="543"/>
      <c r="IIV41" s="543"/>
      <c r="IIW41" s="543"/>
      <c r="IIX41" s="543"/>
      <c r="IIY41" s="543"/>
      <c r="IIZ41" s="543"/>
      <c r="IJA41" s="543"/>
      <c r="IJB41" s="543"/>
      <c r="IJC41" s="543"/>
      <c r="IJD41" s="543"/>
      <c r="IJE41" s="543"/>
      <c r="IJF41" s="543"/>
      <c r="IJG41" s="543"/>
      <c r="IJH41" s="543"/>
      <c r="IJI41" s="543"/>
      <c r="IJJ41" s="543"/>
      <c r="IJK41" s="543"/>
      <c r="IJL41" s="543"/>
      <c r="IJM41" s="543"/>
      <c r="IJN41" s="543"/>
      <c r="IJO41" s="543"/>
      <c r="IJP41" s="543"/>
      <c r="IJQ41" s="543"/>
      <c r="IJR41" s="543"/>
      <c r="IJS41" s="543"/>
      <c r="IJT41" s="543"/>
      <c r="IJU41" s="543"/>
      <c r="IJV41" s="543"/>
      <c r="IJW41" s="543"/>
      <c r="IJX41" s="543"/>
      <c r="IJY41" s="543"/>
      <c r="IJZ41" s="543"/>
      <c r="IKA41" s="543"/>
      <c r="IKB41" s="543"/>
      <c r="IKC41" s="543"/>
      <c r="IKD41" s="543"/>
      <c r="IKE41" s="543"/>
      <c r="IKF41" s="543"/>
      <c r="IKG41" s="543"/>
      <c r="IKH41" s="543"/>
      <c r="IKI41" s="543"/>
      <c r="IKJ41" s="543"/>
      <c r="IKK41" s="543"/>
      <c r="IKL41" s="543"/>
      <c r="IKM41" s="543"/>
      <c r="IKN41" s="543"/>
      <c r="IKO41" s="543"/>
      <c r="IKP41" s="543"/>
      <c r="IKQ41" s="543"/>
      <c r="IKR41" s="543"/>
      <c r="IKS41" s="543"/>
      <c r="IKT41" s="543"/>
      <c r="IKU41" s="543"/>
      <c r="IKV41" s="543"/>
      <c r="IKW41" s="543"/>
      <c r="IKX41" s="543"/>
      <c r="IKY41" s="543"/>
      <c r="IKZ41" s="543"/>
      <c r="ILA41" s="543"/>
      <c r="ILB41" s="543"/>
      <c r="ILC41" s="543"/>
      <c r="ILD41" s="543"/>
      <c r="ILE41" s="543"/>
      <c r="ILF41" s="543"/>
      <c r="ILG41" s="543"/>
      <c r="ILH41" s="543"/>
      <c r="ILI41" s="543"/>
      <c r="ILJ41" s="543"/>
      <c r="ILK41" s="543"/>
      <c r="ILL41" s="543"/>
      <c r="ILM41" s="543"/>
      <c r="ILN41" s="543"/>
      <c r="ILO41" s="543"/>
      <c r="ILP41" s="543"/>
      <c r="ILQ41" s="543"/>
      <c r="ILR41" s="543"/>
      <c r="ILS41" s="543"/>
      <c r="ILT41" s="543"/>
      <c r="ILU41" s="543"/>
      <c r="ILV41" s="543"/>
      <c r="ILW41" s="543"/>
      <c r="ILX41" s="543"/>
      <c r="ILY41" s="543"/>
      <c r="ILZ41" s="543"/>
      <c r="IMA41" s="543"/>
      <c r="IMB41" s="543"/>
      <c r="IMC41" s="543"/>
      <c r="IMD41" s="543"/>
      <c r="IME41" s="543"/>
      <c r="IMF41" s="543"/>
      <c r="IMG41" s="543"/>
      <c r="IMH41" s="543"/>
      <c r="IMI41" s="543"/>
      <c r="IMJ41" s="543"/>
      <c r="IMK41" s="543"/>
      <c r="IML41" s="543"/>
      <c r="IMM41" s="543"/>
      <c r="IMN41" s="543"/>
      <c r="IMO41" s="543"/>
      <c r="IMP41" s="543"/>
      <c r="IMQ41" s="543"/>
      <c r="IMR41" s="543"/>
      <c r="IMS41" s="543"/>
      <c r="IMT41" s="543"/>
      <c r="IMU41" s="543"/>
      <c r="IMV41" s="543"/>
      <c r="IMW41" s="543"/>
      <c r="IMX41" s="543"/>
      <c r="IMY41" s="543"/>
      <c r="IMZ41" s="543"/>
      <c r="INA41" s="543"/>
      <c r="INB41" s="543"/>
      <c r="INC41" s="543"/>
      <c r="IND41" s="543"/>
      <c r="INE41" s="543"/>
      <c r="INF41" s="543"/>
      <c r="ING41" s="543"/>
      <c r="INH41" s="543"/>
      <c r="INI41" s="543"/>
      <c r="INJ41" s="543"/>
      <c r="INK41" s="543"/>
      <c r="INL41" s="543"/>
      <c r="INM41" s="543"/>
      <c r="INN41" s="543"/>
      <c r="INO41" s="543"/>
      <c r="INP41" s="543"/>
      <c r="INQ41" s="543"/>
      <c r="INR41" s="543"/>
      <c r="INS41" s="543"/>
      <c r="INT41" s="543"/>
      <c r="INU41" s="543"/>
      <c r="INV41" s="543"/>
      <c r="INW41" s="543"/>
      <c r="INX41" s="543"/>
      <c r="INY41" s="543"/>
      <c r="INZ41" s="543"/>
      <c r="IOA41" s="543"/>
      <c r="IOB41" s="543"/>
      <c r="IOC41" s="543"/>
      <c r="IOD41" s="543"/>
      <c r="IOE41" s="543"/>
      <c r="IOF41" s="543"/>
      <c r="IOG41" s="543"/>
      <c r="IOH41" s="543"/>
      <c r="IOI41" s="543"/>
      <c r="IOJ41" s="543"/>
      <c r="IOK41" s="543"/>
      <c r="IOL41" s="543"/>
      <c r="IOM41" s="543"/>
      <c r="ION41" s="543"/>
      <c r="IOO41" s="543"/>
      <c r="IOP41" s="543"/>
      <c r="IOQ41" s="543"/>
      <c r="IOR41" s="543"/>
      <c r="IOS41" s="543"/>
      <c r="IOT41" s="543"/>
      <c r="IOU41" s="543"/>
      <c r="IOV41" s="543"/>
      <c r="IOW41" s="543"/>
      <c r="IOX41" s="543"/>
      <c r="IOY41" s="543"/>
      <c r="IOZ41" s="543"/>
      <c r="IPA41" s="543"/>
      <c r="IPB41" s="543"/>
      <c r="IPC41" s="543"/>
      <c r="IPD41" s="543"/>
      <c r="IPE41" s="543"/>
      <c r="IPF41" s="543"/>
      <c r="IPG41" s="543"/>
      <c r="IPH41" s="543"/>
      <c r="IPI41" s="543"/>
      <c r="IPJ41" s="543"/>
      <c r="IPK41" s="543"/>
      <c r="IPL41" s="543"/>
      <c r="IPM41" s="543"/>
      <c r="IPN41" s="543"/>
      <c r="IPO41" s="543"/>
      <c r="IPP41" s="543"/>
      <c r="IPQ41" s="543"/>
      <c r="IPR41" s="543"/>
      <c r="IPS41" s="543"/>
      <c r="IPT41" s="543"/>
      <c r="IPU41" s="543"/>
      <c r="IPV41" s="543"/>
      <c r="IPW41" s="543"/>
      <c r="IPX41" s="543"/>
      <c r="IPY41" s="543"/>
      <c r="IPZ41" s="543"/>
      <c r="IQA41" s="543"/>
      <c r="IQB41" s="543"/>
      <c r="IQC41" s="543"/>
      <c r="IQD41" s="543"/>
      <c r="IQE41" s="543"/>
      <c r="IQF41" s="543"/>
      <c r="IQG41" s="543"/>
      <c r="IQH41" s="543"/>
      <c r="IQI41" s="543"/>
      <c r="IQJ41" s="543"/>
      <c r="IQK41" s="543"/>
      <c r="IQL41" s="543"/>
      <c r="IQM41" s="543"/>
      <c r="IQN41" s="543"/>
      <c r="IQO41" s="543"/>
      <c r="IQP41" s="543"/>
      <c r="IQQ41" s="543"/>
      <c r="IQR41" s="543"/>
      <c r="IQS41" s="543"/>
      <c r="IQT41" s="543"/>
      <c r="IQU41" s="543"/>
      <c r="IQV41" s="543"/>
      <c r="IQW41" s="543"/>
      <c r="IQX41" s="543"/>
      <c r="IQY41" s="543"/>
      <c r="IQZ41" s="543"/>
      <c r="IRA41" s="543"/>
      <c r="IRB41" s="543"/>
      <c r="IRC41" s="543"/>
      <c r="IRD41" s="543"/>
      <c r="IRE41" s="543"/>
      <c r="IRF41" s="543"/>
      <c r="IRG41" s="543"/>
      <c r="IRH41" s="543"/>
      <c r="IRI41" s="543"/>
      <c r="IRJ41" s="543"/>
      <c r="IRK41" s="543"/>
      <c r="IRL41" s="543"/>
      <c r="IRM41" s="543"/>
      <c r="IRN41" s="543"/>
      <c r="IRO41" s="543"/>
      <c r="IRP41" s="543"/>
      <c r="IRQ41" s="543"/>
      <c r="IRR41" s="543"/>
      <c r="IRS41" s="543"/>
      <c r="IRT41" s="543"/>
      <c r="IRU41" s="543"/>
      <c r="IRV41" s="543"/>
      <c r="IRW41" s="543"/>
      <c r="IRX41" s="543"/>
      <c r="IRY41" s="543"/>
      <c r="IRZ41" s="543"/>
      <c r="ISA41" s="543"/>
      <c r="ISB41" s="543"/>
      <c r="ISC41" s="543"/>
      <c r="ISD41" s="543"/>
      <c r="ISE41" s="543"/>
      <c r="ISF41" s="543"/>
      <c r="ISG41" s="543"/>
      <c r="ISH41" s="543"/>
      <c r="ISI41" s="543"/>
      <c r="ISJ41" s="543"/>
      <c r="ISK41" s="543"/>
      <c r="ISL41" s="543"/>
      <c r="ISM41" s="543"/>
      <c r="ISN41" s="543"/>
      <c r="ISO41" s="543"/>
      <c r="ISP41" s="543"/>
      <c r="ISQ41" s="543"/>
      <c r="ISR41" s="543"/>
      <c r="ISS41" s="543"/>
      <c r="IST41" s="543"/>
      <c r="ISU41" s="543"/>
      <c r="ISV41" s="543"/>
      <c r="ISW41" s="543"/>
      <c r="ISX41" s="543"/>
      <c r="ISY41" s="543"/>
      <c r="ISZ41" s="543"/>
      <c r="ITA41" s="543"/>
      <c r="ITB41" s="543"/>
      <c r="ITC41" s="543"/>
      <c r="ITD41" s="543"/>
      <c r="ITE41" s="543"/>
      <c r="ITF41" s="543"/>
      <c r="ITG41" s="543"/>
      <c r="ITH41" s="543"/>
      <c r="ITI41" s="543"/>
      <c r="ITJ41" s="543"/>
      <c r="ITK41" s="543"/>
      <c r="ITL41" s="543"/>
      <c r="ITM41" s="543"/>
      <c r="ITN41" s="543"/>
      <c r="ITO41" s="543"/>
      <c r="ITP41" s="543"/>
      <c r="ITQ41" s="543"/>
      <c r="ITR41" s="543"/>
      <c r="ITS41" s="543"/>
      <c r="ITT41" s="543"/>
      <c r="ITU41" s="543"/>
      <c r="ITV41" s="543"/>
      <c r="ITW41" s="543"/>
      <c r="ITX41" s="543"/>
      <c r="ITY41" s="543"/>
      <c r="ITZ41" s="543"/>
      <c r="IUA41" s="543"/>
      <c r="IUB41" s="543"/>
      <c r="IUC41" s="543"/>
      <c r="IUD41" s="543"/>
      <c r="IUE41" s="543"/>
      <c r="IUF41" s="543"/>
      <c r="IUG41" s="543"/>
      <c r="IUH41" s="543"/>
      <c r="IUI41" s="543"/>
      <c r="IUJ41" s="543"/>
      <c r="IUK41" s="543"/>
      <c r="IUL41" s="543"/>
      <c r="IUM41" s="543"/>
      <c r="IUN41" s="543"/>
      <c r="IUO41" s="543"/>
      <c r="IUP41" s="543"/>
      <c r="IUQ41" s="543"/>
      <c r="IUR41" s="543"/>
      <c r="IUS41" s="543"/>
      <c r="IUT41" s="543"/>
      <c r="IUU41" s="543"/>
      <c r="IUV41" s="543"/>
      <c r="IUW41" s="543"/>
      <c r="IUX41" s="543"/>
      <c r="IUY41" s="543"/>
      <c r="IUZ41" s="543"/>
      <c r="IVA41" s="543"/>
      <c r="IVB41" s="543"/>
      <c r="IVC41" s="543"/>
      <c r="IVD41" s="543"/>
      <c r="IVE41" s="543"/>
      <c r="IVF41" s="543"/>
      <c r="IVG41" s="543"/>
      <c r="IVH41" s="543"/>
      <c r="IVI41" s="543"/>
      <c r="IVJ41" s="543"/>
      <c r="IVK41" s="543"/>
      <c r="IVL41" s="543"/>
      <c r="IVM41" s="543"/>
      <c r="IVN41" s="543"/>
      <c r="IVO41" s="543"/>
      <c r="IVP41" s="543"/>
      <c r="IVQ41" s="543"/>
      <c r="IVR41" s="543"/>
      <c r="IVS41" s="543"/>
      <c r="IVT41" s="543"/>
      <c r="IVU41" s="543"/>
      <c r="IVV41" s="543"/>
      <c r="IVW41" s="543"/>
      <c r="IVX41" s="543"/>
      <c r="IVY41" s="543"/>
      <c r="IVZ41" s="543"/>
      <c r="IWA41" s="543"/>
      <c r="IWB41" s="543"/>
      <c r="IWC41" s="543"/>
      <c r="IWD41" s="543"/>
      <c r="IWE41" s="543"/>
      <c r="IWF41" s="543"/>
      <c r="IWG41" s="543"/>
      <c r="IWH41" s="543"/>
      <c r="IWI41" s="543"/>
      <c r="IWJ41" s="543"/>
      <c r="IWK41" s="543"/>
      <c r="IWL41" s="543"/>
      <c r="IWM41" s="543"/>
      <c r="IWN41" s="543"/>
      <c r="IWO41" s="543"/>
      <c r="IWP41" s="543"/>
      <c r="IWQ41" s="543"/>
      <c r="IWR41" s="543"/>
      <c r="IWS41" s="543"/>
      <c r="IWT41" s="543"/>
      <c r="IWU41" s="543"/>
      <c r="IWV41" s="543"/>
      <c r="IWW41" s="543"/>
      <c r="IWX41" s="543"/>
      <c r="IWY41" s="543"/>
      <c r="IWZ41" s="543"/>
      <c r="IXA41" s="543"/>
      <c r="IXB41" s="543"/>
      <c r="IXC41" s="543"/>
      <c r="IXD41" s="543"/>
      <c r="IXE41" s="543"/>
      <c r="IXF41" s="543"/>
      <c r="IXG41" s="543"/>
      <c r="IXH41" s="543"/>
      <c r="IXI41" s="543"/>
      <c r="IXJ41" s="543"/>
      <c r="IXK41" s="543"/>
      <c r="IXL41" s="543"/>
      <c r="IXM41" s="543"/>
      <c r="IXN41" s="543"/>
      <c r="IXO41" s="543"/>
      <c r="IXP41" s="543"/>
      <c r="IXQ41" s="543"/>
      <c r="IXR41" s="543"/>
      <c r="IXS41" s="543"/>
      <c r="IXT41" s="543"/>
      <c r="IXU41" s="543"/>
      <c r="IXV41" s="543"/>
      <c r="IXW41" s="543"/>
      <c r="IXX41" s="543"/>
      <c r="IXY41" s="543"/>
      <c r="IXZ41" s="543"/>
      <c r="IYA41" s="543"/>
      <c r="IYB41" s="543"/>
      <c r="IYC41" s="543"/>
      <c r="IYD41" s="543"/>
      <c r="IYE41" s="543"/>
      <c r="IYF41" s="543"/>
      <c r="IYG41" s="543"/>
      <c r="IYH41" s="543"/>
      <c r="IYI41" s="543"/>
      <c r="IYJ41" s="543"/>
      <c r="IYK41" s="543"/>
      <c r="IYL41" s="543"/>
      <c r="IYM41" s="543"/>
      <c r="IYN41" s="543"/>
      <c r="IYO41" s="543"/>
      <c r="IYP41" s="543"/>
      <c r="IYQ41" s="543"/>
      <c r="IYR41" s="543"/>
      <c r="IYS41" s="543"/>
      <c r="IYT41" s="543"/>
      <c r="IYU41" s="543"/>
      <c r="IYV41" s="543"/>
      <c r="IYW41" s="543"/>
      <c r="IYX41" s="543"/>
      <c r="IYY41" s="543"/>
      <c r="IYZ41" s="543"/>
      <c r="IZA41" s="543"/>
      <c r="IZB41" s="543"/>
      <c r="IZC41" s="543"/>
      <c r="IZD41" s="543"/>
      <c r="IZE41" s="543"/>
      <c r="IZF41" s="543"/>
      <c r="IZG41" s="543"/>
      <c r="IZH41" s="543"/>
      <c r="IZI41" s="543"/>
      <c r="IZJ41" s="543"/>
      <c r="IZK41" s="543"/>
      <c r="IZL41" s="543"/>
      <c r="IZM41" s="543"/>
      <c r="IZN41" s="543"/>
      <c r="IZO41" s="543"/>
      <c r="IZP41" s="543"/>
      <c r="IZQ41" s="543"/>
      <c r="IZR41" s="543"/>
      <c r="IZS41" s="543"/>
      <c r="IZT41" s="543"/>
      <c r="IZU41" s="543"/>
      <c r="IZV41" s="543"/>
      <c r="IZW41" s="543"/>
      <c r="IZX41" s="543"/>
      <c r="IZY41" s="543"/>
      <c r="IZZ41" s="543"/>
      <c r="JAA41" s="543"/>
      <c r="JAB41" s="543"/>
      <c r="JAC41" s="543"/>
      <c r="JAD41" s="543"/>
      <c r="JAE41" s="543"/>
      <c r="JAF41" s="543"/>
      <c r="JAG41" s="543"/>
      <c r="JAH41" s="543"/>
      <c r="JAI41" s="543"/>
      <c r="JAJ41" s="543"/>
      <c r="JAK41" s="543"/>
      <c r="JAL41" s="543"/>
      <c r="JAM41" s="543"/>
      <c r="JAN41" s="543"/>
      <c r="JAO41" s="543"/>
      <c r="JAP41" s="543"/>
      <c r="JAQ41" s="543"/>
      <c r="JAR41" s="543"/>
      <c r="JAS41" s="543"/>
      <c r="JAT41" s="543"/>
      <c r="JAU41" s="543"/>
      <c r="JAV41" s="543"/>
      <c r="JAW41" s="543"/>
      <c r="JAX41" s="543"/>
      <c r="JAY41" s="543"/>
      <c r="JAZ41" s="543"/>
      <c r="JBA41" s="543"/>
      <c r="JBB41" s="543"/>
      <c r="JBC41" s="543"/>
      <c r="JBD41" s="543"/>
      <c r="JBE41" s="543"/>
      <c r="JBF41" s="543"/>
      <c r="JBG41" s="543"/>
      <c r="JBH41" s="543"/>
      <c r="JBI41" s="543"/>
      <c r="JBJ41" s="543"/>
      <c r="JBK41" s="543"/>
      <c r="JBL41" s="543"/>
      <c r="JBM41" s="543"/>
      <c r="JBN41" s="543"/>
      <c r="JBO41" s="543"/>
      <c r="JBP41" s="543"/>
      <c r="JBQ41" s="543"/>
      <c r="JBR41" s="543"/>
      <c r="JBS41" s="543"/>
      <c r="JBT41" s="543"/>
      <c r="JBU41" s="543"/>
      <c r="JBV41" s="543"/>
      <c r="JBW41" s="543"/>
      <c r="JBX41" s="543"/>
      <c r="JBY41" s="543"/>
      <c r="JBZ41" s="543"/>
      <c r="JCA41" s="543"/>
      <c r="JCB41" s="543"/>
      <c r="JCC41" s="543"/>
      <c r="JCD41" s="543"/>
      <c r="JCE41" s="543"/>
      <c r="JCF41" s="543"/>
      <c r="JCG41" s="543"/>
      <c r="JCH41" s="543"/>
      <c r="JCI41" s="543"/>
      <c r="JCJ41" s="543"/>
      <c r="JCK41" s="543"/>
      <c r="JCL41" s="543"/>
      <c r="JCM41" s="543"/>
      <c r="JCN41" s="543"/>
      <c r="JCO41" s="543"/>
      <c r="JCP41" s="543"/>
      <c r="JCQ41" s="543"/>
      <c r="JCR41" s="543"/>
      <c r="JCS41" s="543"/>
      <c r="JCT41" s="543"/>
      <c r="JCU41" s="543"/>
      <c r="JCV41" s="543"/>
      <c r="JCW41" s="543"/>
      <c r="JCX41" s="543"/>
      <c r="JCY41" s="543"/>
      <c r="JCZ41" s="543"/>
      <c r="JDA41" s="543"/>
      <c r="JDB41" s="543"/>
      <c r="JDC41" s="543"/>
      <c r="JDD41" s="543"/>
      <c r="JDE41" s="543"/>
      <c r="JDF41" s="543"/>
      <c r="JDG41" s="543"/>
      <c r="JDH41" s="543"/>
      <c r="JDI41" s="543"/>
      <c r="JDJ41" s="543"/>
      <c r="JDK41" s="543"/>
      <c r="JDL41" s="543"/>
      <c r="JDM41" s="543"/>
      <c r="JDN41" s="543"/>
      <c r="JDO41" s="543"/>
      <c r="JDP41" s="543"/>
      <c r="JDQ41" s="543"/>
      <c r="JDR41" s="543"/>
      <c r="JDS41" s="543"/>
      <c r="JDT41" s="543"/>
      <c r="JDU41" s="543"/>
      <c r="JDV41" s="543"/>
      <c r="JDW41" s="543"/>
      <c r="JDX41" s="543"/>
      <c r="JDY41" s="543"/>
      <c r="JDZ41" s="543"/>
      <c r="JEA41" s="543"/>
      <c r="JEB41" s="543"/>
      <c r="JEC41" s="543"/>
      <c r="JED41" s="543"/>
      <c r="JEE41" s="543"/>
      <c r="JEF41" s="543"/>
      <c r="JEG41" s="543"/>
      <c r="JEH41" s="543"/>
      <c r="JEI41" s="543"/>
      <c r="JEJ41" s="543"/>
      <c r="JEK41" s="543"/>
      <c r="JEL41" s="543"/>
      <c r="JEM41" s="543"/>
      <c r="JEN41" s="543"/>
      <c r="JEO41" s="543"/>
      <c r="JEP41" s="543"/>
      <c r="JEQ41" s="543"/>
      <c r="JER41" s="543"/>
      <c r="JES41" s="543"/>
      <c r="JET41" s="543"/>
      <c r="JEU41" s="543"/>
      <c r="JEV41" s="543"/>
      <c r="JEW41" s="543"/>
      <c r="JEX41" s="543"/>
      <c r="JEY41" s="543"/>
      <c r="JEZ41" s="543"/>
      <c r="JFA41" s="543"/>
      <c r="JFB41" s="543"/>
      <c r="JFC41" s="543"/>
      <c r="JFD41" s="543"/>
      <c r="JFE41" s="543"/>
      <c r="JFF41" s="543"/>
      <c r="JFG41" s="543"/>
      <c r="JFH41" s="543"/>
      <c r="JFI41" s="543"/>
      <c r="JFJ41" s="543"/>
      <c r="JFK41" s="543"/>
      <c r="JFL41" s="543"/>
      <c r="JFM41" s="543"/>
      <c r="JFN41" s="543"/>
      <c r="JFO41" s="543"/>
      <c r="JFP41" s="543"/>
      <c r="JFQ41" s="543"/>
      <c r="JFR41" s="543"/>
      <c r="JFS41" s="543"/>
      <c r="JFT41" s="543"/>
      <c r="JFU41" s="543"/>
      <c r="JFV41" s="543"/>
      <c r="JFW41" s="543"/>
      <c r="JFX41" s="543"/>
      <c r="JFY41" s="543"/>
      <c r="JFZ41" s="543"/>
      <c r="JGA41" s="543"/>
      <c r="JGB41" s="543"/>
      <c r="JGC41" s="543"/>
      <c r="JGD41" s="543"/>
      <c r="JGE41" s="543"/>
      <c r="JGF41" s="543"/>
      <c r="JGG41" s="543"/>
      <c r="JGH41" s="543"/>
      <c r="JGI41" s="543"/>
      <c r="JGJ41" s="543"/>
      <c r="JGK41" s="543"/>
      <c r="JGL41" s="543"/>
      <c r="JGM41" s="543"/>
      <c r="JGN41" s="543"/>
      <c r="JGO41" s="543"/>
      <c r="JGP41" s="543"/>
      <c r="JGQ41" s="543"/>
      <c r="JGR41" s="543"/>
      <c r="JGS41" s="543"/>
      <c r="JGT41" s="543"/>
      <c r="JGU41" s="543"/>
      <c r="JGV41" s="543"/>
      <c r="JGW41" s="543"/>
      <c r="JGX41" s="543"/>
      <c r="JGY41" s="543"/>
      <c r="JGZ41" s="543"/>
      <c r="JHA41" s="543"/>
      <c r="JHB41" s="543"/>
      <c r="JHC41" s="543"/>
      <c r="JHD41" s="543"/>
      <c r="JHE41" s="543"/>
      <c r="JHF41" s="543"/>
      <c r="JHG41" s="543"/>
      <c r="JHH41" s="543"/>
      <c r="JHI41" s="543"/>
      <c r="JHJ41" s="543"/>
      <c r="JHK41" s="543"/>
      <c r="JHL41" s="543"/>
      <c r="JHM41" s="543"/>
      <c r="JHN41" s="543"/>
      <c r="JHO41" s="543"/>
      <c r="JHP41" s="543"/>
      <c r="JHQ41" s="543"/>
      <c r="JHR41" s="543"/>
      <c r="JHS41" s="543"/>
      <c r="JHT41" s="543"/>
      <c r="JHU41" s="543"/>
      <c r="JHV41" s="543"/>
      <c r="JHW41" s="543"/>
      <c r="JHX41" s="543"/>
      <c r="JHY41" s="543"/>
      <c r="JHZ41" s="543"/>
      <c r="JIA41" s="543"/>
      <c r="JIB41" s="543"/>
      <c r="JIC41" s="543"/>
      <c r="JID41" s="543"/>
      <c r="JIE41" s="543"/>
      <c r="JIF41" s="543"/>
      <c r="JIG41" s="543"/>
      <c r="JIH41" s="543"/>
      <c r="JII41" s="543"/>
      <c r="JIJ41" s="543"/>
      <c r="JIK41" s="543"/>
      <c r="JIL41" s="543"/>
      <c r="JIM41" s="543"/>
      <c r="JIN41" s="543"/>
      <c r="JIO41" s="543"/>
      <c r="JIP41" s="543"/>
      <c r="JIQ41" s="543"/>
      <c r="JIR41" s="543"/>
      <c r="JIS41" s="543"/>
      <c r="JIT41" s="543"/>
      <c r="JIU41" s="543"/>
      <c r="JIV41" s="543"/>
      <c r="JIW41" s="543"/>
      <c r="JIX41" s="543"/>
      <c r="JIY41" s="543"/>
      <c r="JIZ41" s="543"/>
      <c r="JJA41" s="543"/>
      <c r="JJB41" s="543"/>
      <c r="JJC41" s="543"/>
      <c r="JJD41" s="543"/>
      <c r="JJE41" s="543"/>
      <c r="JJF41" s="543"/>
      <c r="JJG41" s="543"/>
      <c r="JJH41" s="543"/>
      <c r="JJI41" s="543"/>
      <c r="JJJ41" s="543"/>
      <c r="JJK41" s="543"/>
      <c r="JJL41" s="543"/>
      <c r="JJM41" s="543"/>
      <c r="JJN41" s="543"/>
      <c r="JJO41" s="543"/>
      <c r="JJP41" s="543"/>
      <c r="JJQ41" s="543"/>
      <c r="JJR41" s="543"/>
      <c r="JJS41" s="543"/>
      <c r="JJT41" s="543"/>
      <c r="JJU41" s="543"/>
      <c r="JJV41" s="543"/>
      <c r="JJW41" s="543"/>
      <c r="JJX41" s="543"/>
      <c r="JJY41" s="543"/>
      <c r="JJZ41" s="543"/>
      <c r="JKA41" s="543"/>
      <c r="JKB41" s="543"/>
      <c r="JKC41" s="543"/>
      <c r="JKD41" s="543"/>
      <c r="JKE41" s="543"/>
      <c r="JKF41" s="543"/>
      <c r="JKG41" s="543"/>
      <c r="JKH41" s="543"/>
      <c r="JKI41" s="543"/>
      <c r="JKJ41" s="543"/>
      <c r="JKK41" s="543"/>
      <c r="JKL41" s="543"/>
      <c r="JKM41" s="543"/>
      <c r="JKN41" s="543"/>
      <c r="JKO41" s="543"/>
      <c r="JKP41" s="543"/>
      <c r="JKQ41" s="543"/>
      <c r="JKR41" s="543"/>
      <c r="JKS41" s="543"/>
      <c r="JKT41" s="543"/>
      <c r="JKU41" s="543"/>
      <c r="JKV41" s="543"/>
      <c r="JKW41" s="543"/>
      <c r="JKX41" s="543"/>
      <c r="JKY41" s="543"/>
      <c r="JKZ41" s="543"/>
      <c r="JLA41" s="543"/>
      <c r="JLB41" s="543"/>
      <c r="JLC41" s="543"/>
      <c r="JLD41" s="543"/>
      <c r="JLE41" s="543"/>
      <c r="JLF41" s="543"/>
      <c r="JLG41" s="543"/>
      <c r="JLH41" s="543"/>
      <c r="JLI41" s="543"/>
      <c r="JLJ41" s="543"/>
      <c r="JLK41" s="543"/>
      <c r="JLL41" s="543"/>
      <c r="JLM41" s="543"/>
      <c r="JLN41" s="543"/>
      <c r="JLO41" s="543"/>
      <c r="JLP41" s="543"/>
      <c r="JLQ41" s="543"/>
      <c r="JLR41" s="543"/>
      <c r="JLS41" s="543"/>
      <c r="JLT41" s="543"/>
      <c r="JLU41" s="543"/>
      <c r="JLV41" s="543"/>
      <c r="JLW41" s="543"/>
      <c r="JLX41" s="543"/>
      <c r="JLY41" s="543"/>
      <c r="JLZ41" s="543"/>
      <c r="JMA41" s="543"/>
      <c r="JMB41" s="543"/>
      <c r="JMC41" s="543"/>
      <c r="JMD41" s="543"/>
      <c r="JME41" s="543"/>
      <c r="JMF41" s="543"/>
      <c r="JMG41" s="543"/>
      <c r="JMH41" s="543"/>
      <c r="JMI41" s="543"/>
      <c r="JMJ41" s="543"/>
      <c r="JMK41" s="543"/>
      <c r="JML41" s="543"/>
      <c r="JMM41" s="543"/>
      <c r="JMN41" s="543"/>
      <c r="JMO41" s="543"/>
      <c r="JMP41" s="543"/>
      <c r="JMQ41" s="543"/>
      <c r="JMR41" s="543"/>
      <c r="JMS41" s="543"/>
      <c r="JMT41" s="543"/>
      <c r="JMU41" s="543"/>
      <c r="JMV41" s="543"/>
      <c r="JMW41" s="543"/>
      <c r="JMX41" s="543"/>
      <c r="JMY41" s="543"/>
      <c r="JMZ41" s="543"/>
      <c r="JNA41" s="543"/>
      <c r="JNB41" s="543"/>
      <c r="JNC41" s="543"/>
      <c r="JND41" s="543"/>
      <c r="JNE41" s="543"/>
      <c r="JNF41" s="543"/>
      <c r="JNG41" s="543"/>
      <c r="JNH41" s="543"/>
      <c r="JNI41" s="543"/>
      <c r="JNJ41" s="543"/>
      <c r="JNK41" s="543"/>
      <c r="JNL41" s="543"/>
      <c r="JNM41" s="543"/>
      <c r="JNN41" s="543"/>
      <c r="JNO41" s="543"/>
      <c r="JNP41" s="543"/>
      <c r="JNQ41" s="543"/>
      <c r="JNR41" s="543"/>
      <c r="JNS41" s="543"/>
      <c r="JNT41" s="543"/>
      <c r="JNU41" s="543"/>
      <c r="JNV41" s="543"/>
      <c r="JNW41" s="543"/>
      <c r="JNX41" s="543"/>
      <c r="JNY41" s="543"/>
      <c r="JNZ41" s="543"/>
      <c r="JOA41" s="543"/>
      <c r="JOB41" s="543"/>
      <c r="JOC41" s="543"/>
      <c r="JOD41" s="543"/>
      <c r="JOE41" s="543"/>
      <c r="JOF41" s="543"/>
      <c r="JOG41" s="543"/>
      <c r="JOH41" s="543"/>
      <c r="JOI41" s="543"/>
      <c r="JOJ41" s="543"/>
      <c r="JOK41" s="543"/>
      <c r="JOL41" s="543"/>
      <c r="JOM41" s="543"/>
      <c r="JON41" s="543"/>
      <c r="JOO41" s="543"/>
      <c r="JOP41" s="543"/>
      <c r="JOQ41" s="543"/>
      <c r="JOR41" s="543"/>
      <c r="JOS41" s="543"/>
      <c r="JOT41" s="543"/>
      <c r="JOU41" s="543"/>
      <c r="JOV41" s="543"/>
      <c r="JOW41" s="543"/>
      <c r="JOX41" s="543"/>
      <c r="JOY41" s="543"/>
      <c r="JOZ41" s="543"/>
      <c r="JPA41" s="543"/>
      <c r="JPB41" s="543"/>
      <c r="JPC41" s="543"/>
      <c r="JPD41" s="543"/>
      <c r="JPE41" s="543"/>
      <c r="JPF41" s="543"/>
      <c r="JPG41" s="543"/>
      <c r="JPH41" s="543"/>
      <c r="JPI41" s="543"/>
      <c r="JPJ41" s="543"/>
      <c r="JPK41" s="543"/>
      <c r="JPL41" s="543"/>
      <c r="JPM41" s="543"/>
      <c r="JPN41" s="543"/>
      <c r="JPO41" s="543"/>
      <c r="JPP41" s="543"/>
      <c r="JPQ41" s="543"/>
      <c r="JPR41" s="543"/>
      <c r="JPS41" s="543"/>
      <c r="JPT41" s="543"/>
      <c r="JPU41" s="543"/>
      <c r="JPV41" s="543"/>
      <c r="JPW41" s="543"/>
      <c r="JPX41" s="543"/>
      <c r="JPY41" s="543"/>
      <c r="JPZ41" s="543"/>
      <c r="JQA41" s="543"/>
      <c r="JQB41" s="543"/>
      <c r="JQC41" s="543"/>
      <c r="JQD41" s="543"/>
      <c r="JQE41" s="543"/>
      <c r="JQF41" s="543"/>
      <c r="JQG41" s="543"/>
      <c r="JQH41" s="543"/>
      <c r="JQI41" s="543"/>
      <c r="JQJ41" s="543"/>
      <c r="JQK41" s="543"/>
      <c r="JQL41" s="543"/>
      <c r="JQM41" s="543"/>
      <c r="JQN41" s="543"/>
      <c r="JQO41" s="543"/>
      <c r="JQP41" s="543"/>
      <c r="JQQ41" s="543"/>
      <c r="JQR41" s="543"/>
      <c r="JQS41" s="543"/>
      <c r="JQT41" s="543"/>
      <c r="JQU41" s="543"/>
      <c r="JQV41" s="543"/>
      <c r="JQW41" s="543"/>
      <c r="JQX41" s="543"/>
      <c r="JQY41" s="543"/>
      <c r="JQZ41" s="543"/>
      <c r="JRA41" s="543"/>
      <c r="JRB41" s="543"/>
      <c r="JRC41" s="543"/>
      <c r="JRD41" s="543"/>
      <c r="JRE41" s="543"/>
      <c r="JRF41" s="543"/>
      <c r="JRG41" s="543"/>
      <c r="JRH41" s="543"/>
      <c r="JRI41" s="543"/>
      <c r="JRJ41" s="543"/>
      <c r="JRK41" s="543"/>
      <c r="JRL41" s="543"/>
      <c r="JRM41" s="543"/>
      <c r="JRN41" s="543"/>
      <c r="JRO41" s="543"/>
      <c r="JRP41" s="543"/>
      <c r="JRQ41" s="543"/>
      <c r="JRR41" s="543"/>
      <c r="JRS41" s="543"/>
      <c r="JRT41" s="543"/>
      <c r="JRU41" s="543"/>
      <c r="JRV41" s="543"/>
      <c r="JRW41" s="543"/>
      <c r="JRX41" s="543"/>
      <c r="JRY41" s="543"/>
      <c r="JRZ41" s="543"/>
      <c r="JSA41" s="543"/>
      <c r="JSB41" s="543"/>
      <c r="JSC41" s="543"/>
      <c r="JSD41" s="543"/>
      <c r="JSE41" s="543"/>
      <c r="JSF41" s="543"/>
      <c r="JSG41" s="543"/>
      <c r="JSH41" s="543"/>
      <c r="JSI41" s="543"/>
      <c r="JSJ41" s="543"/>
      <c r="JSK41" s="543"/>
      <c r="JSL41" s="543"/>
      <c r="JSM41" s="543"/>
      <c r="JSN41" s="543"/>
      <c r="JSO41" s="543"/>
      <c r="JSP41" s="543"/>
      <c r="JSQ41" s="543"/>
      <c r="JSR41" s="543"/>
      <c r="JSS41" s="543"/>
      <c r="JST41" s="543"/>
      <c r="JSU41" s="543"/>
      <c r="JSV41" s="543"/>
      <c r="JSW41" s="543"/>
      <c r="JSX41" s="543"/>
      <c r="JSY41" s="543"/>
      <c r="JSZ41" s="543"/>
      <c r="JTA41" s="543"/>
      <c r="JTB41" s="543"/>
      <c r="JTC41" s="543"/>
      <c r="JTD41" s="543"/>
      <c r="JTE41" s="543"/>
      <c r="JTF41" s="543"/>
      <c r="JTG41" s="543"/>
      <c r="JTH41" s="543"/>
      <c r="JTI41" s="543"/>
      <c r="JTJ41" s="543"/>
      <c r="JTK41" s="543"/>
      <c r="JTL41" s="543"/>
      <c r="JTM41" s="543"/>
      <c r="JTN41" s="543"/>
      <c r="JTO41" s="543"/>
      <c r="JTP41" s="543"/>
      <c r="JTQ41" s="543"/>
      <c r="JTR41" s="543"/>
      <c r="JTS41" s="543"/>
      <c r="JTT41" s="543"/>
      <c r="JTU41" s="543"/>
      <c r="JTV41" s="543"/>
      <c r="JTW41" s="543"/>
      <c r="JTX41" s="543"/>
      <c r="JTY41" s="543"/>
      <c r="JTZ41" s="543"/>
      <c r="JUA41" s="543"/>
      <c r="JUB41" s="543"/>
      <c r="JUC41" s="543"/>
      <c r="JUD41" s="543"/>
      <c r="JUE41" s="543"/>
      <c r="JUF41" s="543"/>
      <c r="JUG41" s="543"/>
      <c r="JUH41" s="543"/>
      <c r="JUI41" s="543"/>
      <c r="JUJ41" s="543"/>
      <c r="JUK41" s="543"/>
      <c r="JUL41" s="543"/>
      <c r="JUM41" s="543"/>
      <c r="JUN41" s="543"/>
      <c r="JUO41" s="543"/>
      <c r="JUP41" s="543"/>
      <c r="JUQ41" s="543"/>
      <c r="JUR41" s="543"/>
      <c r="JUS41" s="543"/>
      <c r="JUT41" s="543"/>
      <c r="JUU41" s="543"/>
      <c r="JUV41" s="543"/>
      <c r="JUW41" s="543"/>
      <c r="JUX41" s="543"/>
      <c r="JUY41" s="543"/>
      <c r="JUZ41" s="543"/>
      <c r="JVA41" s="543"/>
      <c r="JVB41" s="543"/>
      <c r="JVC41" s="543"/>
      <c r="JVD41" s="543"/>
      <c r="JVE41" s="543"/>
      <c r="JVF41" s="543"/>
      <c r="JVG41" s="543"/>
      <c r="JVH41" s="543"/>
      <c r="JVI41" s="543"/>
      <c r="JVJ41" s="543"/>
      <c r="JVK41" s="543"/>
      <c r="JVL41" s="543"/>
      <c r="JVM41" s="543"/>
      <c r="JVN41" s="543"/>
      <c r="JVO41" s="543"/>
      <c r="JVP41" s="543"/>
      <c r="JVQ41" s="543"/>
      <c r="JVR41" s="543"/>
      <c r="JVS41" s="543"/>
      <c r="JVT41" s="543"/>
      <c r="JVU41" s="543"/>
      <c r="JVV41" s="543"/>
      <c r="JVW41" s="543"/>
      <c r="JVX41" s="543"/>
      <c r="JVY41" s="543"/>
      <c r="JVZ41" s="543"/>
      <c r="JWA41" s="543"/>
      <c r="JWB41" s="543"/>
      <c r="JWC41" s="543"/>
      <c r="JWD41" s="543"/>
      <c r="JWE41" s="543"/>
      <c r="JWF41" s="543"/>
      <c r="JWG41" s="543"/>
      <c r="JWH41" s="543"/>
      <c r="JWI41" s="543"/>
      <c r="JWJ41" s="543"/>
      <c r="JWK41" s="543"/>
      <c r="JWL41" s="543"/>
      <c r="JWM41" s="543"/>
      <c r="JWN41" s="543"/>
      <c r="JWO41" s="543"/>
      <c r="JWP41" s="543"/>
      <c r="JWQ41" s="543"/>
      <c r="JWR41" s="543"/>
      <c r="JWS41" s="543"/>
      <c r="JWT41" s="543"/>
      <c r="JWU41" s="543"/>
      <c r="JWV41" s="543"/>
      <c r="JWW41" s="543"/>
      <c r="JWX41" s="543"/>
      <c r="JWY41" s="543"/>
      <c r="JWZ41" s="543"/>
      <c r="JXA41" s="543"/>
      <c r="JXB41" s="543"/>
      <c r="JXC41" s="543"/>
      <c r="JXD41" s="543"/>
      <c r="JXE41" s="543"/>
      <c r="JXF41" s="543"/>
      <c r="JXG41" s="543"/>
      <c r="JXH41" s="543"/>
      <c r="JXI41" s="543"/>
      <c r="JXJ41" s="543"/>
      <c r="JXK41" s="543"/>
      <c r="JXL41" s="543"/>
      <c r="JXM41" s="543"/>
      <c r="JXN41" s="543"/>
      <c r="JXO41" s="543"/>
      <c r="JXP41" s="543"/>
      <c r="JXQ41" s="543"/>
      <c r="JXR41" s="543"/>
      <c r="JXS41" s="543"/>
      <c r="JXT41" s="543"/>
      <c r="JXU41" s="543"/>
      <c r="JXV41" s="543"/>
      <c r="JXW41" s="543"/>
      <c r="JXX41" s="543"/>
      <c r="JXY41" s="543"/>
      <c r="JXZ41" s="543"/>
      <c r="JYA41" s="543"/>
      <c r="JYB41" s="543"/>
      <c r="JYC41" s="543"/>
      <c r="JYD41" s="543"/>
      <c r="JYE41" s="543"/>
      <c r="JYF41" s="543"/>
      <c r="JYG41" s="543"/>
      <c r="JYH41" s="543"/>
      <c r="JYI41" s="543"/>
      <c r="JYJ41" s="543"/>
      <c r="JYK41" s="543"/>
      <c r="JYL41" s="543"/>
      <c r="JYM41" s="543"/>
      <c r="JYN41" s="543"/>
      <c r="JYO41" s="543"/>
      <c r="JYP41" s="543"/>
      <c r="JYQ41" s="543"/>
      <c r="JYR41" s="543"/>
      <c r="JYS41" s="543"/>
      <c r="JYT41" s="543"/>
      <c r="JYU41" s="543"/>
      <c r="JYV41" s="543"/>
      <c r="JYW41" s="543"/>
      <c r="JYX41" s="543"/>
      <c r="JYY41" s="543"/>
      <c r="JYZ41" s="543"/>
      <c r="JZA41" s="543"/>
      <c r="JZB41" s="543"/>
      <c r="JZC41" s="543"/>
      <c r="JZD41" s="543"/>
      <c r="JZE41" s="543"/>
      <c r="JZF41" s="543"/>
      <c r="JZG41" s="543"/>
      <c r="JZH41" s="543"/>
      <c r="JZI41" s="543"/>
      <c r="JZJ41" s="543"/>
      <c r="JZK41" s="543"/>
      <c r="JZL41" s="543"/>
      <c r="JZM41" s="543"/>
      <c r="JZN41" s="543"/>
      <c r="JZO41" s="543"/>
      <c r="JZP41" s="543"/>
      <c r="JZQ41" s="543"/>
      <c r="JZR41" s="543"/>
      <c r="JZS41" s="543"/>
      <c r="JZT41" s="543"/>
      <c r="JZU41" s="543"/>
      <c r="JZV41" s="543"/>
      <c r="JZW41" s="543"/>
      <c r="JZX41" s="543"/>
      <c r="JZY41" s="543"/>
      <c r="JZZ41" s="543"/>
      <c r="KAA41" s="543"/>
      <c r="KAB41" s="543"/>
      <c r="KAC41" s="543"/>
      <c r="KAD41" s="543"/>
      <c r="KAE41" s="543"/>
      <c r="KAF41" s="543"/>
      <c r="KAG41" s="543"/>
      <c r="KAH41" s="543"/>
      <c r="KAI41" s="543"/>
      <c r="KAJ41" s="543"/>
      <c r="KAK41" s="543"/>
      <c r="KAL41" s="543"/>
      <c r="KAM41" s="543"/>
      <c r="KAN41" s="543"/>
      <c r="KAO41" s="543"/>
      <c r="KAP41" s="543"/>
      <c r="KAQ41" s="543"/>
      <c r="KAR41" s="543"/>
      <c r="KAS41" s="543"/>
      <c r="KAT41" s="543"/>
      <c r="KAU41" s="543"/>
      <c r="KAV41" s="543"/>
      <c r="KAW41" s="543"/>
      <c r="KAX41" s="543"/>
      <c r="KAY41" s="543"/>
      <c r="KAZ41" s="543"/>
      <c r="KBA41" s="543"/>
      <c r="KBB41" s="543"/>
      <c r="KBC41" s="543"/>
      <c r="KBD41" s="543"/>
      <c r="KBE41" s="543"/>
      <c r="KBF41" s="543"/>
      <c r="KBG41" s="543"/>
      <c r="KBH41" s="543"/>
      <c r="KBI41" s="543"/>
      <c r="KBJ41" s="543"/>
      <c r="KBK41" s="543"/>
      <c r="KBL41" s="543"/>
      <c r="KBM41" s="543"/>
      <c r="KBN41" s="543"/>
      <c r="KBO41" s="543"/>
      <c r="KBP41" s="543"/>
      <c r="KBQ41" s="543"/>
      <c r="KBR41" s="543"/>
      <c r="KBS41" s="543"/>
      <c r="KBT41" s="543"/>
      <c r="KBU41" s="543"/>
      <c r="KBV41" s="543"/>
      <c r="KBW41" s="543"/>
      <c r="KBX41" s="543"/>
      <c r="KBY41" s="543"/>
      <c r="KBZ41" s="543"/>
      <c r="KCA41" s="543"/>
      <c r="KCB41" s="543"/>
      <c r="KCC41" s="543"/>
      <c r="KCD41" s="543"/>
      <c r="KCE41" s="543"/>
      <c r="KCF41" s="543"/>
      <c r="KCG41" s="543"/>
      <c r="KCH41" s="543"/>
      <c r="KCI41" s="543"/>
      <c r="KCJ41" s="543"/>
      <c r="KCK41" s="543"/>
      <c r="KCL41" s="543"/>
      <c r="KCM41" s="543"/>
      <c r="KCN41" s="543"/>
      <c r="KCO41" s="543"/>
      <c r="KCP41" s="543"/>
      <c r="KCQ41" s="543"/>
      <c r="KCR41" s="543"/>
      <c r="KCS41" s="543"/>
      <c r="KCT41" s="543"/>
      <c r="KCU41" s="543"/>
      <c r="KCV41" s="543"/>
      <c r="KCW41" s="543"/>
      <c r="KCX41" s="543"/>
      <c r="KCY41" s="543"/>
      <c r="KCZ41" s="543"/>
      <c r="KDA41" s="543"/>
      <c r="KDB41" s="543"/>
      <c r="KDC41" s="543"/>
      <c r="KDD41" s="543"/>
      <c r="KDE41" s="543"/>
      <c r="KDF41" s="543"/>
      <c r="KDG41" s="543"/>
      <c r="KDH41" s="543"/>
      <c r="KDI41" s="543"/>
      <c r="KDJ41" s="543"/>
      <c r="KDK41" s="543"/>
      <c r="KDL41" s="543"/>
      <c r="KDM41" s="543"/>
      <c r="KDN41" s="543"/>
      <c r="KDO41" s="543"/>
      <c r="KDP41" s="543"/>
      <c r="KDQ41" s="543"/>
      <c r="KDR41" s="543"/>
      <c r="KDS41" s="543"/>
      <c r="KDT41" s="543"/>
      <c r="KDU41" s="543"/>
      <c r="KDV41" s="543"/>
      <c r="KDW41" s="543"/>
      <c r="KDX41" s="543"/>
      <c r="KDY41" s="543"/>
      <c r="KDZ41" s="543"/>
      <c r="KEA41" s="543"/>
      <c r="KEB41" s="543"/>
      <c r="KEC41" s="543"/>
      <c r="KED41" s="543"/>
      <c r="KEE41" s="543"/>
      <c r="KEF41" s="543"/>
      <c r="KEG41" s="543"/>
      <c r="KEH41" s="543"/>
      <c r="KEI41" s="543"/>
      <c r="KEJ41" s="543"/>
      <c r="KEK41" s="543"/>
      <c r="KEL41" s="543"/>
      <c r="KEM41" s="543"/>
      <c r="KEN41" s="543"/>
      <c r="KEO41" s="543"/>
      <c r="KEP41" s="543"/>
      <c r="KEQ41" s="543"/>
      <c r="KER41" s="543"/>
      <c r="KES41" s="543"/>
      <c r="KET41" s="543"/>
      <c r="KEU41" s="543"/>
      <c r="KEV41" s="543"/>
      <c r="KEW41" s="543"/>
      <c r="KEX41" s="543"/>
      <c r="KEY41" s="543"/>
      <c r="KEZ41" s="543"/>
      <c r="KFA41" s="543"/>
      <c r="KFB41" s="543"/>
      <c r="KFC41" s="543"/>
      <c r="KFD41" s="543"/>
      <c r="KFE41" s="543"/>
      <c r="KFF41" s="543"/>
      <c r="KFG41" s="543"/>
      <c r="KFH41" s="543"/>
      <c r="KFI41" s="543"/>
      <c r="KFJ41" s="543"/>
      <c r="KFK41" s="543"/>
      <c r="KFL41" s="543"/>
      <c r="KFM41" s="543"/>
      <c r="KFN41" s="543"/>
      <c r="KFO41" s="543"/>
      <c r="KFP41" s="543"/>
      <c r="KFQ41" s="543"/>
      <c r="KFR41" s="543"/>
      <c r="KFS41" s="543"/>
      <c r="KFT41" s="543"/>
      <c r="KFU41" s="543"/>
      <c r="KFV41" s="543"/>
      <c r="KFW41" s="543"/>
      <c r="KFX41" s="543"/>
      <c r="KFY41" s="543"/>
      <c r="KFZ41" s="543"/>
      <c r="KGA41" s="543"/>
      <c r="KGB41" s="543"/>
      <c r="KGC41" s="543"/>
      <c r="KGD41" s="543"/>
      <c r="KGE41" s="543"/>
      <c r="KGF41" s="543"/>
      <c r="KGG41" s="543"/>
      <c r="KGH41" s="543"/>
      <c r="KGI41" s="543"/>
      <c r="KGJ41" s="543"/>
      <c r="KGK41" s="543"/>
      <c r="KGL41" s="543"/>
      <c r="KGM41" s="543"/>
      <c r="KGN41" s="543"/>
      <c r="KGO41" s="543"/>
      <c r="KGP41" s="543"/>
      <c r="KGQ41" s="543"/>
      <c r="KGR41" s="543"/>
      <c r="KGS41" s="543"/>
      <c r="KGT41" s="543"/>
      <c r="KGU41" s="543"/>
      <c r="KGV41" s="543"/>
      <c r="KGW41" s="543"/>
      <c r="KGX41" s="543"/>
      <c r="KGY41" s="543"/>
      <c r="KGZ41" s="543"/>
      <c r="KHA41" s="543"/>
      <c r="KHB41" s="543"/>
      <c r="KHC41" s="543"/>
      <c r="KHD41" s="543"/>
      <c r="KHE41" s="543"/>
      <c r="KHF41" s="543"/>
      <c r="KHG41" s="543"/>
      <c r="KHH41" s="543"/>
      <c r="KHI41" s="543"/>
      <c r="KHJ41" s="543"/>
      <c r="KHK41" s="543"/>
      <c r="KHL41" s="543"/>
      <c r="KHM41" s="543"/>
      <c r="KHN41" s="543"/>
      <c r="KHO41" s="543"/>
      <c r="KHP41" s="543"/>
      <c r="KHQ41" s="543"/>
      <c r="KHR41" s="543"/>
      <c r="KHS41" s="543"/>
      <c r="KHT41" s="543"/>
      <c r="KHU41" s="543"/>
      <c r="KHV41" s="543"/>
      <c r="KHW41" s="543"/>
      <c r="KHX41" s="543"/>
      <c r="KHY41" s="543"/>
      <c r="KHZ41" s="543"/>
      <c r="KIA41" s="543"/>
      <c r="KIB41" s="543"/>
      <c r="KIC41" s="543"/>
      <c r="KID41" s="543"/>
      <c r="KIE41" s="543"/>
      <c r="KIF41" s="543"/>
      <c r="KIG41" s="543"/>
      <c r="KIH41" s="543"/>
      <c r="KII41" s="543"/>
      <c r="KIJ41" s="543"/>
      <c r="KIK41" s="543"/>
      <c r="KIL41" s="543"/>
      <c r="KIM41" s="543"/>
      <c r="KIN41" s="543"/>
      <c r="KIO41" s="543"/>
      <c r="KIP41" s="543"/>
      <c r="KIQ41" s="543"/>
      <c r="KIR41" s="543"/>
      <c r="KIS41" s="543"/>
      <c r="KIT41" s="543"/>
      <c r="KIU41" s="543"/>
      <c r="KIV41" s="543"/>
      <c r="KIW41" s="543"/>
      <c r="KIX41" s="543"/>
      <c r="KIY41" s="543"/>
      <c r="KIZ41" s="543"/>
      <c r="KJA41" s="543"/>
      <c r="KJB41" s="543"/>
      <c r="KJC41" s="543"/>
      <c r="KJD41" s="543"/>
      <c r="KJE41" s="543"/>
      <c r="KJF41" s="543"/>
      <c r="KJG41" s="543"/>
      <c r="KJH41" s="543"/>
      <c r="KJI41" s="543"/>
      <c r="KJJ41" s="543"/>
      <c r="KJK41" s="543"/>
      <c r="KJL41" s="543"/>
      <c r="KJM41" s="543"/>
      <c r="KJN41" s="543"/>
      <c r="KJO41" s="543"/>
      <c r="KJP41" s="543"/>
      <c r="KJQ41" s="543"/>
      <c r="KJR41" s="543"/>
      <c r="KJS41" s="543"/>
      <c r="KJT41" s="543"/>
      <c r="KJU41" s="543"/>
      <c r="KJV41" s="543"/>
      <c r="KJW41" s="543"/>
      <c r="KJX41" s="543"/>
      <c r="KJY41" s="543"/>
      <c r="KJZ41" s="543"/>
      <c r="KKA41" s="543"/>
      <c r="KKB41" s="543"/>
      <c r="KKC41" s="543"/>
      <c r="KKD41" s="543"/>
      <c r="KKE41" s="543"/>
      <c r="KKF41" s="543"/>
      <c r="KKG41" s="543"/>
      <c r="KKH41" s="543"/>
      <c r="KKI41" s="543"/>
      <c r="KKJ41" s="543"/>
      <c r="KKK41" s="543"/>
      <c r="KKL41" s="543"/>
      <c r="KKM41" s="543"/>
      <c r="KKN41" s="543"/>
      <c r="KKO41" s="543"/>
      <c r="KKP41" s="543"/>
      <c r="KKQ41" s="543"/>
      <c r="KKR41" s="543"/>
      <c r="KKS41" s="543"/>
      <c r="KKT41" s="543"/>
      <c r="KKU41" s="543"/>
      <c r="KKV41" s="543"/>
      <c r="KKW41" s="543"/>
      <c r="KKX41" s="543"/>
      <c r="KKY41" s="543"/>
      <c r="KKZ41" s="543"/>
      <c r="KLA41" s="543"/>
      <c r="KLB41" s="543"/>
      <c r="KLC41" s="543"/>
      <c r="KLD41" s="543"/>
      <c r="KLE41" s="543"/>
      <c r="KLF41" s="543"/>
      <c r="KLG41" s="543"/>
      <c r="KLH41" s="543"/>
      <c r="KLI41" s="543"/>
      <c r="KLJ41" s="543"/>
      <c r="KLK41" s="543"/>
      <c r="KLL41" s="543"/>
      <c r="KLM41" s="543"/>
      <c r="KLN41" s="543"/>
      <c r="KLO41" s="543"/>
      <c r="KLP41" s="543"/>
      <c r="KLQ41" s="543"/>
      <c r="KLR41" s="543"/>
      <c r="KLS41" s="543"/>
      <c r="KLT41" s="543"/>
      <c r="KLU41" s="543"/>
      <c r="KLV41" s="543"/>
      <c r="KLW41" s="543"/>
      <c r="KLX41" s="543"/>
      <c r="KLY41" s="543"/>
      <c r="KLZ41" s="543"/>
      <c r="KMA41" s="543"/>
      <c r="KMB41" s="543"/>
      <c r="KMC41" s="543"/>
      <c r="KMD41" s="543"/>
      <c r="KME41" s="543"/>
      <c r="KMF41" s="543"/>
      <c r="KMG41" s="543"/>
      <c r="KMH41" s="543"/>
      <c r="KMI41" s="543"/>
      <c r="KMJ41" s="543"/>
      <c r="KMK41" s="543"/>
      <c r="KML41" s="543"/>
      <c r="KMM41" s="543"/>
      <c r="KMN41" s="543"/>
      <c r="KMO41" s="543"/>
      <c r="KMP41" s="543"/>
      <c r="KMQ41" s="543"/>
      <c r="KMR41" s="543"/>
      <c r="KMS41" s="543"/>
      <c r="KMT41" s="543"/>
      <c r="KMU41" s="543"/>
      <c r="KMV41" s="543"/>
      <c r="KMW41" s="543"/>
      <c r="KMX41" s="543"/>
      <c r="KMY41" s="543"/>
      <c r="KMZ41" s="543"/>
      <c r="KNA41" s="543"/>
      <c r="KNB41" s="543"/>
      <c r="KNC41" s="543"/>
      <c r="KND41" s="543"/>
      <c r="KNE41" s="543"/>
      <c r="KNF41" s="543"/>
      <c r="KNG41" s="543"/>
      <c r="KNH41" s="543"/>
      <c r="KNI41" s="543"/>
      <c r="KNJ41" s="543"/>
      <c r="KNK41" s="543"/>
      <c r="KNL41" s="543"/>
      <c r="KNM41" s="543"/>
      <c r="KNN41" s="543"/>
      <c r="KNO41" s="543"/>
      <c r="KNP41" s="543"/>
      <c r="KNQ41" s="543"/>
      <c r="KNR41" s="543"/>
      <c r="KNS41" s="543"/>
      <c r="KNT41" s="543"/>
      <c r="KNU41" s="543"/>
      <c r="KNV41" s="543"/>
      <c r="KNW41" s="543"/>
      <c r="KNX41" s="543"/>
      <c r="KNY41" s="543"/>
      <c r="KNZ41" s="543"/>
      <c r="KOA41" s="543"/>
      <c r="KOB41" s="543"/>
      <c r="KOC41" s="543"/>
      <c r="KOD41" s="543"/>
      <c r="KOE41" s="543"/>
      <c r="KOF41" s="543"/>
      <c r="KOG41" s="543"/>
      <c r="KOH41" s="543"/>
      <c r="KOI41" s="543"/>
      <c r="KOJ41" s="543"/>
      <c r="KOK41" s="543"/>
      <c r="KOL41" s="543"/>
      <c r="KOM41" s="543"/>
      <c r="KON41" s="543"/>
      <c r="KOO41" s="543"/>
      <c r="KOP41" s="543"/>
      <c r="KOQ41" s="543"/>
      <c r="KOR41" s="543"/>
      <c r="KOS41" s="543"/>
      <c r="KOT41" s="543"/>
      <c r="KOU41" s="543"/>
      <c r="KOV41" s="543"/>
      <c r="KOW41" s="543"/>
      <c r="KOX41" s="543"/>
      <c r="KOY41" s="543"/>
      <c r="KOZ41" s="543"/>
      <c r="KPA41" s="543"/>
      <c r="KPB41" s="543"/>
      <c r="KPC41" s="543"/>
      <c r="KPD41" s="543"/>
      <c r="KPE41" s="543"/>
      <c r="KPF41" s="543"/>
      <c r="KPG41" s="543"/>
      <c r="KPH41" s="543"/>
      <c r="KPI41" s="543"/>
      <c r="KPJ41" s="543"/>
      <c r="KPK41" s="543"/>
      <c r="KPL41" s="543"/>
      <c r="KPM41" s="543"/>
      <c r="KPN41" s="543"/>
      <c r="KPO41" s="543"/>
      <c r="KPP41" s="543"/>
      <c r="KPQ41" s="543"/>
      <c r="KPR41" s="543"/>
      <c r="KPS41" s="543"/>
      <c r="KPT41" s="543"/>
      <c r="KPU41" s="543"/>
      <c r="KPV41" s="543"/>
      <c r="KPW41" s="543"/>
      <c r="KPX41" s="543"/>
      <c r="KPY41" s="543"/>
      <c r="KPZ41" s="543"/>
      <c r="KQA41" s="543"/>
      <c r="KQB41" s="543"/>
      <c r="KQC41" s="543"/>
      <c r="KQD41" s="543"/>
      <c r="KQE41" s="543"/>
      <c r="KQF41" s="543"/>
      <c r="KQG41" s="543"/>
      <c r="KQH41" s="543"/>
      <c r="KQI41" s="543"/>
      <c r="KQJ41" s="543"/>
      <c r="KQK41" s="543"/>
      <c r="KQL41" s="543"/>
      <c r="KQM41" s="543"/>
      <c r="KQN41" s="543"/>
      <c r="KQO41" s="543"/>
      <c r="KQP41" s="543"/>
      <c r="KQQ41" s="543"/>
      <c r="KQR41" s="543"/>
      <c r="KQS41" s="543"/>
      <c r="KQT41" s="543"/>
      <c r="KQU41" s="543"/>
      <c r="KQV41" s="543"/>
      <c r="KQW41" s="543"/>
      <c r="KQX41" s="543"/>
      <c r="KQY41" s="543"/>
      <c r="KQZ41" s="543"/>
      <c r="KRA41" s="543"/>
      <c r="KRB41" s="543"/>
      <c r="KRC41" s="543"/>
      <c r="KRD41" s="543"/>
      <c r="KRE41" s="543"/>
      <c r="KRF41" s="543"/>
      <c r="KRG41" s="543"/>
      <c r="KRH41" s="543"/>
      <c r="KRI41" s="543"/>
      <c r="KRJ41" s="543"/>
      <c r="KRK41" s="543"/>
      <c r="KRL41" s="543"/>
      <c r="KRM41" s="543"/>
      <c r="KRN41" s="543"/>
      <c r="KRO41" s="543"/>
      <c r="KRP41" s="543"/>
      <c r="KRQ41" s="543"/>
      <c r="KRR41" s="543"/>
      <c r="KRS41" s="543"/>
      <c r="KRT41" s="543"/>
      <c r="KRU41" s="543"/>
      <c r="KRV41" s="543"/>
      <c r="KRW41" s="543"/>
      <c r="KRX41" s="543"/>
      <c r="KRY41" s="543"/>
      <c r="KRZ41" s="543"/>
      <c r="KSA41" s="543"/>
      <c r="KSB41" s="543"/>
      <c r="KSC41" s="543"/>
      <c r="KSD41" s="543"/>
      <c r="KSE41" s="543"/>
      <c r="KSF41" s="543"/>
      <c r="KSG41" s="543"/>
      <c r="KSH41" s="543"/>
      <c r="KSI41" s="543"/>
      <c r="KSJ41" s="543"/>
      <c r="KSK41" s="543"/>
      <c r="KSL41" s="543"/>
      <c r="KSM41" s="543"/>
      <c r="KSN41" s="543"/>
      <c r="KSO41" s="543"/>
      <c r="KSP41" s="543"/>
      <c r="KSQ41" s="543"/>
      <c r="KSR41" s="543"/>
      <c r="KSS41" s="543"/>
      <c r="KST41" s="543"/>
      <c r="KSU41" s="543"/>
      <c r="KSV41" s="543"/>
      <c r="KSW41" s="543"/>
      <c r="KSX41" s="543"/>
      <c r="KSY41" s="543"/>
      <c r="KSZ41" s="543"/>
      <c r="KTA41" s="543"/>
      <c r="KTB41" s="543"/>
      <c r="KTC41" s="543"/>
      <c r="KTD41" s="543"/>
      <c r="KTE41" s="543"/>
      <c r="KTF41" s="543"/>
      <c r="KTG41" s="543"/>
      <c r="KTH41" s="543"/>
      <c r="KTI41" s="543"/>
      <c r="KTJ41" s="543"/>
      <c r="KTK41" s="543"/>
      <c r="KTL41" s="543"/>
      <c r="KTM41" s="543"/>
      <c r="KTN41" s="543"/>
      <c r="KTO41" s="543"/>
      <c r="KTP41" s="543"/>
      <c r="KTQ41" s="543"/>
      <c r="KTR41" s="543"/>
      <c r="KTS41" s="543"/>
      <c r="KTT41" s="543"/>
      <c r="KTU41" s="543"/>
      <c r="KTV41" s="543"/>
      <c r="KTW41" s="543"/>
      <c r="KTX41" s="543"/>
      <c r="KTY41" s="543"/>
      <c r="KTZ41" s="543"/>
      <c r="KUA41" s="543"/>
      <c r="KUB41" s="543"/>
      <c r="KUC41" s="543"/>
      <c r="KUD41" s="543"/>
      <c r="KUE41" s="543"/>
      <c r="KUF41" s="543"/>
      <c r="KUG41" s="543"/>
      <c r="KUH41" s="543"/>
      <c r="KUI41" s="543"/>
      <c r="KUJ41" s="543"/>
      <c r="KUK41" s="543"/>
      <c r="KUL41" s="543"/>
      <c r="KUM41" s="543"/>
      <c r="KUN41" s="543"/>
      <c r="KUO41" s="543"/>
      <c r="KUP41" s="543"/>
      <c r="KUQ41" s="543"/>
      <c r="KUR41" s="543"/>
      <c r="KUS41" s="543"/>
      <c r="KUT41" s="543"/>
      <c r="KUU41" s="543"/>
      <c r="KUV41" s="543"/>
      <c r="KUW41" s="543"/>
      <c r="KUX41" s="543"/>
      <c r="KUY41" s="543"/>
      <c r="KUZ41" s="543"/>
      <c r="KVA41" s="543"/>
      <c r="KVB41" s="543"/>
      <c r="KVC41" s="543"/>
      <c r="KVD41" s="543"/>
      <c r="KVE41" s="543"/>
      <c r="KVF41" s="543"/>
      <c r="KVG41" s="543"/>
      <c r="KVH41" s="543"/>
      <c r="KVI41" s="543"/>
      <c r="KVJ41" s="543"/>
      <c r="KVK41" s="543"/>
      <c r="KVL41" s="543"/>
      <c r="KVM41" s="543"/>
      <c r="KVN41" s="543"/>
      <c r="KVO41" s="543"/>
      <c r="KVP41" s="543"/>
      <c r="KVQ41" s="543"/>
      <c r="KVR41" s="543"/>
      <c r="KVS41" s="543"/>
      <c r="KVT41" s="543"/>
      <c r="KVU41" s="543"/>
      <c r="KVV41" s="543"/>
      <c r="KVW41" s="543"/>
      <c r="KVX41" s="543"/>
      <c r="KVY41" s="543"/>
      <c r="KVZ41" s="543"/>
      <c r="KWA41" s="543"/>
      <c r="KWB41" s="543"/>
      <c r="KWC41" s="543"/>
      <c r="KWD41" s="543"/>
      <c r="KWE41" s="543"/>
      <c r="KWF41" s="543"/>
      <c r="KWG41" s="543"/>
      <c r="KWH41" s="543"/>
      <c r="KWI41" s="543"/>
      <c r="KWJ41" s="543"/>
      <c r="KWK41" s="543"/>
      <c r="KWL41" s="543"/>
      <c r="KWM41" s="543"/>
      <c r="KWN41" s="543"/>
      <c r="KWO41" s="543"/>
      <c r="KWP41" s="543"/>
      <c r="KWQ41" s="543"/>
      <c r="KWR41" s="543"/>
      <c r="KWS41" s="543"/>
      <c r="KWT41" s="543"/>
      <c r="KWU41" s="543"/>
      <c r="KWV41" s="543"/>
      <c r="KWW41" s="543"/>
      <c r="KWX41" s="543"/>
      <c r="KWY41" s="543"/>
      <c r="KWZ41" s="543"/>
      <c r="KXA41" s="543"/>
      <c r="KXB41" s="543"/>
      <c r="KXC41" s="543"/>
      <c r="KXD41" s="543"/>
      <c r="KXE41" s="543"/>
      <c r="KXF41" s="543"/>
      <c r="KXG41" s="543"/>
      <c r="KXH41" s="543"/>
      <c r="KXI41" s="543"/>
      <c r="KXJ41" s="543"/>
      <c r="KXK41" s="543"/>
      <c r="KXL41" s="543"/>
      <c r="KXM41" s="543"/>
      <c r="KXN41" s="543"/>
      <c r="KXO41" s="543"/>
      <c r="KXP41" s="543"/>
      <c r="KXQ41" s="543"/>
      <c r="KXR41" s="543"/>
      <c r="KXS41" s="543"/>
      <c r="KXT41" s="543"/>
      <c r="KXU41" s="543"/>
      <c r="KXV41" s="543"/>
      <c r="KXW41" s="543"/>
      <c r="KXX41" s="543"/>
      <c r="KXY41" s="543"/>
      <c r="KXZ41" s="543"/>
      <c r="KYA41" s="543"/>
      <c r="KYB41" s="543"/>
      <c r="KYC41" s="543"/>
      <c r="KYD41" s="543"/>
      <c r="KYE41" s="543"/>
      <c r="KYF41" s="543"/>
      <c r="KYG41" s="543"/>
      <c r="KYH41" s="543"/>
      <c r="KYI41" s="543"/>
      <c r="KYJ41" s="543"/>
      <c r="KYK41" s="543"/>
      <c r="KYL41" s="543"/>
      <c r="KYM41" s="543"/>
      <c r="KYN41" s="543"/>
      <c r="KYO41" s="543"/>
      <c r="KYP41" s="543"/>
      <c r="KYQ41" s="543"/>
      <c r="KYR41" s="543"/>
      <c r="KYS41" s="543"/>
      <c r="KYT41" s="543"/>
      <c r="KYU41" s="543"/>
      <c r="KYV41" s="543"/>
      <c r="KYW41" s="543"/>
      <c r="KYX41" s="543"/>
      <c r="KYY41" s="543"/>
      <c r="KYZ41" s="543"/>
      <c r="KZA41" s="543"/>
      <c r="KZB41" s="543"/>
      <c r="KZC41" s="543"/>
      <c r="KZD41" s="543"/>
      <c r="KZE41" s="543"/>
      <c r="KZF41" s="543"/>
      <c r="KZG41" s="543"/>
      <c r="KZH41" s="543"/>
      <c r="KZI41" s="543"/>
      <c r="KZJ41" s="543"/>
      <c r="KZK41" s="543"/>
      <c r="KZL41" s="543"/>
      <c r="KZM41" s="543"/>
      <c r="KZN41" s="543"/>
      <c r="KZO41" s="543"/>
      <c r="KZP41" s="543"/>
      <c r="KZQ41" s="543"/>
      <c r="KZR41" s="543"/>
      <c r="KZS41" s="543"/>
      <c r="KZT41" s="543"/>
      <c r="KZU41" s="543"/>
      <c r="KZV41" s="543"/>
      <c r="KZW41" s="543"/>
      <c r="KZX41" s="543"/>
      <c r="KZY41" s="543"/>
      <c r="KZZ41" s="543"/>
      <c r="LAA41" s="543"/>
      <c r="LAB41" s="543"/>
      <c r="LAC41" s="543"/>
      <c r="LAD41" s="543"/>
      <c r="LAE41" s="543"/>
      <c r="LAF41" s="543"/>
      <c r="LAG41" s="543"/>
      <c r="LAH41" s="543"/>
      <c r="LAI41" s="543"/>
      <c r="LAJ41" s="543"/>
      <c r="LAK41" s="543"/>
      <c r="LAL41" s="543"/>
      <c r="LAM41" s="543"/>
      <c r="LAN41" s="543"/>
      <c r="LAO41" s="543"/>
      <c r="LAP41" s="543"/>
      <c r="LAQ41" s="543"/>
      <c r="LAR41" s="543"/>
      <c r="LAS41" s="543"/>
      <c r="LAT41" s="543"/>
      <c r="LAU41" s="543"/>
      <c r="LAV41" s="543"/>
      <c r="LAW41" s="543"/>
      <c r="LAX41" s="543"/>
      <c r="LAY41" s="543"/>
      <c r="LAZ41" s="543"/>
      <c r="LBA41" s="543"/>
      <c r="LBB41" s="543"/>
      <c r="LBC41" s="543"/>
      <c r="LBD41" s="543"/>
      <c r="LBE41" s="543"/>
      <c r="LBF41" s="543"/>
      <c r="LBG41" s="543"/>
      <c r="LBH41" s="543"/>
      <c r="LBI41" s="543"/>
      <c r="LBJ41" s="543"/>
      <c r="LBK41" s="543"/>
      <c r="LBL41" s="543"/>
      <c r="LBM41" s="543"/>
      <c r="LBN41" s="543"/>
      <c r="LBO41" s="543"/>
      <c r="LBP41" s="543"/>
      <c r="LBQ41" s="543"/>
      <c r="LBR41" s="543"/>
      <c r="LBS41" s="543"/>
      <c r="LBT41" s="543"/>
      <c r="LBU41" s="543"/>
      <c r="LBV41" s="543"/>
      <c r="LBW41" s="543"/>
      <c r="LBX41" s="543"/>
      <c r="LBY41" s="543"/>
      <c r="LBZ41" s="543"/>
      <c r="LCA41" s="543"/>
      <c r="LCB41" s="543"/>
      <c r="LCC41" s="543"/>
      <c r="LCD41" s="543"/>
      <c r="LCE41" s="543"/>
      <c r="LCF41" s="543"/>
      <c r="LCG41" s="543"/>
      <c r="LCH41" s="543"/>
      <c r="LCI41" s="543"/>
      <c r="LCJ41" s="543"/>
      <c r="LCK41" s="543"/>
      <c r="LCL41" s="543"/>
      <c r="LCM41" s="543"/>
      <c r="LCN41" s="543"/>
      <c r="LCO41" s="543"/>
      <c r="LCP41" s="543"/>
      <c r="LCQ41" s="543"/>
      <c r="LCR41" s="543"/>
      <c r="LCS41" s="543"/>
      <c r="LCT41" s="543"/>
      <c r="LCU41" s="543"/>
      <c r="LCV41" s="543"/>
      <c r="LCW41" s="543"/>
      <c r="LCX41" s="543"/>
      <c r="LCY41" s="543"/>
      <c r="LCZ41" s="543"/>
      <c r="LDA41" s="543"/>
      <c r="LDB41" s="543"/>
      <c r="LDC41" s="543"/>
      <c r="LDD41" s="543"/>
      <c r="LDE41" s="543"/>
      <c r="LDF41" s="543"/>
      <c r="LDG41" s="543"/>
      <c r="LDH41" s="543"/>
      <c r="LDI41" s="543"/>
      <c r="LDJ41" s="543"/>
      <c r="LDK41" s="543"/>
      <c r="LDL41" s="543"/>
      <c r="LDM41" s="543"/>
      <c r="LDN41" s="543"/>
      <c r="LDO41" s="543"/>
      <c r="LDP41" s="543"/>
      <c r="LDQ41" s="543"/>
      <c r="LDR41" s="543"/>
      <c r="LDS41" s="543"/>
      <c r="LDT41" s="543"/>
      <c r="LDU41" s="543"/>
      <c r="LDV41" s="543"/>
      <c r="LDW41" s="543"/>
      <c r="LDX41" s="543"/>
      <c r="LDY41" s="543"/>
      <c r="LDZ41" s="543"/>
      <c r="LEA41" s="543"/>
      <c r="LEB41" s="543"/>
      <c r="LEC41" s="543"/>
      <c r="LED41" s="543"/>
      <c r="LEE41" s="543"/>
      <c r="LEF41" s="543"/>
      <c r="LEG41" s="543"/>
      <c r="LEH41" s="543"/>
      <c r="LEI41" s="543"/>
      <c r="LEJ41" s="543"/>
      <c r="LEK41" s="543"/>
      <c r="LEL41" s="543"/>
      <c r="LEM41" s="543"/>
      <c r="LEN41" s="543"/>
      <c r="LEO41" s="543"/>
      <c r="LEP41" s="543"/>
      <c r="LEQ41" s="543"/>
      <c r="LER41" s="543"/>
      <c r="LES41" s="543"/>
      <c r="LET41" s="543"/>
      <c r="LEU41" s="543"/>
      <c r="LEV41" s="543"/>
      <c r="LEW41" s="543"/>
      <c r="LEX41" s="543"/>
      <c r="LEY41" s="543"/>
      <c r="LEZ41" s="543"/>
      <c r="LFA41" s="543"/>
      <c r="LFB41" s="543"/>
      <c r="LFC41" s="543"/>
      <c r="LFD41" s="543"/>
      <c r="LFE41" s="543"/>
      <c r="LFF41" s="543"/>
      <c r="LFG41" s="543"/>
      <c r="LFH41" s="543"/>
      <c r="LFI41" s="543"/>
      <c r="LFJ41" s="543"/>
      <c r="LFK41" s="543"/>
      <c r="LFL41" s="543"/>
      <c r="LFM41" s="543"/>
      <c r="LFN41" s="543"/>
      <c r="LFO41" s="543"/>
      <c r="LFP41" s="543"/>
      <c r="LFQ41" s="543"/>
      <c r="LFR41" s="543"/>
      <c r="LFS41" s="543"/>
      <c r="LFT41" s="543"/>
      <c r="LFU41" s="543"/>
      <c r="LFV41" s="543"/>
      <c r="LFW41" s="543"/>
      <c r="LFX41" s="543"/>
      <c r="LFY41" s="543"/>
      <c r="LFZ41" s="543"/>
      <c r="LGA41" s="543"/>
      <c r="LGB41" s="543"/>
      <c r="LGC41" s="543"/>
      <c r="LGD41" s="543"/>
      <c r="LGE41" s="543"/>
      <c r="LGF41" s="543"/>
      <c r="LGG41" s="543"/>
      <c r="LGH41" s="543"/>
      <c r="LGI41" s="543"/>
      <c r="LGJ41" s="543"/>
      <c r="LGK41" s="543"/>
      <c r="LGL41" s="543"/>
      <c r="LGM41" s="543"/>
      <c r="LGN41" s="543"/>
      <c r="LGO41" s="543"/>
      <c r="LGP41" s="543"/>
      <c r="LGQ41" s="543"/>
      <c r="LGR41" s="543"/>
      <c r="LGS41" s="543"/>
      <c r="LGT41" s="543"/>
      <c r="LGU41" s="543"/>
      <c r="LGV41" s="543"/>
      <c r="LGW41" s="543"/>
      <c r="LGX41" s="543"/>
      <c r="LGY41" s="543"/>
      <c r="LGZ41" s="543"/>
      <c r="LHA41" s="543"/>
      <c r="LHB41" s="543"/>
      <c r="LHC41" s="543"/>
      <c r="LHD41" s="543"/>
      <c r="LHE41" s="543"/>
      <c r="LHF41" s="543"/>
      <c r="LHG41" s="543"/>
      <c r="LHH41" s="543"/>
      <c r="LHI41" s="543"/>
      <c r="LHJ41" s="543"/>
      <c r="LHK41" s="543"/>
      <c r="LHL41" s="543"/>
      <c r="LHM41" s="543"/>
      <c r="LHN41" s="543"/>
      <c r="LHO41" s="543"/>
      <c r="LHP41" s="543"/>
      <c r="LHQ41" s="543"/>
      <c r="LHR41" s="543"/>
      <c r="LHS41" s="543"/>
      <c r="LHT41" s="543"/>
      <c r="LHU41" s="543"/>
      <c r="LHV41" s="543"/>
      <c r="LHW41" s="543"/>
      <c r="LHX41" s="543"/>
      <c r="LHY41" s="543"/>
      <c r="LHZ41" s="543"/>
      <c r="LIA41" s="543"/>
      <c r="LIB41" s="543"/>
      <c r="LIC41" s="543"/>
      <c r="LID41" s="543"/>
      <c r="LIE41" s="543"/>
      <c r="LIF41" s="543"/>
      <c r="LIG41" s="543"/>
      <c r="LIH41" s="543"/>
      <c r="LII41" s="543"/>
      <c r="LIJ41" s="543"/>
      <c r="LIK41" s="543"/>
      <c r="LIL41" s="543"/>
      <c r="LIM41" s="543"/>
      <c r="LIN41" s="543"/>
      <c r="LIO41" s="543"/>
      <c r="LIP41" s="543"/>
      <c r="LIQ41" s="543"/>
      <c r="LIR41" s="543"/>
      <c r="LIS41" s="543"/>
      <c r="LIT41" s="543"/>
      <c r="LIU41" s="543"/>
      <c r="LIV41" s="543"/>
      <c r="LIW41" s="543"/>
      <c r="LIX41" s="543"/>
      <c r="LIY41" s="543"/>
      <c r="LIZ41" s="543"/>
      <c r="LJA41" s="543"/>
      <c r="LJB41" s="543"/>
      <c r="LJC41" s="543"/>
      <c r="LJD41" s="543"/>
      <c r="LJE41" s="543"/>
      <c r="LJF41" s="543"/>
      <c r="LJG41" s="543"/>
      <c r="LJH41" s="543"/>
      <c r="LJI41" s="543"/>
      <c r="LJJ41" s="543"/>
      <c r="LJK41" s="543"/>
      <c r="LJL41" s="543"/>
      <c r="LJM41" s="543"/>
      <c r="LJN41" s="543"/>
      <c r="LJO41" s="543"/>
      <c r="LJP41" s="543"/>
      <c r="LJQ41" s="543"/>
      <c r="LJR41" s="543"/>
      <c r="LJS41" s="543"/>
      <c r="LJT41" s="543"/>
      <c r="LJU41" s="543"/>
      <c r="LJV41" s="543"/>
      <c r="LJW41" s="543"/>
      <c r="LJX41" s="543"/>
      <c r="LJY41" s="543"/>
      <c r="LJZ41" s="543"/>
      <c r="LKA41" s="543"/>
      <c r="LKB41" s="543"/>
      <c r="LKC41" s="543"/>
      <c r="LKD41" s="543"/>
      <c r="LKE41" s="543"/>
      <c r="LKF41" s="543"/>
      <c r="LKG41" s="543"/>
      <c r="LKH41" s="543"/>
      <c r="LKI41" s="543"/>
      <c r="LKJ41" s="543"/>
      <c r="LKK41" s="543"/>
      <c r="LKL41" s="543"/>
      <c r="LKM41" s="543"/>
      <c r="LKN41" s="543"/>
      <c r="LKO41" s="543"/>
      <c r="LKP41" s="543"/>
      <c r="LKQ41" s="543"/>
      <c r="LKR41" s="543"/>
      <c r="LKS41" s="543"/>
      <c r="LKT41" s="543"/>
      <c r="LKU41" s="543"/>
      <c r="LKV41" s="543"/>
      <c r="LKW41" s="543"/>
      <c r="LKX41" s="543"/>
      <c r="LKY41" s="543"/>
      <c r="LKZ41" s="543"/>
      <c r="LLA41" s="543"/>
      <c r="LLB41" s="543"/>
      <c r="LLC41" s="543"/>
      <c r="LLD41" s="543"/>
      <c r="LLE41" s="543"/>
      <c r="LLF41" s="543"/>
      <c r="LLG41" s="543"/>
      <c r="LLH41" s="543"/>
      <c r="LLI41" s="543"/>
      <c r="LLJ41" s="543"/>
      <c r="LLK41" s="543"/>
      <c r="LLL41" s="543"/>
      <c r="LLM41" s="543"/>
      <c r="LLN41" s="543"/>
      <c r="LLO41" s="543"/>
      <c r="LLP41" s="543"/>
      <c r="LLQ41" s="543"/>
      <c r="LLR41" s="543"/>
      <c r="LLS41" s="543"/>
      <c r="LLT41" s="543"/>
      <c r="LLU41" s="543"/>
      <c r="LLV41" s="543"/>
      <c r="LLW41" s="543"/>
      <c r="LLX41" s="543"/>
      <c r="LLY41" s="543"/>
      <c r="LLZ41" s="543"/>
      <c r="LMA41" s="543"/>
      <c r="LMB41" s="543"/>
      <c r="LMC41" s="543"/>
      <c r="LMD41" s="543"/>
      <c r="LME41" s="543"/>
      <c r="LMF41" s="543"/>
      <c r="LMG41" s="543"/>
      <c r="LMH41" s="543"/>
      <c r="LMI41" s="543"/>
      <c r="LMJ41" s="543"/>
      <c r="LMK41" s="543"/>
      <c r="LML41" s="543"/>
      <c r="LMM41" s="543"/>
      <c r="LMN41" s="543"/>
      <c r="LMO41" s="543"/>
      <c r="LMP41" s="543"/>
      <c r="LMQ41" s="543"/>
      <c r="LMR41" s="543"/>
      <c r="LMS41" s="543"/>
      <c r="LMT41" s="543"/>
      <c r="LMU41" s="543"/>
      <c r="LMV41" s="543"/>
      <c r="LMW41" s="543"/>
      <c r="LMX41" s="543"/>
      <c r="LMY41" s="543"/>
      <c r="LMZ41" s="543"/>
      <c r="LNA41" s="543"/>
      <c r="LNB41" s="543"/>
      <c r="LNC41" s="543"/>
      <c r="LND41" s="543"/>
      <c r="LNE41" s="543"/>
      <c r="LNF41" s="543"/>
      <c r="LNG41" s="543"/>
      <c r="LNH41" s="543"/>
      <c r="LNI41" s="543"/>
      <c r="LNJ41" s="543"/>
      <c r="LNK41" s="543"/>
      <c r="LNL41" s="543"/>
      <c r="LNM41" s="543"/>
      <c r="LNN41" s="543"/>
      <c r="LNO41" s="543"/>
      <c r="LNP41" s="543"/>
      <c r="LNQ41" s="543"/>
      <c r="LNR41" s="543"/>
      <c r="LNS41" s="543"/>
      <c r="LNT41" s="543"/>
      <c r="LNU41" s="543"/>
      <c r="LNV41" s="543"/>
      <c r="LNW41" s="543"/>
      <c r="LNX41" s="543"/>
      <c r="LNY41" s="543"/>
      <c r="LNZ41" s="543"/>
      <c r="LOA41" s="543"/>
      <c r="LOB41" s="543"/>
      <c r="LOC41" s="543"/>
      <c r="LOD41" s="543"/>
      <c r="LOE41" s="543"/>
      <c r="LOF41" s="543"/>
      <c r="LOG41" s="543"/>
      <c r="LOH41" s="543"/>
      <c r="LOI41" s="543"/>
      <c r="LOJ41" s="543"/>
      <c r="LOK41" s="543"/>
      <c r="LOL41" s="543"/>
      <c r="LOM41" s="543"/>
      <c r="LON41" s="543"/>
      <c r="LOO41" s="543"/>
      <c r="LOP41" s="543"/>
      <c r="LOQ41" s="543"/>
      <c r="LOR41" s="543"/>
      <c r="LOS41" s="543"/>
      <c r="LOT41" s="543"/>
      <c r="LOU41" s="543"/>
      <c r="LOV41" s="543"/>
      <c r="LOW41" s="543"/>
      <c r="LOX41" s="543"/>
      <c r="LOY41" s="543"/>
      <c r="LOZ41" s="543"/>
      <c r="LPA41" s="543"/>
      <c r="LPB41" s="543"/>
      <c r="LPC41" s="543"/>
      <c r="LPD41" s="543"/>
      <c r="LPE41" s="543"/>
      <c r="LPF41" s="543"/>
      <c r="LPG41" s="543"/>
      <c r="LPH41" s="543"/>
      <c r="LPI41" s="543"/>
      <c r="LPJ41" s="543"/>
      <c r="LPK41" s="543"/>
      <c r="LPL41" s="543"/>
      <c r="LPM41" s="543"/>
      <c r="LPN41" s="543"/>
      <c r="LPO41" s="543"/>
      <c r="LPP41" s="543"/>
      <c r="LPQ41" s="543"/>
      <c r="LPR41" s="543"/>
      <c r="LPS41" s="543"/>
      <c r="LPT41" s="543"/>
      <c r="LPU41" s="543"/>
      <c r="LPV41" s="543"/>
      <c r="LPW41" s="543"/>
      <c r="LPX41" s="543"/>
      <c r="LPY41" s="543"/>
      <c r="LPZ41" s="543"/>
      <c r="LQA41" s="543"/>
      <c r="LQB41" s="543"/>
      <c r="LQC41" s="543"/>
      <c r="LQD41" s="543"/>
      <c r="LQE41" s="543"/>
      <c r="LQF41" s="543"/>
      <c r="LQG41" s="543"/>
      <c r="LQH41" s="543"/>
      <c r="LQI41" s="543"/>
      <c r="LQJ41" s="543"/>
      <c r="LQK41" s="543"/>
      <c r="LQL41" s="543"/>
      <c r="LQM41" s="543"/>
      <c r="LQN41" s="543"/>
      <c r="LQO41" s="543"/>
      <c r="LQP41" s="543"/>
      <c r="LQQ41" s="543"/>
      <c r="LQR41" s="543"/>
      <c r="LQS41" s="543"/>
      <c r="LQT41" s="543"/>
      <c r="LQU41" s="543"/>
      <c r="LQV41" s="543"/>
      <c r="LQW41" s="543"/>
      <c r="LQX41" s="543"/>
      <c r="LQY41" s="543"/>
      <c r="LQZ41" s="543"/>
      <c r="LRA41" s="543"/>
      <c r="LRB41" s="543"/>
      <c r="LRC41" s="543"/>
      <c r="LRD41" s="543"/>
      <c r="LRE41" s="543"/>
      <c r="LRF41" s="543"/>
      <c r="LRG41" s="543"/>
      <c r="LRH41" s="543"/>
      <c r="LRI41" s="543"/>
      <c r="LRJ41" s="543"/>
      <c r="LRK41" s="543"/>
      <c r="LRL41" s="543"/>
      <c r="LRM41" s="543"/>
      <c r="LRN41" s="543"/>
      <c r="LRO41" s="543"/>
      <c r="LRP41" s="543"/>
      <c r="LRQ41" s="543"/>
      <c r="LRR41" s="543"/>
      <c r="LRS41" s="543"/>
      <c r="LRT41" s="543"/>
      <c r="LRU41" s="543"/>
      <c r="LRV41" s="543"/>
      <c r="LRW41" s="543"/>
      <c r="LRX41" s="543"/>
      <c r="LRY41" s="543"/>
      <c r="LRZ41" s="543"/>
      <c r="LSA41" s="543"/>
      <c r="LSB41" s="543"/>
      <c r="LSC41" s="543"/>
      <c r="LSD41" s="543"/>
      <c r="LSE41" s="543"/>
      <c r="LSF41" s="543"/>
      <c r="LSG41" s="543"/>
      <c r="LSH41" s="543"/>
      <c r="LSI41" s="543"/>
      <c r="LSJ41" s="543"/>
      <c r="LSK41" s="543"/>
      <c r="LSL41" s="543"/>
      <c r="LSM41" s="543"/>
      <c r="LSN41" s="543"/>
      <c r="LSO41" s="543"/>
      <c r="LSP41" s="543"/>
      <c r="LSQ41" s="543"/>
      <c r="LSR41" s="543"/>
      <c r="LSS41" s="543"/>
      <c r="LST41" s="543"/>
      <c r="LSU41" s="543"/>
      <c r="LSV41" s="543"/>
      <c r="LSW41" s="543"/>
      <c r="LSX41" s="543"/>
      <c r="LSY41" s="543"/>
      <c r="LSZ41" s="543"/>
      <c r="LTA41" s="543"/>
      <c r="LTB41" s="543"/>
      <c r="LTC41" s="543"/>
      <c r="LTD41" s="543"/>
      <c r="LTE41" s="543"/>
      <c r="LTF41" s="543"/>
      <c r="LTG41" s="543"/>
      <c r="LTH41" s="543"/>
      <c r="LTI41" s="543"/>
      <c r="LTJ41" s="543"/>
      <c r="LTK41" s="543"/>
      <c r="LTL41" s="543"/>
      <c r="LTM41" s="543"/>
      <c r="LTN41" s="543"/>
      <c r="LTO41" s="543"/>
      <c r="LTP41" s="543"/>
      <c r="LTQ41" s="543"/>
      <c r="LTR41" s="543"/>
      <c r="LTS41" s="543"/>
      <c r="LTT41" s="543"/>
      <c r="LTU41" s="543"/>
      <c r="LTV41" s="543"/>
      <c r="LTW41" s="543"/>
      <c r="LTX41" s="543"/>
      <c r="LTY41" s="543"/>
      <c r="LTZ41" s="543"/>
      <c r="LUA41" s="543"/>
      <c r="LUB41" s="543"/>
      <c r="LUC41" s="543"/>
      <c r="LUD41" s="543"/>
      <c r="LUE41" s="543"/>
      <c r="LUF41" s="543"/>
      <c r="LUG41" s="543"/>
      <c r="LUH41" s="543"/>
      <c r="LUI41" s="543"/>
      <c r="LUJ41" s="543"/>
      <c r="LUK41" s="543"/>
      <c r="LUL41" s="543"/>
      <c r="LUM41" s="543"/>
      <c r="LUN41" s="543"/>
      <c r="LUO41" s="543"/>
      <c r="LUP41" s="543"/>
      <c r="LUQ41" s="543"/>
      <c r="LUR41" s="543"/>
      <c r="LUS41" s="543"/>
      <c r="LUT41" s="543"/>
      <c r="LUU41" s="543"/>
      <c r="LUV41" s="543"/>
      <c r="LUW41" s="543"/>
      <c r="LUX41" s="543"/>
      <c r="LUY41" s="543"/>
      <c r="LUZ41" s="543"/>
      <c r="LVA41" s="543"/>
      <c r="LVB41" s="543"/>
      <c r="LVC41" s="543"/>
      <c r="LVD41" s="543"/>
      <c r="LVE41" s="543"/>
      <c r="LVF41" s="543"/>
      <c r="LVG41" s="543"/>
      <c r="LVH41" s="543"/>
      <c r="LVI41" s="543"/>
      <c r="LVJ41" s="543"/>
      <c r="LVK41" s="543"/>
      <c r="LVL41" s="543"/>
      <c r="LVM41" s="543"/>
      <c r="LVN41" s="543"/>
      <c r="LVO41" s="543"/>
      <c r="LVP41" s="543"/>
      <c r="LVQ41" s="543"/>
      <c r="LVR41" s="543"/>
      <c r="LVS41" s="543"/>
      <c r="LVT41" s="543"/>
      <c r="LVU41" s="543"/>
      <c r="LVV41" s="543"/>
      <c r="LVW41" s="543"/>
      <c r="LVX41" s="543"/>
      <c r="LVY41" s="543"/>
      <c r="LVZ41" s="543"/>
      <c r="LWA41" s="543"/>
      <c r="LWB41" s="543"/>
      <c r="LWC41" s="543"/>
      <c r="LWD41" s="543"/>
      <c r="LWE41" s="543"/>
      <c r="LWF41" s="543"/>
      <c r="LWG41" s="543"/>
      <c r="LWH41" s="543"/>
      <c r="LWI41" s="543"/>
      <c r="LWJ41" s="543"/>
      <c r="LWK41" s="543"/>
      <c r="LWL41" s="543"/>
      <c r="LWM41" s="543"/>
      <c r="LWN41" s="543"/>
      <c r="LWO41" s="543"/>
      <c r="LWP41" s="543"/>
      <c r="LWQ41" s="543"/>
      <c r="LWR41" s="543"/>
      <c r="LWS41" s="543"/>
      <c r="LWT41" s="543"/>
      <c r="LWU41" s="543"/>
      <c r="LWV41" s="543"/>
      <c r="LWW41" s="543"/>
      <c r="LWX41" s="543"/>
      <c r="LWY41" s="543"/>
      <c r="LWZ41" s="543"/>
      <c r="LXA41" s="543"/>
      <c r="LXB41" s="543"/>
      <c r="LXC41" s="543"/>
      <c r="LXD41" s="543"/>
      <c r="LXE41" s="543"/>
      <c r="LXF41" s="543"/>
      <c r="LXG41" s="543"/>
      <c r="LXH41" s="543"/>
      <c r="LXI41" s="543"/>
      <c r="LXJ41" s="543"/>
      <c r="LXK41" s="543"/>
      <c r="LXL41" s="543"/>
      <c r="LXM41" s="543"/>
      <c r="LXN41" s="543"/>
      <c r="LXO41" s="543"/>
      <c r="LXP41" s="543"/>
      <c r="LXQ41" s="543"/>
      <c r="LXR41" s="543"/>
      <c r="LXS41" s="543"/>
      <c r="LXT41" s="543"/>
      <c r="LXU41" s="543"/>
      <c r="LXV41" s="543"/>
      <c r="LXW41" s="543"/>
      <c r="LXX41" s="543"/>
      <c r="LXY41" s="543"/>
      <c r="LXZ41" s="543"/>
      <c r="LYA41" s="543"/>
      <c r="LYB41" s="543"/>
      <c r="LYC41" s="543"/>
      <c r="LYD41" s="543"/>
      <c r="LYE41" s="543"/>
      <c r="LYF41" s="543"/>
      <c r="LYG41" s="543"/>
      <c r="LYH41" s="543"/>
      <c r="LYI41" s="543"/>
      <c r="LYJ41" s="543"/>
      <c r="LYK41" s="543"/>
      <c r="LYL41" s="543"/>
      <c r="LYM41" s="543"/>
      <c r="LYN41" s="543"/>
      <c r="LYO41" s="543"/>
      <c r="LYP41" s="543"/>
      <c r="LYQ41" s="543"/>
      <c r="LYR41" s="543"/>
      <c r="LYS41" s="543"/>
      <c r="LYT41" s="543"/>
      <c r="LYU41" s="543"/>
      <c r="LYV41" s="543"/>
      <c r="LYW41" s="543"/>
      <c r="LYX41" s="543"/>
      <c r="LYY41" s="543"/>
      <c r="LYZ41" s="543"/>
      <c r="LZA41" s="543"/>
      <c r="LZB41" s="543"/>
      <c r="LZC41" s="543"/>
      <c r="LZD41" s="543"/>
      <c r="LZE41" s="543"/>
      <c r="LZF41" s="543"/>
      <c r="LZG41" s="543"/>
      <c r="LZH41" s="543"/>
      <c r="LZI41" s="543"/>
      <c r="LZJ41" s="543"/>
      <c r="LZK41" s="543"/>
      <c r="LZL41" s="543"/>
      <c r="LZM41" s="543"/>
      <c r="LZN41" s="543"/>
      <c r="LZO41" s="543"/>
      <c r="LZP41" s="543"/>
      <c r="LZQ41" s="543"/>
      <c r="LZR41" s="543"/>
      <c r="LZS41" s="543"/>
      <c r="LZT41" s="543"/>
      <c r="LZU41" s="543"/>
      <c r="LZV41" s="543"/>
      <c r="LZW41" s="543"/>
      <c r="LZX41" s="543"/>
      <c r="LZY41" s="543"/>
      <c r="LZZ41" s="543"/>
      <c r="MAA41" s="543"/>
      <c r="MAB41" s="543"/>
      <c r="MAC41" s="543"/>
      <c r="MAD41" s="543"/>
      <c r="MAE41" s="543"/>
      <c r="MAF41" s="543"/>
      <c r="MAG41" s="543"/>
      <c r="MAH41" s="543"/>
      <c r="MAI41" s="543"/>
      <c r="MAJ41" s="543"/>
      <c r="MAK41" s="543"/>
      <c r="MAL41" s="543"/>
      <c r="MAM41" s="543"/>
      <c r="MAN41" s="543"/>
      <c r="MAO41" s="543"/>
      <c r="MAP41" s="543"/>
      <c r="MAQ41" s="543"/>
      <c r="MAR41" s="543"/>
      <c r="MAS41" s="543"/>
      <c r="MAT41" s="543"/>
      <c r="MAU41" s="543"/>
      <c r="MAV41" s="543"/>
      <c r="MAW41" s="543"/>
      <c r="MAX41" s="543"/>
      <c r="MAY41" s="543"/>
      <c r="MAZ41" s="543"/>
      <c r="MBA41" s="543"/>
      <c r="MBB41" s="543"/>
      <c r="MBC41" s="543"/>
      <c r="MBD41" s="543"/>
      <c r="MBE41" s="543"/>
      <c r="MBF41" s="543"/>
      <c r="MBG41" s="543"/>
      <c r="MBH41" s="543"/>
      <c r="MBI41" s="543"/>
      <c r="MBJ41" s="543"/>
      <c r="MBK41" s="543"/>
      <c r="MBL41" s="543"/>
      <c r="MBM41" s="543"/>
      <c r="MBN41" s="543"/>
      <c r="MBO41" s="543"/>
      <c r="MBP41" s="543"/>
      <c r="MBQ41" s="543"/>
      <c r="MBR41" s="543"/>
      <c r="MBS41" s="543"/>
      <c r="MBT41" s="543"/>
      <c r="MBU41" s="543"/>
      <c r="MBV41" s="543"/>
      <c r="MBW41" s="543"/>
      <c r="MBX41" s="543"/>
      <c r="MBY41" s="543"/>
      <c r="MBZ41" s="543"/>
      <c r="MCA41" s="543"/>
      <c r="MCB41" s="543"/>
      <c r="MCC41" s="543"/>
      <c r="MCD41" s="543"/>
      <c r="MCE41" s="543"/>
      <c r="MCF41" s="543"/>
      <c r="MCG41" s="543"/>
      <c r="MCH41" s="543"/>
      <c r="MCI41" s="543"/>
      <c r="MCJ41" s="543"/>
      <c r="MCK41" s="543"/>
      <c r="MCL41" s="543"/>
      <c r="MCM41" s="543"/>
      <c r="MCN41" s="543"/>
      <c r="MCO41" s="543"/>
      <c r="MCP41" s="543"/>
      <c r="MCQ41" s="543"/>
      <c r="MCR41" s="543"/>
      <c r="MCS41" s="543"/>
      <c r="MCT41" s="543"/>
      <c r="MCU41" s="543"/>
      <c r="MCV41" s="543"/>
      <c r="MCW41" s="543"/>
      <c r="MCX41" s="543"/>
      <c r="MCY41" s="543"/>
      <c r="MCZ41" s="543"/>
      <c r="MDA41" s="543"/>
      <c r="MDB41" s="543"/>
      <c r="MDC41" s="543"/>
      <c r="MDD41" s="543"/>
      <c r="MDE41" s="543"/>
      <c r="MDF41" s="543"/>
      <c r="MDG41" s="543"/>
      <c r="MDH41" s="543"/>
      <c r="MDI41" s="543"/>
      <c r="MDJ41" s="543"/>
      <c r="MDK41" s="543"/>
      <c r="MDL41" s="543"/>
      <c r="MDM41" s="543"/>
      <c r="MDN41" s="543"/>
      <c r="MDO41" s="543"/>
      <c r="MDP41" s="543"/>
      <c r="MDQ41" s="543"/>
      <c r="MDR41" s="543"/>
      <c r="MDS41" s="543"/>
      <c r="MDT41" s="543"/>
      <c r="MDU41" s="543"/>
      <c r="MDV41" s="543"/>
      <c r="MDW41" s="543"/>
      <c r="MDX41" s="543"/>
      <c r="MDY41" s="543"/>
      <c r="MDZ41" s="543"/>
      <c r="MEA41" s="543"/>
      <c r="MEB41" s="543"/>
      <c r="MEC41" s="543"/>
      <c r="MED41" s="543"/>
      <c r="MEE41" s="543"/>
      <c r="MEF41" s="543"/>
      <c r="MEG41" s="543"/>
      <c r="MEH41" s="543"/>
      <c r="MEI41" s="543"/>
      <c r="MEJ41" s="543"/>
      <c r="MEK41" s="543"/>
      <c r="MEL41" s="543"/>
      <c r="MEM41" s="543"/>
      <c r="MEN41" s="543"/>
      <c r="MEO41" s="543"/>
      <c r="MEP41" s="543"/>
      <c r="MEQ41" s="543"/>
      <c r="MER41" s="543"/>
      <c r="MES41" s="543"/>
      <c r="MET41" s="543"/>
      <c r="MEU41" s="543"/>
      <c r="MEV41" s="543"/>
      <c r="MEW41" s="543"/>
      <c r="MEX41" s="543"/>
      <c r="MEY41" s="543"/>
      <c r="MEZ41" s="543"/>
      <c r="MFA41" s="543"/>
      <c r="MFB41" s="543"/>
      <c r="MFC41" s="543"/>
      <c r="MFD41" s="543"/>
      <c r="MFE41" s="543"/>
      <c r="MFF41" s="543"/>
      <c r="MFG41" s="543"/>
      <c r="MFH41" s="543"/>
      <c r="MFI41" s="543"/>
      <c r="MFJ41" s="543"/>
      <c r="MFK41" s="543"/>
      <c r="MFL41" s="543"/>
      <c r="MFM41" s="543"/>
      <c r="MFN41" s="543"/>
      <c r="MFO41" s="543"/>
      <c r="MFP41" s="543"/>
      <c r="MFQ41" s="543"/>
      <c r="MFR41" s="543"/>
      <c r="MFS41" s="543"/>
      <c r="MFT41" s="543"/>
      <c r="MFU41" s="543"/>
      <c r="MFV41" s="543"/>
      <c r="MFW41" s="543"/>
      <c r="MFX41" s="543"/>
      <c r="MFY41" s="543"/>
      <c r="MFZ41" s="543"/>
      <c r="MGA41" s="543"/>
      <c r="MGB41" s="543"/>
      <c r="MGC41" s="543"/>
      <c r="MGD41" s="543"/>
      <c r="MGE41" s="543"/>
      <c r="MGF41" s="543"/>
      <c r="MGG41" s="543"/>
      <c r="MGH41" s="543"/>
      <c r="MGI41" s="543"/>
      <c r="MGJ41" s="543"/>
      <c r="MGK41" s="543"/>
      <c r="MGL41" s="543"/>
      <c r="MGM41" s="543"/>
      <c r="MGN41" s="543"/>
      <c r="MGO41" s="543"/>
      <c r="MGP41" s="543"/>
      <c r="MGQ41" s="543"/>
      <c r="MGR41" s="543"/>
      <c r="MGS41" s="543"/>
      <c r="MGT41" s="543"/>
      <c r="MGU41" s="543"/>
      <c r="MGV41" s="543"/>
      <c r="MGW41" s="543"/>
      <c r="MGX41" s="543"/>
      <c r="MGY41" s="543"/>
      <c r="MGZ41" s="543"/>
      <c r="MHA41" s="543"/>
      <c r="MHB41" s="543"/>
      <c r="MHC41" s="543"/>
      <c r="MHD41" s="543"/>
      <c r="MHE41" s="543"/>
      <c r="MHF41" s="543"/>
      <c r="MHG41" s="543"/>
      <c r="MHH41" s="543"/>
      <c r="MHI41" s="543"/>
      <c r="MHJ41" s="543"/>
      <c r="MHK41" s="543"/>
      <c r="MHL41" s="543"/>
      <c r="MHM41" s="543"/>
      <c r="MHN41" s="543"/>
      <c r="MHO41" s="543"/>
      <c r="MHP41" s="543"/>
      <c r="MHQ41" s="543"/>
      <c r="MHR41" s="543"/>
      <c r="MHS41" s="543"/>
      <c r="MHT41" s="543"/>
      <c r="MHU41" s="543"/>
      <c r="MHV41" s="543"/>
      <c r="MHW41" s="543"/>
      <c r="MHX41" s="543"/>
      <c r="MHY41" s="543"/>
      <c r="MHZ41" s="543"/>
      <c r="MIA41" s="543"/>
      <c r="MIB41" s="543"/>
      <c r="MIC41" s="543"/>
      <c r="MID41" s="543"/>
      <c r="MIE41" s="543"/>
      <c r="MIF41" s="543"/>
      <c r="MIG41" s="543"/>
      <c r="MIH41" s="543"/>
      <c r="MII41" s="543"/>
      <c r="MIJ41" s="543"/>
      <c r="MIK41" s="543"/>
      <c r="MIL41" s="543"/>
      <c r="MIM41" s="543"/>
      <c r="MIN41" s="543"/>
      <c r="MIO41" s="543"/>
      <c r="MIP41" s="543"/>
      <c r="MIQ41" s="543"/>
      <c r="MIR41" s="543"/>
      <c r="MIS41" s="543"/>
      <c r="MIT41" s="543"/>
      <c r="MIU41" s="543"/>
      <c r="MIV41" s="543"/>
      <c r="MIW41" s="543"/>
      <c r="MIX41" s="543"/>
      <c r="MIY41" s="543"/>
      <c r="MIZ41" s="543"/>
      <c r="MJA41" s="543"/>
      <c r="MJB41" s="543"/>
      <c r="MJC41" s="543"/>
      <c r="MJD41" s="543"/>
      <c r="MJE41" s="543"/>
      <c r="MJF41" s="543"/>
      <c r="MJG41" s="543"/>
      <c r="MJH41" s="543"/>
      <c r="MJI41" s="543"/>
      <c r="MJJ41" s="543"/>
      <c r="MJK41" s="543"/>
      <c r="MJL41" s="543"/>
      <c r="MJM41" s="543"/>
      <c r="MJN41" s="543"/>
      <c r="MJO41" s="543"/>
      <c r="MJP41" s="543"/>
      <c r="MJQ41" s="543"/>
      <c r="MJR41" s="543"/>
      <c r="MJS41" s="543"/>
      <c r="MJT41" s="543"/>
      <c r="MJU41" s="543"/>
      <c r="MJV41" s="543"/>
      <c r="MJW41" s="543"/>
      <c r="MJX41" s="543"/>
      <c r="MJY41" s="543"/>
      <c r="MJZ41" s="543"/>
      <c r="MKA41" s="543"/>
      <c r="MKB41" s="543"/>
      <c r="MKC41" s="543"/>
      <c r="MKD41" s="543"/>
      <c r="MKE41" s="543"/>
      <c r="MKF41" s="543"/>
      <c r="MKG41" s="543"/>
      <c r="MKH41" s="543"/>
      <c r="MKI41" s="543"/>
      <c r="MKJ41" s="543"/>
      <c r="MKK41" s="543"/>
      <c r="MKL41" s="543"/>
      <c r="MKM41" s="543"/>
      <c r="MKN41" s="543"/>
      <c r="MKO41" s="543"/>
      <c r="MKP41" s="543"/>
      <c r="MKQ41" s="543"/>
      <c r="MKR41" s="543"/>
      <c r="MKS41" s="543"/>
      <c r="MKT41" s="543"/>
      <c r="MKU41" s="543"/>
      <c r="MKV41" s="543"/>
      <c r="MKW41" s="543"/>
      <c r="MKX41" s="543"/>
      <c r="MKY41" s="543"/>
      <c r="MKZ41" s="543"/>
      <c r="MLA41" s="543"/>
      <c r="MLB41" s="543"/>
      <c r="MLC41" s="543"/>
      <c r="MLD41" s="543"/>
      <c r="MLE41" s="543"/>
      <c r="MLF41" s="543"/>
      <c r="MLG41" s="543"/>
      <c r="MLH41" s="543"/>
      <c r="MLI41" s="543"/>
      <c r="MLJ41" s="543"/>
      <c r="MLK41" s="543"/>
      <c r="MLL41" s="543"/>
      <c r="MLM41" s="543"/>
      <c r="MLN41" s="543"/>
      <c r="MLO41" s="543"/>
      <c r="MLP41" s="543"/>
      <c r="MLQ41" s="543"/>
      <c r="MLR41" s="543"/>
      <c r="MLS41" s="543"/>
      <c r="MLT41" s="543"/>
      <c r="MLU41" s="543"/>
      <c r="MLV41" s="543"/>
      <c r="MLW41" s="543"/>
      <c r="MLX41" s="543"/>
      <c r="MLY41" s="543"/>
      <c r="MLZ41" s="543"/>
      <c r="MMA41" s="543"/>
      <c r="MMB41" s="543"/>
      <c r="MMC41" s="543"/>
      <c r="MMD41" s="543"/>
      <c r="MME41" s="543"/>
      <c r="MMF41" s="543"/>
      <c r="MMG41" s="543"/>
      <c r="MMH41" s="543"/>
      <c r="MMI41" s="543"/>
      <c r="MMJ41" s="543"/>
      <c r="MMK41" s="543"/>
      <c r="MML41" s="543"/>
      <c r="MMM41" s="543"/>
      <c r="MMN41" s="543"/>
      <c r="MMO41" s="543"/>
      <c r="MMP41" s="543"/>
      <c r="MMQ41" s="543"/>
      <c r="MMR41" s="543"/>
      <c r="MMS41" s="543"/>
      <c r="MMT41" s="543"/>
      <c r="MMU41" s="543"/>
      <c r="MMV41" s="543"/>
      <c r="MMW41" s="543"/>
      <c r="MMX41" s="543"/>
      <c r="MMY41" s="543"/>
      <c r="MMZ41" s="543"/>
      <c r="MNA41" s="543"/>
      <c r="MNB41" s="543"/>
      <c r="MNC41" s="543"/>
      <c r="MND41" s="543"/>
      <c r="MNE41" s="543"/>
      <c r="MNF41" s="543"/>
      <c r="MNG41" s="543"/>
      <c r="MNH41" s="543"/>
      <c r="MNI41" s="543"/>
      <c r="MNJ41" s="543"/>
      <c r="MNK41" s="543"/>
      <c r="MNL41" s="543"/>
      <c r="MNM41" s="543"/>
      <c r="MNN41" s="543"/>
      <c r="MNO41" s="543"/>
      <c r="MNP41" s="543"/>
      <c r="MNQ41" s="543"/>
      <c r="MNR41" s="543"/>
      <c r="MNS41" s="543"/>
      <c r="MNT41" s="543"/>
      <c r="MNU41" s="543"/>
      <c r="MNV41" s="543"/>
      <c r="MNW41" s="543"/>
      <c r="MNX41" s="543"/>
      <c r="MNY41" s="543"/>
      <c r="MNZ41" s="543"/>
      <c r="MOA41" s="543"/>
      <c r="MOB41" s="543"/>
      <c r="MOC41" s="543"/>
      <c r="MOD41" s="543"/>
      <c r="MOE41" s="543"/>
      <c r="MOF41" s="543"/>
      <c r="MOG41" s="543"/>
      <c r="MOH41" s="543"/>
      <c r="MOI41" s="543"/>
      <c r="MOJ41" s="543"/>
      <c r="MOK41" s="543"/>
      <c r="MOL41" s="543"/>
      <c r="MOM41" s="543"/>
      <c r="MON41" s="543"/>
      <c r="MOO41" s="543"/>
      <c r="MOP41" s="543"/>
      <c r="MOQ41" s="543"/>
      <c r="MOR41" s="543"/>
      <c r="MOS41" s="543"/>
      <c r="MOT41" s="543"/>
      <c r="MOU41" s="543"/>
      <c r="MOV41" s="543"/>
      <c r="MOW41" s="543"/>
      <c r="MOX41" s="543"/>
      <c r="MOY41" s="543"/>
      <c r="MOZ41" s="543"/>
      <c r="MPA41" s="543"/>
      <c r="MPB41" s="543"/>
      <c r="MPC41" s="543"/>
      <c r="MPD41" s="543"/>
      <c r="MPE41" s="543"/>
      <c r="MPF41" s="543"/>
      <c r="MPG41" s="543"/>
      <c r="MPH41" s="543"/>
      <c r="MPI41" s="543"/>
      <c r="MPJ41" s="543"/>
      <c r="MPK41" s="543"/>
      <c r="MPL41" s="543"/>
      <c r="MPM41" s="543"/>
      <c r="MPN41" s="543"/>
      <c r="MPO41" s="543"/>
      <c r="MPP41" s="543"/>
      <c r="MPQ41" s="543"/>
      <c r="MPR41" s="543"/>
      <c r="MPS41" s="543"/>
      <c r="MPT41" s="543"/>
      <c r="MPU41" s="543"/>
      <c r="MPV41" s="543"/>
      <c r="MPW41" s="543"/>
      <c r="MPX41" s="543"/>
      <c r="MPY41" s="543"/>
      <c r="MPZ41" s="543"/>
      <c r="MQA41" s="543"/>
      <c r="MQB41" s="543"/>
      <c r="MQC41" s="543"/>
      <c r="MQD41" s="543"/>
      <c r="MQE41" s="543"/>
      <c r="MQF41" s="543"/>
      <c r="MQG41" s="543"/>
      <c r="MQH41" s="543"/>
      <c r="MQI41" s="543"/>
      <c r="MQJ41" s="543"/>
      <c r="MQK41" s="543"/>
      <c r="MQL41" s="543"/>
      <c r="MQM41" s="543"/>
      <c r="MQN41" s="543"/>
      <c r="MQO41" s="543"/>
      <c r="MQP41" s="543"/>
      <c r="MQQ41" s="543"/>
      <c r="MQR41" s="543"/>
      <c r="MQS41" s="543"/>
      <c r="MQT41" s="543"/>
      <c r="MQU41" s="543"/>
      <c r="MQV41" s="543"/>
      <c r="MQW41" s="543"/>
      <c r="MQX41" s="543"/>
      <c r="MQY41" s="543"/>
      <c r="MQZ41" s="543"/>
      <c r="MRA41" s="543"/>
      <c r="MRB41" s="543"/>
      <c r="MRC41" s="543"/>
      <c r="MRD41" s="543"/>
      <c r="MRE41" s="543"/>
      <c r="MRF41" s="543"/>
      <c r="MRG41" s="543"/>
      <c r="MRH41" s="543"/>
      <c r="MRI41" s="543"/>
      <c r="MRJ41" s="543"/>
      <c r="MRK41" s="543"/>
      <c r="MRL41" s="543"/>
      <c r="MRM41" s="543"/>
      <c r="MRN41" s="543"/>
      <c r="MRO41" s="543"/>
      <c r="MRP41" s="543"/>
      <c r="MRQ41" s="543"/>
      <c r="MRR41" s="543"/>
      <c r="MRS41" s="543"/>
      <c r="MRT41" s="543"/>
      <c r="MRU41" s="543"/>
      <c r="MRV41" s="543"/>
      <c r="MRW41" s="543"/>
      <c r="MRX41" s="543"/>
      <c r="MRY41" s="543"/>
      <c r="MRZ41" s="543"/>
      <c r="MSA41" s="543"/>
      <c r="MSB41" s="543"/>
      <c r="MSC41" s="543"/>
      <c r="MSD41" s="543"/>
      <c r="MSE41" s="543"/>
      <c r="MSF41" s="543"/>
      <c r="MSG41" s="543"/>
      <c r="MSH41" s="543"/>
      <c r="MSI41" s="543"/>
      <c r="MSJ41" s="543"/>
      <c r="MSK41" s="543"/>
      <c r="MSL41" s="543"/>
      <c r="MSM41" s="543"/>
      <c r="MSN41" s="543"/>
      <c r="MSO41" s="543"/>
      <c r="MSP41" s="543"/>
      <c r="MSQ41" s="543"/>
      <c r="MSR41" s="543"/>
      <c r="MSS41" s="543"/>
      <c r="MST41" s="543"/>
      <c r="MSU41" s="543"/>
      <c r="MSV41" s="543"/>
      <c r="MSW41" s="543"/>
      <c r="MSX41" s="543"/>
      <c r="MSY41" s="543"/>
      <c r="MSZ41" s="543"/>
      <c r="MTA41" s="543"/>
      <c r="MTB41" s="543"/>
      <c r="MTC41" s="543"/>
      <c r="MTD41" s="543"/>
      <c r="MTE41" s="543"/>
      <c r="MTF41" s="543"/>
      <c r="MTG41" s="543"/>
      <c r="MTH41" s="543"/>
      <c r="MTI41" s="543"/>
      <c r="MTJ41" s="543"/>
      <c r="MTK41" s="543"/>
      <c r="MTL41" s="543"/>
      <c r="MTM41" s="543"/>
      <c r="MTN41" s="543"/>
      <c r="MTO41" s="543"/>
      <c r="MTP41" s="543"/>
      <c r="MTQ41" s="543"/>
      <c r="MTR41" s="543"/>
      <c r="MTS41" s="543"/>
      <c r="MTT41" s="543"/>
      <c r="MTU41" s="543"/>
      <c r="MTV41" s="543"/>
      <c r="MTW41" s="543"/>
      <c r="MTX41" s="543"/>
      <c r="MTY41" s="543"/>
      <c r="MTZ41" s="543"/>
      <c r="MUA41" s="543"/>
      <c r="MUB41" s="543"/>
      <c r="MUC41" s="543"/>
      <c r="MUD41" s="543"/>
      <c r="MUE41" s="543"/>
      <c r="MUF41" s="543"/>
      <c r="MUG41" s="543"/>
      <c r="MUH41" s="543"/>
      <c r="MUI41" s="543"/>
      <c r="MUJ41" s="543"/>
      <c r="MUK41" s="543"/>
      <c r="MUL41" s="543"/>
      <c r="MUM41" s="543"/>
      <c r="MUN41" s="543"/>
      <c r="MUO41" s="543"/>
      <c r="MUP41" s="543"/>
      <c r="MUQ41" s="543"/>
      <c r="MUR41" s="543"/>
      <c r="MUS41" s="543"/>
      <c r="MUT41" s="543"/>
      <c r="MUU41" s="543"/>
      <c r="MUV41" s="543"/>
      <c r="MUW41" s="543"/>
      <c r="MUX41" s="543"/>
      <c r="MUY41" s="543"/>
      <c r="MUZ41" s="543"/>
      <c r="MVA41" s="543"/>
      <c r="MVB41" s="543"/>
      <c r="MVC41" s="543"/>
      <c r="MVD41" s="543"/>
      <c r="MVE41" s="543"/>
      <c r="MVF41" s="543"/>
      <c r="MVG41" s="543"/>
      <c r="MVH41" s="543"/>
      <c r="MVI41" s="543"/>
      <c r="MVJ41" s="543"/>
      <c r="MVK41" s="543"/>
      <c r="MVL41" s="543"/>
      <c r="MVM41" s="543"/>
      <c r="MVN41" s="543"/>
      <c r="MVO41" s="543"/>
      <c r="MVP41" s="543"/>
      <c r="MVQ41" s="543"/>
      <c r="MVR41" s="543"/>
      <c r="MVS41" s="543"/>
      <c r="MVT41" s="543"/>
      <c r="MVU41" s="543"/>
      <c r="MVV41" s="543"/>
      <c r="MVW41" s="543"/>
      <c r="MVX41" s="543"/>
      <c r="MVY41" s="543"/>
      <c r="MVZ41" s="543"/>
      <c r="MWA41" s="543"/>
      <c r="MWB41" s="543"/>
      <c r="MWC41" s="543"/>
      <c r="MWD41" s="543"/>
      <c r="MWE41" s="543"/>
      <c r="MWF41" s="543"/>
      <c r="MWG41" s="543"/>
      <c r="MWH41" s="543"/>
      <c r="MWI41" s="543"/>
      <c r="MWJ41" s="543"/>
      <c r="MWK41" s="543"/>
      <c r="MWL41" s="543"/>
      <c r="MWM41" s="543"/>
      <c r="MWN41" s="543"/>
      <c r="MWO41" s="543"/>
      <c r="MWP41" s="543"/>
      <c r="MWQ41" s="543"/>
      <c r="MWR41" s="543"/>
      <c r="MWS41" s="543"/>
      <c r="MWT41" s="543"/>
      <c r="MWU41" s="543"/>
      <c r="MWV41" s="543"/>
      <c r="MWW41" s="543"/>
      <c r="MWX41" s="543"/>
      <c r="MWY41" s="543"/>
      <c r="MWZ41" s="543"/>
      <c r="MXA41" s="543"/>
      <c r="MXB41" s="543"/>
      <c r="MXC41" s="543"/>
      <c r="MXD41" s="543"/>
      <c r="MXE41" s="543"/>
      <c r="MXF41" s="543"/>
      <c r="MXG41" s="543"/>
      <c r="MXH41" s="543"/>
      <c r="MXI41" s="543"/>
      <c r="MXJ41" s="543"/>
      <c r="MXK41" s="543"/>
      <c r="MXL41" s="543"/>
      <c r="MXM41" s="543"/>
      <c r="MXN41" s="543"/>
      <c r="MXO41" s="543"/>
      <c r="MXP41" s="543"/>
      <c r="MXQ41" s="543"/>
      <c r="MXR41" s="543"/>
      <c r="MXS41" s="543"/>
      <c r="MXT41" s="543"/>
      <c r="MXU41" s="543"/>
      <c r="MXV41" s="543"/>
      <c r="MXW41" s="543"/>
      <c r="MXX41" s="543"/>
      <c r="MXY41" s="543"/>
      <c r="MXZ41" s="543"/>
      <c r="MYA41" s="543"/>
      <c r="MYB41" s="543"/>
      <c r="MYC41" s="543"/>
      <c r="MYD41" s="543"/>
      <c r="MYE41" s="543"/>
      <c r="MYF41" s="543"/>
      <c r="MYG41" s="543"/>
      <c r="MYH41" s="543"/>
      <c r="MYI41" s="543"/>
      <c r="MYJ41" s="543"/>
      <c r="MYK41" s="543"/>
      <c r="MYL41" s="543"/>
      <c r="MYM41" s="543"/>
      <c r="MYN41" s="543"/>
      <c r="MYO41" s="543"/>
      <c r="MYP41" s="543"/>
      <c r="MYQ41" s="543"/>
      <c r="MYR41" s="543"/>
      <c r="MYS41" s="543"/>
      <c r="MYT41" s="543"/>
      <c r="MYU41" s="543"/>
      <c r="MYV41" s="543"/>
      <c r="MYW41" s="543"/>
      <c r="MYX41" s="543"/>
      <c r="MYY41" s="543"/>
      <c r="MYZ41" s="543"/>
      <c r="MZA41" s="543"/>
      <c r="MZB41" s="543"/>
      <c r="MZC41" s="543"/>
      <c r="MZD41" s="543"/>
      <c r="MZE41" s="543"/>
      <c r="MZF41" s="543"/>
      <c r="MZG41" s="543"/>
      <c r="MZH41" s="543"/>
      <c r="MZI41" s="543"/>
      <c r="MZJ41" s="543"/>
      <c r="MZK41" s="543"/>
      <c r="MZL41" s="543"/>
      <c r="MZM41" s="543"/>
      <c r="MZN41" s="543"/>
      <c r="MZO41" s="543"/>
      <c r="MZP41" s="543"/>
      <c r="MZQ41" s="543"/>
      <c r="MZR41" s="543"/>
      <c r="MZS41" s="543"/>
      <c r="MZT41" s="543"/>
      <c r="MZU41" s="543"/>
      <c r="MZV41" s="543"/>
      <c r="MZW41" s="543"/>
      <c r="MZX41" s="543"/>
      <c r="MZY41" s="543"/>
      <c r="MZZ41" s="543"/>
      <c r="NAA41" s="543"/>
      <c r="NAB41" s="543"/>
      <c r="NAC41" s="543"/>
      <c r="NAD41" s="543"/>
      <c r="NAE41" s="543"/>
      <c r="NAF41" s="543"/>
      <c r="NAG41" s="543"/>
      <c r="NAH41" s="543"/>
      <c r="NAI41" s="543"/>
      <c r="NAJ41" s="543"/>
      <c r="NAK41" s="543"/>
      <c r="NAL41" s="543"/>
      <c r="NAM41" s="543"/>
      <c r="NAN41" s="543"/>
      <c r="NAO41" s="543"/>
      <c r="NAP41" s="543"/>
      <c r="NAQ41" s="543"/>
      <c r="NAR41" s="543"/>
      <c r="NAS41" s="543"/>
      <c r="NAT41" s="543"/>
      <c r="NAU41" s="543"/>
      <c r="NAV41" s="543"/>
      <c r="NAW41" s="543"/>
      <c r="NAX41" s="543"/>
      <c r="NAY41" s="543"/>
      <c r="NAZ41" s="543"/>
      <c r="NBA41" s="543"/>
      <c r="NBB41" s="543"/>
      <c r="NBC41" s="543"/>
      <c r="NBD41" s="543"/>
      <c r="NBE41" s="543"/>
      <c r="NBF41" s="543"/>
      <c r="NBG41" s="543"/>
      <c r="NBH41" s="543"/>
      <c r="NBI41" s="543"/>
      <c r="NBJ41" s="543"/>
      <c r="NBK41" s="543"/>
      <c r="NBL41" s="543"/>
      <c r="NBM41" s="543"/>
      <c r="NBN41" s="543"/>
      <c r="NBO41" s="543"/>
      <c r="NBP41" s="543"/>
      <c r="NBQ41" s="543"/>
      <c r="NBR41" s="543"/>
      <c r="NBS41" s="543"/>
      <c r="NBT41" s="543"/>
      <c r="NBU41" s="543"/>
      <c r="NBV41" s="543"/>
      <c r="NBW41" s="543"/>
      <c r="NBX41" s="543"/>
      <c r="NBY41" s="543"/>
      <c r="NBZ41" s="543"/>
      <c r="NCA41" s="543"/>
      <c r="NCB41" s="543"/>
      <c r="NCC41" s="543"/>
      <c r="NCD41" s="543"/>
      <c r="NCE41" s="543"/>
      <c r="NCF41" s="543"/>
      <c r="NCG41" s="543"/>
      <c r="NCH41" s="543"/>
      <c r="NCI41" s="543"/>
      <c r="NCJ41" s="543"/>
      <c r="NCK41" s="543"/>
      <c r="NCL41" s="543"/>
      <c r="NCM41" s="543"/>
      <c r="NCN41" s="543"/>
      <c r="NCO41" s="543"/>
      <c r="NCP41" s="543"/>
      <c r="NCQ41" s="543"/>
      <c r="NCR41" s="543"/>
      <c r="NCS41" s="543"/>
      <c r="NCT41" s="543"/>
      <c r="NCU41" s="543"/>
      <c r="NCV41" s="543"/>
      <c r="NCW41" s="543"/>
      <c r="NCX41" s="543"/>
      <c r="NCY41" s="543"/>
      <c r="NCZ41" s="543"/>
      <c r="NDA41" s="543"/>
      <c r="NDB41" s="543"/>
      <c r="NDC41" s="543"/>
      <c r="NDD41" s="543"/>
      <c r="NDE41" s="543"/>
      <c r="NDF41" s="543"/>
      <c r="NDG41" s="543"/>
      <c r="NDH41" s="543"/>
      <c r="NDI41" s="543"/>
      <c r="NDJ41" s="543"/>
      <c r="NDK41" s="543"/>
      <c r="NDL41" s="543"/>
      <c r="NDM41" s="543"/>
      <c r="NDN41" s="543"/>
      <c r="NDO41" s="543"/>
      <c r="NDP41" s="543"/>
      <c r="NDQ41" s="543"/>
      <c r="NDR41" s="543"/>
      <c r="NDS41" s="543"/>
      <c r="NDT41" s="543"/>
      <c r="NDU41" s="543"/>
      <c r="NDV41" s="543"/>
      <c r="NDW41" s="543"/>
      <c r="NDX41" s="543"/>
      <c r="NDY41" s="543"/>
      <c r="NDZ41" s="543"/>
      <c r="NEA41" s="543"/>
      <c r="NEB41" s="543"/>
      <c r="NEC41" s="543"/>
      <c r="NED41" s="543"/>
      <c r="NEE41" s="543"/>
      <c r="NEF41" s="543"/>
      <c r="NEG41" s="543"/>
      <c r="NEH41" s="543"/>
      <c r="NEI41" s="543"/>
      <c r="NEJ41" s="543"/>
      <c r="NEK41" s="543"/>
      <c r="NEL41" s="543"/>
      <c r="NEM41" s="543"/>
      <c r="NEN41" s="543"/>
      <c r="NEO41" s="543"/>
      <c r="NEP41" s="543"/>
      <c r="NEQ41" s="543"/>
      <c r="NER41" s="543"/>
      <c r="NES41" s="543"/>
      <c r="NET41" s="543"/>
      <c r="NEU41" s="543"/>
      <c r="NEV41" s="543"/>
      <c r="NEW41" s="543"/>
      <c r="NEX41" s="543"/>
      <c r="NEY41" s="543"/>
      <c r="NEZ41" s="543"/>
      <c r="NFA41" s="543"/>
      <c r="NFB41" s="543"/>
      <c r="NFC41" s="543"/>
      <c r="NFD41" s="543"/>
      <c r="NFE41" s="543"/>
      <c r="NFF41" s="543"/>
      <c r="NFG41" s="543"/>
      <c r="NFH41" s="543"/>
      <c r="NFI41" s="543"/>
      <c r="NFJ41" s="543"/>
      <c r="NFK41" s="543"/>
      <c r="NFL41" s="543"/>
      <c r="NFM41" s="543"/>
      <c r="NFN41" s="543"/>
      <c r="NFO41" s="543"/>
      <c r="NFP41" s="543"/>
      <c r="NFQ41" s="543"/>
      <c r="NFR41" s="543"/>
      <c r="NFS41" s="543"/>
      <c r="NFT41" s="543"/>
      <c r="NFU41" s="543"/>
      <c r="NFV41" s="543"/>
      <c r="NFW41" s="543"/>
      <c r="NFX41" s="543"/>
      <c r="NFY41" s="543"/>
      <c r="NFZ41" s="543"/>
      <c r="NGA41" s="543"/>
      <c r="NGB41" s="543"/>
      <c r="NGC41" s="543"/>
      <c r="NGD41" s="543"/>
      <c r="NGE41" s="543"/>
      <c r="NGF41" s="543"/>
      <c r="NGG41" s="543"/>
      <c r="NGH41" s="543"/>
      <c r="NGI41" s="543"/>
      <c r="NGJ41" s="543"/>
      <c r="NGK41" s="543"/>
      <c r="NGL41" s="543"/>
      <c r="NGM41" s="543"/>
      <c r="NGN41" s="543"/>
      <c r="NGO41" s="543"/>
      <c r="NGP41" s="543"/>
      <c r="NGQ41" s="543"/>
      <c r="NGR41" s="543"/>
      <c r="NGS41" s="543"/>
      <c r="NGT41" s="543"/>
      <c r="NGU41" s="543"/>
      <c r="NGV41" s="543"/>
      <c r="NGW41" s="543"/>
      <c r="NGX41" s="543"/>
      <c r="NGY41" s="543"/>
      <c r="NGZ41" s="543"/>
      <c r="NHA41" s="543"/>
      <c r="NHB41" s="543"/>
      <c r="NHC41" s="543"/>
      <c r="NHD41" s="543"/>
      <c r="NHE41" s="543"/>
      <c r="NHF41" s="543"/>
      <c r="NHG41" s="543"/>
      <c r="NHH41" s="543"/>
      <c r="NHI41" s="543"/>
      <c r="NHJ41" s="543"/>
      <c r="NHK41" s="543"/>
      <c r="NHL41" s="543"/>
      <c r="NHM41" s="543"/>
      <c r="NHN41" s="543"/>
      <c r="NHO41" s="543"/>
      <c r="NHP41" s="543"/>
      <c r="NHQ41" s="543"/>
      <c r="NHR41" s="543"/>
      <c r="NHS41" s="543"/>
      <c r="NHT41" s="543"/>
      <c r="NHU41" s="543"/>
      <c r="NHV41" s="543"/>
      <c r="NHW41" s="543"/>
      <c r="NHX41" s="543"/>
      <c r="NHY41" s="543"/>
      <c r="NHZ41" s="543"/>
      <c r="NIA41" s="543"/>
      <c r="NIB41" s="543"/>
      <c r="NIC41" s="543"/>
      <c r="NID41" s="543"/>
      <c r="NIE41" s="543"/>
      <c r="NIF41" s="543"/>
      <c r="NIG41" s="543"/>
      <c r="NIH41" s="543"/>
      <c r="NII41" s="543"/>
      <c r="NIJ41" s="543"/>
      <c r="NIK41" s="543"/>
      <c r="NIL41" s="543"/>
      <c r="NIM41" s="543"/>
      <c r="NIN41" s="543"/>
      <c r="NIO41" s="543"/>
      <c r="NIP41" s="543"/>
      <c r="NIQ41" s="543"/>
      <c r="NIR41" s="543"/>
      <c r="NIS41" s="543"/>
      <c r="NIT41" s="543"/>
      <c r="NIU41" s="543"/>
      <c r="NIV41" s="543"/>
      <c r="NIW41" s="543"/>
      <c r="NIX41" s="543"/>
      <c r="NIY41" s="543"/>
      <c r="NIZ41" s="543"/>
      <c r="NJA41" s="543"/>
      <c r="NJB41" s="543"/>
      <c r="NJC41" s="543"/>
      <c r="NJD41" s="543"/>
      <c r="NJE41" s="543"/>
      <c r="NJF41" s="543"/>
      <c r="NJG41" s="543"/>
      <c r="NJH41" s="543"/>
      <c r="NJI41" s="543"/>
      <c r="NJJ41" s="543"/>
      <c r="NJK41" s="543"/>
      <c r="NJL41" s="543"/>
      <c r="NJM41" s="543"/>
      <c r="NJN41" s="543"/>
      <c r="NJO41" s="543"/>
      <c r="NJP41" s="543"/>
      <c r="NJQ41" s="543"/>
      <c r="NJR41" s="543"/>
      <c r="NJS41" s="543"/>
      <c r="NJT41" s="543"/>
      <c r="NJU41" s="543"/>
      <c r="NJV41" s="543"/>
      <c r="NJW41" s="543"/>
      <c r="NJX41" s="543"/>
      <c r="NJY41" s="543"/>
      <c r="NJZ41" s="543"/>
      <c r="NKA41" s="543"/>
      <c r="NKB41" s="543"/>
      <c r="NKC41" s="543"/>
      <c r="NKD41" s="543"/>
      <c r="NKE41" s="543"/>
      <c r="NKF41" s="543"/>
      <c r="NKG41" s="543"/>
      <c r="NKH41" s="543"/>
      <c r="NKI41" s="543"/>
      <c r="NKJ41" s="543"/>
      <c r="NKK41" s="543"/>
      <c r="NKL41" s="543"/>
      <c r="NKM41" s="543"/>
      <c r="NKN41" s="543"/>
      <c r="NKO41" s="543"/>
      <c r="NKP41" s="543"/>
      <c r="NKQ41" s="543"/>
      <c r="NKR41" s="543"/>
      <c r="NKS41" s="543"/>
      <c r="NKT41" s="543"/>
      <c r="NKU41" s="543"/>
      <c r="NKV41" s="543"/>
      <c r="NKW41" s="543"/>
      <c r="NKX41" s="543"/>
      <c r="NKY41" s="543"/>
      <c r="NKZ41" s="543"/>
      <c r="NLA41" s="543"/>
      <c r="NLB41" s="543"/>
      <c r="NLC41" s="543"/>
      <c r="NLD41" s="543"/>
      <c r="NLE41" s="543"/>
      <c r="NLF41" s="543"/>
      <c r="NLG41" s="543"/>
      <c r="NLH41" s="543"/>
      <c r="NLI41" s="543"/>
      <c r="NLJ41" s="543"/>
      <c r="NLK41" s="543"/>
      <c r="NLL41" s="543"/>
      <c r="NLM41" s="543"/>
      <c r="NLN41" s="543"/>
      <c r="NLO41" s="543"/>
      <c r="NLP41" s="543"/>
      <c r="NLQ41" s="543"/>
      <c r="NLR41" s="543"/>
      <c r="NLS41" s="543"/>
      <c r="NLT41" s="543"/>
      <c r="NLU41" s="543"/>
      <c r="NLV41" s="543"/>
      <c r="NLW41" s="543"/>
      <c r="NLX41" s="543"/>
      <c r="NLY41" s="543"/>
      <c r="NLZ41" s="543"/>
      <c r="NMA41" s="543"/>
      <c r="NMB41" s="543"/>
      <c r="NMC41" s="543"/>
      <c r="NMD41" s="543"/>
      <c r="NME41" s="543"/>
      <c r="NMF41" s="543"/>
      <c r="NMG41" s="543"/>
      <c r="NMH41" s="543"/>
      <c r="NMI41" s="543"/>
      <c r="NMJ41" s="543"/>
      <c r="NMK41" s="543"/>
      <c r="NML41" s="543"/>
      <c r="NMM41" s="543"/>
      <c r="NMN41" s="543"/>
      <c r="NMO41" s="543"/>
      <c r="NMP41" s="543"/>
      <c r="NMQ41" s="543"/>
      <c r="NMR41" s="543"/>
      <c r="NMS41" s="543"/>
      <c r="NMT41" s="543"/>
      <c r="NMU41" s="543"/>
      <c r="NMV41" s="543"/>
      <c r="NMW41" s="543"/>
      <c r="NMX41" s="543"/>
      <c r="NMY41" s="543"/>
      <c r="NMZ41" s="543"/>
      <c r="NNA41" s="543"/>
      <c r="NNB41" s="543"/>
      <c r="NNC41" s="543"/>
      <c r="NND41" s="543"/>
      <c r="NNE41" s="543"/>
      <c r="NNF41" s="543"/>
      <c r="NNG41" s="543"/>
      <c r="NNH41" s="543"/>
      <c r="NNI41" s="543"/>
      <c r="NNJ41" s="543"/>
      <c r="NNK41" s="543"/>
      <c r="NNL41" s="543"/>
      <c r="NNM41" s="543"/>
      <c r="NNN41" s="543"/>
      <c r="NNO41" s="543"/>
      <c r="NNP41" s="543"/>
      <c r="NNQ41" s="543"/>
      <c r="NNR41" s="543"/>
      <c r="NNS41" s="543"/>
      <c r="NNT41" s="543"/>
      <c r="NNU41" s="543"/>
      <c r="NNV41" s="543"/>
      <c r="NNW41" s="543"/>
      <c r="NNX41" s="543"/>
      <c r="NNY41" s="543"/>
      <c r="NNZ41" s="543"/>
      <c r="NOA41" s="543"/>
      <c r="NOB41" s="543"/>
      <c r="NOC41" s="543"/>
      <c r="NOD41" s="543"/>
      <c r="NOE41" s="543"/>
      <c r="NOF41" s="543"/>
      <c r="NOG41" s="543"/>
      <c r="NOH41" s="543"/>
      <c r="NOI41" s="543"/>
      <c r="NOJ41" s="543"/>
      <c r="NOK41" s="543"/>
      <c r="NOL41" s="543"/>
      <c r="NOM41" s="543"/>
      <c r="NON41" s="543"/>
      <c r="NOO41" s="543"/>
      <c r="NOP41" s="543"/>
      <c r="NOQ41" s="543"/>
      <c r="NOR41" s="543"/>
      <c r="NOS41" s="543"/>
      <c r="NOT41" s="543"/>
      <c r="NOU41" s="543"/>
      <c r="NOV41" s="543"/>
      <c r="NOW41" s="543"/>
      <c r="NOX41" s="543"/>
      <c r="NOY41" s="543"/>
      <c r="NOZ41" s="543"/>
      <c r="NPA41" s="543"/>
      <c r="NPB41" s="543"/>
      <c r="NPC41" s="543"/>
      <c r="NPD41" s="543"/>
      <c r="NPE41" s="543"/>
      <c r="NPF41" s="543"/>
      <c r="NPG41" s="543"/>
      <c r="NPH41" s="543"/>
      <c r="NPI41" s="543"/>
      <c r="NPJ41" s="543"/>
      <c r="NPK41" s="543"/>
      <c r="NPL41" s="543"/>
      <c r="NPM41" s="543"/>
      <c r="NPN41" s="543"/>
      <c r="NPO41" s="543"/>
      <c r="NPP41" s="543"/>
      <c r="NPQ41" s="543"/>
      <c r="NPR41" s="543"/>
      <c r="NPS41" s="543"/>
      <c r="NPT41" s="543"/>
      <c r="NPU41" s="543"/>
      <c r="NPV41" s="543"/>
      <c r="NPW41" s="543"/>
      <c r="NPX41" s="543"/>
      <c r="NPY41" s="543"/>
      <c r="NPZ41" s="543"/>
      <c r="NQA41" s="543"/>
      <c r="NQB41" s="543"/>
      <c r="NQC41" s="543"/>
      <c r="NQD41" s="543"/>
      <c r="NQE41" s="543"/>
      <c r="NQF41" s="543"/>
      <c r="NQG41" s="543"/>
      <c r="NQH41" s="543"/>
      <c r="NQI41" s="543"/>
      <c r="NQJ41" s="543"/>
      <c r="NQK41" s="543"/>
      <c r="NQL41" s="543"/>
      <c r="NQM41" s="543"/>
      <c r="NQN41" s="543"/>
      <c r="NQO41" s="543"/>
      <c r="NQP41" s="543"/>
      <c r="NQQ41" s="543"/>
      <c r="NQR41" s="543"/>
      <c r="NQS41" s="543"/>
      <c r="NQT41" s="543"/>
      <c r="NQU41" s="543"/>
      <c r="NQV41" s="543"/>
      <c r="NQW41" s="543"/>
      <c r="NQX41" s="543"/>
      <c r="NQY41" s="543"/>
      <c r="NQZ41" s="543"/>
      <c r="NRA41" s="543"/>
      <c r="NRB41" s="543"/>
      <c r="NRC41" s="543"/>
      <c r="NRD41" s="543"/>
      <c r="NRE41" s="543"/>
      <c r="NRF41" s="543"/>
      <c r="NRG41" s="543"/>
      <c r="NRH41" s="543"/>
      <c r="NRI41" s="543"/>
      <c r="NRJ41" s="543"/>
      <c r="NRK41" s="543"/>
      <c r="NRL41" s="543"/>
      <c r="NRM41" s="543"/>
      <c r="NRN41" s="543"/>
      <c r="NRO41" s="543"/>
      <c r="NRP41" s="543"/>
      <c r="NRQ41" s="543"/>
      <c r="NRR41" s="543"/>
      <c r="NRS41" s="543"/>
      <c r="NRT41" s="543"/>
      <c r="NRU41" s="543"/>
      <c r="NRV41" s="543"/>
      <c r="NRW41" s="543"/>
      <c r="NRX41" s="543"/>
      <c r="NRY41" s="543"/>
      <c r="NRZ41" s="543"/>
      <c r="NSA41" s="543"/>
      <c r="NSB41" s="543"/>
      <c r="NSC41" s="543"/>
      <c r="NSD41" s="543"/>
      <c r="NSE41" s="543"/>
      <c r="NSF41" s="543"/>
      <c r="NSG41" s="543"/>
      <c r="NSH41" s="543"/>
      <c r="NSI41" s="543"/>
      <c r="NSJ41" s="543"/>
      <c r="NSK41" s="543"/>
      <c r="NSL41" s="543"/>
      <c r="NSM41" s="543"/>
      <c r="NSN41" s="543"/>
      <c r="NSO41" s="543"/>
      <c r="NSP41" s="543"/>
      <c r="NSQ41" s="543"/>
      <c r="NSR41" s="543"/>
      <c r="NSS41" s="543"/>
      <c r="NST41" s="543"/>
      <c r="NSU41" s="543"/>
      <c r="NSV41" s="543"/>
      <c r="NSW41" s="543"/>
      <c r="NSX41" s="543"/>
      <c r="NSY41" s="543"/>
      <c r="NSZ41" s="543"/>
      <c r="NTA41" s="543"/>
      <c r="NTB41" s="543"/>
      <c r="NTC41" s="543"/>
      <c r="NTD41" s="543"/>
      <c r="NTE41" s="543"/>
      <c r="NTF41" s="543"/>
      <c r="NTG41" s="543"/>
      <c r="NTH41" s="543"/>
      <c r="NTI41" s="543"/>
      <c r="NTJ41" s="543"/>
      <c r="NTK41" s="543"/>
      <c r="NTL41" s="543"/>
      <c r="NTM41" s="543"/>
      <c r="NTN41" s="543"/>
      <c r="NTO41" s="543"/>
      <c r="NTP41" s="543"/>
      <c r="NTQ41" s="543"/>
      <c r="NTR41" s="543"/>
      <c r="NTS41" s="543"/>
      <c r="NTT41" s="543"/>
      <c r="NTU41" s="543"/>
      <c r="NTV41" s="543"/>
      <c r="NTW41" s="543"/>
      <c r="NTX41" s="543"/>
      <c r="NTY41" s="543"/>
      <c r="NTZ41" s="543"/>
      <c r="NUA41" s="543"/>
      <c r="NUB41" s="543"/>
      <c r="NUC41" s="543"/>
      <c r="NUD41" s="543"/>
      <c r="NUE41" s="543"/>
      <c r="NUF41" s="543"/>
      <c r="NUG41" s="543"/>
      <c r="NUH41" s="543"/>
      <c r="NUI41" s="543"/>
      <c r="NUJ41" s="543"/>
      <c r="NUK41" s="543"/>
      <c r="NUL41" s="543"/>
      <c r="NUM41" s="543"/>
      <c r="NUN41" s="543"/>
      <c r="NUO41" s="543"/>
      <c r="NUP41" s="543"/>
      <c r="NUQ41" s="543"/>
      <c r="NUR41" s="543"/>
      <c r="NUS41" s="543"/>
      <c r="NUT41" s="543"/>
      <c r="NUU41" s="543"/>
      <c r="NUV41" s="543"/>
      <c r="NUW41" s="543"/>
      <c r="NUX41" s="543"/>
      <c r="NUY41" s="543"/>
      <c r="NUZ41" s="543"/>
      <c r="NVA41" s="543"/>
      <c r="NVB41" s="543"/>
      <c r="NVC41" s="543"/>
      <c r="NVD41" s="543"/>
      <c r="NVE41" s="543"/>
      <c r="NVF41" s="543"/>
      <c r="NVG41" s="543"/>
      <c r="NVH41" s="543"/>
      <c r="NVI41" s="543"/>
      <c r="NVJ41" s="543"/>
      <c r="NVK41" s="543"/>
      <c r="NVL41" s="543"/>
      <c r="NVM41" s="543"/>
      <c r="NVN41" s="543"/>
      <c r="NVO41" s="543"/>
      <c r="NVP41" s="543"/>
      <c r="NVQ41" s="543"/>
      <c r="NVR41" s="543"/>
      <c r="NVS41" s="543"/>
      <c r="NVT41" s="543"/>
      <c r="NVU41" s="543"/>
      <c r="NVV41" s="543"/>
      <c r="NVW41" s="543"/>
      <c r="NVX41" s="543"/>
      <c r="NVY41" s="543"/>
      <c r="NVZ41" s="543"/>
      <c r="NWA41" s="543"/>
      <c r="NWB41" s="543"/>
      <c r="NWC41" s="543"/>
      <c r="NWD41" s="543"/>
      <c r="NWE41" s="543"/>
      <c r="NWF41" s="543"/>
      <c r="NWG41" s="543"/>
      <c r="NWH41" s="543"/>
      <c r="NWI41" s="543"/>
      <c r="NWJ41" s="543"/>
      <c r="NWK41" s="543"/>
      <c r="NWL41" s="543"/>
      <c r="NWM41" s="543"/>
      <c r="NWN41" s="543"/>
      <c r="NWO41" s="543"/>
      <c r="NWP41" s="543"/>
      <c r="NWQ41" s="543"/>
      <c r="NWR41" s="543"/>
      <c r="NWS41" s="543"/>
      <c r="NWT41" s="543"/>
      <c r="NWU41" s="543"/>
      <c r="NWV41" s="543"/>
      <c r="NWW41" s="543"/>
      <c r="NWX41" s="543"/>
      <c r="NWY41" s="543"/>
      <c r="NWZ41" s="543"/>
      <c r="NXA41" s="543"/>
      <c r="NXB41" s="543"/>
      <c r="NXC41" s="543"/>
      <c r="NXD41" s="543"/>
      <c r="NXE41" s="543"/>
      <c r="NXF41" s="543"/>
      <c r="NXG41" s="543"/>
      <c r="NXH41" s="543"/>
      <c r="NXI41" s="543"/>
      <c r="NXJ41" s="543"/>
      <c r="NXK41" s="543"/>
      <c r="NXL41" s="543"/>
      <c r="NXM41" s="543"/>
      <c r="NXN41" s="543"/>
      <c r="NXO41" s="543"/>
      <c r="NXP41" s="543"/>
      <c r="NXQ41" s="543"/>
      <c r="NXR41" s="543"/>
      <c r="NXS41" s="543"/>
      <c r="NXT41" s="543"/>
      <c r="NXU41" s="543"/>
      <c r="NXV41" s="543"/>
      <c r="NXW41" s="543"/>
      <c r="NXX41" s="543"/>
      <c r="NXY41" s="543"/>
      <c r="NXZ41" s="543"/>
      <c r="NYA41" s="543"/>
      <c r="NYB41" s="543"/>
      <c r="NYC41" s="543"/>
      <c r="NYD41" s="543"/>
      <c r="NYE41" s="543"/>
      <c r="NYF41" s="543"/>
      <c r="NYG41" s="543"/>
      <c r="NYH41" s="543"/>
      <c r="NYI41" s="543"/>
      <c r="NYJ41" s="543"/>
      <c r="NYK41" s="543"/>
      <c r="NYL41" s="543"/>
      <c r="NYM41" s="543"/>
      <c r="NYN41" s="543"/>
      <c r="NYO41" s="543"/>
      <c r="NYP41" s="543"/>
      <c r="NYQ41" s="543"/>
      <c r="NYR41" s="543"/>
      <c r="NYS41" s="543"/>
      <c r="NYT41" s="543"/>
      <c r="NYU41" s="543"/>
      <c r="NYV41" s="543"/>
      <c r="NYW41" s="543"/>
      <c r="NYX41" s="543"/>
      <c r="NYY41" s="543"/>
      <c r="NYZ41" s="543"/>
      <c r="NZA41" s="543"/>
      <c r="NZB41" s="543"/>
      <c r="NZC41" s="543"/>
      <c r="NZD41" s="543"/>
      <c r="NZE41" s="543"/>
      <c r="NZF41" s="543"/>
      <c r="NZG41" s="543"/>
      <c r="NZH41" s="543"/>
      <c r="NZI41" s="543"/>
      <c r="NZJ41" s="543"/>
      <c r="NZK41" s="543"/>
      <c r="NZL41" s="543"/>
      <c r="NZM41" s="543"/>
      <c r="NZN41" s="543"/>
      <c r="NZO41" s="543"/>
      <c r="NZP41" s="543"/>
      <c r="NZQ41" s="543"/>
      <c r="NZR41" s="543"/>
      <c r="NZS41" s="543"/>
      <c r="NZT41" s="543"/>
      <c r="NZU41" s="543"/>
      <c r="NZV41" s="543"/>
      <c r="NZW41" s="543"/>
      <c r="NZX41" s="543"/>
      <c r="NZY41" s="543"/>
      <c r="NZZ41" s="543"/>
      <c r="OAA41" s="543"/>
      <c r="OAB41" s="543"/>
      <c r="OAC41" s="543"/>
      <c r="OAD41" s="543"/>
      <c r="OAE41" s="543"/>
      <c r="OAF41" s="543"/>
      <c r="OAG41" s="543"/>
      <c r="OAH41" s="543"/>
      <c r="OAI41" s="543"/>
      <c r="OAJ41" s="543"/>
      <c r="OAK41" s="543"/>
      <c r="OAL41" s="543"/>
      <c r="OAM41" s="543"/>
      <c r="OAN41" s="543"/>
      <c r="OAO41" s="543"/>
      <c r="OAP41" s="543"/>
      <c r="OAQ41" s="543"/>
      <c r="OAR41" s="543"/>
      <c r="OAS41" s="543"/>
      <c r="OAT41" s="543"/>
      <c r="OAU41" s="543"/>
      <c r="OAV41" s="543"/>
      <c r="OAW41" s="543"/>
      <c r="OAX41" s="543"/>
      <c r="OAY41" s="543"/>
      <c r="OAZ41" s="543"/>
      <c r="OBA41" s="543"/>
      <c r="OBB41" s="543"/>
      <c r="OBC41" s="543"/>
      <c r="OBD41" s="543"/>
      <c r="OBE41" s="543"/>
      <c r="OBF41" s="543"/>
      <c r="OBG41" s="543"/>
      <c r="OBH41" s="543"/>
      <c r="OBI41" s="543"/>
      <c r="OBJ41" s="543"/>
      <c r="OBK41" s="543"/>
      <c r="OBL41" s="543"/>
      <c r="OBM41" s="543"/>
      <c r="OBN41" s="543"/>
      <c r="OBO41" s="543"/>
      <c r="OBP41" s="543"/>
      <c r="OBQ41" s="543"/>
      <c r="OBR41" s="543"/>
      <c r="OBS41" s="543"/>
      <c r="OBT41" s="543"/>
      <c r="OBU41" s="543"/>
      <c r="OBV41" s="543"/>
      <c r="OBW41" s="543"/>
      <c r="OBX41" s="543"/>
      <c r="OBY41" s="543"/>
      <c r="OBZ41" s="543"/>
      <c r="OCA41" s="543"/>
      <c r="OCB41" s="543"/>
      <c r="OCC41" s="543"/>
      <c r="OCD41" s="543"/>
      <c r="OCE41" s="543"/>
      <c r="OCF41" s="543"/>
      <c r="OCG41" s="543"/>
      <c r="OCH41" s="543"/>
      <c r="OCI41" s="543"/>
      <c r="OCJ41" s="543"/>
      <c r="OCK41" s="543"/>
      <c r="OCL41" s="543"/>
      <c r="OCM41" s="543"/>
      <c r="OCN41" s="543"/>
      <c r="OCO41" s="543"/>
      <c r="OCP41" s="543"/>
      <c r="OCQ41" s="543"/>
      <c r="OCR41" s="543"/>
      <c r="OCS41" s="543"/>
      <c r="OCT41" s="543"/>
      <c r="OCU41" s="543"/>
      <c r="OCV41" s="543"/>
      <c r="OCW41" s="543"/>
      <c r="OCX41" s="543"/>
      <c r="OCY41" s="543"/>
      <c r="OCZ41" s="543"/>
      <c r="ODA41" s="543"/>
      <c r="ODB41" s="543"/>
      <c r="ODC41" s="543"/>
      <c r="ODD41" s="543"/>
      <c r="ODE41" s="543"/>
      <c r="ODF41" s="543"/>
      <c r="ODG41" s="543"/>
      <c r="ODH41" s="543"/>
      <c r="ODI41" s="543"/>
      <c r="ODJ41" s="543"/>
      <c r="ODK41" s="543"/>
      <c r="ODL41" s="543"/>
      <c r="ODM41" s="543"/>
      <c r="ODN41" s="543"/>
      <c r="ODO41" s="543"/>
      <c r="ODP41" s="543"/>
      <c r="ODQ41" s="543"/>
      <c r="ODR41" s="543"/>
      <c r="ODS41" s="543"/>
      <c r="ODT41" s="543"/>
      <c r="ODU41" s="543"/>
      <c r="ODV41" s="543"/>
      <c r="ODW41" s="543"/>
      <c r="ODX41" s="543"/>
      <c r="ODY41" s="543"/>
      <c r="ODZ41" s="543"/>
      <c r="OEA41" s="543"/>
      <c r="OEB41" s="543"/>
      <c r="OEC41" s="543"/>
      <c r="OED41" s="543"/>
      <c r="OEE41" s="543"/>
      <c r="OEF41" s="543"/>
      <c r="OEG41" s="543"/>
      <c r="OEH41" s="543"/>
      <c r="OEI41" s="543"/>
      <c r="OEJ41" s="543"/>
      <c r="OEK41" s="543"/>
      <c r="OEL41" s="543"/>
      <c r="OEM41" s="543"/>
      <c r="OEN41" s="543"/>
      <c r="OEO41" s="543"/>
      <c r="OEP41" s="543"/>
      <c r="OEQ41" s="543"/>
      <c r="OER41" s="543"/>
      <c r="OES41" s="543"/>
      <c r="OET41" s="543"/>
      <c r="OEU41" s="543"/>
      <c r="OEV41" s="543"/>
      <c r="OEW41" s="543"/>
      <c r="OEX41" s="543"/>
      <c r="OEY41" s="543"/>
      <c r="OEZ41" s="543"/>
      <c r="OFA41" s="543"/>
      <c r="OFB41" s="543"/>
      <c r="OFC41" s="543"/>
      <c r="OFD41" s="543"/>
      <c r="OFE41" s="543"/>
      <c r="OFF41" s="543"/>
      <c r="OFG41" s="543"/>
      <c r="OFH41" s="543"/>
      <c r="OFI41" s="543"/>
      <c r="OFJ41" s="543"/>
      <c r="OFK41" s="543"/>
      <c r="OFL41" s="543"/>
      <c r="OFM41" s="543"/>
      <c r="OFN41" s="543"/>
      <c r="OFO41" s="543"/>
      <c r="OFP41" s="543"/>
      <c r="OFQ41" s="543"/>
      <c r="OFR41" s="543"/>
      <c r="OFS41" s="543"/>
      <c r="OFT41" s="543"/>
      <c r="OFU41" s="543"/>
      <c r="OFV41" s="543"/>
      <c r="OFW41" s="543"/>
      <c r="OFX41" s="543"/>
      <c r="OFY41" s="543"/>
      <c r="OFZ41" s="543"/>
      <c r="OGA41" s="543"/>
      <c r="OGB41" s="543"/>
      <c r="OGC41" s="543"/>
      <c r="OGD41" s="543"/>
      <c r="OGE41" s="543"/>
      <c r="OGF41" s="543"/>
      <c r="OGG41" s="543"/>
      <c r="OGH41" s="543"/>
      <c r="OGI41" s="543"/>
      <c r="OGJ41" s="543"/>
      <c r="OGK41" s="543"/>
      <c r="OGL41" s="543"/>
      <c r="OGM41" s="543"/>
      <c r="OGN41" s="543"/>
      <c r="OGO41" s="543"/>
      <c r="OGP41" s="543"/>
      <c r="OGQ41" s="543"/>
      <c r="OGR41" s="543"/>
      <c r="OGS41" s="543"/>
      <c r="OGT41" s="543"/>
      <c r="OGU41" s="543"/>
      <c r="OGV41" s="543"/>
      <c r="OGW41" s="543"/>
      <c r="OGX41" s="543"/>
      <c r="OGY41" s="543"/>
      <c r="OGZ41" s="543"/>
      <c r="OHA41" s="543"/>
      <c r="OHB41" s="543"/>
      <c r="OHC41" s="543"/>
      <c r="OHD41" s="543"/>
      <c r="OHE41" s="543"/>
      <c r="OHF41" s="543"/>
      <c r="OHG41" s="543"/>
      <c r="OHH41" s="543"/>
      <c r="OHI41" s="543"/>
      <c r="OHJ41" s="543"/>
      <c r="OHK41" s="543"/>
      <c r="OHL41" s="543"/>
      <c r="OHM41" s="543"/>
      <c r="OHN41" s="543"/>
      <c r="OHO41" s="543"/>
      <c r="OHP41" s="543"/>
      <c r="OHQ41" s="543"/>
      <c r="OHR41" s="543"/>
      <c r="OHS41" s="543"/>
      <c r="OHT41" s="543"/>
      <c r="OHU41" s="543"/>
      <c r="OHV41" s="543"/>
      <c r="OHW41" s="543"/>
      <c r="OHX41" s="543"/>
      <c r="OHY41" s="543"/>
      <c r="OHZ41" s="543"/>
      <c r="OIA41" s="543"/>
      <c r="OIB41" s="543"/>
      <c r="OIC41" s="543"/>
      <c r="OID41" s="543"/>
      <c r="OIE41" s="543"/>
      <c r="OIF41" s="543"/>
      <c r="OIG41" s="543"/>
      <c r="OIH41" s="543"/>
      <c r="OII41" s="543"/>
      <c r="OIJ41" s="543"/>
      <c r="OIK41" s="543"/>
      <c r="OIL41" s="543"/>
      <c r="OIM41" s="543"/>
      <c r="OIN41" s="543"/>
      <c r="OIO41" s="543"/>
      <c r="OIP41" s="543"/>
      <c r="OIQ41" s="543"/>
      <c r="OIR41" s="543"/>
      <c r="OIS41" s="543"/>
      <c r="OIT41" s="543"/>
      <c r="OIU41" s="543"/>
      <c r="OIV41" s="543"/>
      <c r="OIW41" s="543"/>
      <c r="OIX41" s="543"/>
      <c r="OIY41" s="543"/>
      <c r="OIZ41" s="543"/>
      <c r="OJA41" s="543"/>
      <c r="OJB41" s="543"/>
      <c r="OJC41" s="543"/>
      <c r="OJD41" s="543"/>
      <c r="OJE41" s="543"/>
      <c r="OJF41" s="543"/>
      <c r="OJG41" s="543"/>
      <c r="OJH41" s="543"/>
      <c r="OJI41" s="543"/>
      <c r="OJJ41" s="543"/>
      <c r="OJK41" s="543"/>
      <c r="OJL41" s="543"/>
      <c r="OJM41" s="543"/>
      <c r="OJN41" s="543"/>
      <c r="OJO41" s="543"/>
      <c r="OJP41" s="543"/>
      <c r="OJQ41" s="543"/>
      <c r="OJR41" s="543"/>
      <c r="OJS41" s="543"/>
      <c r="OJT41" s="543"/>
      <c r="OJU41" s="543"/>
      <c r="OJV41" s="543"/>
      <c r="OJW41" s="543"/>
      <c r="OJX41" s="543"/>
      <c r="OJY41" s="543"/>
      <c r="OJZ41" s="543"/>
      <c r="OKA41" s="543"/>
      <c r="OKB41" s="543"/>
      <c r="OKC41" s="543"/>
      <c r="OKD41" s="543"/>
      <c r="OKE41" s="543"/>
      <c r="OKF41" s="543"/>
      <c r="OKG41" s="543"/>
      <c r="OKH41" s="543"/>
      <c r="OKI41" s="543"/>
      <c r="OKJ41" s="543"/>
      <c r="OKK41" s="543"/>
      <c r="OKL41" s="543"/>
      <c r="OKM41" s="543"/>
      <c r="OKN41" s="543"/>
      <c r="OKO41" s="543"/>
      <c r="OKP41" s="543"/>
      <c r="OKQ41" s="543"/>
      <c r="OKR41" s="543"/>
      <c r="OKS41" s="543"/>
      <c r="OKT41" s="543"/>
      <c r="OKU41" s="543"/>
      <c r="OKV41" s="543"/>
      <c r="OKW41" s="543"/>
      <c r="OKX41" s="543"/>
      <c r="OKY41" s="543"/>
      <c r="OKZ41" s="543"/>
      <c r="OLA41" s="543"/>
      <c r="OLB41" s="543"/>
      <c r="OLC41" s="543"/>
      <c r="OLD41" s="543"/>
      <c r="OLE41" s="543"/>
      <c r="OLF41" s="543"/>
      <c r="OLG41" s="543"/>
      <c r="OLH41" s="543"/>
      <c r="OLI41" s="543"/>
      <c r="OLJ41" s="543"/>
      <c r="OLK41" s="543"/>
      <c r="OLL41" s="543"/>
      <c r="OLM41" s="543"/>
      <c r="OLN41" s="543"/>
      <c r="OLO41" s="543"/>
      <c r="OLP41" s="543"/>
      <c r="OLQ41" s="543"/>
      <c r="OLR41" s="543"/>
      <c r="OLS41" s="543"/>
      <c r="OLT41" s="543"/>
      <c r="OLU41" s="543"/>
      <c r="OLV41" s="543"/>
      <c r="OLW41" s="543"/>
      <c r="OLX41" s="543"/>
      <c r="OLY41" s="543"/>
      <c r="OLZ41" s="543"/>
      <c r="OMA41" s="543"/>
      <c r="OMB41" s="543"/>
      <c r="OMC41" s="543"/>
      <c r="OMD41" s="543"/>
      <c r="OME41" s="543"/>
      <c r="OMF41" s="543"/>
      <c r="OMG41" s="543"/>
      <c r="OMH41" s="543"/>
      <c r="OMI41" s="543"/>
      <c r="OMJ41" s="543"/>
      <c r="OMK41" s="543"/>
      <c r="OML41" s="543"/>
      <c r="OMM41" s="543"/>
      <c r="OMN41" s="543"/>
      <c r="OMO41" s="543"/>
      <c r="OMP41" s="543"/>
      <c r="OMQ41" s="543"/>
      <c r="OMR41" s="543"/>
      <c r="OMS41" s="543"/>
      <c r="OMT41" s="543"/>
      <c r="OMU41" s="543"/>
      <c r="OMV41" s="543"/>
      <c r="OMW41" s="543"/>
      <c r="OMX41" s="543"/>
      <c r="OMY41" s="543"/>
      <c r="OMZ41" s="543"/>
      <c r="ONA41" s="543"/>
      <c r="ONB41" s="543"/>
      <c r="ONC41" s="543"/>
      <c r="OND41" s="543"/>
      <c r="ONE41" s="543"/>
      <c r="ONF41" s="543"/>
      <c r="ONG41" s="543"/>
      <c r="ONH41" s="543"/>
      <c r="ONI41" s="543"/>
      <c r="ONJ41" s="543"/>
      <c r="ONK41" s="543"/>
      <c r="ONL41" s="543"/>
      <c r="ONM41" s="543"/>
      <c r="ONN41" s="543"/>
      <c r="ONO41" s="543"/>
      <c r="ONP41" s="543"/>
      <c r="ONQ41" s="543"/>
      <c r="ONR41" s="543"/>
      <c r="ONS41" s="543"/>
      <c r="ONT41" s="543"/>
      <c r="ONU41" s="543"/>
      <c r="ONV41" s="543"/>
      <c r="ONW41" s="543"/>
      <c r="ONX41" s="543"/>
      <c r="ONY41" s="543"/>
      <c r="ONZ41" s="543"/>
      <c r="OOA41" s="543"/>
      <c r="OOB41" s="543"/>
      <c r="OOC41" s="543"/>
      <c r="OOD41" s="543"/>
      <c r="OOE41" s="543"/>
      <c r="OOF41" s="543"/>
      <c r="OOG41" s="543"/>
      <c r="OOH41" s="543"/>
      <c r="OOI41" s="543"/>
      <c r="OOJ41" s="543"/>
      <c r="OOK41" s="543"/>
      <c r="OOL41" s="543"/>
      <c r="OOM41" s="543"/>
      <c r="OON41" s="543"/>
      <c r="OOO41" s="543"/>
      <c r="OOP41" s="543"/>
      <c r="OOQ41" s="543"/>
      <c r="OOR41" s="543"/>
      <c r="OOS41" s="543"/>
      <c r="OOT41" s="543"/>
      <c r="OOU41" s="543"/>
      <c r="OOV41" s="543"/>
      <c r="OOW41" s="543"/>
      <c r="OOX41" s="543"/>
      <c r="OOY41" s="543"/>
      <c r="OOZ41" s="543"/>
      <c r="OPA41" s="543"/>
      <c r="OPB41" s="543"/>
      <c r="OPC41" s="543"/>
      <c r="OPD41" s="543"/>
      <c r="OPE41" s="543"/>
      <c r="OPF41" s="543"/>
      <c r="OPG41" s="543"/>
      <c r="OPH41" s="543"/>
      <c r="OPI41" s="543"/>
      <c r="OPJ41" s="543"/>
      <c r="OPK41" s="543"/>
      <c r="OPL41" s="543"/>
      <c r="OPM41" s="543"/>
      <c r="OPN41" s="543"/>
      <c r="OPO41" s="543"/>
      <c r="OPP41" s="543"/>
      <c r="OPQ41" s="543"/>
      <c r="OPR41" s="543"/>
      <c r="OPS41" s="543"/>
      <c r="OPT41" s="543"/>
      <c r="OPU41" s="543"/>
      <c r="OPV41" s="543"/>
      <c r="OPW41" s="543"/>
      <c r="OPX41" s="543"/>
      <c r="OPY41" s="543"/>
      <c r="OPZ41" s="543"/>
      <c r="OQA41" s="543"/>
      <c r="OQB41" s="543"/>
      <c r="OQC41" s="543"/>
      <c r="OQD41" s="543"/>
      <c r="OQE41" s="543"/>
      <c r="OQF41" s="543"/>
      <c r="OQG41" s="543"/>
      <c r="OQH41" s="543"/>
      <c r="OQI41" s="543"/>
      <c r="OQJ41" s="543"/>
      <c r="OQK41" s="543"/>
      <c r="OQL41" s="543"/>
      <c r="OQM41" s="543"/>
      <c r="OQN41" s="543"/>
      <c r="OQO41" s="543"/>
      <c r="OQP41" s="543"/>
      <c r="OQQ41" s="543"/>
      <c r="OQR41" s="543"/>
      <c r="OQS41" s="543"/>
      <c r="OQT41" s="543"/>
      <c r="OQU41" s="543"/>
      <c r="OQV41" s="543"/>
      <c r="OQW41" s="543"/>
      <c r="OQX41" s="543"/>
      <c r="OQY41" s="543"/>
      <c r="OQZ41" s="543"/>
      <c r="ORA41" s="543"/>
      <c r="ORB41" s="543"/>
      <c r="ORC41" s="543"/>
      <c r="ORD41" s="543"/>
      <c r="ORE41" s="543"/>
      <c r="ORF41" s="543"/>
      <c r="ORG41" s="543"/>
      <c r="ORH41" s="543"/>
      <c r="ORI41" s="543"/>
      <c r="ORJ41" s="543"/>
      <c r="ORK41" s="543"/>
      <c r="ORL41" s="543"/>
      <c r="ORM41" s="543"/>
      <c r="ORN41" s="543"/>
      <c r="ORO41" s="543"/>
      <c r="ORP41" s="543"/>
      <c r="ORQ41" s="543"/>
      <c r="ORR41" s="543"/>
      <c r="ORS41" s="543"/>
      <c r="ORT41" s="543"/>
      <c r="ORU41" s="543"/>
      <c r="ORV41" s="543"/>
      <c r="ORW41" s="543"/>
      <c r="ORX41" s="543"/>
      <c r="ORY41" s="543"/>
      <c r="ORZ41" s="543"/>
      <c r="OSA41" s="543"/>
      <c r="OSB41" s="543"/>
      <c r="OSC41" s="543"/>
      <c r="OSD41" s="543"/>
      <c r="OSE41" s="543"/>
      <c r="OSF41" s="543"/>
      <c r="OSG41" s="543"/>
      <c r="OSH41" s="543"/>
      <c r="OSI41" s="543"/>
      <c r="OSJ41" s="543"/>
      <c r="OSK41" s="543"/>
      <c r="OSL41" s="543"/>
      <c r="OSM41" s="543"/>
      <c r="OSN41" s="543"/>
      <c r="OSO41" s="543"/>
      <c r="OSP41" s="543"/>
      <c r="OSQ41" s="543"/>
      <c r="OSR41" s="543"/>
      <c r="OSS41" s="543"/>
      <c r="OST41" s="543"/>
      <c r="OSU41" s="543"/>
      <c r="OSV41" s="543"/>
      <c r="OSW41" s="543"/>
      <c r="OSX41" s="543"/>
      <c r="OSY41" s="543"/>
      <c r="OSZ41" s="543"/>
      <c r="OTA41" s="543"/>
      <c r="OTB41" s="543"/>
      <c r="OTC41" s="543"/>
      <c r="OTD41" s="543"/>
      <c r="OTE41" s="543"/>
      <c r="OTF41" s="543"/>
      <c r="OTG41" s="543"/>
      <c r="OTH41" s="543"/>
      <c r="OTI41" s="543"/>
      <c r="OTJ41" s="543"/>
      <c r="OTK41" s="543"/>
      <c r="OTL41" s="543"/>
      <c r="OTM41" s="543"/>
      <c r="OTN41" s="543"/>
      <c r="OTO41" s="543"/>
      <c r="OTP41" s="543"/>
      <c r="OTQ41" s="543"/>
      <c r="OTR41" s="543"/>
      <c r="OTS41" s="543"/>
      <c r="OTT41" s="543"/>
      <c r="OTU41" s="543"/>
      <c r="OTV41" s="543"/>
      <c r="OTW41" s="543"/>
      <c r="OTX41" s="543"/>
      <c r="OTY41" s="543"/>
      <c r="OTZ41" s="543"/>
      <c r="OUA41" s="543"/>
      <c r="OUB41" s="543"/>
      <c r="OUC41" s="543"/>
      <c r="OUD41" s="543"/>
      <c r="OUE41" s="543"/>
      <c r="OUF41" s="543"/>
      <c r="OUG41" s="543"/>
      <c r="OUH41" s="543"/>
      <c r="OUI41" s="543"/>
      <c r="OUJ41" s="543"/>
      <c r="OUK41" s="543"/>
      <c r="OUL41" s="543"/>
      <c r="OUM41" s="543"/>
      <c r="OUN41" s="543"/>
      <c r="OUO41" s="543"/>
      <c r="OUP41" s="543"/>
      <c r="OUQ41" s="543"/>
      <c r="OUR41" s="543"/>
      <c r="OUS41" s="543"/>
      <c r="OUT41" s="543"/>
      <c r="OUU41" s="543"/>
      <c r="OUV41" s="543"/>
      <c r="OUW41" s="543"/>
      <c r="OUX41" s="543"/>
      <c r="OUY41" s="543"/>
      <c r="OUZ41" s="543"/>
      <c r="OVA41" s="543"/>
      <c r="OVB41" s="543"/>
      <c r="OVC41" s="543"/>
      <c r="OVD41" s="543"/>
      <c r="OVE41" s="543"/>
      <c r="OVF41" s="543"/>
      <c r="OVG41" s="543"/>
      <c r="OVH41" s="543"/>
      <c r="OVI41" s="543"/>
      <c r="OVJ41" s="543"/>
      <c r="OVK41" s="543"/>
      <c r="OVL41" s="543"/>
      <c r="OVM41" s="543"/>
      <c r="OVN41" s="543"/>
      <c r="OVO41" s="543"/>
      <c r="OVP41" s="543"/>
      <c r="OVQ41" s="543"/>
      <c r="OVR41" s="543"/>
      <c r="OVS41" s="543"/>
      <c r="OVT41" s="543"/>
      <c r="OVU41" s="543"/>
      <c r="OVV41" s="543"/>
      <c r="OVW41" s="543"/>
      <c r="OVX41" s="543"/>
      <c r="OVY41" s="543"/>
      <c r="OVZ41" s="543"/>
      <c r="OWA41" s="543"/>
      <c r="OWB41" s="543"/>
      <c r="OWC41" s="543"/>
      <c r="OWD41" s="543"/>
      <c r="OWE41" s="543"/>
      <c r="OWF41" s="543"/>
      <c r="OWG41" s="543"/>
      <c r="OWH41" s="543"/>
      <c r="OWI41" s="543"/>
      <c r="OWJ41" s="543"/>
      <c r="OWK41" s="543"/>
      <c r="OWL41" s="543"/>
      <c r="OWM41" s="543"/>
      <c r="OWN41" s="543"/>
      <c r="OWO41" s="543"/>
      <c r="OWP41" s="543"/>
      <c r="OWQ41" s="543"/>
      <c r="OWR41" s="543"/>
      <c r="OWS41" s="543"/>
      <c r="OWT41" s="543"/>
      <c r="OWU41" s="543"/>
      <c r="OWV41" s="543"/>
      <c r="OWW41" s="543"/>
      <c r="OWX41" s="543"/>
      <c r="OWY41" s="543"/>
      <c r="OWZ41" s="543"/>
      <c r="OXA41" s="543"/>
      <c r="OXB41" s="543"/>
      <c r="OXC41" s="543"/>
      <c r="OXD41" s="543"/>
      <c r="OXE41" s="543"/>
      <c r="OXF41" s="543"/>
      <c r="OXG41" s="543"/>
      <c r="OXH41" s="543"/>
      <c r="OXI41" s="543"/>
      <c r="OXJ41" s="543"/>
      <c r="OXK41" s="543"/>
      <c r="OXL41" s="543"/>
      <c r="OXM41" s="543"/>
      <c r="OXN41" s="543"/>
      <c r="OXO41" s="543"/>
      <c r="OXP41" s="543"/>
      <c r="OXQ41" s="543"/>
      <c r="OXR41" s="543"/>
      <c r="OXS41" s="543"/>
      <c r="OXT41" s="543"/>
      <c r="OXU41" s="543"/>
      <c r="OXV41" s="543"/>
      <c r="OXW41" s="543"/>
      <c r="OXX41" s="543"/>
      <c r="OXY41" s="543"/>
      <c r="OXZ41" s="543"/>
      <c r="OYA41" s="543"/>
      <c r="OYB41" s="543"/>
      <c r="OYC41" s="543"/>
      <c r="OYD41" s="543"/>
      <c r="OYE41" s="543"/>
      <c r="OYF41" s="543"/>
      <c r="OYG41" s="543"/>
      <c r="OYH41" s="543"/>
      <c r="OYI41" s="543"/>
      <c r="OYJ41" s="543"/>
      <c r="OYK41" s="543"/>
      <c r="OYL41" s="543"/>
      <c r="OYM41" s="543"/>
      <c r="OYN41" s="543"/>
      <c r="OYO41" s="543"/>
      <c r="OYP41" s="543"/>
      <c r="OYQ41" s="543"/>
      <c r="OYR41" s="543"/>
      <c r="OYS41" s="543"/>
      <c r="OYT41" s="543"/>
      <c r="OYU41" s="543"/>
      <c r="OYV41" s="543"/>
      <c r="OYW41" s="543"/>
      <c r="OYX41" s="543"/>
      <c r="OYY41" s="543"/>
      <c r="OYZ41" s="543"/>
      <c r="OZA41" s="543"/>
      <c r="OZB41" s="543"/>
      <c r="OZC41" s="543"/>
      <c r="OZD41" s="543"/>
      <c r="OZE41" s="543"/>
      <c r="OZF41" s="543"/>
      <c r="OZG41" s="543"/>
      <c r="OZH41" s="543"/>
      <c r="OZI41" s="543"/>
      <c r="OZJ41" s="543"/>
      <c r="OZK41" s="543"/>
      <c r="OZL41" s="543"/>
      <c r="OZM41" s="543"/>
      <c r="OZN41" s="543"/>
      <c r="OZO41" s="543"/>
      <c r="OZP41" s="543"/>
      <c r="OZQ41" s="543"/>
      <c r="OZR41" s="543"/>
      <c r="OZS41" s="543"/>
      <c r="OZT41" s="543"/>
      <c r="OZU41" s="543"/>
      <c r="OZV41" s="543"/>
      <c r="OZW41" s="543"/>
      <c r="OZX41" s="543"/>
      <c r="OZY41" s="543"/>
      <c r="OZZ41" s="543"/>
      <c r="PAA41" s="543"/>
      <c r="PAB41" s="543"/>
      <c r="PAC41" s="543"/>
      <c r="PAD41" s="543"/>
      <c r="PAE41" s="543"/>
      <c r="PAF41" s="543"/>
      <c r="PAG41" s="543"/>
      <c r="PAH41" s="543"/>
      <c r="PAI41" s="543"/>
      <c r="PAJ41" s="543"/>
      <c r="PAK41" s="543"/>
      <c r="PAL41" s="543"/>
      <c r="PAM41" s="543"/>
      <c r="PAN41" s="543"/>
      <c r="PAO41" s="543"/>
      <c r="PAP41" s="543"/>
      <c r="PAQ41" s="543"/>
      <c r="PAR41" s="543"/>
      <c r="PAS41" s="543"/>
      <c r="PAT41" s="543"/>
      <c r="PAU41" s="543"/>
      <c r="PAV41" s="543"/>
      <c r="PAW41" s="543"/>
      <c r="PAX41" s="543"/>
      <c r="PAY41" s="543"/>
      <c r="PAZ41" s="543"/>
      <c r="PBA41" s="543"/>
      <c r="PBB41" s="543"/>
      <c r="PBC41" s="543"/>
      <c r="PBD41" s="543"/>
      <c r="PBE41" s="543"/>
      <c r="PBF41" s="543"/>
      <c r="PBG41" s="543"/>
      <c r="PBH41" s="543"/>
      <c r="PBI41" s="543"/>
      <c r="PBJ41" s="543"/>
      <c r="PBK41" s="543"/>
      <c r="PBL41" s="543"/>
      <c r="PBM41" s="543"/>
      <c r="PBN41" s="543"/>
      <c r="PBO41" s="543"/>
      <c r="PBP41" s="543"/>
      <c r="PBQ41" s="543"/>
      <c r="PBR41" s="543"/>
      <c r="PBS41" s="543"/>
      <c r="PBT41" s="543"/>
      <c r="PBU41" s="543"/>
      <c r="PBV41" s="543"/>
      <c r="PBW41" s="543"/>
      <c r="PBX41" s="543"/>
      <c r="PBY41" s="543"/>
      <c r="PBZ41" s="543"/>
      <c r="PCA41" s="543"/>
      <c r="PCB41" s="543"/>
      <c r="PCC41" s="543"/>
      <c r="PCD41" s="543"/>
      <c r="PCE41" s="543"/>
      <c r="PCF41" s="543"/>
      <c r="PCG41" s="543"/>
      <c r="PCH41" s="543"/>
      <c r="PCI41" s="543"/>
      <c r="PCJ41" s="543"/>
      <c r="PCK41" s="543"/>
      <c r="PCL41" s="543"/>
      <c r="PCM41" s="543"/>
      <c r="PCN41" s="543"/>
      <c r="PCO41" s="543"/>
      <c r="PCP41" s="543"/>
      <c r="PCQ41" s="543"/>
      <c r="PCR41" s="543"/>
      <c r="PCS41" s="543"/>
      <c r="PCT41" s="543"/>
      <c r="PCU41" s="543"/>
      <c r="PCV41" s="543"/>
      <c r="PCW41" s="543"/>
      <c r="PCX41" s="543"/>
      <c r="PCY41" s="543"/>
      <c r="PCZ41" s="543"/>
      <c r="PDA41" s="543"/>
      <c r="PDB41" s="543"/>
      <c r="PDC41" s="543"/>
      <c r="PDD41" s="543"/>
      <c r="PDE41" s="543"/>
      <c r="PDF41" s="543"/>
      <c r="PDG41" s="543"/>
      <c r="PDH41" s="543"/>
      <c r="PDI41" s="543"/>
      <c r="PDJ41" s="543"/>
      <c r="PDK41" s="543"/>
      <c r="PDL41" s="543"/>
      <c r="PDM41" s="543"/>
      <c r="PDN41" s="543"/>
      <c r="PDO41" s="543"/>
      <c r="PDP41" s="543"/>
      <c r="PDQ41" s="543"/>
      <c r="PDR41" s="543"/>
      <c r="PDS41" s="543"/>
      <c r="PDT41" s="543"/>
      <c r="PDU41" s="543"/>
      <c r="PDV41" s="543"/>
      <c r="PDW41" s="543"/>
      <c r="PDX41" s="543"/>
      <c r="PDY41" s="543"/>
      <c r="PDZ41" s="543"/>
      <c r="PEA41" s="543"/>
      <c r="PEB41" s="543"/>
      <c r="PEC41" s="543"/>
      <c r="PED41" s="543"/>
      <c r="PEE41" s="543"/>
      <c r="PEF41" s="543"/>
      <c r="PEG41" s="543"/>
      <c r="PEH41" s="543"/>
      <c r="PEI41" s="543"/>
      <c r="PEJ41" s="543"/>
      <c r="PEK41" s="543"/>
      <c r="PEL41" s="543"/>
      <c r="PEM41" s="543"/>
      <c r="PEN41" s="543"/>
      <c r="PEO41" s="543"/>
      <c r="PEP41" s="543"/>
      <c r="PEQ41" s="543"/>
      <c r="PER41" s="543"/>
      <c r="PES41" s="543"/>
      <c r="PET41" s="543"/>
      <c r="PEU41" s="543"/>
      <c r="PEV41" s="543"/>
      <c r="PEW41" s="543"/>
      <c r="PEX41" s="543"/>
      <c r="PEY41" s="543"/>
      <c r="PEZ41" s="543"/>
      <c r="PFA41" s="543"/>
      <c r="PFB41" s="543"/>
      <c r="PFC41" s="543"/>
      <c r="PFD41" s="543"/>
      <c r="PFE41" s="543"/>
      <c r="PFF41" s="543"/>
      <c r="PFG41" s="543"/>
      <c r="PFH41" s="543"/>
      <c r="PFI41" s="543"/>
      <c r="PFJ41" s="543"/>
      <c r="PFK41" s="543"/>
      <c r="PFL41" s="543"/>
      <c r="PFM41" s="543"/>
      <c r="PFN41" s="543"/>
      <c r="PFO41" s="543"/>
      <c r="PFP41" s="543"/>
      <c r="PFQ41" s="543"/>
      <c r="PFR41" s="543"/>
      <c r="PFS41" s="543"/>
      <c r="PFT41" s="543"/>
      <c r="PFU41" s="543"/>
      <c r="PFV41" s="543"/>
      <c r="PFW41" s="543"/>
      <c r="PFX41" s="543"/>
      <c r="PFY41" s="543"/>
      <c r="PFZ41" s="543"/>
      <c r="PGA41" s="543"/>
      <c r="PGB41" s="543"/>
      <c r="PGC41" s="543"/>
      <c r="PGD41" s="543"/>
      <c r="PGE41" s="543"/>
      <c r="PGF41" s="543"/>
      <c r="PGG41" s="543"/>
      <c r="PGH41" s="543"/>
      <c r="PGI41" s="543"/>
      <c r="PGJ41" s="543"/>
      <c r="PGK41" s="543"/>
      <c r="PGL41" s="543"/>
      <c r="PGM41" s="543"/>
      <c r="PGN41" s="543"/>
      <c r="PGO41" s="543"/>
      <c r="PGP41" s="543"/>
      <c r="PGQ41" s="543"/>
      <c r="PGR41" s="543"/>
      <c r="PGS41" s="543"/>
      <c r="PGT41" s="543"/>
      <c r="PGU41" s="543"/>
      <c r="PGV41" s="543"/>
      <c r="PGW41" s="543"/>
      <c r="PGX41" s="543"/>
      <c r="PGY41" s="543"/>
      <c r="PGZ41" s="543"/>
      <c r="PHA41" s="543"/>
      <c r="PHB41" s="543"/>
      <c r="PHC41" s="543"/>
      <c r="PHD41" s="543"/>
      <c r="PHE41" s="543"/>
      <c r="PHF41" s="543"/>
      <c r="PHG41" s="543"/>
      <c r="PHH41" s="543"/>
      <c r="PHI41" s="543"/>
      <c r="PHJ41" s="543"/>
      <c r="PHK41" s="543"/>
      <c r="PHL41" s="543"/>
      <c r="PHM41" s="543"/>
      <c r="PHN41" s="543"/>
      <c r="PHO41" s="543"/>
      <c r="PHP41" s="543"/>
      <c r="PHQ41" s="543"/>
      <c r="PHR41" s="543"/>
      <c r="PHS41" s="543"/>
      <c r="PHT41" s="543"/>
      <c r="PHU41" s="543"/>
      <c r="PHV41" s="543"/>
      <c r="PHW41" s="543"/>
      <c r="PHX41" s="543"/>
      <c r="PHY41" s="543"/>
      <c r="PHZ41" s="543"/>
      <c r="PIA41" s="543"/>
      <c r="PIB41" s="543"/>
      <c r="PIC41" s="543"/>
      <c r="PID41" s="543"/>
      <c r="PIE41" s="543"/>
      <c r="PIF41" s="543"/>
      <c r="PIG41" s="543"/>
      <c r="PIH41" s="543"/>
      <c r="PII41" s="543"/>
      <c r="PIJ41" s="543"/>
      <c r="PIK41" s="543"/>
      <c r="PIL41" s="543"/>
      <c r="PIM41" s="543"/>
      <c r="PIN41" s="543"/>
      <c r="PIO41" s="543"/>
      <c r="PIP41" s="543"/>
      <c r="PIQ41" s="543"/>
      <c r="PIR41" s="543"/>
      <c r="PIS41" s="543"/>
      <c r="PIT41" s="543"/>
      <c r="PIU41" s="543"/>
      <c r="PIV41" s="543"/>
      <c r="PIW41" s="543"/>
      <c r="PIX41" s="543"/>
      <c r="PIY41" s="543"/>
      <c r="PIZ41" s="543"/>
      <c r="PJA41" s="543"/>
      <c r="PJB41" s="543"/>
      <c r="PJC41" s="543"/>
      <c r="PJD41" s="543"/>
      <c r="PJE41" s="543"/>
      <c r="PJF41" s="543"/>
      <c r="PJG41" s="543"/>
      <c r="PJH41" s="543"/>
      <c r="PJI41" s="543"/>
      <c r="PJJ41" s="543"/>
      <c r="PJK41" s="543"/>
      <c r="PJL41" s="543"/>
      <c r="PJM41" s="543"/>
      <c r="PJN41" s="543"/>
      <c r="PJO41" s="543"/>
      <c r="PJP41" s="543"/>
      <c r="PJQ41" s="543"/>
      <c r="PJR41" s="543"/>
      <c r="PJS41" s="543"/>
      <c r="PJT41" s="543"/>
      <c r="PJU41" s="543"/>
      <c r="PJV41" s="543"/>
      <c r="PJW41" s="543"/>
      <c r="PJX41" s="543"/>
      <c r="PJY41" s="543"/>
      <c r="PJZ41" s="543"/>
      <c r="PKA41" s="543"/>
      <c r="PKB41" s="543"/>
      <c r="PKC41" s="543"/>
      <c r="PKD41" s="543"/>
      <c r="PKE41" s="543"/>
      <c r="PKF41" s="543"/>
      <c r="PKG41" s="543"/>
      <c r="PKH41" s="543"/>
      <c r="PKI41" s="543"/>
      <c r="PKJ41" s="543"/>
      <c r="PKK41" s="543"/>
      <c r="PKL41" s="543"/>
      <c r="PKM41" s="543"/>
      <c r="PKN41" s="543"/>
      <c r="PKO41" s="543"/>
      <c r="PKP41" s="543"/>
      <c r="PKQ41" s="543"/>
      <c r="PKR41" s="543"/>
      <c r="PKS41" s="543"/>
      <c r="PKT41" s="543"/>
      <c r="PKU41" s="543"/>
      <c r="PKV41" s="543"/>
      <c r="PKW41" s="543"/>
      <c r="PKX41" s="543"/>
      <c r="PKY41" s="543"/>
      <c r="PKZ41" s="543"/>
      <c r="PLA41" s="543"/>
      <c r="PLB41" s="543"/>
      <c r="PLC41" s="543"/>
      <c r="PLD41" s="543"/>
      <c r="PLE41" s="543"/>
      <c r="PLF41" s="543"/>
      <c r="PLG41" s="543"/>
      <c r="PLH41" s="543"/>
      <c r="PLI41" s="543"/>
      <c r="PLJ41" s="543"/>
      <c r="PLK41" s="543"/>
      <c r="PLL41" s="543"/>
      <c r="PLM41" s="543"/>
      <c r="PLN41" s="543"/>
      <c r="PLO41" s="543"/>
      <c r="PLP41" s="543"/>
      <c r="PLQ41" s="543"/>
      <c r="PLR41" s="543"/>
      <c r="PLS41" s="543"/>
      <c r="PLT41" s="543"/>
      <c r="PLU41" s="543"/>
      <c r="PLV41" s="543"/>
      <c r="PLW41" s="543"/>
      <c r="PLX41" s="543"/>
      <c r="PLY41" s="543"/>
      <c r="PLZ41" s="543"/>
      <c r="PMA41" s="543"/>
      <c r="PMB41" s="543"/>
      <c r="PMC41" s="543"/>
      <c r="PMD41" s="543"/>
      <c r="PME41" s="543"/>
      <c r="PMF41" s="543"/>
      <c r="PMG41" s="543"/>
      <c r="PMH41" s="543"/>
      <c r="PMI41" s="543"/>
      <c r="PMJ41" s="543"/>
      <c r="PMK41" s="543"/>
      <c r="PML41" s="543"/>
      <c r="PMM41" s="543"/>
      <c r="PMN41" s="543"/>
      <c r="PMO41" s="543"/>
      <c r="PMP41" s="543"/>
      <c r="PMQ41" s="543"/>
      <c r="PMR41" s="543"/>
      <c r="PMS41" s="543"/>
      <c r="PMT41" s="543"/>
      <c r="PMU41" s="543"/>
      <c r="PMV41" s="543"/>
      <c r="PMW41" s="543"/>
      <c r="PMX41" s="543"/>
      <c r="PMY41" s="543"/>
      <c r="PMZ41" s="543"/>
      <c r="PNA41" s="543"/>
      <c r="PNB41" s="543"/>
      <c r="PNC41" s="543"/>
      <c r="PND41" s="543"/>
      <c r="PNE41" s="543"/>
      <c r="PNF41" s="543"/>
      <c r="PNG41" s="543"/>
      <c r="PNH41" s="543"/>
      <c r="PNI41" s="543"/>
      <c r="PNJ41" s="543"/>
      <c r="PNK41" s="543"/>
      <c r="PNL41" s="543"/>
      <c r="PNM41" s="543"/>
      <c r="PNN41" s="543"/>
      <c r="PNO41" s="543"/>
      <c r="PNP41" s="543"/>
      <c r="PNQ41" s="543"/>
      <c r="PNR41" s="543"/>
      <c r="PNS41" s="543"/>
      <c r="PNT41" s="543"/>
      <c r="PNU41" s="543"/>
      <c r="PNV41" s="543"/>
      <c r="PNW41" s="543"/>
      <c r="PNX41" s="543"/>
      <c r="PNY41" s="543"/>
      <c r="PNZ41" s="543"/>
      <c r="POA41" s="543"/>
      <c r="POB41" s="543"/>
      <c r="POC41" s="543"/>
      <c r="POD41" s="543"/>
      <c r="POE41" s="543"/>
      <c r="POF41" s="543"/>
      <c r="POG41" s="543"/>
      <c r="POH41" s="543"/>
      <c r="POI41" s="543"/>
      <c r="POJ41" s="543"/>
      <c r="POK41" s="543"/>
      <c r="POL41" s="543"/>
      <c r="POM41" s="543"/>
      <c r="PON41" s="543"/>
      <c r="POO41" s="543"/>
      <c r="POP41" s="543"/>
      <c r="POQ41" s="543"/>
      <c r="POR41" s="543"/>
      <c r="POS41" s="543"/>
      <c r="POT41" s="543"/>
      <c r="POU41" s="543"/>
      <c r="POV41" s="543"/>
      <c r="POW41" s="543"/>
      <c r="POX41" s="543"/>
      <c r="POY41" s="543"/>
      <c r="POZ41" s="543"/>
      <c r="PPA41" s="543"/>
      <c r="PPB41" s="543"/>
      <c r="PPC41" s="543"/>
      <c r="PPD41" s="543"/>
      <c r="PPE41" s="543"/>
      <c r="PPF41" s="543"/>
      <c r="PPG41" s="543"/>
      <c r="PPH41" s="543"/>
      <c r="PPI41" s="543"/>
      <c r="PPJ41" s="543"/>
      <c r="PPK41" s="543"/>
      <c r="PPL41" s="543"/>
      <c r="PPM41" s="543"/>
      <c r="PPN41" s="543"/>
      <c r="PPO41" s="543"/>
      <c r="PPP41" s="543"/>
      <c r="PPQ41" s="543"/>
      <c r="PPR41" s="543"/>
      <c r="PPS41" s="543"/>
      <c r="PPT41" s="543"/>
      <c r="PPU41" s="543"/>
      <c r="PPV41" s="543"/>
      <c r="PPW41" s="543"/>
      <c r="PPX41" s="543"/>
      <c r="PPY41" s="543"/>
      <c r="PPZ41" s="543"/>
      <c r="PQA41" s="543"/>
      <c r="PQB41" s="543"/>
      <c r="PQC41" s="543"/>
      <c r="PQD41" s="543"/>
      <c r="PQE41" s="543"/>
      <c r="PQF41" s="543"/>
      <c r="PQG41" s="543"/>
      <c r="PQH41" s="543"/>
      <c r="PQI41" s="543"/>
      <c r="PQJ41" s="543"/>
      <c r="PQK41" s="543"/>
      <c r="PQL41" s="543"/>
      <c r="PQM41" s="543"/>
      <c r="PQN41" s="543"/>
      <c r="PQO41" s="543"/>
      <c r="PQP41" s="543"/>
      <c r="PQQ41" s="543"/>
      <c r="PQR41" s="543"/>
      <c r="PQS41" s="543"/>
      <c r="PQT41" s="543"/>
      <c r="PQU41" s="543"/>
      <c r="PQV41" s="543"/>
      <c r="PQW41" s="543"/>
      <c r="PQX41" s="543"/>
      <c r="PQY41" s="543"/>
      <c r="PQZ41" s="543"/>
      <c r="PRA41" s="543"/>
      <c r="PRB41" s="543"/>
      <c r="PRC41" s="543"/>
      <c r="PRD41" s="543"/>
      <c r="PRE41" s="543"/>
      <c r="PRF41" s="543"/>
      <c r="PRG41" s="543"/>
      <c r="PRH41" s="543"/>
      <c r="PRI41" s="543"/>
      <c r="PRJ41" s="543"/>
      <c r="PRK41" s="543"/>
      <c r="PRL41" s="543"/>
      <c r="PRM41" s="543"/>
      <c r="PRN41" s="543"/>
      <c r="PRO41" s="543"/>
      <c r="PRP41" s="543"/>
      <c r="PRQ41" s="543"/>
      <c r="PRR41" s="543"/>
      <c r="PRS41" s="543"/>
      <c r="PRT41" s="543"/>
      <c r="PRU41" s="543"/>
      <c r="PRV41" s="543"/>
      <c r="PRW41" s="543"/>
      <c r="PRX41" s="543"/>
      <c r="PRY41" s="543"/>
      <c r="PRZ41" s="543"/>
      <c r="PSA41" s="543"/>
      <c r="PSB41" s="543"/>
      <c r="PSC41" s="543"/>
      <c r="PSD41" s="543"/>
      <c r="PSE41" s="543"/>
      <c r="PSF41" s="543"/>
      <c r="PSG41" s="543"/>
      <c r="PSH41" s="543"/>
      <c r="PSI41" s="543"/>
      <c r="PSJ41" s="543"/>
      <c r="PSK41" s="543"/>
      <c r="PSL41" s="543"/>
      <c r="PSM41" s="543"/>
      <c r="PSN41" s="543"/>
      <c r="PSO41" s="543"/>
      <c r="PSP41" s="543"/>
      <c r="PSQ41" s="543"/>
      <c r="PSR41" s="543"/>
      <c r="PSS41" s="543"/>
      <c r="PST41" s="543"/>
      <c r="PSU41" s="543"/>
      <c r="PSV41" s="543"/>
      <c r="PSW41" s="543"/>
      <c r="PSX41" s="543"/>
      <c r="PSY41" s="543"/>
      <c r="PSZ41" s="543"/>
      <c r="PTA41" s="543"/>
      <c r="PTB41" s="543"/>
      <c r="PTC41" s="543"/>
      <c r="PTD41" s="543"/>
      <c r="PTE41" s="543"/>
      <c r="PTF41" s="543"/>
      <c r="PTG41" s="543"/>
      <c r="PTH41" s="543"/>
      <c r="PTI41" s="543"/>
      <c r="PTJ41" s="543"/>
      <c r="PTK41" s="543"/>
      <c r="PTL41" s="543"/>
      <c r="PTM41" s="543"/>
      <c r="PTN41" s="543"/>
      <c r="PTO41" s="543"/>
      <c r="PTP41" s="543"/>
      <c r="PTQ41" s="543"/>
      <c r="PTR41" s="543"/>
      <c r="PTS41" s="543"/>
      <c r="PTT41" s="543"/>
      <c r="PTU41" s="543"/>
      <c r="PTV41" s="543"/>
      <c r="PTW41" s="543"/>
      <c r="PTX41" s="543"/>
      <c r="PTY41" s="543"/>
      <c r="PTZ41" s="543"/>
      <c r="PUA41" s="543"/>
      <c r="PUB41" s="543"/>
      <c r="PUC41" s="543"/>
      <c r="PUD41" s="543"/>
      <c r="PUE41" s="543"/>
      <c r="PUF41" s="543"/>
      <c r="PUG41" s="543"/>
      <c r="PUH41" s="543"/>
      <c r="PUI41" s="543"/>
      <c r="PUJ41" s="543"/>
      <c r="PUK41" s="543"/>
      <c r="PUL41" s="543"/>
      <c r="PUM41" s="543"/>
      <c r="PUN41" s="543"/>
      <c r="PUO41" s="543"/>
      <c r="PUP41" s="543"/>
      <c r="PUQ41" s="543"/>
      <c r="PUR41" s="543"/>
      <c r="PUS41" s="543"/>
      <c r="PUT41" s="543"/>
      <c r="PUU41" s="543"/>
      <c r="PUV41" s="543"/>
      <c r="PUW41" s="543"/>
      <c r="PUX41" s="543"/>
      <c r="PUY41" s="543"/>
      <c r="PUZ41" s="543"/>
      <c r="PVA41" s="543"/>
      <c r="PVB41" s="543"/>
      <c r="PVC41" s="543"/>
      <c r="PVD41" s="543"/>
      <c r="PVE41" s="543"/>
      <c r="PVF41" s="543"/>
      <c r="PVG41" s="543"/>
      <c r="PVH41" s="543"/>
      <c r="PVI41" s="543"/>
      <c r="PVJ41" s="543"/>
      <c r="PVK41" s="543"/>
      <c r="PVL41" s="543"/>
      <c r="PVM41" s="543"/>
      <c r="PVN41" s="543"/>
      <c r="PVO41" s="543"/>
      <c r="PVP41" s="543"/>
      <c r="PVQ41" s="543"/>
      <c r="PVR41" s="543"/>
      <c r="PVS41" s="543"/>
      <c r="PVT41" s="543"/>
      <c r="PVU41" s="543"/>
      <c r="PVV41" s="543"/>
      <c r="PVW41" s="543"/>
      <c r="PVX41" s="543"/>
      <c r="PVY41" s="543"/>
      <c r="PVZ41" s="543"/>
      <c r="PWA41" s="543"/>
      <c r="PWB41" s="543"/>
      <c r="PWC41" s="543"/>
      <c r="PWD41" s="543"/>
      <c r="PWE41" s="543"/>
      <c r="PWF41" s="543"/>
      <c r="PWG41" s="543"/>
      <c r="PWH41" s="543"/>
      <c r="PWI41" s="543"/>
      <c r="PWJ41" s="543"/>
      <c r="PWK41" s="543"/>
      <c r="PWL41" s="543"/>
      <c r="PWM41" s="543"/>
      <c r="PWN41" s="543"/>
      <c r="PWO41" s="543"/>
      <c r="PWP41" s="543"/>
      <c r="PWQ41" s="543"/>
      <c r="PWR41" s="543"/>
      <c r="PWS41" s="543"/>
      <c r="PWT41" s="543"/>
      <c r="PWU41" s="543"/>
      <c r="PWV41" s="543"/>
      <c r="PWW41" s="543"/>
      <c r="PWX41" s="543"/>
      <c r="PWY41" s="543"/>
      <c r="PWZ41" s="543"/>
      <c r="PXA41" s="543"/>
      <c r="PXB41" s="543"/>
      <c r="PXC41" s="543"/>
      <c r="PXD41" s="543"/>
      <c r="PXE41" s="543"/>
      <c r="PXF41" s="543"/>
      <c r="PXG41" s="543"/>
      <c r="PXH41" s="543"/>
      <c r="PXI41" s="543"/>
      <c r="PXJ41" s="543"/>
      <c r="PXK41" s="543"/>
      <c r="PXL41" s="543"/>
      <c r="PXM41" s="543"/>
      <c r="PXN41" s="543"/>
      <c r="PXO41" s="543"/>
      <c r="PXP41" s="543"/>
      <c r="PXQ41" s="543"/>
      <c r="PXR41" s="543"/>
      <c r="PXS41" s="543"/>
      <c r="PXT41" s="543"/>
      <c r="PXU41" s="543"/>
      <c r="PXV41" s="543"/>
      <c r="PXW41" s="543"/>
      <c r="PXX41" s="543"/>
      <c r="PXY41" s="543"/>
      <c r="PXZ41" s="543"/>
      <c r="PYA41" s="543"/>
      <c r="PYB41" s="543"/>
      <c r="PYC41" s="543"/>
      <c r="PYD41" s="543"/>
      <c r="PYE41" s="543"/>
      <c r="PYF41" s="543"/>
      <c r="PYG41" s="543"/>
      <c r="PYH41" s="543"/>
      <c r="PYI41" s="543"/>
      <c r="PYJ41" s="543"/>
      <c r="PYK41" s="543"/>
      <c r="PYL41" s="543"/>
      <c r="PYM41" s="543"/>
      <c r="PYN41" s="543"/>
      <c r="PYO41" s="543"/>
      <c r="PYP41" s="543"/>
      <c r="PYQ41" s="543"/>
      <c r="PYR41" s="543"/>
      <c r="PYS41" s="543"/>
      <c r="PYT41" s="543"/>
      <c r="PYU41" s="543"/>
      <c r="PYV41" s="543"/>
      <c r="PYW41" s="543"/>
      <c r="PYX41" s="543"/>
      <c r="PYY41" s="543"/>
      <c r="PYZ41" s="543"/>
      <c r="PZA41" s="543"/>
      <c r="PZB41" s="543"/>
      <c r="PZC41" s="543"/>
      <c r="PZD41" s="543"/>
      <c r="PZE41" s="543"/>
      <c r="PZF41" s="543"/>
      <c r="PZG41" s="543"/>
      <c r="PZH41" s="543"/>
      <c r="PZI41" s="543"/>
      <c r="PZJ41" s="543"/>
      <c r="PZK41" s="543"/>
      <c r="PZL41" s="543"/>
      <c r="PZM41" s="543"/>
      <c r="PZN41" s="543"/>
      <c r="PZO41" s="543"/>
      <c r="PZP41" s="543"/>
      <c r="PZQ41" s="543"/>
      <c r="PZR41" s="543"/>
      <c r="PZS41" s="543"/>
      <c r="PZT41" s="543"/>
      <c r="PZU41" s="543"/>
      <c r="PZV41" s="543"/>
      <c r="PZW41" s="543"/>
      <c r="PZX41" s="543"/>
      <c r="PZY41" s="543"/>
      <c r="PZZ41" s="543"/>
      <c r="QAA41" s="543"/>
      <c r="QAB41" s="543"/>
      <c r="QAC41" s="543"/>
      <c r="QAD41" s="543"/>
      <c r="QAE41" s="543"/>
      <c r="QAF41" s="543"/>
      <c r="QAG41" s="543"/>
      <c r="QAH41" s="543"/>
      <c r="QAI41" s="543"/>
      <c r="QAJ41" s="543"/>
      <c r="QAK41" s="543"/>
      <c r="QAL41" s="543"/>
      <c r="QAM41" s="543"/>
      <c r="QAN41" s="543"/>
      <c r="QAO41" s="543"/>
      <c r="QAP41" s="543"/>
      <c r="QAQ41" s="543"/>
      <c r="QAR41" s="543"/>
      <c r="QAS41" s="543"/>
      <c r="QAT41" s="543"/>
      <c r="QAU41" s="543"/>
      <c r="QAV41" s="543"/>
      <c r="QAW41" s="543"/>
      <c r="QAX41" s="543"/>
      <c r="QAY41" s="543"/>
      <c r="QAZ41" s="543"/>
      <c r="QBA41" s="543"/>
      <c r="QBB41" s="543"/>
      <c r="QBC41" s="543"/>
      <c r="QBD41" s="543"/>
      <c r="QBE41" s="543"/>
      <c r="QBF41" s="543"/>
      <c r="QBG41" s="543"/>
      <c r="QBH41" s="543"/>
      <c r="QBI41" s="543"/>
      <c r="QBJ41" s="543"/>
      <c r="QBK41" s="543"/>
      <c r="QBL41" s="543"/>
      <c r="QBM41" s="543"/>
      <c r="QBN41" s="543"/>
      <c r="QBO41" s="543"/>
      <c r="QBP41" s="543"/>
      <c r="QBQ41" s="543"/>
      <c r="QBR41" s="543"/>
      <c r="QBS41" s="543"/>
      <c r="QBT41" s="543"/>
      <c r="QBU41" s="543"/>
      <c r="QBV41" s="543"/>
      <c r="QBW41" s="543"/>
      <c r="QBX41" s="543"/>
      <c r="QBY41" s="543"/>
      <c r="QBZ41" s="543"/>
      <c r="QCA41" s="543"/>
      <c r="QCB41" s="543"/>
      <c r="QCC41" s="543"/>
      <c r="QCD41" s="543"/>
      <c r="QCE41" s="543"/>
      <c r="QCF41" s="543"/>
      <c r="QCG41" s="543"/>
      <c r="QCH41" s="543"/>
      <c r="QCI41" s="543"/>
      <c r="QCJ41" s="543"/>
      <c r="QCK41" s="543"/>
      <c r="QCL41" s="543"/>
      <c r="QCM41" s="543"/>
      <c r="QCN41" s="543"/>
      <c r="QCO41" s="543"/>
      <c r="QCP41" s="543"/>
      <c r="QCQ41" s="543"/>
      <c r="QCR41" s="543"/>
      <c r="QCS41" s="543"/>
      <c r="QCT41" s="543"/>
      <c r="QCU41" s="543"/>
      <c r="QCV41" s="543"/>
      <c r="QCW41" s="543"/>
      <c r="QCX41" s="543"/>
      <c r="QCY41" s="543"/>
      <c r="QCZ41" s="543"/>
      <c r="QDA41" s="543"/>
      <c r="QDB41" s="543"/>
      <c r="QDC41" s="543"/>
      <c r="QDD41" s="543"/>
      <c r="QDE41" s="543"/>
      <c r="QDF41" s="543"/>
      <c r="QDG41" s="543"/>
      <c r="QDH41" s="543"/>
      <c r="QDI41" s="543"/>
      <c r="QDJ41" s="543"/>
      <c r="QDK41" s="543"/>
      <c r="QDL41" s="543"/>
      <c r="QDM41" s="543"/>
      <c r="QDN41" s="543"/>
      <c r="QDO41" s="543"/>
      <c r="QDP41" s="543"/>
      <c r="QDQ41" s="543"/>
      <c r="QDR41" s="543"/>
      <c r="QDS41" s="543"/>
      <c r="QDT41" s="543"/>
      <c r="QDU41" s="543"/>
      <c r="QDV41" s="543"/>
      <c r="QDW41" s="543"/>
      <c r="QDX41" s="543"/>
      <c r="QDY41" s="543"/>
      <c r="QDZ41" s="543"/>
      <c r="QEA41" s="543"/>
      <c r="QEB41" s="543"/>
      <c r="QEC41" s="543"/>
      <c r="QED41" s="543"/>
      <c r="QEE41" s="543"/>
      <c r="QEF41" s="543"/>
      <c r="QEG41" s="543"/>
      <c r="QEH41" s="543"/>
      <c r="QEI41" s="543"/>
      <c r="QEJ41" s="543"/>
      <c r="QEK41" s="543"/>
      <c r="QEL41" s="543"/>
      <c r="QEM41" s="543"/>
      <c r="QEN41" s="543"/>
      <c r="QEO41" s="543"/>
      <c r="QEP41" s="543"/>
      <c r="QEQ41" s="543"/>
      <c r="QER41" s="543"/>
      <c r="QES41" s="543"/>
      <c r="QET41" s="543"/>
      <c r="QEU41" s="543"/>
      <c r="QEV41" s="543"/>
      <c r="QEW41" s="543"/>
      <c r="QEX41" s="543"/>
      <c r="QEY41" s="543"/>
      <c r="QEZ41" s="543"/>
      <c r="QFA41" s="543"/>
      <c r="QFB41" s="543"/>
      <c r="QFC41" s="543"/>
      <c r="QFD41" s="543"/>
      <c r="QFE41" s="543"/>
      <c r="QFF41" s="543"/>
      <c r="QFG41" s="543"/>
      <c r="QFH41" s="543"/>
      <c r="QFI41" s="543"/>
      <c r="QFJ41" s="543"/>
      <c r="QFK41" s="543"/>
      <c r="QFL41" s="543"/>
      <c r="QFM41" s="543"/>
      <c r="QFN41" s="543"/>
      <c r="QFO41" s="543"/>
      <c r="QFP41" s="543"/>
      <c r="QFQ41" s="543"/>
      <c r="QFR41" s="543"/>
      <c r="QFS41" s="543"/>
      <c r="QFT41" s="543"/>
      <c r="QFU41" s="543"/>
      <c r="QFV41" s="543"/>
      <c r="QFW41" s="543"/>
      <c r="QFX41" s="543"/>
      <c r="QFY41" s="543"/>
      <c r="QFZ41" s="543"/>
      <c r="QGA41" s="543"/>
      <c r="QGB41" s="543"/>
      <c r="QGC41" s="543"/>
      <c r="QGD41" s="543"/>
      <c r="QGE41" s="543"/>
      <c r="QGF41" s="543"/>
      <c r="QGG41" s="543"/>
      <c r="QGH41" s="543"/>
      <c r="QGI41" s="543"/>
      <c r="QGJ41" s="543"/>
      <c r="QGK41" s="543"/>
      <c r="QGL41" s="543"/>
      <c r="QGM41" s="543"/>
      <c r="QGN41" s="543"/>
      <c r="QGO41" s="543"/>
      <c r="QGP41" s="543"/>
      <c r="QGQ41" s="543"/>
      <c r="QGR41" s="543"/>
      <c r="QGS41" s="543"/>
      <c r="QGT41" s="543"/>
      <c r="QGU41" s="543"/>
      <c r="QGV41" s="543"/>
      <c r="QGW41" s="543"/>
      <c r="QGX41" s="543"/>
      <c r="QGY41" s="543"/>
      <c r="QGZ41" s="543"/>
      <c r="QHA41" s="543"/>
      <c r="QHB41" s="543"/>
      <c r="QHC41" s="543"/>
      <c r="QHD41" s="543"/>
      <c r="QHE41" s="543"/>
      <c r="QHF41" s="543"/>
      <c r="QHG41" s="543"/>
      <c r="QHH41" s="543"/>
      <c r="QHI41" s="543"/>
      <c r="QHJ41" s="543"/>
      <c r="QHK41" s="543"/>
      <c r="QHL41" s="543"/>
      <c r="QHM41" s="543"/>
      <c r="QHN41" s="543"/>
      <c r="QHO41" s="543"/>
      <c r="QHP41" s="543"/>
      <c r="QHQ41" s="543"/>
      <c r="QHR41" s="543"/>
      <c r="QHS41" s="543"/>
      <c r="QHT41" s="543"/>
      <c r="QHU41" s="543"/>
      <c r="QHV41" s="543"/>
      <c r="QHW41" s="543"/>
      <c r="QHX41" s="543"/>
      <c r="QHY41" s="543"/>
      <c r="QHZ41" s="543"/>
      <c r="QIA41" s="543"/>
      <c r="QIB41" s="543"/>
      <c r="QIC41" s="543"/>
      <c r="QID41" s="543"/>
      <c r="QIE41" s="543"/>
      <c r="QIF41" s="543"/>
      <c r="QIG41" s="543"/>
      <c r="QIH41" s="543"/>
      <c r="QII41" s="543"/>
      <c r="QIJ41" s="543"/>
      <c r="QIK41" s="543"/>
      <c r="QIL41" s="543"/>
      <c r="QIM41" s="543"/>
      <c r="QIN41" s="543"/>
      <c r="QIO41" s="543"/>
      <c r="QIP41" s="543"/>
      <c r="QIQ41" s="543"/>
      <c r="QIR41" s="543"/>
      <c r="QIS41" s="543"/>
      <c r="QIT41" s="543"/>
      <c r="QIU41" s="543"/>
      <c r="QIV41" s="543"/>
      <c r="QIW41" s="543"/>
      <c r="QIX41" s="543"/>
      <c r="QIY41" s="543"/>
      <c r="QIZ41" s="543"/>
      <c r="QJA41" s="543"/>
      <c r="QJB41" s="543"/>
      <c r="QJC41" s="543"/>
      <c r="QJD41" s="543"/>
      <c r="QJE41" s="543"/>
      <c r="QJF41" s="543"/>
      <c r="QJG41" s="543"/>
      <c r="QJH41" s="543"/>
      <c r="QJI41" s="543"/>
      <c r="QJJ41" s="543"/>
      <c r="QJK41" s="543"/>
      <c r="QJL41" s="543"/>
      <c r="QJM41" s="543"/>
      <c r="QJN41" s="543"/>
      <c r="QJO41" s="543"/>
      <c r="QJP41" s="543"/>
      <c r="QJQ41" s="543"/>
      <c r="QJR41" s="543"/>
      <c r="QJS41" s="543"/>
      <c r="QJT41" s="543"/>
      <c r="QJU41" s="543"/>
      <c r="QJV41" s="543"/>
      <c r="QJW41" s="543"/>
      <c r="QJX41" s="543"/>
      <c r="QJY41" s="543"/>
      <c r="QJZ41" s="543"/>
      <c r="QKA41" s="543"/>
      <c r="QKB41" s="543"/>
      <c r="QKC41" s="543"/>
      <c r="QKD41" s="543"/>
      <c r="QKE41" s="543"/>
      <c r="QKF41" s="543"/>
      <c r="QKG41" s="543"/>
      <c r="QKH41" s="543"/>
      <c r="QKI41" s="543"/>
      <c r="QKJ41" s="543"/>
      <c r="QKK41" s="543"/>
      <c r="QKL41" s="543"/>
      <c r="QKM41" s="543"/>
      <c r="QKN41" s="543"/>
      <c r="QKO41" s="543"/>
      <c r="QKP41" s="543"/>
      <c r="QKQ41" s="543"/>
      <c r="QKR41" s="543"/>
      <c r="QKS41" s="543"/>
      <c r="QKT41" s="543"/>
      <c r="QKU41" s="543"/>
      <c r="QKV41" s="543"/>
      <c r="QKW41" s="543"/>
      <c r="QKX41" s="543"/>
      <c r="QKY41" s="543"/>
      <c r="QKZ41" s="543"/>
      <c r="QLA41" s="543"/>
      <c r="QLB41" s="543"/>
      <c r="QLC41" s="543"/>
      <c r="QLD41" s="543"/>
      <c r="QLE41" s="543"/>
      <c r="QLF41" s="543"/>
      <c r="QLG41" s="543"/>
      <c r="QLH41" s="543"/>
      <c r="QLI41" s="543"/>
      <c r="QLJ41" s="543"/>
      <c r="QLK41" s="543"/>
      <c r="QLL41" s="543"/>
      <c r="QLM41" s="543"/>
      <c r="QLN41" s="543"/>
      <c r="QLO41" s="543"/>
      <c r="QLP41" s="543"/>
      <c r="QLQ41" s="543"/>
      <c r="QLR41" s="543"/>
      <c r="QLS41" s="543"/>
      <c r="QLT41" s="543"/>
      <c r="QLU41" s="543"/>
      <c r="QLV41" s="543"/>
      <c r="QLW41" s="543"/>
      <c r="QLX41" s="543"/>
      <c r="QLY41" s="543"/>
      <c r="QLZ41" s="543"/>
      <c r="QMA41" s="543"/>
      <c r="QMB41" s="543"/>
      <c r="QMC41" s="543"/>
      <c r="QMD41" s="543"/>
      <c r="QME41" s="543"/>
      <c r="QMF41" s="543"/>
      <c r="QMG41" s="543"/>
      <c r="QMH41" s="543"/>
      <c r="QMI41" s="543"/>
      <c r="QMJ41" s="543"/>
      <c r="QMK41" s="543"/>
      <c r="QML41" s="543"/>
      <c r="QMM41" s="543"/>
      <c r="QMN41" s="543"/>
      <c r="QMO41" s="543"/>
      <c r="QMP41" s="543"/>
      <c r="QMQ41" s="543"/>
      <c r="QMR41" s="543"/>
      <c r="QMS41" s="543"/>
      <c r="QMT41" s="543"/>
      <c r="QMU41" s="543"/>
      <c r="QMV41" s="543"/>
      <c r="QMW41" s="543"/>
      <c r="QMX41" s="543"/>
      <c r="QMY41" s="543"/>
      <c r="QMZ41" s="543"/>
      <c r="QNA41" s="543"/>
      <c r="QNB41" s="543"/>
      <c r="QNC41" s="543"/>
      <c r="QND41" s="543"/>
      <c r="QNE41" s="543"/>
      <c r="QNF41" s="543"/>
      <c r="QNG41" s="543"/>
      <c r="QNH41" s="543"/>
      <c r="QNI41" s="543"/>
      <c r="QNJ41" s="543"/>
      <c r="QNK41" s="543"/>
      <c r="QNL41" s="543"/>
      <c r="QNM41" s="543"/>
      <c r="QNN41" s="543"/>
      <c r="QNO41" s="543"/>
      <c r="QNP41" s="543"/>
      <c r="QNQ41" s="543"/>
      <c r="QNR41" s="543"/>
      <c r="QNS41" s="543"/>
      <c r="QNT41" s="543"/>
      <c r="QNU41" s="543"/>
      <c r="QNV41" s="543"/>
      <c r="QNW41" s="543"/>
      <c r="QNX41" s="543"/>
      <c r="QNY41" s="543"/>
      <c r="QNZ41" s="543"/>
      <c r="QOA41" s="543"/>
      <c r="QOB41" s="543"/>
      <c r="QOC41" s="543"/>
      <c r="QOD41" s="543"/>
      <c r="QOE41" s="543"/>
      <c r="QOF41" s="543"/>
      <c r="QOG41" s="543"/>
      <c r="QOH41" s="543"/>
      <c r="QOI41" s="543"/>
      <c r="QOJ41" s="543"/>
      <c r="QOK41" s="543"/>
      <c r="QOL41" s="543"/>
      <c r="QOM41" s="543"/>
      <c r="QON41" s="543"/>
      <c r="QOO41" s="543"/>
      <c r="QOP41" s="543"/>
      <c r="QOQ41" s="543"/>
      <c r="QOR41" s="543"/>
      <c r="QOS41" s="543"/>
      <c r="QOT41" s="543"/>
      <c r="QOU41" s="543"/>
      <c r="QOV41" s="543"/>
      <c r="QOW41" s="543"/>
      <c r="QOX41" s="543"/>
      <c r="QOY41" s="543"/>
      <c r="QOZ41" s="543"/>
      <c r="QPA41" s="543"/>
      <c r="QPB41" s="543"/>
      <c r="QPC41" s="543"/>
      <c r="QPD41" s="543"/>
      <c r="QPE41" s="543"/>
      <c r="QPF41" s="543"/>
      <c r="QPG41" s="543"/>
      <c r="QPH41" s="543"/>
      <c r="QPI41" s="543"/>
      <c r="QPJ41" s="543"/>
      <c r="QPK41" s="543"/>
      <c r="QPL41" s="543"/>
      <c r="QPM41" s="543"/>
      <c r="QPN41" s="543"/>
      <c r="QPO41" s="543"/>
      <c r="QPP41" s="543"/>
      <c r="QPQ41" s="543"/>
      <c r="QPR41" s="543"/>
      <c r="QPS41" s="543"/>
      <c r="QPT41" s="543"/>
      <c r="QPU41" s="543"/>
      <c r="QPV41" s="543"/>
      <c r="QPW41" s="543"/>
      <c r="QPX41" s="543"/>
      <c r="QPY41" s="543"/>
      <c r="QPZ41" s="543"/>
      <c r="QQA41" s="543"/>
      <c r="QQB41" s="543"/>
      <c r="QQC41" s="543"/>
      <c r="QQD41" s="543"/>
      <c r="QQE41" s="543"/>
      <c r="QQF41" s="543"/>
      <c r="QQG41" s="543"/>
      <c r="QQH41" s="543"/>
      <c r="QQI41" s="543"/>
      <c r="QQJ41" s="543"/>
      <c r="QQK41" s="543"/>
      <c r="QQL41" s="543"/>
      <c r="QQM41" s="543"/>
      <c r="QQN41" s="543"/>
      <c r="QQO41" s="543"/>
      <c r="QQP41" s="543"/>
      <c r="QQQ41" s="543"/>
      <c r="QQR41" s="543"/>
      <c r="QQS41" s="543"/>
      <c r="QQT41" s="543"/>
      <c r="QQU41" s="543"/>
      <c r="QQV41" s="543"/>
      <c r="QQW41" s="543"/>
      <c r="QQX41" s="543"/>
      <c r="QQY41" s="543"/>
      <c r="QQZ41" s="543"/>
      <c r="QRA41" s="543"/>
      <c r="QRB41" s="543"/>
      <c r="QRC41" s="543"/>
      <c r="QRD41" s="543"/>
      <c r="QRE41" s="543"/>
      <c r="QRF41" s="543"/>
      <c r="QRG41" s="543"/>
      <c r="QRH41" s="543"/>
      <c r="QRI41" s="543"/>
      <c r="QRJ41" s="543"/>
      <c r="QRK41" s="543"/>
      <c r="QRL41" s="543"/>
      <c r="QRM41" s="543"/>
      <c r="QRN41" s="543"/>
      <c r="QRO41" s="543"/>
      <c r="QRP41" s="543"/>
      <c r="QRQ41" s="543"/>
      <c r="QRR41" s="543"/>
      <c r="QRS41" s="543"/>
      <c r="QRT41" s="543"/>
      <c r="QRU41" s="543"/>
      <c r="QRV41" s="543"/>
      <c r="QRW41" s="543"/>
      <c r="QRX41" s="543"/>
      <c r="QRY41" s="543"/>
      <c r="QRZ41" s="543"/>
      <c r="QSA41" s="543"/>
      <c r="QSB41" s="543"/>
      <c r="QSC41" s="543"/>
      <c r="QSD41" s="543"/>
      <c r="QSE41" s="543"/>
      <c r="QSF41" s="543"/>
      <c r="QSG41" s="543"/>
      <c r="QSH41" s="543"/>
      <c r="QSI41" s="543"/>
      <c r="QSJ41" s="543"/>
      <c r="QSK41" s="543"/>
      <c r="QSL41" s="543"/>
      <c r="QSM41" s="543"/>
      <c r="QSN41" s="543"/>
      <c r="QSO41" s="543"/>
      <c r="QSP41" s="543"/>
      <c r="QSQ41" s="543"/>
      <c r="QSR41" s="543"/>
      <c r="QSS41" s="543"/>
      <c r="QST41" s="543"/>
      <c r="QSU41" s="543"/>
      <c r="QSV41" s="543"/>
      <c r="QSW41" s="543"/>
      <c r="QSX41" s="543"/>
      <c r="QSY41" s="543"/>
      <c r="QSZ41" s="543"/>
      <c r="QTA41" s="543"/>
      <c r="QTB41" s="543"/>
      <c r="QTC41" s="543"/>
      <c r="QTD41" s="543"/>
      <c r="QTE41" s="543"/>
      <c r="QTF41" s="543"/>
      <c r="QTG41" s="543"/>
      <c r="QTH41" s="543"/>
      <c r="QTI41" s="543"/>
      <c r="QTJ41" s="543"/>
      <c r="QTK41" s="543"/>
      <c r="QTL41" s="543"/>
      <c r="QTM41" s="543"/>
      <c r="QTN41" s="543"/>
      <c r="QTO41" s="543"/>
      <c r="QTP41" s="543"/>
      <c r="QTQ41" s="543"/>
      <c r="QTR41" s="543"/>
      <c r="QTS41" s="543"/>
      <c r="QTT41" s="543"/>
      <c r="QTU41" s="543"/>
      <c r="QTV41" s="543"/>
      <c r="QTW41" s="543"/>
      <c r="QTX41" s="543"/>
      <c r="QTY41" s="543"/>
      <c r="QTZ41" s="543"/>
      <c r="QUA41" s="543"/>
      <c r="QUB41" s="543"/>
      <c r="QUC41" s="543"/>
      <c r="QUD41" s="543"/>
      <c r="QUE41" s="543"/>
      <c r="QUF41" s="543"/>
      <c r="QUG41" s="543"/>
      <c r="QUH41" s="543"/>
      <c r="QUI41" s="543"/>
      <c r="QUJ41" s="543"/>
      <c r="QUK41" s="543"/>
      <c r="QUL41" s="543"/>
      <c r="QUM41" s="543"/>
      <c r="QUN41" s="543"/>
      <c r="QUO41" s="543"/>
      <c r="QUP41" s="543"/>
      <c r="QUQ41" s="543"/>
      <c r="QUR41" s="543"/>
      <c r="QUS41" s="543"/>
      <c r="QUT41" s="543"/>
      <c r="QUU41" s="543"/>
      <c r="QUV41" s="543"/>
      <c r="QUW41" s="543"/>
      <c r="QUX41" s="543"/>
      <c r="QUY41" s="543"/>
      <c r="QUZ41" s="543"/>
      <c r="QVA41" s="543"/>
      <c r="QVB41" s="543"/>
      <c r="QVC41" s="543"/>
      <c r="QVD41" s="543"/>
      <c r="QVE41" s="543"/>
      <c r="QVF41" s="543"/>
      <c r="QVG41" s="543"/>
      <c r="QVH41" s="543"/>
      <c r="QVI41" s="543"/>
      <c r="QVJ41" s="543"/>
      <c r="QVK41" s="543"/>
      <c r="QVL41" s="543"/>
      <c r="QVM41" s="543"/>
      <c r="QVN41" s="543"/>
      <c r="QVO41" s="543"/>
      <c r="QVP41" s="543"/>
      <c r="QVQ41" s="543"/>
      <c r="QVR41" s="543"/>
      <c r="QVS41" s="543"/>
      <c r="QVT41" s="543"/>
      <c r="QVU41" s="543"/>
      <c r="QVV41" s="543"/>
      <c r="QVW41" s="543"/>
      <c r="QVX41" s="543"/>
      <c r="QVY41" s="543"/>
      <c r="QVZ41" s="543"/>
      <c r="QWA41" s="543"/>
      <c r="QWB41" s="543"/>
      <c r="QWC41" s="543"/>
      <c r="QWD41" s="543"/>
      <c r="QWE41" s="543"/>
      <c r="QWF41" s="543"/>
      <c r="QWG41" s="543"/>
      <c r="QWH41" s="543"/>
      <c r="QWI41" s="543"/>
      <c r="QWJ41" s="543"/>
      <c r="QWK41" s="543"/>
      <c r="QWL41" s="543"/>
      <c r="QWM41" s="543"/>
      <c r="QWN41" s="543"/>
      <c r="QWO41" s="543"/>
      <c r="QWP41" s="543"/>
      <c r="QWQ41" s="543"/>
      <c r="QWR41" s="543"/>
      <c r="QWS41" s="543"/>
      <c r="QWT41" s="543"/>
      <c r="QWU41" s="543"/>
      <c r="QWV41" s="543"/>
      <c r="QWW41" s="543"/>
      <c r="QWX41" s="543"/>
      <c r="QWY41" s="543"/>
      <c r="QWZ41" s="543"/>
      <c r="QXA41" s="543"/>
      <c r="QXB41" s="543"/>
      <c r="QXC41" s="543"/>
      <c r="QXD41" s="543"/>
      <c r="QXE41" s="543"/>
      <c r="QXF41" s="543"/>
      <c r="QXG41" s="543"/>
      <c r="QXH41" s="543"/>
      <c r="QXI41" s="543"/>
      <c r="QXJ41" s="543"/>
      <c r="QXK41" s="543"/>
      <c r="QXL41" s="543"/>
      <c r="QXM41" s="543"/>
      <c r="QXN41" s="543"/>
      <c r="QXO41" s="543"/>
      <c r="QXP41" s="543"/>
      <c r="QXQ41" s="543"/>
      <c r="QXR41" s="543"/>
      <c r="QXS41" s="543"/>
      <c r="QXT41" s="543"/>
      <c r="QXU41" s="543"/>
      <c r="QXV41" s="543"/>
      <c r="QXW41" s="543"/>
      <c r="QXX41" s="543"/>
      <c r="QXY41" s="543"/>
      <c r="QXZ41" s="543"/>
      <c r="QYA41" s="543"/>
      <c r="QYB41" s="543"/>
      <c r="QYC41" s="543"/>
      <c r="QYD41" s="543"/>
      <c r="QYE41" s="543"/>
      <c r="QYF41" s="543"/>
      <c r="QYG41" s="543"/>
      <c r="QYH41" s="543"/>
      <c r="QYI41" s="543"/>
      <c r="QYJ41" s="543"/>
      <c r="QYK41" s="543"/>
      <c r="QYL41" s="543"/>
      <c r="QYM41" s="543"/>
      <c r="QYN41" s="543"/>
      <c r="QYO41" s="543"/>
      <c r="QYP41" s="543"/>
      <c r="QYQ41" s="543"/>
      <c r="QYR41" s="543"/>
      <c r="QYS41" s="543"/>
      <c r="QYT41" s="543"/>
      <c r="QYU41" s="543"/>
      <c r="QYV41" s="543"/>
      <c r="QYW41" s="543"/>
      <c r="QYX41" s="543"/>
      <c r="QYY41" s="543"/>
      <c r="QYZ41" s="543"/>
      <c r="QZA41" s="543"/>
      <c r="QZB41" s="543"/>
      <c r="QZC41" s="543"/>
      <c r="QZD41" s="543"/>
      <c r="QZE41" s="543"/>
      <c r="QZF41" s="543"/>
      <c r="QZG41" s="543"/>
      <c r="QZH41" s="543"/>
      <c r="QZI41" s="543"/>
      <c r="QZJ41" s="543"/>
      <c r="QZK41" s="543"/>
      <c r="QZL41" s="543"/>
      <c r="QZM41" s="543"/>
      <c r="QZN41" s="543"/>
      <c r="QZO41" s="543"/>
      <c r="QZP41" s="543"/>
      <c r="QZQ41" s="543"/>
      <c r="QZR41" s="543"/>
      <c r="QZS41" s="543"/>
      <c r="QZT41" s="543"/>
      <c r="QZU41" s="543"/>
      <c r="QZV41" s="543"/>
      <c r="QZW41" s="543"/>
      <c r="QZX41" s="543"/>
      <c r="QZY41" s="543"/>
      <c r="QZZ41" s="543"/>
      <c r="RAA41" s="543"/>
      <c r="RAB41" s="543"/>
      <c r="RAC41" s="543"/>
      <c r="RAD41" s="543"/>
      <c r="RAE41" s="543"/>
      <c r="RAF41" s="543"/>
      <c r="RAG41" s="543"/>
      <c r="RAH41" s="543"/>
      <c r="RAI41" s="543"/>
      <c r="RAJ41" s="543"/>
      <c r="RAK41" s="543"/>
      <c r="RAL41" s="543"/>
      <c r="RAM41" s="543"/>
      <c r="RAN41" s="543"/>
      <c r="RAO41" s="543"/>
      <c r="RAP41" s="543"/>
      <c r="RAQ41" s="543"/>
      <c r="RAR41" s="543"/>
      <c r="RAS41" s="543"/>
      <c r="RAT41" s="543"/>
      <c r="RAU41" s="543"/>
      <c r="RAV41" s="543"/>
      <c r="RAW41" s="543"/>
      <c r="RAX41" s="543"/>
      <c r="RAY41" s="543"/>
      <c r="RAZ41" s="543"/>
      <c r="RBA41" s="543"/>
      <c r="RBB41" s="543"/>
      <c r="RBC41" s="543"/>
      <c r="RBD41" s="543"/>
      <c r="RBE41" s="543"/>
      <c r="RBF41" s="543"/>
      <c r="RBG41" s="543"/>
      <c r="RBH41" s="543"/>
      <c r="RBI41" s="543"/>
      <c r="RBJ41" s="543"/>
      <c r="RBK41" s="543"/>
      <c r="RBL41" s="543"/>
      <c r="RBM41" s="543"/>
      <c r="RBN41" s="543"/>
      <c r="RBO41" s="543"/>
      <c r="RBP41" s="543"/>
      <c r="RBQ41" s="543"/>
      <c r="RBR41" s="543"/>
      <c r="RBS41" s="543"/>
      <c r="RBT41" s="543"/>
      <c r="RBU41" s="543"/>
      <c r="RBV41" s="543"/>
      <c r="RBW41" s="543"/>
      <c r="RBX41" s="543"/>
      <c r="RBY41" s="543"/>
      <c r="RBZ41" s="543"/>
      <c r="RCA41" s="543"/>
      <c r="RCB41" s="543"/>
      <c r="RCC41" s="543"/>
      <c r="RCD41" s="543"/>
      <c r="RCE41" s="543"/>
      <c r="RCF41" s="543"/>
      <c r="RCG41" s="543"/>
      <c r="RCH41" s="543"/>
      <c r="RCI41" s="543"/>
      <c r="RCJ41" s="543"/>
      <c r="RCK41" s="543"/>
      <c r="RCL41" s="543"/>
      <c r="RCM41" s="543"/>
      <c r="RCN41" s="543"/>
      <c r="RCO41" s="543"/>
      <c r="RCP41" s="543"/>
      <c r="RCQ41" s="543"/>
      <c r="RCR41" s="543"/>
      <c r="RCS41" s="543"/>
      <c r="RCT41" s="543"/>
      <c r="RCU41" s="543"/>
      <c r="RCV41" s="543"/>
      <c r="RCW41" s="543"/>
      <c r="RCX41" s="543"/>
      <c r="RCY41" s="543"/>
      <c r="RCZ41" s="543"/>
      <c r="RDA41" s="543"/>
      <c r="RDB41" s="543"/>
      <c r="RDC41" s="543"/>
      <c r="RDD41" s="543"/>
      <c r="RDE41" s="543"/>
      <c r="RDF41" s="543"/>
      <c r="RDG41" s="543"/>
      <c r="RDH41" s="543"/>
      <c r="RDI41" s="543"/>
      <c r="RDJ41" s="543"/>
      <c r="RDK41" s="543"/>
      <c r="RDL41" s="543"/>
      <c r="RDM41" s="543"/>
      <c r="RDN41" s="543"/>
      <c r="RDO41" s="543"/>
      <c r="RDP41" s="543"/>
      <c r="RDQ41" s="543"/>
      <c r="RDR41" s="543"/>
      <c r="RDS41" s="543"/>
      <c r="RDT41" s="543"/>
      <c r="RDU41" s="543"/>
      <c r="RDV41" s="543"/>
      <c r="RDW41" s="543"/>
      <c r="RDX41" s="543"/>
      <c r="RDY41" s="543"/>
      <c r="RDZ41" s="543"/>
      <c r="REA41" s="543"/>
      <c r="REB41" s="543"/>
      <c r="REC41" s="543"/>
      <c r="RED41" s="543"/>
      <c r="REE41" s="543"/>
      <c r="REF41" s="543"/>
      <c r="REG41" s="543"/>
      <c r="REH41" s="543"/>
      <c r="REI41" s="543"/>
      <c r="REJ41" s="543"/>
      <c r="REK41" s="543"/>
      <c r="REL41" s="543"/>
      <c r="REM41" s="543"/>
      <c r="REN41" s="543"/>
      <c r="REO41" s="543"/>
      <c r="REP41" s="543"/>
      <c r="REQ41" s="543"/>
      <c r="RER41" s="543"/>
      <c r="RES41" s="543"/>
      <c r="RET41" s="543"/>
      <c r="REU41" s="543"/>
      <c r="REV41" s="543"/>
      <c r="REW41" s="543"/>
      <c r="REX41" s="543"/>
      <c r="REY41" s="543"/>
      <c r="REZ41" s="543"/>
      <c r="RFA41" s="543"/>
      <c r="RFB41" s="543"/>
      <c r="RFC41" s="543"/>
      <c r="RFD41" s="543"/>
      <c r="RFE41" s="543"/>
      <c r="RFF41" s="543"/>
      <c r="RFG41" s="543"/>
      <c r="RFH41" s="543"/>
      <c r="RFI41" s="543"/>
      <c r="RFJ41" s="543"/>
      <c r="RFK41" s="543"/>
      <c r="RFL41" s="543"/>
      <c r="RFM41" s="543"/>
      <c r="RFN41" s="543"/>
      <c r="RFO41" s="543"/>
      <c r="RFP41" s="543"/>
      <c r="RFQ41" s="543"/>
      <c r="RFR41" s="543"/>
      <c r="RFS41" s="543"/>
      <c r="RFT41" s="543"/>
      <c r="RFU41" s="543"/>
      <c r="RFV41" s="543"/>
      <c r="RFW41" s="543"/>
      <c r="RFX41" s="543"/>
      <c r="RFY41" s="543"/>
      <c r="RFZ41" s="543"/>
      <c r="RGA41" s="543"/>
      <c r="RGB41" s="543"/>
      <c r="RGC41" s="543"/>
      <c r="RGD41" s="543"/>
      <c r="RGE41" s="543"/>
      <c r="RGF41" s="543"/>
      <c r="RGG41" s="543"/>
      <c r="RGH41" s="543"/>
      <c r="RGI41" s="543"/>
      <c r="RGJ41" s="543"/>
      <c r="RGK41" s="543"/>
      <c r="RGL41" s="543"/>
      <c r="RGM41" s="543"/>
      <c r="RGN41" s="543"/>
      <c r="RGO41" s="543"/>
      <c r="RGP41" s="543"/>
      <c r="RGQ41" s="543"/>
      <c r="RGR41" s="543"/>
      <c r="RGS41" s="543"/>
      <c r="RGT41" s="543"/>
      <c r="RGU41" s="543"/>
      <c r="RGV41" s="543"/>
      <c r="RGW41" s="543"/>
      <c r="RGX41" s="543"/>
      <c r="RGY41" s="543"/>
      <c r="RGZ41" s="543"/>
      <c r="RHA41" s="543"/>
      <c r="RHB41" s="543"/>
      <c r="RHC41" s="543"/>
      <c r="RHD41" s="543"/>
      <c r="RHE41" s="543"/>
      <c r="RHF41" s="543"/>
      <c r="RHG41" s="543"/>
      <c r="RHH41" s="543"/>
      <c r="RHI41" s="543"/>
      <c r="RHJ41" s="543"/>
      <c r="RHK41" s="543"/>
      <c r="RHL41" s="543"/>
      <c r="RHM41" s="543"/>
      <c r="RHN41" s="543"/>
      <c r="RHO41" s="543"/>
      <c r="RHP41" s="543"/>
      <c r="RHQ41" s="543"/>
      <c r="RHR41" s="543"/>
      <c r="RHS41" s="543"/>
      <c r="RHT41" s="543"/>
      <c r="RHU41" s="543"/>
      <c r="RHV41" s="543"/>
      <c r="RHW41" s="543"/>
      <c r="RHX41" s="543"/>
      <c r="RHY41" s="543"/>
      <c r="RHZ41" s="543"/>
      <c r="RIA41" s="543"/>
      <c r="RIB41" s="543"/>
      <c r="RIC41" s="543"/>
      <c r="RID41" s="543"/>
      <c r="RIE41" s="543"/>
      <c r="RIF41" s="543"/>
      <c r="RIG41" s="543"/>
      <c r="RIH41" s="543"/>
      <c r="RII41" s="543"/>
      <c r="RIJ41" s="543"/>
      <c r="RIK41" s="543"/>
      <c r="RIL41" s="543"/>
      <c r="RIM41" s="543"/>
      <c r="RIN41" s="543"/>
      <c r="RIO41" s="543"/>
      <c r="RIP41" s="543"/>
      <c r="RIQ41" s="543"/>
      <c r="RIR41" s="543"/>
      <c r="RIS41" s="543"/>
      <c r="RIT41" s="543"/>
      <c r="RIU41" s="543"/>
      <c r="RIV41" s="543"/>
      <c r="RIW41" s="543"/>
      <c r="RIX41" s="543"/>
      <c r="RIY41" s="543"/>
      <c r="RIZ41" s="543"/>
      <c r="RJA41" s="543"/>
      <c r="RJB41" s="543"/>
      <c r="RJC41" s="543"/>
      <c r="RJD41" s="543"/>
      <c r="RJE41" s="543"/>
      <c r="RJF41" s="543"/>
      <c r="RJG41" s="543"/>
      <c r="RJH41" s="543"/>
      <c r="RJI41" s="543"/>
      <c r="RJJ41" s="543"/>
      <c r="RJK41" s="543"/>
      <c r="RJL41" s="543"/>
      <c r="RJM41" s="543"/>
      <c r="RJN41" s="543"/>
      <c r="RJO41" s="543"/>
      <c r="RJP41" s="543"/>
      <c r="RJQ41" s="543"/>
      <c r="RJR41" s="543"/>
      <c r="RJS41" s="543"/>
      <c r="RJT41" s="543"/>
      <c r="RJU41" s="543"/>
      <c r="RJV41" s="543"/>
      <c r="RJW41" s="543"/>
      <c r="RJX41" s="543"/>
      <c r="RJY41" s="543"/>
      <c r="RJZ41" s="543"/>
      <c r="RKA41" s="543"/>
      <c r="RKB41" s="543"/>
      <c r="RKC41" s="543"/>
      <c r="RKD41" s="543"/>
      <c r="RKE41" s="543"/>
      <c r="RKF41" s="543"/>
      <c r="RKG41" s="543"/>
      <c r="RKH41" s="543"/>
      <c r="RKI41" s="543"/>
      <c r="RKJ41" s="543"/>
      <c r="RKK41" s="543"/>
      <c r="RKL41" s="543"/>
      <c r="RKM41" s="543"/>
      <c r="RKN41" s="543"/>
      <c r="RKO41" s="543"/>
      <c r="RKP41" s="543"/>
      <c r="RKQ41" s="543"/>
      <c r="RKR41" s="543"/>
      <c r="RKS41" s="543"/>
      <c r="RKT41" s="543"/>
      <c r="RKU41" s="543"/>
      <c r="RKV41" s="543"/>
      <c r="RKW41" s="543"/>
      <c r="RKX41" s="543"/>
      <c r="RKY41" s="543"/>
      <c r="RKZ41" s="543"/>
      <c r="RLA41" s="543"/>
      <c r="RLB41" s="543"/>
      <c r="RLC41" s="543"/>
      <c r="RLD41" s="543"/>
      <c r="RLE41" s="543"/>
      <c r="RLF41" s="543"/>
      <c r="RLG41" s="543"/>
      <c r="RLH41" s="543"/>
      <c r="RLI41" s="543"/>
      <c r="RLJ41" s="543"/>
      <c r="RLK41" s="543"/>
      <c r="RLL41" s="543"/>
      <c r="RLM41" s="543"/>
      <c r="RLN41" s="543"/>
      <c r="RLO41" s="543"/>
      <c r="RLP41" s="543"/>
      <c r="RLQ41" s="543"/>
      <c r="RLR41" s="543"/>
      <c r="RLS41" s="543"/>
      <c r="RLT41" s="543"/>
      <c r="RLU41" s="543"/>
      <c r="RLV41" s="543"/>
      <c r="RLW41" s="543"/>
      <c r="RLX41" s="543"/>
      <c r="RLY41" s="543"/>
      <c r="RLZ41" s="543"/>
      <c r="RMA41" s="543"/>
      <c r="RMB41" s="543"/>
      <c r="RMC41" s="543"/>
      <c r="RMD41" s="543"/>
      <c r="RME41" s="543"/>
      <c r="RMF41" s="543"/>
      <c r="RMG41" s="543"/>
      <c r="RMH41" s="543"/>
      <c r="RMI41" s="543"/>
      <c r="RMJ41" s="543"/>
      <c r="RMK41" s="543"/>
      <c r="RML41" s="543"/>
      <c r="RMM41" s="543"/>
      <c r="RMN41" s="543"/>
      <c r="RMO41" s="543"/>
      <c r="RMP41" s="543"/>
      <c r="RMQ41" s="543"/>
      <c r="RMR41" s="543"/>
      <c r="RMS41" s="543"/>
      <c r="RMT41" s="543"/>
      <c r="RMU41" s="543"/>
      <c r="RMV41" s="543"/>
      <c r="RMW41" s="543"/>
      <c r="RMX41" s="543"/>
      <c r="RMY41" s="543"/>
      <c r="RMZ41" s="543"/>
      <c r="RNA41" s="543"/>
      <c r="RNB41" s="543"/>
      <c r="RNC41" s="543"/>
      <c r="RND41" s="543"/>
      <c r="RNE41" s="543"/>
      <c r="RNF41" s="543"/>
      <c r="RNG41" s="543"/>
      <c r="RNH41" s="543"/>
      <c r="RNI41" s="543"/>
      <c r="RNJ41" s="543"/>
      <c r="RNK41" s="543"/>
      <c r="RNL41" s="543"/>
      <c r="RNM41" s="543"/>
      <c r="RNN41" s="543"/>
      <c r="RNO41" s="543"/>
      <c r="RNP41" s="543"/>
      <c r="RNQ41" s="543"/>
      <c r="RNR41" s="543"/>
      <c r="RNS41" s="543"/>
      <c r="RNT41" s="543"/>
      <c r="RNU41" s="543"/>
      <c r="RNV41" s="543"/>
      <c r="RNW41" s="543"/>
      <c r="RNX41" s="543"/>
      <c r="RNY41" s="543"/>
      <c r="RNZ41" s="543"/>
      <c r="ROA41" s="543"/>
      <c r="ROB41" s="543"/>
      <c r="ROC41" s="543"/>
      <c r="ROD41" s="543"/>
      <c r="ROE41" s="543"/>
      <c r="ROF41" s="543"/>
      <c r="ROG41" s="543"/>
      <c r="ROH41" s="543"/>
      <c r="ROI41" s="543"/>
      <c r="ROJ41" s="543"/>
      <c r="ROK41" s="543"/>
      <c r="ROL41" s="543"/>
      <c r="ROM41" s="543"/>
      <c r="RON41" s="543"/>
      <c r="ROO41" s="543"/>
      <c r="ROP41" s="543"/>
      <c r="ROQ41" s="543"/>
      <c r="ROR41" s="543"/>
      <c r="ROS41" s="543"/>
      <c r="ROT41" s="543"/>
      <c r="ROU41" s="543"/>
      <c r="ROV41" s="543"/>
      <c r="ROW41" s="543"/>
      <c r="ROX41" s="543"/>
      <c r="ROY41" s="543"/>
      <c r="ROZ41" s="543"/>
      <c r="RPA41" s="543"/>
      <c r="RPB41" s="543"/>
      <c r="RPC41" s="543"/>
      <c r="RPD41" s="543"/>
      <c r="RPE41" s="543"/>
      <c r="RPF41" s="543"/>
      <c r="RPG41" s="543"/>
      <c r="RPH41" s="543"/>
      <c r="RPI41" s="543"/>
      <c r="RPJ41" s="543"/>
      <c r="RPK41" s="543"/>
      <c r="RPL41" s="543"/>
      <c r="RPM41" s="543"/>
      <c r="RPN41" s="543"/>
      <c r="RPO41" s="543"/>
      <c r="RPP41" s="543"/>
      <c r="RPQ41" s="543"/>
      <c r="RPR41" s="543"/>
      <c r="RPS41" s="543"/>
      <c r="RPT41" s="543"/>
      <c r="RPU41" s="543"/>
      <c r="RPV41" s="543"/>
      <c r="RPW41" s="543"/>
      <c r="RPX41" s="543"/>
      <c r="RPY41" s="543"/>
      <c r="RPZ41" s="543"/>
      <c r="RQA41" s="543"/>
      <c r="RQB41" s="543"/>
      <c r="RQC41" s="543"/>
      <c r="RQD41" s="543"/>
      <c r="RQE41" s="543"/>
      <c r="RQF41" s="543"/>
      <c r="RQG41" s="543"/>
      <c r="RQH41" s="543"/>
      <c r="RQI41" s="543"/>
      <c r="RQJ41" s="543"/>
      <c r="RQK41" s="543"/>
      <c r="RQL41" s="543"/>
      <c r="RQM41" s="543"/>
      <c r="RQN41" s="543"/>
      <c r="RQO41" s="543"/>
      <c r="RQP41" s="543"/>
      <c r="RQQ41" s="543"/>
      <c r="RQR41" s="543"/>
      <c r="RQS41" s="543"/>
      <c r="RQT41" s="543"/>
      <c r="RQU41" s="543"/>
      <c r="RQV41" s="543"/>
      <c r="RQW41" s="543"/>
      <c r="RQX41" s="543"/>
      <c r="RQY41" s="543"/>
      <c r="RQZ41" s="543"/>
      <c r="RRA41" s="543"/>
      <c r="RRB41" s="543"/>
      <c r="RRC41" s="543"/>
      <c r="RRD41" s="543"/>
      <c r="RRE41" s="543"/>
      <c r="RRF41" s="543"/>
      <c r="RRG41" s="543"/>
      <c r="RRH41" s="543"/>
      <c r="RRI41" s="543"/>
      <c r="RRJ41" s="543"/>
      <c r="RRK41" s="543"/>
      <c r="RRL41" s="543"/>
      <c r="RRM41" s="543"/>
      <c r="RRN41" s="543"/>
      <c r="RRO41" s="543"/>
      <c r="RRP41" s="543"/>
      <c r="RRQ41" s="543"/>
      <c r="RRR41" s="543"/>
      <c r="RRS41" s="543"/>
      <c r="RRT41" s="543"/>
      <c r="RRU41" s="543"/>
      <c r="RRV41" s="543"/>
      <c r="RRW41" s="543"/>
      <c r="RRX41" s="543"/>
      <c r="RRY41" s="543"/>
      <c r="RRZ41" s="543"/>
      <c r="RSA41" s="543"/>
      <c r="RSB41" s="543"/>
      <c r="RSC41" s="543"/>
      <c r="RSD41" s="543"/>
      <c r="RSE41" s="543"/>
      <c r="RSF41" s="543"/>
      <c r="RSG41" s="543"/>
      <c r="RSH41" s="543"/>
      <c r="RSI41" s="543"/>
      <c r="RSJ41" s="543"/>
      <c r="RSK41" s="543"/>
      <c r="RSL41" s="543"/>
      <c r="RSM41" s="543"/>
      <c r="RSN41" s="543"/>
      <c r="RSO41" s="543"/>
      <c r="RSP41" s="543"/>
      <c r="RSQ41" s="543"/>
      <c r="RSR41" s="543"/>
      <c r="RSS41" s="543"/>
      <c r="RST41" s="543"/>
      <c r="RSU41" s="543"/>
      <c r="RSV41" s="543"/>
      <c r="RSW41" s="543"/>
      <c r="RSX41" s="543"/>
      <c r="RSY41" s="543"/>
      <c r="RSZ41" s="543"/>
      <c r="RTA41" s="543"/>
      <c r="RTB41" s="543"/>
      <c r="RTC41" s="543"/>
      <c r="RTD41" s="543"/>
      <c r="RTE41" s="543"/>
      <c r="RTF41" s="543"/>
      <c r="RTG41" s="543"/>
      <c r="RTH41" s="543"/>
      <c r="RTI41" s="543"/>
      <c r="RTJ41" s="543"/>
      <c r="RTK41" s="543"/>
      <c r="RTL41" s="543"/>
      <c r="RTM41" s="543"/>
      <c r="RTN41" s="543"/>
      <c r="RTO41" s="543"/>
      <c r="RTP41" s="543"/>
      <c r="RTQ41" s="543"/>
      <c r="RTR41" s="543"/>
      <c r="RTS41" s="543"/>
      <c r="RTT41" s="543"/>
      <c r="RTU41" s="543"/>
      <c r="RTV41" s="543"/>
      <c r="RTW41" s="543"/>
      <c r="RTX41" s="543"/>
      <c r="RTY41" s="543"/>
      <c r="RTZ41" s="543"/>
      <c r="RUA41" s="543"/>
      <c r="RUB41" s="543"/>
      <c r="RUC41" s="543"/>
      <c r="RUD41" s="543"/>
      <c r="RUE41" s="543"/>
      <c r="RUF41" s="543"/>
      <c r="RUG41" s="543"/>
      <c r="RUH41" s="543"/>
      <c r="RUI41" s="543"/>
      <c r="RUJ41" s="543"/>
      <c r="RUK41" s="543"/>
      <c r="RUL41" s="543"/>
      <c r="RUM41" s="543"/>
      <c r="RUN41" s="543"/>
      <c r="RUO41" s="543"/>
      <c r="RUP41" s="543"/>
      <c r="RUQ41" s="543"/>
      <c r="RUR41" s="543"/>
      <c r="RUS41" s="543"/>
      <c r="RUT41" s="543"/>
      <c r="RUU41" s="543"/>
      <c r="RUV41" s="543"/>
      <c r="RUW41" s="543"/>
      <c r="RUX41" s="543"/>
      <c r="RUY41" s="543"/>
      <c r="RUZ41" s="543"/>
      <c r="RVA41" s="543"/>
      <c r="RVB41" s="543"/>
      <c r="RVC41" s="543"/>
      <c r="RVD41" s="543"/>
      <c r="RVE41" s="543"/>
      <c r="RVF41" s="543"/>
      <c r="RVG41" s="543"/>
      <c r="RVH41" s="543"/>
      <c r="RVI41" s="543"/>
      <c r="RVJ41" s="543"/>
      <c r="RVK41" s="543"/>
      <c r="RVL41" s="543"/>
      <c r="RVM41" s="543"/>
      <c r="RVN41" s="543"/>
      <c r="RVO41" s="543"/>
      <c r="RVP41" s="543"/>
      <c r="RVQ41" s="543"/>
      <c r="RVR41" s="543"/>
      <c r="RVS41" s="543"/>
      <c r="RVT41" s="543"/>
      <c r="RVU41" s="543"/>
      <c r="RVV41" s="543"/>
      <c r="RVW41" s="543"/>
      <c r="RVX41" s="543"/>
      <c r="RVY41" s="543"/>
      <c r="RVZ41" s="543"/>
      <c r="RWA41" s="543"/>
      <c r="RWB41" s="543"/>
      <c r="RWC41" s="543"/>
      <c r="RWD41" s="543"/>
      <c r="RWE41" s="543"/>
      <c r="RWF41" s="543"/>
      <c r="RWG41" s="543"/>
      <c r="RWH41" s="543"/>
      <c r="RWI41" s="543"/>
      <c r="RWJ41" s="543"/>
      <c r="RWK41" s="543"/>
      <c r="RWL41" s="543"/>
      <c r="RWM41" s="543"/>
      <c r="RWN41" s="543"/>
      <c r="RWO41" s="543"/>
      <c r="RWP41" s="543"/>
      <c r="RWQ41" s="543"/>
      <c r="RWR41" s="543"/>
      <c r="RWS41" s="543"/>
      <c r="RWT41" s="543"/>
      <c r="RWU41" s="543"/>
      <c r="RWV41" s="543"/>
      <c r="RWW41" s="543"/>
      <c r="RWX41" s="543"/>
      <c r="RWY41" s="543"/>
      <c r="RWZ41" s="543"/>
      <c r="RXA41" s="543"/>
      <c r="RXB41" s="543"/>
      <c r="RXC41" s="543"/>
      <c r="RXD41" s="543"/>
      <c r="RXE41" s="543"/>
      <c r="RXF41" s="543"/>
      <c r="RXG41" s="543"/>
      <c r="RXH41" s="543"/>
      <c r="RXI41" s="543"/>
      <c r="RXJ41" s="543"/>
      <c r="RXK41" s="543"/>
      <c r="RXL41" s="543"/>
      <c r="RXM41" s="543"/>
      <c r="RXN41" s="543"/>
      <c r="RXO41" s="543"/>
      <c r="RXP41" s="543"/>
      <c r="RXQ41" s="543"/>
      <c r="RXR41" s="543"/>
      <c r="RXS41" s="543"/>
      <c r="RXT41" s="543"/>
      <c r="RXU41" s="543"/>
      <c r="RXV41" s="543"/>
      <c r="RXW41" s="543"/>
      <c r="RXX41" s="543"/>
      <c r="RXY41" s="543"/>
      <c r="RXZ41" s="543"/>
      <c r="RYA41" s="543"/>
      <c r="RYB41" s="543"/>
      <c r="RYC41" s="543"/>
      <c r="RYD41" s="543"/>
      <c r="RYE41" s="543"/>
      <c r="RYF41" s="543"/>
      <c r="RYG41" s="543"/>
      <c r="RYH41" s="543"/>
      <c r="RYI41" s="543"/>
      <c r="RYJ41" s="543"/>
      <c r="RYK41" s="543"/>
      <c r="RYL41" s="543"/>
      <c r="RYM41" s="543"/>
      <c r="RYN41" s="543"/>
      <c r="RYO41" s="543"/>
      <c r="RYP41" s="543"/>
      <c r="RYQ41" s="543"/>
      <c r="RYR41" s="543"/>
      <c r="RYS41" s="543"/>
      <c r="RYT41" s="543"/>
      <c r="RYU41" s="543"/>
      <c r="RYV41" s="543"/>
      <c r="RYW41" s="543"/>
      <c r="RYX41" s="543"/>
      <c r="RYY41" s="543"/>
      <c r="RYZ41" s="543"/>
      <c r="RZA41" s="543"/>
      <c r="RZB41" s="543"/>
      <c r="RZC41" s="543"/>
      <c r="RZD41" s="543"/>
      <c r="RZE41" s="543"/>
      <c r="RZF41" s="543"/>
      <c r="RZG41" s="543"/>
      <c r="RZH41" s="543"/>
      <c r="RZI41" s="543"/>
      <c r="RZJ41" s="543"/>
      <c r="RZK41" s="543"/>
      <c r="RZL41" s="543"/>
      <c r="RZM41" s="543"/>
      <c r="RZN41" s="543"/>
      <c r="RZO41" s="543"/>
      <c r="RZP41" s="543"/>
      <c r="RZQ41" s="543"/>
      <c r="RZR41" s="543"/>
      <c r="RZS41" s="543"/>
      <c r="RZT41" s="543"/>
      <c r="RZU41" s="543"/>
      <c r="RZV41" s="543"/>
      <c r="RZW41" s="543"/>
      <c r="RZX41" s="543"/>
      <c r="RZY41" s="543"/>
      <c r="RZZ41" s="543"/>
      <c r="SAA41" s="543"/>
      <c r="SAB41" s="543"/>
      <c r="SAC41" s="543"/>
      <c r="SAD41" s="543"/>
      <c r="SAE41" s="543"/>
      <c r="SAF41" s="543"/>
      <c r="SAG41" s="543"/>
      <c r="SAH41" s="543"/>
      <c r="SAI41" s="543"/>
      <c r="SAJ41" s="543"/>
      <c r="SAK41" s="543"/>
      <c r="SAL41" s="543"/>
      <c r="SAM41" s="543"/>
      <c r="SAN41" s="543"/>
      <c r="SAO41" s="543"/>
      <c r="SAP41" s="543"/>
      <c r="SAQ41" s="543"/>
      <c r="SAR41" s="543"/>
      <c r="SAS41" s="543"/>
      <c r="SAT41" s="543"/>
      <c r="SAU41" s="543"/>
      <c r="SAV41" s="543"/>
      <c r="SAW41" s="543"/>
      <c r="SAX41" s="543"/>
      <c r="SAY41" s="543"/>
      <c r="SAZ41" s="543"/>
      <c r="SBA41" s="543"/>
      <c r="SBB41" s="543"/>
      <c r="SBC41" s="543"/>
      <c r="SBD41" s="543"/>
      <c r="SBE41" s="543"/>
      <c r="SBF41" s="543"/>
      <c r="SBG41" s="543"/>
      <c r="SBH41" s="543"/>
      <c r="SBI41" s="543"/>
      <c r="SBJ41" s="543"/>
      <c r="SBK41" s="543"/>
      <c r="SBL41" s="543"/>
      <c r="SBM41" s="543"/>
      <c r="SBN41" s="543"/>
      <c r="SBO41" s="543"/>
      <c r="SBP41" s="543"/>
      <c r="SBQ41" s="543"/>
      <c r="SBR41" s="543"/>
      <c r="SBS41" s="543"/>
      <c r="SBT41" s="543"/>
      <c r="SBU41" s="543"/>
      <c r="SBV41" s="543"/>
      <c r="SBW41" s="543"/>
      <c r="SBX41" s="543"/>
      <c r="SBY41" s="543"/>
      <c r="SBZ41" s="543"/>
      <c r="SCA41" s="543"/>
      <c r="SCB41" s="543"/>
      <c r="SCC41" s="543"/>
      <c r="SCD41" s="543"/>
      <c r="SCE41" s="543"/>
      <c r="SCF41" s="543"/>
      <c r="SCG41" s="543"/>
      <c r="SCH41" s="543"/>
      <c r="SCI41" s="543"/>
      <c r="SCJ41" s="543"/>
      <c r="SCK41" s="543"/>
      <c r="SCL41" s="543"/>
      <c r="SCM41" s="543"/>
      <c r="SCN41" s="543"/>
      <c r="SCO41" s="543"/>
      <c r="SCP41" s="543"/>
      <c r="SCQ41" s="543"/>
      <c r="SCR41" s="543"/>
      <c r="SCS41" s="543"/>
      <c r="SCT41" s="543"/>
      <c r="SCU41" s="543"/>
      <c r="SCV41" s="543"/>
      <c r="SCW41" s="543"/>
      <c r="SCX41" s="543"/>
      <c r="SCY41" s="543"/>
      <c r="SCZ41" s="543"/>
      <c r="SDA41" s="543"/>
      <c r="SDB41" s="543"/>
      <c r="SDC41" s="543"/>
      <c r="SDD41" s="543"/>
      <c r="SDE41" s="543"/>
      <c r="SDF41" s="543"/>
      <c r="SDG41" s="543"/>
      <c r="SDH41" s="543"/>
      <c r="SDI41" s="543"/>
      <c r="SDJ41" s="543"/>
      <c r="SDK41" s="543"/>
      <c r="SDL41" s="543"/>
      <c r="SDM41" s="543"/>
      <c r="SDN41" s="543"/>
      <c r="SDO41" s="543"/>
      <c r="SDP41" s="543"/>
      <c r="SDQ41" s="543"/>
      <c r="SDR41" s="543"/>
      <c r="SDS41" s="543"/>
      <c r="SDT41" s="543"/>
      <c r="SDU41" s="543"/>
      <c r="SDV41" s="543"/>
      <c r="SDW41" s="543"/>
      <c r="SDX41" s="543"/>
      <c r="SDY41" s="543"/>
      <c r="SDZ41" s="543"/>
      <c r="SEA41" s="543"/>
      <c r="SEB41" s="543"/>
      <c r="SEC41" s="543"/>
      <c r="SED41" s="543"/>
      <c r="SEE41" s="543"/>
      <c r="SEF41" s="543"/>
      <c r="SEG41" s="543"/>
      <c r="SEH41" s="543"/>
      <c r="SEI41" s="543"/>
      <c r="SEJ41" s="543"/>
      <c r="SEK41" s="543"/>
      <c r="SEL41" s="543"/>
      <c r="SEM41" s="543"/>
      <c r="SEN41" s="543"/>
      <c r="SEO41" s="543"/>
      <c r="SEP41" s="543"/>
      <c r="SEQ41" s="543"/>
      <c r="SER41" s="543"/>
      <c r="SES41" s="543"/>
      <c r="SET41" s="543"/>
      <c r="SEU41" s="543"/>
      <c r="SEV41" s="543"/>
      <c r="SEW41" s="543"/>
      <c r="SEX41" s="543"/>
      <c r="SEY41" s="543"/>
      <c r="SEZ41" s="543"/>
      <c r="SFA41" s="543"/>
      <c r="SFB41" s="543"/>
      <c r="SFC41" s="543"/>
      <c r="SFD41" s="543"/>
      <c r="SFE41" s="543"/>
      <c r="SFF41" s="543"/>
      <c r="SFG41" s="543"/>
      <c r="SFH41" s="543"/>
      <c r="SFI41" s="543"/>
      <c r="SFJ41" s="543"/>
      <c r="SFK41" s="543"/>
      <c r="SFL41" s="543"/>
      <c r="SFM41" s="543"/>
      <c r="SFN41" s="543"/>
      <c r="SFO41" s="543"/>
      <c r="SFP41" s="543"/>
      <c r="SFQ41" s="543"/>
      <c r="SFR41" s="543"/>
      <c r="SFS41" s="543"/>
      <c r="SFT41" s="543"/>
      <c r="SFU41" s="543"/>
      <c r="SFV41" s="543"/>
      <c r="SFW41" s="543"/>
      <c r="SFX41" s="543"/>
      <c r="SFY41" s="543"/>
      <c r="SFZ41" s="543"/>
      <c r="SGA41" s="543"/>
      <c r="SGB41" s="543"/>
      <c r="SGC41" s="543"/>
      <c r="SGD41" s="543"/>
      <c r="SGE41" s="543"/>
      <c r="SGF41" s="543"/>
      <c r="SGG41" s="543"/>
      <c r="SGH41" s="543"/>
      <c r="SGI41" s="543"/>
      <c r="SGJ41" s="543"/>
      <c r="SGK41" s="543"/>
      <c r="SGL41" s="543"/>
      <c r="SGM41" s="543"/>
      <c r="SGN41" s="543"/>
      <c r="SGO41" s="543"/>
      <c r="SGP41" s="543"/>
      <c r="SGQ41" s="543"/>
      <c r="SGR41" s="543"/>
      <c r="SGS41" s="543"/>
      <c r="SGT41" s="543"/>
      <c r="SGU41" s="543"/>
      <c r="SGV41" s="543"/>
      <c r="SGW41" s="543"/>
      <c r="SGX41" s="543"/>
      <c r="SGY41" s="543"/>
      <c r="SGZ41" s="543"/>
      <c r="SHA41" s="543"/>
      <c r="SHB41" s="543"/>
      <c r="SHC41" s="543"/>
      <c r="SHD41" s="543"/>
      <c r="SHE41" s="543"/>
      <c r="SHF41" s="543"/>
      <c r="SHG41" s="543"/>
      <c r="SHH41" s="543"/>
      <c r="SHI41" s="543"/>
      <c r="SHJ41" s="543"/>
      <c r="SHK41" s="543"/>
      <c r="SHL41" s="543"/>
      <c r="SHM41" s="543"/>
      <c r="SHN41" s="543"/>
      <c r="SHO41" s="543"/>
      <c r="SHP41" s="543"/>
      <c r="SHQ41" s="543"/>
      <c r="SHR41" s="543"/>
      <c r="SHS41" s="543"/>
      <c r="SHT41" s="543"/>
      <c r="SHU41" s="543"/>
      <c r="SHV41" s="543"/>
      <c r="SHW41" s="543"/>
      <c r="SHX41" s="543"/>
      <c r="SHY41" s="543"/>
      <c r="SHZ41" s="543"/>
      <c r="SIA41" s="543"/>
      <c r="SIB41" s="543"/>
      <c r="SIC41" s="543"/>
      <c r="SID41" s="543"/>
      <c r="SIE41" s="543"/>
      <c r="SIF41" s="543"/>
      <c r="SIG41" s="543"/>
      <c r="SIH41" s="543"/>
      <c r="SII41" s="543"/>
      <c r="SIJ41" s="543"/>
      <c r="SIK41" s="543"/>
      <c r="SIL41" s="543"/>
      <c r="SIM41" s="543"/>
      <c r="SIN41" s="543"/>
      <c r="SIO41" s="543"/>
      <c r="SIP41" s="543"/>
      <c r="SIQ41" s="543"/>
      <c r="SIR41" s="543"/>
      <c r="SIS41" s="543"/>
      <c r="SIT41" s="543"/>
      <c r="SIU41" s="543"/>
      <c r="SIV41" s="543"/>
      <c r="SIW41" s="543"/>
      <c r="SIX41" s="543"/>
      <c r="SIY41" s="543"/>
      <c r="SIZ41" s="543"/>
      <c r="SJA41" s="543"/>
      <c r="SJB41" s="543"/>
      <c r="SJC41" s="543"/>
      <c r="SJD41" s="543"/>
      <c r="SJE41" s="543"/>
      <c r="SJF41" s="543"/>
      <c r="SJG41" s="543"/>
      <c r="SJH41" s="543"/>
      <c r="SJI41" s="543"/>
      <c r="SJJ41" s="543"/>
      <c r="SJK41" s="543"/>
      <c r="SJL41" s="543"/>
      <c r="SJM41" s="543"/>
      <c r="SJN41" s="543"/>
      <c r="SJO41" s="543"/>
      <c r="SJP41" s="543"/>
      <c r="SJQ41" s="543"/>
      <c r="SJR41" s="543"/>
      <c r="SJS41" s="543"/>
      <c r="SJT41" s="543"/>
      <c r="SJU41" s="543"/>
      <c r="SJV41" s="543"/>
      <c r="SJW41" s="543"/>
      <c r="SJX41" s="543"/>
      <c r="SJY41" s="543"/>
      <c r="SJZ41" s="543"/>
      <c r="SKA41" s="543"/>
      <c r="SKB41" s="543"/>
      <c r="SKC41" s="543"/>
      <c r="SKD41" s="543"/>
      <c r="SKE41" s="543"/>
      <c r="SKF41" s="543"/>
      <c r="SKG41" s="543"/>
      <c r="SKH41" s="543"/>
      <c r="SKI41" s="543"/>
      <c r="SKJ41" s="543"/>
      <c r="SKK41" s="543"/>
      <c r="SKL41" s="543"/>
      <c r="SKM41" s="543"/>
      <c r="SKN41" s="543"/>
      <c r="SKO41" s="543"/>
      <c r="SKP41" s="543"/>
      <c r="SKQ41" s="543"/>
      <c r="SKR41" s="543"/>
      <c r="SKS41" s="543"/>
      <c r="SKT41" s="543"/>
      <c r="SKU41" s="543"/>
      <c r="SKV41" s="543"/>
      <c r="SKW41" s="543"/>
      <c r="SKX41" s="543"/>
      <c r="SKY41" s="543"/>
      <c r="SKZ41" s="543"/>
      <c r="SLA41" s="543"/>
      <c r="SLB41" s="543"/>
      <c r="SLC41" s="543"/>
      <c r="SLD41" s="543"/>
      <c r="SLE41" s="543"/>
      <c r="SLF41" s="543"/>
      <c r="SLG41" s="543"/>
      <c r="SLH41" s="543"/>
      <c r="SLI41" s="543"/>
      <c r="SLJ41" s="543"/>
      <c r="SLK41" s="543"/>
      <c r="SLL41" s="543"/>
      <c r="SLM41" s="543"/>
      <c r="SLN41" s="543"/>
      <c r="SLO41" s="543"/>
      <c r="SLP41" s="543"/>
      <c r="SLQ41" s="543"/>
      <c r="SLR41" s="543"/>
      <c r="SLS41" s="543"/>
      <c r="SLT41" s="543"/>
      <c r="SLU41" s="543"/>
      <c r="SLV41" s="543"/>
      <c r="SLW41" s="543"/>
      <c r="SLX41" s="543"/>
      <c r="SLY41" s="543"/>
      <c r="SLZ41" s="543"/>
      <c r="SMA41" s="543"/>
      <c r="SMB41" s="543"/>
      <c r="SMC41" s="543"/>
      <c r="SMD41" s="543"/>
      <c r="SME41" s="543"/>
      <c r="SMF41" s="543"/>
      <c r="SMG41" s="543"/>
      <c r="SMH41" s="543"/>
      <c r="SMI41" s="543"/>
      <c r="SMJ41" s="543"/>
      <c r="SMK41" s="543"/>
      <c r="SML41" s="543"/>
      <c r="SMM41" s="543"/>
      <c r="SMN41" s="543"/>
      <c r="SMO41" s="543"/>
      <c r="SMP41" s="543"/>
      <c r="SMQ41" s="543"/>
      <c r="SMR41" s="543"/>
      <c r="SMS41" s="543"/>
      <c r="SMT41" s="543"/>
      <c r="SMU41" s="543"/>
      <c r="SMV41" s="543"/>
      <c r="SMW41" s="543"/>
      <c r="SMX41" s="543"/>
      <c r="SMY41" s="543"/>
      <c r="SMZ41" s="543"/>
      <c r="SNA41" s="543"/>
      <c r="SNB41" s="543"/>
      <c r="SNC41" s="543"/>
      <c r="SND41" s="543"/>
      <c r="SNE41" s="543"/>
      <c r="SNF41" s="543"/>
      <c r="SNG41" s="543"/>
      <c r="SNH41" s="543"/>
      <c r="SNI41" s="543"/>
      <c r="SNJ41" s="543"/>
      <c r="SNK41" s="543"/>
      <c r="SNL41" s="543"/>
      <c r="SNM41" s="543"/>
      <c r="SNN41" s="543"/>
      <c r="SNO41" s="543"/>
      <c r="SNP41" s="543"/>
      <c r="SNQ41" s="543"/>
      <c r="SNR41" s="543"/>
      <c r="SNS41" s="543"/>
      <c r="SNT41" s="543"/>
      <c r="SNU41" s="543"/>
      <c r="SNV41" s="543"/>
      <c r="SNW41" s="543"/>
      <c r="SNX41" s="543"/>
      <c r="SNY41" s="543"/>
      <c r="SNZ41" s="543"/>
      <c r="SOA41" s="543"/>
      <c r="SOB41" s="543"/>
      <c r="SOC41" s="543"/>
      <c r="SOD41" s="543"/>
      <c r="SOE41" s="543"/>
      <c r="SOF41" s="543"/>
      <c r="SOG41" s="543"/>
      <c r="SOH41" s="543"/>
      <c r="SOI41" s="543"/>
      <c r="SOJ41" s="543"/>
      <c r="SOK41" s="543"/>
      <c r="SOL41" s="543"/>
      <c r="SOM41" s="543"/>
      <c r="SON41" s="543"/>
      <c r="SOO41" s="543"/>
      <c r="SOP41" s="543"/>
      <c r="SOQ41" s="543"/>
      <c r="SOR41" s="543"/>
      <c r="SOS41" s="543"/>
      <c r="SOT41" s="543"/>
      <c r="SOU41" s="543"/>
      <c r="SOV41" s="543"/>
      <c r="SOW41" s="543"/>
      <c r="SOX41" s="543"/>
      <c r="SOY41" s="543"/>
      <c r="SOZ41" s="543"/>
      <c r="SPA41" s="543"/>
      <c r="SPB41" s="543"/>
      <c r="SPC41" s="543"/>
      <c r="SPD41" s="543"/>
      <c r="SPE41" s="543"/>
      <c r="SPF41" s="543"/>
      <c r="SPG41" s="543"/>
      <c r="SPH41" s="543"/>
      <c r="SPI41" s="543"/>
      <c r="SPJ41" s="543"/>
      <c r="SPK41" s="543"/>
      <c r="SPL41" s="543"/>
      <c r="SPM41" s="543"/>
      <c r="SPN41" s="543"/>
      <c r="SPO41" s="543"/>
      <c r="SPP41" s="543"/>
      <c r="SPQ41" s="543"/>
      <c r="SPR41" s="543"/>
      <c r="SPS41" s="543"/>
      <c r="SPT41" s="543"/>
      <c r="SPU41" s="543"/>
      <c r="SPV41" s="543"/>
      <c r="SPW41" s="543"/>
      <c r="SPX41" s="543"/>
      <c r="SPY41" s="543"/>
      <c r="SPZ41" s="543"/>
      <c r="SQA41" s="543"/>
      <c r="SQB41" s="543"/>
      <c r="SQC41" s="543"/>
      <c r="SQD41" s="543"/>
      <c r="SQE41" s="543"/>
      <c r="SQF41" s="543"/>
      <c r="SQG41" s="543"/>
      <c r="SQH41" s="543"/>
      <c r="SQI41" s="543"/>
      <c r="SQJ41" s="543"/>
      <c r="SQK41" s="543"/>
      <c r="SQL41" s="543"/>
      <c r="SQM41" s="543"/>
      <c r="SQN41" s="543"/>
      <c r="SQO41" s="543"/>
      <c r="SQP41" s="543"/>
      <c r="SQQ41" s="543"/>
      <c r="SQR41" s="543"/>
      <c r="SQS41" s="543"/>
      <c r="SQT41" s="543"/>
      <c r="SQU41" s="543"/>
      <c r="SQV41" s="543"/>
      <c r="SQW41" s="543"/>
      <c r="SQX41" s="543"/>
      <c r="SQY41" s="543"/>
      <c r="SQZ41" s="543"/>
      <c r="SRA41" s="543"/>
      <c r="SRB41" s="543"/>
      <c r="SRC41" s="543"/>
      <c r="SRD41" s="543"/>
      <c r="SRE41" s="543"/>
      <c r="SRF41" s="543"/>
      <c r="SRG41" s="543"/>
      <c r="SRH41" s="543"/>
      <c r="SRI41" s="543"/>
      <c r="SRJ41" s="543"/>
      <c r="SRK41" s="543"/>
      <c r="SRL41" s="543"/>
      <c r="SRM41" s="543"/>
      <c r="SRN41" s="543"/>
      <c r="SRO41" s="543"/>
      <c r="SRP41" s="543"/>
      <c r="SRQ41" s="543"/>
      <c r="SRR41" s="543"/>
      <c r="SRS41" s="543"/>
      <c r="SRT41" s="543"/>
      <c r="SRU41" s="543"/>
      <c r="SRV41" s="543"/>
      <c r="SRW41" s="543"/>
      <c r="SRX41" s="543"/>
      <c r="SRY41" s="543"/>
      <c r="SRZ41" s="543"/>
      <c r="SSA41" s="543"/>
      <c r="SSB41" s="543"/>
      <c r="SSC41" s="543"/>
      <c r="SSD41" s="543"/>
      <c r="SSE41" s="543"/>
      <c r="SSF41" s="543"/>
      <c r="SSG41" s="543"/>
      <c r="SSH41" s="543"/>
      <c r="SSI41" s="543"/>
      <c r="SSJ41" s="543"/>
      <c r="SSK41" s="543"/>
      <c r="SSL41" s="543"/>
      <c r="SSM41" s="543"/>
      <c r="SSN41" s="543"/>
      <c r="SSO41" s="543"/>
      <c r="SSP41" s="543"/>
      <c r="SSQ41" s="543"/>
      <c r="SSR41" s="543"/>
      <c r="SSS41" s="543"/>
      <c r="SST41" s="543"/>
      <c r="SSU41" s="543"/>
      <c r="SSV41" s="543"/>
      <c r="SSW41" s="543"/>
      <c r="SSX41" s="543"/>
      <c r="SSY41" s="543"/>
      <c r="SSZ41" s="543"/>
      <c r="STA41" s="543"/>
      <c r="STB41" s="543"/>
      <c r="STC41" s="543"/>
      <c r="STD41" s="543"/>
      <c r="STE41" s="543"/>
      <c r="STF41" s="543"/>
      <c r="STG41" s="543"/>
      <c r="STH41" s="543"/>
      <c r="STI41" s="543"/>
      <c r="STJ41" s="543"/>
      <c r="STK41" s="543"/>
      <c r="STL41" s="543"/>
      <c r="STM41" s="543"/>
      <c r="STN41" s="543"/>
      <c r="STO41" s="543"/>
      <c r="STP41" s="543"/>
      <c r="STQ41" s="543"/>
      <c r="STR41" s="543"/>
      <c r="STS41" s="543"/>
      <c r="STT41" s="543"/>
      <c r="STU41" s="543"/>
      <c r="STV41" s="543"/>
      <c r="STW41" s="543"/>
      <c r="STX41" s="543"/>
      <c r="STY41" s="543"/>
      <c r="STZ41" s="543"/>
      <c r="SUA41" s="543"/>
      <c r="SUB41" s="543"/>
      <c r="SUC41" s="543"/>
      <c r="SUD41" s="543"/>
      <c r="SUE41" s="543"/>
      <c r="SUF41" s="543"/>
      <c r="SUG41" s="543"/>
      <c r="SUH41" s="543"/>
      <c r="SUI41" s="543"/>
      <c r="SUJ41" s="543"/>
      <c r="SUK41" s="543"/>
      <c r="SUL41" s="543"/>
      <c r="SUM41" s="543"/>
      <c r="SUN41" s="543"/>
      <c r="SUO41" s="543"/>
      <c r="SUP41" s="543"/>
      <c r="SUQ41" s="543"/>
      <c r="SUR41" s="543"/>
      <c r="SUS41" s="543"/>
      <c r="SUT41" s="543"/>
      <c r="SUU41" s="543"/>
      <c r="SUV41" s="543"/>
      <c r="SUW41" s="543"/>
      <c r="SUX41" s="543"/>
      <c r="SUY41" s="543"/>
      <c r="SUZ41" s="543"/>
      <c r="SVA41" s="543"/>
      <c r="SVB41" s="543"/>
      <c r="SVC41" s="543"/>
      <c r="SVD41" s="543"/>
      <c r="SVE41" s="543"/>
      <c r="SVF41" s="543"/>
      <c r="SVG41" s="543"/>
      <c r="SVH41" s="543"/>
      <c r="SVI41" s="543"/>
      <c r="SVJ41" s="543"/>
      <c r="SVK41" s="543"/>
      <c r="SVL41" s="543"/>
      <c r="SVM41" s="543"/>
      <c r="SVN41" s="543"/>
      <c r="SVO41" s="543"/>
      <c r="SVP41" s="543"/>
      <c r="SVQ41" s="543"/>
      <c r="SVR41" s="543"/>
      <c r="SVS41" s="543"/>
      <c r="SVT41" s="543"/>
      <c r="SVU41" s="543"/>
      <c r="SVV41" s="543"/>
      <c r="SVW41" s="543"/>
      <c r="SVX41" s="543"/>
      <c r="SVY41" s="543"/>
      <c r="SVZ41" s="543"/>
      <c r="SWA41" s="543"/>
      <c r="SWB41" s="543"/>
      <c r="SWC41" s="543"/>
      <c r="SWD41" s="543"/>
      <c r="SWE41" s="543"/>
      <c r="SWF41" s="543"/>
      <c r="SWG41" s="543"/>
      <c r="SWH41" s="543"/>
      <c r="SWI41" s="543"/>
      <c r="SWJ41" s="543"/>
      <c r="SWK41" s="543"/>
      <c r="SWL41" s="543"/>
      <c r="SWM41" s="543"/>
      <c r="SWN41" s="543"/>
      <c r="SWO41" s="543"/>
      <c r="SWP41" s="543"/>
      <c r="SWQ41" s="543"/>
      <c r="SWR41" s="543"/>
      <c r="SWS41" s="543"/>
      <c r="SWT41" s="543"/>
      <c r="SWU41" s="543"/>
      <c r="SWV41" s="543"/>
      <c r="SWW41" s="543"/>
      <c r="SWX41" s="543"/>
      <c r="SWY41" s="543"/>
      <c r="SWZ41" s="543"/>
      <c r="SXA41" s="543"/>
      <c r="SXB41" s="543"/>
      <c r="SXC41" s="543"/>
      <c r="SXD41" s="543"/>
      <c r="SXE41" s="543"/>
      <c r="SXF41" s="543"/>
      <c r="SXG41" s="543"/>
      <c r="SXH41" s="543"/>
      <c r="SXI41" s="543"/>
      <c r="SXJ41" s="543"/>
      <c r="SXK41" s="543"/>
      <c r="SXL41" s="543"/>
      <c r="SXM41" s="543"/>
      <c r="SXN41" s="543"/>
      <c r="SXO41" s="543"/>
      <c r="SXP41" s="543"/>
      <c r="SXQ41" s="543"/>
      <c r="SXR41" s="543"/>
      <c r="SXS41" s="543"/>
      <c r="SXT41" s="543"/>
      <c r="SXU41" s="543"/>
      <c r="SXV41" s="543"/>
      <c r="SXW41" s="543"/>
      <c r="SXX41" s="543"/>
      <c r="SXY41" s="543"/>
      <c r="SXZ41" s="543"/>
      <c r="SYA41" s="543"/>
      <c r="SYB41" s="543"/>
      <c r="SYC41" s="543"/>
      <c r="SYD41" s="543"/>
      <c r="SYE41" s="543"/>
      <c r="SYF41" s="543"/>
      <c r="SYG41" s="543"/>
      <c r="SYH41" s="543"/>
      <c r="SYI41" s="543"/>
      <c r="SYJ41" s="543"/>
      <c r="SYK41" s="543"/>
      <c r="SYL41" s="543"/>
      <c r="SYM41" s="543"/>
      <c r="SYN41" s="543"/>
      <c r="SYO41" s="543"/>
      <c r="SYP41" s="543"/>
      <c r="SYQ41" s="543"/>
      <c r="SYR41" s="543"/>
      <c r="SYS41" s="543"/>
      <c r="SYT41" s="543"/>
      <c r="SYU41" s="543"/>
      <c r="SYV41" s="543"/>
      <c r="SYW41" s="543"/>
      <c r="SYX41" s="543"/>
      <c r="SYY41" s="543"/>
      <c r="SYZ41" s="543"/>
      <c r="SZA41" s="543"/>
      <c r="SZB41" s="543"/>
      <c r="SZC41" s="543"/>
      <c r="SZD41" s="543"/>
      <c r="SZE41" s="543"/>
      <c r="SZF41" s="543"/>
      <c r="SZG41" s="543"/>
      <c r="SZH41" s="543"/>
      <c r="SZI41" s="543"/>
      <c r="SZJ41" s="543"/>
      <c r="SZK41" s="543"/>
      <c r="SZL41" s="543"/>
      <c r="SZM41" s="543"/>
      <c r="SZN41" s="543"/>
      <c r="SZO41" s="543"/>
      <c r="SZP41" s="543"/>
      <c r="SZQ41" s="543"/>
      <c r="SZR41" s="543"/>
      <c r="SZS41" s="543"/>
      <c r="SZT41" s="543"/>
      <c r="SZU41" s="543"/>
      <c r="SZV41" s="543"/>
      <c r="SZW41" s="543"/>
      <c r="SZX41" s="543"/>
      <c r="SZY41" s="543"/>
      <c r="SZZ41" s="543"/>
      <c r="TAA41" s="543"/>
      <c r="TAB41" s="543"/>
      <c r="TAC41" s="543"/>
      <c r="TAD41" s="543"/>
      <c r="TAE41" s="543"/>
      <c r="TAF41" s="543"/>
      <c r="TAG41" s="543"/>
      <c r="TAH41" s="543"/>
      <c r="TAI41" s="543"/>
      <c r="TAJ41" s="543"/>
      <c r="TAK41" s="543"/>
      <c r="TAL41" s="543"/>
      <c r="TAM41" s="543"/>
      <c r="TAN41" s="543"/>
      <c r="TAO41" s="543"/>
      <c r="TAP41" s="543"/>
      <c r="TAQ41" s="543"/>
      <c r="TAR41" s="543"/>
      <c r="TAS41" s="543"/>
      <c r="TAT41" s="543"/>
      <c r="TAU41" s="543"/>
      <c r="TAV41" s="543"/>
      <c r="TAW41" s="543"/>
      <c r="TAX41" s="543"/>
      <c r="TAY41" s="543"/>
      <c r="TAZ41" s="543"/>
      <c r="TBA41" s="543"/>
      <c r="TBB41" s="543"/>
      <c r="TBC41" s="543"/>
      <c r="TBD41" s="543"/>
      <c r="TBE41" s="543"/>
      <c r="TBF41" s="543"/>
      <c r="TBG41" s="543"/>
      <c r="TBH41" s="543"/>
      <c r="TBI41" s="543"/>
      <c r="TBJ41" s="543"/>
      <c r="TBK41" s="543"/>
      <c r="TBL41" s="543"/>
      <c r="TBM41" s="543"/>
      <c r="TBN41" s="543"/>
      <c r="TBO41" s="543"/>
      <c r="TBP41" s="543"/>
      <c r="TBQ41" s="543"/>
      <c r="TBR41" s="543"/>
      <c r="TBS41" s="543"/>
      <c r="TBT41" s="543"/>
      <c r="TBU41" s="543"/>
      <c r="TBV41" s="543"/>
      <c r="TBW41" s="543"/>
      <c r="TBX41" s="543"/>
      <c r="TBY41" s="543"/>
      <c r="TBZ41" s="543"/>
      <c r="TCA41" s="543"/>
      <c r="TCB41" s="543"/>
      <c r="TCC41" s="543"/>
      <c r="TCD41" s="543"/>
      <c r="TCE41" s="543"/>
      <c r="TCF41" s="543"/>
      <c r="TCG41" s="543"/>
      <c r="TCH41" s="543"/>
      <c r="TCI41" s="543"/>
      <c r="TCJ41" s="543"/>
      <c r="TCK41" s="543"/>
      <c r="TCL41" s="543"/>
      <c r="TCM41" s="543"/>
      <c r="TCN41" s="543"/>
      <c r="TCO41" s="543"/>
      <c r="TCP41" s="543"/>
      <c r="TCQ41" s="543"/>
      <c r="TCR41" s="543"/>
      <c r="TCS41" s="543"/>
      <c r="TCT41" s="543"/>
      <c r="TCU41" s="543"/>
      <c r="TCV41" s="543"/>
      <c r="TCW41" s="543"/>
      <c r="TCX41" s="543"/>
      <c r="TCY41" s="543"/>
      <c r="TCZ41" s="543"/>
      <c r="TDA41" s="543"/>
      <c r="TDB41" s="543"/>
      <c r="TDC41" s="543"/>
      <c r="TDD41" s="543"/>
      <c r="TDE41" s="543"/>
      <c r="TDF41" s="543"/>
      <c r="TDG41" s="543"/>
      <c r="TDH41" s="543"/>
      <c r="TDI41" s="543"/>
      <c r="TDJ41" s="543"/>
      <c r="TDK41" s="543"/>
      <c r="TDL41" s="543"/>
      <c r="TDM41" s="543"/>
      <c r="TDN41" s="543"/>
      <c r="TDO41" s="543"/>
      <c r="TDP41" s="543"/>
      <c r="TDQ41" s="543"/>
      <c r="TDR41" s="543"/>
      <c r="TDS41" s="543"/>
      <c r="TDT41" s="543"/>
      <c r="TDU41" s="543"/>
      <c r="TDV41" s="543"/>
      <c r="TDW41" s="543"/>
      <c r="TDX41" s="543"/>
      <c r="TDY41" s="543"/>
      <c r="TDZ41" s="543"/>
      <c r="TEA41" s="543"/>
      <c r="TEB41" s="543"/>
      <c r="TEC41" s="543"/>
      <c r="TED41" s="543"/>
      <c r="TEE41" s="543"/>
      <c r="TEF41" s="543"/>
      <c r="TEG41" s="543"/>
      <c r="TEH41" s="543"/>
      <c r="TEI41" s="543"/>
      <c r="TEJ41" s="543"/>
      <c r="TEK41" s="543"/>
      <c r="TEL41" s="543"/>
      <c r="TEM41" s="543"/>
      <c r="TEN41" s="543"/>
      <c r="TEO41" s="543"/>
      <c r="TEP41" s="543"/>
      <c r="TEQ41" s="543"/>
      <c r="TER41" s="543"/>
      <c r="TES41" s="543"/>
      <c r="TET41" s="543"/>
      <c r="TEU41" s="543"/>
      <c r="TEV41" s="543"/>
      <c r="TEW41" s="543"/>
      <c r="TEX41" s="543"/>
      <c r="TEY41" s="543"/>
      <c r="TEZ41" s="543"/>
      <c r="TFA41" s="543"/>
      <c r="TFB41" s="543"/>
      <c r="TFC41" s="543"/>
      <c r="TFD41" s="543"/>
      <c r="TFE41" s="543"/>
      <c r="TFF41" s="543"/>
      <c r="TFG41" s="543"/>
      <c r="TFH41" s="543"/>
      <c r="TFI41" s="543"/>
      <c r="TFJ41" s="543"/>
      <c r="TFK41" s="543"/>
      <c r="TFL41" s="543"/>
      <c r="TFM41" s="543"/>
      <c r="TFN41" s="543"/>
      <c r="TFO41" s="543"/>
      <c r="TFP41" s="543"/>
      <c r="TFQ41" s="543"/>
      <c r="TFR41" s="543"/>
      <c r="TFS41" s="543"/>
      <c r="TFT41" s="543"/>
      <c r="TFU41" s="543"/>
      <c r="TFV41" s="543"/>
      <c r="TFW41" s="543"/>
      <c r="TFX41" s="543"/>
      <c r="TFY41" s="543"/>
      <c r="TFZ41" s="543"/>
      <c r="TGA41" s="543"/>
      <c r="TGB41" s="543"/>
      <c r="TGC41" s="543"/>
      <c r="TGD41" s="543"/>
      <c r="TGE41" s="543"/>
      <c r="TGF41" s="543"/>
      <c r="TGG41" s="543"/>
      <c r="TGH41" s="543"/>
      <c r="TGI41" s="543"/>
      <c r="TGJ41" s="543"/>
      <c r="TGK41" s="543"/>
      <c r="TGL41" s="543"/>
      <c r="TGM41" s="543"/>
      <c r="TGN41" s="543"/>
      <c r="TGO41" s="543"/>
      <c r="TGP41" s="543"/>
      <c r="TGQ41" s="543"/>
      <c r="TGR41" s="543"/>
      <c r="TGS41" s="543"/>
      <c r="TGT41" s="543"/>
      <c r="TGU41" s="543"/>
      <c r="TGV41" s="543"/>
      <c r="TGW41" s="543"/>
      <c r="TGX41" s="543"/>
      <c r="TGY41" s="543"/>
      <c r="TGZ41" s="543"/>
      <c r="THA41" s="543"/>
      <c r="THB41" s="543"/>
      <c r="THC41" s="543"/>
      <c r="THD41" s="543"/>
      <c r="THE41" s="543"/>
      <c r="THF41" s="543"/>
      <c r="THG41" s="543"/>
      <c r="THH41" s="543"/>
      <c r="THI41" s="543"/>
      <c r="THJ41" s="543"/>
      <c r="THK41" s="543"/>
      <c r="THL41" s="543"/>
      <c r="THM41" s="543"/>
      <c r="THN41" s="543"/>
      <c r="THO41" s="543"/>
      <c r="THP41" s="543"/>
      <c r="THQ41" s="543"/>
      <c r="THR41" s="543"/>
      <c r="THS41" s="543"/>
      <c r="THT41" s="543"/>
      <c r="THU41" s="543"/>
      <c r="THV41" s="543"/>
      <c r="THW41" s="543"/>
      <c r="THX41" s="543"/>
      <c r="THY41" s="543"/>
      <c r="THZ41" s="543"/>
      <c r="TIA41" s="543"/>
      <c r="TIB41" s="543"/>
      <c r="TIC41" s="543"/>
      <c r="TID41" s="543"/>
      <c r="TIE41" s="543"/>
      <c r="TIF41" s="543"/>
      <c r="TIG41" s="543"/>
      <c r="TIH41" s="543"/>
      <c r="TII41" s="543"/>
      <c r="TIJ41" s="543"/>
      <c r="TIK41" s="543"/>
      <c r="TIL41" s="543"/>
      <c r="TIM41" s="543"/>
      <c r="TIN41" s="543"/>
      <c r="TIO41" s="543"/>
      <c r="TIP41" s="543"/>
      <c r="TIQ41" s="543"/>
      <c r="TIR41" s="543"/>
      <c r="TIS41" s="543"/>
      <c r="TIT41" s="543"/>
      <c r="TIU41" s="543"/>
      <c r="TIV41" s="543"/>
      <c r="TIW41" s="543"/>
      <c r="TIX41" s="543"/>
      <c r="TIY41" s="543"/>
      <c r="TIZ41" s="543"/>
      <c r="TJA41" s="543"/>
      <c r="TJB41" s="543"/>
      <c r="TJC41" s="543"/>
      <c r="TJD41" s="543"/>
      <c r="TJE41" s="543"/>
      <c r="TJF41" s="543"/>
      <c r="TJG41" s="543"/>
      <c r="TJH41" s="543"/>
      <c r="TJI41" s="543"/>
      <c r="TJJ41" s="543"/>
      <c r="TJK41" s="543"/>
      <c r="TJL41" s="543"/>
      <c r="TJM41" s="543"/>
      <c r="TJN41" s="543"/>
      <c r="TJO41" s="543"/>
      <c r="TJP41" s="543"/>
      <c r="TJQ41" s="543"/>
      <c r="TJR41" s="543"/>
      <c r="TJS41" s="543"/>
      <c r="TJT41" s="543"/>
      <c r="TJU41" s="543"/>
      <c r="TJV41" s="543"/>
      <c r="TJW41" s="543"/>
      <c r="TJX41" s="543"/>
      <c r="TJY41" s="543"/>
      <c r="TJZ41" s="543"/>
      <c r="TKA41" s="543"/>
      <c r="TKB41" s="543"/>
      <c r="TKC41" s="543"/>
      <c r="TKD41" s="543"/>
      <c r="TKE41" s="543"/>
      <c r="TKF41" s="543"/>
      <c r="TKG41" s="543"/>
      <c r="TKH41" s="543"/>
      <c r="TKI41" s="543"/>
      <c r="TKJ41" s="543"/>
      <c r="TKK41" s="543"/>
      <c r="TKL41" s="543"/>
      <c r="TKM41" s="543"/>
      <c r="TKN41" s="543"/>
      <c r="TKO41" s="543"/>
      <c r="TKP41" s="543"/>
      <c r="TKQ41" s="543"/>
      <c r="TKR41" s="543"/>
      <c r="TKS41" s="543"/>
      <c r="TKT41" s="543"/>
      <c r="TKU41" s="543"/>
      <c r="TKV41" s="543"/>
      <c r="TKW41" s="543"/>
      <c r="TKX41" s="543"/>
      <c r="TKY41" s="543"/>
      <c r="TKZ41" s="543"/>
      <c r="TLA41" s="543"/>
      <c r="TLB41" s="543"/>
      <c r="TLC41" s="543"/>
      <c r="TLD41" s="543"/>
      <c r="TLE41" s="543"/>
      <c r="TLF41" s="543"/>
      <c r="TLG41" s="543"/>
      <c r="TLH41" s="543"/>
      <c r="TLI41" s="543"/>
      <c r="TLJ41" s="543"/>
      <c r="TLK41" s="543"/>
      <c r="TLL41" s="543"/>
      <c r="TLM41" s="543"/>
      <c r="TLN41" s="543"/>
      <c r="TLO41" s="543"/>
      <c r="TLP41" s="543"/>
      <c r="TLQ41" s="543"/>
      <c r="TLR41" s="543"/>
      <c r="TLS41" s="543"/>
      <c r="TLT41" s="543"/>
      <c r="TLU41" s="543"/>
      <c r="TLV41" s="543"/>
      <c r="TLW41" s="543"/>
      <c r="TLX41" s="543"/>
      <c r="TLY41" s="543"/>
      <c r="TLZ41" s="543"/>
      <c r="TMA41" s="543"/>
      <c r="TMB41" s="543"/>
      <c r="TMC41" s="543"/>
      <c r="TMD41" s="543"/>
      <c r="TME41" s="543"/>
      <c r="TMF41" s="543"/>
      <c r="TMG41" s="543"/>
      <c r="TMH41" s="543"/>
      <c r="TMI41" s="543"/>
      <c r="TMJ41" s="543"/>
      <c r="TMK41" s="543"/>
      <c r="TML41" s="543"/>
      <c r="TMM41" s="543"/>
      <c r="TMN41" s="543"/>
      <c r="TMO41" s="543"/>
      <c r="TMP41" s="543"/>
      <c r="TMQ41" s="543"/>
      <c r="TMR41" s="543"/>
      <c r="TMS41" s="543"/>
      <c r="TMT41" s="543"/>
      <c r="TMU41" s="543"/>
      <c r="TMV41" s="543"/>
      <c r="TMW41" s="543"/>
      <c r="TMX41" s="543"/>
      <c r="TMY41" s="543"/>
      <c r="TMZ41" s="543"/>
      <c r="TNA41" s="543"/>
      <c r="TNB41" s="543"/>
      <c r="TNC41" s="543"/>
      <c r="TND41" s="543"/>
      <c r="TNE41" s="543"/>
      <c r="TNF41" s="543"/>
      <c r="TNG41" s="543"/>
      <c r="TNH41" s="543"/>
      <c r="TNI41" s="543"/>
      <c r="TNJ41" s="543"/>
      <c r="TNK41" s="543"/>
      <c r="TNL41" s="543"/>
      <c r="TNM41" s="543"/>
      <c r="TNN41" s="543"/>
      <c r="TNO41" s="543"/>
      <c r="TNP41" s="543"/>
      <c r="TNQ41" s="543"/>
      <c r="TNR41" s="543"/>
      <c r="TNS41" s="543"/>
      <c r="TNT41" s="543"/>
      <c r="TNU41" s="543"/>
      <c r="TNV41" s="543"/>
      <c r="TNW41" s="543"/>
      <c r="TNX41" s="543"/>
      <c r="TNY41" s="543"/>
      <c r="TNZ41" s="543"/>
      <c r="TOA41" s="543"/>
      <c r="TOB41" s="543"/>
      <c r="TOC41" s="543"/>
      <c r="TOD41" s="543"/>
      <c r="TOE41" s="543"/>
      <c r="TOF41" s="543"/>
      <c r="TOG41" s="543"/>
      <c r="TOH41" s="543"/>
      <c r="TOI41" s="543"/>
      <c r="TOJ41" s="543"/>
      <c r="TOK41" s="543"/>
      <c r="TOL41" s="543"/>
      <c r="TOM41" s="543"/>
      <c r="TON41" s="543"/>
      <c r="TOO41" s="543"/>
      <c r="TOP41" s="543"/>
      <c r="TOQ41" s="543"/>
      <c r="TOR41" s="543"/>
      <c r="TOS41" s="543"/>
      <c r="TOT41" s="543"/>
      <c r="TOU41" s="543"/>
      <c r="TOV41" s="543"/>
      <c r="TOW41" s="543"/>
      <c r="TOX41" s="543"/>
      <c r="TOY41" s="543"/>
      <c r="TOZ41" s="543"/>
      <c r="TPA41" s="543"/>
      <c r="TPB41" s="543"/>
      <c r="TPC41" s="543"/>
      <c r="TPD41" s="543"/>
      <c r="TPE41" s="543"/>
      <c r="TPF41" s="543"/>
      <c r="TPG41" s="543"/>
      <c r="TPH41" s="543"/>
      <c r="TPI41" s="543"/>
      <c r="TPJ41" s="543"/>
      <c r="TPK41" s="543"/>
      <c r="TPL41" s="543"/>
      <c r="TPM41" s="543"/>
      <c r="TPN41" s="543"/>
      <c r="TPO41" s="543"/>
      <c r="TPP41" s="543"/>
      <c r="TPQ41" s="543"/>
      <c r="TPR41" s="543"/>
      <c r="TPS41" s="543"/>
      <c r="TPT41" s="543"/>
      <c r="TPU41" s="543"/>
      <c r="TPV41" s="543"/>
      <c r="TPW41" s="543"/>
      <c r="TPX41" s="543"/>
      <c r="TPY41" s="543"/>
      <c r="TPZ41" s="543"/>
      <c r="TQA41" s="543"/>
      <c r="TQB41" s="543"/>
      <c r="TQC41" s="543"/>
      <c r="TQD41" s="543"/>
      <c r="TQE41" s="543"/>
      <c r="TQF41" s="543"/>
      <c r="TQG41" s="543"/>
      <c r="TQH41" s="543"/>
      <c r="TQI41" s="543"/>
      <c r="TQJ41" s="543"/>
      <c r="TQK41" s="543"/>
      <c r="TQL41" s="543"/>
      <c r="TQM41" s="543"/>
      <c r="TQN41" s="543"/>
      <c r="TQO41" s="543"/>
      <c r="TQP41" s="543"/>
      <c r="TQQ41" s="543"/>
      <c r="TQR41" s="543"/>
      <c r="TQS41" s="543"/>
      <c r="TQT41" s="543"/>
      <c r="TQU41" s="543"/>
      <c r="TQV41" s="543"/>
      <c r="TQW41" s="543"/>
      <c r="TQX41" s="543"/>
      <c r="TQY41" s="543"/>
      <c r="TQZ41" s="543"/>
      <c r="TRA41" s="543"/>
      <c r="TRB41" s="543"/>
      <c r="TRC41" s="543"/>
      <c r="TRD41" s="543"/>
      <c r="TRE41" s="543"/>
      <c r="TRF41" s="543"/>
      <c r="TRG41" s="543"/>
      <c r="TRH41" s="543"/>
      <c r="TRI41" s="543"/>
      <c r="TRJ41" s="543"/>
      <c r="TRK41" s="543"/>
      <c r="TRL41" s="543"/>
      <c r="TRM41" s="543"/>
      <c r="TRN41" s="543"/>
      <c r="TRO41" s="543"/>
      <c r="TRP41" s="543"/>
      <c r="TRQ41" s="543"/>
      <c r="TRR41" s="543"/>
      <c r="TRS41" s="543"/>
      <c r="TRT41" s="543"/>
      <c r="TRU41" s="543"/>
      <c r="TRV41" s="543"/>
      <c r="TRW41" s="543"/>
      <c r="TRX41" s="543"/>
      <c r="TRY41" s="543"/>
      <c r="TRZ41" s="543"/>
      <c r="TSA41" s="543"/>
      <c r="TSB41" s="543"/>
      <c r="TSC41" s="543"/>
      <c r="TSD41" s="543"/>
      <c r="TSE41" s="543"/>
      <c r="TSF41" s="543"/>
      <c r="TSG41" s="543"/>
      <c r="TSH41" s="543"/>
      <c r="TSI41" s="543"/>
      <c r="TSJ41" s="543"/>
      <c r="TSK41" s="543"/>
      <c r="TSL41" s="543"/>
      <c r="TSM41" s="543"/>
      <c r="TSN41" s="543"/>
      <c r="TSO41" s="543"/>
      <c r="TSP41" s="543"/>
      <c r="TSQ41" s="543"/>
      <c r="TSR41" s="543"/>
      <c r="TSS41" s="543"/>
      <c r="TST41" s="543"/>
      <c r="TSU41" s="543"/>
      <c r="TSV41" s="543"/>
      <c r="TSW41" s="543"/>
      <c r="TSX41" s="543"/>
      <c r="TSY41" s="543"/>
      <c r="TSZ41" s="543"/>
      <c r="TTA41" s="543"/>
      <c r="TTB41" s="543"/>
      <c r="TTC41" s="543"/>
      <c r="TTD41" s="543"/>
      <c r="TTE41" s="543"/>
      <c r="TTF41" s="543"/>
      <c r="TTG41" s="543"/>
      <c r="TTH41" s="543"/>
      <c r="TTI41" s="543"/>
      <c r="TTJ41" s="543"/>
      <c r="TTK41" s="543"/>
      <c r="TTL41" s="543"/>
      <c r="TTM41" s="543"/>
      <c r="TTN41" s="543"/>
      <c r="TTO41" s="543"/>
      <c r="TTP41" s="543"/>
      <c r="TTQ41" s="543"/>
      <c r="TTR41" s="543"/>
      <c r="TTS41" s="543"/>
      <c r="TTT41" s="543"/>
      <c r="TTU41" s="543"/>
      <c r="TTV41" s="543"/>
      <c r="TTW41" s="543"/>
      <c r="TTX41" s="543"/>
      <c r="TTY41" s="543"/>
      <c r="TTZ41" s="543"/>
      <c r="TUA41" s="543"/>
      <c r="TUB41" s="543"/>
      <c r="TUC41" s="543"/>
      <c r="TUD41" s="543"/>
      <c r="TUE41" s="543"/>
      <c r="TUF41" s="543"/>
      <c r="TUG41" s="543"/>
      <c r="TUH41" s="543"/>
      <c r="TUI41" s="543"/>
      <c r="TUJ41" s="543"/>
      <c r="TUK41" s="543"/>
      <c r="TUL41" s="543"/>
      <c r="TUM41" s="543"/>
      <c r="TUN41" s="543"/>
      <c r="TUO41" s="543"/>
      <c r="TUP41" s="543"/>
      <c r="TUQ41" s="543"/>
      <c r="TUR41" s="543"/>
      <c r="TUS41" s="543"/>
      <c r="TUT41" s="543"/>
      <c r="TUU41" s="543"/>
      <c r="TUV41" s="543"/>
      <c r="TUW41" s="543"/>
      <c r="TUX41" s="543"/>
      <c r="TUY41" s="543"/>
      <c r="TUZ41" s="543"/>
      <c r="TVA41" s="543"/>
      <c r="TVB41" s="543"/>
      <c r="TVC41" s="543"/>
      <c r="TVD41" s="543"/>
      <c r="TVE41" s="543"/>
      <c r="TVF41" s="543"/>
      <c r="TVG41" s="543"/>
      <c r="TVH41" s="543"/>
      <c r="TVI41" s="543"/>
      <c r="TVJ41" s="543"/>
      <c r="TVK41" s="543"/>
      <c r="TVL41" s="543"/>
      <c r="TVM41" s="543"/>
      <c r="TVN41" s="543"/>
      <c r="TVO41" s="543"/>
      <c r="TVP41" s="543"/>
      <c r="TVQ41" s="543"/>
      <c r="TVR41" s="543"/>
      <c r="TVS41" s="543"/>
      <c r="TVT41" s="543"/>
      <c r="TVU41" s="543"/>
      <c r="TVV41" s="543"/>
      <c r="TVW41" s="543"/>
      <c r="TVX41" s="543"/>
      <c r="TVY41" s="543"/>
      <c r="TVZ41" s="543"/>
      <c r="TWA41" s="543"/>
      <c r="TWB41" s="543"/>
      <c r="TWC41" s="543"/>
      <c r="TWD41" s="543"/>
      <c r="TWE41" s="543"/>
      <c r="TWF41" s="543"/>
      <c r="TWG41" s="543"/>
      <c r="TWH41" s="543"/>
      <c r="TWI41" s="543"/>
      <c r="TWJ41" s="543"/>
      <c r="TWK41" s="543"/>
      <c r="TWL41" s="543"/>
      <c r="TWM41" s="543"/>
      <c r="TWN41" s="543"/>
      <c r="TWO41" s="543"/>
      <c r="TWP41" s="543"/>
      <c r="TWQ41" s="543"/>
      <c r="TWR41" s="543"/>
      <c r="TWS41" s="543"/>
      <c r="TWT41" s="543"/>
      <c r="TWU41" s="543"/>
      <c r="TWV41" s="543"/>
      <c r="TWW41" s="543"/>
      <c r="TWX41" s="543"/>
      <c r="TWY41" s="543"/>
      <c r="TWZ41" s="543"/>
      <c r="TXA41" s="543"/>
      <c r="TXB41" s="543"/>
      <c r="TXC41" s="543"/>
      <c r="TXD41" s="543"/>
      <c r="TXE41" s="543"/>
      <c r="TXF41" s="543"/>
      <c r="TXG41" s="543"/>
      <c r="TXH41" s="543"/>
      <c r="TXI41" s="543"/>
      <c r="TXJ41" s="543"/>
      <c r="TXK41" s="543"/>
      <c r="TXL41" s="543"/>
      <c r="TXM41" s="543"/>
      <c r="TXN41" s="543"/>
      <c r="TXO41" s="543"/>
      <c r="TXP41" s="543"/>
      <c r="TXQ41" s="543"/>
      <c r="TXR41" s="543"/>
      <c r="TXS41" s="543"/>
      <c r="TXT41" s="543"/>
      <c r="TXU41" s="543"/>
      <c r="TXV41" s="543"/>
      <c r="TXW41" s="543"/>
      <c r="TXX41" s="543"/>
      <c r="TXY41" s="543"/>
      <c r="TXZ41" s="543"/>
      <c r="TYA41" s="543"/>
      <c r="TYB41" s="543"/>
      <c r="TYC41" s="543"/>
      <c r="TYD41" s="543"/>
      <c r="TYE41" s="543"/>
      <c r="TYF41" s="543"/>
      <c r="TYG41" s="543"/>
      <c r="TYH41" s="543"/>
      <c r="TYI41" s="543"/>
      <c r="TYJ41" s="543"/>
      <c r="TYK41" s="543"/>
      <c r="TYL41" s="543"/>
      <c r="TYM41" s="543"/>
      <c r="TYN41" s="543"/>
      <c r="TYO41" s="543"/>
      <c r="TYP41" s="543"/>
      <c r="TYQ41" s="543"/>
      <c r="TYR41" s="543"/>
      <c r="TYS41" s="543"/>
      <c r="TYT41" s="543"/>
      <c r="TYU41" s="543"/>
      <c r="TYV41" s="543"/>
      <c r="TYW41" s="543"/>
      <c r="TYX41" s="543"/>
      <c r="TYY41" s="543"/>
      <c r="TYZ41" s="543"/>
      <c r="TZA41" s="543"/>
      <c r="TZB41" s="543"/>
      <c r="TZC41" s="543"/>
      <c r="TZD41" s="543"/>
      <c r="TZE41" s="543"/>
      <c r="TZF41" s="543"/>
      <c r="TZG41" s="543"/>
      <c r="TZH41" s="543"/>
      <c r="TZI41" s="543"/>
      <c r="TZJ41" s="543"/>
      <c r="TZK41" s="543"/>
      <c r="TZL41" s="543"/>
      <c r="TZM41" s="543"/>
      <c r="TZN41" s="543"/>
      <c r="TZO41" s="543"/>
      <c r="TZP41" s="543"/>
      <c r="TZQ41" s="543"/>
      <c r="TZR41" s="543"/>
      <c r="TZS41" s="543"/>
      <c r="TZT41" s="543"/>
      <c r="TZU41" s="543"/>
      <c r="TZV41" s="543"/>
      <c r="TZW41" s="543"/>
      <c r="TZX41" s="543"/>
      <c r="TZY41" s="543"/>
      <c r="TZZ41" s="543"/>
      <c r="UAA41" s="543"/>
      <c r="UAB41" s="543"/>
      <c r="UAC41" s="543"/>
      <c r="UAD41" s="543"/>
      <c r="UAE41" s="543"/>
      <c r="UAF41" s="543"/>
      <c r="UAG41" s="543"/>
      <c r="UAH41" s="543"/>
      <c r="UAI41" s="543"/>
      <c r="UAJ41" s="543"/>
      <c r="UAK41" s="543"/>
      <c r="UAL41" s="543"/>
      <c r="UAM41" s="543"/>
      <c r="UAN41" s="543"/>
      <c r="UAO41" s="543"/>
      <c r="UAP41" s="543"/>
      <c r="UAQ41" s="543"/>
      <c r="UAR41" s="543"/>
      <c r="UAS41" s="543"/>
      <c r="UAT41" s="543"/>
      <c r="UAU41" s="543"/>
      <c r="UAV41" s="543"/>
      <c r="UAW41" s="543"/>
      <c r="UAX41" s="543"/>
      <c r="UAY41" s="543"/>
      <c r="UAZ41" s="543"/>
      <c r="UBA41" s="543"/>
      <c r="UBB41" s="543"/>
      <c r="UBC41" s="543"/>
      <c r="UBD41" s="543"/>
      <c r="UBE41" s="543"/>
      <c r="UBF41" s="543"/>
      <c r="UBG41" s="543"/>
      <c r="UBH41" s="543"/>
      <c r="UBI41" s="543"/>
      <c r="UBJ41" s="543"/>
      <c r="UBK41" s="543"/>
      <c r="UBL41" s="543"/>
      <c r="UBM41" s="543"/>
      <c r="UBN41" s="543"/>
      <c r="UBO41" s="543"/>
      <c r="UBP41" s="543"/>
      <c r="UBQ41" s="543"/>
      <c r="UBR41" s="543"/>
      <c r="UBS41" s="543"/>
      <c r="UBT41" s="543"/>
      <c r="UBU41" s="543"/>
      <c r="UBV41" s="543"/>
      <c r="UBW41" s="543"/>
      <c r="UBX41" s="543"/>
      <c r="UBY41" s="543"/>
      <c r="UBZ41" s="543"/>
      <c r="UCA41" s="543"/>
      <c r="UCB41" s="543"/>
      <c r="UCC41" s="543"/>
      <c r="UCD41" s="543"/>
      <c r="UCE41" s="543"/>
      <c r="UCF41" s="543"/>
      <c r="UCG41" s="543"/>
      <c r="UCH41" s="543"/>
      <c r="UCI41" s="543"/>
      <c r="UCJ41" s="543"/>
      <c r="UCK41" s="543"/>
      <c r="UCL41" s="543"/>
      <c r="UCM41" s="543"/>
      <c r="UCN41" s="543"/>
      <c r="UCO41" s="543"/>
      <c r="UCP41" s="543"/>
      <c r="UCQ41" s="543"/>
      <c r="UCR41" s="543"/>
      <c r="UCS41" s="543"/>
      <c r="UCT41" s="543"/>
      <c r="UCU41" s="543"/>
      <c r="UCV41" s="543"/>
      <c r="UCW41" s="543"/>
      <c r="UCX41" s="543"/>
      <c r="UCY41" s="543"/>
      <c r="UCZ41" s="543"/>
      <c r="UDA41" s="543"/>
      <c r="UDB41" s="543"/>
      <c r="UDC41" s="543"/>
      <c r="UDD41" s="543"/>
      <c r="UDE41" s="543"/>
      <c r="UDF41" s="543"/>
      <c r="UDG41" s="543"/>
      <c r="UDH41" s="543"/>
      <c r="UDI41" s="543"/>
      <c r="UDJ41" s="543"/>
      <c r="UDK41" s="543"/>
      <c r="UDL41" s="543"/>
      <c r="UDM41" s="543"/>
      <c r="UDN41" s="543"/>
      <c r="UDO41" s="543"/>
      <c r="UDP41" s="543"/>
      <c r="UDQ41" s="543"/>
      <c r="UDR41" s="543"/>
      <c r="UDS41" s="543"/>
      <c r="UDT41" s="543"/>
      <c r="UDU41" s="543"/>
      <c r="UDV41" s="543"/>
      <c r="UDW41" s="543"/>
      <c r="UDX41" s="543"/>
      <c r="UDY41" s="543"/>
      <c r="UDZ41" s="543"/>
      <c r="UEA41" s="543"/>
      <c r="UEB41" s="543"/>
      <c r="UEC41" s="543"/>
      <c r="UED41" s="543"/>
      <c r="UEE41" s="543"/>
      <c r="UEF41" s="543"/>
      <c r="UEG41" s="543"/>
      <c r="UEH41" s="543"/>
      <c r="UEI41" s="543"/>
      <c r="UEJ41" s="543"/>
      <c r="UEK41" s="543"/>
      <c r="UEL41" s="543"/>
      <c r="UEM41" s="543"/>
      <c r="UEN41" s="543"/>
      <c r="UEO41" s="543"/>
      <c r="UEP41" s="543"/>
      <c r="UEQ41" s="543"/>
      <c r="UER41" s="543"/>
      <c r="UES41" s="543"/>
      <c r="UET41" s="543"/>
      <c r="UEU41" s="543"/>
      <c r="UEV41" s="543"/>
      <c r="UEW41" s="543"/>
      <c r="UEX41" s="543"/>
      <c r="UEY41" s="543"/>
      <c r="UEZ41" s="543"/>
      <c r="UFA41" s="543"/>
      <c r="UFB41" s="543"/>
      <c r="UFC41" s="543"/>
      <c r="UFD41" s="543"/>
      <c r="UFE41" s="543"/>
      <c r="UFF41" s="543"/>
      <c r="UFG41" s="543"/>
      <c r="UFH41" s="543"/>
      <c r="UFI41" s="543"/>
      <c r="UFJ41" s="543"/>
      <c r="UFK41" s="543"/>
      <c r="UFL41" s="543"/>
      <c r="UFM41" s="543"/>
      <c r="UFN41" s="543"/>
      <c r="UFO41" s="543"/>
      <c r="UFP41" s="543"/>
      <c r="UFQ41" s="543"/>
      <c r="UFR41" s="543"/>
      <c r="UFS41" s="543"/>
      <c r="UFT41" s="543"/>
      <c r="UFU41" s="543"/>
      <c r="UFV41" s="543"/>
      <c r="UFW41" s="543"/>
      <c r="UFX41" s="543"/>
      <c r="UFY41" s="543"/>
      <c r="UFZ41" s="543"/>
      <c r="UGA41" s="543"/>
      <c r="UGB41" s="543"/>
      <c r="UGC41" s="543"/>
      <c r="UGD41" s="543"/>
      <c r="UGE41" s="543"/>
      <c r="UGF41" s="543"/>
      <c r="UGG41" s="543"/>
      <c r="UGH41" s="543"/>
      <c r="UGI41" s="543"/>
      <c r="UGJ41" s="543"/>
      <c r="UGK41" s="543"/>
      <c r="UGL41" s="543"/>
      <c r="UGM41" s="543"/>
      <c r="UGN41" s="543"/>
      <c r="UGO41" s="543"/>
      <c r="UGP41" s="543"/>
      <c r="UGQ41" s="543"/>
      <c r="UGR41" s="543"/>
      <c r="UGS41" s="543"/>
      <c r="UGT41" s="543"/>
      <c r="UGU41" s="543"/>
      <c r="UGV41" s="543"/>
      <c r="UGW41" s="543"/>
      <c r="UGX41" s="543"/>
      <c r="UGY41" s="543"/>
      <c r="UGZ41" s="543"/>
      <c r="UHA41" s="543"/>
      <c r="UHB41" s="543"/>
      <c r="UHC41" s="543"/>
      <c r="UHD41" s="543"/>
      <c r="UHE41" s="543"/>
      <c r="UHF41" s="543"/>
      <c r="UHG41" s="543"/>
      <c r="UHH41" s="543"/>
      <c r="UHI41" s="543"/>
      <c r="UHJ41" s="543"/>
      <c r="UHK41" s="543"/>
      <c r="UHL41" s="543"/>
      <c r="UHM41" s="543"/>
      <c r="UHN41" s="543"/>
      <c r="UHO41" s="543"/>
      <c r="UHP41" s="543"/>
      <c r="UHQ41" s="543"/>
      <c r="UHR41" s="543"/>
      <c r="UHS41" s="543"/>
      <c r="UHT41" s="543"/>
      <c r="UHU41" s="543"/>
      <c r="UHV41" s="543"/>
      <c r="UHW41" s="543"/>
      <c r="UHX41" s="543"/>
      <c r="UHY41" s="543"/>
      <c r="UHZ41" s="543"/>
      <c r="UIA41" s="543"/>
      <c r="UIB41" s="543"/>
      <c r="UIC41" s="543"/>
      <c r="UID41" s="543"/>
      <c r="UIE41" s="543"/>
      <c r="UIF41" s="543"/>
      <c r="UIG41" s="543"/>
      <c r="UIH41" s="543"/>
      <c r="UII41" s="543"/>
      <c r="UIJ41" s="543"/>
      <c r="UIK41" s="543"/>
      <c r="UIL41" s="543"/>
      <c r="UIM41" s="543"/>
      <c r="UIN41" s="543"/>
      <c r="UIO41" s="543"/>
      <c r="UIP41" s="543"/>
      <c r="UIQ41" s="543"/>
      <c r="UIR41" s="543"/>
      <c r="UIS41" s="543"/>
      <c r="UIT41" s="543"/>
      <c r="UIU41" s="543"/>
      <c r="UIV41" s="543"/>
      <c r="UIW41" s="543"/>
      <c r="UIX41" s="543"/>
      <c r="UIY41" s="543"/>
      <c r="UIZ41" s="543"/>
      <c r="UJA41" s="543"/>
      <c r="UJB41" s="543"/>
      <c r="UJC41" s="543"/>
      <c r="UJD41" s="543"/>
      <c r="UJE41" s="543"/>
      <c r="UJF41" s="543"/>
      <c r="UJG41" s="543"/>
      <c r="UJH41" s="543"/>
      <c r="UJI41" s="543"/>
      <c r="UJJ41" s="543"/>
      <c r="UJK41" s="543"/>
      <c r="UJL41" s="543"/>
      <c r="UJM41" s="543"/>
      <c r="UJN41" s="543"/>
      <c r="UJO41" s="543"/>
      <c r="UJP41" s="543"/>
      <c r="UJQ41" s="543"/>
      <c r="UJR41" s="543"/>
      <c r="UJS41" s="543"/>
      <c r="UJT41" s="543"/>
      <c r="UJU41" s="543"/>
      <c r="UJV41" s="543"/>
      <c r="UJW41" s="543"/>
      <c r="UJX41" s="543"/>
      <c r="UJY41" s="543"/>
      <c r="UJZ41" s="543"/>
      <c r="UKA41" s="543"/>
      <c r="UKB41" s="543"/>
      <c r="UKC41" s="543"/>
      <c r="UKD41" s="543"/>
      <c r="UKE41" s="543"/>
      <c r="UKF41" s="543"/>
      <c r="UKG41" s="543"/>
      <c r="UKH41" s="543"/>
      <c r="UKI41" s="543"/>
      <c r="UKJ41" s="543"/>
      <c r="UKK41" s="543"/>
      <c r="UKL41" s="543"/>
      <c r="UKM41" s="543"/>
      <c r="UKN41" s="543"/>
      <c r="UKO41" s="543"/>
      <c r="UKP41" s="543"/>
      <c r="UKQ41" s="543"/>
      <c r="UKR41" s="543"/>
      <c r="UKS41" s="543"/>
      <c r="UKT41" s="543"/>
      <c r="UKU41" s="543"/>
      <c r="UKV41" s="543"/>
      <c r="UKW41" s="543"/>
      <c r="UKX41" s="543"/>
      <c r="UKY41" s="543"/>
      <c r="UKZ41" s="543"/>
      <c r="ULA41" s="543"/>
      <c r="ULB41" s="543"/>
      <c r="ULC41" s="543"/>
      <c r="ULD41" s="543"/>
      <c r="ULE41" s="543"/>
      <c r="ULF41" s="543"/>
      <c r="ULG41" s="543"/>
      <c r="ULH41" s="543"/>
      <c r="ULI41" s="543"/>
      <c r="ULJ41" s="543"/>
      <c r="ULK41" s="543"/>
      <c r="ULL41" s="543"/>
      <c r="ULM41" s="543"/>
      <c r="ULN41" s="543"/>
      <c r="ULO41" s="543"/>
      <c r="ULP41" s="543"/>
      <c r="ULQ41" s="543"/>
      <c r="ULR41" s="543"/>
      <c r="ULS41" s="543"/>
      <c r="ULT41" s="543"/>
      <c r="ULU41" s="543"/>
      <c r="ULV41" s="543"/>
      <c r="ULW41" s="543"/>
      <c r="ULX41" s="543"/>
      <c r="ULY41" s="543"/>
      <c r="ULZ41" s="543"/>
      <c r="UMA41" s="543"/>
      <c r="UMB41" s="543"/>
      <c r="UMC41" s="543"/>
      <c r="UMD41" s="543"/>
      <c r="UME41" s="543"/>
      <c r="UMF41" s="543"/>
      <c r="UMG41" s="543"/>
      <c r="UMH41" s="543"/>
      <c r="UMI41" s="543"/>
      <c r="UMJ41" s="543"/>
      <c r="UMK41" s="543"/>
      <c r="UML41" s="543"/>
      <c r="UMM41" s="543"/>
      <c r="UMN41" s="543"/>
      <c r="UMO41" s="543"/>
      <c r="UMP41" s="543"/>
      <c r="UMQ41" s="543"/>
      <c r="UMR41" s="543"/>
      <c r="UMS41" s="543"/>
      <c r="UMT41" s="543"/>
      <c r="UMU41" s="543"/>
      <c r="UMV41" s="543"/>
      <c r="UMW41" s="543"/>
      <c r="UMX41" s="543"/>
      <c r="UMY41" s="543"/>
      <c r="UMZ41" s="543"/>
      <c r="UNA41" s="543"/>
      <c r="UNB41" s="543"/>
      <c r="UNC41" s="543"/>
      <c r="UND41" s="543"/>
      <c r="UNE41" s="543"/>
      <c r="UNF41" s="543"/>
      <c r="UNG41" s="543"/>
      <c r="UNH41" s="543"/>
      <c r="UNI41" s="543"/>
      <c r="UNJ41" s="543"/>
      <c r="UNK41" s="543"/>
      <c r="UNL41" s="543"/>
      <c r="UNM41" s="543"/>
      <c r="UNN41" s="543"/>
      <c r="UNO41" s="543"/>
      <c r="UNP41" s="543"/>
      <c r="UNQ41" s="543"/>
      <c r="UNR41" s="543"/>
      <c r="UNS41" s="543"/>
      <c r="UNT41" s="543"/>
      <c r="UNU41" s="543"/>
      <c r="UNV41" s="543"/>
      <c r="UNW41" s="543"/>
      <c r="UNX41" s="543"/>
      <c r="UNY41" s="543"/>
      <c r="UNZ41" s="543"/>
      <c r="UOA41" s="543"/>
      <c r="UOB41" s="543"/>
      <c r="UOC41" s="543"/>
      <c r="UOD41" s="543"/>
      <c r="UOE41" s="543"/>
      <c r="UOF41" s="543"/>
      <c r="UOG41" s="543"/>
      <c r="UOH41" s="543"/>
      <c r="UOI41" s="543"/>
      <c r="UOJ41" s="543"/>
      <c r="UOK41" s="543"/>
      <c r="UOL41" s="543"/>
      <c r="UOM41" s="543"/>
      <c r="UON41" s="543"/>
      <c r="UOO41" s="543"/>
      <c r="UOP41" s="543"/>
      <c r="UOQ41" s="543"/>
      <c r="UOR41" s="543"/>
      <c r="UOS41" s="543"/>
      <c r="UOT41" s="543"/>
      <c r="UOU41" s="543"/>
      <c r="UOV41" s="543"/>
      <c r="UOW41" s="543"/>
      <c r="UOX41" s="543"/>
      <c r="UOY41" s="543"/>
      <c r="UOZ41" s="543"/>
      <c r="UPA41" s="543"/>
      <c r="UPB41" s="543"/>
      <c r="UPC41" s="543"/>
      <c r="UPD41" s="543"/>
      <c r="UPE41" s="543"/>
      <c r="UPF41" s="543"/>
      <c r="UPG41" s="543"/>
      <c r="UPH41" s="543"/>
      <c r="UPI41" s="543"/>
      <c r="UPJ41" s="543"/>
      <c r="UPK41" s="543"/>
      <c r="UPL41" s="543"/>
      <c r="UPM41" s="543"/>
      <c r="UPN41" s="543"/>
      <c r="UPO41" s="543"/>
      <c r="UPP41" s="543"/>
      <c r="UPQ41" s="543"/>
      <c r="UPR41" s="543"/>
      <c r="UPS41" s="543"/>
      <c r="UPT41" s="543"/>
      <c r="UPU41" s="543"/>
      <c r="UPV41" s="543"/>
      <c r="UPW41" s="543"/>
      <c r="UPX41" s="543"/>
      <c r="UPY41" s="543"/>
      <c r="UPZ41" s="543"/>
      <c r="UQA41" s="543"/>
      <c r="UQB41" s="543"/>
      <c r="UQC41" s="543"/>
      <c r="UQD41" s="543"/>
      <c r="UQE41" s="543"/>
      <c r="UQF41" s="543"/>
      <c r="UQG41" s="543"/>
      <c r="UQH41" s="543"/>
      <c r="UQI41" s="543"/>
      <c r="UQJ41" s="543"/>
      <c r="UQK41" s="543"/>
      <c r="UQL41" s="543"/>
      <c r="UQM41" s="543"/>
      <c r="UQN41" s="543"/>
      <c r="UQO41" s="543"/>
      <c r="UQP41" s="543"/>
      <c r="UQQ41" s="543"/>
      <c r="UQR41" s="543"/>
      <c r="UQS41" s="543"/>
      <c r="UQT41" s="543"/>
      <c r="UQU41" s="543"/>
      <c r="UQV41" s="543"/>
      <c r="UQW41" s="543"/>
      <c r="UQX41" s="543"/>
      <c r="UQY41" s="543"/>
      <c r="UQZ41" s="543"/>
      <c r="URA41" s="543"/>
      <c r="URB41" s="543"/>
      <c r="URC41" s="543"/>
      <c r="URD41" s="543"/>
      <c r="URE41" s="543"/>
      <c r="URF41" s="543"/>
      <c r="URG41" s="543"/>
      <c r="URH41" s="543"/>
      <c r="URI41" s="543"/>
      <c r="URJ41" s="543"/>
      <c r="URK41" s="543"/>
      <c r="URL41" s="543"/>
      <c r="URM41" s="543"/>
      <c r="URN41" s="543"/>
      <c r="URO41" s="543"/>
      <c r="URP41" s="543"/>
      <c r="URQ41" s="543"/>
      <c r="URR41" s="543"/>
      <c r="URS41" s="543"/>
      <c r="URT41" s="543"/>
      <c r="URU41" s="543"/>
      <c r="URV41" s="543"/>
      <c r="URW41" s="543"/>
      <c r="URX41" s="543"/>
      <c r="URY41" s="543"/>
      <c r="URZ41" s="543"/>
      <c r="USA41" s="543"/>
      <c r="USB41" s="543"/>
      <c r="USC41" s="543"/>
      <c r="USD41" s="543"/>
      <c r="USE41" s="543"/>
      <c r="USF41" s="543"/>
      <c r="USG41" s="543"/>
      <c r="USH41" s="543"/>
      <c r="USI41" s="543"/>
      <c r="USJ41" s="543"/>
      <c r="USK41" s="543"/>
      <c r="USL41" s="543"/>
      <c r="USM41" s="543"/>
      <c r="USN41" s="543"/>
      <c r="USO41" s="543"/>
      <c r="USP41" s="543"/>
      <c r="USQ41" s="543"/>
      <c r="USR41" s="543"/>
      <c r="USS41" s="543"/>
      <c r="UST41" s="543"/>
      <c r="USU41" s="543"/>
      <c r="USV41" s="543"/>
      <c r="USW41" s="543"/>
      <c r="USX41" s="543"/>
      <c r="USY41" s="543"/>
      <c r="USZ41" s="543"/>
      <c r="UTA41" s="543"/>
      <c r="UTB41" s="543"/>
      <c r="UTC41" s="543"/>
      <c r="UTD41" s="543"/>
      <c r="UTE41" s="543"/>
      <c r="UTF41" s="543"/>
      <c r="UTG41" s="543"/>
      <c r="UTH41" s="543"/>
      <c r="UTI41" s="543"/>
      <c r="UTJ41" s="543"/>
      <c r="UTK41" s="543"/>
      <c r="UTL41" s="543"/>
      <c r="UTM41" s="543"/>
      <c r="UTN41" s="543"/>
      <c r="UTO41" s="543"/>
      <c r="UTP41" s="543"/>
      <c r="UTQ41" s="543"/>
      <c r="UTR41" s="543"/>
      <c r="UTS41" s="543"/>
      <c r="UTT41" s="543"/>
      <c r="UTU41" s="543"/>
      <c r="UTV41" s="543"/>
      <c r="UTW41" s="543"/>
      <c r="UTX41" s="543"/>
      <c r="UTY41" s="543"/>
      <c r="UTZ41" s="543"/>
      <c r="UUA41" s="543"/>
      <c r="UUB41" s="543"/>
      <c r="UUC41" s="543"/>
      <c r="UUD41" s="543"/>
      <c r="UUE41" s="543"/>
      <c r="UUF41" s="543"/>
      <c r="UUG41" s="543"/>
      <c r="UUH41" s="543"/>
      <c r="UUI41" s="543"/>
      <c r="UUJ41" s="543"/>
      <c r="UUK41" s="543"/>
      <c r="UUL41" s="543"/>
      <c r="UUM41" s="543"/>
      <c r="UUN41" s="543"/>
      <c r="UUO41" s="543"/>
      <c r="UUP41" s="543"/>
      <c r="UUQ41" s="543"/>
      <c r="UUR41" s="543"/>
      <c r="UUS41" s="543"/>
      <c r="UUT41" s="543"/>
      <c r="UUU41" s="543"/>
      <c r="UUV41" s="543"/>
      <c r="UUW41" s="543"/>
      <c r="UUX41" s="543"/>
      <c r="UUY41" s="543"/>
      <c r="UUZ41" s="543"/>
      <c r="UVA41" s="543"/>
      <c r="UVB41" s="543"/>
      <c r="UVC41" s="543"/>
      <c r="UVD41" s="543"/>
      <c r="UVE41" s="543"/>
      <c r="UVF41" s="543"/>
      <c r="UVG41" s="543"/>
      <c r="UVH41" s="543"/>
      <c r="UVI41" s="543"/>
      <c r="UVJ41" s="543"/>
      <c r="UVK41" s="543"/>
      <c r="UVL41" s="543"/>
      <c r="UVM41" s="543"/>
      <c r="UVN41" s="543"/>
      <c r="UVO41" s="543"/>
      <c r="UVP41" s="543"/>
      <c r="UVQ41" s="543"/>
      <c r="UVR41" s="543"/>
      <c r="UVS41" s="543"/>
      <c r="UVT41" s="543"/>
      <c r="UVU41" s="543"/>
      <c r="UVV41" s="543"/>
      <c r="UVW41" s="543"/>
      <c r="UVX41" s="543"/>
      <c r="UVY41" s="543"/>
      <c r="UVZ41" s="543"/>
      <c r="UWA41" s="543"/>
      <c r="UWB41" s="543"/>
      <c r="UWC41" s="543"/>
      <c r="UWD41" s="543"/>
      <c r="UWE41" s="543"/>
      <c r="UWF41" s="543"/>
      <c r="UWG41" s="543"/>
      <c r="UWH41" s="543"/>
      <c r="UWI41" s="543"/>
      <c r="UWJ41" s="543"/>
      <c r="UWK41" s="543"/>
      <c r="UWL41" s="543"/>
      <c r="UWM41" s="543"/>
      <c r="UWN41" s="543"/>
      <c r="UWO41" s="543"/>
      <c r="UWP41" s="543"/>
      <c r="UWQ41" s="543"/>
      <c r="UWR41" s="543"/>
      <c r="UWS41" s="543"/>
      <c r="UWT41" s="543"/>
      <c r="UWU41" s="543"/>
      <c r="UWV41" s="543"/>
      <c r="UWW41" s="543"/>
      <c r="UWX41" s="543"/>
      <c r="UWY41" s="543"/>
      <c r="UWZ41" s="543"/>
      <c r="UXA41" s="543"/>
      <c r="UXB41" s="543"/>
      <c r="UXC41" s="543"/>
      <c r="UXD41" s="543"/>
      <c r="UXE41" s="543"/>
      <c r="UXF41" s="543"/>
      <c r="UXG41" s="543"/>
      <c r="UXH41" s="543"/>
      <c r="UXI41" s="543"/>
      <c r="UXJ41" s="543"/>
      <c r="UXK41" s="543"/>
      <c r="UXL41" s="543"/>
      <c r="UXM41" s="543"/>
      <c r="UXN41" s="543"/>
      <c r="UXO41" s="543"/>
      <c r="UXP41" s="543"/>
      <c r="UXQ41" s="543"/>
      <c r="UXR41" s="543"/>
      <c r="UXS41" s="543"/>
      <c r="UXT41" s="543"/>
      <c r="UXU41" s="543"/>
      <c r="UXV41" s="543"/>
      <c r="UXW41" s="543"/>
      <c r="UXX41" s="543"/>
      <c r="UXY41" s="543"/>
      <c r="UXZ41" s="543"/>
      <c r="UYA41" s="543"/>
      <c r="UYB41" s="543"/>
      <c r="UYC41" s="543"/>
      <c r="UYD41" s="543"/>
      <c r="UYE41" s="543"/>
      <c r="UYF41" s="543"/>
      <c r="UYG41" s="543"/>
      <c r="UYH41" s="543"/>
      <c r="UYI41" s="543"/>
      <c r="UYJ41" s="543"/>
      <c r="UYK41" s="543"/>
      <c r="UYL41" s="543"/>
      <c r="UYM41" s="543"/>
      <c r="UYN41" s="543"/>
      <c r="UYO41" s="543"/>
      <c r="UYP41" s="543"/>
      <c r="UYQ41" s="543"/>
      <c r="UYR41" s="543"/>
      <c r="UYS41" s="543"/>
      <c r="UYT41" s="543"/>
      <c r="UYU41" s="543"/>
      <c r="UYV41" s="543"/>
      <c r="UYW41" s="543"/>
      <c r="UYX41" s="543"/>
      <c r="UYY41" s="543"/>
      <c r="UYZ41" s="543"/>
      <c r="UZA41" s="543"/>
      <c r="UZB41" s="543"/>
      <c r="UZC41" s="543"/>
      <c r="UZD41" s="543"/>
      <c r="UZE41" s="543"/>
      <c r="UZF41" s="543"/>
      <c r="UZG41" s="543"/>
      <c r="UZH41" s="543"/>
      <c r="UZI41" s="543"/>
      <c r="UZJ41" s="543"/>
      <c r="UZK41" s="543"/>
      <c r="UZL41" s="543"/>
      <c r="UZM41" s="543"/>
      <c r="UZN41" s="543"/>
      <c r="UZO41" s="543"/>
      <c r="UZP41" s="543"/>
      <c r="UZQ41" s="543"/>
      <c r="UZR41" s="543"/>
      <c r="UZS41" s="543"/>
      <c r="UZT41" s="543"/>
      <c r="UZU41" s="543"/>
      <c r="UZV41" s="543"/>
      <c r="UZW41" s="543"/>
      <c r="UZX41" s="543"/>
      <c r="UZY41" s="543"/>
      <c r="UZZ41" s="543"/>
      <c r="VAA41" s="543"/>
      <c r="VAB41" s="543"/>
      <c r="VAC41" s="543"/>
      <c r="VAD41" s="543"/>
      <c r="VAE41" s="543"/>
      <c r="VAF41" s="543"/>
      <c r="VAG41" s="543"/>
      <c r="VAH41" s="543"/>
      <c r="VAI41" s="543"/>
      <c r="VAJ41" s="543"/>
      <c r="VAK41" s="543"/>
      <c r="VAL41" s="543"/>
      <c r="VAM41" s="543"/>
      <c r="VAN41" s="543"/>
      <c r="VAO41" s="543"/>
      <c r="VAP41" s="543"/>
      <c r="VAQ41" s="543"/>
      <c r="VAR41" s="543"/>
      <c r="VAS41" s="543"/>
      <c r="VAT41" s="543"/>
      <c r="VAU41" s="543"/>
      <c r="VAV41" s="543"/>
      <c r="VAW41" s="543"/>
      <c r="VAX41" s="543"/>
      <c r="VAY41" s="543"/>
      <c r="VAZ41" s="543"/>
      <c r="VBA41" s="543"/>
      <c r="VBB41" s="543"/>
      <c r="VBC41" s="543"/>
      <c r="VBD41" s="543"/>
      <c r="VBE41" s="543"/>
      <c r="VBF41" s="543"/>
      <c r="VBG41" s="543"/>
      <c r="VBH41" s="543"/>
      <c r="VBI41" s="543"/>
      <c r="VBJ41" s="543"/>
      <c r="VBK41" s="543"/>
      <c r="VBL41" s="543"/>
      <c r="VBM41" s="543"/>
      <c r="VBN41" s="543"/>
      <c r="VBO41" s="543"/>
      <c r="VBP41" s="543"/>
      <c r="VBQ41" s="543"/>
      <c r="VBR41" s="543"/>
      <c r="VBS41" s="543"/>
      <c r="VBT41" s="543"/>
      <c r="VBU41" s="543"/>
      <c r="VBV41" s="543"/>
      <c r="VBW41" s="543"/>
      <c r="VBX41" s="543"/>
      <c r="VBY41" s="543"/>
      <c r="VBZ41" s="543"/>
      <c r="VCA41" s="543"/>
      <c r="VCB41" s="543"/>
      <c r="VCC41" s="543"/>
      <c r="VCD41" s="543"/>
      <c r="VCE41" s="543"/>
      <c r="VCF41" s="543"/>
      <c r="VCG41" s="543"/>
      <c r="VCH41" s="543"/>
      <c r="VCI41" s="543"/>
      <c r="VCJ41" s="543"/>
      <c r="VCK41" s="543"/>
      <c r="VCL41" s="543"/>
      <c r="VCM41" s="543"/>
      <c r="VCN41" s="543"/>
      <c r="VCO41" s="543"/>
      <c r="VCP41" s="543"/>
      <c r="VCQ41" s="543"/>
      <c r="VCR41" s="543"/>
      <c r="VCS41" s="543"/>
      <c r="VCT41" s="543"/>
      <c r="VCU41" s="543"/>
      <c r="VCV41" s="543"/>
      <c r="VCW41" s="543"/>
      <c r="VCX41" s="543"/>
      <c r="VCY41" s="543"/>
      <c r="VCZ41" s="543"/>
      <c r="VDA41" s="543"/>
      <c r="VDB41" s="543"/>
      <c r="VDC41" s="543"/>
      <c r="VDD41" s="543"/>
      <c r="VDE41" s="543"/>
      <c r="VDF41" s="543"/>
      <c r="VDG41" s="543"/>
      <c r="VDH41" s="543"/>
      <c r="VDI41" s="543"/>
      <c r="VDJ41" s="543"/>
      <c r="VDK41" s="543"/>
      <c r="VDL41" s="543"/>
      <c r="VDM41" s="543"/>
      <c r="VDN41" s="543"/>
      <c r="VDO41" s="543"/>
      <c r="VDP41" s="543"/>
      <c r="VDQ41" s="543"/>
      <c r="VDR41" s="543"/>
      <c r="VDS41" s="543"/>
      <c r="VDT41" s="543"/>
      <c r="VDU41" s="543"/>
      <c r="VDV41" s="543"/>
      <c r="VDW41" s="543"/>
      <c r="VDX41" s="543"/>
      <c r="VDY41" s="543"/>
      <c r="VDZ41" s="543"/>
      <c r="VEA41" s="543"/>
      <c r="VEB41" s="543"/>
      <c r="VEC41" s="543"/>
      <c r="VED41" s="543"/>
      <c r="VEE41" s="543"/>
      <c r="VEF41" s="543"/>
      <c r="VEG41" s="543"/>
      <c r="VEH41" s="543"/>
      <c r="VEI41" s="543"/>
      <c r="VEJ41" s="543"/>
      <c r="VEK41" s="543"/>
      <c r="VEL41" s="543"/>
      <c r="VEM41" s="543"/>
      <c r="VEN41" s="543"/>
      <c r="VEO41" s="543"/>
      <c r="VEP41" s="543"/>
      <c r="VEQ41" s="543"/>
      <c r="VER41" s="543"/>
      <c r="VES41" s="543"/>
      <c r="VET41" s="543"/>
      <c r="VEU41" s="543"/>
      <c r="VEV41" s="543"/>
      <c r="VEW41" s="543"/>
      <c r="VEX41" s="543"/>
      <c r="VEY41" s="543"/>
      <c r="VEZ41" s="543"/>
      <c r="VFA41" s="543"/>
      <c r="VFB41" s="543"/>
      <c r="VFC41" s="543"/>
      <c r="VFD41" s="543"/>
      <c r="VFE41" s="543"/>
      <c r="VFF41" s="543"/>
      <c r="VFG41" s="543"/>
      <c r="VFH41" s="543"/>
      <c r="VFI41" s="543"/>
      <c r="VFJ41" s="543"/>
      <c r="VFK41" s="543"/>
      <c r="VFL41" s="543"/>
      <c r="VFM41" s="543"/>
      <c r="VFN41" s="543"/>
      <c r="VFO41" s="543"/>
      <c r="VFP41" s="543"/>
      <c r="VFQ41" s="543"/>
      <c r="VFR41" s="543"/>
      <c r="VFS41" s="543"/>
      <c r="VFT41" s="543"/>
      <c r="VFU41" s="543"/>
      <c r="VFV41" s="543"/>
      <c r="VFW41" s="543"/>
      <c r="VFX41" s="543"/>
      <c r="VFY41" s="543"/>
      <c r="VFZ41" s="543"/>
      <c r="VGA41" s="543"/>
      <c r="VGB41" s="543"/>
      <c r="VGC41" s="543"/>
      <c r="VGD41" s="543"/>
      <c r="VGE41" s="543"/>
      <c r="VGF41" s="543"/>
      <c r="VGG41" s="543"/>
      <c r="VGH41" s="543"/>
      <c r="VGI41" s="543"/>
      <c r="VGJ41" s="543"/>
      <c r="VGK41" s="543"/>
      <c r="VGL41" s="543"/>
      <c r="VGM41" s="543"/>
      <c r="VGN41" s="543"/>
      <c r="VGO41" s="543"/>
      <c r="VGP41" s="543"/>
      <c r="VGQ41" s="543"/>
      <c r="VGR41" s="543"/>
      <c r="VGS41" s="543"/>
      <c r="VGT41" s="543"/>
      <c r="VGU41" s="543"/>
      <c r="VGV41" s="543"/>
      <c r="VGW41" s="543"/>
      <c r="VGX41" s="543"/>
      <c r="VGY41" s="543"/>
      <c r="VGZ41" s="543"/>
      <c r="VHA41" s="543"/>
      <c r="VHB41" s="543"/>
      <c r="VHC41" s="543"/>
      <c r="VHD41" s="543"/>
      <c r="VHE41" s="543"/>
      <c r="VHF41" s="543"/>
      <c r="VHG41" s="543"/>
      <c r="VHH41" s="543"/>
      <c r="VHI41" s="543"/>
      <c r="VHJ41" s="543"/>
      <c r="VHK41" s="543"/>
      <c r="VHL41" s="543"/>
      <c r="VHM41" s="543"/>
      <c r="VHN41" s="543"/>
      <c r="VHO41" s="543"/>
      <c r="VHP41" s="543"/>
      <c r="VHQ41" s="543"/>
      <c r="VHR41" s="543"/>
      <c r="VHS41" s="543"/>
      <c r="VHT41" s="543"/>
      <c r="VHU41" s="543"/>
      <c r="VHV41" s="543"/>
      <c r="VHW41" s="543"/>
      <c r="VHX41" s="543"/>
      <c r="VHY41" s="543"/>
      <c r="VHZ41" s="543"/>
      <c r="VIA41" s="543"/>
      <c r="VIB41" s="543"/>
      <c r="VIC41" s="543"/>
      <c r="VID41" s="543"/>
      <c r="VIE41" s="543"/>
      <c r="VIF41" s="543"/>
      <c r="VIG41" s="543"/>
      <c r="VIH41" s="543"/>
      <c r="VII41" s="543"/>
      <c r="VIJ41" s="543"/>
      <c r="VIK41" s="543"/>
      <c r="VIL41" s="543"/>
      <c r="VIM41" s="543"/>
      <c r="VIN41" s="543"/>
      <c r="VIO41" s="543"/>
      <c r="VIP41" s="543"/>
      <c r="VIQ41" s="543"/>
      <c r="VIR41" s="543"/>
      <c r="VIS41" s="543"/>
      <c r="VIT41" s="543"/>
      <c r="VIU41" s="543"/>
      <c r="VIV41" s="543"/>
      <c r="VIW41" s="543"/>
      <c r="VIX41" s="543"/>
      <c r="VIY41" s="543"/>
      <c r="VIZ41" s="543"/>
      <c r="VJA41" s="543"/>
      <c r="VJB41" s="543"/>
      <c r="VJC41" s="543"/>
      <c r="VJD41" s="543"/>
      <c r="VJE41" s="543"/>
      <c r="VJF41" s="543"/>
      <c r="VJG41" s="543"/>
      <c r="VJH41" s="543"/>
      <c r="VJI41" s="543"/>
      <c r="VJJ41" s="543"/>
      <c r="VJK41" s="543"/>
      <c r="VJL41" s="543"/>
      <c r="VJM41" s="543"/>
      <c r="VJN41" s="543"/>
      <c r="VJO41" s="543"/>
      <c r="VJP41" s="543"/>
      <c r="VJQ41" s="543"/>
      <c r="VJR41" s="543"/>
      <c r="VJS41" s="543"/>
      <c r="VJT41" s="543"/>
      <c r="VJU41" s="543"/>
      <c r="VJV41" s="543"/>
      <c r="VJW41" s="543"/>
      <c r="VJX41" s="543"/>
      <c r="VJY41" s="543"/>
      <c r="VJZ41" s="543"/>
      <c r="VKA41" s="543"/>
      <c r="VKB41" s="543"/>
      <c r="VKC41" s="543"/>
      <c r="VKD41" s="543"/>
      <c r="VKE41" s="543"/>
      <c r="VKF41" s="543"/>
      <c r="VKG41" s="543"/>
      <c r="VKH41" s="543"/>
      <c r="VKI41" s="543"/>
      <c r="VKJ41" s="543"/>
      <c r="VKK41" s="543"/>
      <c r="VKL41" s="543"/>
      <c r="VKM41" s="543"/>
      <c r="VKN41" s="543"/>
      <c r="VKO41" s="543"/>
      <c r="VKP41" s="543"/>
      <c r="VKQ41" s="543"/>
      <c r="VKR41" s="543"/>
      <c r="VKS41" s="543"/>
      <c r="VKT41" s="543"/>
      <c r="VKU41" s="543"/>
      <c r="VKV41" s="543"/>
      <c r="VKW41" s="543"/>
      <c r="VKX41" s="543"/>
      <c r="VKY41" s="543"/>
      <c r="VKZ41" s="543"/>
      <c r="VLA41" s="543"/>
      <c r="VLB41" s="543"/>
      <c r="VLC41" s="543"/>
      <c r="VLD41" s="543"/>
      <c r="VLE41" s="543"/>
      <c r="VLF41" s="543"/>
      <c r="VLG41" s="543"/>
      <c r="VLH41" s="543"/>
      <c r="VLI41" s="543"/>
      <c r="VLJ41" s="543"/>
      <c r="VLK41" s="543"/>
      <c r="VLL41" s="543"/>
      <c r="VLM41" s="543"/>
      <c r="VLN41" s="543"/>
      <c r="VLO41" s="543"/>
      <c r="VLP41" s="543"/>
      <c r="VLQ41" s="543"/>
      <c r="VLR41" s="543"/>
      <c r="VLS41" s="543"/>
      <c r="VLT41" s="543"/>
      <c r="VLU41" s="543"/>
      <c r="VLV41" s="543"/>
      <c r="VLW41" s="543"/>
      <c r="VLX41" s="543"/>
      <c r="VLY41" s="543"/>
      <c r="VLZ41" s="543"/>
      <c r="VMA41" s="543"/>
      <c r="VMB41" s="543"/>
      <c r="VMC41" s="543"/>
      <c r="VMD41" s="543"/>
      <c r="VME41" s="543"/>
      <c r="VMF41" s="543"/>
      <c r="VMG41" s="543"/>
      <c r="VMH41" s="543"/>
      <c r="VMI41" s="543"/>
      <c r="VMJ41" s="543"/>
      <c r="VMK41" s="543"/>
      <c r="VML41" s="543"/>
      <c r="VMM41" s="543"/>
      <c r="VMN41" s="543"/>
      <c r="VMO41" s="543"/>
      <c r="VMP41" s="543"/>
      <c r="VMQ41" s="543"/>
      <c r="VMR41" s="543"/>
      <c r="VMS41" s="543"/>
      <c r="VMT41" s="543"/>
      <c r="VMU41" s="543"/>
      <c r="VMV41" s="543"/>
      <c r="VMW41" s="543"/>
      <c r="VMX41" s="543"/>
      <c r="VMY41" s="543"/>
      <c r="VMZ41" s="543"/>
      <c r="VNA41" s="543"/>
      <c r="VNB41" s="543"/>
      <c r="VNC41" s="543"/>
      <c r="VND41" s="543"/>
      <c r="VNE41" s="543"/>
      <c r="VNF41" s="543"/>
      <c r="VNG41" s="543"/>
      <c r="VNH41" s="543"/>
      <c r="VNI41" s="543"/>
      <c r="VNJ41" s="543"/>
      <c r="VNK41" s="543"/>
      <c r="VNL41" s="543"/>
      <c r="VNM41" s="543"/>
      <c r="VNN41" s="543"/>
      <c r="VNO41" s="543"/>
      <c r="VNP41" s="543"/>
      <c r="VNQ41" s="543"/>
      <c r="VNR41" s="543"/>
      <c r="VNS41" s="543"/>
      <c r="VNT41" s="543"/>
      <c r="VNU41" s="543"/>
      <c r="VNV41" s="543"/>
      <c r="VNW41" s="543"/>
      <c r="VNX41" s="543"/>
      <c r="VNY41" s="543"/>
      <c r="VNZ41" s="543"/>
      <c r="VOA41" s="543"/>
      <c r="VOB41" s="543"/>
      <c r="VOC41" s="543"/>
      <c r="VOD41" s="543"/>
      <c r="VOE41" s="543"/>
      <c r="VOF41" s="543"/>
      <c r="VOG41" s="543"/>
      <c r="VOH41" s="543"/>
      <c r="VOI41" s="543"/>
      <c r="VOJ41" s="543"/>
      <c r="VOK41" s="543"/>
      <c r="VOL41" s="543"/>
      <c r="VOM41" s="543"/>
      <c r="VON41" s="543"/>
      <c r="VOO41" s="543"/>
      <c r="VOP41" s="543"/>
      <c r="VOQ41" s="543"/>
      <c r="VOR41" s="543"/>
      <c r="VOS41" s="543"/>
      <c r="VOT41" s="543"/>
      <c r="VOU41" s="543"/>
      <c r="VOV41" s="543"/>
      <c r="VOW41" s="543"/>
      <c r="VOX41" s="543"/>
      <c r="VOY41" s="543"/>
      <c r="VOZ41" s="543"/>
      <c r="VPA41" s="543"/>
      <c r="VPB41" s="543"/>
      <c r="VPC41" s="543"/>
      <c r="VPD41" s="543"/>
      <c r="VPE41" s="543"/>
      <c r="VPF41" s="543"/>
      <c r="VPG41" s="543"/>
      <c r="VPH41" s="543"/>
      <c r="VPI41" s="543"/>
      <c r="VPJ41" s="543"/>
      <c r="VPK41" s="543"/>
      <c r="VPL41" s="543"/>
      <c r="VPM41" s="543"/>
      <c r="VPN41" s="543"/>
      <c r="VPO41" s="543"/>
      <c r="VPP41" s="543"/>
      <c r="VPQ41" s="543"/>
      <c r="VPR41" s="543"/>
      <c r="VPS41" s="543"/>
      <c r="VPT41" s="543"/>
      <c r="VPU41" s="543"/>
      <c r="VPV41" s="543"/>
      <c r="VPW41" s="543"/>
      <c r="VPX41" s="543"/>
      <c r="VPY41" s="543"/>
      <c r="VPZ41" s="543"/>
      <c r="VQA41" s="543"/>
      <c r="VQB41" s="543"/>
      <c r="VQC41" s="543"/>
      <c r="VQD41" s="543"/>
      <c r="VQE41" s="543"/>
      <c r="VQF41" s="543"/>
      <c r="VQG41" s="543"/>
      <c r="VQH41" s="543"/>
      <c r="VQI41" s="543"/>
      <c r="VQJ41" s="543"/>
      <c r="VQK41" s="543"/>
      <c r="VQL41" s="543"/>
      <c r="VQM41" s="543"/>
      <c r="VQN41" s="543"/>
      <c r="VQO41" s="543"/>
      <c r="VQP41" s="543"/>
      <c r="VQQ41" s="543"/>
      <c r="VQR41" s="543"/>
      <c r="VQS41" s="543"/>
      <c r="VQT41" s="543"/>
      <c r="VQU41" s="543"/>
      <c r="VQV41" s="543"/>
      <c r="VQW41" s="543"/>
      <c r="VQX41" s="543"/>
      <c r="VQY41" s="543"/>
      <c r="VQZ41" s="543"/>
      <c r="VRA41" s="543"/>
      <c r="VRB41" s="543"/>
      <c r="VRC41" s="543"/>
      <c r="VRD41" s="543"/>
      <c r="VRE41" s="543"/>
      <c r="VRF41" s="543"/>
      <c r="VRG41" s="543"/>
      <c r="VRH41" s="543"/>
      <c r="VRI41" s="543"/>
      <c r="VRJ41" s="543"/>
      <c r="VRK41" s="543"/>
      <c r="VRL41" s="543"/>
      <c r="VRM41" s="543"/>
      <c r="VRN41" s="543"/>
      <c r="VRO41" s="543"/>
      <c r="VRP41" s="543"/>
      <c r="VRQ41" s="543"/>
      <c r="VRR41" s="543"/>
      <c r="VRS41" s="543"/>
      <c r="VRT41" s="543"/>
      <c r="VRU41" s="543"/>
      <c r="VRV41" s="543"/>
      <c r="VRW41" s="543"/>
      <c r="VRX41" s="543"/>
      <c r="VRY41" s="543"/>
      <c r="VRZ41" s="543"/>
      <c r="VSA41" s="543"/>
      <c r="VSB41" s="543"/>
      <c r="VSC41" s="543"/>
      <c r="VSD41" s="543"/>
      <c r="VSE41" s="543"/>
      <c r="VSF41" s="543"/>
      <c r="VSG41" s="543"/>
      <c r="VSH41" s="543"/>
      <c r="VSI41" s="543"/>
      <c r="VSJ41" s="543"/>
      <c r="VSK41" s="543"/>
      <c r="VSL41" s="543"/>
      <c r="VSM41" s="543"/>
      <c r="VSN41" s="543"/>
      <c r="VSO41" s="543"/>
      <c r="VSP41" s="543"/>
      <c r="VSQ41" s="543"/>
      <c r="VSR41" s="543"/>
      <c r="VSS41" s="543"/>
      <c r="VST41" s="543"/>
      <c r="VSU41" s="543"/>
      <c r="VSV41" s="543"/>
      <c r="VSW41" s="543"/>
      <c r="VSX41" s="543"/>
      <c r="VSY41" s="543"/>
      <c r="VSZ41" s="543"/>
      <c r="VTA41" s="543"/>
      <c r="VTB41" s="543"/>
      <c r="VTC41" s="543"/>
      <c r="VTD41" s="543"/>
      <c r="VTE41" s="543"/>
      <c r="VTF41" s="543"/>
      <c r="VTG41" s="543"/>
      <c r="VTH41" s="543"/>
      <c r="VTI41" s="543"/>
      <c r="VTJ41" s="543"/>
      <c r="VTK41" s="543"/>
      <c r="VTL41" s="543"/>
      <c r="VTM41" s="543"/>
      <c r="VTN41" s="543"/>
      <c r="VTO41" s="543"/>
      <c r="VTP41" s="543"/>
      <c r="VTQ41" s="543"/>
      <c r="VTR41" s="543"/>
      <c r="VTS41" s="543"/>
      <c r="VTT41" s="543"/>
      <c r="VTU41" s="543"/>
      <c r="VTV41" s="543"/>
      <c r="VTW41" s="543"/>
      <c r="VTX41" s="543"/>
      <c r="VTY41" s="543"/>
      <c r="VTZ41" s="543"/>
      <c r="VUA41" s="543"/>
      <c r="VUB41" s="543"/>
      <c r="VUC41" s="543"/>
      <c r="VUD41" s="543"/>
      <c r="VUE41" s="543"/>
      <c r="VUF41" s="543"/>
      <c r="VUG41" s="543"/>
      <c r="VUH41" s="543"/>
      <c r="VUI41" s="543"/>
      <c r="VUJ41" s="543"/>
      <c r="VUK41" s="543"/>
      <c r="VUL41" s="543"/>
      <c r="VUM41" s="543"/>
      <c r="VUN41" s="543"/>
      <c r="VUO41" s="543"/>
      <c r="VUP41" s="543"/>
      <c r="VUQ41" s="543"/>
      <c r="VUR41" s="543"/>
      <c r="VUS41" s="543"/>
      <c r="VUT41" s="543"/>
      <c r="VUU41" s="543"/>
      <c r="VUV41" s="543"/>
      <c r="VUW41" s="543"/>
      <c r="VUX41" s="543"/>
      <c r="VUY41" s="543"/>
      <c r="VUZ41" s="543"/>
      <c r="VVA41" s="543"/>
      <c r="VVB41" s="543"/>
      <c r="VVC41" s="543"/>
      <c r="VVD41" s="543"/>
      <c r="VVE41" s="543"/>
      <c r="VVF41" s="543"/>
      <c r="VVG41" s="543"/>
      <c r="VVH41" s="543"/>
      <c r="VVI41" s="543"/>
      <c r="VVJ41" s="543"/>
      <c r="VVK41" s="543"/>
      <c r="VVL41" s="543"/>
      <c r="VVM41" s="543"/>
      <c r="VVN41" s="543"/>
      <c r="VVO41" s="543"/>
      <c r="VVP41" s="543"/>
      <c r="VVQ41" s="543"/>
      <c r="VVR41" s="543"/>
      <c r="VVS41" s="543"/>
      <c r="VVT41" s="543"/>
      <c r="VVU41" s="543"/>
      <c r="VVV41" s="543"/>
      <c r="VVW41" s="543"/>
      <c r="VVX41" s="543"/>
      <c r="VVY41" s="543"/>
      <c r="VVZ41" s="543"/>
      <c r="VWA41" s="543"/>
      <c r="VWB41" s="543"/>
      <c r="VWC41" s="543"/>
      <c r="VWD41" s="543"/>
      <c r="VWE41" s="543"/>
      <c r="VWF41" s="543"/>
      <c r="VWG41" s="543"/>
      <c r="VWH41" s="543"/>
      <c r="VWI41" s="543"/>
      <c r="VWJ41" s="543"/>
      <c r="VWK41" s="543"/>
      <c r="VWL41" s="543"/>
      <c r="VWM41" s="543"/>
      <c r="VWN41" s="543"/>
      <c r="VWO41" s="543"/>
      <c r="VWP41" s="543"/>
      <c r="VWQ41" s="543"/>
      <c r="VWR41" s="543"/>
      <c r="VWS41" s="543"/>
      <c r="VWT41" s="543"/>
      <c r="VWU41" s="543"/>
      <c r="VWV41" s="543"/>
      <c r="VWW41" s="543"/>
      <c r="VWX41" s="543"/>
      <c r="VWY41" s="543"/>
      <c r="VWZ41" s="543"/>
      <c r="VXA41" s="543"/>
      <c r="VXB41" s="543"/>
      <c r="VXC41" s="543"/>
      <c r="VXD41" s="543"/>
      <c r="VXE41" s="543"/>
      <c r="VXF41" s="543"/>
      <c r="VXG41" s="543"/>
      <c r="VXH41" s="543"/>
      <c r="VXI41" s="543"/>
      <c r="VXJ41" s="543"/>
      <c r="VXK41" s="543"/>
      <c r="VXL41" s="543"/>
      <c r="VXM41" s="543"/>
      <c r="VXN41" s="543"/>
      <c r="VXO41" s="543"/>
      <c r="VXP41" s="543"/>
      <c r="VXQ41" s="543"/>
      <c r="VXR41" s="543"/>
      <c r="VXS41" s="543"/>
      <c r="VXT41" s="543"/>
      <c r="VXU41" s="543"/>
      <c r="VXV41" s="543"/>
      <c r="VXW41" s="543"/>
      <c r="VXX41" s="543"/>
      <c r="VXY41" s="543"/>
      <c r="VXZ41" s="543"/>
      <c r="VYA41" s="543"/>
      <c r="VYB41" s="543"/>
      <c r="VYC41" s="543"/>
      <c r="VYD41" s="543"/>
      <c r="VYE41" s="543"/>
      <c r="VYF41" s="543"/>
      <c r="VYG41" s="543"/>
      <c r="VYH41" s="543"/>
      <c r="VYI41" s="543"/>
      <c r="VYJ41" s="543"/>
      <c r="VYK41" s="543"/>
      <c r="VYL41" s="543"/>
      <c r="VYM41" s="543"/>
      <c r="VYN41" s="543"/>
      <c r="VYO41" s="543"/>
      <c r="VYP41" s="543"/>
      <c r="VYQ41" s="543"/>
      <c r="VYR41" s="543"/>
      <c r="VYS41" s="543"/>
      <c r="VYT41" s="543"/>
      <c r="VYU41" s="543"/>
      <c r="VYV41" s="543"/>
      <c r="VYW41" s="543"/>
      <c r="VYX41" s="543"/>
      <c r="VYY41" s="543"/>
      <c r="VYZ41" s="543"/>
      <c r="VZA41" s="543"/>
      <c r="VZB41" s="543"/>
      <c r="VZC41" s="543"/>
      <c r="VZD41" s="543"/>
      <c r="VZE41" s="543"/>
      <c r="VZF41" s="543"/>
      <c r="VZG41" s="543"/>
      <c r="VZH41" s="543"/>
      <c r="VZI41" s="543"/>
      <c r="VZJ41" s="543"/>
      <c r="VZK41" s="543"/>
      <c r="VZL41" s="543"/>
      <c r="VZM41" s="543"/>
      <c r="VZN41" s="543"/>
      <c r="VZO41" s="543"/>
      <c r="VZP41" s="543"/>
      <c r="VZQ41" s="543"/>
      <c r="VZR41" s="543"/>
      <c r="VZS41" s="543"/>
      <c r="VZT41" s="543"/>
      <c r="VZU41" s="543"/>
      <c r="VZV41" s="543"/>
      <c r="VZW41" s="543"/>
      <c r="VZX41" s="543"/>
      <c r="VZY41" s="543"/>
      <c r="VZZ41" s="543"/>
      <c r="WAA41" s="543"/>
      <c r="WAB41" s="543"/>
      <c r="WAC41" s="543"/>
      <c r="WAD41" s="543"/>
      <c r="WAE41" s="543"/>
      <c r="WAF41" s="543"/>
      <c r="WAG41" s="543"/>
      <c r="WAH41" s="543"/>
      <c r="WAI41" s="543"/>
      <c r="WAJ41" s="543"/>
      <c r="WAK41" s="543"/>
      <c r="WAL41" s="543"/>
      <c r="WAM41" s="543"/>
      <c r="WAN41" s="543"/>
      <c r="WAO41" s="543"/>
      <c r="WAP41" s="543"/>
      <c r="WAQ41" s="543"/>
      <c r="WAR41" s="543"/>
      <c r="WAS41" s="543"/>
      <c r="WAT41" s="543"/>
      <c r="WAU41" s="543"/>
      <c r="WAV41" s="543"/>
      <c r="WAW41" s="543"/>
      <c r="WAX41" s="543"/>
      <c r="WAY41" s="543"/>
      <c r="WAZ41" s="543"/>
      <c r="WBA41" s="543"/>
      <c r="WBB41" s="543"/>
      <c r="WBC41" s="543"/>
      <c r="WBD41" s="543"/>
      <c r="WBE41" s="543"/>
      <c r="WBF41" s="543"/>
      <c r="WBG41" s="543"/>
      <c r="WBH41" s="543"/>
      <c r="WBI41" s="543"/>
      <c r="WBJ41" s="543"/>
      <c r="WBK41" s="543"/>
      <c r="WBL41" s="543"/>
      <c r="WBM41" s="543"/>
      <c r="WBN41" s="543"/>
      <c r="WBO41" s="543"/>
      <c r="WBP41" s="543"/>
      <c r="WBQ41" s="543"/>
      <c r="WBR41" s="543"/>
      <c r="WBS41" s="543"/>
      <c r="WBT41" s="543"/>
      <c r="WBU41" s="543"/>
      <c r="WBV41" s="543"/>
      <c r="WBW41" s="543"/>
      <c r="WBX41" s="543"/>
      <c r="WBY41" s="543"/>
      <c r="WBZ41" s="543"/>
      <c r="WCA41" s="543"/>
      <c r="WCB41" s="543"/>
      <c r="WCC41" s="543"/>
      <c r="WCD41" s="543"/>
      <c r="WCE41" s="543"/>
      <c r="WCF41" s="543"/>
      <c r="WCG41" s="543"/>
      <c r="WCH41" s="543"/>
      <c r="WCI41" s="543"/>
      <c r="WCJ41" s="543"/>
      <c r="WCK41" s="543"/>
      <c r="WCL41" s="543"/>
      <c r="WCM41" s="543"/>
      <c r="WCN41" s="543"/>
      <c r="WCO41" s="543"/>
      <c r="WCP41" s="543"/>
      <c r="WCQ41" s="543"/>
      <c r="WCR41" s="543"/>
      <c r="WCS41" s="543"/>
      <c r="WCT41" s="543"/>
      <c r="WCU41" s="543"/>
      <c r="WCV41" s="543"/>
      <c r="WCW41" s="543"/>
      <c r="WCX41" s="543"/>
      <c r="WCY41" s="543"/>
      <c r="WCZ41" s="543"/>
      <c r="WDA41" s="543"/>
      <c r="WDB41" s="543"/>
      <c r="WDC41" s="543"/>
      <c r="WDD41" s="543"/>
      <c r="WDE41" s="543"/>
      <c r="WDF41" s="543"/>
      <c r="WDG41" s="543"/>
      <c r="WDH41" s="543"/>
      <c r="WDI41" s="543"/>
      <c r="WDJ41" s="543"/>
      <c r="WDK41" s="543"/>
      <c r="WDL41" s="543"/>
      <c r="WDM41" s="543"/>
      <c r="WDN41" s="543"/>
      <c r="WDO41" s="543"/>
      <c r="WDP41" s="543"/>
      <c r="WDQ41" s="543"/>
      <c r="WDR41" s="543"/>
      <c r="WDS41" s="543"/>
      <c r="WDT41" s="543"/>
      <c r="WDU41" s="543"/>
      <c r="WDV41" s="543"/>
      <c r="WDW41" s="543"/>
      <c r="WDX41" s="543"/>
      <c r="WDY41" s="543"/>
      <c r="WDZ41" s="543"/>
      <c r="WEA41" s="543"/>
      <c r="WEB41" s="543"/>
      <c r="WEC41" s="543"/>
      <c r="WED41" s="543"/>
      <c r="WEE41" s="543"/>
      <c r="WEF41" s="543"/>
      <c r="WEG41" s="543"/>
      <c r="WEH41" s="543"/>
      <c r="WEI41" s="543"/>
      <c r="WEJ41" s="543"/>
      <c r="WEK41" s="543"/>
      <c r="WEL41" s="543"/>
      <c r="WEM41" s="543"/>
      <c r="WEN41" s="543"/>
      <c r="WEO41" s="543"/>
      <c r="WEP41" s="543"/>
      <c r="WEQ41" s="543"/>
      <c r="WER41" s="543"/>
      <c r="WES41" s="543"/>
      <c r="WET41" s="543"/>
      <c r="WEU41" s="543"/>
      <c r="WEV41" s="543"/>
      <c r="WEW41" s="543"/>
      <c r="WEX41" s="543"/>
      <c r="WEY41" s="543"/>
      <c r="WEZ41" s="543"/>
      <c r="WFA41" s="543"/>
      <c r="WFB41" s="543"/>
      <c r="WFC41" s="543"/>
      <c r="WFD41" s="543"/>
      <c r="WFE41" s="543"/>
      <c r="WFF41" s="543"/>
      <c r="WFG41" s="543"/>
      <c r="WFH41" s="543"/>
      <c r="WFI41" s="543"/>
      <c r="WFJ41" s="543"/>
      <c r="WFK41" s="543"/>
      <c r="WFL41" s="543"/>
      <c r="WFM41" s="543"/>
      <c r="WFN41" s="543"/>
      <c r="WFO41" s="543"/>
      <c r="WFP41" s="543"/>
      <c r="WFQ41" s="543"/>
      <c r="WFR41" s="543"/>
      <c r="WFS41" s="543"/>
      <c r="WFT41" s="543"/>
      <c r="WFU41" s="543"/>
      <c r="WFV41" s="543"/>
      <c r="WFW41" s="543"/>
      <c r="WFX41" s="543"/>
      <c r="WFY41" s="543"/>
      <c r="WFZ41" s="543"/>
      <c r="WGA41" s="543"/>
      <c r="WGB41" s="543"/>
      <c r="WGC41" s="543"/>
      <c r="WGD41" s="543"/>
      <c r="WGE41" s="543"/>
      <c r="WGF41" s="543"/>
      <c r="WGG41" s="543"/>
      <c r="WGH41" s="543"/>
      <c r="WGI41" s="543"/>
      <c r="WGJ41" s="543"/>
      <c r="WGK41" s="543"/>
      <c r="WGL41" s="543"/>
      <c r="WGM41" s="543"/>
      <c r="WGN41" s="543"/>
      <c r="WGO41" s="543"/>
      <c r="WGP41" s="543"/>
      <c r="WGQ41" s="543"/>
      <c r="WGR41" s="543"/>
      <c r="WGS41" s="543"/>
      <c r="WGT41" s="543"/>
      <c r="WGU41" s="543"/>
      <c r="WGV41" s="543"/>
      <c r="WGW41" s="543"/>
      <c r="WGX41" s="543"/>
      <c r="WGY41" s="543"/>
      <c r="WGZ41" s="543"/>
      <c r="WHA41" s="543"/>
      <c r="WHB41" s="543"/>
      <c r="WHC41" s="543"/>
      <c r="WHD41" s="543"/>
      <c r="WHE41" s="543"/>
      <c r="WHF41" s="543"/>
      <c r="WHG41" s="543"/>
      <c r="WHH41" s="543"/>
      <c r="WHI41" s="543"/>
      <c r="WHJ41" s="543"/>
      <c r="WHK41" s="543"/>
      <c r="WHL41" s="543"/>
      <c r="WHM41" s="543"/>
      <c r="WHN41" s="543"/>
      <c r="WHO41" s="543"/>
      <c r="WHP41" s="543"/>
      <c r="WHQ41" s="543"/>
      <c r="WHR41" s="543"/>
      <c r="WHS41" s="543"/>
      <c r="WHT41" s="543"/>
      <c r="WHU41" s="543"/>
      <c r="WHV41" s="543"/>
      <c r="WHW41" s="543"/>
      <c r="WHX41" s="543"/>
      <c r="WHY41" s="543"/>
      <c r="WHZ41" s="543"/>
      <c r="WIA41" s="543"/>
      <c r="WIB41" s="543"/>
      <c r="WIC41" s="543"/>
      <c r="WID41" s="543"/>
      <c r="WIE41" s="543"/>
      <c r="WIF41" s="543"/>
      <c r="WIG41" s="543"/>
      <c r="WIH41" s="543"/>
      <c r="WII41" s="543"/>
      <c r="WIJ41" s="543"/>
      <c r="WIK41" s="543"/>
      <c r="WIL41" s="543"/>
      <c r="WIM41" s="543"/>
      <c r="WIN41" s="543"/>
      <c r="WIO41" s="543"/>
      <c r="WIP41" s="543"/>
      <c r="WIQ41" s="543"/>
      <c r="WIR41" s="543"/>
      <c r="WIS41" s="543"/>
      <c r="WIT41" s="543"/>
      <c r="WIU41" s="543"/>
      <c r="WIV41" s="543"/>
      <c r="WIW41" s="543"/>
      <c r="WIX41" s="543"/>
      <c r="WIY41" s="543"/>
      <c r="WIZ41" s="543"/>
      <c r="WJA41" s="543"/>
      <c r="WJB41" s="543"/>
      <c r="WJC41" s="543"/>
      <c r="WJD41" s="543"/>
      <c r="WJE41" s="543"/>
      <c r="WJF41" s="543"/>
      <c r="WJG41" s="543"/>
      <c r="WJH41" s="543"/>
      <c r="WJI41" s="543"/>
      <c r="WJJ41" s="543"/>
      <c r="WJK41" s="543"/>
      <c r="WJL41" s="543"/>
      <c r="WJM41" s="543"/>
      <c r="WJN41" s="543"/>
      <c r="WJO41" s="543"/>
      <c r="WJP41" s="543"/>
      <c r="WJQ41" s="543"/>
      <c r="WJR41" s="543"/>
      <c r="WJS41" s="543"/>
      <c r="WJT41" s="543"/>
      <c r="WJU41" s="543"/>
      <c r="WJV41" s="543"/>
      <c r="WJW41" s="543"/>
      <c r="WJX41" s="543"/>
      <c r="WJY41" s="543"/>
      <c r="WJZ41" s="543"/>
      <c r="WKA41" s="543"/>
      <c r="WKB41" s="543"/>
      <c r="WKC41" s="543"/>
      <c r="WKD41" s="543"/>
      <c r="WKE41" s="543"/>
      <c r="WKF41" s="543"/>
      <c r="WKG41" s="543"/>
      <c r="WKH41" s="543"/>
      <c r="WKI41" s="543"/>
      <c r="WKJ41" s="543"/>
      <c r="WKK41" s="543"/>
      <c r="WKL41" s="543"/>
      <c r="WKM41" s="543"/>
      <c r="WKN41" s="543"/>
      <c r="WKO41" s="543"/>
      <c r="WKP41" s="543"/>
      <c r="WKQ41" s="543"/>
      <c r="WKR41" s="543"/>
      <c r="WKS41" s="543"/>
      <c r="WKT41" s="543"/>
      <c r="WKU41" s="543"/>
      <c r="WKV41" s="543"/>
      <c r="WKW41" s="543"/>
      <c r="WKX41" s="543"/>
      <c r="WKY41" s="543"/>
      <c r="WKZ41" s="543"/>
      <c r="WLA41" s="543"/>
      <c r="WLB41" s="543"/>
      <c r="WLC41" s="543"/>
      <c r="WLD41" s="543"/>
      <c r="WLE41" s="543"/>
      <c r="WLF41" s="543"/>
      <c r="WLG41" s="543"/>
      <c r="WLH41" s="543"/>
      <c r="WLI41" s="543"/>
      <c r="WLJ41" s="543"/>
      <c r="WLK41" s="543"/>
      <c r="WLL41" s="543"/>
      <c r="WLM41" s="543"/>
      <c r="WLN41" s="543"/>
      <c r="WLO41" s="543"/>
      <c r="WLP41" s="543"/>
      <c r="WLQ41" s="543"/>
      <c r="WLR41" s="543"/>
      <c r="WLS41" s="543"/>
      <c r="WLT41" s="543"/>
      <c r="WLU41" s="543"/>
      <c r="WLV41" s="543"/>
      <c r="WLW41" s="543"/>
      <c r="WLX41" s="543"/>
      <c r="WLY41" s="543"/>
      <c r="WLZ41" s="543"/>
      <c r="WMA41" s="543"/>
      <c r="WMB41" s="543"/>
      <c r="WMC41" s="543"/>
      <c r="WMD41" s="543"/>
      <c r="WME41" s="543"/>
      <c r="WMF41" s="543"/>
      <c r="WMG41" s="543"/>
      <c r="WMH41" s="543"/>
      <c r="WMI41" s="543"/>
      <c r="WMJ41" s="543"/>
      <c r="WMK41" s="543"/>
      <c r="WML41" s="543"/>
      <c r="WMM41" s="543"/>
      <c r="WMN41" s="543"/>
      <c r="WMO41" s="543"/>
      <c r="WMP41" s="543"/>
      <c r="WMQ41" s="543"/>
      <c r="WMR41" s="543"/>
      <c r="WMS41" s="543"/>
      <c r="WMT41" s="543"/>
      <c r="WMU41" s="543"/>
      <c r="WMV41" s="543"/>
      <c r="WMW41" s="543"/>
      <c r="WMX41" s="543"/>
      <c r="WMY41" s="543"/>
      <c r="WMZ41" s="543"/>
      <c r="WNA41" s="543"/>
      <c r="WNB41" s="543"/>
      <c r="WNC41" s="543"/>
      <c r="WND41" s="543"/>
      <c r="WNE41" s="543"/>
      <c r="WNF41" s="543"/>
      <c r="WNG41" s="543"/>
      <c r="WNH41" s="543"/>
      <c r="WNI41" s="543"/>
      <c r="WNJ41" s="543"/>
      <c r="WNK41" s="543"/>
      <c r="WNL41" s="543"/>
      <c r="WNM41" s="543"/>
      <c r="WNN41" s="543"/>
      <c r="WNO41" s="543"/>
      <c r="WNP41" s="543"/>
      <c r="WNQ41" s="543"/>
      <c r="WNR41" s="543"/>
      <c r="WNS41" s="543"/>
      <c r="WNT41" s="543"/>
      <c r="WNU41" s="543"/>
      <c r="WNV41" s="543"/>
      <c r="WNW41" s="543"/>
      <c r="WNX41" s="543"/>
      <c r="WNY41" s="543"/>
      <c r="WNZ41" s="543"/>
      <c r="WOA41" s="543"/>
      <c r="WOB41" s="543"/>
      <c r="WOC41" s="543"/>
      <c r="WOD41" s="543"/>
      <c r="WOE41" s="543"/>
      <c r="WOF41" s="543"/>
      <c r="WOG41" s="543"/>
      <c r="WOH41" s="543"/>
      <c r="WOI41" s="543"/>
      <c r="WOJ41" s="543"/>
      <c r="WOK41" s="543"/>
      <c r="WOL41" s="543"/>
      <c r="WOM41" s="543"/>
      <c r="WON41" s="543"/>
      <c r="WOO41" s="543"/>
      <c r="WOP41" s="543"/>
      <c r="WOQ41" s="543"/>
      <c r="WOR41" s="543"/>
      <c r="WOS41" s="543"/>
      <c r="WOT41" s="543"/>
      <c r="WOU41" s="543"/>
      <c r="WOV41" s="543"/>
      <c r="WOW41" s="543"/>
      <c r="WOX41" s="543"/>
      <c r="WOY41" s="543"/>
      <c r="WOZ41" s="543"/>
      <c r="WPA41" s="543"/>
      <c r="WPB41" s="543"/>
      <c r="WPC41" s="543"/>
      <c r="WPD41" s="543"/>
      <c r="WPE41" s="543"/>
      <c r="WPF41" s="543"/>
      <c r="WPG41" s="543"/>
      <c r="WPH41" s="543"/>
      <c r="WPI41" s="543"/>
      <c r="WPJ41" s="543"/>
      <c r="WPK41" s="543"/>
      <c r="WPL41" s="543"/>
      <c r="WPM41" s="543"/>
      <c r="WPN41" s="543"/>
      <c r="WPO41" s="543"/>
      <c r="WPP41" s="543"/>
      <c r="WPQ41" s="543"/>
      <c r="WPR41" s="543"/>
      <c r="WPS41" s="543"/>
      <c r="WPT41" s="543"/>
      <c r="WPU41" s="543"/>
      <c r="WPV41" s="543"/>
      <c r="WPW41" s="543"/>
      <c r="WPX41" s="543"/>
      <c r="WPY41" s="543"/>
      <c r="WPZ41" s="543"/>
      <c r="WQA41" s="543"/>
      <c r="WQB41" s="543"/>
      <c r="WQC41" s="543"/>
      <c r="WQD41" s="543"/>
      <c r="WQE41" s="543"/>
      <c r="WQF41" s="543"/>
      <c r="WQG41" s="543"/>
      <c r="WQH41" s="543"/>
      <c r="WQI41" s="543"/>
      <c r="WQJ41" s="543"/>
      <c r="WQK41" s="543"/>
      <c r="WQL41" s="543"/>
      <c r="WQM41" s="543"/>
      <c r="WQN41" s="543"/>
      <c r="WQO41" s="543"/>
      <c r="WQP41" s="543"/>
      <c r="WQQ41" s="543"/>
      <c r="WQR41" s="543"/>
      <c r="WQS41" s="543"/>
      <c r="WQT41" s="543"/>
      <c r="WQU41" s="543"/>
      <c r="WQV41" s="543"/>
      <c r="WQW41" s="543"/>
      <c r="WQX41" s="543"/>
      <c r="WQY41" s="543"/>
      <c r="WQZ41" s="543"/>
      <c r="WRA41" s="543"/>
      <c r="WRB41" s="543"/>
      <c r="WRC41" s="543"/>
      <c r="WRD41" s="543"/>
      <c r="WRE41" s="543"/>
      <c r="WRF41" s="543"/>
      <c r="WRG41" s="543"/>
      <c r="WRH41" s="543"/>
      <c r="WRI41" s="543"/>
      <c r="WRJ41" s="543"/>
      <c r="WRK41" s="543"/>
      <c r="WRL41" s="543"/>
      <c r="WRM41" s="543"/>
      <c r="WRN41" s="543"/>
      <c r="WRO41" s="543"/>
      <c r="WRP41" s="543"/>
      <c r="WRQ41" s="543"/>
      <c r="WRR41" s="543"/>
      <c r="WRS41" s="543"/>
      <c r="WRT41" s="543"/>
      <c r="WRU41" s="543"/>
      <c r="WRV41" s="543"/>
      <c r="WRW41" s="543"/>
      <c r="WRX41" s="543"/>
      <c r="WRY41" s="543"/>
      <c r="WRZ41" s="543"/>
      <c r="WSA41" s="543"/>
      <c r="WSB41" s="543"/>
      <c r="WSC41" s="543"/>
      <c r="WSD41" s="543"/>
      <c r="WSE41" s="543"/>
      <c r="WSF41" s="543"/>
      <c r="WSG41" s="543"/>
      <c r="WSH41" s="543"/>
      <c r="WSI41" s="543"/>
      <c r="WSJ41" s="543"/>
      <c r="WSK41" s="543"/>
      <c r="WSL41" s="543"/>
      <c r="WSM41" s="543"/>
      <c r="WSN41" s="543"/>
      <c r="WSO41" s="543"/>
      <c r="WSP41" s="543"/>
      <c r="WSQ41" s="543"/>
      <c r="WSR41" s="543"/>
      <c r="WSS41" s="543"/>
      <c r="WST41" s="543"/>
      <c r="WSU41" s="543"/>
      <c r="WSV41" s="543"/>
      <c r="WSW41" s="543"/>
      <c r="WSX41" s="543"/>
      <c r="WSY41" s="543"/>
      <c r="WSZ41" s="543"/>
      <c r="WTA41" s="543"/>
      <c r="WTB41" s="543"/>
      <c r="WTC41" s="543"/>
      <c r="WTD41" s="543"/>
      <c r="WTE41" s="543"/>
      <c r="WTF41" s="543"/>
      <c r="WTG41" s="543"/>
      <c r="WTH41" s="543"/>
      <c r="WTI41" s="543"/>
      <c r="WTJ41" s="543"/>
      <c r="WTK41" s="543"/>
      <c r="WTL41" s="543"/>
      <c r="WTM41" s="543"/>
      <c r="WTN41" s="543"/>
      <c r="WTO41" s="543"/>
      <c r="WTP41" s="543"/>
      <c r="WTQ41" s="543"/>
      <c r="WTR41" s="543"/>
      <c r="WTS41" s="543"/>
      <c r="WTT41" s="543"/>
      <c r="WTU41" s="543"/>
      <c r="WTV41" s="543"/>
      <c r="WTW41" s="543"/>
      <c r="WTX41" s="543"/>
      <c r="WTY41" s="543"/>
      <c r="WTZ41" s="543"/>
      <c r="WUA41" s="543"/>
      <c r="WUB41" s="543"/>
      <c r="WUC41" s="543"/>
      <c r="WUD41" s="543"/>
      <c r="WUE41" s="543"/>
      <c r="WUF41" s="543"/>
      <c r="WUG41" s="543"/>
      <c r="WUH41" s="543"/>
      <c r="WUI41" s="543"/>
      <c r="WUJ41" s="543"/>
      <c r="WUK41" s="543"/>
      <c r="WUL41" s="543"/>
      <c r="WUM41" s="543"/>
      <c r="WUN41" s="543"/>
      <c r="WUO41" s="543"/>
      <c r="WUP41" s="543"/>
      <c r="WUQ41" s="543"/>
      <c r="WUR41" s="543"/>
      <c r="WUS41" s="543"/>
      <c r="WUT41" s="543"/>
      <c r="WUU41" s="543"/>
      <c r="WUV41" s="543"/>
      <c r="WUW41" s="543"/>
      <c r="WUX41" s="543"/>
      <c r="WUY41" s="543"/>
      <c r="WUZ41" s="543"/>
      <c r="WVA41" s="543"/>
      <c r="WVB41" s="543"/>
      <c r="WVC41" s="543"/>
      <c r="WVD41" s="543"/>
      <c r="WVE41" s="543"/>
      <c r="WVF41" s="543"/>
      <c r="WVG41" s="543"/>
      <c r="WVH41" s="543"/>
      <c r="WVI41" s="543"/>
      <c r="WVJ41" s="543"/>
      <c r="WVK41" s="543"/>
      <c r="WVL41" s="543"/>
      <c r="WVM41" s="543"/>
      <c r="WVN41" s="543"/>
      <c r="WVO41" s="543"/>
      <c r="WVP41" s="543"/>
      <c r="WVQ41" s="543"/>
      <c r="WVR41" s="543"/>
      <c r="WVS41" s="543"/>
      <c r="WVT41" s="543"/>
      <c r="WVU41" s="543"/>
      <c r="WVV41" s="543"/>
      <c r="WVW41" s="543"/>
      <c r="WVX41" s="543"/>
      <c r="WVY41" s="543"/>
      <c r="WVZ41" s="543"/>
      <c r="WWA41" s="543"/>
      <c r="WWB41" s="543"/>
      <c r="WWC41" s="543"/>
      <c r="WWD41" s="543"/>
      <c r="WWE41" s="543"/>
      <c r="WWF41" s="543"/>
      <c r="WWG41" s="543"/>
      <c r="WWH41" s="543"/>
      <c r="WWI41" s="543"/>
      <c r="WWJ41" s="543"/>
      <c r="WWK41" s="543"/>
      <c r="WWL41" s="543"/>
      <c r="WWM41" s="543"/>
      <c r="WWN41" s="543"/>
      <c r="WWO41" s="543"/>
      <c r="WWP41" s="543"/>
      <c r="WWQ41" s="543"/>
      <c r="WWR41" s="543"/>
      <c r="WWS41" s="543"/>
      <c r="WWT41" s="543"/>
      <c r="WWU41" s="543"/>
      <c r="WWV41" s="543"/>
      <c r="WWW41" s="543"/>
      <c r="WWX41" s="543"/>
      <c r="WWY41" s="543"/>
      <c r="WWZ41" s="543"/>
      <c r="WXA41" s="543"/>
      <c r="WXB41" s="543"/>
      <c r="WXC41" s="543"/>
      <c r="WXD41" s="543"/>
      <c r="WXE41" s="543"/>
      <c r="WXF41" s="543"/>
      <c r="WXG41" s="543"/>
      <c r="WXH41" s="543"/>
      <c r="WXI41" s="543"/>
      <c r="WXJ41" s="543"/>
      <c r="WXK41" s="543"/>
      <c r="WXL41" s="543"/>
      <c r="WXM41" s="543"/>
      <c r="WXN41" s="543"/>
      <c r="WXO41" s="543"/>
      <c r="WXP41" s="543"/>
      <c r="WXQ41" s="543"/>
      <c r="WXR41" s="543"/>
      <c r="WXS41" s="543"/>
      <c r="WXT41" s="543"/>
      <c r="WXU41" s="543"/>
      <c r="WXV41" s="543"/>
      <c r="WXW41" s="543"/>
      <c r="WXX41" s="543"/>
      <c r="WXY41" s="543"/>
      <c r="WXZ41" s="543"/>
      <c r="WYA41" s="543"/>
      <c r="WYB41" s="543"/>
      <c r="WYC41" s="543"/>
      <c r="WYD41" s="543"/>
      <c r="WYE41" s="543"/>
      <c r="WYF41" s="543"/>
      <c r="WYG41" s="543"/>
      <c r="WYH41" s="543"/>
      <c r="WYI41" s="543"/>
      <c r="WYJ41" s="543"/>
      <c r="WYK41" s="543"/>
      <c r="WYL41" s="543"/>
      <c r="WYM41" s="543"/>
      <c r="WYN41" s="543"/>
      <c r="WYO41" s="543"/>
      <c r="WYP41" s="543"/>
      <c r="WYQ41" s="543"/>
      <c r="WYR41" s="543"/>
      <c r="WYS41" s="543"/>
      <c r="WYT41" s="543"/>
      <c r="WYU41" s="543"/>
      <c r="WYV41" s="543"/>
      <c r="WYW41" s="543"/>
      <c r="WYX41" s="543"/>
      <c r="WYY41" s="543"/>
      <c r="WYZ41" s="543"/>
      <c r="WZA41" s="543"/>
      <c r="WZB41" s="543"/>
      <c r="WZC41" s="543"/>
      <c r="WZD41" s="543"/>
      <c r="WZE41" s="543"/>
      <c r="WZF41" s="543"/>
      <c r="WZG41" s="543"/>
      <c r="WZH41" s="543"/>
      <c r="WZI41" s="543"/>
      <c r="WZJ41" s="543"/>
      <c r="WZK41" s="543"/>
      <c r="WZL41" s="543"/>
      <c r="WZM41" s="543"/>
      <c r="WZN41" s="543"/>
      <c r="WZO41" s="543"/>
      <c r="WZP41" s="543"/>
      <c r="WZQ41" s="543"/>
      <c r="WZR41" s="543"/>
      <c r="WZS41" s="543"/>
      <c r="WZT41" s="543"/>
      <c r="WZU41" s="543"/>
      <c r="WZV41" s="543"/>
      <c r="WZW41" s="543"/>
      <c r="WZX41" s="543"/>
      <c r="WZY41" s="543"/>
      <c r="WZZ41" s="543"/>
      <c r="XAA41" s="543"/>
      <c r="XAB41" s="543"/>
      <c r="XAC41" s="543"/>
      <c r="XAD41" s="543"/>
      <c r="XAE41" s="543"/>
      <c r="XAF41" s="543"/>
      <c r="XAG41" s="543"/>
      <c r="XAH41" s="543"/>
      <c r="XAI41" s="543"/>
      <c r="XAJ41" s="543"/>
      <c r="XAK41" s="543"/>
      <c r="XAL41" s="543"/>
      <c r="XAM41" s="543"/>
      <c r="XAN41" s="543"/>
      <c r="XAO41" s="543"/>
      <c r="XAP41" s="543"/>
      <c r="XAQ41" s="543"/>
      <c r="XAR41" s="543"/>
      <c r="XAS41" s="543"/>
      <c r="XAT41" s="543"/>
      <c r="XAU41" s="543"/>
      <c r="XAV41" s="543"/>
      <c r="XAW41" s="543"/>
      <c r="XAX41" s="543"/>
      <c r="XAY41" s="543"/>
      <c r="XAZ41" s="543"/>
      <c r="XBA41" s="543"/>
      <c r="XBB41" s="543"/>
      <c r="XBC41" s="543"/>
      <c r="XBD41" s="543"/>
      <c r="XBE41" s="543"/>
      <c r="XBF41" s="543"/>
      <c r="XBG41" s="543"/>
      <c r="XBH41" s="543"/>
      <c r="XBI41" s="543"/>
      <c r="XBJ41" s="543"/>
      <c r="XBK41" s="543"/>
      <c r="XBL41" s="543"/>
      <c r="XBM41" s="543"/>
      <c r="XBN41" s="543"/>
      <c r="XBO41" s="543"/>
      <c r="XBP41" s="543"/>
      <c r="XBQ41" s="543"/>
      <c r="XBR41" s="543"/>
      <c r="XBS41" s="543"/>
      <c r="XBT41" s="543"/>
      <c r="XBU41" s="543"/>
      <c r="XBV41" s="543"/>
      <c r="XBW41" s="543"/>
      <c r="XBX41" s="543"/>
      <c r="XBY41" s="543"/>
      <c r="XBZ41" s="543"/>
      <c r="XCA41" s="543"/>
      <c r="XCB41" s="543"/>
      <c r="XCC41" s="543"/>
      <c r="XCD41" s="543"/>
      <c r="XCE41" s="543"/>
      <c r="XCF41" s="543"/>
      <c r="XCG41" s="543"/>
      <c r="XCH41" s="543"/>
      <c r="XCI41" s="543"/>
      <c r="XCJ41" s="543"/>
      <c r="XCK41" s="543"/>
      <c r="XCL41" s="543"/>
      <c r="XCM41" s="543"/>
      <c r="XCN41" s="543"/>
      <c r="XCO41" s="543"/>
      <c r="XCP41" s="543"/>
      <c r="XCQ41" s="543"/>
      <c r="XCR41" s="543"/>
      <c r="XCS41" s="543"/>
      <c r="XCT41" s="543"/>
      <c r="XCU41" s="543"/>
      <c r="XCV41" s="543"/>
      <c r="XCW41" s="543"/>
      <c r="XCX41" s="543"/>
      <c r="XCY41" s="543"/>
      <c r="XCZ41" s="543"/>
      <c r="XDA41" s="543"/>
      <c r="XDB41" s="543"/>
      <c r="XDC41" s="543"/>
      <c r="XDD41" s="543"/>
      <c r="XDE41" s="543"/>
      <c r="XDF41" s="543"/>
      <c r="XDG41" s="543"/>
      <c r="XDH41" s="543"/>
      <c r="XDI41" s="543"/>
      <c r="XDJ41" s="543"/>
      <c r="XDK41" s="543"/>
      <c r="XDL41" s="543"/>
      <c r="XDM41" s="543"/>
      <c r="XDN41" s="543"/>
      <c r="XDO41" s="543"/>
      <c r="XDP41" s="543"/>
      <c r="XDQ41" s="543"/>
      <c r="XDR41" s="543"/>
      <c r="XDS41" s="543"/>
      <c r="XDT41" s="543"/>
      <c r="XDU41" s="543"/>
      <c r="XDV41" s="543"/>
      <c r="XDW41" s="543"/>
      <c r="XDX41" s="543"/>
      <c r="XDY41" s="543"/>
      <c r="XDZ41" s="543"/>
      <c r="XEA41" s="543"/>
      <c r="XEB41" s="543"/>
      <c r="XEC41" s="543"/>
      <c r="XED41" s="543"/>
      <c r="XEE41" s="543"/>
      <c r="XEF41" s="543"/>
      <c r="XEG41" s="543"/>
      <c r="XEH41" s="543"/>
      <c r="XEI41" s="543"/>
      <c r="XEJ41" s="543"/>
      <c r="XEK41" s="543"/>
      <c r="XEL41" s="543"/>
      <c r="XEM41" s="543"/>
      <c r="XEN41" s="543"/>
      <c r="XEO41" s="543"/>
      <c r="XEP41" s="543"/>
      <c r="XEQ41" s="543"/>
      <c r="XER41" s="543"/>
      <c r="XES41" s="543"/>
      <c r="XET41" s="543"/>
      <c r="XEU41" s="543"/>
      <c r="XEV41" s="543"/>
      <c r="XEW41" s="543"/>
      <c r="XEX41" s="543"/>
      <c r="XEY41" s="543"/>
      <c r="XEZ41" s="543"/>
      <c r="XFA41" s="543"/>
    </row>
    <row r="43" spans="1:16381" ht="15" customHeight="1">
      <c r="A43" s="279" t="s">
        <v>138</v>
      </c>
      <c r="B43" s="280" t="s">
        <v>139</v>
      </c>
      <c r="C43" s="281" t="s">
        <v>147</v>
      </c>
      <c r="D43" s="265"/>
      <c r="E43" s="265"/>
    </row>
    <row r="44" spans="1:16381" ht="15" customHeight="1">
      <c r="A44" s="282"/>
      <c r="B44" s="280" t="s">
        <v>140</v>
      </c>
      <c r="C44" s="281" t="s">
        <v>146</v>
      </c>
      <c r="D44" s="265"/>
      <c r="E44" s="265"/>
    </row>
    <row r="45" spans="1:16381" ht="15" customHeight="1">
      <c r="A45" s="282"/>
      <c r="B45" s="283" t="s">
        <v>141</v>
      </c>
      <c r="C45" s="281" t="s">
        <v>142</v>
      </c>
      <c r="D45" s="265"/>
      <c r="E45" s="265"/>
    </row>
  </sheetData>
  <mergeCells count="208">
    <mergeCell ref="IU7:IV7"/>
    <mergeCell ref="IX7:IY7"/>
    <mergeCell ref="JA7:JB7"/>
    <mergeCell ref="JD7:JE7"/>
    <mergeCell ref="KH7:KI7"/>
    <mergeCell ref="KK7:KL7"/>
    <mergeCell ref="KN7:KO7"/>
    <mergeCell ref="JG7:JH7"/>
    <mergeCell ref="JJ7:JK7"/>
    <mergeCell ref="JM7:JN7"/>
    <mergeCell ref="JP7:JQ7"/>
    <mergeCell ref="JS7:JT7"/>
    <mergeCell ref="JV7:JW7"/>
    <mergeCell ref="JY7:JZ7"/>
    <mergeCell ref="KB7:KC7"/>
    <mergeCell ref="KE7:KF7"/>
    <mergeCell ref="HT7:HU7"/>
    <mergeCell ref="HW7:HX7"/>
    <mergeCell ref="HZ7:IA7"/>
    <mergeCell ref="IC7:ID7"/>
    <mergeCell ref="IF7:IG7"/>
    <mergeCell ref="II7:IJ7"/>
    <mergeCell ref="IL7:IM7"/>
    <mergeCell ref="IO7:IP7"/>
    <mergeCell ref="IR7:IS7"/>
    <mergeCell ref="GS7:GT7"/>
    <mergeCell ref="GV7:GW7"/>
    <mergeCell ref="GY7:GZ7"/>
    <mergeCell ref="HB7:HC7"/>
    <mergeCell ref="HE7:HF7"/>
    <mergeCell ref="HH7:HI7"/>
    <mergeCell ref="HK7:HL7"/>
    <mergeCell ref="HN7:HO7"/>
    <mergeCell ref="HQ7:HR7"/>
    <mergeCell ref="FR7:FS7"/>
    <mergeCell ref="FU7:FV7"/>
    <mergeCell ref="FX7:FY7"/>
    <mergeCell ref="GA7:GB7"/>
    <mergeCell ref="GD7:GE7"/>
    <mergeCell ref="GG7:GH7"/>
    <mergeCell ref="GJ7:GK7"/>
    <mergeCell ref="GM7:GN7"/>
    <mergeCell ref="GP7:GQ7"/>
    <mergeCell ref="EQ7:ER7"/>
    <mergeCell ref="ET7:EU7"/>
    <mergeCell ref="EW7:EX7"/>
    <mergeCell ref="EZ7:FA7"/>
    <mergeCell ref="FC7:FD7"/>
    <mergeCell ref="FF7:FG7"/>
    <mergeCell ref="FI7:FJ7"/>
    <mergeCell ref="FL7:FM7"/>
    <mergeCell ref="FO7:FP7"/>
    <mergeCell ref="DP7:DQ7"/>
    <mergeCell ref="DS7:DT7"/>
    <mergeCell ref="DV7:DW7"/>
    <mergeCell ref="DY7:DZ7"/>
    <mergeCell ref="EB7:EC7"/>
    <mergeCell ref="EE7:EF7"/>
    <mergeCell ref="EH7:EI7"/>
    <mergeCell ref="EK7:EL7"/>
    <mergeCell ref="EN7:EO7"/>
    <mergeCell ref="CO7:CP7"/>
    <mergeCell ref="CR7:CS7"/>
    <mergeCell ref="CU7:CV7"/>
    <mergeCell ref="CX7:CY7"/>
    <mergeCell ref="DA7:DB7"/>
    <mergeCell ref="DD7:DE7"/>
    <mergeCell ref="DG7:DH7"/>
    <mergeCell ref="DJ7:DK7"/>
    <mergeCell ref="DM7:DN7"/>
    <mergeCell ref="BN7:BO7"/>
    <mergeCell ref="BQ7:BR7"/>
    <mergeCell ref="BT7:BU7"/>
    <mergeCell ref="BW7:BX7"/>
    <mergeCell ref="BZ7:CA7"/>
    <mergeCell ref="CC7:CD7"/>
    <mergeCell ref="CF7:CG7"/>
    <mergeCell ref="CI7:CJ7"/>
    <mergeCell ref="CL7:CM7"/>
    <mergeCell ref="AG7:AH7"/>
    <mergeCell ref="AJ7:AK7"/>
    <mergeCell ref="AM7:AN7"/>
    <mergeCell ref="AP7:AQ7"/>
    <mergeCell ref="AS7:AT7"/>
    <mergeCell ref="AV7:AW7"/>
    <mergeCell ref="AY7:AZ7"/>
    <mergeCell ref="BB7:BC7"/>
    <mergeCell ref="BK7:BL7"/>
    <mergeCell ref="F7:G7"/>
    <mergeCell ref="I7:J7"/>
    <mergeCell ref="L7:M7"/>
    <mergeCell ref="O7:P7"/>
    <mergeCell ref="R7:S7"/>
    <mergeCell ref="U7:V7"/>
    <mergeCell ref="X7:Y7"/>
    <mergeCell ref="AA7:AB7"/>
    <mergeCell ref="AD7:AE7"/>
    <mergeCell ref="JP6:JR6"/>
    <mergeCell ref="JS6:JU6"/>
    <mergeCell ref="JV6:JX6"/>
    <mergeCell ref="JY6:KA6"/>
    <mergeCell ref="KB6:KD6"/>
    <mergeCell ref="KE6:KG6"/>
    <mergeCell ref="KH6:KJ6"/>
    <mergeCell ref="KK6:KM6"/>
    <mergeCell ref="KN6:KP6"/>
    <mergeCell ref="IO6:IQ6"/>
    <mergeCell ref="IR6:IT6"/>
    <mergeCell ref="IU6:IW6"/>
    <mergeCell ref="IX6:IZ6"/>
    <mergeCell ref="JA6:JC6"/>
    <mergeCell ref="JD6:JF6"/>
    <mergeCell ref="JG6:JI6"/>
    <mergeCell ref="JJ6:JL6"/>
    <mergeCell ref="JM6:JO6"/>
    <mergeCell ref="HN6:HP6"/>
    <mergeCell ref="HQ6:HS6"/>
    <mergeCell ref="HT6:HV6"/>
    <mergeCell ref="HW6:HY6"/>
    <mergeCell ref="HZ6:IB6"/>
    <mergeCell ref="IC6:IE6"/>
    <mergeCell ref="IF6:IH6"/>
    <mergeCell ref="II6:IK6"/>
    <mergeCell ref="IL6:IN6"/>
    <mergeCell ref="GM6:GO6"/>
    <mergeCell ref="GP6:GR6"/>
    <mergeCell ref="GS6:GU6"/>
    <mergeCell ref="GV6:GX6"/>
    <mergeCell ref="GY6:HA6"/>
    <mergeCell ref="HB6:HD6"/>
    <mergeCell ref="HE6:HG6"/>
    <mergeCell ref="HH6:HJ6"/>
    <mergeCell ref="HK6:HM6"/>
    <mergeCell ref="FL6:FN6"/>
    <mergeCell ref="FO6:FQ6"/>
    <mergeCell ref="FR6:FT6"/>
    <mergeCell ref="FU6:FW6"/>
    <mergeCell ref="FX6:FZ6"/>
    <mergeCell ref="GA6:GC6"/>
    <mergeCell ref="GD6:GF6"/>
    <mergeCell ref="GG6:GI6"/>
    <mergeCell ref="GJ6:GL6"/>
    <mergeCell ref="EK6:EM6"/>
    <mergeCell ref="EN6:EP6"/>
    <mergeCell ref="EQ6:ES6"/>
    <mergeCell ref="ET6:EV6"/>
    <mergeCell ref="EW6:EY6"/>
    <mergeCell ref="EZ6:FB6"/>
    <mergeCell ref="FC6:FE6"/>
    <mergeCell ref="FF6:FH6"/>
    <mergeCell ref="FI6:FK6"/>
    <mergeCell ref="DJ6:DL6"/>
    <mergeCell ref="DM6:DO6"/>
    <mergeCell ref="DP6:DR6"/>
    <mergeCell ref="DS6:DU6"/>
    <mergeCell ref="DV6:DX6"/>
    <mergeCell ref="DY6:EA6"/>
    <mergeCell ref="EB6:ED6"/>
    <mergeCell ref="EE6:EG6"/>
    <mergeCell ref="EH6:EJ6"/>
    <mergeCell ref="GD5:KP5"/>
    <mergeCell ref="KQ5:KQ8"/>
    <mergeCell ref="KR5:KR8"/>
    <mergeCell ref="F6:H6"/>
    <mergeCell ref="I6:K6"/>
    <mergeCell ref="L6:N6"/>
    <mergeCell ref="O6:Q6"/>
    <mergeCell ref="R6:T6"/>
    <mergeCell ref="U6:W6"/>
    <mergeCell ref="X6:Z6"/>
    <mergeCell ref="AA6:AC6"/>
    <mergeCell ref="AD6:AF6"/>
    <mergeCell ref="AG6:AI6"/>
    <mergeCell ref="AJ6:AL6"/>
    <mergeCell ref="AM6:AO6"/>
    <mergeCell ref="AP6:AR6"/>
    <mergeCell ref="AS6:AU6"/>
    <mergeCell ref="AV6:AX6"/>
    <mergeCell ref="AY6:BA6"/>
    <mergeCell ref="BB6:BD6"/>
    <mergeCell ref="BE6:BG6"/>
    <mergeCell ref="BH6:BJ6"/>
    <mergeCell ref="BK6:BM6"/>
    <mergeCell ref="BN6:BP6"/>
    <mergeCell ref="A41:C41"/>
    <mergeCell ref="A6:A8"/>
    <mergeCell ref="B6:B8"/>
    <mergeCell ref="C6:C8"/>
    <mergeCell ref="E6:E8"/>
    <mergeCell ref="D6:D8"/>
    <mergeCell ref="F5:GC5"/>
    <mergeCell ref="BQ6:BS6"/>
    <mergeCell ref="BT6:BV6"/>
    <mergeCell ref="BW6:BY6"/>
    <mergeCell ref="BZ6:CB6"/>
    <mergeCell ref="CC6:CE6"/>
    <mergeCell ref="BE7:BF7"/>
    <mergeCell ref="BH7:BI7"/>
    <mergeCell ref="CF6:CH6"/>
    <mergeCell ref="CI6:CK6"/>
    <mergeCell ref="CL6:CN6"/>
    <mergeCell ref="CO6:CQ6"/>
    <mergeCell ref="CR6:CT6"/>
    <mergeCell ref="CU6:CW6"/>
    <mergeCell ref="CX6:CZ6"/>
    <mergeCell ref="DA6:DC6"/>
    <mergeCell ref="DD6:DF6"/>
    <mergeCell ref="DG6:DI6"/>
  </mergeCells>
  <phoneticPr fontId="30" type="noConversion"/>
  <printOptions horizontalCentered="1"/>
  <pageMargins left="7.7777777777777779E-2" right="7.7777777777777779E-2" top="0.39027777777777778" bottom="0.39027777777777778" header="0" footer="0"/>
  <pageSetup firstPageNumber="4294963191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DM48"/>
  <sheetViews>
    <sheetView zoomScale="85" workbookViewId="0">
      <pane xSplit="5" ySplit="9" topLeftCell="AA31" activePane="bottomRight" state="frozen"/>
      <selection activeCell="P221" sqref="P221"/>
      <selection pane="topRight" activeCell="P221" sqref="P221"/>
      <selection pane="bottomLeft" activeCell="P221" sqref="P221"/>
      <selection pane="bottomRight" activeCell="DM42" sqref="A4:DM42"/>
    </sheetView>
  </sheetViews>
  <sheetFormatPr defaultColWidth="9.140625" defaultRowHeight="12.75"/>
  <cols>
    <col min="1" max="1" width="8" customWidth="1"/>
    <col min="4" max="4" width="12.5703125" customWidth="1"/>
    <col min="5" max="5" width="10" customWidth="1"/>
    <col min="6" max="6" width="10.5703125" customWidth="1"/>
    <col min="7" max="7" width="13.140625" hidden="1" customWidth="1"/>
    <col min="8" max="8" width="8.85546875" hidden="1" customWidth="1"/>
    <col min="9" max="9" width="11.5703125" hidden="1" customWidth="1"/>
    <col min="10" max="10" width="8" hidden="1" customWidth="1"/>
    <col min="11" max="11" width="11.5703125" hidden="1" customWidth="1"/>
    <col min="12" max="12" width="8" hidden="1" customWidth="1"/>
    <col min="13" max="13" width="11.5703125" hidden="1" customWidth="1"/>
    <col min="14" max="14" width="8" hidden="1" customWidth="1"/>
    <col min="15" max="15" width="10.5703125" hidden="1" customWidth="1"/>
    <col min="16" max="16" width="8" hidden="1" customWidth="1"/>
    <col min="17" max="17" width="11.5703125" hidden="1" customWidth="1"/>
    <col min="18" max="18" width="8" hidden="1" customWidth="1"/>
    <col min="19" max="19" width="10.5703125" hidden="1" customWidth="1"/>
    <col min="20" max="20" width="8" hidden="1" customWidth="1"/>
    <col min="21" max="21" width="11.5703125" hidden="1" customWidth="1"/>
    <col min="22" max="22" width="8" hidden="1" customWidth="1"/>
    <col min="23" max="23" width="10.5703125" hidden="1" customWidth="1"/>
    <col min="24" max="24" width="8" hidden="1" customWidth="1"/>
    <col min="25" max="25" width="11.5703125" hidden="1" customWidth="1"/>
    <col min="26" max="26" width="8" hidden="1" customWidth="1"/>
    <col min="27" max="27" width="13.140625" customWidth="1"/>
    <col min="28" max="28" width="8.28515625" customWidth="1"/>
    <col min="29" max="29" width="14.42578125" customWidth="1"/>
    <col min="30" max="30" width="8" customWidth="1"/>
    <col min="31" max="31" width="10.5703125" hidden="1" customWidth="1"/>
    <col min="32" max="32" width="13.140625" hidden="1" customWidth="1"/>
    <col min="33" max="33" width="11.5703125" hidden="1" customWidth="1"/>
    <col min="34" max="34" width="13.140625" hidden="1" customWidth="1"/>
    <col min="35" max="35" width="10.5703125" hidden="1" customWidth="1"/>
    <col min="36" max="36" width="7" hidden="1" customWidth="1"/>
    <col min="37" max="37" width="10.5703125" hidden="1" customWidth="1"/>
    <col min="38" max="38" width="7" hidden="1" customWidth="1"/>
    <col min="39" max="39" width="11.5703125" hidden="1" customWidth="1"/>
    <col min="40" max="40" width="7" hidden="1" customWidth="1"/>
    <col min="41" max="41" width="11.5703125" hidden="1" customWidth="1"/>
    <col min="42" max="42" width="7" hidden="1" customWidth="1"/>
    <col min="43" max="55" width="13.42578125" hidden="1" customWidth="1"/>
    <col min="56" max="56" width="7.28515625" hidden="1" customWidth="1"/>
    <col min="57" max="57" width="13.42578125" hidden="1" customWidth="1"/>
    <col min="58" max="58" width="6" hidden="1" customWidth="1"/>
    <col min="59" max="70" width="13.42578125" hidden="1" customWidth="1"/>
    <col min="71" max="74" width="13.140625" hidden="1" customWidth="1"/>
    <col min="75" max="75" width="12.85546875" hidden="1" customWidth="1"/>
    <col min="76" max="76" width="7.7109375" hidden="1" customWidth="1"/>
    <col min="77" max="77" width="12.42578125" hidden="1" customWidth="1"/>
    <col min="78" max="78" width="7.7109375" hidden="1" customWidth="1"/>
    <col min="79" max="79" width="13.140625" hidden="1" customWidth="1"/>
    <col min="80" max="80" width="7.7109375" hidden="1" customWidth="1"/>
    <col min="81" max="81" width="13.140625" hidden="1" customWidth="1"/>
    <col min="82" max="82" width="8.85546875" hidden="1" customWidth="1"/>
    <col min="83" max="83" width="17.7109375" hidden="1" customWidth="1"/>
    <col min="84" max="84" width="9.28515625" hidden="1" customWidth="1"/>
    <col min="85" max="85" width="14.42578125" hidden="1" customWidth="1"/>
    <col min="86" max="86" width="8.140625" hidden="1" customWidth="1"/>
    <col min="87" max="87" width="17.7109375" hidden="1" customWidth="1"/>
    <col min="88" max="88" width="9.28515625" hidden="1" customWidth="1"/>
    <col min="89" max="89" width="14.42578125" hidden="1" customWidth="1"/>
    <col min="90" max="90" width="8.140625" hidden="1" customWidth="1"/>
    <col min="91" max="91" width="13.140625" hidden="1" customWidth="1"/>
    <col min="92" max="92" width="7.7109375" hidden="1" customWidth="1"/>
    <col min="93" max="93" width="13.140625" hidden="1" customWidth="1"/>
    <col min="94" max="94" width="8.85546875" hidden="1" customWidth="1"/>
    <col min="95" max="95" width="13.140625" hidden="1" customWidth="1"/>
    <col min="96" max="96" width="7.7109375" hidden="1" customWidth="1"/>
    <col min="97" max="97" width="13.140625" hidden="1" customWidth="1"/>
    <col min="98" max="98" width="8.85546875" hidden="1" customWidth="1"/>
    <col min="99" max="99" width="13.140625" bestFit="1" customWidth="1"/>
    <col min="100" max="100" width="7.7109375" customWidth="1"/>
    <col min="101" max="101" width="13.140625" bestFit="1" customWidth="1"/>
    <col min="102" max="102" width="7.7109375" customWidth="1"/>
    <col min="103" max="103" width="13.28515625" hidden="1" customWidth="1"/>
    <col min="104" max="104" width="8.140625" hidden="1" customWidth="1"/>
    <col min="105" max="105" width="11.42578125" hidden="1" customWidth="1"/>
    <col min="106" max="106" width="7.7109375" hidden="1" customWidth="1"/>
    <col min="107" max="110" width="10.85546875" hidden="1" customWidth="1"/>
    <col min="111" max="111" width="17.7109375" bestFit="1" customWidth="1"/>
    <col min="112" max="112" width="14.42578125" bestFit="1" customWidth="1"/>
    <col min="113" max="113" width="8.85546875" bestFit="1" customWidth="1"/>
    <col min="114" max="114" width="10.28515625" bestFit="1" customWidth="1"/>
    <col min="115" max="115" width="7.42578125" bestFit="1" customWidth="1"/>
    <col min="116" max="116" width="8.42578125" bestFit="1" customWidth="1"/>
    <col min="117" max="117" width="12.28515625" customWidth="1"/>
  </cols>
  <sheetData>
    <row r="1" spans="1:117" ht="15.75">
      <c r="A1" s="153"/>
      <c r="AQ1">
        <v>1</v>
      </c>
      <c r="AU1">
        <v>1</v>
      </c>
      <c r="BZ1" s="4"/>
      <c r="CE1" s="257"/>
      <c r="CI1" s="257"/>
      <c r="CX1" t="s">
        <v>1</v>
      </c>
    </row>
    <row r="2" spans="1:117" ht="15.75">
      <c r="A2" s="153"/>
      <c r="CE2" s="257"/>
      <c r="CI2" s="257"/>
    </row>
    <row r="3" spans="1:117" ht="15">
      <c r="A3" s="155"/>
      <c r="CE3" s="257"/>
      <c r="CI3" s="257"/>
    </row>
    <row r="4" spans="1:117" ht="15.75">
      <c r="A4" s="156" t="s">
        <v>285</v>
      </c>
      <c r="G4" s="15"/>
      <c r="AQ4" s="15"/>
      <c r="AU4" s="15"/>
      <c r="AY4" s="15"/>
      <c r="BC4" s="15"/>
      <c r="BG4" s="15"/>
      <c r="BK4" s="15"/>
      <c r="CE4" s="257"/>
      <c r="CI4" s="257"/>
    </row>
    <row r="5" spans="1:117" ht="15.75">
      <c r="A5" s="156"/>
      <c r="G5" s="15"/>
      <c r="AQ5" s="15"/>
      <c r="AU5" s="15"/>
      <c r="AY5" s="15"/>
      <c r="BC5" s="15"/>
      <c r="BG5" s="15"/>
      <c r="BK5" s="15"/>
      <c r="CE5" s="15"/>
      <c r="CI5" s="15"/>
    </row>
    <row r="6" spans="1:117" ht="18">
      <c r="A6" s="258"/>
      <c r="AQ6" s="15"/>
      <c r="AU6" s="15"/>
      <c r="AY6" s="15"/>
      <c r="BC6" s="15"/>
      <c r="BG6" s="15"/>
      <c r="BK6" s="15"/>
      <c r="CE6" s="15"/>
      <c r="CI6" s="15"/>
      <c r="DD6" s="15"/>
      <c r="DE6" s="15"/>
      <c r="DF6" s="15"/>
      <c r="DH6" s="15"/>
    </row>
    <row r="7" spans="1:117" ht="16.5" thickBot="1">
      <c r="A7" s="259"/>
      <c r="B7" s="259"/>
      <c r="C7" s="259"/>
      <c r="D7" s="259"/>
      <c r="E7" s="259"/>
      <c r="F7" s="259"/>
      <c r="G7" s="497">
        <v>222.79599999999999</v>
      </c>
      <c r="K7" s="259">
        <v>250.01900000000001</v>
      </c>
      <c r="O7" s="470">
        <v>214.10599999999999</v>
      </c>
      <c r="S7">
        <v>248.91800000000001</v>
      </c>
      <c r="W7" s="260">
        <v>250</v>
      </c>
      <c r="X7" s="260"/>
      <c r="Y7" s="260"/>
      <c r="Z7" s="260"/>
      <c r="AA7" s="259"/>
      <c r="AB7" s="259"/>
      <c r="AC7" s="260"/>
      <c r="AD7" s="260"/>
      <c r="AE7" s="260">
        <v>248.881</v>
      </c>
      <c r="AF7" s="260"/>
      <c r="AG7" s="260"/>
      <c r="AH7" s="260"/>
      <c r="AI7" s="260">
        <v>250</v>
      </c>
      <c r="AJ7" s="260"/>
      <c r="AK7" s="260"/>
      <c r="AL7" s="260"/>
      <c r="AM7" s="260"/>
      <c r="AN7" s="260"/>
      <c r="AO7" s="260"/>
      <c r="AP7" s="260"/>
      <c r="AQ7" s="259"/>
      <c r="AR7" s="259"/>
      <c r="AS7" s="259"/>
      <c r="AT7" s="259"/>
      <c r="AU7" s="259"/>
      <c r="AV7" s="259"/>
      <c r="AW7" s="259"/>
      <c r="AX7" s="259"/>
      <c r="AY7" s="259"/>
      <c r="AZ7" s="259"/>
      <c r="BA7" s="259"/>
      <c r="BB7" s="259"/>
      <c r="BC7" s="259"/>
      <c r="BD7" s="259"/>
      <c r="BE7" s="259"/>
      <c r="BF7" s="259"/>
      <c r="BG7" s="259"/>
      <c r="BH7" s="259"/>
      <c r="BI7" s="259"/>
      <c r="BJ7" s="259"/>
      <c r="BK7" s="259"/>
      <c r="BL7" s="259"/>
      <c r="BM7" s="259"/>
      <c r="BN7" s="259"/>
      <c r="BO7" s="259"/>
      <c r="BP7" s="259"/>
      <c r="BQ7" s="259"/>
      <c r="BR7" s="259"/>
      <c r="BS7" s="259"/>
      <c r="BT7" s="259"/>
      <c r="BU7" s="259"/>
      <c r="BV7" s="259"/>
      <c r="CE7" s="259"/>
      <c r="CF7" s="259"/>
      <c r="CG7" s="259"/>
      <c r="CH7" s="259"/>
      <c r="CI7" s="259"/>
      <c r="CJ7" s="259"/>
      <c r="CK7" s="259"/>
      <c r="CL7" s="259"/>
      <c r="CX7" s="259"/>
      <c r="CY7" s="259"/>
      <c r="CZ7" s="259"/>
      <c r="DA7" s="259"/>
      <c r="DB7" s="259"/>
      <c r="DC7" s="260">
        <v>193.95</v>
      </c>
      <c r="DD7" s="260"/>
      <c r="DE7" s="259"/>
      <c r="DF7" s="259"/>
      <c r="DG7" s="259"/>
      <c r="DH7" s="259"/>
      <c r="DI7" s="259"/>
      <c r="DJ7" s="259"/>
    </row>
    <row r="8" spans="1:117" ht="38.25" customHeight="1" thickTop="1">
      <c r="A8" s="738" t="s">
        <v>31</v>
      </c>
      <c r="B8" s="738" t="s">
        <v>5</v>
      </c>
      <c r="C8" s="738" t="s">
        <v>6</v>
      </c>
      <c r="D8" s="740" t="s">
        <v>46</v>
      </c>
      <c r="E8" s="742" t="s">
        <v>44</v>
      </c>
      <c r="F8" s="743"/>
      <c r="G8" s="744" t="s">
        <v>439</v>
      </c>
      <c r="H8" s="745"/>
      <c r="I8" s="745"/>
      <c r="J8" s="746"/>
      <c r="K8" s="744" t="s">
        <v>391</v>
      </c>
      <c r="L8" s="745"/>
      <c r="M8" s="745"/>
      <c r="N8" s="746"/>
      <c r="O8" s="744" t="s">
        <v>384</v>
      </c>
      <c r="P8" s="745"/>
      <c r="Q8" s="745"/>
      <c r="R8" s="746"/>
      <c r="S8" s="744" t="s">
        <v>400</v>
      </c>
      <c r="T8" s="745"/>
      <c r="U8" s="745"/>
      <c r="V8" s="746"/>
      <c r="W8" s="744" t="s">
        <v>392</v>
      </c>
      <c r="X8" s="745"/>
      <c r="Y8" s="745"/>
      <c r="Z8" s="745"/>
      <c r="AA8" s="744" t="s">
        <v>47</v>
      </c>
      <c r="AB8" s="745"/>
      <c r="AC8" s="745"/>
      <c r="AD8" s="745"/>
      <c r="AE8" s="744" t="s">
        <v>393</v>
      </c>
      <c r="AF8" s="745"/>
      <c r="AG8" s="745"/>
      <c r="AH8" s="745"/>
      <c r="AI8" s="744" t="s">
        <v>381</v>
      </c>
      <c r="AJ8" s="745"/>
      <c r="AK8" s="745"/>
      <c r="AL8" s="745"/>
      <c r="AM8" s="744" t="s">
        <v>375</v>
      </c>
      <c r="AN8" s="745"/>
      <c r="AO8" s="745"/>
      <c r="AP8" s="745"/>
      <c r="AQ8" s="747" t="s">
        <v>401</v>
      </c>
      <c r="AR8" s="745"/>
      <c r="AS8" s="745"/>
      <c r="AT8" s="746"/>
      <c r="AU8" s="747" t="s">
        <v>402</v>
      </c>
      <c r="AV8" s="745"/>
      <c r="AW8" s="745"/>
      <c r="AX8" s="746"/>
      <c r="AY8" s="747" t="s">
        <v>543</v>
      </c>
      <c r="AZ8" s="745"/>
      <c r="BA8" s="745"/>
      <c r="BB8" s="746"/>
      <c r="BC8" s="747" t="s">
        <v>405</v>
      </c>
      <c r="BD8" s="745"/>
      <c r="BE8" s="745"/>
      <c r="BF8" s="746"/>
      <c r="BG8" s="747" t="s">
        <v>404</v>
      </c>
      <c r="BH8" s="745"/>
      <c r="BI8" s="745"/>
      <c r="BJ8" s="746"/>
      <c r="BK8" s="747" t="s">
        <v>403</v>
      </c>
      <c r="BL8" s="745"/>
      <c r="BM8" s="745"/>
      <c r="BN8" s="746"/>
      <c r="BO8" s="747" t="s">
        <v>477</v>
      </c>
      <c r="BP8" s="745"/>
      <c r="BQ8" s="745"/>
      <c r="BR8" s="745"/>
      <c r="BS8" s="747" t="s">
        <v>406</v>
      </c>
      <c r="BT8" s="745"/>
      <c r="BU8" s="745"/>
      <c r="BV8" s="746"/>
      <c r="BW8" s="749" t="s">
        <v>453</v>
      </c>
      <c r="BX8" s="750"/>
      <c r="BY8" s="750"/>
      <c r="BZ8" s="751"/>
      <c r="CA8" s="749" t="s">
        <v>544</v>
      </c>
      <c r="CB8" s="750"/>
      <c r="CC8" s="750"/>
      <c r="CD8" s="751"/>
      <c r="CE8" s="749" t="s">
        <v>407</v>
      </c>
      <c r="CF8" s="750"/>
      <c r="CG8" s="750"/>
      <c r="CH8" s="751"/>
      <c r="CI8" s="749" t="s">
        <v>408</v>
      </c>
      <c r="CJ8" s="750"/>
      <c r="CK8" s="750"/>
      <c r="CL8" s="751"/>
      <c r="CM8" s="749" t="s">
        <v>409</v>
      </c>
      <c r="CN8" s="750"/>
      <c r="CO8" s="750"/>
      <c r="CP8" s="751"/>
      <c r="CQ8" s="749" t="s">
        <v>410</v>
      </c>
      <c r="CR8" s="750"/>
      <c r="CS8" s="750"/>
      <c r="CT8" s="751"/>
      <c r="CU8" s="744" t="s">
        <v>411</v>
      </c>
      <c r="CV8" s="745"/>
      <c r="CW8" s="745"/>
      <c r="CX8" s="746"/>
      <c r="CY8" s="744" t="s">
        <v>412</v>
      </c>
      <c r="CZ8" s="745"/>
      <c r="DA8" s="745"/>
      <c r="DB8" s="746"/>
      <c r="DC8" s="744" t="s">
        <v>413</v>
      </c>
      <c r="DD8" s="745"/>
      <c r="DE8" s="745"/>
      <c r="DF8" s="745"/>
      <c r="DG8" s="744" t="s">
        <v>48</v>
      </c>
      <c r="DH8" s="746"/>
      <c r="DI8" s="744" t="s">
        <v>49</v>
      </c>
      <c r="DJ8" s="746"/>
      <c r="DK8" s="748" t="s">
        <v>286</v>
      </c>
      <c r="DL8" s="748"/>
      <c r="DM8" s="585" t="s">
        <v>287</v>
      </c>
    </row>
    <row r="9" spans="1:117">
      <c r="A9" s="739"/>
      <c r="B9" s="739"/>
      <c r="C9" s="739"/>
      <c r="D9" s="741"/>
      <c r="E9" s="2" t="s">
        <v>42</v>
      </c>
      <c r="F9" s="2" t="s">
        <v>42</v>
      </c>
      <c r="G9" s="10" t="s">
        <v>42</v>
      </c>
      <c r="H9" s="10" t="s">
        <v>12</v>
      </c>
      <c r="I9" s="584" t="s">
        <v>43</v>
      </c>
      <c r="J9" s="584" t="s">
        <v>12</v>
      </c>
      <c r="K9" s="10" t="s">
        <v>42</v>
      </c>
      <c r="L9" s="10" t="s">
        <v>12</v>
      </c>
      <c r="M9" s="584" t="s">
        <v>43</v>
      </c>
      <c r="N9" s="584" t="s">
        <v>12</v>
      </c>
      <c r="O9" s="10" t="s">
        <v>42</v>
      </c>
      <c r="P9" s="10" t="s">
        <v>12</v>
      </c>
      <c r="Q9" s="584" t="s">
        <v>43</v>
      </c>
      <c r="R9" s="584" t="s">
        <v>12</v>
      </c>
      <c r="S9" s="10" t="s">
        <v>42</v>
      </c>
      <c r="T9" s="10" t="s">
        <v>12</v>
      </c>
      <c r="U9" s="584" t="s">
        <v>43</v>
      </c>
      <c r="V9" s="584" t="s">
        <v>12</v>
      </c>
      <c r="W9" s="10" t="s">
        <v>42</v>
      </c>
      <c r="X9" s="10" t="s">
        <v>12</v>
      </c>
      <c r="Y9" s="584" t="s">
        <v>43</v>
      </c>
      <c r="Z9" s="584" t="s">
        <v>12</v>
      </c>
      <c r="AA9" s="584" t="s">
        <v>42</v>
      </c>
      <c r="AB9" s="584" t="s">
        <v>12</v>
      </c>
      <c r="AC9" s="584" t="s">
        <v>43</v>
      </c>
      <c r="AD9" s="584" t="s">
        <v>12</v>
      </c>
      <c r="AE9" s="584" t="s">
        <v>42</v>
      </c>
      <c r="AF9" s="584" t="s">
        <v>12</v>
      </c>
      <c r="AG9" s="584" t="s">
        <v>43</v>
      </c>
      <c r="AH9" s="584" t="s">
        <v>12</v>
      </c>
      <c r="AI9" s="584" t="s">
        <v>42</v>
      </c>
      <c r="AJ9" s="584" t="s">
        <v>12</v>
      </c>
      <c r="AK9" s="584" t="s">
        <v>43</v>
      </c>
      <c r="AL9" s="584" t="s">
        <v>12</v>
      </c>
      <c r="AM9" s="584" t="s">
        <v>42</v>
      </c>
      <c r="AN9" s="584" t="s">
        <v>12</v>
      </c>
      <c r="AO9" s="584" t="s">
        <v>43</v>
      </c>
      <c r="AP9" s="584" t="s">
        <v>12</v>
      </c>
      <c r="AQ9" s="584" t="s">
        <v>42</v>
      </c>
      <c r="AR9" s="584" t="s">
        <v>12</v>
      </c>
      <c r="AS9" s="584" t="s">
        <v>43</v>
      </c>
      <c r="AT9" s="584" t="s">
        <v>12</v>
      </c>
      <c r="AU9" s="584" t="s">
        <v>42</v>
      </c>
      <c r="AV9" s="584" t="s">
        <v>12</v>
      </c>
      <c r="AW9" s="584" t="s">
        <v>43</v>
      </c>
      <c r="AX9" s="584" t="s">
        <v>12</v>
      </c>
      <c r="AY9" s="584" t="s">
        <v>42</v>
      </c>
      <c r="AZ9" s="584" t="s">
        <v>12</v>
      </c>
      <c r="BA9" s="584" t="s">
        <v>43</v>
      </c>
      <c r="BB9" s="584" t="s">
        <v>12</v>
      </c>
      <c r="BC9" s="584" t="s">
        <v>42</v>
      </c>
      <c r="BD9" s="584" t="s">
        <v>12</v>
      </c>
      <c r="BE9" s="584" t="s">
        <v>43</v>
      </c>
      <c r="BF9" s="584" t="s">
        <v>12</v>
      </c>
      <c r="BG9" s="584" t="s">
        <v>42</v>
      </c>
      <c r="BH9" s="584" t="s">
        <v>12</v>
      </c>
      <c r="BI9" s="584" t="s">
        <v>43</v>
      </c>
      <c r="BJ9" s="584" t="s">
        <v>12</v>
      </c>
      <c r="BK9" s="584" t="s">
        <v>42</v>
      </c>
      <c r="BL9" s="584" t="s">
        <v>12</v>
      </c>
      <c r="BM9" s="584" t="s">
        <v>43</v>
      </c>
      <c r="BN9" s="584" t="s">
        <v>12</v>
      </c>
      <c r="BO9" s="584" t="s">
        <v>42</v>
      </c>
      <c r="BP9" s="584" t="s">
        <v>12</v>
      </c>
      <c r="BQ9" s="584" t="s">
        <v>43</v>
      </c>
      <c r="BR9" s="584" t="s">
        <v>12</v>
      </c>
      <c r="BS9" s="584" t="s">
        <v>42</v>
      </c>
      <c r="BT9" s="584" t="s">
        <v>12</v>
      </c>
      <c r="BU9" s="584" t="s">
        <v>43</v>
      </c>
      <c r="BV9" s="584" t="s">
        <v>12</v>
      </c>
      <c r="BW9" s="584" t="s">
        <v>42</v>
      </c>
      <c r="BX9" s="584" t="s">
        <v>12</v>
      </c>
      <c r="BY9" s="584" t="s">
        <v>43</v>
      </c>
      <c r="BZ9" s="584" t="s">
        <v>12</v>
      </c>
      <c r="CA9" s="584" t="s">
        <v>42</v>
      </c>
      <c r="CB9" s="584" t="s">
        <v>12</v>
      </c>
      <c r="CC9" s="584" t="s">
        <v>43</v>
      </c>
      <c r="CD9" s="584" t="s">
        <v>12</v>
      </c>
      <c r="CE9" s="584" t="s">
        <v>42</v>
      </c>
      <c r="CF9" s="584" t="s">
        <v>12</v>
      </c>
      <c r="CG9" s="584" t="s">
        <v>43</v>
      </c>
      <c r="CH9" s="584" t="s">
        <v>12</v>
      </c>
      <c r="CI9" s="584" t="s">
        <v>42</v>
      </c>
      <c r="CJ9" s="584" t="s">
        <v>12</v>
      </c>
      <c r="CK9" s="584" t="s">
        <v>43</v>
      </c>
      <c r="CL9" s="584" t="s">
        <v>12</v>
      </c>
      <c r="CM9" s="584" t="s">
        <v>42</v>
      </c>
      <c r="CN9" s="584" t="s">
        <v>12</v>
      </c>
      <c r="CO9" s="584" t="s">
        <v>43</v>
      </c>
      <c r="CP9" s="584" t="s">
        <v>12</v>
      </c>
      <c r="CQ9" s="584" t="s">
        <v>42</v>
      </c>
      <c r="CR9" s="584" t="s">
        <v>12</v>
      </c>
      <c r="CS9" s="584" t="s">
        <v>43</v>
      </c>
      <c r="CT9" s="584" t="s">
        <v>12</v>
      </c>
      <c r="CU9" s="584" t="s">
        <v>42</v>
      </c>
      <c r="CV9" s="584" t="s">
        <v>12</v>
      </c>
      <c r="CW9" s="584" t="s">
        <v>43</v>
      </c>
      <c r="CX9" s="584" t="s">
        <v>12</v>
      </c>
      <c r="CY9" s="584" t="s">
        <v>42</v>
      </c>
      <c r="CZ9" s="584" t="s">
        <v>12</v>
      </c>
      <c r="DA9" s="584" t="s">
        <v>43</v>
      </c>
      <c r="DB9" s="584" t="s">
        <v>12</v>
      </c>
      <c r="DC9" s="584" t="s">
        <v>42</v>
      </c>
      <c r="DD9" s="584" t="s">
        <v>12</v>
      </c>
      <c r="DE9" s="584" t="s">
        <v>43</v>
      </c>
      <c r="DF9" s="584" t="s">
        <v>12</v>
      </c>
      <c r="DG9" s="584" t="s">
        <v>42</v>
      </c>
      <c r="DH9" s="584" t="s">
        <v>43</v>
      </c>
      <c r="DI9" s="584" t="s">
        <v>42</v>
      </c>
      <c r="DJ9" s="584" t="s">
        <v>43</v>
      </c>
      <c r="DK9" s="584" t="s">
        <v>42</v>
      </c>
      <c r="DL9" s="584" t="s">
        <v>43</v>
      </c>
      <c r="DM9" s="6" t="s">
        <v>414</v>
      </c>
    </row>
    <row r="10" spans="1:117">
      <c r="A10" s="18">
        <f>+Chem!A9</f>
        <v>45901</v>
      </c>
      <c r="B10" s="6" t="str">
        <f>+Chem!B9</f>
        <v>Towel/KTW</v>
      </c>
      <c r="C10" s="6" t="str">
        <f>+Chem!C9</f>
        <v>35,5/34/17</v>
      </c>
      <c r="D10" s="9">
        <f>+Chem!D9</f>
        <v>73.224000000000004</v>
      </c>
      <c r="E10" s="7">
        <f>+Chem!E9</f>
        <v>73.316000000000003</v>
      </c>
      <c r="F10" s="7">
        <f>+E10</f>
        <v>73.316000000000003</v>
      </c>
      <c r="G10" s="101">
        <f>8*G7</f>
        <v>1782.3679999999999</v>
      </c>
      <c r="H10" s="11">
        <f t="shared" ref="H10:H37" si="0">G10/DG10*100</f>
        <v>2.0772946499565141</v>
      </c>
      <c r="I10" s="9">
        <f>G10</f>
        <v>1782.3679999999999</v>
      </c>
      <c r="J10" s="11">
        <f t="shared" ref="J10:J37" si="1">I10/DH10*100</f>
        <v>2.0772946499565141</v>
      </c>
      <c r="K10" s="101">
        <v>0</v>
      </c>
      <c r="L10" s="11">
        <f t="shared" ref="L10:L37" si="2">+K10/DG10*100</f>
        <v>0</v>
      </c>
      <c r="M10" s="11">
        <f>+K10</f>
        <v>0</v>
      </c>
      <c r="N10" s="11">
        <f t="shared" ref="N10:N37" si="3">+M10/DH10*100</f>
        <v>0</v>
      </c>
      <c r="O10" s="101"/>
      <c r="P10" s="11">
        <f t="shared" ref="P10:P37" si="4">+O10/DG10*100</f>
        <v>0</v>
      </c>
      <c r="Q10" s="11">
        <f>+O10</f>
        <v>0</v>
      </c>
      <c r="R10" s="11">
        <f t="shared" ref="R10:R37" si="5">+Q10/DH10*100</f>
        <v>0</v>
      </c>
      <c r="S10" s="101"/>
      <c r="T10" s="11">
        <f t="shared" ref="T10:T37" si="6">+S10/DG10*100</f>
        <v>0</v>
      </c>
      <c r="U10" s="11">
        <f>+S10</f>
        <v>0</v>
      </c>
      <c r="V10" s="11">
        <f t="shared" ref="V10:V37" si="7">+U10/DH10*100</f>
        <v>0</v>
      </c>
      <c r="W10" s="11">
        <v>0</v>
      </c>
      <c r="X10" s="11">
        <f t="shared" ref="X10:X37" si="8">+W10/DG10*100</f>
        <v>0</v>
      </c>
      <c r="Y10" s="11">
        <f>+W10</f>
        <v>0</v>
      </c>
      <c r="Z10" s="11">
        <f t="shared" ref="Z10:Z37" si="9">+Y10/DH10*100</f>
        <v>0</v>
      </c>
      <c r="AA10" s="11">
        <f>G10+K10+W10+S10+O10</f>
        <v>1782.3679999999999</v>
      </c>
      <c r="AB10" s="11">
        <f t="shared" ref="AB10:AB37" si="10">AA10/DG10*100</f>
        <v>2.0772946499565141</v>
      </c>
      <c r="AC10" s="11">
        <f>AA10</f>
        <v>1782.3679999999999</v>
      </c>
      <c r="AD10" s="11">
        <f t="shared" ref="AD10:AD37" si="11">AC10/DH10*100</f>
        <v>2.0772946499565141</v>
      </c>
      <c r="AE10" s="11"/>
      <c r="AF10" s="11">
        <f t="shared" ref="AF10:AF37" si="12">AE10/DG10*100</f>
        <v>0</v>
      </c>
      <c r="AG10" s="11">
        <f>AE10</f>
        <v>0</v>
      </c>
      <c r="AH10" s="11">
        <f t="shared" ref="AH10:AH37" si="13">AG10/DH10*100</f>
        <v>0</v>
      </c>
      <c r="AI10" s="11"/>
      <c r="AJ10" s="11">
        <f t="shared" ref="AJ10:AJ37" si="14">AI10/DG10*100</f>
        <v>0</v>
      </c>
      <c r="AK10" s="11">
        <f>AI10</f>
        <v>0</v>
      </c>
      <c r="AL10" s="11">
        <f t="shared" ref="AL10:AL37" si="15">AK10/DH10*100</f>
        <v>0</v>
      </c>
      <c r="AM10" s="11">
        <f>+AE10+AI10</f>
        <v>0</v>
      </c>
      <c r="AN10" s="11">
        <f t="shared" ref="AN10:AN37" si="16">AM10/DG10*100</f>
        <v>0</v>
      </c>
      <c r="AO10" s="11">
        <f>AM10</f>
        <v>0</v>
      </c>
      <c r="AP10" s="11">
        <f t="shared" ref="AP10:AP37" si="17">AO10/DH10*100</f>
        <v>0</v>
      </c>
      <c r="AQ10" s="101">
        <v>29865</v>
      </c>
      <c r="AR10" s="11">
        <f t="shared" ref="AR10:AR37" si="18">AQ10/DG10*100</f>
        <v>34.806731674351923</v>
      </c>
      <c r="AS10" s="11">
        <f>AQ10</f>
        <v>29865</v>
      </c>
      <c r="AT10" s="11">
        <f t="shared" ref="AT10:AT37" si="19">AS10/DH10*100</f>
        <v>34.806731674351923</v>
      </c>
      <c r="AU10" s="101">
        <v>29925</v>
      </c>
      <c r="AV10" s="11" t="e">
        <f t="shared" ref="AV10:AV37" si="20">AU10/EF10*100</f>
        <v>#DIV/0!</v>
      </c>
      <c r="AW10" s="11">
        <f>AU10</f>
        <v>29925</v>
      </c>
      <c r="AX10" s="11" t="e">
        <f t="shared" ref="AX10:AX37" si="21">AW10/EG10*100</f>
        <v>#DIV/0!</v>
      </c>
      <c r="AY10" s="101"/>
      <c r="AZ10" s="11">
        <f t="shared" ref="AZ10:AZ37" si="22">AY10/DG10*100</f>
        <v>0</v>
      </c>
      <c r="BA10" s="11">
        <f>AY10</f>
        <v>0</v>
      </c>
      <c r="BB10" s="11">
        <f t="shared" ref="BB10:BB37" si="23">BA10/DH10*100</f>
        <v>0</v>
      </c>
      <c r="BC10" s="101">
        <v>10265</v>
      </c>
      <c r="BD10" s="11">
        <f>BC10/DG10*100</f>
        <v>11.963539281340113</v>
      </c>
      <c r="BE10" s="11">
        <f>BC10</f>
        <v>10265</v>
      </c>
      <c r="BF10" s="11">
        <f>BE10/DH10*100</f>
        <v>11.963539281340113</v>
      </c>
      <c r="BG10" s="101">
        <v>7865</v>
      </c>
      <c r="BH10" s="11">
        <f>BG10/DG10*100</f>
        <v>9.1664136821958113</v>
      </c>
      <c r="BI10" s="11">
        <f>BG10</f>
        <v>7865</v>
      </c>
      <c r="BJ10" s="11">
        <f>BI10/DH10*100</f>
        <v>9.1664136821958113</v>
      </c>
      <c r="BK10" s="101"/>
      <c r="BL10" s="11">
        <f>BK10/DG10*100</f>
        <v>0</v>
      </c>
      <c r="BM10" s="11">
        <f>BK10</f>
        <v>0</v>
      </c>
      <c r="BN10" s="11">
        <f>BM10/DH10*100</f>
        <v>0</v>
      </c>
      <c r="BO10" s="101"/>
      <c r="BP10" s="11">
        <f t="shared" ref="BP10:BP37" si="24">BO10/DG10*100</f>
        <v>0</v>
      </c>
      <c r="BQ10" s="11">
        <f>BO10</f>
        <v>0</v>
      </c>
      <c r="BR10" s="11">
        <f t="shared" ref="BR10:BR37" si="25">BQ10/DH10*100</f>
        <v>0</v>
      </c>
      <c r="BS10" s="101"/>
      <c r="BT10" s="11">
        <f t="shared" ref="BT10:BT37" si="26">BS10/DG10*100</f>
        <v>0</v>
      </c>
      <c r="BU10" s="11">
        <f>BS10</f>
        <v>0</v>
      </c>
      <c r="BV10" s="11">
        <f t="shared" ref="BV10:BV37" si="27">BU10/DH10*100</f>
        <v>0</v>
      </c>
      <c r="BW10" s="101"/>
      <c r="BX10" s="11">
        <f t="shared" ref="BX10:BX37" si="28">BW10/DG10*100</f>
        <v>0</v>
      </c>
      <c r="BY10" s="11">
        <f>BW10</f>
        <v>0</v>
      </c>
      <c r="BZ10" s="11">
        <f t="shared" ref="BZ10:BZ37" si="29">BY10/DH10*100</f>
        <v>0</v>
      </c>
      <c r="CA10" s="101"/>
      <c r="CB10" s="11">
        <f t="shared" ref="CB10:CB37" si="30">CA10/DG10*100</f>
        <v>0</v>
      </c>
      <c r="CC10" s="11">
        <f>CA10</f>
        <v>0</v>
      </c>
      <c r="CD10" s="11">
        <f t="shared" ref="CD10:CD37" si="31">CC10/DH10*100</f>
        <v>0</v>
      </c>
      <c r="CE10" s="101"/>
      <c r="CF10" s="11">
        <f t="shared" ref="CF10:CF37" si="32">CE10/DG10*100</f>
        <v>0</v>
      </c>
      <c r="CG10" s="11">
        <f>CE10</f>
        <v>0</v>
      </c>
      <c r="CH10" s="11">
        <f t="shared" ref="CH10:CH37" si="33">CG10/DH10*100</f>
        <v>0</v>
      </c>
      <c r="CI10" s="101"/>
      <c r="CJ10" s="11">
        <f t="shared" ref="CJ10:CJ37" si="34">CI10/DG10*100</f>
        <v>0</v>
      </c>
      <c r="CK10" s="11">
        <f>CI10</f>
        <v>0</v>
      </c>
      <c r="CL10" s="11">
        <f t="shared" ref="CL10:CL37" si="35">CK10/DH10*100</f>
        <v>0</v>
      </c>
      <c r="CM10" s="101">
        <v>6100</v>
      </c>
      <c r="CN10" s="11">
        <f t="shared" ref="CN10:CN37" si="36">CM10/DG10*100</f>
        <v>7.1093608978251037</v>
      </c>
      <c r="CO10" s="11">
        <f>CM10</f>
        <v>6100</v>
      </c>
      <c r="CP10" s="11">
        <f t="shared" ref="CP10:CP37" si="37">CO10/DH10*100</f>
        <v>7.1093608978251037</v>
      </c>
      <c r="CQ10" s="101"/>
      <c r="CR10" s="11">
        <f t="shared" ref="CR10:CR37" si="38">CQ10/DG10*100</f>
        <v>0</v>
      </c>
      <c r="CS10" s="11">
        <f>CQ10</f>
        <v>0</v>
      </c>
      <c r="CT10" s="11">
        <f t="shared" ref="CT10:CT37" si="39">CS10/DH10*100</f>
        <v>0</v>
      </c>
      <c r="CU10" s="101">
        <f t="shared" ref="CU10:CU37" si="40">+AQ10+AY10+BO10+BS10+BW10+CA10+CE10+CI10+CM10+CQ10+AU10+BG10+BC10+BK10</f>
        <v>84020</v>
      </c>
      <c r="CV10" s="11">
        <f t="shared" ref="CV10:CV37" si="41">CU10/DG10*100</f>
        <v>97.922705350043486</v>
      </c>
      <c r="CW10" s="11">
        <f>CU10</f>
        <v>84020</v>
      </c>
      <c r="CX10" s="11">
        <f t="shared" ref="CX10:CX37" si="42">CW10/DH10*100</f>
        <v>97.922705350043486</v>
      </c>
      <c r="CY10" s="101"/>
      <c r="CZ10" s="17">
        <f t="shared" ref="CZ10:CZ37" si="43">CY10/DG10*100</f>
        <v>0</v>
      </c>
      <c r="DA10" s="11">
        <f>CY10</f>
        <v>0</v>
      </c>
      <c r="DB10" s="11">
        <f t="shared" ref="DB10:DB37" si="44">DA10/DH10*100</f>
        <v>0</v>
      </c>
      <c r="DC10" s="11">
        <v>0</v>
      </c>
      <c r="DD10" s="11">
        <f t="shared" ref="DD10:DD37" si="45">DC10/DG10*100</f>
        <v>0</v>
      </c>
      <c r="DE10" s="11">
        <f>DC10</f>
        <v>0</v>
      </c>
      <c r="DF10" s="11">
        <f t="shared" ref="DF10:DF37" si="46">DE10/DH10*100</f>
        <v>0</v>
      </c>
      <c r="DG10" s="11">
        <f>+AA10+CU10+CY10+DC10</f>
        <v>85802.368000000002</v>
      </c>
      <c r="DH10" s="11">
        <f>DG10</f>
        <v>85802.368000000002</v>
      </c>
      <c r="DI10" s="11">
        <f t="shared" ref="DI10:DI37" si="47">DG10/1000/E10</f>
        <v>1.1703089093785803</v>
      </c>
      <c r="DJ10" s="11">
        <f t="shared" ref="DJ10:DJ37" si="48">(DH10/1000)/F10</f>
        <v>1.1703089093785803</v>
      </c>
      <c r="DK10" s="498">
        <f>+(E10*1000)/CU10</f>
        <v>0.87260176148536062</v>
      </c>
      <c r="DL10" s="499">
        <f>+(F10*1000)/CW10</f>
        <v>0.87260176148536062</v>
      </c>
      <c r="DM10" s="6" t="str">
        <f>+Efficiency1!D6</f>
        <v>RC HW</v>
      </c>
    </row>
    <row r="11" spans="1:117">
      <c r="A11" s="18">
        <f>+Chem!A10</f>
        <v>45902</v>
      </c>
      <c r="B11" s="6" t="str">
        <f>+Chem!B10</f>
        <v>KTW/Towel</v>
      </c>
      <c r="C11" s="6" t="str">
        <f>+Chem!C10</f>
        <v>17/31,5</v>
      </c>
      <c r="D11" s="9">
        <f>+Chem!D10</f>
        <v>59.530999999999992</v>
      </c>
      <c r="E11" s="7">
        <f>+Chem!E10</f>
        <v>59.298999999999999</v>
      </c>
      <c r="F11" s="7">
        <f>+E11+F10</f>
        <v>132.61500000000001</v>
      </c>
      <c r="G11" s="101">
        <f>36*G7</f>
        <v>8020.6559999999999</v>
      </c>
      <c r="H11" s="11">
        <f t="shared" si="0"/>
        <v>11.722565185577876</v>
      </c>
      <c r="I11" s="9">
        <f t="shared" ref="I11:I37" si="49">G11+I10</f>
        <v>9803.0239999999994</v>
      </c>
      <c r="J11" s="11">
        <f t="shared" si="1"/>
        <v>6.3563946197812848</v>
      </c>
      <c r="K11" s="101"/>
      <c r="L11" s="11">
        <f t="shared" si="2"/>
        <v>0</v>
      </c>
      <c r="M11" s="11">
        <f t="shared" ref="M11:M37" si="50">+K11+M10</f>
        <v>0</v>
      </c>
      <c r="N11" s="11">
        <f t="shared" si="3"/>
        <v>0</v>
      </c>
      <c r="O11" s="101"/>
      <c r="P11" s="11">
        <f t="shared" si="4"/>
        <v>0</v>
      </c>
      <c r="Q11" s="11">
        <f t="shared" ref="Q11:Q37" si="51">+O11+Q10</f>
        <v>0</v>
      </c>
      <c r="R11" s="11">
        <f t="shared" si="5"/>
        <v>0</v>
      </c>
      <c r="S11" s="101"/>
      <c r="T11" s="11">
        <f t="shared" si="6"/>
        <v>0</v>
      </c>
      <c r="U11" s="11">
        <f t="shared" ref="U11:U37" si="52">+S11+U10</f>
        <v>0</v>
      </c>
      <c r="V11" s="11">
        <f t="shared" si="7"/>
        <v>0</v>
      </c>
      <c r="W11" s="11"/>
      <c r="X11" s="11">
        <f t="shared" si="8"/>
        <v>0</v>
      </c>
      <c r="Y11" s="11">
        <f t="shared" ref="Y11:Y37" si="53">+W11+Y10</f>
        <v>0</v>
      </c>
      <c r="Z11" s="11">
        <f t="shared" si="9"/>
        <v>0</v>
      </c>
      <c r="AA11" s="11">
        <f t="shared" ref="AA11:AA37" si="54">G11+K11+W11+S11+O11</f>
        <v>8020.6559999999999</v>
      </c>
      <c r="AB11" s="11">
        <f t="shared" si="10"/>
        <v>11.722565185577876</v>
      </c>
      <c r="AC11" s="11">
        <f t="shared" ref="AC11:AC37" si="55">AA11+AC10</f>
        <v>9803.0239999999994</v>
      </c>
      <c r="AD11" s="11">
        <f t="shared" si="11"/>
        <v>6.3563946197812848</v>
      </c>
      <c r="AE11" s="11"/>
      <c r="AF11" s="11">
        <f t="shared" si="12"/>
        <v>0</v>
      </c>
      <c r="AG11" s="11">
        <f>+AE11+AG10</f>
        <v>0</v>
      </c>
      <c r="AH11" s="11">
        <f t="shared" si="13"/>
        <v>0</v>
      </c>
      <c r="AI11" s="11"/>
      <c r="AJ11" s="11">
        <f t="shared" si="14"/>
        <v>0</v>
      </c>
      <c r="AK11" s="11">
        <f>+AI11+AK10</f>
        <v>0</v>
      </c>
      <c r="AL11" s="11">
        <f t="shared" si="15"/>
        <v>0</v>
      </c>
      <c r="AM11" s="11">
        <f t="shared" ref="AM11:AM37" si="56">+AE11+AI11</f>
        <v>0</v>
      </c>
      <c r="AN11" s="11">
        <f t="shared" si="16"/>
        <v>0</v>
      </c>
      <c r="AO11" s="11">
        <f>+AM11+AO10</f>
        <v>0</v>
      </c>
      <c r="AP11" s="11">
        <f t="shared" si="17"/>
        <v>0</v>
      </c>
      <c r="AQ11" s="101">
        <v>22080</v>
      </c>
      <c r="AR11" s="11">
        <f t="shared" si="18"/>
        <v>32.27095630302054</v>
      </c>
      <c r="AS11" s="11">
        <f t="shared" ref="AS11:AS37" si="57">AQ11+AS10</f>
        <v>51945</v>
      </c>
      <c r="AT11" s="11">
        <f t="shared" si="19"/>
        <v>33.681741320284317</v>
      </c>
      <c r="AU11" s="101">
        <v>16930</v>
      </c>
      <c r="AV11" s="11" t="e">
        <f t="shared" si="20"/>
        <v>#DIV/0!</v>
      </c>
      <c r="AW11" s="11">
        <f t="shared" ref="AW11:AW37" si="58">AU11+AW10</f>
        <v>46855</v>
      </c>
      <c r="AX11" s="11" t="e">
        <f t="shared" si="21"/>
        <v>#DIV/0!</v>
      </c>
      <c r="AY11" s="101"/>
      <c r="AZ11" s="11">
        <f t="shared" si="22"/>
        <v>0</v>
      </c>
      <c r="BA11" s="11">
        <f t="shared" ref="BA11:BA37" si="59">AY11+BA10</f>
        <v>0</v>
      </c>
      <c r="BB11" s="11">
        <f t="shared" si="23"/>
        <v>0</v>
      </c>
      <c r="BC11" s="101"/>
      <c r="BD11" s="11">
        <f t="shared" ref="BD11:BD37" si="60">BC11/DG11*100</f>
        <v>0</v>
      </c>
      <c r="BE11" s="11">
        <f t="shared" ref="BE11:BE32" si="61">BC11+BE10</f>
        <v>10265</v>
      </c>
      <c r="BF11" s="11">
        <f t="shared" ref="BF11:BF37" si="62">BE11/DH11*100</f>
        <v>6.6559452238467323</v>
      </c>
      <c r="BG11" s="101">
        <v>4350</v>
      </c>
      <c r="BH11" s="11">
        <f t="shared" ref="BH11:BH37" si="63">BG11/DG11*100</f>
        <v>6.3577291629592096</v>
      </c>
      <c r="BI11" s="11">
        <f t="shared" ref="BI11:BI37" si="64">BG11+BI10</f>
        <v>12215</v>
      </c>
      <c r="BJ11" s="11">
        <f t="shared" ref="BJ11:BJ37" si="65">BI11/DH11*100</f>
        <v>7.9203478723125027</v>
      </c>
      <c r="BK11" s="101">
        <v>1840</v>
      </c>
      <c r="BL11" s="11">
        <f t="shared" ref="BL11:BL37" si="66">BK11/DG11*100</f>
        <v>2.6892463585850446</v>
      </c>
      <c r="BM11" s="11">
        <f t="shared" ref="BM11:BM37" si="67">BK11+BM10</f>
        <v>1840</v>
      </c>
      <c r="BN11" s="11">
        <f t="shared" ref="BN11:BN37" si="68">BM11/DH11*100</f>
        <v>1.1930773708600084</v>
      </c>
      <c r="BO11" s="101"/>
      <c r="BP11" s="11">
        <f t="shared" si="24"/>
        <v>0</v>
      </c>
      <c r="BQ11" s="11">
        <f t="shared" ref="BQ11:BQ37" si="69">BO11+BQ10</f>
        <v>0</v>
      </c>
      <c r="BR11" s="11">
        <f t="shared" si="25"/>
        <v>0</v>
      </c>
      <c r="BS11" s="101">
        <v>4200</v>
      </c>
      <c r="BT11" s="11">
        <f t="shared" si="26"/>
        <v>6.1384971228571672</v>
      </c>
      <c r="BU11" s="11">
        <f t="shared" ref="BU11:BU37" si="70">BS11+BU10</f>
        <v>4200</v>
      </c>
      <c r="BV11" s="11">
        <f t="shared" si="27"/>
        <v>2.7233287813108893</v>
      </c>
      <c r="BW11" s="101">
        <v>8780</v>
      </c>
      <c r="BX11" s="11">
        <f t="shared" si="28"/>
        <v>12.832382080639507</v>
      </c>
      <c r="BY11" s="11">
        <f t="shared" ref="BY11:BY37" si="71">BW11+BY10</f>
        <v>8780</v>
      </c>
      <c r="BZ11" s="11">
        <f t="shared" si="29"/>
        <v>5.6930539761689536</v>
      </c>
      <c r="CA11" s="101"/>
      <c r="CB11" s="11">
        <f t="shared" si="30"/>
        <v>0</v>
      </c>
      <c r="CC11" s="11">
        <f t="shared" ref="CC11:CC37" si="72">CA11+CC10</f>
        <v>0</v>
      </c>
      <c r="CD11" s="11">
        <f t="shared" si="31"/>
        <v>0</v>
      </c>
      <c r="CE11" s="101"/>
      <c r="CF11" s="11">
        <f t="shared" si="32"/>
        <v>0</v>
      </c>
      <c r="CG11" s="11">
        <f t="shared" ref="CG11:CG37" si="73">CE11+CG10</f>
        <v>0</v>
      </c>
      <c r="CH11" s="11">
        <f t="shared" si="33"/>
        <v>0</v>
      </c>
      <c r="CI11" s="101"/>
      <c r="CJ11" s="11">
        <f t="shared" si="34"/>
        <v>0</v>
      </c>
      <c r="CK11" s="11">
        <f t="shared" ref="CK11:CK37" si="74">CI11+CK10</f>
        <v>0</v>
      </c>
      <c r="CL11" s="11">
        <f t="shared" si="35"/>
        <v>0</v>
      </c>
      <c r="CM11" s="101">
        <v>1570</v>
      </c>
      <c r="CN11" s="11">
        <f t="shared" si="36"/>
        <v>2.2946286864013699</v>
      </c>
      <c r="CO11" s="11">
        <f t="shared" ref="CO11:CO37" si="75">CM11+CO10</f>
        <v>7670</v>
      </c>
      <c r="CP11" s="11">
        <f t="shared" si="37"/>
        <v>4.9733170839653615</v>
      </c>
      <c r="CQ11" s="101">
        <v>650</v>
      </c>
      <c r="CR11" s="11">
        <f t="shared" si="38"/>
        <v>0.95000550710884735</v>
      </c>
      <c r="CS11" s="11">
        <f t="shared" ref="CS11:CS37" si="76">CQ11+CS10</f>
        <v>650</v>
      </c>
      <c r="CT11" s="11">
        <f t="shared" si="39"/>
        <v>0.42146754948859</v>
      </c>
      <c r="CU11" s="101">
        <f t="shared" si="40"/>
        <v>60400</v>
      </c>
      <c r="CV11" s="11">
        <f t="shared" si="41"/>
        <v>88.277434814422122</v>
      </c>
      <c r="CW11" s="11">
        <f t="shared" ref="CW11:CW37" si="77">CU11+CW10</f>
        <v>144420</v>
      </c>
      <c r="CX11" s="11">
        <f t="shared" si="42"/>
        <v>93.643605380218702</v>
      </c>
      <c r="CY11" s="101"/>
      <c r="CZ11" s="17">
        <f t="shared" si="43"/>
        <v>0</v>
      </c>
      <c r="DA11" s="11">
        <f t="shared" ref="DA11:DA37" si="78">CY11+DA10</f>
        <v>0</v>
      </c>
      <c r="DB11" s="11">
        <f t="shared" si="44"/>
        <v>0</v>
      </c>
      <c r="DC11" s="11">
        <v>0</v>
      </c>
      <c r="DD11" s="11">
        <f t="shared" si="45"/>
        <v>0</v>
      </c>
      <c r="DE11" s="11">
        <f t="shared" ref="DE11:DE37" si="79">DC11+DE10</f>
        <v>0</v>
      </c>
      <c r="DF11" s="11">
        <f t="shared" si="46"/>
        <v>0</v>
      </c>
      <c r="DG11" s="11">
        <f t="shared" ref="DG11:DG37" si="80">+AA11+CU11+CY11+DC11</f>
        <v>68420.656000000003</v>
      </c>
      <c r="DH11" s="11">
        <f t="shared" ref="DH11:DH37" si="81">DG11+DH10</f>
        <v>154223.024</v>
      </c>
      <c r="DI11" s="11">
        <f t="shared" si="47"/>
        <v>1.1538247862527193</v>
      </c>
      <c r="DJ11" s="11">
        <f t="shared" si="48"/>
        <v>1.1629380085209065</v>
      </c>
      <c r="DK11" s="498">
        <f t="shared" ref="DK11:DK37" si="82">+(E11*1000)/CU11</f>
        <v>0.98177152317880789</v>
      </c>
      <c r="DL11" s="499">
        <f t="shared" ref="DL11:DL37" si="83">+(F11*1000)/CW11</f>
        <v>0.91825924387203983</v>
      </c>
      <c r="DM11" s="6" t="str">
        <f>+Efficiency1!D11</f>
        <v>RC HW</v>
      </c>
    </row>
    <row r="12" spans="1:117">
      <c r="A12" s="18">
        <f>+Chem!A11</f>
        <v>45903</v>
      </c>
      <c r="B12" s="6" t="str">
        <f>+Chem!B11</f>
        <v>Towel/Napkin</v>
      </c>
      <c r="C12" s="6" t="str">
        <f>+Chem!C11</f>
        <v>31,5/18/15,5</v>
      </c>
      <c r="D12" s="9">
        <f>+Chem!D11</f>
        <v>50.513000000000005</v>
      </c>
      <c r="E12" s="7">
        <f>+Chem!E11</f>
        <v>41.19</v>
      </c>
      <c r="F12" s="7">
        <f t="shared" ref="F12:F37" si="84">+E12+F11</f>
        <v>173.80500000000001</v>
      </c>
      <c r="G12" s="101">
        <f>22*G7</f>
        <v>4901.5119999999997</v>
      </c>
      <c r="H12" s="11">
        <f t="shared" si="0"/>
        <v>6.962719971125841</v>
      </c>
      <c r="I12" s="9">
        <f t="shared" si="49"/>
        <v>14704.536</v>
      </c>
      <c r="J12" s="11">
        <f t="shared" si="1"/>
        <v>6.546419007828419</v>
      </c>
      <c r="K12" s="101"/>
      <c r="L12" s="11">
        <f t="shared" si="2"/>
        <v>0</v>
      </c>
      <c r="M12" s="11">
        <f t="shared" si="50"/>
        <v>0</v>
      </c>
      <c r="N12" s="11">
        <f t="shared" si="3"/>
        <v>0</v>
      </c>
      <c r="O12" s="101"/>
      <c r="P12" s="11">
        <f t="shared" si="4"/>
        <v>0</v>
      </c>
      <c r="Q12" s="11">
        <f t="shared" si="51"/>
        <v>0</v>
      </c>
      <c r="R12" s="11">
        <f t="shared" si="5"/>
        <v>0</v>
      </c>
      <c r="S12" s="101"/>
      <c r="T12" s="11">
        <f t="shared" si="6"/>
        <v>0</v>
      </c>
      <c r="U12" s="11">
        <f t="shared" si="52"/>
        <v>0</v>
      </c>
      <c r="V12" s="11">
        <f t="shared" si="7"/>
        <v>0</v>
      </c>
      <c r="W12" s="11"/>
      <c r="X12" s="11">
        <f t="shared" si="8"/>
        <v>0</v>
      </c>
      <c r="Y12" s="11">
        <f t="shared" si="53"/>
        <v>0</v>
      </c>
      <c r="Z12" s="11">
        <f t="shared" si="9"/>
        <v>0</v>
      </c>
      <c r="AA12" s="11">
        <f t="shared" si="54"/>
        <v>4901.5119999999997</v>
      </c>
      <c r="AB12" s="11">
        <f t="shared" si="10"/>
        <v>6.962719971125841</v>
      </c>
      <c r="AC12" s="11">
        <f t="shared" si="55"/>
        <v>14704.536</v>
      </c>
      <c r="AD12" s="11">
        <f t="shared" si="11"/>
        <v>6.546419007828419</v>
      </c>
      <c r="AE12" s="11"/>
      <c r="AF12" s="11">
        <f t="shared" si="12"/>
        <v>0</v>
      </c>
      <c r="AG12" s="11">
        <f t="shared" ref="AG12:AG37" si="85">+AE12+AG11</f>
        <v>0</v>
      </c>
      <c r="AH12" s="11">
        <f t="shared" si="13"/>
        <v>0</v>
      </c>
      <c r="AI12" s="11"/>
      <c r="AJ12" s="11">
        <f t="shared" si="14"/>
        <v>0</v>
      </c>
      <c r="AK12" s="11">
        <f t="shared" ref="AK12:AK37" si="86">+AI12+AK11</f>
        <v>0</v>
      </c>
      <c r="AL12" s="11">
        <f t="shared" si="15"/>
        <v>0</v>
      </c>
      <c r="AM12" s="11">
        <f t="shared" si="56"/>
        <v>0</v>
      </c>
      <c r="AN12" s="11">
        <f t="shared" si="16"/>
        <v>0</v>
      </c>
      <c r="AO12" s="11">
        <f t="shared" ref="AO12:AO37" si="87">+AM12+AO11</f>
        <v>0</v>
      </c>
      <c r="AP12" s="11">
        <f t="shared" si="17"/>
        <v>0</v>
      </c>
      <c r="AQ12" s="101">
        <v>28755</v>
      </c>
      <c r="AR12" s="11">
        <f t="shared" si="18"/>
        <v>40.847194247351339</v>
      </c>
      <c r="AS12" s="11">
        <f t="shared" si="57"/>
        <v>80700</v>
      </c>
      <c r="AT12" s="11">
        <f t="shared" si="19"/>
        <v>35.927418174347928</v>
      </c>
      <c r="AU12" s="101"/>
      <c r="AV12" s="11" t="e">
        <f t="shared" si="20"/>
        <v>#DIV/0!</v>
      </c>
      <c r="AW12" s="11">
        <f t="shared" si="58"/>
        <v>46855</v>
      </c>
      <c r="AX12" s="11" t="e">
        <f t="shared" si="21"/>
        <v>#DIV/0!</v>
      </c>
      <c r="AY12" s="101"/>
      <c r="AZ12" s="11">
        <f t="shared" si="22"/>
        <v>0</v>
      </c>
      <c r="BA12" s="11">
        <f t="shared" si="59"/>
        <v>0</v>
      </c>
      <c r="BB12" s="11">
        <f t="shared" si="23"/>
        <v>0</v>
      </c>
      <c r="BC12" s="101"/>
      <c r="BD12" s="11">
        <f t="shared" si="60"/>
        <v>0</v>
      </c>
      <c r="BE12" s="11">
        <f t="shared" si="61"/>
        <v>10265</v>
      </c>
      <c r="BF12" s="11">
        <f t="shared" si="62"/>
        <v>4.569949783887008</v>
      </c>
      <c r="BG12" s="101"/>
      <c r="BH12" s="11">
        <f t="shared" si="63"/>
        <v>0</v>
      </c>
      <c r="BI12" s="11">
        <f t="shared" si="64"/>
        <v>12215</v>
      </c>
      <c r="BJ12" s="11">
        <f t="shared" si="65"/>
        <v>5.4380844237876076</v>
      </c>
      <c r="BK12" s="101">
        <v>9260</v>
      </c>
      <c r="BL12" s="11">
        <f t="shared" si="66"/>
        <v>13.154060814831281</v>
      </c>
      <c r="BM12" s="11">
        <f t="shared" si="67"/>
        <v>11100</v>
      </c>
      <c r="BN12" s="11">
        <f t="shared" si="68"/>
        <v>4.9416894886649567</v>
      </c>
      <c r="BO12" s="101">
        <v>8880</v>
      </c>
      <c r="BP12" s="11">
        <f t="shared" si="24"/>
        <v>12.614261342948355</v>
      </c>
      <c r="BQ12" s="11">
        <f t="shared" si="69"/>
        <v>8880</v>
      </c>
      <c r="BR12" s="11">
        <f t="shared" si="25"/>
        <v>3.9533515909319652</v>
      </c>
      <c r="BS12" s="101">
        <v>14775</v>
      </c>
      <c r="BT12" s="11">
        <f t="shared" si="26"/>
        <v>20.988255781763733</v>
      </c>
      <c r="BU12" s="11">
        <f t="shared" si="70"/>
        <v>18975</v>
      </c>
      <c r="BV12" s="11">
        <f t="shared" si="27"/>
        <v>8.4476178421096897</v>
      </c>
      <c r="BW12" s="101"/>
      <c r="BX12" s="11">
        <f t="shared" si="28"/>
        <v>0</v>
      </c>
      <c r="BY12" s="11">
        <f t="shared" si="71"/>
        <v>8780</v>
      </c>
      <c r="BZ12" s="11">
        <f t="shared" si="29"/>
        <v>3.9088318658088581</v>
      </c>
      <c r="CA12" s="101"/>
      <c r="CB12" s="11">
        <f t="shared" si="30"/>
        <v>0</v>
      </c>
      <c r="CC12" s="11">
        <f t="shared" si="72"/>
        <v>0</v>
      </c>
      <c r="CD12" s="11">
        <f t="shared" si="31"/>
        <v>0</v>
      </c>
      <c r="CE12" s="101"/>
      <c r="CF12" s="11">
        <f t="shared" si="32"/>
        <v>0</v>
      </c>
      <c r="CG12" s="11">
        <f t="shared" si="73"/>
        <v>0</v>
      </c>
      <c r="CH12" s="11">
        <f t="shared" si="33"/>
        <v>0</v>
      </c>
      <c r="CI12" s="101"/>
      <c r="CJ12" s="11">
        <f t="shared" si="34"/>
        <v>0</v>
      </c>
      <c r="CK12" s="11">
        <f t="shared" si="74"/>
        <v>0</v>
      </c>
      <c r="CL12" s="11">
        <f t="shared" si="35"/>
        <v>0</v>
      </c>
      <c r="CM12" s="101"/>
      <c r="CN12" s="11">
        <f t="shared" si="36"/>
        <v>0</v>
      </c>
      <c r="CO12" s="11">
        <f t="shared" si="75"/>
        <v>7670</v>
      </c>
      <c r="CP12" s="11">
        <f t="shared" si="37"/>
        <v>3.4146629169423619</v>
      </c>
      <c r="CQ12" s="101">
        <v>3825</v>
      </c>
      <c r="CR12" s="11">
        <f t="shared" si="38"/>
        <v>5.4335078419794431</v>
      </c>
      <c r="CS12" s="11">
        <f t="shared" si="76"/>
        <v>4475</v>
      </c>
      <c r="CT12" s="11">
        <f t="shared" si="39"/>
        <v>1.9922576992590706</v>
      </c>
      <c r="CU12" s="101">
        <f t="shared" si="40"/>
        <v>65495</v>
      </c>
      <c r="CV12" s="11">
        <f t="shared" si="41"/>
        <v>93.037280028874164</v>
      </c>
      <c r="CW12" s="11">
        <f t="shared" si="77"/>
        <v>209915</v>
      </c>
      <c r="CX12" s="11">
        <f t="shared" si="42"/>
        <v>93.453580992171567</v>
      </c>
      <c r="CY12" s="101"/>
      <c r="CZ12" s="17">
        <f t="shared" si="43"/>
        <v>0</v>
      </c>
      <c r="DA12" s="11">
        <f t="shared" si="78"/>
        <v>0</v>
      </c>
      <c r="DB12" s="11">
        <f t="shared" si="44"/>
        <v>0</v>
      </c>
      <c r="DC12" s="11">
        <v>0</v>
      </c>
      <c r="DD12" s="11">
        <f t="shared" si="45"/>
        <v>0</v>
      </c>
      <c r="DE12" s="11">
        <f t="shared" si="79"/>
        <v>0</v>
      </c>
      <c r="DF12" s="11">
        <f t="shared" si="46"/>
        <v>0</v>
      </c>
      <c r="DG12" s="11">
        <f t="shared" si="80"/>
        <v>70396.512000000002</v>
      </c>
      <c r="DH12" s="11">
        <f t="shared" si="81"/>
        <v>224619.53600000002</v>
      </c>
      <c r="DI12" s="11">
        <f t="shared" si="47"/>
        <v>1.7090680262199565</v>
      </c>
      <c r="DJ12" s="11">
        <f t="shared" si="48"/>
        <v>1.2923652138891286</v>
      </c>
      <c r="DK12" s="498">
        <f t="shared" si="82"/>
        <v>0.62890296969234294</v>
      </c>
      <c r="DL12" s="499">
        <f t="shared" si="83"/>
        <v>0.82797799109163228</v>
      </c>
      <c r="DM12" s="6" t="s">
        <v>484</v>
      </c>
    </row>
    <row r="13" spans="1:117">
      <c r="A13" s="18">
        <f>+Chem!A12</f>
        <v>45904</v>
      </c>
      <c r="B13" s="6" t="str">
        <f>+Chem!B12</f>
        <v>Napkin</v>
      </c>
      <c r="C13" s="6" t="str">
        <f>+Chem!C12</f>
        <v>15,5</v>
      </c>
      <c r="D13" s="9">
        <f>+Chem!D12</f>
        <v>47.164999999999999</v>
      </c>
      <c r="E13" s="7">
        <f>+Chem!E12</f>
        <v>46.570999999999998</v>
      </c>
      <c r="F13" s="7">
        <f t="shared" si="84"/>
        <v>220.376</v>
      </c>
      <c r="G13" s="101">
        <f>32*G7</f>
        <v>7129.4719999999998</v>
      </c>
      <c r="H13" s="11">
        <f t="shared" si="0"/>
        <v>11.813644367924212</v>
      </c>
      <c r="I13" s="9">
        <f t="shared" si="49"/>
        <v>21834.008000000002</v>
      </c>
      <c r="J13" s="11">
        <f t="shared" si="1"/>
        <v>7.6618886219374422</v>
      </c>
      <c r="K13" s="101"/>
      <c r="L13" s="11">
        <f t="shared" si="2"/>
        <v>0</v>
      </c>
      <c r="M13" s="11">
        <f t="shared" si="50"/>
        <v>0</v>
      </c>
      <c r="N13" s="11">
        <f t="shared" si="3"/>
        <v>0</v>
      </c>
      <c r="O13" s="101"/>
      <c r="P13" s="11">
        <f t="shared" si="4"/>
        <v>0</v>
      </c>
      <c r="Q13" s="11">
        <f t="shared" si="51"/>
        <v>0</v>
      </c>
      <c r="R13" s="11">
        <f t="shared" si="5"/>
        <v>0</v>
      </c>
      <c r="S13" s="101"/>
      <c r="T13" s="11">
        <f t="shared" si="6"/>
        <v>0</v>
      </c>
      <c r="U13" s="11">
        <f t="shared" si="52"/>
        <v>0</v>
      </c>
      <c r="V13" s="11">
        <f t="shared" si="7"/>
        <v>0</v>
      </c>
      <c r="W13" s="11"/>
      <c r="X13" s="11">
        <f t="shared" si="8"/>
        <v>0</v>
      </c>
      <c r="Y13" s="11">
        <f t="shared" si="53"/>
        <v>0</v>
      </c>
      <c r="Z13" s="11">
        <f t="shared" si="9"/>
        <v>0</v>
      </c>
      <c r="AA13" s="11">
        <f t="shared" si="54"/>
        <v>7129.4719999999998</v>
      </c>
      <c r="AB13" s="11">
        <f t="shared" si="10"/>
        <v>11.813644367924212</v>
      </c>
      <c r="AC13" s="11">
        <f t="shared" si="55"/>
        <v>21834.008000000002</v>
      </c>
      <c r="AD13" s="11">
        <f t="shared" si="11"/>
        <v>7.6618886219374422</v>
      </c>
      <c r="AE13" s="11"/>
      <c r="AF13" s="11">
        <f t="shared" si="12"/>
        <v>0</v>
      </c>
      <c r="AG13" s="11">
        <f t="shared" si="85"/>
        <v>0</v>
      </c>
      <c r="AH13" s="11">
        <f t="shared" si="13"/>
        <v>0</v>
      </c>
      <c r="AI13" s="11"/>
      <c r="AJ13" s="11">
        <f t="shared" si="14"/>
        <v>0</v>
      </c>
      <c r="AK13" s="11">
        <f t="shared" si="86"/>
        <v>0</v>
      </c>
      <c r="AL13" s="11">
        <f t="shared" si="15"/>
        <v>0</v>
      </c>
      <c r="AM13" s="11">
        <f t="shared" si="56"/>
        <v>0</v>
      </c>
      <c r="AN13" s="11">
        <f t="shared" si="16"/>
        <v>0</v>
      </c>
      <c r="AO13" s="11">
        <f t="shared" si="87"/>
        <v>0</v>
      </c>
      <c r="AP13" s="11">
        <f t="shared" si="17"/>
        <v>0</v>
      </c>
      <c r="AQ13" s="101">
        <v>23160</v>
      </c>
      <c r="AR13" s="11">
        <f t="shared" si="18"/>
        <v>38.376474942481678</v>
      </c>
      <c r="AS13" s="11">
        <f t="shared" si="57"/>
        <v>103860</v>
      </c>
      <c r="AT13" s="11">
        <f t="shared" si="19"/>
        <v>36.446068549320984</v>
      </c>
      <c r="AU13" s="101"/>
      <c r="AV13" s="11" t="e">
        <f t="shared" si="20"/>
        <v>#DIV/0!</v>
      </c>
      <c r="AW13" s="11">
        <f t="shared" si="58"/>
        <v>46855</v>
      </c>
      <c r="AX13" s="11" t="e">
        <f t="shared" si="21"/>
        <v>#DIV/0!</v>
      </c>
      <c r="AY13" s="101"/>
      <c r="AZ13" s="11">
        <f t="shared" si="22"/>
        <v>0</v>
      </c>
      <c r="BA13" s="11">
        <f t="shared" si="59"/>
        <v>0</v>
      </c>
      <c r="BB13" s="11">
        <f t="shared" si="23"/>
        <v>0</v>
      </c>
      <c r="BC13" s="101"/>
      <c r="BD13" s="11">
        <f t="shared" si="60"/>
        <v>0</v>
      </c>
      <c r="BE13" s="11">
        <f t="shared" si="61"/>
        <v>10265</v>
      </c>
      <c r="BF13" s="11">
        <f t="shared" si="62"/>
        <v>3.6021460972345452</v>
      </c>
      <c r="BG13" s="101"/>
      <c r="BH13" s="11">
        <f t="shared" si="63"/>
        <v>0</v>
      </c>
      <c r="BI13" s="11">
        <f t="shared" si="64"/>
        <v>12215</v>
      </c>
      <c r="BJ13" s="11">
        <f t="shared" si="65"/>
        <v>4.2864310353356032</v>
      </c>
      <c r="BK13" s="101">
        <v>7450</v>
      </c>
      <c r="BL13" s="11">
        <f t="shared" si="66"/>
        <v>12.344764176230075</v>
      </c>
      <c r="BM13" s="11">
        <f t="shared" si="67"/>
        <v>18550</v>
      </c>
      <c r="BN13" s="11">
        <f t="shared" si="68"/>
        <v>6.5094797957818624</v>
      </c>
      <c r="BO13" s="101">
        <v>19250</v>
      </c>
      <c r="BP13" s="11">
        <f t="shared" si="24"/>
        <v>31.897545019117977</v>
      </c>
      <c r="BQ13" s="11">
        <f t="shared" si="69"/>
        <v>28130</v>
      </c>
      <c r="BR13" s="11">
        <f t="shared" si="25"/>
        <v>9.8712488762988571</v>
      </c>
      <c r="BS13" s="101"/>
      <c r="BT13" s="11">
        <f t="shared" si="26"/>
        <v>0</v>
      </c>
      <c r="BU13" s="11">
        <f t="shared" si="70"/>
        <v>18975</v>
      </c>
      <c r="BV13" s="11">
        <f t="shared" si="27"/>
        <v>6.658618820752606</v>
      </c>
      <c r="BW13" s="101"/>
      <c r="BX13" s="11">
        <f t="shared" si="28"/>
        <v>0</v>
      </c>
      <c r="BY13" s="11">
        <f t="shared" si="71"/>
        <v>8780</v>
      </c>
      <c r="BZ13" s="11">
        <f t="shared" si="29"/>
        <v>3.0810367982191238</v>
      </c>
      <c r="CA13" s="101"/>
      <c r="CB13" s="11">
        <f t="shared" si="30"/>
        <v>0</v>
      </c>
      <c r="CC13" s="11">
        <f t="shared" si="72"/>
        <v>0</v>
      </c>
      <c r="CD13" s="11">
        <f t="shared" si="31"/>
        <v>0</v>
      </c>
      <c r="CE13" s="101"/>
      <c r="CF13" s="11">
        <f t="shared" si="32"/>
        <v>0</v>
      </c>
      <c r="CG13" s="11">
        <f t="shared" si="73"/>
        <v>0</v>
      </c>
      <c r="CH13" s="11">
        <f t="shared" si="33"/>
        <v>0</v>
      </c>
      <c r="CI13" s="101"/>
      <c r="CJ13" s="11">
        <f t="shared" si="34"/>
        <v>0</v>
      </c>
      <c r="CK13" s="11">
        <f t="shared" si="74"/>
        <v>0</v>
      </c>
      <c r="CL13" s="11">
        <f t="shared" si="35"/>
        <v>0</v>
      </c>
      <c r="CM13" s="101"/>
      <c r="CN13" s="11">
        <f t="shared" si="36"/>
        <v>0</v>
      </c>
      <c r="CO13" s="11">
        <f t="shared" si="75"/>
        <v>7670</v>
      </c>
      <c r="CP13" s="11">
        <f t="shared" si="37"/>
        <v>2.6915207565308292</v>
      </c>
      <c r="CQ13" s="101">
        <v>3360</v>
      </c>
      <c r="CR13" s="11">
        <f t="shared" si="38"/>
        <v>5.5675714942460468</v>
      </c>
      <c r="CS13" s="11">
        <f t="shared" si="76"/>
        <v>7835</v>
      </c>
      <c r="CT13" s="11">
        <f t="shared" si="39"/>
        <v>2.749421789754765</v>
      </c>
      <c r="CU13" s="101">
        <f t="shared" si="40"/>
        <v>53220</v>
      </c>
      <c r="CV13" s="11">
        <f t="shared" si="41"/>
        <v>88.186355632075788</v>
      </c>
      <c r="CW13" s="11">
        <f t="shared" si="77"/>
        <v>263135</v>
      </c>
      <c r="CX13" s="11">
        <f t="shared" si="42"/>
        <v>92.33811137806255</v>
      </c>
      <c r="CY13" s="101"/>
      <c r="CZ13" s="17">
        <f t="shared" si="43"/>
        <v>0</v>
      </c>
      <c r="DA13" s="11">
        <f t="shared" si="78"/>
        <v>0</v>
      </c>
      <c r="DB13" s="11">
        <f t="shared" si="44"/>
        <v>0</v>
      </c>
      <c r="DC13" s="11">
        <v>0</v>
      </c>
      <c r="DD13" s="11">
        <f t="shared" si="45"/>
        <v>0</v>
      </c>
      <c r="DE13" s="11">
        <f t="shared" si="79"/>
        <v>0</v>
      </c>
      <c r="DF13" s="11">
        <f t="shared" si="46"/>
        <v>0</v>
      </c>
      <c r="DG13" s="11">
        <f t="shared" si="80"/>
        <v>60349.472000000002</v>
      </c>
      <c r="DH13" s="11">
        <f t="shared" si="81"/>
        <v>284969.00800000003</v>
      </c>
      <c r="DI13" s="11">
        <f t="shared" si="47"/>
        <v>1.295859483369479</v>
      </c>
      <c r="DJ13" s="11">
        <f t="shared" si="48"/>
        <v>1.2931036410498422</v>
      </c>
      <c r="DK13" s="498">
        <f t="shared" si="82"/>
        <v>0.8750657647500939</v>
      </c>
      <c r="DL13" s="499">
        <f t="shared" si="83"/>
        <v>0.83750166264465009</v>
      </c>
      <c r="DM13" s="6" t="str">
        <f>+Efficiency1!D22</f>
        <v>RC BR</v>
      </c>
    </row>
    <row r="14" spans="1:117">
      <c r="A14" s="18">
        <f>+Chem!A13</f>
        <v>45905</v>
      </c>
      <c r="B14" s="6" t="str">
        <f>+Chem!B13</f>
        <v>Napkin</v>
      </c>
      <c r="C14" s="6" t="str">
        <f>+Chem!C13</f>
        <v>15,5</v>
      </c>
      <c r="D14" s="9">
        <f>+Chem!D13</f>
        <v>48.736999999999995</v>
      </c>
      <c r="E14" s="7">
        <f>+Chem!E13</f>
        <v>47.639000000000003</v>
      </c>
      <c r="F14" s="7">
        <f t="shared" si="84"/>
        <v>268.01499999999999</v>
      </c>
      <c r="G14" s="101">
        <f>32*G7</f>
        <v>7129.4719999999998</v>
      </c>
      <c r="H14" s="92">
        <f t="shared" si="0"/>
        <v>11.819519905611905</v>
      </c>
      <c r="I14" s="9">
        <f t="shared" si="49"/>
        <v>28963.480000000003</v>
      </c>
      <c r="J14" s="92">
        <f t="shared" si="1"/>
        <v>8.3881976021904929</v>
      </c>
      <c r="K14" s="101"/>
      <c r="L14" s="92">
        <f t="shared" si="2"/>
        <v>0</v>
      </c>
      <c r="M14" s="92">
        <f t="shared" si="50"/>
        <v>0</v>
      </c>
      <c r="N14" s="92">
        <f t="shared" si="3"/>
        <v>0</v>
      </c>
      <c r="O14" s="101"/>
      <c r="P14" s="92">
        <f t="shared" si="4"/>
        <v>0</v>
      </c>
      <c r="Q14" s="92">
        <f t="shared" si="51"/>
        <v>0</v>
      </c>
      <c r="R14" s="92">
        <f t="shared" si="5"/>
        <v>0</v>
      </c>
      <c r="S14" s="101"/>
      <c r="T14" s="92">
        <f t="shared" si="6"/>
        <v>0</v>
      </c>
      <c r="U14" s="92">
        <f t="shared" si="52"/>
        <v>0</v>
      </c>
      <c r="V14" s="92">
        <f t="shared" si="7"/>
        <v>0</v>
      </c>
      <c r="W14" s="11"/>
      <c r="X14" s="92">
        <f t="shared" si="8"/>
        <v>0</v>
      </c>
      <c r="Y14" s="92">
        <f t="shared" si="53"/>
        <v>0</v>
      </c>
      <c r="Z14" s="92">
        <f t="shared" si="9"/>
        <v>0</v>
      </c>
      <c r="AA14" s="11">
        <f t="shared" si="54"/>
        <v>7129.4719999999998</v>
      </c>
      <c r="AB14" s="92">
        <f t="shared" si="10"/>
        <v>11.819519905611905</v>
      </c>
      <c r="AC14" s="92">
        <f t="shared" si="55"/>
        <v>28963.480000000003</v>
      </c>
      <c r="AD14" s="92">
        <f t="shared" si="11"/>
        <v>8.3881976021904929</v>
      </c>
      <c r="AE14" s="92"/>
      <c r="AF14" s="11">
        <f t="shared" si="12"/>
        <v>0</v>
      </c>
      <c r="AG14" s="11">
        <f t="shared" si="85"/>
        <v>0</v>
      </c>
      <c r="AH14" s="11">
        <f t="shared" si="13"/>
        <v>0</v>
      </c>
      <c r="AI14" s="11"/>
      <c r="AJ14" s="11">
        <f t="shared" si="14"/>
        <v>0</v>
      </c>
      <c r="AK14" s="11">
        <f t="shared" si="86"/>
        <v>0</v>
      </c>
      <c r="AL14" s="11">
        <f t="shared" si="15"/>
        <v>0</v>
      </c>
      <c r="AM14" s="11">
        <f t="shared" si="56"/>
        <v>0</v>
      </c>
      <c r="AN14" s="11">
        <f t="shared" si="16"/>
        <v>0</v>
      </c>
      <c r="AO14" s="11">
        <f t="shared" si="87"/>
        <v>0</v>
      </c>
      <c r="AP14" s="11">
        <f t="shared" si="17"/>
        <v>0</v>
      </c>
      <c r="AQ14" s="101">
        <v>23370</v>
      </c>
      <c r="AR14" s="11">
        <f t="shared" si="18"/>
        <v>38.743707836169392</v>
      </c>
      <c r="AS14" s="92">
        <f t="shared" si="57"/>
        <v>127230</v>
      </c>
      <c r="AT14" s="11">
        <f t="shared" si="19"/>
        <v>36.847449993118794</v>
      </c>
      <c r="AU14" s="101"/>
      <c r="AV14" s="11" t="e">
        <f t="shared" si="20"/>
        <v>#DIV/0!</v>
      </c>
      <c r="AW14" s="92">
        <f t="shared" si="58"/>
        <v>46855</v>
      </c>
      <c r="AX14" s="11" t="e">
        <f t="shared" si="21"/>
        <v>#DIV/0!</v>
      </c>
      <c r="AY14" s="102"/>
      <c r="AZ14" s="92">
        <f t="shared" si="22"/>
        <v>0</v>
      </c>
      <c r="BA14" s="92">
        <f t="shared" si="59"/>
        <v>0</v>
      </c>
      <c r="BB14" s="92">
        <f t="shared" si="23"/>
        <v>0</v>
      </c>
      <c r="BC14" s="101"/>
      <c r="BD14" s="11">
        <f t="shared" si="60"/>
        <v>0</v>
      </c>
      <c r="BE14" s="92">
        <f t="shared" si="61"/>
        <v>10265</v>
      </c>
      <c r="BF14" s="11">
        <f t="shared" si="62"/>
        <v>2.9728764770837413</v>
      </c>
      <c r="BG14" s="102"/>
      <c r="BH14" s="11">
        <f t="shared" si="63"/>
        <v>0</v>
      </c>
      <c r="BI14" s="92">
        <f t="shared" si="64"/>
        <v>12215</v>
      </c>
      <c r="BJ14" s="11">
        <f t="shared" si="65"/>
        <v>3.5376216432126544</v>
      </c>
      <c r="BK14" s="102">
        <v>4830</v>
      </c>
      <c r="BL14" s="11">
        <f t="shared" si="66"/>
        <v>8.0073645206973971</v>
      </c>
      <c r="BM14" s="92">
        <f t="shared" si="67"/>
        <v>23380</v>
      </c>
      <c r="BN14" s="11">
        <f t="shared" si="68"/>
        <v>6.7711497354328172</v>
      </c>
      <c r="BO14" s="102">
        <v>18860</v>
      </c>
      <c r="BP14" s="92">
        <f t="shared" si="24"/>
        <v>31.26685193796126</v>
      </c>
      <c r="BQ14" s="92">
        <f t="shared" si="69"/>
        <v>46990</v>
      </c>
      <c r="BR14" s="92">
        <f t="shared" si="25"/>
        <v>13.608910439178276</v>
      </c>
      <c r="BS14" s="102"/>
      <c r="BT14" s="92">
        <f t="shared" si="26"/>
        <v>0</v>
      </c>
      <c r="BU14" s="92">
        <f t="shared" si="70"/>
        <v>18975</v>
      </c>
      <c r="BV14" s="92">
        <f t="shared" si="27"/>
        <v>5.4954048857928877</v>
      </c>
      <c r="BW14" s="102">
        <v>2790</v>
      </c>
      <c r="BX14" s="92">
        <f t="shared" si="28"/>
        <v>4.6253720523283093</v>
      </c>
      <c r="BY14" s="92">
        <f t="shared" si="71"/>
        <v>11570</v>
      </c>
      <c r="BZ14" s="92">
        <f t="shared" si="29"/>
        <v>3.350821319031553</v>
      </c>
      <c r="CA14" s="102"/>
      <c r="CB14" s="92">
        <f t="shared" si="30"/>
        <v>0</v>
      </c>
      <c r="CC14" s="92">
        <f t="shared" si="72"/>
        <v>0</v>
      </c>
      <c r="CD14" s="92">
        <f t="shared" si="31"/>
        <v>0</v>
      </c>
      <c r="CE14" s="102"/>
      <c r="CF14" s="11">
        <f t="shared" si="32"/>
        <v>0</v>
      </c>
      <c r="CG14" s="92">
        <f t="shared" si="73"/>
        <v>0</v>
      </c>
      <c r="CH14" s="11">
        <f t="shared" si="33"/>
        <v>0</v>
      </c>
      <c r="CI14" s="102"/>
      <c r="CJ14" s="92">
        <f t="shared" si="34"/>
        <v>0</v>
      </c>
      <c r="CK14" s="92">
        <f t="shared" si="74"/>
        <v>0</v>
      </c>
      <c r="CL14" s="92">
        <f t="shared" si="35"/>
        <v>0</v>
      </c>
      <c r="CM14" s="102"/>
      <c r="CN14" s="11">
        <f t="shared" si="36"/>
        <v>0</v>
      </c>
      <c r="CO14" s="92">
        <f t="shared" si="75"/>
        <v>7670</v>
      </c>
      <c r="CP14" s="11">
        <f t="shared" si="37"/>
        <v>2.2213309867737259</v>
      </c>
      <c r="CQ14" s="102">
        <v>3340</v>
      </c>
      <c r="CR14" s="11">
        <f t="shared" si="38"/>
        <v>5.5371837472317393</v>
      </c>
      <c r="CS14" s="92">
        <f t="shared" si="76"/>
        <v>11175</v>
      </c>
      <c r="CT14" s="11">
        <f t="shared" si="39"/>
        <v>3.2364242212772343</v>
      </c>
      <c r="CU14" s="101">
        <f t="shared" si="40"/>
        <v>53190</v>
      </c>
      <c r="CV14" s="11">
        <f t="shared" si="41"/>
        <v>88.180480094388088</v>
      </c>
      <c r="CW14" s="11">
        <f t="shared" si="77"/>
        <v>316325</v>
      </c>
      <c r="CX14" s="11">
        <f t="shared" si="42"/>
        <v>91.611802397809498</v>
      </c>
      <c r="CY14" s="102"/>
      <c r="CZ14" s="93">
        <f t="shared" si="43"/>
        <v>0</v>
      </c>
      <c r="DA14" s="92">
        <f t="shared" si="78"/>
        <v>0</v>
      </c>
      <c r="DB14" s="92">
        <f t="shared" si="44"/>
        <v>0</v>
      </c>
      <c r="DC14" s="11">
        <v>0</v>
      </c>
      <c r="DD14" s="92">
        <f t="shared" si="45"/>
        <v>0</v>
      </c>
      <c r="DE14" s="92">
        <f t="shared" si="79"/>
        <v>0</v>
      </c>
      <c r="DF14" s="92">
        <f t="shared" si="46"/>
        <v>0</v>
      </c>
      <c r="DG14" s="11">
        <f t="shared" si="80"/>
        <v>60319.472000000002</v>
      </c>
      <c r="DH14" s="92">
        <f t="shared" si="81"/>
        <v>345288.48000000004</v>
      </c>
      <c r="DI14" s="92">
        <f t="shared" si="47"/>
        <v>1.2661783832574152</v>
      </c>
      <c r="DJ14" s="92">
        <f t="shared" si="48"/>
        <v>1.288317743409884</v>
      </c>
      <c r="DK14" s="498">
        <f t="shared" si="82"/>
        <v>0.89563827787178041</v>
      </c>
      <c r="DL14" s="499">
        <f t="shared" si="83"/>
        <v>0.8472773255354461</v>
      </c>
      <c r="DM14" s="6" t="str">
        <f>+Efficiency1!D26</f>
        <v>RC BR</v>
      </c>
    </row>
    <row r="15" spans="1:117">
      <c r="A15" s="18">
        <f>+Chem!A14</f>
        <v>45906</v>
      </c>
      <c r="B15" s="6" t="str">
        <f>+Chem!B14</f>
        <v>Napkin</v>
      </c>
      <c r="C15" s="6" t="str">
        <f>+Chem!C14</f>
        <v>15,5</v>
      </c>
      <c r="D15" s="9">
        <f>+Chem!D14</f>
        <v>48.213000000000001</v>
      </c>
      <c r="E15" s="7">
        <f>+Chem!E14</f>
        <v>47.774999999999999</v>
      </c>
      <c r="F15" s="7">
        <f t="shared" si="84"/>
        <v>315.78999999999996</v>
      </c>
      <c r="G15" s="101">
        <f>24*G7</f>
        <v>5347.1039999999994</v>
      </c>
      <c r="H15" s="92">
        <f t="shared" si="0"/>
        <v>9.9283169774594633</v>
      </c>
      <c r="I15" s="9">
        <f t="shared" si="49"/>
        <v>34310.584000000003</v>
      </c>
      <c r="J15" s="92">
        <f t="shared" si="1"/>
        <v>8.5960074156801891</v>
      </c>
      <c r="K15" s="101"/>
      <c r="L15" s="92">
        <f t="shared" si="2"/>
        <v>0</v>
      </c>
      <c r="M15" s="92">
        <f t="shared" si="50"/>
        <v>0</v>
      </c>
      <c r="N15" s="92">
        <f t="shared" si="3"/>
        <v>0</v>
      </c>
      <c r="O15" s="101"/>
      <c r="P15" s="92">
        <f t="shared" si="4"/>
        <v>0</v>
      </c>
      <c r="Q15" s="92">
        <f t="shared" si="51"/>
        <v>0</v>
      </c>
      <c r="R15" s="92">
        <f t="shared" si="5"/>
        <v>0</v>
      </c>
      <c r="S15" s="101"/>
      <c r="T15" s="92">
        <f t="shared" si="6"/>
        <v>0</v>
      </c>
      <c r="U15" s="92">
        <f t="shared" si="52"/>
        <v>0</v>
      </c>
      <c r="V15" s="92">
        <f t="shared" si="7"/>
        <v>0</v>
      </c>
      <c r="W15" s="11"/>
      <c r="X15" s="92">
        <f t="shared" si="8"/>
        <v>0</v>
      </c>
      <c r="Y15" s="92">
        <f t="shared" si="53"/>
        <v>0</v>
      </c>
      <c r="Z15" s="92">
        <f t="shared" si="9"/>
        <v>0</v>
      </c>
      <c r="AA15" s="11">
        <f t="shared" si="54"/>
        <v>5347.1039999999994</v>
      </c>
      <c r="AB15" s="92">
        <f t="shared" si="10"/>
        <v>9.9283169774594633</v>
      </c>
      <c r="AC15" s="92">
        <f t="shared" si="55"/>
        <v>34310.584000000003</v>
      </c>
      <c r="AD15" s="92">
        <f t="shared" si="11"/>
        <v>8.5960074156801891</v>
      </c>
      <c r="AE15" s="92"/>
      <c r="AF15" s="11">
        <f t="shared" si="12"/>
        <v>0</v>
      </c>
      <c r="AG15" s="11">
        <f t="shared" si="85"/>
        <v>0</v>
      </c>
      <c r="AH15" s="11">
        <f t="shared" si="13"/>
        <v>0</v>
      </c>
      <c r="AI15" s="11"/>
      <c r="AJ15" s="11">
        <f t="shared" si="14"/>
        <v>0</v>
      </c>
      <c r="AK15" s="11">
        <f t="shared" si="86"/>
        <v>0</v>
      </c>
      <c r="AL15" s="11">
        <f t="shared" si="15"/>
        <v>0</v>
      </c>
      <c r="AM15" s="11">
        <f t="shared" si="56"/>
        <v>0</v>
      </c>
      <c r="AN15" s="11">
        <f t="shared" si="16"/>
        <v>0</v>
      </c>
      <c r="AO15" s="11">
        <f t="shared" si="87"/>
        <v>0</v>
      </c>
      <c r="AP15" s="11">
        <f t="shared" si="17"/>
        <v>0</v>
      </c>
      <c r="AQ15" s="101">
        <v>21060</v>
      </c>
      <c r="AR15" s="11">
        <f t="shared" si="18"/>
        <v>39.103476488449878</v>
      </c>
      <c r="AS15" s="92">
        <f t="shared" si="57"/>
        <v>148290</v>
      </c>
      <c r="AT15" s="11">
        <f t="shared" si="19"/>
        <v>37.151857854451421</v>
      </c>
      <c r="AU15" s="101"/>
      <c r="AV15" s="11" t="e">
        <f t="shared" si="20"/>
        <v>#DIV/0!</v>
      </c>
      <c r="AW15" s="92">
        <f t="shared" si="58"/>
        <v>46855</v>
      </c>
      <c r="AX15" s="11" t="e">
        <f t="shared" si="21"/>
        <v>#DIV/0!</v>
      </c>
      <c r="AY15" s="102"/>
      <c r="AZ15" s="92">
        <f t="shared" si="22"/>
        <v>0</v>
      </c>
      <c r="BA15" s="92">
        <f t="shared" si="59"/>
        <v>0</v>
      </c>
      <c r="BB15" s="92">
        <f t="shared" si="23"/>
        <v>0</v>
      </c>
      <c r="BC15" s="101"/>
      <c r="BD15" s="11">
        <f t="shared" si="60"/>
        <v>0</v>
      </c>
      <c r="BE15" s="92">
        <f t="shared" si="61"/>
        <v>10265</v>
      </c>
      <c r="BF15" s="11">
        <f t="shared" si="62"/>
        <v>2.5717433466581956</v>
      </c>
      <c r="BG15" s="102"/>
      <c r="BH15" s="11">
        <f t="shared" si="63"/>
        <v>0</v>
      </c>
      <c r="BI15" s="92">
        <f t="shared" si="64"/>
        <v>12215</v>
      </c>
      <c r="BJ15" s="11">
        <f t="shared" si="65"/>
        <v>3.0602868952196647</v>
      </c>
      <c r="BK15" s="102">
        <v>4530</v>
      </c>
      <c r="BL15" s="11">
        <f t="shared" si="66"/>
        <v>8.4111466520739775</v>
      </c>
      <c r="BM15" s="92">
        <f t="shared" si="67"/>
        <v>27910</v>
      </c>
      <c r="BN15" s="11">
        <f t="shared" si="68"/>
        <v>6.9924361232567209</v>
      </c>
      <c r="BO15" s="102">
        <v>17330</v>
      </c>
      <c r="BP15" s="92">
        <f t="shared" si="24"/>
        <v>32.177742048662701</v>
      </c>
      <c r="BQ15" s="92">
        <f t="shared" si="69"/>
        <v>64320</v>
      </c>
      <c r="BR15" s="92">
        <f t="shared" si="25"/>
        <v>16.114421047935227</v>
      </c>
      <c r="BS15" s="102"/>
      <c r="BT15" s="92">
        <f t="shared" si="26"/>
        <v>0</v>
      </c>
      <c r="BU15" s="92">
        <f t="shared" si="70"/>
        <v>18975</v>
      </c>
      <c r="BV15" s="92">
        <f t="shared" si="27"/>
        <v>4.7539045302327585</v>
      </c>
      <c r="BW15" s="102">
        <v>2480</v>
      </c>
      <c r="BX15" s="92">
        <f t="shared" si="28"/>
        <v>4.6047778580890641</v>
      </c>
      <c r="BY15" s="92">
        <f t="shared" si="71"/>
        <v>14050</v>
      </c>
      <c r="BZ15" s="92">
        <f t="shared" si="29"/>
        <v>3.5200189011736627</v>
      </c>
      <c r="CA15" s="102"/>
      <c r="CB15" s="92">
        <f t="shared" si="30"/>
        <v>0</v>
      </c>
      <c r="CC15" s="92">
        <f t="shared" si="72"/>
        <v>0</v>
      </c>
      <c r="CD15" s="92">
        <f t="shared" si="31"/>
        <v>0</v>
      </c>
      <c r="CE15" s="102"/>
      <c r="CF15" s="11">
        <f t="shared" si="32"/>
        <v>0</v>
      </c>
      <c r="CG15" s="92">
        <f t="shared" si="73"/>
        <v>0</v>
      </c>
      <c r="CH15" s="11">
        <f t="shared" si="33"/>
        <v>0</v>
      </c>
      <c r="CI15" s="102"/>
      <c r="CJ15" s="92">
        <f t="shared" si="34"/>
        <v>0</v>
      </c>
      <c r="CK15" s="92">
        <f t="shared" si="74"/>
        <v>0</v>
      </c>
      <c r="CL15" s="92">
        <f t="shared" si="35"/>
        <v>0</v>
      </c>
      <c r="CM15" s="102"/>
      <c r="CN15" s="11">
        <f t="shared" si="36"/>
        <v>0</v>
      </c>
      <c r="CO15" s="92">
        <f t="shared" si="75"/>
        <v>7670</v>
      </c>
      <c r="CP15" s="11">
        <f t="shared" si="37"/>
        <v>1.921604624341779</v>
      </c>
      <c r="CQ15" s="102">
        <v>3110</v>
      </c>
      <c r="CR15" s="11">
        <f t="shared" si="38"/>
        <v>5.7745399752649158</v>
      </c>
      <c r="CS15" s="92">
        <f t="shared" si="76"/>
        <v>14285</v>
      </c>
      <c r="CT15" s="11">
        <f t="shared" si="39"/>
        <v>3.5788946621541475</v>
      </c>
      <c r="CU15" s="101">
        <f t="shared" si="40"/>
        <v>48510</v>
      </c>
      <c r="CV15" s="11">
        <f t="shared" si="41"/>
        <v>90.07168302254054</v>
      </c>
      <c r="CW15" s="11">
        <f t="shared" si="77"/>
        <v>364835</v>
      </c>
      <c r="CX15" s="11">
        <f t="shared" si="42"/>
        <v>91.403992584319809</v>
      </c>
      <c r="CY15" s="102"/>
      <c r="CZ15" s="93">
        <f t="shared" si="43"/>
        <v>0</v>
      </c>
      <c r="DA15" s="92">
        <f t="shared" si="78"/>
        <v>0</v>
      </c>
      <c r="DB15" s="92">
        <f t="shared" si="44"/>
        <v>0</v>
      </c>
      <c r="DC15" s="11">
        <v>0</v>
      </c>
      <c r="DD15" s="92">
        <f t="shared" si="45"/>
        <v>0</v>
      </c>
      <c r="DE15" s="92">
        <f t="shared" si="79"/>
        <v>0</v>
      </c>
      <c r="DF15" s="92">
        <f t="shared" si="46"/>
        <v>0</v>
      </c>
      <c r="DG15" s="11">
        <f t="shared" si="80"/>
        <v>53857.103999999999</v>
      </c>
      <c r="DH15" s="92">
        <f t="shared" si="81"/>
        <v>399145.58400000003</v>
      </c>
      <c r="DI15" s="92">
        <f t="shared" si="47"/>
        <v>1.1273072527472527</v>
      </c>
      <c r="DJ15" s="92">
        <f t="shared" si="48"/>
        <v>1.263958909401818</v>
      </c>
      <c r="DK15" s="498">
        <f t="shared" si="82"/>
        <v>0.98484848484848486</v>
      </c>
      <c r="DL15" s="499">
        <f t="shared" si="83"/>
        <v>0.86556936697411146</v>
      </c>
      <c r="DM15" s="6" t="str">
        <f>+Efficiency1!D30</f>
        <v>RC BR</v>
      </c>
    </row>
    <row r="16" spans="1:117">
      <c r="A16" s="18">
        <f>+Chem!A15</f>
        <v>45907</v>
      </c>
      <c r="B16" s="6" t="str">
        <f>+Chem!B15</f>
        <v>Napkin</v>
      </c>
      <c r="C16" s="6" t="str">
        <f>+Chem!C15</f>
        <v>16/16,5/17</v>
      </c>
      <c r="D16" s="9">
        <f>+Chem!D15</f>
        <v>48.718000000000004</v>
      </c>
      <c r="E16" s="7">
        <f>+Chem!E15</f>
        <v>40.021999999999998</v>
      </c>
      <c r="F16" s="7">
        <f t="shared" si="84"/>
        <v>355.81199999999995</v>
      </c>
      <c r="G16" s="101">
        <f>16*G7</f>
        <v>3564.7359999999999</v>
      </c>
      <c r="H16" s="92">
        <f t="shared" si="0"/>
        <v>5.7640087589669715</v>
      </c>
      <c r="I16" s="9">
        <f t="shared" si="49"/>
        <v>37875.32</v>
      </c>
      <c r="J16" s="92">
        <f t="shared" si="1"/>
        <v>8.2160770751108192</v>
      </c>
      <c r="K16" s="101"/>
      <c r="L16" s="92">
        <f t="shared" si="2"/>
        <v>0</v>
      </c>
      <c r="M16" s="92">
        <f t="shared" si="50"/>
        <v>0</v>
      </c>
      <c r="N16" s="92">
        <f t="shared" si="3"/>
        <v>0</v>
      </c>
      <c r="O16" s="101"/>
      <c r="P16" s="92">
        <f t="shared" si="4"/>
        <v>0</v>
      </c>
      <c r="Q16" s="92">
        <f t="shared" si="51"/>
        <v>0</v>
      </c>
      <c r="R16" s="92">
        <f t="shared" si="5"/>
        <v>0</v>
      </c>
      <c r="S16" s="101"/>
      <c r="T16" s="92">
        <f t="shared" si="6"/>
        <v>0</v>
      </c>
      <c r="U16" s="92">
        <f t="shared" si="52"/>
        <v>0</v>
      </c>
      <c r="V16" s="92">
        <f t="shared" si="7"/>
        <v>0</v>
      </c>
      <c r="W16" s="11"/>
      <c r="X16" s="92">
        <f t="shared" si="8"/>
        <v>0</v>
      </c>
      <c r="Y16" s="92">
        <f t="shared" si="53"/>
        <v>0</v>
      </c>
      <c r="Z16" s="92">
        <f t="shared" si="9"/>
        <v>0</v>
      </c>
      <c r="AA16" s="11">
        <f t="shared" si="54"/>
        <v>3564.7359999999999</v>
      </c>
      <c r="AB16" s="92">
        <f t="shared" si="10"/>
        <v>5.7640087589669715</v>
      </c>
      <c r="AC16" s="92">
        <f t="shared" si="55"/>
        <v>37875.32</v>
      </c>
      <c r="AD16" s="92">
        <f t="shared" si="11"/>
        <v>8.2160770751108192</v>
      </c>
      <c r="AE16" s="92"/>
      <c r="AF16" s="11">
        <f t="shared" si="12"/>
        <v>0</v>
      </c>
      <c r="AG16" s="11">
        <f t="shared" si="85"/>
        <v>0</v>
      </c>
      <c r="AH16" s="11">
        <f t="shared" si="13"/>
        <v>0</v>
      </c>
      <c r="AI16" s="11"/>
      <c r="AJ16" s="11">
        <f t="shared" si="14"/>
        <v>0</v>
      </c>
      <c r="AK16" s="11">
        <f t="shared" si="86"/>
        <v>0</v>
      </c>
      <c r="AL16" s="11">
        <f t="shared" si="15"/>
        <v>0</v>
      </c>
      <c r="AM16" s="11">
        <f t="shared" si="56"/>
        <v>0</v>
      </c>
      <c r="AN16" s="11">
        <f t="shared" si="16"/>
        <v>0</v>
      </c>
      <c r="AO16" s="11">
        <f t="shared" si="87"/>
        <v>0</v>
      </c>
      <c r="AP16" s="11">
        <f t="shared" si="17"/>
        <v>0</v>
      </c>
      <c r="AQ16" s="101">
        <v>25440</v>
      </c>
      <c r="AR16" s="11">
        <f t="shared" si="18"/>
        <v>41.135271399654776</v>
      </c>
      <c r="AS16" s="92">
        <f t="shared" si="57"/>
        <v>173730</v>
      </c>
      <c r="AT16" s="11">
        <f t="shared" si="19"/>
        <v>37.686257707103266</v>
      </c>
      <c r="AU16" s="101"/>
      <c r="AV16" s="11" t="e">
        <f t="shared" si="20"/>
        <v>#DIV/0!</v>
      </c>
      <c r="AW16" s="92">
        <f t="shared" si="58"/>
        <v>46855</v>
      </c>
      <c r="AX16" s="11" t="e">
        <f t="shared" si="21"/>
        <v>#DIV/0!</v>
      </c>
      <c r="AY16" s="102"/>
      <c r="AZ16" s="92">
        <f t="shared" si="22"/>
        <v>0</v>
      </c>
      <c r="BA16" s="92">
        <f t="shared" si="59"/>
        <v>0</v>
      </c>
      <c r="BB16" s="92">
        <f t="shared" si="23"/>
        <v>0</v>
      </c>
      <c r="BC16" s="101"/>
      <c r="BD16" s="11">
        <f t="shared" si="60"/>
        <v>0</v>
      </c>
      <c r="BE16" s="92">
        <f t="shared" si="61"/>
        <v>10265</v>
      </c>
      <c r="BF16" s="11">
        <f t="shared" si="62"/>
        <v>2.2267278844380076</v>
      </c>
      <c r="BG16" s="102"/>
      <c r="BH16" s="11">
        <f t="shared" si="63"/>
        <v>0</v>
      </c>
      <c r="BI16" s="92">
        <f t="shared" si="64"/>
        <v>12215</v>
      </c>
      <c r="BJ16" s="11">
        <f t="shared" si="65"/>
        <v>2.649730258978106</v>
      </c>
      <c r="BK16" s="102">
        <v>6220</v>
      </c>
      <c r="BL16" s="11">
        <f t="shared" si="66"/>
        <v>10.057444501016223</v>
      </c>
      <c r="BM16" s="92">
        <f t="shared" si="67"/>
        <v>34130</v>
      </c>
      <c r="BN16" s="11">
        <f t="shared" si="68"/>
        <v>7.4036261759249085</v>
      </c>
      <c r="BO16" s="102">
        <v>20860</v>
      </c>
      <c r="BP16" s="92">
        <f t="shared" si="24"/>
        <v>33.729628985723217</v>
      </c>
      <c r="BQ16" s="92">
        <f t="shared" si="69"/>
        <v>85180</v>
      </c>
      <c r="BR16" s="92">
        <f t="shared" si="25"/>
        <v>18.47761141709006</v>
      </c>
      <c r="BS16" s="102"/>
      <c r="BT16" s="92">
        <f t="shared" si="26"/>
        <v>0</v>
      </c>
      <c r="BU16" s="92">
        <f t="shared" si="70"/>
        <v>18975</v>
      </c>
      <c r="BV16" s="92">
        <f t="shared" si="27"/>
        <v>4.1161384907171152</v>
      </c>
      <c r="BW16" s="102">
        <v>2140</v>
      </c>
      <c r="BX16" s="92">
        <f t="shared" si="28"/>
        <v>3.4602783331470608</v>
      </c>
      <c r="BY16" s="92">
        <f t="shared" si="71"/>
        <v>16190</v>
      </c>
      <c r="BZ16" s="92">
        <f t="shared" si="29"/>
        <v>3.5120043301559996</v>
      </c>
      <c r="CA16" s="102"/>
      <c r="CB16" s="92">
        <f t="shared" si="30"/>
        <v>0</v>
      </c>
      <c r="CC16" s="92">
        <f t="shared" si="72"/>
        <v>0</v>
      </c>
      <c r="CD16" s="92">
        <f t="shared" si="31"/>
        <v>0</v>
      </c>
      <c r="CE16" s="102"/>
      <c r="CF16" s="11">
        <f t="shared" si="32"/>
        <v>0</v>
      </c>
      <c r="CG16" s="92">
        <f t="shared" si="73"/>
        <v>0</v>
      </c>
      <c r="CH16" s="11">
        <f t="shared" si="33"/>
        <v>0</v>
      </c>
      <c r="CI16" s="102"/>
      <c r="CJ16" s="92">
        <f t="shared" si="34"/>
        <v>0</v>
      </c>
      <c r="CK16" s="92">
        <f t="shared" si="74"/>
        <v>0</v>
      </c>
      <c r="CL16" s="92">
        <f t="shared" si="35"/>
        <v>0</v>
      </c>
      <c r="CM16" s="102"/>
      <c r="CN16" s="11">
        <f t="shared" si="36"/>
        <v>0</v>
      </c>
      <c r="CO16" s="92">
        <f t="shared" si="75"/>
        <v>7670</v>
      </c>
      <c r="CP16" s="11">
        <f t="shared" si="37"/>
        <v>1.6638093398577221</v>
      </c>
      <c r="CQ16" s="102">
        <v>3620</v>
      </c>
      <c r="CR16" s="11">
        <f t="shared" si="38"/>
        <v>5.8533680214917565</v>
      </c>
      <c r="CS16" s="92">
        <f t="shared" si="76"/>
        <v>17905</v>
      </c>
      <c r="CT16" s="11">
        <f t="shared" si="39"/>
        <v>3.8840294954566508</v>
      </c>
      <c r="CU16" s="101">
        <f t="shared" si="40"/>
        <v>58280</v>
      </c>
      <c r="CV16" s="11">
        <f t="shared" si="41"/>
        <v>94.235991241033034</v>
      </c>
      <c r="CW16" s="11">
        <f t="shared" si="77"/>
        <v>423115</v>
      </c>
      <c r="CX16" s="11">
        <f t="shared" si="42"/>
        <v>91.783922924889183</v>
      </c>
      <c r="CY16" s="102"/>
      <c r="CZ16" s="93">
        <f t="shared" si="43"/>
        <v>0</v>
      </c>
      <c r="DA16" s="92">
        <f t="shared" si="78"/>
        <v>0</v>
      </c>
      <c r="DB16" s="92">
        <f t="shared" si="44"/>
        <v>0</v>
      </c>
      <c r="DC16" s="11">
        <v>0</v>
      </c>
      <c r="DD16" s="92">
        <f t="shared" si="45"/>
        <v>0</v>
      </c>
      <c r="DE16" s="92">
        <f t="shared" si="79"/>
        <v>0</v>
      </c>
      <c r="DF16" s="92">
        <f t="shared" si="46"/>
        <v>0</v>
      </c>
      <c r="DG16" s="11">
        <f t="shared" si="80"/>
        <v>61844.735999999997</v>
      </c>
      <c r="DH16" s="92">
        <f t="shared" si="81"/>
        <v>460990.32</v>
      </c>
      <c r="DI16" s="92">
        <f t="shared" si="47"/>
        <v>1.545268502323722</v>
      </c>
      <c r="DJ16" s="92">
        <f t="shared" si="48"/>
        <v>1.2956008229064788</v>
      </c>
      <c r="DK16" s="498">
        <f t="shared" si="82"/>
        <v>0.68671928620452982</v>
      </c>
      <c r="DL16" s="499">
        <f t="shared" si="83"/>
        <v>0.84093449771338746</v>
      </c>
      <c r="DM16" s="6" t="str">
        <f>+Efficiency1!D35</f>
        <v>RC BR</v>
      </c>
    </row>
    <row r="17" spans="1:117">
      <c r="A17" s="18">
        <f>+Chem!A16</f>
        <v>45908</v>
      </c>
      <c r="B17" s="6" t="str">
        <f>+Chem!B16</f>
        <v>Napkin</v>
      </c>
      <c r="C17" s="6" t="str">
        <f>+Chem!C16</f>
        <v>17/19</v>
      </c>
      <c r="D17" s="9">
        <f>+Chem!D16</f>
        <v>52.146000000000001</v>
      </c>
      <c r="E17" s="7">
        <f>+Chem!E16</f>
        <v>54.305999999999997</v>
      </c>
      <c r="F17" s="7">
        <f t="shared" si="84"/>
        <v>410.11799999999994</v>
      </c>
      <c r="G17" s="101">
        <f>28*G7</f>
        <v>6238.2879999999996</v>
      </c>
      <c r="H17" s="92">
        <f t="shared" si="0"/>
        <v>9.691554947057158</v>
      </c>
      <c r="I17" s="9">
        <f t="shared" si="49"/>
        <v>44113.608</v>
      </c>
      <c r="J17" s="92">
        <f t="shared" si="1"/>
        <v>8.3968564192632389</v>
      </c>
      <c r="K17" s="101"/>
      <c r="L17" s="92">
        <f t="shared" si="2"/>
        <v>0</v>
      </c>
      <c r="M17" s="92">
        <f t="shared" si="50"/>
        <v>0</v>
      </c>
      <c r="N17" s="92">
        <f t="shared" si="3"/>
        <v>0</v>
      </c>
      <c r="O17" s="101"/>
      <c r="P17" s="92">
        <f t="shared" si="4"/>
        <v>0</v>
      </c>
      <c r="Q17" s="92">
        <f t="shared" si="51"/>
        <v>0</v>
      </c>
      <c r="R17" s="92">
        <f t="shared" si="5"/>
        <v>0</v>
      </c>
      <c r="S17" s="101"/>
      <c r="T17" s="92">
        <f t="shared" si="6"/>
        <v>0</v>
      </c>
      <c r="U17" s="92">
        <f t="shared" si="52"/>
        <v>0</v>
      </c>
      <c r="V17" s="92">
        <f t="shared" si="7"/>
        <v>0</v>
      </c>
      <c r="W17" s="11"/>
      <c r="X17" s="92">
        <f t="shared" si="8"/>
        <v>0</v>
      </c>
      <c r="Y17" s="92">
        <f t="shared" si="53"/>
        <v>0</v>
      </c>
      <c r="Z17" s="92">
        <f t="shared" si="9"/>
        <v>0</v>
      </c>
      <c r="AA17" s="11">
        <f t="shared" si="54"/>
        <v>6238.2879999999996</v>
      </c>
      <c r="AB17" s="92">
        <f t="shared" si="10"/>
        <v>9.691554947057158</v>
      </c>
      <c r="AC17" s="92">
        <f t="shared" si="55"/>
        <v>44113.608</v>
      </c>
      <c r="AD17" s="92">
        <f t="shared" si="11"/>
        <v>8.3968564192632389</v>
      </c>
      <c r="AE17" s="92"/>
      <c r="AF17" s="11">
        <f t="shared" si="12"/>
        <v>0</v>
      </c>
      <c r="AG17" s="11">
        <f t="shared" si="85"/>
        <v>0</v>
      </c>
      <c r="AH17" s="11">
        <f t="shared" si="13"/>
        <v>0</v>
      </c>
      <c r="AI17" s="11"/>
      <c r="AJ17" s="11">
        <f t="shared" si="14"/>
        <v>0</v>
      </c>
      <c r="AK17" s="11">
        <f t="shared" si="86"/>
        <v>0</v>
      </c>
      <c r="AL17" s="11">
        <f t="shared" si="15"/>
        <v>0</v>
      </c>
      <c r="AM17" s="11">
        <f t="shared" si="56"/>
        <v>0</v>
      </c>
      <c r="AN17" s="11">
        <f t="shared" si="16"/>
        <v>0</v>
      </c>
      <c r="AO17" s="11">
        <f t="shared" si="87"/>
        <v>0</v>
      </c>
      <c r="AP17" s="11">
        <f t="shared" si="17"/>
        <v>0</v>
      </c>
      <c r="AQ17" s="101">
        <v>25780</v>
      </c>
      <c r="AR17" s="11">
        <f t="shared" si="18"/>
        <v>40.050777799154766</v>
      </c>
      <c r="AS17" s="92">
        <f t="shared" si="57"/>
        <v>199510</v>
      </c>
      <c r="AT17" s="11">
        <f t="shared" si="19"/>
        <v>37.975964790891936</v>
      </c>
      <c r="AU17" s="101"/>
      <c r="AV17" s="11" t="e">
        <f t="shared" si="20"/>
        <v>#DIV/0!</v>
      </c>
      <c r="AW17" s="92">
        <f t="shared" si="58"/>
        <v>46855</v>
      </c>
      <c r="AX17" s="11" t="e">
        <f t="shared" si="21"/>
        <v>#DIV/0!</v>
      </c>
      <c r="AY17" s="102"/>
      <c r="AZ17" s="92">
        <f t="shared" si="22"/>
        <v>0</v>
      </c>
      <c r="BA17" s="92">
        <f t="shared" si="59"/>
        <v>0</v>
      </c>
      <c r="BB17" s="92">
        <f t="shared" si="23"/>
        <v>0</v>
      </c>
      <c r="BC17" s="101"/>
      <c r="BD17" s="11">
        <f t="shared" si="60"/>
        <v>0</v>
      </c>
      <c r="BE17" s="92">
        <f t="shared" si="61"/>
        <v>10265</v>
      </c>
      <c r="BF17" s="11">
        <f t="shared" si="62"/>
        <v>1.9539034563606124</v>
      </c>
      <c r="BG17" s="102"/>
      <c r="BH17" s="11">
        <f t="shared" si="63"/>
        <v>0</v>
      </c>
      <c r="BI17" s="92">
        <f t="shared" si="64"/>
        <v>12215</v>
      </c>
      <c r="BJ17" s="11">
        <f t="shared" si="65"/>
        <v>2.325078491908902</v>
      </c>
      <c r="BK17" s="102">
        <v>10680</v>
      </c>
      <c r="BL17" s="11">
        <f t="shared" si="66"/>
        <v>16.592021213924472</v>
      </c>
      <c r="BM17" s="92">
        <f t="shared" si="67"/>
        <v>44810</v>
      </c>
      <c r="BN17" s="11">
        <f t="shared" si="68"/>
        <v>8.5294119707276206</v>
      </c>
      <c r="BO17" s="102">
        <v>18460</v>
      </c>
      <c r="BP17" s="92">
        <f t="shared" si="24"/>
        <v>28.678718315453722</v>
      </c>
      <c r="BQ17" s="92">
        <f t="shared" si="69"/>
        <v>103640</v>
      </c>
      <c r="BR17" s="92">
        <f t="shared" si="25"/>
        <v>19.727477273961409</v>
      </c>
      <c r="BS17" s="102"/>
      <c r="BT17" s="92">
        <f t="shared" si="26"/>
        <v>0</v>
      </c>
      <c r="BU17" s="92">
        <f t="shared" si="70"/>
        <v>18975</v>
      </c>
      <c r="BV17" s="92">
        <f t="shared" si="27"/>
        <v>3.6118186151429725</v>
      </c>
      <c r="BW17" s="102"/>
      <c r="BX17" s="92">
        <f t="shared" si="28"/>
        <v>0</v>
      </c>
      <c r="BY17" s="92">
        <f t="shared" si="71"/>
        <v>16190</v>
      </c>
      <c r="BZ17" s="92">
        <f t="shared" si="29"/>
        <v>3.0817045259111846</v>
      </c>
      <c r="CA17" s="102"/>
      <c r="CB17" s="92">
        <f t="shared" si="30"/>
        <v>0</v>
      </c>
      <c r="CC17" s="92">
        <f t="shared" si="72"/>
        <v>0</v>
      </c>
      <c r="CD17" s="92">
        <f t="shared" si="31"/>
        <v>0</v>
      </c>
      <c r="CE17" s="102"/>
      <c r="CF17" s="11">
        <f t="shared" si="32"/>
        <v>0</v>
      </c>
      <c r="CG17" s="92">
        <f t="shared" si="73"/>
        <v>0</v>
      </c>
      <c r="CH17" s="11">
        <f t="shared" si="33"/>
        <v>0</v>
      </c>
      <c r="CI17" s="102"/>
      <c r="CJ17" s="92">
        <f t="shared" si="34"/>
        <v>0</v>
      </c>
      <c r="CK17" s="92">
        <f t="shared" si="74"/>
        <v>0</v>
      </c>
      <c r="CL17" s="92">
        <f t="shared" si="35"/>
        <v>0</v>
      </c>
      <c r="CM17" s="102"/>
      <c r="CN17" s="11">
        <f t="shared" si="36"/>
        <v>0</v>
      </c>
      <c r="CO17" s="92">
        <f t="shared" si="75"/>
        <v>7670</v>
      </c>
      <c r="CP17" s="11">
        <f t="shared" si="37"/>
        <v>1.4599551398232729</v>
      </c>
      <c r="CQ17" s="102">
        <v>3210</v>
      </c>
      <c r="CR17" s="11">
        <f t="shared" si="38"/>
        <v>4.9869277244098837</v>
      </c>
      <c r="CS17" s="92">
        <f t="shared" si="76"/>
        <v>21115</v>
      </c>
      <c r="CT17" s="11">
        <f t="shared" si="39"/>
        <v>4.0191594233857115</v>
      </c>
      <c r="CU17" s="101">
        <f t="shared" si="40"/>
        <v>58130</v>
      </c>
      <c r="CV17" s="11">
        <f t="shared" si="41"/>
        <v>90.308445052942844</v>
      </c>
      <c r="CW17" s="11">
        <f t="shared" si="77"/>
        <v>481245</v>
      </c>
      <c r="CX17" s="11">
        <f t="shared" si="42"/>
        <v>91.603143580736756</v>
      </c>
      <c r="CY17" s="102"/>
      <c r="CZ17" s="93">
        <f t="shared" si="43"/>
        <v>0</v>
      </c>
      <c r="DA17" s="92">
        <f t="shared" si="78"/>
        <v>0</v>
      </c>
      <c r="DB17" s="92">
        <f t="shared" si="44"/>
        <v>0</v>
      </c>
      <c r="DC17" s="11">
        <v>0</v>
      </c>
      <c r="DD17" s="92">
        <f t="shared" si="45"/>
        <v>0</v>
      </c>
      <c r="DE17" s="92">
        <f t="shared" si="79"/>
        <v>0</v>
      </c>
      <c r="DF17" s="92">
        <f t="shared" si="46"/>
        <v>0</v>
      </c>
      <c r="DG17" s="11">
        <f t="shared" si="80"/>
        <v>64368.288</v>
      </c>
      <c r="DH17" s="92">
        <f t="shared" si="81"/>
        <v>525358.60800000001</v>
      </c>
      <c r="DI17" s="92">
        <f t="shared" si="47"/>
        <v>1.1852886973815049</v>
      </c>
      <c r="DJ17" s="92">
        <f t="shared" si="48"/>
        <v>1.2809937822772961</v>
      </c>
      <c r="DK17" s="498">
        <f t="shared" si="82"/>
        <v>0.9342164114914846</v>
      </c>
      <c r="DL17" s="499">
        <f t="shared" si="83"/>
        <v>0.85220210080104719</v>
      </c>
      <c r="DM17" s="6" t="str">
        <f>+Efficiency1!D40</f>
        <v>RC BR</v>
      </c>
    </row>
    <row r="18" spans="1:117">
      <c r="A18" s="18">
        <f>+Chem!A17</f>
        <v>45909</v>
      </c>
      <c r="B18" s="6" t="str">
        <f>+Chem!B17</f>
        <v>Napkin</v>
      </c>
      <c r="C18" s="6" t="str">
        <f>+Chem!C17</f>
        <v>19</v>
      </c>
      <c r="D18" s="9">
        <f>+Chem!D17</f>
        <v>59.557000000000002</v>
      </c>
      <c r="E18" s="7">
        <f>+Chem!E17</f>
        <v>56.868000000000002</v>
      </c>
      <c r="F18" s="7">
        <f t="shared" si="84"/>
        <v>466.98599999999993</v>
      </c>
      <c r="G18" s="101">
        <f>32*G7</f>
        <v>7129.4719999999998</v>
      </c>
      <c r="H18" s="11">
        <f t="shared" si="0"/>
        <v>10.5435191803923</v>
      </c>
      <c r="I18" s="9">
        <f t="shared" si="49"/>
        <v>51243.08</v>
      </c>
      <c r="J18" s="11">
        <f t="shared" si="1"/>
        <v>8.6416482713829836</v>
      </c>
      <c r="K18" s="101"/>
      <c r="L18" s="11">
        <f t="shared" si="2"/>
        <v>0</v>
      </c>
      <c r="M18" s="11">
        <f t="shared" si="50"/>
        <v>0</v>
      </c>
      <c r="N18" s="11">
        <f t="shared" si="3"/>
        <v>0</v>
      </c>
      <c r="O18" s="101"/>
      <c r="P18" s="11">
        <f t="shared" si="4"/>
        <v>0</v>
      </c>
      <c r="Q18" s="11">
        <f t="shared" si="51"/>
        <v>0</v>
      </c>
      <c r="R18" s="11">
        <f t="shared" si="5"/>
        <v>0</v>
      </c>
      <c r="S18" s="101"/>
      <c r="T18" s="11">
        <f t="shared" si="6"/>
        <v>0</v>
      </c>
      <c r="U18" s="11">
        <f t="shared" si="52"/>
        <v>0</v>
      </c>
      <c r="V18" s="11">
        <f t="shared" si="7"/>
        <v>0</v>
      </c>
      <c r="W18" s="11"/>
      <c r="X18" s="11">
        <f t="shared" si="8"/>
        <v>0</v>
      </c>
      <c r="Y18" s="11">
        <f t="shared" si="53"/>
        <v>0</v>
      </c>
      <c r="Z18" s="11">
        <f t="shared" si="9"/>
        <v>0</v>
      </c>
      <c r="AA18" s="11">
        <f t="shared" si="54"/>
        <v>7129.4719999999998</v>
      </c>
      <c r="AB18" s="11">
        <f t="shared" si="10"/>
        <v>10.5435191803923</v>
      </c>
      <c r="AC18" s="11">
        <f t="shared" si="55"/>
        <v>51243.08</v>
      </c>
      <c r="AD18" s="11">
        <f t="shared" si="11"/>
        <v>8.6416482713829836</v>
      </c>
      <c r="AE18" s="11"/>
      <c r="AF18" s="11">
        <f t="shared" si="12"/>
        <v>0</v>
      </c>
      <c r="AG18" s="11">
        <f t="shared" si="85"/>
        <v>0</v>
      </c>
      <c r="AH18" s="11">
        <f t="shared" si="13"/>
        <v>0</v>
      </c>
      <c r="AI18" s="11"/>
      <c r="AJ18" s="11">
        <f t="shared" si="14"/>
        <v>0</v>
      </c>
      <c r="AK18" s="11">
        <f t="shared" si="86"/>
        <v>0</v>
      </c>
      <c r="AL18" s="11">
        <f t="shared" si="15"/>
        <v>0</v>
      </c>
      <c r="AM18" s="11">
        <f t="shared" si="56"/>
        <v>0</v>
      </c>
      <c r="AN18" s="11">
        <f t="shared" si="16"/>
        <v>0</v>
      </c>
      <c r="AO18" s="11">
        <f t="shared" si="87"/>
        <v>0</v>
      </c>
      <c r="AP18" s="11">
        <f t="shared" si="17"/>
        <v>0</v>
      </c>
      <c r="AQ18" s="101">
        <v>26730</v>
      </c>
      <c r="AR18" s="11">
        <f t="shared" si="18"/>
        <v>39.53003359742295</v>
      </c>
      <c r="AS18" s="11">
        <f t="shared" si="57"/>
        <v>226240</v>
      </c>
      <c r="AT18" s="11">
        <f t="shared" si="19"/>
        <v>38.153180974244449</v>
      </c>
      <c r="AU18" s="101"/>
      <c r="AV18" s="11" t="e">
        <f t="shared" si="20"/>
        <v>#DIV/0!</v>
      </c>
      <c r="AW18" s="11">
        <f t="shared" si="58"/>
        <v>46855</v>
      </c>
      <c r="AX18" s="11" t="e">
        <f t="shared" si="21"/>
        <v>#DIV/0!</v>
      </c>
      <c r="AY18" s="101"/>
      <c r="AZ18" s="11">
        <f t="shared" si="22"/>
        <v>0</v>
      </c>
      <c r="BA18" s="11">
        <f t="shared" si="59"/>
        <v>0</v>
      </c>
      <c r="BB18" s="11">
        <f t="shared" si="23"/>
        <v>0</v>
      </c>
      <c r="BC18" s="101"/>
      <c r="BD18" s="11">
        <f t="shared" si="60"/>
        <v>0</v>
      </c>
      <c r="BE18" s="11">
        <f t="shared" si="61"/>
        <v>10265</v>
      </c>
      <c r="BF18" s="11">
        <f t="shared" si="62"/>
        <v>1.7310926569157499</v>
      </c>
      <c r="BG18" s="101"/>
      <c r="BH18" s="11">
        <f t="shared" si="63"/>
        <v>0</v>
      </c>
      <c r="BI18" s="11">
        <f t="shared" si="64"/>
        <v>12215</v>
      </c>
      <c r="BJ18" s="11">
        <f t="shared" si="65"/>
        <v>2.0599412376255124</v>
      </c>
      <c r="BK18" s="101">
        <v>11780</v>
      </c>
      <c r="BL18" s="11">
        <f t="shared" si="66"/>
        <v>17.421017425276556</v>
      </c>
      <c r="BM18" s="11">
        <f t="shared" si="67"/>
        <v>56590</v>
      </c>
      <c r="BN18" s="11">
        <f t="shared" si="68"/>
        <v>9.5433544524951071</v>
      </c>
      <c r="BO18" s="101">
        <v>18860</v>
      </c>
      <c r="BP18" s="11">
        <f t="shared" si="24"/>
        <v>27.891374247938529</v>
      </c>
      <c r="BQ18" s="11">
        <f t="shared" si="69"/>
        <v>122500</v>
      </c>
      <c r="BR18" s="11">
        <f t="shared" si="25"/>
        <v>20.658436480485083</v>
      </c>
      <c r="BS18" s="101"/>
      <c r="BT18" s="11">
        <f t="shared" si="26"/>
        <v>0</v>
      </c>
      <c r="BU18" s="11">
        <f t="shared" si="70"/>
        <v>18975</v>
      </c>
      <c r="BV18" s="11">
        <f t="shared" si="27"/>
        <v>3.1999496507526892</v>
      </c>
      <c r="BW18" s="101"/>
      <c r="BX18" s="11">
        <f t="shared" si="28"/>
        <v>0</v>
      </c>
      <c r="BY18" s="11">
        <f t="shared" si="71"/>
        <v>16190</v>
      </c>
      <c r="BZ18" s="11">
        <f t="shared" si="29"/>
        <v>2.7302864213800282</v>
      </c>
      <c r="CA18" s="101"/>
      <c r="CB18" s="11">
        <f t="shared" si="30"/>
        <v>0</v>
      </c>
      <c r="CC18" s="11">
        <f t="shared" si="72"/>
        <v>0</v>
      </c>
      <c r="CD18" s="11">
        <f t="shared" si="31"/>
        <v>0</v>
      </c>
      <c r="CE18" s="101"/>
      <c r="CF18" s="11">
        <f t="shared" si="32"/>
        <v>0</v>
      </c>
      <c r="CG18" s="11">
        <f t="shared" si="73"/>
        <v>0</v>
      </c>
      <c r="CH18" s="11">
        <f t="shared" si="33"/>
        <v>0</v>
      </c>
      <c r="CI18" s="101"/>
      <c r="CJ18" s="11">
        <f t="shared" si="34"/>
        <v>0</v>
      </c>
      <c r="CK18" s="11">
        <f t="shared" si="74"/>
        <v>0</v>
      </c>
      <c r="CL18" s="11">
        <f t="shared" si="35"/>
        <v>0</v>
      </c>
      <c r="CM18" s="101"/>
      <c r="CN18" s="11">
        <f t="shared" si="36"/>
        <v>0</v>
      </c>
      <c r="CO18" s="11">
        <f t="shared" si="75"/>
        <v>7670</v>
      </c>
      <c r="CP18" s="11">
        <f t="shared" si="37"/>
        <v>1.2934710841250661</v>
      </c>
      <c r="CQ18" s="101">
        <v>3120</v>
      </c>
      <c r="CR18" s="11">
        <f t="shared" si="38"/>
        <v>4.6140555489696817</v>
      </c>
      <c r="CS18" s="11">
        <f t="shared" si="76"/>
        <v>24235</v>
      </c>
      <c r="CT18" s="11">
        <f t="shared" si="39"/>
        <v>4.0869976171800486</v>
      </c>
      <c r="CU18" s="101">
        <f t="shared" si="40"/>
        <v>60490</v>
      </c>
      <c r="CV18" s="11">
        <f t="shared" si="41"/>
        <v>89.456480819607705</v>
      </c>
      <c r="CW18" s="11">
        <f t="shared" si="77"/>
        <v>541735</v>
      </c>
      <c r="CX18" s="11">
        <f>CW18/DH18*100</f>
        <v>91.358351728617023</v>
      </c>
      <c r="CY18" s="101"/>
      <c r="CZ18" s="17">
        <f t="shared" si="43"/>
        <v>0</v>
      </c>
      <c r="DA18" s="11">
        <f t="shared" si="78"/>
        <v>0</v>
      </c>
      <c r="DB18" s="11">
        <f t="shared" si="44"/>
        <v>0</v>
      </c>
      <c r="DC18" s="11">
        <v>0</v>
      </c>
      <c r="DD18" s="11">
        <f t="shared" si="45"/>
        <v>0</v>
      </c>
      <c r="DE18" s="11">
        <f t="shared" si="79"/>
        <v>0</v>
      </c>
      <c r="DF18" s="11">
        <f t="shared" si="46"/>
        <v>0</v>
      </c>
      <c r="DG18" s="11">
        <f t="shared" si="80"/>
        <v>67619.471999999994</v>
      </c>
      <c r="DH18" s="11">
        <f t="shared" si="81"/>
        <v>592978.07999999996</v>
      </c>
      <c r="DI18" s="11">
        <f t="shared" si="47"/>
        <v>1.1890601392698879</v>
      </c>
      <c r="DJ18" s="11">
        <f t="shared" si="48"/>
        <v>1.269798409374157</v>
      </c>
      <c r="DK18" s="498">
        <f t="shared" si="82"/>
        <v>0.94012233427012726</v>
      </c>
      <c r="DL18" s="499">
        <f t="shared" si="83"/>
        <v>0.86201925295578086</v>
      </c>
      <c r="DM18" s="6" t="str">
        <f>+Efficiency1!D45</f>
        <v>RC BR</v>
      </c>
    </row>
    <row r="19" spans="1:117">
      <c r="A19" s="18">
        <f>+Chem!A18</f>
        <v>45910</v>
      </c>
      <c r="B19" s="6" t="str">
        <f>+Chem!B18</f>
        <v>Napkin</v>
      </c>
      <c r="C19" s="6" t="str">
        <f>+Chem!C18</f>
        <v>19/20</v>
      </c>
      <c r="D19" s="9">
        <f>+Chem!D18</f>
        <v>60.535000000000004</v>
      </c>
      <c r="E19" s="7">
        <f>+Chem!E18</f>
        <v>58.302999999999997</v>
      </c>
      <c r="F19" s="7">
        <f t="shared" si="84"/>
        <v>525.28899999999999</v>
      </c>
      <c r="G19" s="101">
        <f>8*G7</f>
        <v>1782.3679999999999</v>
      </c>
      <c r="H19" s="11">
        <f t="shared" si="0"/>
        <v>2.5724284980777448</v>
      </c>
      <c r="I19" s="9">
        <f t="shared" si="49"/>
        <v>53025.448000000004</v>
      </c>
      <c r="J19" s="11">
        <f t="shared" si="1"/>
        <v>8.0066758971245626</v>
      </c>
      <c r="K19" s="101"/>
      <c r="L19" s="11">
        <f t="shared" si="2"/>
        <v>0</v>
      </c>
      <c r="M19" s="11">
        <f t="shared" si="50"/>
        <v>0</v>
      </c>
      <c r="N19" s="11">
        <f t="shared" si="3"/>
        <v>0</v>
      </c>
      <c r="O19" s="101"/>
      <c r="P19" s="11">
        <f t="shared" si="4"/>
        <v>0</v>
      </c>
      <c r="Q19" s="11">
        <f t="shared" si="51"/>
        <v>0</v>
      </c>
      <c r="R19" s="11">
        <f t="shared" si="5"/>
        <v>0</v>
      </c>
      <c r="S19" s="101"/>
      <c r="T19" s="11">
        <f t="shared" si="6"/>
        <v>0</v>
      </c>
      <c r="U19" s="11">
        <f t="shared" si="52"/>
        <v>0</v>
      </c>
      <c r="V19" s="11">
        <f t="shared" si="7"/>
        <v>0</v>
      </c>
      <c r="W19" s="11"/>
      <c r="X19" s="11">
        <f t="shared" si="8"/>
        <v>0</v>
      </c>
      <c r="Y19" s="11">
        <f t="shared" si="53"/>
        <v>0</v>
      </c>
      <c r="Z19" s="11">
        <f t="shared" si="9"/>
        <v>0</v>
      </c>
      <c r="AA19" s="11">
        <f t="shared" si="54"/>
        <v>1782.3679999999999</v>
      </c>
      <c r="AB19" s="11">
        <f t="shared" si="10"/>
        <v>2.5724284980777448</v>
      </c>
      <c r="AC19" s="11">
        <f t="shared" si="55"/>
        <v>53025.448000000004</v>
      </c>
      <c r="AD19" s="11">
        <f t="shared" si="11"/>
        <v>8.0066758971245626</v>
      </c>
      <c r="AE19" s="11"/>
      <c r="AF19" s="11">
        <f t="shared" si="12"/>
        <v>0</v>
      </c>
      <c r="AG19" s="11">
        <f t="shared" si="85"/>
        <v>0</v>
      </c>
      <c r="AH19" s="11">
        <f t="shared" si="13"/>
        <v>0</v>
      </c>
      <c r="AI19" s="11"/>
      <c r="AJ19" s="11">
        <f t="shared" si="14"/>
        <v>0</v>
      </c>
      <c r="AK19" s="11">
        <f t="shared" si="86"/>
        <v>0</v>
      </c>
      <c r="AL19" s="11">
        <f t="shared" si="15"/>
        <v>0</v>
      </c>
      <c r="AM19" s="11">
        <f t="shared" si="56"/>
        <v>0</v>
      </c>
      <c r="AN19" s="11">
        <f t="shared" si="16"/>
        <v>0</v>
      </c>
      <c r="AO19" s="11">
        <f t="shared" si="87"/>
        <v>0</v>
      </c>
      <c r="AP19" s="11">
        <f t="shared" si="17"/>
        <v>0</v>
      </c>
      <c r="AQ19" s="101">
        <v>29780</v>
      </c>
      <c r="AR19" s="11">
        <f t="shared" si="18"/>
        <v>42.980417440593207</v>
      </c>
      <c r="AS19" s="11">
        <f t="shared" si="57"/>
        <v>256020</v>
      </c>
      <c r="AT19" s="11">
        <f t="shared" si="19"/>
        <v>38.65821488546085</v>
      </c>
      <c r="AU19" s="101"/>
      <c r="AV19" s="11" t="e">
        <f t="shared" si="20"/>
        <v>#DIV/0!</v>
      </c>
      <c r="AW19" s="11">
        <f t="shared" si="58"/>
        <v>46855</v>
      </c>
      <c r="AX19" s="11" t="e">
        <f t="shared" si="21"/>
        <v>#DIV/0!</v>
      </c>
      <c r="AY19" s="101">
        <v>6995</v>
      </c>
      <c r="AZ19" s="11">
        <f t="shared" si="22"/>
        <v>10.095635325619527</v>
      </c>
      <c r="BA19" s="11">
        <f t="shared" si="59"/>
        <v>6995</v>
      </c>
      <c r="BB19" s="11">
        <f t="shared" si="23"/>
        <v>1.056223002592761</v>
      </c>
      <c r="BC19" s="101"/>
      <c r="BD19" s="11">
        <f t="shared" si="60"/>
        <v>0</v>
      </c>
      <c r="BE19" s="11">
        <f t="shared" si="61"/>
        <v>10265</v>
      </c>
      <c r="BF19" s="11">
        <f t="shared" si="62"/>
        <v>1.5499827193158959</v>
      </c>
      <c r="BG19" s="101"/>
      <c r="BH19" s="11">
        <f t="shared" si="63"/>
        <v>0</v>
      </c>
      <c r="BI19" s="11">
        <f t="shared" si="64"/>
        <v>12215</v>
      </c>
      <c r="BJ19" s="11">
        <f t="shared" si="65"/>
        <v>1.8444265870865728</v>
      </c>
      <c r="BK19" s="101"/>
      <c r="BL19" s="11">
        <f t="shared" si="66"/>
        <v>0</v>
      </c>
      <c r="BM19" s="11">
        <f t="shared" si="67"/>
        <v>56590</v>
      </c>
      <c r="BN19" s="11">
        <f t="shared" si="68"/>
        <v>8.5449120395603071</v>
      </c>
      <c r="BO19" s="101"/>
      <c r="BP19" s="11">
        <f t="shared" si="24"/>
        <v>0</v>
      </c>
      <c r="BQ19" s="11">
        <f t="shared" si="69"/>
        <v>122500</v>
      </c>
      <c r="BR19" s="11">
        <f t="shared" si="25"/>
        <v>18.49711477020918</v>
      </c>
      <c r="BS19" s="101">
        <v>20715</v>
      </c>
      <c r="BT19" s="11">
        <f t="shared" si="26"/>
        <v>29.897224556141317</v>
      </c>
      <c r="BU19" s="11">
        <f t="shared" si="70"/>
        <v>39690</v>
      </c>
      <c r="BV19" s="11">
        <f t="shared" si="27"/>
        <v>5.9930651855477741</v>
      </c>
      <c r="BW19" s="101"/>
      <c r="BX19" s="11">
        <f t="shared" si="28"/>
        <v>0</v>
      </c>
      <c r="BY19" s="11">
        <f t="shared" si="71"/>
        <v>16190</v>
      </c>
      <c r="BZ19" s="11">
        <f t="shared" si="29"/>
        <v>2.4446390867729524</v>
      </c>
      <c r="CA19" s="101">
        <v>6135</v>
      </c>
      <c r="CB19" s="11">
        <f t="shared" si="30"/>
        <v>8.8544278374089771</v>
      </c>
      <c r="CC19" s="11">
        <f t="shared" si="72"/>
        <v>6135</v>
      </c>
      <c r="CD19" s="11">
        <f t="shared" si="31"/>
        <v>0.92636570706312926</v>
      </c>
      <c r="CE19" s="101"/>
      <c r="CF19" s="11">
        <f t="shared" si="32"/>
        <v>0</v>
      </c>
      <c r="CG19" s="11">
        <f t="shared" si="73"/>
        <v>0</v>
      </c>
      <c r="CH19" s="11">
        <f t="shared" si="33"/>
        <v>0</v>
      </c>
      <c r="CI19" s="101"/>
      <c r="CJ19" s="11">
        <f t="shared" si="34"/>
        <v>0</v>
      </c>
      <c r="CK19" s="11">
        <f t="shared" si="74"/>
        <v>0</v>
      </c>
      <c r="CL19" s="11">
        <f t="shared" si="35"/>
        <v>0</v>
      </c>
      <c r="CM19" s="101"/>
      <c r="CN19" s="11">
        <f t="shared" si="36"/>
        <v>0</v>
      </c>
      <c r="CO19" s="11">
        <f t="shared" si="75"/>
        <v>7670</v>
      </c>
      <c r="CP19" s="11">
        <f t="shared" si="37"/>
        <v>1.1581458798979953</v>
      </c>
      <c r="CQ19" s="101">
        <v>3880</v>
      </c>
      <c r="CR19" s="11">
        <f t="shared" si="38"/>
        <v>5.5998663421592232</v>
      </c>
      <c r="CS19" s="11">
        <f t="shared" si="76"/>
        <v>28115</v>
      </c>
      <c r="CT19" s="11">
        <f t="shared" si="39"/>
        <v>4.2452765858320909</v>
      </c>
      <c r="CU19" s="101">
        <f t="shared" si="40"/>
        <v>67505</v>
      </c>
      <c r="CV19" s="11">
        <f t="shared" si="41"/>
        <v>97.427571501922245</v>
      </c>
      <c r="CW19" s="11">
        <f t="shared" si="77"/>
        <v>609240</v>
      </c>
      <c r="CX19" s="11">
        <f t="shared" si="42"/>
        <v>91.993324102875434</v>
      </c>
      <c r="CY19" s="101"/>
      <c r="CZ19" s="17">
        <f t="shared" si="43"/>
        <v>0</v>
      </c>
      <c r="DA19" s="11">
        <f t="shared" si="78"/>
        <v>0</v>
      </c>
      <c r="DB19" s="11">
        <f t="shared" si="44"/>
        <v>0</v>
      </c>
      <c r="DC19" s="11">
        <v>0</v>
      </c>
      <c r="DD19" s="11">
        <f t="shared" si="45"/>
        <v>0</v>
      </c>
      <c r="DE19" s="11">
        <f t="shared" si="79"/>
        <v>0</v>
      </c>
      <c r="DF19" s="11">
        <f t="shared" si="46"/>
        <v>0</v>
      </c>
      <c r="DG19" s="11">
        <f t="shared" si="80"/>
        <v>69287.368000000002</v>
      </c>
      <c r="DH19" s="11">
        <f t="shared" si="81"/>
        <v>662265.44799999997</v>
      </c>
      <c r="DI19" s="11">
        <f t="shared" si="47"/>
        <v>1.1884014201670583</v>
      </c>
      <c r="DJ19" s="11">
        <f t="shared" si="48"/>
        <v>1.2607639756400761</v>
      </c>
      <c r="DK19" s="498">
        <f t="shared" si="82"/>
        <v>0.86368417154284871</v>
      </c>
      <c r="DL19" s="499">
        <f t="shared" si="83"/>
        <v>0.86220372923642574</v>
      </c>
      <c r="DM19" s="6" t="str">
        <f>+Efficiency1!D50</f>
        <v>RC BR</v>
      </c>
    </row>
    <row r="20" spans="1:117">
      <c r="A20" s="18">
        <f>+Chem!A19</f>
        <v>45911</v>
      </c>
      <c r="B20" s="6" t="str">
        <f>+Chem!B19</f>
        <v>Napkin</v>
      </c>
      <c r="C20" s="6" t="str">
        <f>+Chem!C19</f>
        <v>20/15,5</v>
      </c>
      <c r="D20" s="9">
        <f>+Chem!D19</f>
        <v>47.908999999999999</v>
      </c>
      <c r="E20" s="7">
        <f>+Chem!E19</f>
        <v>47.094000000000001</v>
      </c>
      <c r="F20" s="7">
        <f t="shared" si="84"/>
        <v>572.38300000000004</v>
      </c>
      <c r="G20" s="101">
        <f>36*G7</f>
        <v>8020.6559999999999</v>
      </c>
      <c r="H20" s="11">
        <f t="shared" si="0"/>
        <v>11.731137989958732</v>
      </c>
      <c r="I20" s="9">
        <f t="shared" si="49"/>
        <v>61046.104000000007</v>
      </c>
      <c r="J20" s="11">
        <f t="shared" si="1"/>
        <v>8.355199485187228</v>
      </c>
      <c r="K20" s="101"/>
      <c r="L20" s="11">
        <f t="shared" si="2"/>
        <v>0</v>
      </c>
      <c r="M20" s="11">
        <f t="shared" si="50"/>
        <v>0</v>
      </c>
      <c r="N20" s="11">
        <f t="shared" si="3"/>
        <v>0</v>
      </c>
      <c r="O20" s="101"/>
      <c r="P20" s="11">
        <f t="shared" si="4"/>
        <v>0</v>
      </c>
      <c r="Q20" s="11">
        <f t="shared" si="51"/>
        <v>0</v>
      </c>
      <c r="R20" s="11">
        <f t="shared" si="5"/>
        <v>0</v>
      </c>
      <c r="S20" s="101"/>
      <c r="T20" s="11">
        <f t="shared" si="6"/>
        <v>0</v>
      </c>
      <c r="U20" s="11">
        <f t="shared" si="52"/>
        <v>0</v>
      </c>
      <c r="V20" s="11">
        <f t="shared" si="7"/>
        <v>0</v>
      </c>
      <c r="W20" s="11"/>
      <c r="X20" s="11">
        <f t="shared" si="8"/>
        <v>0</v>
      </c>
      <c r="Y20" s="11">
        <f t="shared" si="53"/>
        <v>0</v>
      </c>
      <c r="Z20" s="11">
        <f t="shared" si="9"/>
        <v>0</v>
      </c>
      <c r="AA20" s="11">
        <f t="shared" si="54"/>
        <v>8020.6559999999999</v>
      </c>
      <c r="AB20" s="11">
        <f t="shared" si="10"/>
        <v>11.731137989958732</v>
      </c>
      <c r="AC20" s="11">
        <f t="shared" si="55"/>
        <v>61046.104000000007</v>
      </c>
      <c r="AD20" s="11">
        <f t="shared" si="11"/>
        <v>8.355199485187228</v>
      </c>
      <c r="AE20" s="11"/>
      <c r="AF20" s="11">
        <f t="shared" si="12"/>
        <v>0</v>
      </c>
      <c r="AG20" s="11">
        <f t="shared" si="85"/>
        <v>0</v>
      </c>
      <c r="AH20" s="11">
        <f t="shared" si="13"/>
        <v>0</v>
      </c>
      <c r="AI20" s="11"/>
      <c r="AJ20" s="11">
        <f t="shared" si="14"/>
        <v>0</v>
      </c>
      <c r="AK20" s="11">
        <f t="shared" si="86"/>
        <v>0</v>
      </c>
      <c r="AL20" s="11">
        <f t="shared" si="15"/>
        <v>0</v>
      </c>
      <c r="AM20" s="11">
        <f t="shared" si="56"/>
        <v>0</v>
      </c>
      <c r="AN20" s="11">
        <f t="shared" si="16"/>
        <v>0</v>
      </c>
      <c r="AO20" s="11">
        <f t="shared" si="87"/>
        <v>0</v>
      </c>
      <c r="AP20" s="11">
        <f t="shared" si="17"/>
        <v>0</v>
      </c>
      <c r="AQ20" s="101">
        <v>26810</v>
      </c>
      <c r="AR20" s="11">
        <f t="shared" si="18"/>
        <v>39.212728922770609</v>
      </c>
      <c r="AS20" s="11">
        <f t="shared" si="57"/>
        <v>282830</v>
      </c>
      <c r="AT20" s="11">
        <f t="shared" si="19"/>
        <v>38.710104585798028</v>
      </c>
      <c r="AU20" s="101"/>
      <c r="AV20" s="11" t="e">
        <f t="shared" si="20"/>
        <v>#DIV/0!</v>
      </c>
      <c r="AW20" s="11">
        <f t="shared" si="58"/>
        <v>46855</v>
      </c>
      <c r="AX20" s="11" t="e">
        <f t="shared" si="21"/>
        <v>#DIV/0!</v>
      </c>
      <c r="AY20" s="101">
        <v>10130</v>
      </c>
      <c r="AZ20" s="11">
        <f t="shared" si="22"/>
        <v>14.816297798868566</v>
      </c>
      <c r="BA20" s="11">
        <f t="shared" si="59"/>
        <v>17125</v>
      </c>
      <c r="BB20" s="11">
        <f t="shared" si="23"/>
        <v>2.3438480395707355</v>
      </c>
      <c r="BC20" s="101"/>
      <c r="BD20" s="11">
        <f t="shared" si="60"/>
        <v>0</v>
      </c>
      <c r="BE20" s="11">
        <f t="shared" si="61"/>
        <v>10265</v>
      </c>
      <c r="BF20" s="11">
        <f t="shared" si="62"/>
        <v>1.4049401533543708</v>
      </c>
      <c r="BG20" s="101"/>
      <c r="BH20" s="11">
        <f t="shared" si="63"/>
        <v>0</v>
      </c>
      <c r="BI20" s="11">
        <f t="shared" si="64"/>
        <v>12215</v>
      </c>
      <c r="BJ20" s="11">
        <f t="shared" si="65"/>
        <v>1.6718308790281189</v>
      </c>
      <c r="BK20" s="101"/>
      <c r="BL20" s="11">
        <f t="shared" si="66"/>
        <v>0</v>
      </c>
      <c r="BM20" s="11">
        <f t="shared" si="67"/>
        <v>56590</v>
      </c>
      <c r="BN20" s="11">
        <f t="shared" si="68"/>
        <v>7.7453057260909741</v>
      </c>
      <c r="BO20" s="101"/>
      <c r="BP20" s="11">
        <f t="shared" si="24"/>
        <v>0</v>
      </c>
      <c r="BQ20" s="11">
        <f t="shared" si="69"/>
        <v>122500</v>
      </c>
      <c r="BR20" s="11">
        <f t="shared" si="25"/>
        <v>16.766212253863657</v>
      </c>
      <c r="BS20" s="101">
        <v>18505</v>
      </c>
      <c r="BT20" s="11">
        <f t="shared" si="26"/>
        <v>27.065704912938088</v>
      </c>
      <c r="BU20" s="11">
        <f t="shared" si="70"/>
        <v>58195</v>
      </c>
      <c r="BV20" s="11">
        <f t="shared" si="27"/>
        <v>7.9649773233762904</v>
      </c>
      <c r="BW20" s="101"/>
      <c r="BX20" s="11">
        <f t="shared" si="28"/>
        <v>0</v>
      </c>
      <c r="BY20" s="11">
        <f t="shared" si="71"/>
        <v>16190</v>
      </c>
      <c r="BZ20" s="11">
        <f t="shared" si="29"/>
        <v>2.2158773582861437</v>
      </c>
      <c r="CA20" s="101">
        <v>1630</v>
      </c>
      <c r="CB20" s="11">
        <f t="shared" si="30"/>
        <v>2.3840637129472619</v>
      </c>
      <c r="CC20" s="11">
        <f t="shared" si="72"/>
        <v>7765</v>
      </c>
      <c r="CD20" s="11">
        <f t="shared" si="31"/>
        <v>1.0627725563367452</v>
      </c>
      <c r="CE20" s="101"/>
      <c r="CF20" s="11">
        <f t="shared" si="32"/>
        <v>0</v>
      </c>
      <c r="CG20" s="11">
        <f t="shared" si="73"/>
        <v>0</v>
      </c>
      <c r="CH20" s="11">
        <f t="shared" si="33"/>
        <v>0</v>
      </c>
      <c r="CI20" s="101"/>
      <c r="CJ20" s="11">
        <f t="shared" si="34"/>
        <v>0</v>
      </c>
      <c r="CK20" s="11">
        <f t="shared" si="74"/>
        <v>0</v>
      </c>
      <c r="CL20" s="11">
        <f t="shared" si="35"/>
        <v>0</v>
      </c>
      <c r="CM20" s="101"/>
      <c r="CN20" s="11">
        <f t="shared" si="36"/>
        <v>0</v>
      </c>
      <c r="CO20" s="11">
        <f t="shared" si="75"/>
        <v>7670</v>
      </c>
      <c r="CP20" s="11">
        <f t="shared" si="37"/>
        <v>1.0497701876500756</v>
      </c>
      <c r="CQ20" s="101">
        <v>3275</v>
      </c>
      <c r="CR20" s="11">
        <f t="shared" si="38"/>
        <v>4.7900666625167378</v>
      </c>
      <c r="CS20" s="11">
        <f t="shared" si="76"/>
        <v>31390</v>
      </c>
      <c r="CT20" s="11">
        <f t="shared" si="39"/>
        <v>4.2962563481533076</v>
      </c>
      <c r="CU20" s="101">
        <f t="shared" si="40"/>
        <v>60350</v>
      </c>
      <c r="CV20" s="11">
        <f t="shared" si="41"/>
        <v>88.268862010041261</v>
      </c>
      <c r="CW20" s="11">
        <f t="shared" si="77"/>
        <v>669590</v>
      </c>
      <c r="CX20" s="11">
        <f t="shared" si="42"/>
        <v>91.644800514812786</v>
      </c>
      <c r="CY20" s="101"/>
      <c r="CZ20" s="17">
        <f t="shared" si="43"/>
        <v>0</v>
      </c>
      <c r="DA20" s="11">
        <f t="shared" si="78"/>
        <v>0</v>
      </c>
      <c r="DB20" s="11">
        <f t="shared" si="44"/>
        <v>0</v>
      </c>
      <c r="DC20" s="11">
        <v>0</v>
      </c>
      <c r="DD20" s="11">
        <f t="shared" si="45"/>
        <v>0</v>
      </c>
      <c r="DE20" s="11">
        <f t="shared" si="79"/>
        <v>0</v>
      </c>
      <c r="DF20" s="11">
        <f t="shared" si="46"/>
        <v>0</v>
      </c>
      <c r="DG20" s="11">
        <f t="shared" si="80"/>
        <v>68370.656000000003</v>
      </c>
      <c r="DH20" s="11">
        <f t="shared" si="81"/>
        <v>730636.10399999993</v>
      </c>
      <c r="DI20" s="11">
        <f t="shared" si="47"/>
        <v>1.4517912260585211</v>
      </c>
      <c r="DJ20" s="11">
        <f t="shared" si="48"/>
        <v>1.2764811393769555</v>
      </c>
      <c r="DK20" s="498">
        <f t="shared" si="82"/>
        <v>0.78034797017398505</v>
      </c>
      <c r="DL20" s="499">
        <f t="shared" si="83"/>
        <v>0.85482608760584833</v>
      </c>
      <c r="DM20" s="6" t="str">
        <f>+Efficiency1!D54</f>
        <v>RC BR</v>
      </c>
    </row>
    <row r="21" spans="1:117">
      <c r="A21" s="18">
        <f>+Chem!A20</f>
        <v>45912</v>
      </c>
      <c r="B21" s="6" t="str">
        <f>+Chem!B20</f>
        <v>Napkin</v>
      </c>
      <c r="C21" s="6" t="str">
        <f>+Chem!C20</f>
        <v>15,5</v>
      </c>
      <c r="D21" s="9">
        <f>+Chem!D20</f>
        <v>48.259</v>
      </c>
      <c r="E21" s="7">
        <f>+Chem!E20</f>
        <v>45.804000000000002</v>
      </c>
      <c r="F21" s="7">
        <f t="shared" si="84"/>
        <v>618.18700000000001</v>
      </c>
      <c r="G21" s="101">
        <f>40*G7</f>
        <v>8911.84</v>
      </c>
      <c r="H21" s="11">
        <f t="shared" si="0"/>
        <v>12.465534528136359</v>
      </c>
      <c r="I21" s="9">
        <f t="shared" si="49"/>
        <v>69957.944000000003</v>
      </c>
      <c r="J21" s="11">
        <f t="shared" si="1"/>
        <v>8.7215443026630179</v>
      </c>
      <c r="K21" s="101"/>
      <c r="L21" s="11">
        <f t="shared" si="2"/>
        <v>0</v>
      </c>
      <c r="M21" s="11">
        <f t="shared" si="50"/>
        <v>0</v>
      </c>
      <c r="N21" s="11">
        <f t="shared" si="3"/>
        <v>0</v>
      </c>
      <c r="O21" s="101"/>
      <c r="P21" s="11">
        <f t="shared" si="4"/>
        <v>0</v>
      </c>
      <c r="Q21" s="11">
        <f t="shared" si="51"/>
        <v>0</v>
      </c>
      <c r="R21" s="11">
        <f t="shared" si="5"/>
        <v>0</v>
      </c>
      <c r="S21" s="101"/>
      <c r="T21" s="11">
        <f t="shared" si="6"/>
        <v>0</v>
      </c>
      <c r="U21" s="11">
        <f t="shared" si="52"/>
        <v>0</v>
      </c>
      <c r="V21" s="11">
        <f t="shared" si="7"/>
        <v>0</v>
      </c>
      <c r="W21" s="11"/>
      <c r="X21" s="11">
        <f t="shared" si="8"/>
        <v>0</v>
      </c>
      <c r="Y21" s="11">
        <f t="shared" si="53"/>
        <v>0</v>
      </c>
      <c r="Z21" s="11">
        <f t="shared" si="9"/>
        <v>0</v>
      </c>
      <c r="AA21" s="11">
        <f t="shared" si="54"/>
        <v>8911.84</v>
      </c>
      <c r="AB21" s="11">
        <f t="shared" si="10"/>
        <v>12.465534528136359</v>
      </c>
      <c r="AC21" s="11">
        <f t="shared" si="55"/>
        <v>69957.944000000003</v>
      </c>
      <c r="AD21" s="11">
        <f t="shared" si="11"/>
        <v>8.7215443026630179</v>
      </c>
      <c r="AE21" s="11"/>
      <c r="AF21" s="11">
        <f t="shared" si="12"/>
        <v>0</v>
      </c>
      <c r="AG21" s="11">
        <f t="shared" si="85"/>
        <v>0</v>
      </c>
      <c r="AH21" s="11">
        <f t="shared" si="13"/>
        <v>0</v>
      </c>
      <c r="AI21" s="11"/>
      <c r="AJ21" s="11">
        <f t="shared" si="14"/>
        <v>0</v>
      </c>
      <c r="AK21" s="11">
        <f t="shared" si="86"/>
        <v>0</v>
      </c>
      <c r="AL21" s="11">
        <f t="shared" si="15"/>
        <v>0</v>
      </c>
      <c r="AM21" s="11">
        <f t="shared" si="56"/>
        <v>0</v>
      </c>
      <c r="AN21" s="11">
        <f t="shared" si="16"/>
        <v>0</v>
      </c>
      <c r="AO21" s="11">
        <f t="shared" si="87"/>
        <v>0</v>
      </c>
      <c r="AP21" s="11">
        <f t="shared" si="17"/>
        <v>0</v>
      </c>
      <c r="AQ21" s="101">
        <v>27720</v>
      </c>
      <c r="AR21" s="11">
        <f t="shared" si="18"/>
        <v>38.773655846597322</v>
      </c>
      <c r="AS21" s="11">
        <f t="shared" si="57"/>
        <v>310550</v>
      </c>
      <c r="AT21" s="11">
        <f t="shared" si="19"/>
        <v>38.715768765188422</v>
      </c>
      <c r="AU21" s="101"/>
      <c r="AV21" s="11" t="e">
        <f t="shared" si="20"/>
        <v>#DIV/0!</v>
      </c>
      <c r="AW21" s="11">
        <f t="shared" si="58"/>
        <v>46855</v>
      </c>
      <c r="AX21" s="11" t="e">
        <f t="shared" si="21"/>
        <v>#DIV/0!</v>
      </c>
      <c r="AY21" s="101">
        <v>12250</v>
      </c>
      <c r="AZ21" s="11">
        <f t="shared" si="22"/>
        <v>17.134822659481138</v>
      </c>
      <c r="BA21" s="11">
        <f t="shared" si="59"/>
        <v>29375</v>
      </c>
      <c r="BB21" s="11">
        <f t="shared" si="23"/>
        <v>3.6621339799626784</v>
      </c>
      <c r="BC21" s="101"/>
      <c r="BD21" s="11">
        <f t="shared" si="60"/>
        <v>0</v>
      </c>
      <c r="BE21" s="11">
        <f t="shared" si="61"/>
        <v>10265</v>
      </c>
      <c r="BF21" s="11">
        <f t="shared" si="62"/>
        <v>1.2797210316363197</v>
      </c>
      <c r="BG21" s="101"/>
      <c r="BH21" s="11">
        <f t="shared" si="63"/>
        <v>0</v>
      </c>
      <c r="BI21" s="11">
        <f t="shared" si="64"/>
        <v>12215</v>
      </c>
      <c r="BJ21" s="11">
        <f t="shared" si="65"/>
        <v>1.522824393710438</v>
      </c>
      <c r="BK21" s="101"/>
      <c r="BL21" s="11">
        <f t="shared" si="66"/>
        <v>0</v>
      </c>
      <c r="BM21" s="11">
        <f t="shared" si="67"/>
        <v>56590</v>
      </c>
      <c r="BN21" s="11">
        <f t="shared" si="68"/>
        <v>7.0549842357817178</v>
      </c>
      <c r="BO21" s="101"/>
      <c r="BP21" s="11">
        <f t="shared" si="24"/>
        <v>0</v>
      </c>
      <c r="BQ21" s="11">
        <f t="shared" si="69"/>
        <v>122500</v>
      </c>
      <c r="BR21" s="11">
        <f t="shared" si="25"/>
        <v>15.271877873886913</v>
      </c>
      <c r="BS21" s="101">
        <v>19235</v>
      </c>
      <c r="BT21" s="11">
        <f t="shared" si="26"/>
        <v>26.905168477968957</v>
      </c>
      <c r="BU21" s="11">
        <f t="shared" si="70"/>
        <v>77430</v>
      </c>
      <c r="BV21" s="11">
        <f t="shared" si="27"/>
        <v>9.6530735002046022</v>
      </c>
      <c r="BW21" s="101"/>
      <c r="BX21" s="11">
        <f t="shared" si="28"/>
        <v>0</v>
      </c>
      <c r="BY21" s="11">
        <f t="shared" si="71"/>
        <v>16190</v>
      </c>
      <c r="BZ21" s="11">
        <f t="shared" si="29"/>
        <v>2.0183812471692173</v>
      </c>
      <c r="CA21" s="101"/>
      <c r="CB21" s="11">
        <f t="shared" si="30"/>
        <v>0</v>
      </c>
      <c r="CC21" s="11">
        <f t="shared" si="72"/>
        <v>7765</v>
      </c>
      <c r="CD21" s="11">
        <f t="shared" si="31"/>
        <v>0.96805005461821947</v>
      </c>
      <c r="CE21" s="101"/>
      <c r="CF21" s="11">
        <f t="shared" si="32"/>
        <v>0</v>
      </c>
      <c r="CG21" s="11">
        <f t="shared" si="73"/>
        <v>0</v>
      </c>
      <c r="CH21" s="11">
        <f t="shared" si="33"/>
        <v>0</v>
      </c>
      <c r="CI21" s="101"/>
      <c r="CJ21" s="11">
        <f t="shared" si="34"/>
        <v>0</v>
      </c>
      <c r="CK21" s="11">
        <f t="shared" si="74"/>
        <v>0</v>
      </c>
      <c r="CL21" s="11">
        <f t="shared" si="35"/>
        <v>0</v>
      </c>
      <c r="CM21" s="101"/>
      <c r="CN21" s="11">
        <f t="shared" si="36"/>
        <v>0</v>
      </c>
      <c r="CO21" s="11">
        <f t="shared" si="75"/>
        <v>7670</v>
      </c>
      <c r="CP21" s="11">
        <f t="shared" si="37"/>
        <v>0.95620655749153161</v>
      </c>
      <c r="CQ21" s="101">
        <v>3375</v>
      </c>
      <c r="CR21" s="11">
        <f t="shared" si="38"/>
        <v>4.7208184878162323</v>
      </c>
      <c r="CS21" s="11">
        <f t="shared" si="76"/>
        <v>34765</v>
      </c>
      <c r="CT21" s="11">
        <f t="shared" si="39"/>
        <v>4.3340966064137021</v>
      </c>
      <c r="CU21" s="101">
        <f t="shared" si="40"/>
        <v>62580</v>
      </c>
      <c r="CV21" s="11">
        <f t="shared" si="41"/>
        <v>87.534465471863641</v>
      </c>
      <c r="CW21" s="11">
        <f t="shared" si="77"/>
        <v>732170</v>
      </c>
      <c r="CX21" s="11">
        <f t="shared" si="42"/>
        <v>91.278455697336994</v>
      </c>
      <c r="CY21" s="101"/>
      <c r="CZ21" s="17">
        <f t="shared" si="43"/>
        <v>0</v>
      </c>
      <c r="DA21" s="11">
        <f t="shared" si="78"/>
        <v>0</v>
      </c>
      <c r="DB21" s="11">
        <f t="shared" si="44"/>
        <v>0</v>
      </c>
      <c r="DC21" s="11">
        <v>0</v>
      </c>
      <c r="DD21" s="11">
        <f t="shared" si="45"/>
        <v>0</v>
      </c>
      <c r="DE21" s="11">
        <f t="shared" si="79"/>
        <v>0</v>
      </c>
      <c r="DF21" s="11">
        <f t="shared" si="46"/>
        <v>0</v>
      </c>
      <c r="DG21" s="11">
        <f t="shared" si="80"/>
        <v>71491.839999999997</v>
      </c>
      <c r="DH21" s="11">
        <f t="shared" si="81"/>
        <v>802127.9439999999</v>
      </c>
      <c r="DI21" s="11">
        <f t="shared" si="47"/>
        <v>1.560820889005327</v>
      </c>
      <c r="DJ21" s="11">
        <f t="shared" si="48"/>
        <v>1.2975490328978123</v>
      </c>
      <c r="DK21" s="498">
        <f t="shared" si="82"/>
        <v>0.73192713326941516</v>
      </c>
      <c r="DL21" s="499">
        <f t="shared" si="83"/>
        <v>0.84432167392818602</v>
      </c>
      <c r="DM21" s="6" t="str">
        <f>+Efficiency1!D59</f>
        <v>RC BR</v>
      </c>
    </row>
    <row r="22" spans="1:117">
      <c r="A22" s="18">
        <f>+Chem!A21</f>
        <v>45913</v>
      </c>
      <c r="B22" s="6" t="str">
        <f>+Chem!B21</f>
        <v>Napkin</v>
      </c>
      <c r="C22" s="6" t="str">
        <f>+Chem!C21</f>
        <v>15,5/17</v>
      </c>
      <c r="D22" s="9">
        <f>+Chem!D21</f>
        <v>53.956999999999994</v>
      </c>
      <c r="E22" s="7">
        <f>+Chem!E21</f>
        <v>55.234000000000002</v>
      </c>
      <c r="F22" s="7">
        <f t="shared" si="84"/>
        <v>673.42100000000005</v>
      </c>
      <c r="G22" s="101">
        <f>40*G7</f>
        <v>8911.84</v>
      </c>
      <c r="H22" s="11">
        <f t="shared" si="0"/>
        <v>13.365720391068322</v>
      </c>
      <c r="I22" s="9">
        <f t="shared" si="49"/>
        <v>78869.784</v>
      </c>
      <c r="J22" s="11">
        <f t="shared" si="1"/>
        <v>9.0779638248400829</v>
      </c>
      <c r="K22" s="101"/>
      <c r="L22" s="11">
        <f t="shared" si="2"/>
        <v>0</v>
      </c>
      <c r="M22" s="11">
        <f t="shared" si="50"/>
        <v>0</v>
      </c>
      <c r="N22" s="11">
        <f t="shared" si="3"/>
        <v>0</v>
      </c>
      <c r="O22" s="101"/>
      <c r="P22" s="11">
        <f t="shared" si="4"/>
        <v>0</v>
      </c>
      <c r="Q22" s="11">
        <f t="shared" si="51"/>
        <v>0</v>
      </c>
      <c r="R22" s="11">
        <f t="shared" si="5"/>
        <v>0</v>
      </c>
      <c r="S22" s="101"/>
      <c r="T22" s="11">
        <f t="shared" si="6"/>
        <v>0</v>
      </c>
      <c r="U22" s="11">
        <f t="shared" si="52"/>
        <v>0</v>
      </c>
      <c r="V22" s="11">
        <f t="shared" si="7"/>
        <v>0</v>
      </c>
      <c r="W22" s="11"/>
      <c r="X22" s="11">
        <f t="shared" si="8"/>
        <v>0</v>
      </c>
      <c r="Y22" s="11">
        <f t="shared" si="53"/>
        <v>0</v>
      </c>
      <c r="Z22" s="11">
        <f t="shared" si="9"/>
        <v>0</v>
      </c>
      <c r="AA22" s="11">
        <f t="shared" si="54"/>
        <v>8911.84</v>
      </c>
      <c r="AB22" s="11">
        <f t="shared" si="10"/>
        <v>13.365720391068322</v>
      </c>
      <c r="AC22" s="11">
        <f t="shared" si="55"/>
        <v>78869.784</v>
      </c>
      <c r="AD22" s="11">
        <f t="shared" si="11"/>
        <v>9.0779638248400829</v>
      </c>
      <c r="AE22" s="11"/>
      <c r="AF22" s="11">
        <f t="shared" si="12"/>
        <v>0</v>
      </c>
      <c r="AG22" s="11">
        <f t="shared" si="85"/>
        <v>0</v>
      </c>
      <c r="AH22" s="11">
        <f t="shared" si="13"/>
        <v>0</v>
      </c>
      <c r="AI22" s="11"/>
      <c r="AJ22" s="11">
        <f t="shared" si="14"/>
        <v>0</v>
      </c>
      <c r="AK22" s="11">
        <f t="shared" si="86"/>
        <v>0</v>
      </c>
      <c r="AL22" s="11">
        <f t="shared" si="15"/>
        <v>0</v>
      </c>
      <c r="AM22" s="11">
        <f t="shared" si="56"/>
        <v>0</v>
      </c>
      <c r="AN22" s="11">
        <f t="shared" si="16"/>
        <v>0</v>
      </c>
      <c r="AO22" s="11">
        <f t="shared" si="87"/>
        <v>0</v>
      </c>
      <c r="AP22" s="11">
        <f t="shared" si="17"/>
        <v>0</v>
      </c>
      <c r="AQ22" s="101">
        <v>25345</v>
      </c>
      <c r="AR22" s="11">
        <f t="shared" si="18"/>
        <v>38.011699414669323</v>
      </c>
      <c r="AS22" s="11">
        <f t="shared" si="57"/>
        <v>335895</v>
      </c>
      <c r="AT22" s="11">
        <f t="shared" si="19"/>
        <v>38.661734625070856</v>
      </c>
      <c r="AU22" s="101"/>
      <c r="AV22" s="11" t="e">
        <f t="shared" si="20"/>
        <v>#DIV/0!</v>
      </c>
      <c r="AW22" s="11">
        <f t="shared" si="58"/>
        <v>46855</v>
      </c>
      <c r="AX22" s="11" t="e">
        <f t="shared" si="21"/>
        <v>#DIV/0!</v>
      </c>
      <c r="AY22" s="101">
        <v>3190</v>
      </c>
      <c r="AZ22" s="11">
        <f t="shared" si="22"/>
        <v>4.7842699204101455</v>
      </c>
      <c r="BA22" s="11">
        <f t="shared" si="59"/>
        <v>32565</v>
      </c>
      <c r="BB22" s="11">
        <f t="shared" si="23"/>
        <v>3.748252841112349</v>
      </c>
      <c r="BC22" s="101"/>
      <c r="BD22" s="11">
        <f t="shared" si="60"/>
        <v>0</v>
      </c>
      <c r="BE22" s="11">
        <f t="shared" si="61"/>
        <v>10265</v>
      </c>
      <c r="BF22" s="11">
        <f t="shared" si="62"/>
        <v>1.1815082270541459</v>
      </c>
      <c r="BG22" s="101"/>
      <c r="BH22" s="11">
        <f t="shared" si="63"/>
        <v>0</v>
      </c>
      <c r="BI22" s="11">
        <f t="shared" si="64"/>
        <v>12215</v>
      </c>
      <c r="BJ22" s="11">
        <f t="shared" si="65"/>
        <v>1.405954504965065</v>
      </c>
      <c r="BK22" s="101">
        <v>2210</v>
      </c>
      <c r="BL22" s="11">
        <f t="shared" si="66"/>
        <v>3.3144942081838309</v>
      </c>
      <c r="BM22" s="11">
        <f t="shared" si="67"/>
        <v>58800</v>
      </c>
      <c r="BN22" s="11">
        <f t="shared" si="68"/>
        <v>6.7679185339292527</v>
      </c>
      <c r="BO22" s="101"/>
      <c r="BP22" s="11">
        <f t="shared" si="24"/>
        <v>0</v>
      </c>
      <c r="BQ22" s="11">
        <f t="shared" si="69"/>
        <v>122500</v>
      </c>
      <c r="BR22" s="11">
        <f t="shared" si="25"/>
        <v>14.099830279019276</v>
      </c>
      <c r="BS22" s="101">
        <v>18015</v>
      </c>
      <c r="BT22" s="11">
        <f t="shared" si="26"/>
        <v>27.018376995670462</v>
      </c>
      <c r="BU22" s="11">
        <f t="shared" si="70"/>
        <v>95445</v>
      </c>
      <c r="BV22" s="11">
        <f t="shared" si="27"/>
        <v>10.985782048824447</v>
      </c>
      <c r="BW22" s="101"/>
      <c r="BX22" s="11">
        <f t="shared" si="28"/>
        <v>0</v>
      </c>
      <c r="BY22" s="11">
        <f t="shared" si="71"/>
        <v>16190</v>
      </c>
      <c r="BZ22" s="11">
        <f t="shared" si="29"/>
        <v>1.863479609937323</v>
      </c>
      <c r="CA22" s="101">
        <v>5880</v>
      </c>
      <c r="CB22" s="11">
        <f t="shared" si="30"/>
        <v>8.8186542733578861</v>
      </c>
      <c r="CC22" s="11">
        <f t="shared" si="72"/>
        <v>13645</v>
      </c>
      <c r="CD22" s="11">
        <f t="shared" si="31"/>
        <v>1.5705484420997389</v>
      </c>
      <c r="CE22" s="101"/>
      <c r="CF22" s="11">
        <f t="shared" si="32"/>
        <v>0</v>
      </c>
      <c r="CG22" s="11">
        <f t="shared" si="73"/>
        <v>0</v>
      </c>
      <c r="CH22" s="11">
        <f t="shared" si="33"/>
        <v>0</v>
      </c>
      <c r="CI22" s="101"/>
      <c r="CJ22" s="11">
        <f t="shared" si="34"/>
        <v>0</v>
      </c>
      <c r="CK22" s="11">
        <f t="shared" si="74"/>
        <v>0</v>
      </c>
      <c r="CL22" s="11">
        <f t="shared" si="35"/>
        <v>0</v>
      </c>
      <c r="CM22" s="101"/>
      <c r="CN22" s="11">
        <f t="shared" si="36"/>
        <v>0</v>
      </c>
      <c r="CO22" s="11">
        <f t="shared" si="75"/>
        <v>7670</v>
      </c>
      <c r="CP22" s="11">
        <f t="shared" si="37"/>
        <v>0.88282202644961505</v>
      </c>
      <c r="CQ22" s="101">
        <v>3125</v>
      </c>
      <c r="CR22" s="11">
        <f t="shared" si="38"/>
        <v>4.6867847966400333</v>
      </c>
      <c r="CS22" s="11">
        <f t="shared" si="76"/>
        <v>37890</v>
      </c>
      <c r="CT22" s="11">
        <f t="shared" si="39"/>
        <v>4.3611638307921661</v>
      </c>
      <c r="CU22" s="101">
        <f t="shared" si="40"/>
        <v>57765</v>
      </c>
      <c r="CV22" s="11">
        <f t="shared" si="41"/>
        <v>86.634279608931692</v>
      </c>
      <c r="CW22" s="11">
        <f t="shared" si="77"/>
        <v>789935</v>
      </c>
      <c r="CX22" s="11">
        <f t="shared" si="42"/>
        <v>90.922036175159931</v>
      </c>
      <c r="CY22" s="101"/>
      <c r="CZ22" s="17">
        <f t="shared" si="43"/>
        <v>0</v>
      </c>
      <c r="DA22" s="11">
        <f t="shared" si="78"/>
        <v>0</v>
      </c>
      <c r="DB22" s="11">
        <f t="shared" si="44"/>
        <v>0</v>
      </c>
      <c r="DC22" s="11">
        <v>0</v>
      </c>
      <c r="DD22" s="11">
        <f t="shared" si="45"/>
        <v>0</v>
      </c>
      <c r="DE22" s="11">
        <f t="shared" si="79"/>
        <v>0</v>
      </c>
      <c r="DF22" s="11">
        <f t="shared" si="46"/>
        <v>0</v>
      </c>
      <c r="DG22" s="11">
        <f t="shared" si="80"/>
        <v>66676.84</v>
      </c>
      <c r="DH22" s="11">
        <f t="shared" si="81"/>
        <v>868804.78399999987</v>
      </c>
      <c r="DI22" s="11">
        <f t="shared" si="47"/>
        <v>1.2071702212405402</v>
      </c>
      <c r="DJ22" s="11">
        <f t="shared" si="48"/>
        <v>1.2901361614799653</v>
      </c>
      <c r="DK22" s="498">
        <f t="shared" si="82"/>
        <v>0.95618454081191029</v>
      </c>
      <c r="DL22" s="499">
        <f t="shared" si="83"/>
        <v>0.85250178812180744</v>
      </c>
      <c r="DM22" s="6" t="str">
        <f>+Efficiency1!D64</f>
        <v>RC BR</v>
      </c>
    </row>
    <row r="23" spans="1:117">
      <c r="A23" s="18">
        <f>+Chem!A22</f>
        <v>45914</v>
      </c>
      <c r="B23" s="6" t="str">
        <f>+Chem!B22</f>
        <v>Napkin</v>
      </c>
      <c r="C23" s="6" t="str">
        <f>+Chem!C22</f>
        <v>17</v>
      </c>
      <c r="D23" s="9">
        <f>+Chem!D22</f>
        <v>53.686999999999998</v>
      </c>
      <c r="E23" s="7">
        <f>+Chem!E22</f>
        <v>53.616</v>
      </c>
      <c r="F23" s="7">
        <f t="shared" si="84"/>
        <v>727.03700000000003</v>
      </c>
      <c r="G23" s="101">
        <f>40*G7</f>
        <v>8911.84</v>
      </c>
      <c r="H23" s="11">
        <f t="shared" si="0"/>
        <v>13.85809257471562</v>
      </c>
      <c r="I23" s="9">
        <f t="shared" si="49"/>
        <v>87781.623999999996</v>
      </c>
      <c r="J23" s="11">
        <f t="shared" si="1"/>
        <v>9.4073986078662255</v>
      </c>
      <c r="K23" s="101"/>
      <c r="L23" s="11">
        <f t="shared" si="2"/>
        <v>0</v>
      </c>
      <c r="M23" s="11">
        <f t="shared" si="50"/>
        <v>0</v>
      </c>
      <c r="N23" s="11">
        <f t="shared" si="3"/>
        <v>0</v>
      </c>
      <c r="O23" s="101"/>
      <c r="P23" s="11">
        <f t="shared" si="4"/>
        <v>0</v>
      </c>
      <c r="Q23" s="11">
        <f t="shared" si="51"/>
        <v>0</v>
      </c>
      <c r="R23" s="11">
        <f t="shared" si="5"/>
        <v>0</v>
      </c>
      <c r="S23" s="101"/>
      <c r="T23" s="11">
        <f t="shared" si="6"/>
        <v>0</v>
      </c>
      <c r="U23" s="11">
        <f t="shared" si="52"/>
        <v>0</v>
      </c>
      <c r="V23" s="11">
        <f t="shared" si="7"/>
        <v>0</v>
      </c>
      <c r="W23" s="11"/>
      <c r="X23" s="11">
        <f t="shared" si="8"/>
        <v>0</v>
      </c>
      <c r="Y23" s="11">
        <f t="shared" si="53"/>
        <v>0</v>
      </c>
      <c r="Z23" s="11">
        <f t="shared" si="9"/>
        <v>0</v>
      </c>
      <c r="AA23" s="11">
        <f t="shared" si="54"/>
        <v>8911.84</v>
      </c>
      <c r="AB23" s="11">
        <f t="shared" si="10"/>
        <v>13.85809257471562</v>
      </c>
      <c r="AC23" s="11">
        <f t="shared" si="55"/>
        <v>87781.623999999996</v>
      </c>
      <c r="AD23" s="11">
        <f t="shared" si="11"/>
        <v>9.4073986078662255</v>
      </c>
      <c r="AE23" s="11"/>
      <c r="AF23" s="11">
        <f t="shared" si="12"/>
        <v>0</v>
      </c>
      <c r="AG23" s="11">
        <f t="shared" si="85"/>
        <v>0</v>
      </c>
      <c r="AH23" s="11">
        <f t="shared" si="13"/>
        <v>0</v>
      </c>
      <c r="AI23" s="11"/>
      <c r="AJ23" s="11">
        <f t="shared" si="14"/>
        <v>0</v>
      </c>
      <c r="AK23" s="11">
        <f t="shared" si="86"/>
        <v>0</v>
      </c>
      <c r="AL23" s="11">
        <f t="shared" si="15"/>
        <v>0</v>
      </c>
      <c r="AM23" s="11">
        <f t="shared" si="56"/>
        <v>0</v>
      </c>
      <c r="AN23" s="11">
        <f t="shared" si="16"/>
        <v>0</v>
      </c>
      <c r="AO23" s="11">
        <f t="shared" si="87"/>
        <v>0</v>
      </c>
      <c r="AP23" s="11">
        <f t="shared" si="17"/>
        <v>0</v>
      </c>
      <c r="AQ23" s="101">
        <v>24320</v>
      </c>
      <c r="AR23" s="11">
        <f t="shared" si="18"/>
        <v>37.818094963226876</v>
      </c>
      <c r="AS23" s="11">
        <f t="shared" si="57"/>
        <v>360215</v>
      </c>
      <c r="AT23" s="11">
        <f t="shared" si="19"/>
        <v>38.603593042805095</v>
      </c>
      <c r="AU23" s="101"/>
      <c r="AV23" s="11" t="e">
        <f t="shared" si="20"/>
        <v>#DIV/0!</v>
      </c>
      <c r="AW23" s="11">
        <f t="shared" si="58"/>
        <v>46855</v>
      </c>
      <c r="AX23" s="11" t="e">
        <f t="shared" si="21"/>
        <v>#DIV/0!</v>
      </c>
      <c r="AY23" s="101">
        <v>0</v>
      </c>
      <c r="AZ23" s="11">
        <f t="shared" si="22"/>
        <v>0</v>
      </c>
      <c r="BA23" s="11">
        <f t="shared" si="59"/>
        <v>32565</v>
      </c>
      <c r="BB23" s="11">
        <f t="shared" si="23"/>
        <v>3.489932422133859</v>
      </c>
      <c r="BC23" s="101"/>
      <c r="BD23" s="11">
        <f t="shared" si="60"/>
        <v>0</v>
      </c>
      <c r="BE23" s="11">
        <f t="shared" si="61"/>
        <v>10265</v>
      </c>
      <c r="BF23" s="11">
        <f t="shared" si="62"/>
        <v>1.1000815695748214</v>
      </c>
      <c r="BG23" s="101"/>
      <c r="BH23" s="11">
        <f t="shared" si="63"/>
        <v>0</v>
      </c>
      <c r="BI23" s="11">
        <f t="shared" si="64"/>
        <v>12215</v>
      </c>
      <c r="BJ23" s="11">
        <f t="shared" si="65"/>
        <v>1.3090595589241543</v>
      </c>
      <c r="BK23" s="101">
        <v>3290</v>
      </c>
      <c r="BL23" s="11">
        <f t="shared" si="66"/>
        <v>5.1160169584299524</v>
      </c>
      <c r="BM23" s="11">
        <f t="shared" si="67"/>
        <v>62090</v>
      </c>
      <c r="BN23" s="11">
        <f t="shared" si="68"/>
        <v>6.6540735172820913</v>
      </c>
      <c r="BO23" s="101"/>
      <c r="BP23" s="11">
        <f t="shared" si="24"/>
        <v>0</v>
      </c>
      <c r="BQ23" s="11">
        <f t="shared" si="69"/>
        <v>122500</v>
      </c>
      <c r="BR23" s="11">
        <f t="shared" si="25"/>
        <v>13.128104459124756</v>
      </c>
      <c r="BS23" s="101">
        <v>17140</v>
      </c>
      <c r="BT23" s="11">
        <f t="shared" si="26"/>
        <v>26.653048835103156</v>
      </c>
      <c r="BU23" s="11">
        <f t="shared" si="70"/>
        <v>112585</v>
      </c>
      <c r="BV23" s="11">
        <f t="shared" si="27"/>
        <v>12.065531759433149</v>
      </c>
      <c r="BW23" s="101"/>
      <c r="BX23" s="11">
        <f t="shared" si="28"/>
        <v>0</v>
      </c>
      <c r="BY23" s="11">
        <f t="shared" si="71"/>
        <v>16190</v>
      </c>
      <c r="BZ23" s="11">
        <f t="shared" si="29"/>
        <v>1.7350531525977944</v>
      </c>
      <c r="CA23" s="101">
        <v>7660</v>
      </c>
      <c r="CB23" s="11">
        <f t="shared" si="30"/>
        <v>11.911455897134783</v>
      </c>
      <c r="CC23" s="11">
        <f t="shared" si="72"/>
        <v>21305</v>
      </c>
      <c r="CD23" s="11">
        <f t="shared" si="31"/>
        <v>2.2832184938910443</v>
      </c>
      <c r="CE23" s="101"/>
      <c r="CF23" s="11">
        <f t="shared" si="32"/>
        <v>0</v>
      </c>
      <c r="CG23" s="11">
        <f t="shared" si="73"/>
        <v>0</v>
      </c>
      <c r="CH23" s="11">
        <f t="shared" si="33"/>
        <v>0</v>
      </c>
      <c r="CI23" s="101"/>
      <c r="CJ23" s="11">
        <f t="shared" si="34"/>
        <v>0</v>
      </c>
      <c r="CK23" s="11">
        <f t="shared" si="74"/>
        <v>0</v>
      </c>
      <c r="CL23" s="11">
        <f t="shared" si="35"/>
        <v>0</v>
      </c>
      <c r="CM23" s="101"/>
      <c r="CN23" s="11">
        <f t="shared" si="36"/>
        <v>0</v>
      </c>
      <c r="CO23" s="11">
        <f t="shared" si="75"/>
        <v>7670</v>
      </c>
      <c r="CP23" s="11">
        <f t="shared" si="37"/>
        <v>0.82198009144070927</v>
      </c>
      <c r="CQ23" s="101">
        <v>2986</v>
      </c>
      <c r="CR23" s="11">
        <f t="shared" si="38"/>
        <v>4.6432907713896157</v>
      </c>
      <c r="CS23" s="11">
        <f t="shared" si="76"/>
        <v>40876</v>
      </c>
      <c r="CT23" s="11">
        <f t="shared" si="39"/>
        <v>4.3806073295606822</v>
      </c>
      <c r="CU23" s="101">
        <f t="shared" si="40"/>
        <v>55396</v>
      </c>
      <c r="CV23" s="11">
        <f t="shared" si="41"/>
        <v>86.141907425284387</v>
      </c>
      <c r="CW23" s="11">
        <f t="shared" si="77"/>
        <v>845331</v>
      </c>
      <c r="CX23" s="11">
        <f t="shared" si="42"/>
        <v>90.592601392133787</v>
      </c>
      <c r="CY23" s="101"/>
      <c r="CZ23" s="17">
        <f t="shared" si="43"/>
        <v>0</v>
      </c>
      <c r="DA23" s="11">
        <f t="shared" si="78"/>
        <v>0</v>
      </c>
      <c r="DB23" s="11">
        <f t="shared" si="44"/>
        <v>0</v>
      </c>
      <c r="DC23" s="11">
        <v>0</v>
      </c>
      <c r="DD23" s="11">
        <f t="shared" si="45"/>
        <v>0</v>
      </c>
      <c r="DE23" s="11">
        <f t="shared" si="79"/>
        <v>0</v>
      </c>
      <c r="DF23" s="11">
        <f t="shared" si="46"/>
        <v>0</v>
      </c>
      <c r="DG23" s="11">
        <f t="shared" si="80"/>
        <v>64307.839999999997</v>
      </c>
      <c r="DH23" s="11">
        <f t="shared" si="81"/>
        <v>933112.62399999984</v>
      </c>
      <c r="DI23" s="11">
        <f t="shared" si="47"/>
        <v>1.199415099970158</v>
      </c>
      <c r="DJ23" s="11">
        <f t="shared" si="48"/>
        <v>1.2834458548877152</v>
      </c>
      <c r="DK23" s="498">
        <f t="shared" si="82"/>
        <v>0.96786771608058342</v>
      </c>
      <c r="DL23" s="499">
        <f t="shared" si="83"/>
        <v>0.86006191657469089</v>
      </c>
      <c r="DM23" s="6" t="str">
        <f>+Efficiency1!D67</f>
        <v>RC BR</v>
      </c>
    </row>
    <row r="24" spans="1:117">
      <c r="A24" s="18">
        <f>+Chem!A23</f>
        <v>45915</v>
      </c>
      <c r="B24" s="6" t="str">
        <f>+Chem!B23</f>
        <v>Napkin</v>
      </c>
      <c r="C24" s="6" t="str">
        <f>+Chem!C23</f>
        <v>17/19</v>
      </c>
      <c r="D24" s="9">
        <f>+Chem!D23</f>
        <v>56.930000000000007</v>
      </c>
      <c r="E24" s="7">
        <f>+Chem!E23</f>
        <v>52.460999999999999</v>
      </c>
      <c r="F24" s="7">
        <f t="shared" si="84"/>
        <v>779.49800000000005</v>
      </c>
      <c r="G24" s="101">
        <f>8*G7</f>
        <v>1782.3679999999999</v>
      </c>
      <c r="H24" s="11">
        <f t="shared" si="0"/>
        <v>2.334856501733201</v>
      </c>
      <c r="I24" s="9">
        <f t="shared" si="49"/>
        <v>89563.991999999998</v>
      </c>
      <c r="J24" s="11">
        <f t="shared" si="1"/>
        <v>8.87255363909102</v>
      </c>
      <c r="K24" s="101"/>
      <c r="L24" s="11">
        <f t="shared" si="2"/>
        <v>0</v>
      </c>
      <c r="M24" s="11">
        <f t="shared" si="50"/>
        <v>0</v>
      </c>
      <c r="N24" s="11">
        <f t="shared" si="3"/>
        <v>0</v>
      </c>
      <c r="O24" s="101"/>
      <c r="P24" s="11">
        <f t="shared" si="4"/>
        <v>0</v>
      </c>
      <c r="Q24" s="11">
        <f t="shared" si="51"/>
        <v>0</v>
      </c>
      <c r="R24" s="11">
        <f t="shared" si="5"/>
        <v>0</v>
      </c>
      <c r="S24" s="101"/>
      <c r="T24" s="11">
        <f t="shared" si="6"/>
        <v>0</v>
      </c>
      <c r="U24" s="11">
        <f t="shared" si="52"/>
        <v>0</v>
      </c>
      <c r="V24" s="11">
        <f t="shared" si="7"/>
        <v>0</v>
      </c>
      <c r="W24" s="11"/>
      <c r="X24" s="11">
        <f t="shared" si="8"/>
        <v>0</v>
      </c>
      <c r="Y24" s="11">
        <f t="shared" si="53"/>
        <v>0</v>
      </c>
      <c r="Z24" s="11">
        <f t="shared" si="9"/>
        <v>0</v>
      </c>
      <c r="AA24" s="11">
        <f t="shared" si="54"/>
        <v>1782.3679999999999</v>
      </c>
      <c r="AB24" s="11">
        <f t="shared" si="10"/>
        <v>2.334856501733201</v>
      </c>
      <c r="AC24" s="11">
        <f t="shared" si="55"/>
        <v>89563.991999999998</v>
      </c>
      <c r="AD24" s="11">
        <f t="shared" si="11"/>
        <v>8.87255363909102</v>
      </c>
      <c r="AE24" s="11"/>
      <c r="AF24" s="11">
        <f t="shared" si="12"/>
        <v>0</v>
      </c>
      <c r="AG24" s="11">
        <f t="shared" si="85"/>
        <v>0</v>
      </c>
      <c r="AH24" s="11">
        <f t="shared" si="13"/>
        <v>0</v>
      </c>
      <c r="AI24" s="11"/>
      <c r="AJ24" s="11">
        <f t="shared" si="14"/>
        <v>0</v>
      </c>
      <c r="AK24" s="11">
        <f t="shared" si="86"/>
        <v>0</v>
      </c>
      <c r="AL24" s="11">
        <f t="shared" si="15"/>
        <v>0</v>
      </c>
      <c r="AM24" s="11">
        <f t="shared" si="56"/>
        <v>0</v>
      </c>
      <c r="AN24" s="11">
        <f t="shared" si="16"/>
        <v>0</v>
      </c>
      <c r="AO24" s="11">
        <f t="shared" si="87"/>
        <v>0</v>
      </c>
      <c r="AP24" s="11">
        <f t="shared" si="17"/>
        <v>0</v>
      </c>
      <c r="AQ24" s="101">
        <v>31380</v>
      </c>
      <c r="AR24" s="11">
        <f t="shared" si="18"/>
        <v>41.10699755852206</v>
      </c>
      <c r="AS24" s="11">
        <f t="shared" si="57"/>
        <v>391595</v>
      </c>
      <c r="AT24" s="11">
        <f t="shared" si="19"/>
        <v>38.792907336017898</v>
      </c>
      <c r="AU24" s="101"/>
      <c r="AV24" s="11" t="e">
        <f t="shared" si="20"/>
        <v>#DIV/0!</v>
      </c>
      <c r="AW24" s="11">
        <f t="shared" si="58"/>
        <v>46855</v>
      </c>
      <c r="AX24" s="11" t="e">
        <f t="shared" si="21"/>
        <v>#DIV/0!</v>
      </c>
      <c r="AY24" s="101">
        <v>2550</v>
      </c>
      <c r="AZ24" s="11">
        <f t="shared" si="22"/>
        <v>3.3404347920405115</v>
      </c>
      <c r="BA24" s="11">
        <f t="shared" si="59"/>
        <v>35115</v>
      </c>
      <c r="BB24" s="11">
        <f t="shared" si="23"/>
        <v>3.478627002653937</v>
      </c>
      <c r="BC24" s="101"/>
      <c r="BD24" s="11">
        <f t="shared" si="60"/>
        <v>0</v>
      </c>
      <c r="BE24" s="11">
        <f t="shared" si="61"/>
        <v>10265</v>
      </c>
      <c r="BF24" s="11">
        <f t="shared" si="62"/>
        <v>1.0168903939126488</v>
      </c>
      <c r="BG24" s="101"/>
      <c r="BH24" s="11">
        <f t="shared" si="63"/>
        <v>0</v>
      </c>
      <c r="BI24" s="11">
        <f t="shared" si="64"/>
        <v>12215</v>
      </c>
      <c r="BJ24" s="11">
        <f t="shared" si="65"/>
        <v>1.21006489640945</v>
      </c>
      <c r="BK24" s="101">
        <v>7620</v>
      </c>
      <c r="BL24" s="11">
        <f t="shared" si="66"/>
        <v>9.9820051432739998</v>
      </c>
      <c r="BM24" s="11">
        <f t="shared" si="67"/>
        <v>69710</v>
      </c>
      <c r="BN24" s="11">
        <f t="shared" si="68"/>
        <v>6.9057408046420603</v>
      </c>
      <c r="BO24" s="101"/>
      <c r="BP24" s="11">
        <f t="shared" si="24"/>
        <v>0</v>
      </c>
      <c r="BQ24" s="11">
        <f t="shared" si="69"/>
        <v>122500</v>
      </c>
      <c r="BR24" s="11">
        <f t="shared" si="25"/>
        <v>12.135321310696492</v>
      </c>
      <c r="BS24" s="101">
        <v>24455</v>
      </c>
      <c r="BT24" s="11">
        <f t="shared" si="26"/>
        <v>32.035424642882631</v>
      </c>
      <c r="BU24" s="11">
        <f t="shared" si="70"/>
        <v>137040</v>
      </c>
      <c r="BV24" s="11">
        <f t="shared" si="27"/>
        <v>13.575709652390589</v>
      </c>
      <c r="BW24" s="101"/>
      <c r="BX24" s="11">
        <f t="shared" si="28"/>
        <v>0</v>
      </c>
      <c r="BY24" s="11">
        <f t="shared" si="71"/>
        <v>16190</v>
      </c>
      <c r="BZ24" s="11">
        <f t="shared" si="29"/>
        <v>1.6038436899606219</v>
      </c>
      <c r="CA24" s="101">
        <v>4800</v>
      </c>
      <c r="CB24" s="11">
        <f t="shared" si="30"/>
        <v>6.287877255605669</v>
      </c>
      <c r="CC24" s="11">
        <f t="shared" si="72"/>
        <v>26105</v>
      </c>
      <c r="CD24" s="11">
        <f t="shared" si="31"/>
        <v>2.5860617372712809</v>
      </c>
      <c r="CE24" s="101"/>
      <c r="CF24" s="11">
        <f t="shared" si="32"/>
        <v>0</v>
      </c>
      <c r="CG24" s="11">
        <f t="shared" si="73"/>
        <v>0</v>
      </c>
      <c r="CH24" s="11">
        <f t="shared" si="33"/>
        <v>0</v>
      </c>
      <c r="CI24" s="101"/>
      <c r="CJ24" s="11">
        <f t="shared" si="34"/>
        <v>0</v>
      </c>
      <c r="CK24" s="11">
        <f t="shared" si="74"/>
        <v>0</v>
      </c>
      <c r="CL24" s="11">
        <f t="shared" si="35"/>
        <v>0</v>
      </c>
      <c r="CM24" s="101"/>
      <c r="CN24" s="11">
        <f t="shared" si="36"/>
        <v>0</v>
      </c>
      <c r="CO24" s="11">
        <f t="shared" si="75"/>
        <v>7670</v>
      </c>
      <c r="CP24" s="11">
        <f t="shared" si="37"/>
        <v>0.75981970982075164</v>
      </c>
      <c r="CQ24" s="101">
        <v>3750</v>
      </c>
      <c r="CR24" s="11">
        <f t="shared" si="38"/>
        <v>4.9124041059419286</v>
      </c>
      <c r="CS24" s="11">
        <f t="shared" si="76"/>
        <v>44626</v>
      </c>
      <c r="CT24" s="11">
        <f t="shared" si="39"/>
        <v>4.4208232556011557</v>
      </c>
      <c r="CU24" s="101">
        <f t="shared" si="40"/>
        <v>74555</v>
      </c>
      <c r="CV24" s="11">
        <f t="shared" si="41"/>
        <v>97.665143498266787</v>
      </c>
      <c r="CW24" s="11">
        <f t="shared" si="77"/>
        <v>919886</v>
      </c>
      <c r="CX24" s="11">
        <f t="shared" si="42"/>
        <v>91.127446360908991</v>
      </c>
      <c r="CY24" s="101"/>
      <c r="CZ24" s="17">
        <f t="shared" si="43"/>
        <v>0</v>
      </c>
      <c r="DA24" s="11">
        <f t="shared" si="78"/>
        <v>0</v>
      </c>
      <c r="DB24" s="11">
        <f t="shared" si="44"/>
        <v>0</v>
      </c>
      <c r="DC24" s="11">
        <v>0</v>
      </c>
      <c r="DD24" s="11">
        <f t="shared" si="45"/>
        <v>0</v>
      </c>
      <c r="DE24" s="11">
        <f t="shared" si="79"/>
        <v>0</v>
      </c>
      <c r="DF24" s="11">
        <f t="shared" si="46"/>
        <v>0</v>
      </c>
      <c r="DG24" s="11">
        <f t="shared" si="80"/>
        <v>76337.368000000002</v>
      </c>
      <c r="DH24" s="11">
        <f t="shared" si="81"/>
        <v>1009449.9919999999</v>
      </c>
      <c r="DI24" s="11">
        <f t="shared" si="47"/>
        <v>1.4551260555460246</v>
      </c>
      <c r="DJ24" s="11">
        <f t="shared" si="48"/>
        <v>1.2950001051959079</v>
      </c>
      <c r="DK24" s="498">
        <f t="shared" si="82"/>
        <v>0.70365501978405209</v>
      </c>
      <c r="DL24" s="499">
        <f t="shared" si="83"/>
        <v>0.84738543689109302</v>
      </c>
      <c r="DM24" s="6" t="str">
        <f>+Efficiency1!D71</f>
        <v>RC BR</v>
      </c>
    </row>
    <row r="25" spans="1:117">
      <c r="A25" s="18">
        <f>+Chem!A24</f>
        <v>45916</v>
      </c>
      <c r="B25" s="6" t="str">
        <f>+Chem!B24</f>
        <v>Napkin/Towel</v>
      </c>
      <c r="C25" s="6" t="str">
        <f>+Chem!C24</f>
        <v>19/19</v>
      </c>
      <c r="D25" s="9">
        <f>+Chem!D24</f>
        <v>60.349000000000004</v>
      </c>
      <c r="E25" s="7">
        <f>+Chem!E24</f>
        <v>61.377000000000002</v>
      </c>
      <c r="F25" s="7">
        <f t="shared" si="84"/>
        <v>840.875</v>
      </c>
      <c r="G25" s="101">
        <v>0</v>
      </c>
      <c r="H25" s="11">
        <f t="shared" si="0"/>
        <v>0</v>
      </c>
      <c r="I25" s="9">
        <f t="shared" si="49"/>
        <v>89563.991999999998</v>
      </c>
      <c r="J25" s="11">
        <f t="shared" si="1"/>
        <v>8.1906174838704722</v>
      </c>
      <c r="K25" s="101"/>
      <c r="L25" s="11">
        <f t="shared" si="2"/>
        <v>0</v>
      </c>
      <c r="M25" s="11">
        <f t="shared" si="50"/>
        <v>0</v>
      </c>
      <c r="N25" s="11">
        <f t="shared" si="3"/>
        <v>0</v>
      </c>
      <c r="O25" s="101"/>
      <c r="P25" s="11">
        <f t="shared" si="4"/>
        <v>0</v>
      </c>
      <c r="Q25" s="11">
        <f t="shared" si="51"/>
        <v>0</v>
      </c>
      <c r="R25" s="11">
        <f t="shared" si="5"/>
        <v>0</v>
      </c>
      <c r="S25" s="101"/>
      <c r="T25" s="11">
        <f t="shared" si="6"/>
        <v>0</v>
      </c>
      <c r="U25" s="11">
        <f t="shared" si="52"/>
        <v>0</v>
      </c>
      <c r="V25" s="11">
        <f t="shared" si="7"/>
        <v>0</v>
      </c>
      <c r="W25" s="101"/>
      <c r="X25" s="11">
        <f t="shared" si="8"/>
        <v>0</v>
      </c>
      <c r="Y25" s="11">
        <f t="shared" si="53"/>
        <v>0</v>
      </c>
      <c r="Z25" s="11">
        <f t="shared" si="9"/>
        <v>0</v>
      </c>
      <c r="AA25" s="11">
        <f t="shared" si="54"/>
        <v>0</v>
      </c>
      <c r="AB25" s="11">
        <f>AA25/DG25*100</f>
        <v>0</v>
      </c>
      <c r="AC25" s="11">
        <f t="shared" si="55"/>
        <v>89563.991999999998</v>
      </c>
      <c r="AD25" s="11">
        <f t="shared" si="11"/>
        <v>8.1906174838704722</v>
      </c>
      <c r="AE25" s="11"/>
      <c r="AF25" s="11">
        <f t="shared" si="12"/>
        <v>0</v>
      </c>
      <c r="AG25" s="11">
        <f t="shared" si="85"/>
        <v>0</v>
      </c>
      <c r="AH25" s="11">
        <f t="shared" si="13"/>
        <v>0</v>
      </c>
      <c r="AI25" s="11"/>
      <c r="AJ25" s="11">
        <f t="shared" si="14"/>
        <v>0</v>
      </c>
      <c r="AK25" s="11">
        <f t="shared" si="86"/>
        <v>0</v>
      </c>
      <c r="AL25" s="11">
        <f t="shared" si="15"/>
        <v>0</v>
      </c>
      <c r="AM25" s="11">
        <f t="shared" si="56"/>
        <v>0</v>
      </c>
      <c r="AN25" s="11">
        <f t="shared" si="16"/>
        <v>0</v>
      </c>
      <c r="AO25" s="11">
        <f t="shared" si="87"/>
        <v>0</v>
      </c>
      <c r="AP25" s="11">
        <f t="shared" si="17"/>
        <v>0</v>
      </c>
      <c r="AQ25" s="101">
        <v>35460</v>
      </c>
      <c r="AR25" s="11">
        <f t="shared" si="18"/>
        <v>42.191683026949853</v>
      </c>
      <c r="AS25" s="11">
        <f t="shared" si="57"/>
        <v>427055</v>
      </c>
      <c r="AT25" s="11">
        <f t="shared" si="19"/>
        <v>39.054134049477206</v>
      </c>
      <c r="AU25" s="101"/>
      <c r="AV25" s="11" t="e">
        <f t="shared" si="20"/>
        <v>#DIV/0!</v>
      </c>
      <c r="AW25" s="11">
        <f t="shared" si="58"/>
        <v>46855</v>
      </c>
      <c r="AX25" s="11" t="e">
        <f t="shared" si="21"/>
        <v>#DIV/0!</v>
      </c>
      <c r="AY25" s="101"/>
      <c r="AZ25" s="11">
        <f t="shared" si="22"/>
        <v>0</v>
      </c>
      <c r="BA25" s="11">
        <f t="shared" si="59"/>
        <v>35115</v>
      </c>
      <c r="BB25" s="11">
        <f t="shared" si="23"/>
        <v>3.2112629922314269</v>
      </c>
      <c r="BC25" s="101"/>
      <c r="BD25" s="11">
        <f t="shared" si="60"/>
        <v>0</v>
      </c>
      <c r="BE25" s="11">
        <f t="shared" si="61"/>
        <v>10265</v>
      </c>
      <c r="BF25" s="11">
        <f t="shared" si="62"/>
        <v>0.938733151509486</v>
      </c>
      <c r="BG25" s="101"/>
      <c r="BH25" s="11">
        <f t="shared" si="63"/>
        <v>0</v>
      </c>
      <c r="BI25" s="11">
        <f t="shared" si="64"/>
        <v>12215</v>
      </c>
      <c r="BJ25" s="11">
        <f t="shared" si="65"/>
        <v>1.117060442833743</v>
      </c>
      <c r="BK25" s="101">
        <v>14880</v>
      </c>
      <c r="BL25" s="11">
        <f t="shared" si="66"/>
        <v>17.704800999464574</v>
      </c>
      <c r="BM25" s="11">
        <f t="shared" si="67"/>
        <v>84590</v>
      </c>
      <c r="BN25" s="11">
        <f t="shared" si="68"/>
        <v>7.7357464477532796</v>
      </c>
      <c r="BO25" s="101"/>
      <c r="BP25" s="11">
        <f t="shared" si="24"/>
        <v>0</v>
      </c>
      <c r="BQ25" s="11">
        <f t="shared" si="69"/>
        <v>122500</v>
      </c>
      <c r="BR25" s="11">
        <f t="shared" si="25"/>
        <v>11.202611890882809</v>
      </c>
      <c r="BS25" s="101">
        <v>28155</v>
      </c>
      <c r="BT25" s="11">
        <f t="shared" si="26"/>
        <v>33.499910762091737</v>
      </c>
      <c r="BU25" s="11">
        <f t="shared" si="70"/>
        <v>165195</v>
      </c>
      <c r="BV25" s="11">
        <f t="shared" si="27"/>
        <v>15.107065071954167</v>
      </c>
      <c r="BW25" s="101"/>
      <c r="BX25" s="11">
        <f t="shared" si="28"/>
        <v>0</v>
      </c>
      <c r="BY25" s="11">
        <f t="shared" si="71"/>
        <v>16190</v>
      </c>
      <c r="BZ25" s="11">
        <f t="shared" si="29"/>
        <v>1.4805737674562667</v>
      </c>
      <c r="CA25" s="101">
        <v>1340</v>
      </c>
      <c r="CB25" s="11">
        <f t="shared" si="30"/>
        <v>1.5943839609732879</v>
      </c>
      <c r="CC25" s="11">
        <f t="shared" si="72"/>
        <v>27445</v>
      </c>
      <c r="CD25" s="11">
        <f t="shared" si="31"/>
        <v>2.5098423130226832</v>
      </c>
      <c r="CE25" s="101"/>
      <c r="CF25" s="11">
        <f t="shared" si="32"/>
        <v>0</v>
      </c>
      <c r="CG25" s="11">
        <f t="shared" si="73"/>
        <v>0</v>
      </c>
      <c r="CH25" s="11">
        <f t="shared" si="33"/>
        <v>0</v>
      </c>
      <c r="CI25" s="101"/>
      <c r="CJ25" s="11">
        <f t="shared" si="34"/>
        <v>0</v>
      </c>
      <c r="CK25" s="11">
        <f t="shared" si="74"/>
        <v>0</v>
      </c>
      <c r="CL25" s="11">
        <f t="shared" si="35"/>
        <v>0</v>
      </c>
      <c r="CM25" s="101"/>
      <c r="CN25" s="11">
        <f t="shared" si="36"/>
        <v>0</v>
      </c>
      <c r="CO25" s="11">
        <f t="shared" si="75"/>
        <v>7670</v>
      </c>
      <c r="CP25" s="11">
        <f t="shared" si="37"/>
        <v>0.70142067920874407</v>
      </c>
      <c r="CQ25" s="101">
        <v>4210</v>
      </c>
      <c r="CR25" s="11">
        <f t="shared" si="38"/>
        <v>5.0092212505205547</v>
      </c>
      <c r="CS25" s="11">
        <f t="shared" si="76"/>
        <v>48836</v>
      </c>
      <c r="CT25" s="11">
        <f t="shared" si="39"/>
        <v>4.4660469739032882</v>
      </c>
      <c r="CU25" s="101">
        <f t="shared" si="40"/>
        <v>84045</v>
      </c>
      <c r="CV25" s="11">
        <f t="shared" si="41"/>
        <v>100</v>
      </c>
      <c r="CW25" s="11">
        <f t="shared" si="77"/>
        <v>1003931</v>
      </c>
      <c r="CX25" s="11">
        <f t="shared" si="42"/>
        <v>91.809382516129546</v>
      </c>
      <c r="CY25" s="101"/>
      <c r="CZ25" s="17">
        <f t="shared" si="43"/>
        <v>0</v>
      </c>
      <c r="DA25" s="11">
        <f t="shared" si="78"/>
        <v>0</v>
      </c>
      <c r="DB25" s="11">
        <f t="shared" si="44"/>
        <v>0</v>
      </c>
      <c r="DC25" s="11">
        <v>0</v>
      </c>
      <c r="DD25" s="11">
        <f t="shared" si="45"/>
        <v>0</v>
      </c>
      <c r="DE25" s="11">
        <f t="shared" si="79"/>
        <v>0</v>
      </c>
      <c r="DF25" s="11">
        <f t="shared" si="46"/>
        <v>0</v>
      </c>
      <c r="DG25" s="11">
        <f t="shared" si="80"/>
        <v>84045</v>
      </c>
      <c r="DH25" s="11">
        <f t="shared" si="81"/>
        <v>1093494.9919999999</v>
      </c>
      <c r="DI25" s="11">
        <f t="shared" si="47"/>
        <v>1.3693240138814213</v>
      </c>
      <c r="DJ25" s="11">
        <f t="shared" si="48"/>
        <v>1.3004251428571427</v>
      </c>
      <c r="DK25" s="498">
        <f t="shared" si="82"/>
        <v>0.73028734606460821</v>
      </c>
      <c r="DL25" s="499">
        <f t="shared" si="83"/>
        <v>0.83758246333662378</v>
      </c>
      <c r="DM25" s="7" t="str">
        <f>+Efficiency1!D77</f>
        <v>RC BR</v>
      </c>
    </row>
    <row r="26" spans="1:117">
      <c r="A26" s="18">
        <f>+Chem!A25</f>
        <v>45917</v>
      </c>
      <c r="B26" s="6" t="str">
        <f>+Chem!B25</f>
        <v>Towel/Napkin</v>
      </c>
      <c r="C26" s="6" t="str">
        <f>+Chem!C25</f>
        <v>19/21/25</v>
      </c>
      <c r="D26" s="9">
        <f>+Chem!D25</f>
        <v>66.725000000000009</v>
      </c>
      <c r="E26" s="7">
        <f>+Chem!E25</f>
        <v>65.736999999999995</v>
      </c>
      <c r="F26" s="7">
        <f t="shared" si="84"/>
        <v>906.61199999999997</v>
      </c>
      <c r="G26" s="101">
        <v>0</v>
      </c>
      <c r="H26" s="11">
        <f t="shared" si="0"/>
        <v>0</v>
      </c>
      <c r="I26" s="9">
        <f t="shared" si="49"/>
        <v>89563.991999999998</v>
      </c>
      <c r="J26" s="11">
        <f t="shared" si="1"/>
        <v>7.6736359138503021</v>
      </c>
      <c r="K26" s="101"/>
      <c r="L26" s="11">
        <f t="shared" si="2"/>
        <v>0</v>
      </c>
      <c r="M26" s="11">
        <f t="shared" si="50"/>
        <v>0</v>
      </c>
      <c r="N26" s="11">
        <f t="shared" si="3"/>
        <v>0</v>
      </c>
      <c r="O26" s="101"/>
      <c r="P26" s="11">
        <f t="shared" si="4"/>
        <v>0</v>
      </c>
      <c r="Q26" s="11">
        <f t="shared" si="51"/>
        <v>0</v>
      </c>
      <c r="R26" s="11">
        <f t="shared" si="5"/>
        <v>0</v>
      </c>
      <c r="S26" s="101"/>
      <c r="T26" s="11">
        <f t="shared" si="6"/>
        <v>0</v>
      </c>
      <c r="U26" s="11">
        <f t="shared" si="52"/>
        <v>0</v>
      </c>
      <c r="V26" s="11">
        <f t="shared" si="7"/>
        <v>0</v>
      </c>
      <c r="W26" s="101"/>
      <c r="X26" s="11">
        <f t="shared" si="8"/>
        <v>0</v>
      </c>
      <c r="Y26" s="11">
        <f t="shared" si="53"/>
        <v>0</v>
      </c>
      <c r="Z26" s="11">
        <f t="shared" si="9"/>
        <v>0</v>
      </c>
      <c r="AA26" s="11">
        <f t="shared" si="54"/>
        <v>0</v>
      </c>
      <c r="AB26" s="11">
        <f t="shared" si="10"/>
        <v>0</v>
      </c>
      <c r="AC26" s="11">
        <f t="shared" si="55"/>
        <v>89563.991999999998</v>
      </c>
      <c r="AD26" s="11">
        <f t="shared" si="11"/>
        <v>7.6736359138503021</v>
      </c>
      <c r="AE26" s="11"/>
      <c r="AF26" s="11">
        <f t="shared" si="12"/>
        <v>0</v>
      </c>
      <c r="AG26" s="11">
        <f t="shared" si="85"/>
        <v>0</v>
      </c>
      <c r="AH26" s="11">
        <f t="shared" si="13"/>
        <v>0</v>
      </c>
      <c r="AI26" s="11"/>
      <c r="AJ26" s="11">
        <f t="shared" si="14"/>
        <v>0</v>
      </c>
      <c r="AK26" s="11">
        <f t="shared" si="86"/>
        <v>0</v>
      </c>
      <c r="AL26" s="11">
        <f t="shared" si="15"/>
        <v>0</v>
      </c>
      <c r="AM26" s="11">
        <f t="shared" si="56"/>
        <v>0</v>
      </c>
      <c r="AN26" s="11">
        <f t="shared" si="16"/>
        <v>0</v>
      </c>
      <c r="AO26" s="11">
        <f t="shared" si="87"/>
        <v>0</v>
      </c>
      <c r="AP26" s="11">
        <f t="shared" si="17"/>
        <v>0</v>
      </c>
      <c r="AQ26" s="101">
        <v>30380</v>
      </c>
      <c r="AR26" s="11">
        <f t="shared" si="18"/>
        <v>41.237953033799371</v>
      </c>
      <c r="AS26" s="11">
        <f t="shared" si="57"/>
        <v>457435</v>
      </c>
      <c r="AT26" s="11">
        <f t="shared" si="19"/>
        <v>39.191973982715211</v>
      </c>
      <c r="AU26" s="101"/>
      <c r="AV26" s="11" t="e">
        <f t="shared" si="20"/>
        <v>#DIV/0!</v>
      </c>
      <c r="AW26" s="11">
        <f t="shared" si="58"/>
        <v>46855</v>
      </c>
      <c r="AX26" s="11" t="e">
        <f t="shared" si="21"/>
        <v>#DIV/0!</v>
      </c>
      <c r="AY26" s="101"/>
      <c r="AZ26" s="11">
        <f t="shared" si="22"/>
        <v>0</v>
      </c>
      <c r="BA26" s="11">
        <f t="shared" si="59"/>
        <v>35115</v>
      </c>
      <c r="BB26" s="11">
        <f t="shared" si="23"/>
        <v>3.0085720734159929</v>
      </c>
      <c r="BC26" s="101"/>
      <c r="BD26" s="11">
        <f t="shared" si="60"/>
        <v>0</v>
      </c>
      <c r="BE26" s="11">
        <f t="shared" si="61"/>
        <v>10265</v>
      </c>
      <c r="BF26" s="11">
        <f t="shared" si="62"/>
        <v>0.8794814846537139</v>
      </c>
      <c r="BG26" s="101"/>
      <c r="BH26" s="11">
        <f t="shared" si="63"/>
        <v>0</v>
      </c>
      <c r="BI26" s="11">
        <f t="shared" si="64"/>
        <v>12215</v>
      </c>
      <c r="BJ26" s="11">
        <f t="shared" si="65"/>
        <v>1.0465529795465285</v>
      </c>
      <c r="BK26" s="101">
        <v>11380</v>
      </c>
      <c r="BL26" s="11">
        <f t="shared" si="66"/>
        <v>15.447264829645718</v>
      </c>
      <c r="BM26" s="11">
        <f t="shared" si="67"/>
        <v>95970</v>
      </c>
      <c r="BN26" s="11">
        <f t="shared" si="68"/>
        <v>8.2224878794171374</v>
      </c>
      <c r="BO26" s="101"/>
      <c r="BP26" s="11">
        <f t="shared" si="24"/>
        <v>0</v>
      </c>
      <c r="BQ26" s="11">
        <f t="shared" si="69"/>
        <v>122500</v>
      </c>
      <c r="BR26" s="11">
        <f t="shared" si="25"/>
        <v>10.495516986856304</v>
      </c>
      <c r="BS26" s="101">
        <v>24720</v>
      </c>
      <c r="BT26" s="11">
        <f t="shared" si="26"/>
        <v>33.555042758246231</v>
      </c>
      <c r="BU26" s="11">
        <f t="shared" si="70"/>
        <v>189915</v>
      </c>
      <c r="BV26" s="11">
        <f t="shared" si="27"/>
        <v>16.271478437214814</v>
      </c>
      <c r="BW26" s="101"/>
      <c r="BX26" s="11">
        <f t="shared" si="28"/>
        <v>0</v>
      </c>
      <c r="BY26" s="11">
        <f t="shared" si="71"/>
        <v>16190</v>
      </c>
      <c r="BZ26" s="11">
        <f t="shared" si="29"/>
        <v>1.3871217960588045</v>
      </c>
      <c r="CA26" s="101">
        <v>3600</v>
      </c>
      <c r="CB26" s="11">
        <f t="shared" si="30"/>
        <v>4.8866567123659559</v>
      </c>
      <c r="CC26" s="11">
        <f t="shared" si="72"/>
        <v>31045</v>
      </c>
      <c r="CD26" s="11">
        <f t="shared" si="31"/>
        <v>2.6598638763832971</v>
      </c>
      <c r="CE26" s="101"/>
      <c r="CF26" s="11">
        <f t="shared" si="32"/>
        <v>0</v>
      </c>
      <c r="CG26" s="11">
        <f t="shared" si="73"/>
        <v>0</v>
      </c>
      <c r="CH26" s="11">
        <f t="shared" si="33"/>
        <v>0</v>
      </c>
      <c r="CI26" s="101"/>
      <c r="CJ26" s="11">
        <f t="shared" si="34"/>
        <v>0</v>
      </c>
      <c r="CK26" s="11">
        <f t="shared" si="74"/>
        <v>0</v>
      </c>
      <c r="CL26" s="11">
        <f t="shared" si="35"/>
        <v>0</v>
      </c>
      <c r="CM26" s="101"/>
      <c r="CN26" s="11">
        <f t="shared" si="36"/>
        <v>0</v>
      </c>
      <c r="CO26" s="11">
        <f t="shared" si="75"/>
        <v>7670</v>
      </c>
      <c r="CP26" s="11">
        <f t="shared" si="37"/>
        <v>0.65714787991173751</v>
      </c>
      <c r="CQ26" s="101">
        <v>3590</v>
      </c>
      <c r="CR26" s="11">
        <f t="shared" si="38"/>
        <v>4.873082665942718</v>
      </c>
      <c r="CS26" s="11">
        <f t="shared" si="76"/>
        <v>52426</v>
      </c>
      <c r="CT26" s="11">
        <f t="shared" si="39"/>
        <v>4.4917385596157438</v>
      </c>
      <c r="CU26" s="101">
        <f t="shared" si="40"/>
        <v>73670</v>
      </c>
      <c r="CV26" s="11">
        <f t="shared" si="41"/>
        <v>100</v>
      </c>
      <c r="CW26" s="11">
        <f t="shared" si="77"/>
        <v>1077601</v>
      </c>
      <c r="CX26" s="11">
        <f t="shared" si="42"/>
        <v>92.326364086149709</v>
      </c>
      <c r="CY26" s="101"/>
      <c r="CZ26" s="17">
        <f t="shared" si="43"/>
        <v>0</v>
      </c>
      <c r="DA26" s="11">
        <f t="shared" si="78"/>
        <v>0</v>
      </c>
      <c r="DB26" s="11">
        <f t="shared" si="44"/>
        <v>0</v>
      </c>
      <c r="DC26" s="11">
        <v>0</v>
      </c>
      <c r="DD26" s="11">
        <f t="shared" si="45"/>
        <v>0</v>
      </c>
      <c r="DE26" s="11">
        <f t="shared" si="79"/>
        <v>0</v>
      </c>
      <c r="DF26" s="11">
        <f t="shared" si="46"/>
        <v>0</v>
      </c>
      <c r="DG26" s="11">
        <f t="shared" si="80"/>
        <v>73670</v>
      </c>
      <c r="DH26" s="11">
        <f t="shared" si="81"/>
        <v>1167164.9919999999</v>
      </c>
      <c r="DI26" s="11">
        <f t="shared" si="47"/>
        <v>1.1206778526552779</v>
      </c>
      <c r="DJ26" s="11">
        <f t="shared" si="48"/>
        <v>1.2873919515735506</v>
      </c>
      <c r="DK26" s="498">
        <f t="shared" si="82"/>
        <v>0.8923170897244469</v>
      </c>
      <c r="DL26" s="499">
        <f t="shared" si="83"/>
        <v>0.84132438629882489</v>
      </c>
      <c r="DM26" s="7" t="str">
        <f>+Efficiency1!D82</f>
        <v>RC BR</v>
      </c>
    </row>
    <row r="27" spans="1:117">
      <c r="A27" s="18">
        <f>+Chem!A26</f>
        <v>45918</v>
      </c>
      <c r="B27" s="6" t="str">
        <f>+Chem!B26</f>
        <v>Napkin/Towel</v>
      </c>
      <c r="C27" s="6" t="str">
        <f>+Chem!C26</f>
        <v>25/36</v>
      </c>
      <c r="D27" s="9">
        <f>+Chem!D26</f>
        <v>58.061999999999998</v>
      </c>
      <c r="E27" s="7">
        <f>+Chem!E26</f>
        <v>56.805999999999997</v>
      </c>
      <c r="F27" s="7">
        <f t="shared" si="84"/>
        <v>963.41800000000001</v>
      </c>
      <c r="G27" s="101">
        <v>0</v>
      </c>
      <c r="H27" s="11">
        <f t="shared" si="0"/>
        <v>0</v>
      </c>
      <c r="I27" s="9">
        <f t="shared" si="49"/>
        <v>89563.991999999998</v>
      </c>
      <c r="J27" s="11">
        <f t="shared" si="1"/>
        <v>7.2161229632877051</v>
      </c>
      <c r="K27" s="101"/>
      <c r="L27" s="11">
        <f t="shared" si="2"/>
        <v>0</v>
      </c>
      <c r="M27" s="11">
        <f t="shared" si="50"/>
        <v>0</v>
      </c>
      <c r="N27" s="11">
        <f t="shared" si="3"/>
        <v>0</v>
      </c>
      <c r="O27" s="101"/>
      <c r="P27" s="11">
        <f t="shared" si="4"/>
        <v>0</v>
      </c>
      <c r="Q27" s="11">
        <f t="shared" si="51"/>
        <v>0</v>
      </c>
      <c r="R27" s="11">
        <f t="shared" si="5"/>
        <v>0</v>
      </c>
      <c r="S27" s="101"/>
      <c r="T27" s="11">
        <f t="shared" si="6"/>
        <v>0</v>
      </c>
      <c r="U27" s="11">
        <f t="shared" si="52"/>
        <v>0</v>
      </c>
      <c r="V27" s="11">
        <f t="shared" si="7"/>
        <v>0</v>
      </c>
      <c r="W27" s="101"/>
      <c r="X27" s="11">
        <f t="shared" si="8"/>
        <v>0</v>
      </c>
      <c r="Y27" s="11">
        <f t="shared" si="53"/>
        <v>0</v>
      </c>
      <c r="Z27" s="11">
        <f t="shared" si="9"/>
        <v>0</v>
      </c>
      <c r="AA27" s="11">
        <f t="shared" si="54"/>
        <v>0</v>
      </c>
      <c r="AB27" s="11">
        <f t="shared" si="10"/>
        <v>0</v>
      </c>
      <c r="AC27" s="11">
        <f t="shared" si="55"/>
        <v>89563.991999999998</v>
      </c>
      <c r="AD27" s="11">
        <f t="shared" si="11"/>
        <v>7.2161229632877051</v>
      </c>
      <c r="AE27" s="11"/>
      <c r="AF27" s="11">
        <f t="shared" si="12"/>
        <v>0</v>
      </c>
      <c r="AG27" s="11">
        <f t="shared" si="85"/>
        <v>0</v>
      </c>
      <c r="AH27" s="11">
        <f t="shared" si="13"/>
        <v>0</v>
      </c>
      <c r="AI27" s="11"/>
      <c r="AJ27" s="11">
        <f t="shared" si="14"/>
        <v>0</v>
      </c>
      <c r="AK27" s="11">
        <f t="shared" si="86"/>
        <v>0</v>
      </c>
      <c r="AL27" s="11">
        <f t="shared" si="15"/>
        <v>0</v>
      </c>
      <c r="AM27" s="11">
        <f t="shared" si="56"/>
        <v>0</v>
      </c>
      <c r="AN27" s="11">
        <f t="shared" si="16"/>
        <v>0</v>
      </c>
      <c r="AO27" s="11">
        <f t="shared" si="87"/>
        <v>0</v>
      </c>
      <c r="AP27" s="11">
        <f t="shared" si="17"/>
        <v>0</v>
      </c>
      <c r="AQ27" s="101">
        <v>30130</v>
      </c>
      <c r="AR27" s="11">
        <f t="shared" si="18"/>
        <v>40.716216216216218</v>
      </c>
      <c r="AS27" s="11">
        <f t="shared" si="57"/>
        <v>487565</v>
      </c>
      <c r="AT27" s="11">
        <f t="shared" si="19"/>
        <v>39.28285144542653</v>
      </c>
      <c r="AU27" s="101"/>
      <c r="AV27" s="11" t="e">
        <f t="shared" si="20"/>
        <v>#DIV/0!</v>
      </c>
      <c r="AW27" s="11">
        <f t="shared" si="58"/>
        <v>46855</v>
      </c>
      <c r="AX27" s="11" t="e">
        <f t="shared" si="21"/>
        <v>#DIV/0!</v>
      </c>
      <c r="AY27" s="101"/>
      <c r="AZ27" s="11">
        <f t="shared" si="22"/>
        <v>0</v>
      </c>
      <c r="BA27" s="11">
        <f t="shared" si="59"/>
        <v>35115</v>
      </c>
      <c r="BB27" s="11">
        <f t="shared" si="23"/>
        <v>2.8291967809546472</v>
      </c>
      <c r="BC27" s="101"/>
      <c r="BD27" s="11">
        <f t="shared" si="60"/>
        <v>0</v>
      </c>
      <c r="BE27" s="11">
        <f t="shared" si="61"/>
        <v>10265</v>
      </c>
      <c r="BF27" s="11">
        <f t="shared" si="62"/>
        <v>0.82704556333474177</v>
      </c>
      <c r="BG27" s="101"/>
      <c r="BH27" s="11">
        <f t="shared" si="63"/>
        <v>0</v>
      </c>
      <c r="BI27" s="11">
        <f t="shared" si="64"/>
        <v>12215</v>
      </c>
      <c r="BJ27" s="11">
        <f t="shared" si="65"/>
        <v>0.98415602105541822</v>
      </c>
      <c r="BK27" s="101">
        <v>12520</v>
      </c>
      <c r="BL27" s="11">
        <f t="shared" si="66"/>
        <v>16.918918918918919</v>
      </c>
      <c r="BM27" s="11">
        <f t="shared" si="67"/>
        <v>108490</v>
      </c>
      <c r="BN27" s="11">
        <f t="shared" si="68"/>
        <v>8.740981311854469</v>
      </c>
      <c r="BO27" s="101"/>
      <c r="BP27" s="11">
        <f t="shared" si="24"/>
        <v>0</v>
      </c>
      <c r="BQ27" s="11">
        <f t="shared" si="69"/>
        <v>122500</v>
      </c>
      <c r="BR27" s="11">
        <f t="shared" si="25"/>
        <v>9.8697595234784075</v>
      </c>
      <c r="BS27" s="101">
        <v>24970</v>
      </c>
      <c r="BT27" s="11">
        <f t="shared" si="26"/>
        <v>33.743243243243242</v>
      </c>
      <c r="BU27" s="11">
        <f t="shared" si="70"/>
        <v>214885</v>
      </c>
      <c r="BV27" s="11">
        <f t="shared" si="27"/>
        <v>17.313169593491082</v>
      </c>
      <c r="BW27" s="101"/>
      <c r="BX27" s="11">
        <f t="shared" si="28"/>
        <v>0</v>
      </c>
      <c r="BY27" s="11">
        <f t="shared" si="71"/>
        <v>16190</v>
      </c>
      <c r="BZ27" s="11">
        <f t="shared" si="29"/>
        <v>1.3044196464091056</v>
      </c>
      <c r="CA27" s="101">
        <v>2730</v>
      </c>
      <c r="CB27" s="11">
        <f t="shared" si="30"/>
        <v>3.689189189189189</v>
      </c>
      <c r="CC27" s="11">
        <f t="shared" si="72"/>
        <v>33775</v>
      </c>
      <c r="CD27" s="11">
        <f t="shared" si="31"/>
        <v>2.7212336971876181</v>
      </c>
      <c r="CE27" s="101"/>
      <c r="CF27" s="11">
        <f t="shared" si="32"/>
        <v>0</v>
      </c>
      <c r="CG27" s="11">
        <f t="shared" si="73"/>
        <v>0</v>
      </c>
      <c r="CH27" s="11">
        <f t="shared" si="33"/>
        <v>0</v>
      </c>
      <c r="CI27" s="101"/>
      <c r="CJ27" s="11">
        <f t="shared" si="34"/>
        <v>0</v>
      </c>
      <c r="CK27" s="11">
        <f t="shared" si="74"/>
        <v>0</v>
      </c>
      <c r="CL27" s="11">
        <f t="shared" si="35"/>
        <v>0</v>
      </c>
      <c r="CM27" s="101"/>
      <c r="CN27" s="11">
        <f t="shared" si="36"/>
        <v>0</v>
      </c>
      <c r="CO27" s="11">
        <f t="shared" si="75"/>
        <v>7670</v>
      </c>
      <c r="CP27" s="11">
        <f t="shared" si="37"/>
        <v>0.61796780036799492</v>
      </c>
      <c r="CQ27" s="101">
        <v>3650</v>
      </c>
      <c r="CR27" s="11">
        <f t="shared" si="38"/>
        <v>4.9324324324324325</v>
      </c>
      <c r="CS27" s="11">
        <f t="shared" si="76"/>
        <v>56076</v>
      </c>
      <c r="CT27" s="11">
        <f t="shared" si="39"/>
        <v>4.5180133472536754</v>
      </c>
      <c r="CU27" s="101">
        <f t="shared" si="40"/>
        <v>74000</v>
      </c>
      <c r="CV27" s="11">
        <f t="shared" si="41"/>
        <v>100</v>
      </c>
      <c r="CW27" s="11">
        <f t="shared" si="77"/>
        <v>1151601</v>
      </c>
      <c r="CX27" s="11">
        <f t="shared" si="42"/>
        <v>92.783877036712298</v>
      </c>
      <c r="CY27" s="101"/>
      <c r="CZ27" s="17">
        <f t="shared" si="43"/>
        <v>0</v>
      </c>
      <c r="DA27" s="11">
        <f t="shared" si="78"/>
        <v>0</v>
      </c>
      <c r="DB27" s="11">
        <f t="shared" si="44"/>
        <v>0</v>
      </c>
      <c r="DC27" s="11">
        <v>0</v>
      </c>
      <c r="DD27" s="11">
        <f t="shared" si="45"/>
        <v>0</v>
      </c>
      <c r="DE27" s="11">
        <f t="shared" si="79"/>
        <v>0</v>
      </c>
      <c r="DF27" s="11">
        <f t="shared" si="46"/>
        <v>0</v>
      </c>
      <c r="DG27" s="11">
        <f t="shared" si="80"/>
        <v>74000</v>
      </c>
      <c r="DH27" s="11">
        <f t="shared" si="81"/>
        <v>1241164.9919999999</v>
      </c>
      <c r="DI27" s="11">
        <f t="shared" si="47"/>
        <v>1.3026792944407282</v>
      </c>
      <c r="DJ27" s="11">
        <f t="shared" si="48"/>
        <v>1.2882933389245372</v>
      </c>
      <c r="DK27" s="498">
        <f t="shared" si="82"/>
        <v>0.76764864864864868</v>
      </c>
      <c r="DL27" s="499">
        <f t="shared" si="83"/>
        <v>0.83659010369042752</v>
      </c>
      <c r="DM27" s="7" t="str">
        <f>+Efficiency1!D87</f>
        <v>RC BR</v>
      </c>
    </row>
    <row r="28" spans="1:117">
      <c r="A28" s="18">
        <f>+Chem!A27</f>
        <v>45919</v>
      </c>
      <c r="B28" s="6" t="str">
        <f>+Chem!B27</f>
        <v>Towel</v>
      </c>
      <c r="C28" s="6" t="str">
        <f>+Chem!C27</f>
        <v>36/37,5</v>
      </c>
      <c r="D28" s="9">
        <f>+Chem!D27</f>
        <v>65.542999999999992</v>
      </c>
      <c r="E28" s="7">
        <f>+Chem!E27</f>
        <v>63.835999999999999</v>
      </c>
      <c r="F28" s="7">
        <f t="shared" si="84"/>
        <v>1027.2539999999999</v>
      </c>
      <c r="G28" s="101">
        <v>0</v>
      </c>
      <c r="H28" s="11">
        <f t="shared" si="0"/>
        <v>0</v>
      </c>
      <c r="I28" s="9">
        <f t="shared" si="49"/>
        <v>89563.991999999998</v>
      </c>
      <c r="J28" s="11">
        <f t="shared" si="1"/>
        <v>6.7998065940595094</v>
      </c>
      <c r="K28" s="101"/>
      <c r="L28" s="11">
        <f t="shared" si="2"/>
        <v>0</v>
      </c>
      <c r="M28" s="11">
        <f t="shared" si="50"/>
        <v>0</v>
      </c>
      <c r="N28" s="11">
        <f t="shared" si="3"/>
        <v>0</v>
      </c>
      <c r="O28" s="101"/>
      <c r="P28" s="11">
        <f t="shared" si="4"/>
        <v>0</v>
      </c>
      <c r="Q28" s="11">
        <f t="shared" si="51"/>
        <v>0</v>
      </c>
      <c r="R28" s="11">
        <f t="shared" si="5"/>
        <v>0</v>
      </c>
      <c r="S28" s="101"/>
      <c r="T28" s="11">
        <f t="shared" si="6"/>
        <v>0</v>
      </c>
      <c r="U28" s="11">
        <f t="shared" si="52"/>
        <v>0</v>
      </c>
      <c r="V28" s="11">
        <f t="shared" si="7"/>
        <v>0</v>
      </c>
      <c r="W28" s="101"/>
      <c r="X28" s="11">
        <f t="shared" si="8"/>
        <v>0</v>
      </c>
      <c r="Y28" s="11">
        <f t="shared" si="53"/>
        <v>0</v>
      </c>
      <c r="Z28" s="11">
        <f t="shared" si="9"/>
        <v>0</v>
      </c>
      <c r="AA28" s="11">
        <f t="shared" si="54"/>
        <v>0</v>
      </c>
      <c r="AB28" s="11">
        <f t="shared" si="10"/>
        <v>0</v>
      </c>
      <c r="AC28" s="11">
        <f t="shared" si="55"/>
        <v>89563.991999999998</v>
      </c>
      <c r="AD28" s="11">
        <f t="shared" si="11"/>
        <v>6.7998065940595094</v>
      </c>
      <c r="AE28" s="11"/>
      <c r="AF28" s="11">
        <f t="shared" si="12"/>
        <v>0</v>
      </c>
      <c r="AG28" s="11">
        <f t="shared" si="85"/>
        <v>0</v>
      </c>
      <c r="AH28" s="11">
        <f t="shared" si="13"/>
        <v>0</v>
      </c>
      <c r="AI28" s="11"/>
      <c r="AJ28" s="11">
        <f t="shared" si="14"/>
        <v>0</v>
      </c>
      <c r="AK28" s="11">
        <f t="shared" si="86"/>
        <v>0</v>
      </c>
      <c r="AL28" s="11">
        <f t="shared" si="15"/>
        <v>0</v>
      </c>
      <c r="AM28" s="11">
        <f t="shared" si="56"/>
        <v>0</v>
      </c>
      <c r="AN28" s="11">
        <f t="shared" si="16"/>
        <v>0</v>
      </c>
      <c r="AO28" s="11">
        <f t="shared" si="87"/>
        <v>0</v>
      </c>
      <c r="AP28" s="11">
        <f t="shared" si="17"/>
        <v>0</v>
      </c>
      <c r="AQ28" s="101">
        <v>32620</v>
      </c>
      <c r="AR28" s="11">
        <f t="shared" si="18"/>
        <v>42.926700881694963</v>
      </c>
      <c r="AS28" s="11">
        <f t="shared" si="57"/>
        <v>520185</v>
      </c>
      <c r="AT28" s="11">
        <f t="shared" si="19"/>
        <v>39.493074327580736</v>
      </c>
      <c r="AU28" s="101"/>
      <c r="AV28" s="11" t="e">
        <f t="shared" si="20"/>
        <v>#DIV/0!</v>
      </c>
      <c r="AW28" s="11">
        <f t="shared" si="58"/>
        <v>46855</v>
      </c>
      <c r="AX28" s="11" t="e">
        <f t="shared" si="21"/>
        <v>#DIV/0!</v>
      </c>
      <c r="AY28" s="101"/>
      <c r="AZ28" s="11">
        <f t="shared" si="22"/>
        <v>0</v>
      </c>
      <c r="BA28" s="11">
        <f t="shared" si="59"/>
        <v>35115</v>
      </c>
      <c r="BB28" s="11">
        <f t="shared" si="23"/>
        <v>2.6659732691503937</v>
      </c>
      <c r="BC28" s="101"/>
      <c r="BD28" s="11">
        <f t="shared" si="60"/>
        <v>0</v>
      </c>
      <c r="BE28" s="11">
        <f t="shared" si="61"/>
        <v>10265</v>
      </c>
      <c r="BF28" s="11">
        <f t="shared" si="62"/>
        <v>0.77933121480361067</v>
      </c>
      <c r="BG28" s="101"/>
      <c r="BH28" s="11">
        <f t="shared" si="63"/>
        <v>0</v>
      </c>
      <c r="BI28" s="11">
        <f t="shared" si="64"/>
        <v>12215</v>
      </c>
      <c r="BJ28" s="11">
        <f t="shared" si="65"/>
        <v>0.92737757319299607</v>
      </c>
      <c r="BK28" s="101">
        <v>10180</v>
      </c>
      <c r="BL28" s="11">
        <f t="shared" si="66"/>
        <v>13.396499539413082</v>
      </c>
      <c r="BM28" s="11">
        <f t="shared" si="67"/>
        <v>118670</v>
      </c>
      <c r="BN28" s="11">
        <f t="shared" si="68"/>
        <v>9.0095699231119806</v>
      </c>
      <c r="BO28" s="101"/>
      <c r="BP28" s="11">
        <f t="shared" si="24"/>
        <v>0</v>
      </c>
      <c r="BQ28" s="11">
        <f t="shared" si="69"/>
        <v>122500</v>
      </c>
      <c r="BR28" s="11">
        <f t="shared" si="25"/>
        <v>9.3003481552306191</v>
      </c>
      <c r="BS28" s="101">
        <v>29350</v>
      </c>
      <c r="BT28" s="11">
        <f t="shared" si="26"/>
        <v>38.623503092512173</v>
      </c>
      <c r="BU28" s="11">
        <f t="shared" si="70"/>
        <v>244235</v>
      </c>
      <c r="BV28" s="11">
        <f t="shared" si="27"/>
        <v>18.54261658524694</v>
      </c>
      <c r="BW28" s="101"/>
      <c r="BX28" s="11">
        <f t="shared" si="28"/>
        <v>0</v>
      </c>
      <c r="BY28" s="11">
        <f t="shared" si="71"/>
        <v>16190</v>
      </c>
      <c r="BZ28" s="11">
        <f t="shared" si="29"/>
        <v>1.2291643806790509</v>
      </c>
      <c r="CA28" s="101">
        <v>0</v>
      </c>
      <c r="CB28" s="11">
        <f t="shared" si="30"/>
        <v>0</v>
      </c>
      <c r="CC28" s="11">
        <f t="shared" si="72"/>
        <v>33775</v>
      </c>
      <c r="CD28" s="11">
        <f t="shared" si="31"/>
        <v>2.5642388485135852</v>
      </c>
      <c r="CE28" s="101"/>
      <c r="CF28" s="11">
        <f t="shared" si="32"/>
        <v>0</v>
      </c>
      <c r="CG28" s="11">
        <f t="shared" si="73"/>
        <v>0</v>
      </c>
      <c r="CH28" s="11">
        <f t="shared" si="33"/>
        <v>0</v>
      </c>
      <c r="CI28" s="101"/>
      <c r="CJ28" s="11">
        <f t="shared" si="34"/>
        <v>0</v>
      </c>
      <c r="CK28" s="11">
        <f t="shared" si="74"/>
        <v>0</v>
      </c>
      <c r="CL28" s="11">
        <f t="shared" si="35"/>
        <v>0</v>
      </c>
      <c r="CM28" s="101"/>
      <c r="CN28" s="11">
        <f t="shared" si="36"/>
        <v>0</v>
      </c>
      <c r="CO28" s="11">
        <f t="shared" si="75"/>
        <v>7670</v>
      </c>
      <c r="CP28" s="11">
        <f t="shared" si="37"/>
        <v>0.58231567633158254</v>
      </c>
      <c r="CQ28" s="101">
        <v>3840</v>
      </c>
      <c r="CR28" s="11">
        <f t="shared" si="38"/>
        <v>5.0532964863797867</v>
      </c>
      <c r="CS28" s="11">
        <f t="shared" si="76"/>
        <v>59916</v>
      </c>
      <c r="CT28" s="11">
        <f t="shared" si="39"/>
        <v>4.548895184235084</v>
      </c>
      <c r="CU28" s="101">
        <f t="shared" si="40"/>
        <v>75990</v>
      </c>
      <c r="CV28" s="11">
        <f t="shared" si="41"/>
        <v>100</v>
      </c>
      <c r="CW28" s="11">
        <f t="shared" si="77"/>
        <v>1227591</v>
      </c>
      <c r="CX28" s="11">
        <f t="shared" si="42"/>
        <v>93.200193405940496</v>
      </c>
      <c r="CY28" s="101"/>
      <c r="CZ28" s="17">
        <f t="shared" si="43"/>
        <v>0</v>
      </c>
      <c r="DA28" s="11">
        <f t="shared" si="78"/>
        <v>0</v>
      </c>
      <c r="DB28" s="11">
        <f t="shared" si="44"/>
        <v>0</v>
      </c>
      <c r="DC28" s="11">
        <v>0</v>
      </c>
      <c r="DD28" s="11">
        <f t="shared" si="45"/>
        <v>0</v>
      </c>
      <c r="DE28" s="11">
        <f t="shared" si="79"/>
        <v>0</v>
      </c>
      <c r="DF28" s="11">
        <f t="shared" si="46"/>
        <v>0</v>
      </c>
      <c r="DG28" s="11">
        <f t="shared" si="80"/>
        <v>75990</v>
      </c>
      <c r="DH28" s="11">
        <f t="shared" si="81"/>
        <v>1317154.9919999999</v>
      </c>
      <c r="DI28" s="11">
        <f t="shared" si="47"/>
        <v>1.1903941349708629</v>
      </c>
      <c r="DJ28" s="11">
        <f t="shared" si="48"/>
        <v>1.2822096501936229</v>
      </c>
      <c r="DK28" s="498">
        <f t="shared" si="82"/>
        <v>0.84005790235557309</v>
      </c>
      <c r="DL28" s="499">
        <f t="shared" si="83"/>
        <v>0.83680476640835577</v>
      </c>
      <c r="DM28" s="7" t="str">
        <f>+Efficiency1!D93</f>
        <v>RC BR</v>
      </c>
    </row>
    <row r="29" spans="1:117">
      <c r="A29" s="18">
        <f>+Chem!A28</f>
        <v>45920</v>
      </c>
      <c r="B29" s="6" t="str">
        <f>+Chem!B28</f>
        <v>Towel</v>
      </c>
      <c r="C29" s="6" t="str">
        <f>+Chem!C28</f>
        <v>37,5/38</v>
      </c>
      <c r="D29" s="9">
        <f>+Chem!D28</f>
        <v>65.462999999999994</v>
      </c>
      <c r="E29" s="7">
        <f>+Chem!E28</f>
        <v>65.224000000000004</v>
      </c>
      <c r="F29" s="7">
        <f t="shared" si="84"/>
        <v>1092.4779999999998</v>
      </c>
      <c r="G29" s="101">
        <v>0</v>
      </c>
      <c r="H29" s="11">
        <f t="shared" si="0"/>
        <v>0</v>
      </c>
      <c r="I29" s="9">
        <f t="shared" si="49"/>
        <v>89563.991999999998</v>
      </c>
      <c r="J29" s="11">
        <f t="shared" si="1"/>
        <v>6.3981135487265846</v>
      </c>
      <c r="K29" s="101"/>
      <c r="L29" s="11">
        <f t="shared" si="2"/>
        <v>0</v>
      </c>
      <c r="M29" s="11">
        <f t="shared" si="50"/>
        <v>0</v>
      </c>
      <c r="N29" s="11">
        <f t="shared" si="3"/>
        <v>0</v>
      </c>
      <c r="O29" s="101"/>
      <c r="P29" s="11">
        <f t="shared" si="4"/>
        <v>0</v>
      </c>
      <c r="Q29" s="11">
        <f t="shared" si="51"/>
        <v>0</v>
      </c>
      <c r="R29" s="11">
        <f t="shared" si="5"/>
        <v>0</v>
      </c>
      <c r="S29" s="101"/>
      <c r="T29" s="11">
        <f t="shared" si="6"/>
        <v>0</v>
      </c>
      <c r="U29" s="11">
        <f t="shared" si="52"/>
        <v>0</v>
      </c>
      <c r="V29" s="11">
        <f t="shared" si="7"/>
        <v>0</v>
      </c>
      <c r="W29" s="101"/>
      <c r="X29" s="11">
        <f t="shared" si="8"/>
        <v>0</v>
      </c>
      <c r="Y29" s="11">
        <f t="shared" si="53"/>
        <v>0</v>
      </c>
      <c r="Z29" s="11">
        <f t="shared" si="9"/>
        <v>0</v>
      </c>
      <c r="AA29" s="11">
        <f t="shared" si="54"/>
        <v>0</v>
      </c>
      <c r="AB29" s="11">
        <f t="shared" si="10"/>
        <v>0</v>
      </c>
      <c r="AC29" s="11">
        <f t="shared" si="55"/>
        <v>89563.991999999998</v>
      </c>
      <c r="AD29" s="11">
        <f t="shared" si="11"/>
        <v>6.3981135487265846</v>
      </c>
      <c r="AE29" s="11"/>
      <c r="AF29" s="11">
        <f t="shared" si="12"/>
        <v>0</v>
      </c>
      <c r="AG29" s="11">
        <f t="shared" si="85"/>
        <v>0</v>
      </c>
      <c r="AH29" s="11">
        <f t="shared" si="13"/>
        <v>0</v>
      </c>
      <c r="AI29" s="11"/>
      <c r="AJ29" s="11">
        <f t="shared" si="14"/>
        <v>0</v>
      </c>
      <c r="AK29" s="11">
        <f t="shared" si="86"/>
        <v>0</v>
      </c>
      <c r="AL29" s="11">
        <f t="shared" si="15"/>
        <v>0</v>
      </c>
      <c r="AM29" s="11">
        <f t="shared" si="56"/>
        <v>0</v>
      </c>
      <c r="AN29" s="11">
        <f t="shared" si="16"/>
        <v>0</v>
      </c>
      <c r="AO29" s="11">
        <f t="shared" si="87"/>
        <v>0</v>
      </c>
      <c r="AP29" s="11">
        <f t="shared" si="17"/>
        <v>0</v>
      </c>
      <c r="AQ29" s="101">
        <v>35065</v>
      </c>
      <c r="AR29" s="11">
        <f t="shared" si="18"/>
        <v>42.402805490053815</v>
      </c>
      <c r="AS29" s="11">
        <f t="shared" si="57"/>
        <v>555250</v>
      </c>
      <c r="AT29" s="11">
        <f t="shared" si="19"/>
        <v>39.664964329978012</v>
      </c>
      <c r="AU29" s="101"/>
      <c r="AV29" s="11" t="e">
        <f t="shared" si="20"/>
        <v>#DIV/0!</v>
      </c>
      <c r="AW29" s="11">
        <f t="shared" si="58"/>
        <v>46855</v>
      </c>
      <c r="AX29" s="11" t="e">
        <f t="shared" si="21"/>
        <v>#DIV/0!</v>
      </c>
      <c r="AY29" s="101"/>
      <c r="AZ29" s="11">
        <f t="shared" si="22"/>
        <v>0</v>
      </c>
      <c r="BA29" s="11">
        <f t="shared" si="59"/>
        <v>35115</v>
      </c>
      <c r="BB29" s="11">
        <f t="shared" si="23"/>
        <v>2.5084830660912707</v>
      </c>
      <c r="BC29" s="101"/>
      <c r="BD29" s="11">
        <f t="shared" si="60"/>
        <v>0</v>
      </c>
      <c r="BE29" s="11">
        <f t="shared" si="61"/>
        <v>10265</v>
      </c>
      <c r="BF29" s="11">
        <f t="shared" si="62"/>
        <v>0.73329285699635172</v>
      </c>
      <c r="BG29" s="101"/>
      <c r="BH29" s="11">
        <f t="shared" si="63"/>
        <v>0</v>
      </c>
      <c r="BI29" s="11">
        <f t="shared" si="64"/>
        <v>12215</v>
      </c>
      <c r="BJ29" s="11">
        <f t="shared" si="65"/>
        <v>0.87259349714665713</v>
      </c>
      <c r="BK29" s="101">
        <v>5760</v>
      </c>
      <c r="BL29" s="11">
        <f t="shared" si="66"/>
        <v>6.9653546163613269</v>
      </c>
      <c r="BM29" s="11">
        <f t="shared" si="67"/>
        <v>124430</v>
      </c>
      <c r="BN29" s="11">
        <f t="shared" si="68"/>
        <v>8.8888095661038538</v>
      </c>
      <c r="BO29" s="101"/>
      <c r="BP29" s="11">
        <f t="shared" si="24"/>
        <v>0</v>
      </c>
      <c r="BQ29" s="11">
        <f t="shared" si="69"/>
        <v>122500</v>
      </c>
      <c r="BR29" s="11">
        <f t="shared" si="25"/>
        <v>8.7509376504679093</v>
      </c>
      <c r="BS29" s="101">
        <v>37255</v>
      </c>
      <c r="BT29" s="11">
        <f t="shared" si="26"/>
        <v>45.051091359816191</v>
      </c>
      <c r="BU29" s="11">
        <f t="shared" si="70"/>
        <v>281490</v>
      </c>
      <c r="BV29" s="11">
        <f t="shared" si="27"/>
        <v>20.108583177389484</v>
      </c>
      <c r="BW29" s="101"/>
      <c r="BX29" s="11">
        <f t="shared" si="28"/>
        <v>0</v>
      </c>
      <c r="BY29" s="11">
        <f t="shared" si="71"/>
        <v>16190</v>
      </c>
      <c r="BZ29" s="11">
        <f t="shared" si="29"/>
        <v>1.1565524943761261</v>
      </c>
      <c r="CA29" s="101">
        <v>330</v>
      </c>
      <c r="CB29" s="11">
        <f t="shared" si="30"/>
        <v>0.39905677489570107</v>
      </c>
      <c r="CC29" s="11">
        <f t="shared" si="72"/>
        <v>34105</v>
      </c>
      <c r="CD29" s="11">
        <f t="shared" si="31"/>
        <v>2.4363324781159839</v>
      </c>
      <c r="CE29" s="101"/>
      <c r="CF29" s="11">
        <f t="shared" si="32"/>
        <v>0</v>
      </c>
      <c r="CG29" s="11">
        <f t="shared" si="73"/>
        <v>0</v>
      </c>
      <c r="CH29" s="11">
        <f t="shared" si="33"/>
        <v>0</v>
      </c>
      <c r="CI29" s="101"/>
      <c r="CJ29" s="11">
        <f t="shared" si="34"/>
        <v>0</v>
      </c>
      <c r="CK29" s="11">
        <f t="shared" si="74"/>
        <v>0</v>
      </c>
      <c r="CL29" s="11">
        <f t="shared" si="35"/>
        <v>0</v>
      </c>
      <c r="CM29" s="101"/>
      <c r="CN29" s="11">
        <f t="shared" si="36"/>
        <v>0</v>
      </c>
      <c r="CO29" s="11">
        <f t="shared" si="75"/>
        <v>7670</v>
      </c>
      <c r="CP29" s="11">
        <f t="shared" si="37"/>
        <v>0.54791585125786824</v>
      </c>
      <c r="CQ29" s="101">
        <v>4285</v>
      </c>
      <c r="CR29" s="11">
        <f t="shared" si="38"/>
        <v>5.181691758872967</v>
      </c>
      <c r="CS29" s="11">
        <f t="shared" si="76"/>
        <v>64201</v>
      </c>
      <c r="CT29" s="11">
        <f t="shared" si="39"/>
        <v>4.5862771273280831</v>
      </c>
      <c r="CU29" s="101">
        <f t="shared" si="40"/>
        <v>82695</v>
      </c>
      <c r="CV29" s="11">
        <f t="shared" si="41"/>
        <v>100</v>
      </c>
      <c r="CW29" s="11">
        <f t="shared" si="77"/>
        <v>1310286</v>
      </c>
      <c r="CX29" s="11">
        <f t="shared" si="42"/>
        <v>93.60188645127343</v>
      </c>
      <c r="CY29" s="101"/>
      <c r="CZ29" s="17">
        <f t="shared" si="43"/>
        <v>0</v>
      </c>
      <c r="DA29" s="11">
        <f t="shared" si="78"/>
        <v>0</v>
      </c>
      <c r="DB29" s="11">
        <f t="shared" si="44"/>
        <v>0</v>
      </c>
      <c r="DC29" s="11">
        <v>0</v>
      </c>
      <c r="DD29" s="11">
        <f t="shared" si="45"/>
        <v>0</v>
      </c>
      <c r="DE29" s="11">
        <f t="shared" si="79"/>
        <v>0</v>
      </c>
      <c r="DF29" s="11">
        <f t="shared" si="46"/>
        <v>0</v>
      </c>
      <c r="DG29" s="11">
        <f t="shared" si="80"/>
        <v>82695</v>
      </c>
      <c r="DH29" s="11">
        <f t="shared" si="81"/>
        <v>1399849.9919999999</v>
      </c>
      <c r="DI29" s="11">
        <f t="shared" si="47"/>
        <v>1.2678615233656321</v>
      </c>
      <c r="DJ29" s="11">
        <f t="shared" si="48"/>
        <v>1.2813530267886402</v>
      </c>
      <c r="DK29" s="498">
        <f t="shared" si="82"/>
        <v>0.78872966926658206</v>
      </c>
      <c r="DL29" s="499">
        <f t="shared" si="83"/>
        <v>0.83377064243989463</v>
      </c>
      <c r="DM29" s="500" t="str">
        <f>+Efficiency1!D97</f>
        <v>RC BR</v>
      </c>
    </row>
    <row r="30" spans="1:117">
      <c r="A30" s="18">
        <f>+Chem!A29</f>
        <v>45921</v>
      </c>
      <c r="B30" s="6" t="str">
        <f>+Chem!B29</f>
        <v>Towel</v>
      </c>
      <c r="C30" s="6" t="str">
        <f>+Chem!C29</f>
        <v>37,5/38/35</v>
      </c>
      <c r="D30" s="9">
        <f>+Chem!D29</f>
        <v>66.95</v>
      </c>
      <c r="E30" s="7">
        <f>+Chem!E29</f>
        <v>65.953999999999994</v>
      </c>
      <c r="F30" s="7">
        <f t="shared" si="84"/>
        <v>1158.4319999999998</v>
      </c>
      <c r="G30" s="101">
        <f>8*G7</f>
        <v>1782.3679999999999</v>
      </c>
      <c r="H30" s="11">
        <f t="shared" si="0"/>
        <v>2.120292400042787</v>
      </c>
      <c r="I30" s="9">
        <f t="shared" si="49"/>
        <v>91346.36</v>
      </c>
      <c r="J30" s="11">
        <f t="shared" si="1"/>
        <v>6.1557786337193123</v>
      </c>
      <c r="K30" s="101"/>
      <c r="L30" s="11">
        <f t="shared" si="2"/>
        <v>0</v>
      </c>
      <c r="M30" s="11">
        <f t="shared" si="50"/>
        <v>0</v>
      </c>
      <c r="N30" s="11">
        <f t="shared" si="3"/>
        <v>0</v>
      </c>
      <c r="O30" s="101"/>
      <c r="P30" s="11">
        <f t="shared" si="4"/>
        <v>0</v>
      </c>
      <c r="Q30" s="11">
        <f t="shared" si="51"/>
        <v>0</v>
      </c>
      <c r="R30" s="11">
        <f t="shared" si="5"/>
        <v>0</v>
      </c>
      <c r="S30" s="101"/>
      <c r="T30" s="11">
        <f t="shared" si="6"/>
        <v>0</v>
      </c>
      <c r="U30" s="11">
        <f t="shared" si="52"/>
        <v>0</v>
      </c>
      <c r="V30" s="11">
        <f t="shared" si="7"/>
        <v>0</v>
      </c>
      <c r="W30" s="101"/>
      <c r="X30" s="11">
        <f t="shared" si="8"/>
        <v>0</v>
      </c>
      <c r="Y30" s="11">
        <f t="shared" si="53"/>
        <v>0</v>
      </c>
      <c r="Z30" s="11">
        <f t="shared" si="9"/>
        <v>0</v>
      </c>
      <c r="AA30" s="11">
        <f t="shared" si="54"/>
        <v>1782.3679999999999</v>
      </c>
      <c r="AB30" s="11">
        <f t="shared" si="10"/>
        <v>2.120292400042787</v>
      </c>
      <c r="AC30" s="11">
        <f t="shared" si="55"/>
        <v>91346.36</v>
      </c>
      <c r="AD30" s="11">
        <f t="shared" si="11"/>
        <v>6.1557786337193123</v>
      </c>
      <c r="AE30" s="11"/>
      <c r="AF30" s="11">
        <f t="shared" si="12"/>
        <v>0</v>
      </c>
      <c r="AG30" s="11">
        <f t="shared" si="85"/>
        <v>0</v>
      </c>
      <c r="AH30" s="11">
        <f t="shared" si="13"/>
        <v>0</v>
      </c>
      <c r="AI30" s="11"/>
      <c r="AJ30" s="11">
        <f t="shared" si="14"/>
        <v>0</v>
      </c>
      <c r="AK30" s="11">
        <f t="shared" si="86"/>
        <v>0</v>
      </c>
      <c r="AL30" s="11">
        <f t="shared" si="15"/>
        <v>0</v>
      </c>
      <c r="AM30" s="11">
        <f t="shared" si="56"/>
        <v>0</v>
      </c>
      <c r="AN30" s="11">
        <f t="shared" si="16"/>
        <v>0</v>
      </c>
      <c r="AO30" s="11">
        <f t="shared" si="87"/>
        <v>0</v>
      </c>
      <c r="AP30" s="11">
        <f t="shared" si="17"/>
        <v>0</v>
      </c>
      <c r="AQ30" s="101">
        <v>35695</v>
      </c>
      <c r="AR30" s="11">
        <f t="shared" si="18"/>
        <v>42.462520208804968</v>
      </c>
      <c r="AS30" s="11">
        <f t="shared" si="57"/>
        <v>590945</v>
      </c>
      <c r="AT30" s="11">
        <f t="shared" si="19"/>
        <v>39.823443481527441</v>
      </c>
      <c r="AU30" s="101"/>
      <c r="AV30" s="11" t="e">
        <f t="shared" si="20"/>
        <v>#DIV/0!</v>
      </c>
      <c r="AW30" s="11">
        <f t="shared" si="58"/>
        <v>46855</v>
      </c>
      <c r="AX30" s="11" t="e">
        <f t="shared" si="21"/>
        <v>#DIV/0!</v>
      </c>
      <c r="AY30" s="101"/>
      <c r="AZ30" s="11">
        <f t="shared" si="22"/>
        <v>0</v>
      </c>
      <c r="BA30" s="11">
        <f t="shared" si="59"/>
        <v>35115</v>
      </c>
      <c r="BB30" s="11">
        <f t="shared" si="23"/>
        <v>2.3663796425282153</v>
      </c>
      <c r="BC30" s="101"/>
      <c r="BD30" s="11">
        <f t="shared" si="60"/>
        <v>0</v>
      </c>
      <c r="BE30" s="11">
        <f t="shared" si="61"/>
        <v>10265</v>
      </c>
      <c r="BF30" s="11">
        <f t="shared" si="62"/>
        <v>0.69175244284642268</v>
      </c>
      <c r="BG30" s="101"/>
      <c r="BH30" s="11">
        <f t="shared" si="63"/>
        <v>0</v>
      </c>
      <c r="BI30" s="11">
        <f t="shared" si="64"/>
        <v>12215</v>
      </c>
      <c r="BJ30" s="11">
        <f t="shared" si="65"/>
        <v>0.82316182068865573</v>
      </c>
      <c r="BK30" s="101">
        <v>2530</v>
      </c>
      <c r="BL30" s="11">
        <f t="shared" si="66"/>
        <v>3.0096701534746204</v>
      </c>
      <c r="BM30" s="11">
        <f t="shared" si="67"/>
        <v>126960</v>
      </c>
      <c r="BN30" s="11">
        <f t="shared" si="68"/>
        <v>8.5557613388973994</v>
      </c>
      <c r="BO30" s="101"/>
      <c r="BP30" s="11">
        <f t="shared" si="24"/>
        <v>0</v>
      </c>
      <c r="BQ30" s="11">
        <f t="shared" si="69"/>
        <v>122500</v>
      </c>
      <c r="BR30" s="11">
        <f t="shared" si="25"/>
        <v>8.2552045054736265</v>
      </c>
      <c r="BS30" s="101">
        <v>39910</v>
      </c>
      <c r="BT30" s="11">
        <f t="shared" si="26"/>
        <v>47.4766544763526</v>
      </c>
      <c r="BU30" s="11">
        <f t="shared" si="70"/>
        <v>321400</v>
      </c>
      <c r="BV30" s="11">
        <f t="shared" si="27"/>
        <v>21.658961045381414</v>
      </c>
      <c r="BW30" s="101"/>
      <c r="BX30" s="11">
        <f t="shared" si="28"/>
        <v>0</v>
      </c>
      <c r="BY30" s="11">
        <f t="shared" si="71"/>
        <v>16190</v>
      </c>
      <c r="BZ30" s="11">
        <f t="shared" si="29"/>
        <v>1.0910347832132081</v>
      </c>
      <c r="CA30" s="101">
        <v>0</v>
      </c>
      <c r="CB30" s="11">
        <f t="shared" si="30"/>
        <v>0</v>
      </c>
      <c r="CC30" s="11">
        <f t="shared" si="72"/>
        <v>34105</v>
      </c>
      <c r="CD30" s="11">
        <f t="shared" si="31"/>
        <v>2.2983163237483919</v>
      </c>
      <c r="CE30" s="101"/>
      <c r="CF30" s="11">
        <f t="shared" si="32"/>
        <v>0</v>
      </c>
      <c r="CG30" s="11">
        <f t="shared" si="73"/>
        <v>0</v>
      </c>
      <c r="CH30" s="11">
        <f t="shared" si="33"/>
        <v>0</v>
      </c>
      <c r="CI30" s="101"/>
      <c r="CJ30" s="11">
        <f t="shared" si="34"/>
        <v>0</v>
      </c>
      <c r="CK30" s="11">
        <f t="shared" si="74"/>
        <v>0</v>
      </c>
      <c r="CL30" s="11">
        <f t="shared" si="35"/>
        <v>0</v>
      </c>
      <c r="CM30" s="101"/>
      <c r="CN30" s="11">
        <f t="shared" si="36"/>
        <v>0</v>
      </c>
      <c r="CO30" s="11">
        <f t="shared" si="75"/>
        <v>7670</v>
      </c>
      <c r="CP30" s="11">
        <f t="shared" si="37"/>
        <v>0.51687688617945071</v>
      </c>
      <c r="CQ30" s="101">
        <v>4145</v>
      </c>
      <c r="CR30" s="11">
        <f t="shared" si="38"/>
        <v>4.9308627613250202</v>
      </c>
      <c r="CS30" s="11">
        <f t="shared" si="76"/>
        <v>68346</v>
      </c>
      <c r="CT30" s="11">
        <f t="shared" si="39"/>
        <v>4.6057976092334734</v>
      </c>
      <c r="CU30" s="101">
        <f t="shared" si="40"/>
        <v>82280</v>
      </c>
      <c r="CV30" s="11">
        <f t="shared" si="41"/>
        <v>97.879707599957214</v>
      </c>
      <c r="CW30" s="11">
        <f t="shared" si="77"/>
        <v>1392566</v>
      </c>
      <c r="CX30" s="11">
        <f t="shared" si="42"/>
        <v>93.844221366280706</v>
      </c>
      <c r="CY30" s="101"/>
      <c r="CZ30" s="17">
        <f t="shared" si="43"/>
        <v>0</v>
      </c>
      <c r="DA30" s="11">
        <f t="shared" si="78"/>
        <v>0</v>
      </c>
      <c r="DB30" s="11">
        <f t="shared" si="44"/>
        <v>0</v>
      </c>
      <c r="DC30" s="11">
        <v>0</v>
      </c>
      <c r="DD30" s="11">
        <f t="shared" si="45"/>
        <v>0</v>
      </c>
      <c r="DE30" s="11">
        <f t="shared" si="79"/>
        <v>0</v>
      </c>
      <c r="DF30" s="11">
        <f t="shared" si="46"/>
        <v>0</v>
      </c>
      <c r="DG30" s="11">
        <f t="shared" si="80"/>
        <v>84062.368000000002</v>
      </c>
      <c r="DH30" s="11">
        <f t="shared" si="81"/>
        <v>1483912.3599999999</v>
      </c>
      <c r="DI30" s="11">
        <f t="shared" si="47"/>
        <v>1.2745605725202416</v>
      </c>
      <c r="DJ30" s="11">
        <f t="shared" si="48"/>
        <v>1.2809663061793874</v>
      </c>
      <c r="DK30" s="498">
        <f t="shared" si="82"/>
        <v>0.80157997083130772</v>
      </c>
      <c r="DL30" s="499">
        <f t="shared" si="83"/>
        <v>0.83186865110881625</v>
      </c>
      <c r="DM30" s="7" t="str">
        <f>+Efficiency1!D101</f>
        <v>RC BR</v>
      </c>
    </row>
    <row r="31" spans="1:117">
      <c r="A31" s="18">
        <f>+Chem!A30</f>
        <v>45922</v>
      </c>
      <c r="B31" s="6" t="str">
        <f>+Chem!B30</f>
        <v>Towel</v>
      </c>
      <c r="C31" s="6" t="str">
        <f>+Chem!C30</f>
        <v>35/34</v>
      </c>
      <c r="D31" s="9">
        <f>+Chem!D30</f>
        <v>60.861999999999995</v>
      </c>
      <c r="E31" s="7">
        <f>+Chem!E30</f>
        <v>59.715000000000003</v>
      </c>
      <c r="F31" s="7">
        <f t="shared" si="84"/>
        <v>1218.1469999999997</v>
      </c>
      <c r="G31" s="101">
        <f>12*G7</f>
        <v>2673.5519999999997</v>
      </c>
      <c r="H31" s="11">
        <f t="shared" si="0"/>
        <v>3.1455939151713532</v>
      </c>
      <c r="I31" s="9">
        <f t="shared" si="49"/>
        <v>94019.911999999997</v>
      </c>
      <c r="J31" s="11">
        <f t="shared" si="1"/>
        <v>5.9927055714989237</v>
      </c>
      <c r="K31" s="101"/>
      <c r="L31" s="11">
        <f t="shared" si="2"/>
        <v>0</v>
      </c>
      <c r="M31" s="11">
        <f t="shared" si="50"/>
        <v>0</v>
      </c>
      <c r="N31" s="11">
        <f t="shared" si="3"/>
        <v>0</v>
      </c>
      <c r="O31" s="101"/>
      <c r="P31" s="11">
        <f t="shared" si="4"/>
        <v>0</v>
      </c>
      <c r="Q31" s="11">
        <f t="shared" si="51"/>
        <v>0</v>
      </c>
      <c r="R31" s="11">
        <f t="shared" si="5"/>
        <v>0</v>
      </c>
      <c r="S31" s="101"/>
      <c r="T31" s="11">
        <f t="shared" si="6"/>
        <v>0</v>
      </c>
      <c r="U31" s="11">
        <f t="shared" si="52"/>
        <v>0</v>
      </c>
      <c r="V31" s="11">
        <f t="shared" si="7"/>
        <v>0</v>
      </c>
      <c r="W31" s="101"/>
      <c r="X31" s="11">
        <f t="shared" si="8"/>
        <v>0</v>
      </c>
      <c r="Y31" s="11">
        <f t="shared" si="53"/>
        <v>0</v>
      </c>
      <c r="Z31" s="11">
        <f t="shared" si="9"/>
        <v>0</v>
      </c>
      <c r="AA31" s="11">
        <f t="shared" si="54"/>
        <v>2673.5519999999997</v>
      </c>
      <c r="AB31" s="11">
        <f t="shared" si="10"/>
        <v>3.1455939151713532</v>
      </c>
      <c r="AC31" s="11">
        <f t="shared" si="55"/>
        <v>94019.911999999997</v>
      </c>
      <c r="AD31" s="11">
        <f t="shared" si="11"/>
        <v>5.9927055714989237</v>
      </c>
      <c r="AE31" s="11"/>
      <c r="AF31" s="11">
        <f t="shared" si="12"/>
        <v>0</v>
      </c>
      <c r="AG31" s="11">
        <f t="shared" si="85"/>
        <v>0</v>
      </c>
      <c r="AH31" s="11">
        <f t="shared" si="13"/>
        <v>0</v>
      </c>
      <c r="AI31" s="11"/>
      <c r="AJ31" s="11">
        <f t="shared" si="14"/>
        <v>0</v>
      </c>
      <c r="AK31" s="11">
        <f t="shared" si="86"/>
        <v>0</v>
      </c>
      <c r="AL31" s="11">
        <f t="shared" si="15"/>
        <v>0</v>
      </c>
      <c r="AM31" s="11">
        <f t="shared" si="56"/>
        <v>0</v>
      </c>
      <c r="AN31" s="11">
        <f t="shared" si="16"/>
        <v>0</v>
      </c>
      <c r="AO31" s="11">
        <f t="shared" si="87"/>
        <v>0</v>
      </c>
      <c r="AP31" s="11">
        <f t="shared" si="17"/>
        <v>0</v>
      </c>
      <c r="AQ31" s="101">
        <v>34930</v>
      </c>
      <c r="AR31" s="11">
        <f t="shared" si="18"/>
        <v>41.097235234974065</v>
      </c>
      <c r="AS31" s="11">
        <f t="shared" si="57"/>
        <v>625875</v>
      </c>
      <c r="AT31" s="11">
        <f t="shared" si="19"/>
        <v>39.892449586231152</v>
      </c>
      <c r="AU31" s="101"/>
      <c r="AV31" s="11" t="e">
        <f t="shared" si="20"/>
        <v>#DIV/0!</v>
      </c>
      <c r="AW31" s="11">
        <f t="shared" si="58"/>
        <v>46855</v>
      </c>
      <c r="AX31" s="11" t="e">
        <f t="shared" si="21"/>
        <v>#DIV/0!</v>
      </c>
      <c r="AY31" s="101"/>
      <c r="AZ31" s="11">
        <f t="shared" si="22"/>
        <v>0</v>
      </c>
      <c r="BA31" s="11">
        <f t="shared" si="59"/>
        <v>35115</v>
      </c>
      <c r="BB31" s="11">
        <f t="shared" si="23"/>
        <v>2.2381839300507402</v>
      </c>
      <c r="BC31" s="101"/>
      <c r="BD31" s="11">
        <f t="shared" si="60"/>
        <v>0</v>
      </c>
      <c r="BE31" s="11">
        <f t="shared" si="61"/>
        <v>10265</v>
      </c>
      <c r="BF31" s="11">
        <f t="shared" si="62"/>
        <v>0.65427760335955709</v>
      </c>
      <c r="BG31" s="101"/>
      <c r="BH31" s="11">
        <f t="shared" si="63"/>
        <v>0</v>
      </c>
      <c r="BI31" s="11">
        <f t="shared" si="64"/>
        <v>12215</v>
      </c>
      <c r="BJ31" s="11">
        <f t="shared" si="65"/>
        <v>0.77856803945806041</v>
      </c>
      <c r="BK31" s="101">
        <v>3500</v>
      </c>
      <c r="BL31" s="11">
        <f t="shared" si="66"/>
        <v>4.1179594423821708</v>
      </c>
      <c r="BM31" s="11">
        <f t="shared" si="67"/>
        <v>130460</v>
      </c>
      <c r="BN31" s="11">
        <f t="shared" si="68"/>
        <v>8.3153488684157626</v>
      </c>
      <c r="BO31" s="101"/>
      <c r="BP31" s="11">
        <f t="shared" si="24"/>
        <v>0</v>
      </c>
      <c r="BQ31" s="11">
        <f t="shared" si="69"/>
        <v>122500</v>
      </c>
      <c r="BR31" s="11">
        <f t="shared" si="25"/>
        <v>7.8079889343931548</v>
      </c>
      <c r="BS31" s="101">
        <v>39570</v>
      </c>
      <c r="BT31" s="11">
        <f t="shared" si="26"/>
        <v>46.556472895732135</v>
      </c>
      <c r="BU31" s="11">
        <f t="shared" si="70"/>
        <v>360970</v>
      </c>
      <c r="BV31" s="11">
        <f t="shared" si="27"/>
        <v>23.007753188962425</v>
      </c>
      <c r="BW31" s="101"/>
      <c r="BX31" s="11">
        <f t="shared" si="28"/>
        <v>0</v>
      </c>
      <c r="BY31" s="11">
        <f t="shared" si="71"/>
        <v>16190</v>
      </c>
      <c r="BZ31" s="11">
        <f t="shared" si="29"/>
        <v>1.0319293130434708</v>
      </c>
      <c r="CA31" s="101">
        <v>0</v>
      </c>
      <c r="CB31" s="11">
        <f t="shared" si="30"/>
        <v>0</v>
      </c>
      <c r="CC31" s="11">
        <f t="shared" si="72"/>
        <v>34105</v>
      </c>
      <c r="CD31" s="11">
        <f t="shared" si="31"/>
        <v>2.1738078580202331</v>
      </c>
      <c r="CE31" s="101"/>
      <c r="CF31" s="11">
        <f t="shared" si="32"/>
        <v>0</v>
      </c>
      <c r="CG31" s="11">
        <f t="shared" si="73"/>
        <v>0</v>
      </c>
      <c r="CH31" s="11">
        <f t="shared" si="33"/>
        <v>0</v>
      </c>
      <c r="CI31" s="101"/>
      <c r="CJ31" s="11">
        <f t="shared" si="34"/>
        <v>0</v>
      </c>
      <c r="CK31" s="11">
        <f t="shared" si="74"/>
        <v>0</v>
      </c>
      <c r="CL31" s="11">
        <f t="shared" si="35"/>
        <v>0</v>
      </c>
      <c r="CM31" s="101"/>
      <c r="CN31" s="11">
        <f t="shared" si="36"/>
        <v>0</v>
      </c>
      <c r="CO31" s="11">
        <f t="shared" si="75"/>
        <v>7670</v>
      </c>
      <c r="CP31" s="11">
        <f t="shared" si="37"/>
        <v>0.48887571532077961</v>
      </c>
      <c r="CQ31" s="101">
        <v>4320</v>
      </c>
      <c r="CR31" s="11">
        <f t="shared" si="38"/>
        <v>5.0827385117402795</v>
      </c>
      <c r="CS31" s="11">
        <f t="shared" si="76"/>
        <v>72666</v>
      </c>
      <c r="CT31" s="11">
        <f t="shared" si="39"/>
        <v>4.6316352971968415</v>
      </c>
      <c r="CU31" s="101">
        <f t="shared" si="40"/>
        <v>82320</v>
      </c>
      <c r="CV31" s="11">
        <f t="shared" si="41"/>
        <v>96.854406084828653</v>
      </c>
      <c r="CW31" s="11">
        <f t="shared" si="77"/>
        <v>1474886</v>
      </c>
      <c r="CX31" s="11">
        <f t="shared" si="42"/>
        <v>94.007294428501083</v>
      </c>
      <c r="CY31" s="101">
        <v>0</v>
      </c>
      <c r="CZ31" s="17">
        <f t="shared" si="43"/>
        <v>0</v>
      </c>
      <c r="DA31" s="11">
        <f t="shared" si="78"/>
        <v>0</v>
      </c>
      <c r="DB31" s="11">
        <f t="shared" si="44"/>
        <v>0</v>
      </c>
      <c r="DC31" s="11">
        <v>0</v>
      </c>
      <c r="DD31" s="11">
        <f t="shared" si="45"/>
        <v>0</v>
      </c>
      <c r="DE31" s="11">
        <f t="shared" si="79"/>
        <v>0</v>
      </c>
      <c r="DF31" s="11">
        <f t="shared" si="46"/>
        <v>0</v>
      </c>
      <c r="DG31" s="11">
        <f t="shared" si="80"/>
        <v>84993.551999999996</v>
      </c>
      <c r="DH31" s="11">
        <f t="shared" si="81"/>
        <v>1568905.9119999998</v>
      </c>
      <c r="DI31" s="11">
        <f t="shared" si="47"/>
        <v>1.4233199698568197</v>
      </c>
      <c r="DJ31" s="11">
        <f t="shared" si="48"/>
        <v>1.2879446503582901</v>
      </c>
      <c r="DK31" s="498">
        <f t="shared" si="82"/>
        <v>0.72540087463556846</v>
      </c>
      <c r="DL31" s="499">
        <f t="shared" si="83"/>
        <v>0.8259262071780461</v>
      </c>
      <c r="DM31" s="7" t="str">
        <f>+Efficiency1!D106</f>
        <v>RC BR</v>
      </c>
    </row>
    <row r="32" spans="1:117">
      <c r="A32" s="18">
        <f>+Chem!A31</f>
        <v>45923</v>
      </c>
      <c r="B32" s="6" t="str">
        <f>+Chem!B31</f>
        <v>Towel</v>
      </c>
      <c r="C32" s="6" t="str">
        <f>+Chem!C31</f>
        <v>34/33,5</v>
      </c>
      <c r="D32" s="9">
        <f>+Chem!D31</f>
        <v>66.896999999999991</v>
      </c>
      <c r="E32" s="7">
        <f>+Chem!E31</f>
        <v>63.835999999999999</v>
      </c>
      <c r="F32" s="7">
        <f t="shared" si="84"/>
        <v>1281.9829999999997</v>
      </c>
      <c r="G32" s="101">
        <f>4*G7</f>
        <v>891.18399999999997</v>
      </c>
      <c r="H32" s="11">
        <f t="shared" si="0"/>
        <v>1.2146239864413255</v>
      </c>
      <c r="I32" s="9">
        <f t="shared" si="49"/>
        <v>94911.09599999999</v>
      </c>
      <c r="J32" s="11">
        <f t="shared" si="1"/>
        <v>5.7792376348162877</v>
      </c>
      <c r="K32" s="101"/>
      <c r="L32" s="11">
        <f t="shared" si="2"/>
        <v>0</v>
      </c>
      <c r="M32" s="11">
        <f t="shared" si="50"/>
        <v>0</v>
      </c>
      <c r="N32" s="11">
        <f t="shared" si="3"/>
        <v>0</v>
      </c>
      <c r="O32" s="101"/>
      <c r="P32" s="11">
        <f t="shared" si="4"/>
        <v>0</v>
      </c>
      <c r="Q32" s="11">
        <f t="shared" si="51"/>
        <v>0</v>
      </c>
      <c r="R32" s="11">
        <f t="shared" si="5"/>
        <v>0</v>
      </c>
      <c r="S32" s="101"/>
      <c r="T32" s="11">
        <f t="shared" si="6"/>
        <v>0</v>
      </c>
      <c r="U32" s="11">
        <f t="shared" si="52"/>
        <v>0</v>
      </c>
      <c r="V32" s="11">
        <f t="shared" si="7"/>
        <v>0</v>
      </c>
      <c r="W32" s="101"/>
      <c r="X32" s="11">
        <f t="shared" si="8"/>
        <v>0</v>
      </c>
      <c r="Y32" s="11">
        <f t="shared" si="53"/>
        <v>0</v>
      </c>
      <c r="Z32" s="11">
        <f t="shared" si="9"/>
        <v>0</v>
      </c>
      <c r="AA32" s="11">
        <f t="shared" si="54"/>
        <v>891.18399999999997</v>
      </c>
      <c r="AB32" s="11">
        <f t="shared" si="10"/>
        <v>1.2146239864413255</v>
      </c>
      <c r="AC32" s="11">
        <f t="shared" si="55"/>
        <v>94911.09599999999</v>
      </c>
      <c r="AD32" s="11">
        <f t="shared" si="11"/>
        <v>5.7792376348162877</v>
      </c>
      <c r="AE32" s="11"/>
      <c r="AF32" s="11">
        <f t="shared" si="12"/>
        <v>0</v>
      </c>
      <c r="AG32" s="11">
        <f t="shared" si="85"/>
        <v>0</v>
      </c>
      <c r="AH32" s="11">
        <f t="shared" si="13"/>
        <v>0</v>
      </c>
      <c r="AI32" s="11"/>
      <c r="AJ32" s="11">
        <f t="shared" si="14"/>
        <v>0</v>
      </c>
      <c r="AK32" s="11">
        <f t="shared" si="86"/>
        <v>0</v>
      </c>
      <c r="AL32" s="11">
        <f t="shared" si="15"/>
        <v>0</v>
      </c>
      <c r="AM32" s="11">
        <f t="shared" si="56"/>
        <v>0</v>
      </c>
      <c r="AN32" s="11">
        <f t="shared" si="16"/>
        <v>0</v>
      </c>
      <c r="AO32" s="11">
        <f t="shared" si="87"/>
        <v>0</v>
      </c>
      <c r="AP32" s="11">
        <f t="shared" si="17"/>
        <v>0</v>
      </c>
      <c r="AQ32" s="101">
        <v>31055</v>
      </c>
      <c r="AR32" s="11">
        <f t="shared" si="18"/>
        <v>42.325880961659287</v>
      </c>
      <c r="AS32" s="11">
        <f t="shared" si="57"/>
        <v>656930</v>
      </c>
      <c r="AT32" s="11">
        <f t="shared" si="19"/>
        <v>40.001166770214766</v>
      </c>
      <c r="AU32" s="101"/>
      <c r="AV32" s="11" t="e">
        <f t="shared" si="20"/>
        <v>#DIV/0!</v>
      </c>
      <c r="AW32" s="11">
        <f t="shared" si="58"/>
        <v>46855</v>
      </c>
      <c r="AX32" s="11" t="e">
        <f t="shared" si="21"/>
        <v>#DIV/0!</v>
      </c>
      <c r="AY32" s="101"/>
      <c r="AZ32" s="11">
        <f t="shared" si="22"/>
        <v>0</v>
      </c>
      <c r="BA32" s="11">
        <f t="shared" si="59"/>
        <v>35115</v>
      </c>
      <c r="BB32" s="11">
        <f t="shared" si="23"/>
        <v>2.1381897175286433</v>
      </c>
      <c r="BC32" s="101"/>
      <c r="BD32" s="11">
        <f t="shared" si="60"/>
        <v>0</v>
      </c>
      <c r="BE32" s="11">
        <f t="shared" si="61"/>
        <v>10265</v>
      </c>
      <c r="BF32" s="11">
        <f t="shared" si="62"/>
        <v>0.62504677347092485</v>
      </c>
      <c r="BG32" s="101"/>
      <c r="BH32" s="11">
        <f t="shared" si="63"/>
        <v>0</v>
      </c>
      <c r="BI32" s="11">
        <f t="shared" si="64"/>
        <v>12215</v>
      </c>
      <c r="BJ32" s="11">
        <f t="shared" si="65"/>
        <v>0.74378434855794906</v>
      </c>
      <c r="BK32" s="101">
        <v>6020</v>
      </c>
      <c r="BL32" s="11">
        <f t="shared" si="66"/>
        <v>8.2048560099561705</v>
      </c>
      <c r="BM32" s="11">
        <f t="shared" si="67"/>
        <v>136480</v>
      </c>
      <c r="BN32" s="11">
        <f t="shared" si="68"/>
        <v>8.3104124348087485</v>
      </c>
      <c r="BO32" s="101"/>
      <c r="BP32" s="11">
        <f t="shared" si="24"/>
        <v>0</v>
      </c>
      <c r="BQ32" s="11">
        <f t="shared" si="69"/>
        <v>122500</v>
      </c>
      <c r="BR32" s="11">
        <f t="shared" si="25"/>
        <v>7.4591553580310066</v>
      </c>
      <c r="BS32" s="101">
        <v>31785</v>
      </c>
      <c r="BT32" s="11">
        <f t="shared" si="26"/>
        <v>43.320821972833372</v>
      </c>
      <c r="BU32" s="11">
        <f t="shared" si="70"/>
        <v>392755</v>
      </c>
      <c r="BV32" s="11">
        <f t="shared" si="27"/>
        <v>23.915269899130355</v>
      </c>
      <c r="BW32" s="101"/>
      <c r="BX32" s="11">
        <f t="shared" si="28"/>
        <v>0</v>
      </c>
      <c r="BY32" s="11">
        <f t="shared" si="71"/>
        <v>16190</v>
      </c>
      <c r="BZ32" s="11">
        <f t="shared" si="29"/>
        <v>0.98582632854303676</v>
      </c>
      <c r="CA32" s="101">
        <v>0</v>
      </c>
      <c r="CB32" s="11">
        <f t="shared" si="30"/>
        <v>0</v>
      </c>
      <c r="CC32" s="11">
        <f t="shared" si="72"/>
        <v>34105</v>
      </c>
      <c r="CD32" s="11">
        <f t="shared" si="31"/>
        <v>2.0766897427399797</v>
      </c>
      <c r="CE32" s="101"/>
      <c r="CF32" s="11">
        <f t="shared" si="32"/>
        <v>0</v>
      </c>
      <c r="CG32" s="11">
        <f t="shared" si="73"/>
        <v>0</v>
      </c>
      <c r="CH32" s="11">
        <f t="shared" si="33"/>
        <v>0</v>
      </c>
      <c r="CI32" s="101"/>
      <c r="CJ32" s="11">
        <f t="shared" si="34"/>
        <v>0</v>
      </c>
      <c r="CK32" s="11">
        <f t="shared" si="74"/>
        <v>0</v>
      </c>
      <c r="CL32" s="11">
        <f t="shared" si="35"/>
        <v>0</v>
      </c>
      <c r="CM32" s="101"/>
      <c r="CN32" s="11">
        <f t="shared" si="36"/>
        <v>0</v>
      </c>
      <c r="CO32" s="11">
        <f t="shared" si="75"/>
        <v>7670</v>
      </c>
      <c r="CP32" s="11">
        <f t="shared" si="37"/>
        <v>0.46703446200896181</v>
      </c>
      <c r="CQ32" s="101">
        <v>3620</v>
      </c>
      <c r="CR32" s="11">
        <f t="shared" si="38"/>
        <v>4.9338170691098568</v>
      </c>
      <c r="CS32" s="11">
        <f t="shared" si="76"/>
        <v>76286</v>
      </c>
      <c r="CT32" s="11">
        <f t="shared" si="39"/>
        <v>4.6451357195326812</v>
      </c>
      <c r="CU32" s="101">
        <f t="shared" si="40"/>
        <v>72480</v>
      </c>
      <c r="CV32" s="11">
        <f t="shared" si="41"/>
        <v>98.785376013558675</v>
      </c>
      <c r="CW32" s="11">
        <f t="shared" si="77"/>
        <v>1547366</v>
      </c>
      <c r="CX32" s="11">
        <f t="shared" si="42"/>
        <v>94.220762365183731</v>
      </c>
      <c r="CY32" s="101">
        <v>0</v>
      </c>
      <c r="CZ32" s="17">
        <f t="shared" si="43"/>
        <v>0</v>
      </c>
      <c r="DA32" s="11">
        <f t="shared" si="78"/>
        <v>0</v>
      </c>
      <c r="DB32" s="11">
        <f t="shared" si="44"/>
        <v>0</v>
      </c>
      <c r="DC32" s="11">
        <v>0</v>
      </c>
      <c r="DD32" s="11">
        <f t="shared" si="45"/>
        <v>0</v>
      </c>
      <c r="DE32" s="11">
        <f t="shared" si="79"/>
        <v>0</v>
      </c>
      <c r="DF32" s="11">
        <f t="shared" si="46"/>
        <v>0</v>
      </c>
      <c r="DG32" s="11">
        <f t="shared" si="80"/>
        <v>73371.183999999994</v>
      </c>
      <c r="DH32" s="11">
        <f t="shared" si="81"/>
        <v>1642277.0959999997</v>
      </c>
      <c r="DI32" s="11">
        <f t="shared" si="47"/>
        <v>1.1493700106522966</v>
      </c>
      <c r="DJ32" s="11">
        <f t="shared" si="48"/>
        <v>1.2810443633027895</v>
      </c>
      <c r="DK32" s="498">
        <f t="shared" si="82"/>
        <v>0.88073951434878583</v>
      </c>
      <c r="DL32" s="499">
        <f t="shared" si="83"/>
        <v>0.82849371124866367</v>
      </c>
      <c r="DM32" s="7" t="str">
        <f>+Efficiency1!D112</f>
        <v>RC BR</v>
      </c>
    </row>
    <row r="33" spans="1:117">
      <c r="A33" s="18">
        <f>+Chem!A32</f>
        <v>45924</v>
      </c>
      <c r="B33" s="6" t="str">
        <f>+Chem!B32</f>
        <v>Towel</v>
      </c>
      <c r="C33" s="6" t="str">
        <f>+Chem!C32</f>
        <v>33,5/31,5</v>
      </c>
      <c r="D33" s="9">
        <f>+Chem!D32</f>
        <v>60.971000000000004</v>
      </c>
      <c r="E33" s="7">
        <f>+Chem!E32</f>
        <v>59.262</v>
      </c>
      <c r="F33" s="7">
        <f t="shared" si="84"/>
        <v>1341.2449999999997</v>
      </c>
      <c r="G33" s="101">
        <f>16*G7</f>
        <v>3564.7359999999999</v>
      </c>
      <c r="H33" s="11">
        <f t="shared" si="0"/>
        <v>5.0091326130964635</v>
      </c>
      <c r="I33" s="9">
        <f t="shared" si="49"/>
        <v>98475.831999999995</v>
      </c>
      <c r="J33" s="11">
        <f t="shared" si="1"/>
        <v>5.7472527027693125</v>
      </c>
      <c r="K33" s="101"/>
      <c r="L33" s="11">
        <f t="shared" si="2"/>
        <v>0</v>
      </c>
      <c r="M33" s="11">
        <f t="shared" si="50"/>
        <v>0</v>
      </c>
      <c r="N33" s="11">
        <f t="shared" si="3"/>
        <v>0</v>
      </c>
      <c r="O33" s="101"/>
      <c r="P33" s="11">
        <f t="shared" si="4"/>
        <v>0</v>
      </c>
      <c r="Q33" s="11">
        <f t="shared" si="51"/>
        <v>0</v>
      </c>
      <c r="R33" s="11">
        <f t="shared" si="5"/>
        <v>0</v>
      </c>
      <c r="S33" s="101"/>
      <c r="T33" s="11">
        <f t="shared" si="6"/>
        <v>0</v>
      </c>
      <c r="U33" s="11">
        <f t="shared" si="52"/>
        <v>0</v>
      </c>
      <c r="V33" s="11">
        <f t="shared" si="7"/>
        <v>0</v>
      </c>
      <c r="W33" s="101"/>
      <c r="X33" s="11">
        <f t="shared" si="8"/>
        <v>0</v>
      </c>
      <c r="Y33" s="11">
        <f t="shared" si="53"/>
        <v>0</v>
      </c>
      <c r="Z33" s="11">
        <f t="shared" si="9"/>
        <v>0</v>
      </c>
      <c r="AA33" s="11">
        <f t="shared" si="54"/>
        <v>3564.7359999999999</v>
      </c>
      <c r="AB33" s="11">
        <f t="shared" si="10"/>
        <v>5.0091326130964635</v>
      </c>
      <c r="AC33" s="11">
        <f t="shared" si="55"/>
        <v>98475.831999999995</v>
      </c>
      <c r="AD33" s="11">
        <f t="shared" si="11"/>
        <v>5.7472527027693125</v>
      </c>
      <c r="AE33" s="11"/>
      <c r="AF33" s="11">
        <f t="shared" si="12"/>
        <v>0</v>
      </c>
      <c r="AG33" s="11">
        <f t="shared" si="85"/>
        <v>0</v>
      </c>
      <c r="AH33" s="11">
        <f t="shared" si="13"/>
        <v>0</v>
      </c>
      <c r="AI33" s="11"/>
      <c r="AJ33" s="11">
        <f t="shared" si="14"/>
        <v>0</v>
      </c>
      <c r="AK33" s="11">
        <f t="shared" si="86"/>
        <v>0</v>
      </c>
      <c r="AL33" s="11">
        <f t="shared" si="15"/>
        <v>0</v>
      </c>
      <c r="AM33" s="11">
        <f t="shared" si="56"/>
        <v>0</v>
      </c>
      <c r="AN33" s="11">
        <f t="shared" si="16"/>
        <v>0</v>
      </c>
      <c r="AO33" s="11">
        <f t="shared" si="87"/>
        <v>0</v>
      </c>
      <c r="AP33" s="11">
        <f t="shared" si="17"/>
        <v>0</v>
      </c>
      <c r="AQ33" s="101">
        <v>29120</v>
      </c>
      <c r="AR33" s="11">
        <f t="shared" si="18"/>
        <v>40.919142874358442</v>
      </c>
      <c r="AS33" s="11">
        <f t="shared" si="57"/>
        <v>686050</v>
      </c>
      <c r="AT33" s="11">
        <f t="shared" si="19"/>
        <v>40.039293262684865</v>
      </c>
      <c r="AU33" s="101"/>
      <c r="AV33" s="11" t="e">
        <f t="shared" si="20"/>
        <v>#DIV/0!</v>
      </c>
      <c r="AW33" s="11">
        <f t="shared" si="58"/>
        <v>46855</v>
      </c>
      <c r="AX33" s="11" t="e">
        <f t="shared" si="21"/>
        <v>#DIV/0!</v>
      </c>
      <c r="AY33" s="101"/>
      <c r="AZ33" s="11">
        <f t="shared" si="22"/>
        <v>0</v>
      </c>
      <c r="BA33" s="11">
        <f>AY33+BA32</f>
        <v>35115</v>
      </c>
      <c r="BB33" s="11">
        <f t="shared" si="23"/>
        <v>2.0493838392525019</v>
      </c>
      <c r="BC33" s="101"/>
      <c r="BD33" s="11">
        <f t="shared" si="60"/>
        <v>0</v>
      </c>
      <c r="BE33" s="11">
        <f>BC33+BE32</f>
        <v>10265</v>
      </c>
      <c r="BF33" s="11">
        <f t="shared" si="62"/>
        <v>0.5990865758202174</v>
      </c>
      <c r="BG33" s="101"/>
      <c r="BH33" s="11">
        <f t="shared" si="63"/>
        <v>0</v>
      </c>
      <c r="BI33" s="11">
        <f t="shared" si="64"/>
        <v>12215</v>
      </c>
      <c r="BJ33" s="11">
        <f t="shared" si="65"/>
        <v>0.71289259850403852</v>
      </c>
      <c r="BK33" s="101">
        <v>3730</v>
      </c>
      <c r="BL33" s="11">
        <f t="shared" si="66"/>
        <v>5.2413599904312154</v>
      </c>
      <c r="BM33" s="11">
        <f t="shared" si="67"/>
        <v>140210</v>
      </c>
      <c r="BN33" s="11">
        <f t="shared" si="68"/>
        <v>8.1829448412813122</v>
      </c>
      <c r="BO33" s="101"/>
      <c r="BP33" s="11">
        <f t="shared" si="24"/>
        <v>0</v>
      </c>
      <c r="BQ33" s="11">
        <f t="shared" si="69"/>
        <v>122500</v>
      </c>
      <c r="BR33" s="11">
        <f t="shared" si="25"/>
        <v>7.149352707060558</v>
      </c>
      <c r="BS33" s="101">
        <v>30820</v>
      </c>
      <c r="BT33" s="11">
        <f t="shared" si="26"/>
        <v>43.307966462490633</v>
      </c>
      <c r="BU33" s="11">
        <f t="shared" si="70"/>
        <v>423575</v>
      </c>
      <c r="BV33" s="11">
        <f t="shared" si="27"/>
        <v>24.720710799127968</v>
      </c>
      <c r="BW33" s="101"/>
      <c r="BX33" s="11">
        <f t="shared" si="28"/>
        <v>0</v>
      </c>
      <c r="BY33" s="11">
        <f t="shared" si="71"/>
        <v>16190</v>
      </c>
      <c r="BZ33" s="11">
        <f t="shared" si="29"/>
        <v>0.9448817985902892</v>
      </c>
      <c r="CA33" s="101">
        <v>580</v>
      </c>
      <c r="CB33" s="11">
        <f t="shared" si="30"/>
        <v>0.8150104006568647</v>
      </c>
      <c r="CC33" s="11">
        <f t="shared" si="72"/>
        <v>34685</v>
      </c>
      <c r="CD33" s="11">
        <f t="shared" si="31"/>
        <v>2.0242881521991465</v>
      </c>
      <c r="CE33" s="101"/>
      <c r="CF33" s="11">
        <f t="shared" si="32"/>
        <v>0</v>
      </c>
      <c r="CG33" s="11">
        <f t="shared" si="73"/>
        <v>0</v>
      </c>
      <c r="CH33" s="11">
        <f t="shared" si="33"/>
        <v>0</v>
      </c>
      <c r="CI33" s="101"/>
      <c r="CJ33" s="11">
        <f t="shared" si="34"/>
        <v>0</v>
      </c>
      <c r="CK33" s="11">
        <f t="shared" si="74"/>
        <v>0</v>
      </c>
      <c r="CL33" s="11">
        <f t="shared" si="35"/>
        <v>0</v>
      </c>
      <c r="CM33" s="101"/>
      <c r="CN33" s="11">
        <f t="shared" si="36"/>
        <v>0</v>
      </c>
      <c r="CO33" s="11">
        <f t="shared" si="75"/>
        <v>7670</v>
      </c>
      <c r="CP33" s="11">
        <f t="shared" si="37"/>
        <v>0.44763702255636317</v>
      </c>
      <c r="CQ33" s="101">
        <v>3350</v>
      </c>
      <c r="CR33" s="11">
        <f t="shared" si="38"/>
        <v>4.7073876589663737</v>
      </c>
      <c r="CS33" s="11">
        <f t="shared" si="76"/>
        <v>79636</v>
      </c>
      <c r="CT33" s="11">
        <f t="shared" si="39"/>
        <v>4.6477212422814249</v>
      </c>
      <c r="CU33" s="101">
        <f t="shared" si="40"/>
        <v>67600</v>
      </c>
      <c r="CV33" s="11">
        <f t="shared" si="41"/>
        <v>94.990867386903531</v>
      </c>
      <c r="CW33" s="11">
        <f t="shared" si="77"/>
        <v>1614966</v>
      </c>
      <c r="CX33" s="11">
        <f t="shared" si="42"/>
        <v>94.252747297230712</v>
      </c>
      <c r="CY33" s="101">
        <v>0</v>
      </c>
      <c r="CZ33" s="17">
        <f t="shared" si="43"/>
        <v>0</v>
      </c>
      <c r="DA33" s="11">
        <f t="shared" si="78"/>
        <v>0</v>
      </c>
      <c r="DB33" s="11">
        <f t="shared" si="44"/>
        <v>0</v>
      </c>
      <c r="DC33" s="11">
        <v>0</v>
      </c>
      <c r="DD33" s="11">
        <f t="shared" si="45"/>
        <v>0</v>
      </c>
      <c r="DE33" s="11">
        <f t="shared" si="79"/>
        <v>0</v>
      </c>
      <c r="DF33" s="11">
        <f t="shared" si="46"/>
        <v>0</v>
      </c>
      <c r="DG33" s="11">
        <f t="shared" si="80"/>
        <v>71164.736000000004</v>
      </c>
      <c r="DH33" s="11">
        <f t="shared" si="81"/>
        <v>1713441.8319999997</v>
      </c>
      <c r="DI33" s="11">
        <f t="shared" si="47"/>
        <v>1.200849380716142</v>
      </c>
      <c r="DJ33" s="11">
        <f t="shared" si="48"/>
        <v>1.2775010024268498</v>
      </c>
      <c r="DK33" s="498">
        <f t="shared" si="82"/>
        <v>0.87665680473372776</v>
      </c>
      <c r="DL33" s="499">
        <f t="shared" si="83"/>
        <v>0.83050974447759263</v>
      </c>
      <c r="DM33" s="7" t="str">
        <f>+Efficiency1!D117</f>
        <v>RC BR</v>
      </c>
    </row>
    <row r="34" spans="1:117">
      <c r="A34" s="18">
        <f>+Chem!A33</f>
        <v>45925</v>
      </c>
      <c r="B34" s="6" t="str">
        <f>+Chem!B33</f>
        <v>Towel</v>
      </c>
      <c r="C34" s="6" t="str">
        <f>+Chem!C33</f>
        <v>31,5</v>
      </c>
      <c r="D34" s="9">
        <f>+Chem!D33</f>
        <v>63.305999999999997</v>
      </c>
      <c r="E34" s="7">
        <f>+Chem!E33</f>
        <v>58.543999999999997</v>
      </c>
      <c r="F34" s="7">
        <f t="shared" si="84"/>
        <v>1399.7889999999998</v>
      </c>
      <c r="G34" s="101">
        <f>60*G7</f>
        <v>13367.76</v>
      </c>
      <c r="H34" s="11">
        <f t="shared" si="0"/>
        <v>18.722940327539689</v>
      </c>
      <c r="I34" s="9">
        <f t="shared" si="49"/>
        <v>111843.59199999999</v>
      </c>
      <c r="J34" s="11">
        <f t="shared" si="1"/>
        <v>6.2663105693814085</v>
      </c>
      <c r="K34" s="101"/>
      <c r="L34" s="11">
        <f t="shared" si="2"/>
        <v>0</v>
      </c>
      <c r="M34" s="11">
        <f t="shared" si="50"/>
        <v>0</v>
      </c>
      <c r="N34" s="11">
        <f t="shared" si="3"/>
        <v>0</v>
      </c>
      <c r="O34" s="101"/>
      <c r="P34" s="11">
        <f t="shared" si="4"/>
        <v>0</v>
      </c>
      <c r="Q34" s="11">
        <f t="shared" si="51"/>
        <v>0</v>
      </c>
      <c r="R34" s="11">
        <f t="shared" si="5"/>
        <v>0</v>
      </c>
      <c r="S34" s="101"/>
      <c r="T34" s="11">
        <f t="shared" si="6"/>
        <v>0</v>
      </c>
      <c r="U34" s="11">
        <f t="shared" si="52"/>
        <v>0</v>
      </c>
      <c r="V34" s="11">
        <f t="shared" si="7"/>
        <v>0</v>
      </c>
      <c r="W34" s="101"/>
      <c r="X34" s="11">
        <f t="shared" si="8"/>
        <v>0</v>
      </c>
      <c r="Y34" s="11">
        <f t="shared" si="53"/>
        <v>0</v>
      </c>
      <c r="Z34" s="11">
        <f t="shared" si="9"/>
        <v>0</v>
      </c>
      <c r="AA34" s="11">
        <f t="shared" si="54"/>
        <v>13367.76</v>
      </c>
      <c r="AB34" s="11">
        <f t="shared" si="10"/>
        <v>18.722940327539689</v>
      </c>
      <c r="AC34" s="11">
        <f t="shared" si="55"/>
        <v>111843.59199999999</v>
      </c>
      <c r="AD34" s="11">
        <f t="shared" si="11"/>
        <v>6.2663105693814085</v>
      </c>
      <c r="AE34" s="11"/>
      <c r="AF34" s="11">
        <f t="shared" si="12"/>
        <v>0</v>
      </c>
      <c r="AG34" s="11">
        <f t="shared" si="85"/>
        <v>0</v>
      </c>
      <c r="AH34" s="11">
        <f t="shared" si="13"/>
        <v>0</v>
      </c>
      <c r="AI34" s="11"/>
      <c r="AJ34" s="11">
        <f t="shared" si="14"/>
        <v>0</v>
      </c>
      <c r="AK34" s="11">
        <f t="shared" si="86"/>
        <v>0</v>
      </c>
      <c r="AL34" s="11">
        <f t="shared" si="15"/>
        <v>0</v>
      </c>
      <c r="AM34" s="11">
        <f t="shared" si="56"/>
        <v>0</v>
      </c>
      <c r="AN34" s="11">
        <f t="shared" si="16"/>
        <v>0</v>
      </c>
      <c r="AO34" s="11">
        <f t="shared" si="87"/>
        <v>0</v>
      </c>
      <c r="AP34" s="11">
        <f t="shared" si="17"/>
        <v>0</v>
      </c>
      <c r="AQ34" s="101">
        <v>24790</v>
      </c>
      <c r="AR34" s="11">
        <f t="shared" si="18"/>
        <v>34.72097724074257</v>
      </c>
      <c r="AS34" s="11">
        <f t="shared" si="57"/>
        <v>710840</v>
      </c>
      <c r="AT34" s="11">
        <f t="shared" si="19"/>
        <v>39.826548177557463</v>
      </c>
      <c r="AU34" s="101"/>
      <c r="AV34" s="11" t="e">
        <f t="shared" si="20"/>
        <v>#DIV/0!</v>
      </c>
      <c r="AW34" s="11">
        <f t="shared" si="58"/>
        <v>46855</v>
      </c>
      <c r="AX34" s="11" t="e">
        <f t="shared" si="21"/>
        <v>#DIV/0!</v>
      </c>
      <c r="AY34" s="101"/>
      <c r="AZ34" s="11">
        <f t="shared" si="22"/>
        <v>0</v>
      </c>
      <c r="BA34" s="11">
        <f>AY34+BA33</f>
        <v>35115</v>
      </c>
      <c r="BB34" s="11">
        <f t="shared" si="23"/>
        <v>1.9674036903591954</v>
      </c>
      <c r="BC34" s="101"/>
      <c r="BD34" s="11">
        <f t="shared" si="60"/>
        <v>0</v>
      </c>
      <c r="BE34" s="11">
        <f>BC34+BE33</f>
        <v>10265</v>
      </c>
      <c r="BF34" s="11">
        <f t="shared" si="62"/>
        <v>0.57512171099351106</v>
      </c>
      <c r="BG34" s="101"/>
      <c r="BH34" s="11">
        <f t="shared" si="63"/>
        <v>0</v>
      </c>
      <c r="BI34" s="11">
        <f t="shared" si="64"/>
        <v>12215</v>
      </c>
      <c r="BJ34" s="11">
        <f t="shared" si="65"/>
        <v>0.68437522647693494</v>
      </c>
      <c r="BK34" s="101">
        <v>4080</v>
      </c>
      <c r="BL34" s="11">
        <f t="shared" si="66"/>
        <v>5.7144649916187857</v>
      </c>
      <c r="BM34" s="11">
        <f t="shared" si="67"/>
        <v>144290</v>
      </c>
      <c r="BN34" s="11">
        <f t="shared" si="68"/>
        <v>8.0841998713349934</v>
      </c>
      <c r="BO34" s="101"/>
      <c r="BP34" s="11">
        <f t="shared" si="24"/>
        <v>0</v>
      </c>
      <c r="BQ34" s="11">
        <f t="shared" si="69"/>
        <v>122500</v>
      </c>
      <c r="BR34" s="11">
        <f t="shared" si="25"/>
        <v>6.8633618701125272</v>
      </c>
      <c r="BS34" s="101">
        <v>25510</v>
      </c>
      <c r="BT34" s="11">
        <f t="shared" si="26"/>
        <v>35.729412239263532</v>
      </c>
      <c r="BU34" s="11">
        <f t="shared" si="70"/>
        <v>449085</v>
      </c>
      <c r="BV34" s="11">
        <f t="shared" si="27"/>
        <v>25.161084615832529</v>
      </c>
      <c r="BW34" s="101"/>
      <c r="BX34" s="11">
        <f t="shared" si="28"/>
        <v>0</v>
      </c>
      <c r="BY34" s="11">
        <f t="shared" si="71"/>
        <v>16190</v>
      </c>
      <c r="BZ34" s="11">
        <f t="shared" si="29"/>
        <v>0.90708431573160686</v>
      </c>
      <c r="CA34" s="101">
        <v>1100</v>
      </c>
      <c r="CB34" s="11">
        <f t="shared" si="30"/>
        <v>1.5406645810736921</v>
      </c>
      <c r="CC34" s="11">
        <f t="shared" si="72"/>
        <v>35785</v>
      </c>
      <c r="CD34" s="11">
        <f t="shared" si="31"/>
        <v>2.0049420777304228</v>
      </c>
      <c r="CE34" s="101"/>
      <c r="CF34" s="11">
        <f t="shared" si="32"/>
        <v>0</v>
      </c>
      <c r="CG34" s="11">
        <f t="shared" si="73"/>
        <v>0</v>
      </c>
      <c r="CH34" s="11">
        <f t="shared" si="33"/>
        <v>0</v>
      </c>
      <c r="CI34" s="101"/>
      <c r="CJ34" s="11">
        <f t="shared" si="34"/>
        <v>0</v>
      </c>
      <c r="CK34" s="11">
        <f t="shared" si="74"/>
        <v>0</v>
      </c>
      <c r="CL34" s="11">
        <f t="shared" si="35"/>
        <v>0</v>
      </c>
      <c r="CM34" s="101"/>
      <c r="CN34" s="11">
        <f t="shared" si="36"/>
        <v>0</v>
      </c>
      <c r="CO34" s="11">
        <f t="shared" si="75"/>
        <v>7670</v>
      </c>
      <c r="CP34" s="11">
        <f t="shared" si="37"/>
        <v>0.42973049423480081</v>
      </c>
      <c r="CQ34" s="101">
        <v>2550</v>
      </c>
      <c r="CR34" s="11">
        <f t="shared" si="38"/>
        <v>3.5715406197617408</v>
      </c>
      <c r="CS34" s="11">
        <f t="shared" si="76"/>
        <v>82186</v>
      </c>
      <c r="CT34" s="11">
        <f t="shared" si="39"/>
        <v>4.6046714992413733</v>
      </c>
      <c r="CU34" s="101">
        <f t="shared" si="40"/>
        <v>58030</v>
      </c>
      <c r="CV34" s="11">
        <f t="shared" si="41"/>
        <v>81.277059672460311</v>
      </c>
      <c r="CW34" s="11">
        <f t="shared" si="77"/>
        <v>1672996</v>
      </c>
      <c r="CX34" s="11">
        <f t="shared" si="42"/>
        <v>93.733689430618611</v>
      </c>
      <c r="CY34" s="101">
        <v>0</v>
      </c>
      <c r="CZ34" s="17">
        <f t="shared" si="43"/>
        <v>0</v>
      </c>
      <c r="DA34" s="11">
        <f t="shared" si="78"/>
        <v>0</v>
      </c>
      <c r="DB34" s="11">
        <f t="shared" si="44"/>
        <v>0</v>
      </c>
      <c r="DC34" s="11">
        <v>0</v>
      </c>
      <c r="DD34" s="11">
        <f t="shared" si="45"/>
        <v>0</v>
      </c>
      <c r="DE34" s="11">
        <f t="shared" si="79"/>
        <v>0</v>
      </c>
      <c r="DF34" s="11">
        <f t="shared" si="46"/>
        <v>0</v>
      </c>
      <c r="DG34" s="11">
        <f t="shared" si="80"/>
        <v>71397.759999999995</v>
      </c>
      <c r="DH34" s="11">
        <f t="shared" si="81"/>
        <v>1784839.5919999997</v>
      </c>
      <c r="DI34" s="11">
        <f t="shared" si="47"/>
        <v>1.2195572560808963</v>
      </c>
      <c r="DJ34" s="11">
        <f t="shared" si="48"/>
        <v>1.2750775952661437</v>
      </c>
      <c r="DK34" s="498">
        <f t="shared" si="82"/>
        <v>1.0088574875064622</v>
      </c>
      <c r="DL34" s="499">
        <f t="shared" si="83"/>
        <v>0.83669596340935648</v>
      </c>
      <c r="DM34" s="7" t="str">
        <f>+Efficiency1!D123</f>
        <v>RC BR</v>
      </c>
    </row>
    <row r="35" spans="1:117">
      <c r="A35" s="18">
        <f>+Chem!A34</f>
        <v>45926</v>
      </c>
      <c r="B35" s="6" t="str">
        <f>+Chem!B34</f>
        <v>Towel</v>
      </c>
      <c r="C35" s="6" t="str">
        <f>+Chem!C34</f>
        <v>31,5/30,5</v>
      </c>
      <c r="D35" s="9">
        <f>+Chem!D34</f>
        <v>63.244999999999997</v>
      </c>
      <c r="E35" s="7">
        <f>+Chem!E34</f>
        <v>63.97</v>
      </c>
      <c r="F35" s="7">
        <f t="shared" si="84"/>
        <v>1463.7589999999998</v>
      </c>
      <c r="G35" s="101">
        <f>60*G7</f>
        <v>13367.76</v>
      </c>
      <c r="H35" s="11">
        <f t="shared" si="0"/>
        <v>17.717901764081535</v>
      </c>
      <c r="I35" s="9">
        <f t="shared" si="49"/>
        <v>125211.35199999998</v>
      </c>
      <c r="J35" s="11">
        <f t="shared" si="1"/>
        <v>6.7307532820338176</v>
      </c>
      <c r="K35" s="101"/>
      <c r="L35" s="11">
        <f t="shared" si="2"/>
        <v>0</v>
      </c>
      <c r="M35" s="11">
        <f t="shared" si="50"/>
        <v>0</v>
      </c>
      <c r="N35" s="11">
        <f t="shared" si="3"/>
        <v>0</v>
      </c>
      <c r="O35" s="101"/>
      <c r="P35" s="11">
        <f t="shared" si="4"/>
        <v>0</v>
      </c>
      <c r="Q35" s="11">
        <f t="shared" si="51"/>
        <v>0</v>
      </c>
      <c r="R35" s="11">
        <f t="shared" si="5"/>
        <v>0</v>
      </c>
      <c r="S35" s="101"/>
      <c r="T35" s="11">
        <f t="shared" si="6"/>
        <v>0</v>
      </c>
      <c r="U35" s="11">
        <f t="shared" si="52"/>
        <v>0</v>
      </c>
      <c r="V35" s="11">
        <f t="shared" si="7"/>
        <v>0</v>
      </c>
      <c r="W35" s="101"/>
      <c r="X35" s="11">
        <f t="shared" si="8"/>
        <v>0</v>
      </c>
      <c r="Y35" s="11">
        <f t="shared" si="53"/>
        <v>0</v>
      </c>
      <c r="Z35" s="11">
        <f t="shared" si="9"/>
        <v>0</v>
      </c>
      <c r="AA35" s="11">
        <f t="shared" si="54"/>
        <v>13367.76</v>
      </c>
      <c r="AB35" s="11">
        <f t="shared" si="10"/>
        <v>17.717901764081535</v>
      </c>
      <c r="AC35" s="11">
        <f t="shared" si="55"/>
        <v>125211.35199999998</v>
      </c>
      <c r="AD35" s="11">
        <f t="shared" si="11"/>
        <v>6.7307532820338176</v>
      </c>
      <c r="AE35" s="11"/>
      <c r="AF35" s="11">
        <f t="shared" si="12"/>
        <v>0</v>
      </c>
      <c r="AG35" s="11">
        <f t="shared" si="85"/>
        <v>0</v>
      </c>
      <c r="AH35" s="11">
        <f t="shared" si="13"/>
        <v>0</v>
      </c>
      <c r="AI35" s="11"/>
      <c r="AJ35" s="11">
        <f t="shared" si="14"/>
        <v>0</v>
      </c>
      <c r="AK35" s="11">
        <f t="shared" si="86"/>
        <v>0</v>
      </c>
      <c r="AL35" s="11">
        <f t="shared" si="15"/>
        <v>0</v>
      </c>
      <c r="AM35" s="11">
        <f t="shared" si="56"/>
        <v>0</v>
      </c>
      <c r="AN35" s="11">
        <f t="shared" si="16"/>
        <v>0</v>
      </c>
      <c r="AO35" s="11">
        <f t="shared" si="87"/>
        <v>0</v>
      </c>
      <c r="AP35" s="11">
        <f t="shared" si="17"/>
        <v>0</v>
      </c>
      <c r="AQ35" s="101">
        <v>27265</v>
      </c>
      <c r="AR35" s="11">
        <f t="shared" si="18"/>
        <v>36.137587119882689</v>
      </c>
      <c r="AS35" s="11">
        <f t="shared" si="57"/>
        <v>738105</v>
      </c>
      <c r="AT35" s="11">
        <f t="shared" si="19"/>
        <v>39.676934813670663</v>
      </c>
      <c r="AU35" s="101"/>
      <c r="AV35" s="11" t="e">
        <f t="shared" si="20"/>
        <v>#DIV/0!</v>
      </c>
      <c r="AW35" s="11">
        <f t="shared" si="58"/>
        <v>46855</v>
      </c>
      <c r="AX35" s="11" t="e">
        <f t="shared" si="21"/>
        <v>#DIV/0!</v>
      </c>
      <c r="AY35" s="101"/>
      <c r="AZ35" s="11">
        <f t="shared" si="22"/>
        <v>0</v>
      </c>
      <c r="BA35" s="11">
        <f>AY35+BA34</f>
        <v>35115</v>
      </c>
      <c r="BB35" s="11">
        <f t="shared" si="23"/>
        <v>1.8876116080802128</v>
      </c>
      <c r="BC35" s="101"/>
      <c r="BD35" s="11">
        <f t="shared" si="60"/>
        <v>0</v>
      </c>
      <c r="BE35" s="11">
        <f>BC35+BE34</f>
        <v>10265</v>
      </c>
      <c r="BF35" s="11">
        <f t="shared" si="62"/>
        <v>0.55179647321496184</v>
      </c>
      <c r="BG35" s="101"/>
      <c r="BH35" s="11">
        <f t="shared" si="63"/>
        <v>0</v>
      </c>
      <c r="BI35" s="11">
        <f t="shared" si="64"/>
        <v>12215</v>
      </c>
      <c r="BJ35" s="11">
        <f t="shared" si="65"/>
        <v>0.65661898882813041</v>
      </c>
      <c r="BK35" s="101">
        <v>13200</v>
      </c>
      <c r="BL35" s="11">
        <f t="shared" si="66"/>
        <v>17.495549238307404</v>
      </c>
      <c r="BM35" s="11">
        <f t="shared" si="67"/>
        <v>157490</v>
      </c>
      <c r="BN35" s="11">
        <f t="shared" si="68"/>
        <v>8.4658964020091894</v>
      </c>
      <c r="BO35" s="101"/>
      <c r="BP35" s="11">
        <f t="shared" si="24"/>
        <v>0</v>
      </c>
      <c r="BQ35" s="11">
        <f t="shared" si="69"/>
        <v>122500</v>
      </c>
      <c r="BR35" s="11">
        <f t="shared" si="25"/>
        <v>6.5850041859554622</v>
      </c>
      <c r="BS35" s="101">
        <v>20045</v>
      </c>
      <c r="BT35" s="11">
        <f t="shared" si="26"/>
        <v>26.568051854687269</v>
      </c>
      <c r="BU35" s="11">
        <f t="shared" si="70"/>
        <v>469130</v>
      </c>
      <c r="BV35" s="11">
        <f t="shared" si="27"/>
        <v>25.218147051079885</v>
      </c>
      <c r="BW35" s="101"/>
      <c r="BX35" s="11">
        <f t="shared" si="28"/>
        <v>0</v>
      </c>
      <c r="BY35" s="11">
        <f t="shared" si="71"/>
        <v>16190</v>
      </c>
      <c r="BZ35" s="11">
        <f t="shared" si="29"/>
        <v>0.87029565527035857</v>
      </c>
      <c r="CA35" s="101">
        <v>1570</v>
      </c>
      <c r="CB35" s="11">
        <f t="shared" si="30"/>
        <v>2.0809100230411084</v>
      </c>
      <c r="CC35" s="11">
        <f t="shared" si="72"/>
        <v>37355</v>
      </c>
      <c r="CD35" s="11">
        <f t="shared" si="31"/>
        <v>2.008023113194827</v>
      </c>
      <c r="CE35" s="101"/>
      <c r="CF35" s="11">
        <f t="shared" si="32"/>
        <v>0</v>
      </c>
      <c r="CG35" s="11">
        <f t="shared" si="73"/>
        <v>0</v>
      </c>
      <c r="CH35" s="11">
        <f t="shared" si="33"/>
        <v>0</v>
      </c>
      <c r="CI35" s="101"/>
      <c r="CJ35" s="11">
        <f t="shared" si="34"/>
        <v>0</v>
      </c>
      <c r="CK35" s="11">
        <f t="shared" si="74"/>
        <v>0</v>
      </c>
      <c r="CL35" s="11">
        <f t="shared" si="35"/>
        <v>0</v>
      </c>
      <c r="CM35" s="101"/>
      <c r="CN35" s="11">
        <f t="shared" si="36"/>
        <v>0</v>
      </c>
      <c r="CO35" s="11">
        <f t="shared" si="75"/>
        <v>7670</v>
      </c>
      <c r="CP35" s="11">
        <f t="shared" si="37"/>
        <v>0.41230189474512968</v>
      </c>
      <c r="CQ35" s="101"/>
      <c r="CR35" s="11">
        <f t="shared" si="38"/>
        <v>0</v>
      </c>
      <c r="CS35" s="11">
        <f t="shared" si="76"/>
        <v>82186</v>
      </c>
      <c r="CT35" s="11">
        <f t="shared" si="39"/>
        <v>4.4179196247096781</v>
      </c>
      <c r="CU35" s="101">
        <f t="shared" si="40"/>
        <v>62080</v>
      </c>
      <c r="CV35" s="11">
        <f t="shared" si="41"/>
        <v>82.282098235918482</v>
      </c>
      <c r="CW35" s="11">
        <f t="shared" si="77"/>
        <v>1735076</v>
      </c>
      <c r="CX35" s="11">
        <f t="shared" si="42"/>
        <v>93.269246717966197</v>
      </c>
      <c r="CY35" s="101">
        <v>0</v>
      </c>
      <c r="CZ35" s="17">
        <f t="shared" si="43"/>
        <v>0</v>
      </c>
      <c r="DA35" s="11">
        <f t="shared" si="78"/>
        <v>0</v>
      </c>
      <c r="DB35" s="11">
        <f t="shared" si="44"/>
        <v>0</v>
      </c>
      <c r="DC35" s="11">
        <v>0</v>
      </c>
      <c r="DD35" s="11">
        <f t="shared" si="45"/>
        <v>0</v>
      </c>
      <c r="DE35" s="11">
        <f t="shared" si="79"/>
        <v>0</v>
      </c>
      <c r="DF35" s="11">
        <f t="shared" si="46"/>
        <v>0</v>
      </c>
      <c r="DG35" s="11">
        <f t="shared" si="80"/>
        <v>75447.759999999995</v>
      </c>
      <c r="DH35" s="11">
        <f t="shared" si="81"/>
        <v>1860287.3519999997</v>
      </c>
      <c r="DI35" s="11">
        <f t="shared" si="47"/>
        <v>1.1794241050492418</v>
      </c>
      <c r="DJ35" s="11">
        <f t="shared" si="48"/>
        <v>1.2708972938851273</v>
      </c>
      <c r="DK35" s="498">
        <f t="shared" si="82"/>
        <v>1.0304445876288659</v>
      </c>
      <c r="DL35" s="499">
        <f t="shared" si="83"/>
        <v>0.84362817536522883</v>
      </c>
      <c r="DM35" s="7" t="str">
        <f>+Efficiency1!D128</f>
        <v>RC BR</v>
      </c>
    </row>
    <row r="36" spans="1:117">
      <c r="A36" s="18">
        <f>+Chem!A35</f>
        <v>45927</v>
      </c>
      <c r="B36" s="6" t="str">
        <f>+Chem!B35</f>
        <v>Towel</v>
      </c>
      <c r="C36" s="6" t="str">
        <f>+Chem!C35</f>
        <v>30,5</v>
      </c>
      <c r="D36" s="9">
        <f>+Chem!D35</f>
        <v>70.943000000000012</v>
      </c>
      <c r="E36" s="7">
        <f>+Chem!E35</f>
        <v>70.658000000000001</v>
      </c>
      <c r="F36" s="7">
        <f t="shared" si="84"/>
        <v>1534.4169999999997</v>
      </c>
      <c r="G36" s="101">
        <f>68*G7</f>
        <v>15150.127999999999</v>
      </c>
      <c r="H36" s="11">
        <f t="shared" si="0"/>
        <v>17.343146701130127</v>
      </c>
      <c r="I36" s="9">
        <f t="shared" si="49"/>
        <v>140361.47999999998</v>
      </c>
      <c r="J36" s="11">
        <f t="shared" si="1"/>
        <v>7.2067374500888892</v>
      </c>
      <c r="K36" s="101"/>
      <c r="L36" s="11">
        <f t="shared" si="2"/>
        <v>0</v>
      </c>
      <c r="M36" s="11">
        <f t="shared" si="50"/>
        <v>0</v>
      </c>
      <c r="N36" s="11">
        <f t="shared" si="3"/>
        <v>0</v>
      </c>
      <c r="O36" s="101"/>
      <c r="P36" s="11">
        <f t="shared" si="4"/>
        <v>0</v>
      </c>
      <c r="Q36" s="11">
        <f t="shared" si="51"/>
        <v>0</v>
      </c>
      <c r="R36" s="11">
        <f t="shared" si="5"/>
        <v>0</v>
      </c>
      <c r="S36" s="101"/>
      <c r="T36" s="11">
        <f t="shared" si="6"/>
        <v>0</v>
      </c>
      <c r="U36" s="11">
        <f t="shared" si="52"/>
        <v>0</v>
      </c>
      <c r="V36" s="11">
        <f t="shared" si="7"/>
        <v>0</v>
      </c>
      <c r="W36" s="101"/>
      <c r="X36" s="11">
        <f t="shared" si="8"/>
        <v>0</v>
      </c>
      <c r="Y36" s="11">
        <f t="shared" si="53"/>
        <v>0</v>
      </c>
      <c r="Z36" s="11">
        <f t="shared" si="9"/>
        <v>0</v>
      </c>
      <c r="AA36" s="11">
        <f t="shared" si="54"/>
        <v>15150.127999999999</v>
      </c>
      <c r="AB36" s="11">
        <f t="shared" si="10"/>
        <v>17.343146701130127</v>
      </c>
      <c r="AC36" s="11">
        <f t="shared" si="55"/>
        <v>140361.47999999998</v>
      </c>
      <c r="AD36" s="11">
        <f t="shared" si="11"/>
        <v>7.2067374500888892</v>
      </c>
      <c r="AE36" s="11"/>
      <c r="AF36" s="11">
        <f t="shared" si="12"/>
        <v>0</v>
      </c>
      <c r="AG36" s="11">
        <f t="shared" si="85"/>
        <v>0</v>
      </c>
      <c r="AH36" s="11">
        <f t="shared" si="13"/>
        <v>0</v>
      </c>
      <c r="AI36" s="11"/>
      <c r="AJ36" s="11">
        <f t="shared" si="14"/>
        <v>0</v>
      </c>
      <c r="AK36" s="11">
        <f t="shared" si="86"/>
        <v>0</v>
      </c>
      <c r="AL36" s="11">
        <f t="shared" si="15"/>
        <v>0</v>
      </c>
      <c r="AM36" s="11">
        <f t="shared" si="56"/>
        <v>0</v>
      </c>
      <c r="AN36" s="11">
        <f t="shared" si="16"/>
        <v>0</v>
      </c>
      <c r="AO36" s="11">
        <f t="shared" si="87"/>
        <v>0</v>
      </c>
      <c r="AP36" s="11">
        <f t="shared" si="17"/>
        <v>0</v>
      </c>
      <c r="AQ36" s="101">
        <v>32170</v>
      </c>
      <c r="AR36" s="11">
        <f t="shared" si="18"/>
        <v>36.826687495667116</v>
      </c>
      <c r="AS36" s="11">
        <f t="shared" si="57"/>
        <v>770275</v>
      </c>
      <c r="AT36" s="11">
        <f t="shared" si="19"/>
        <v>39.549096300261439</v>
      </c>
      <c r="AU36" s="101"/>
      <c r="AV36" s="11" t="e">
        <f t="shared" si="20"/>
        <v>#DIV/0!</v>
      </c>
      <c r="AW36" s="11">
        <f t="shared" si="58"/>
        <v>46855</v>
      </c>
      <c r="AX36" s="11" t="e">
        <f t="shared" si="21"/>
        <v>#DIV/0!</v>
      </c>
      <c r="AY36" s="101"/>
      <c r="AZ36" s="11">
        <f t="shared" si="22"/>
        <v>0</v>
      </c>
      <c r="BA36" s="11">
        <f t="shared" si="59"/>
        <v>35115</v>
      </c>
      <c r="BB36" s="11">
        <f t="shared" si="23"/>
        <v>1.8029489683342708</v>
      </c>
      <c r="BC36" s="101"/>
      <c r="BD36" s="11">
        <f t="shared" si="60"/>
        <v>0</v>
      </c>
      <c r="BE36" s="11">
        <f t="shared" ref="BE36:BE37" si="88">BC36+BE35</f>
        <v>10265</v>
      </c>
      <c r="BF36" s="11">
        <f t="shared" si="62"/>
        <v>0.52704744866727293</v>
      </c>
      <c r="BG36" s="101"/>
      <c r="BH36" s="11">
        <f t="shared" si="63"/>
        <v>0</v>
      </c>
      <c r="BI36" s="11">
        <f t="shared" si="64"/>
        <v>12215</v>
      </c>
      <c r="BJ36" s="11">
        <f t="shared" si="65"/>
        <v>0.62716849347011583</v>
      </c>
      <c r="BK36" s="101">
        <v>17205</v>
      </c>
      <c r="BL36" s="11">
        <f t="shared" si="66"/>
        <v>19.695466532886314</v>
      </c>
      <c r="BM36" s="11">
        <f t="shared" si="67"/>
        <v>174695</v>
      </c>
      <c r="BN36" s="11">
        <f t="shared" si="68"/>
        <v>8.9695620111962242</v>
      </c>
      <c r="BO36" s="101"/>
      <c r="BP36" s="11">
        <f t="shared" si="24"/>
        <v>0</v>
      </c>
      <c r="BQ36" s="11">
        <f t="shared" si="69"/>
        <v>122500</v>
      </c>
      <c r="BR36" s="11">
        <f t="shared" si="25"/>
        <v>6.2896553786401297</v>
      </c>
      <c r="BS36" s="101">
        <v>22830</v>
      </c>
      <c r="BT36" s="11">
        <f t="shared" si="26"/>
        <v>26.134699270316446</v>
      </c>
      <c r="BU36" s="11">
        <f t="shared" si="70"/>
        <v>491960</v>
      </c>
      <c r="BV36" s="11">
        <f t="shared" si="27"/>
        <v>25.259256000618763</v>
      </c>
      <c r="BW36" s="101"/>
      <c r="BX36" s="11">
        <f t="shared" si="28"/>
        <v>0</v>
      </c>
      <c r="BY36" s="11">
        <f t="shared" si="71"/>
        <v>16190</v>
      </c>
      <c r="BZ36" s="11">
        <f t="shared" si="29"/>
        <v>0.83126139249129549</v>
      </c>
      <c r="CA36" s="101"/>
      <c r="CB36" s="11">
        <f t="shared" si="30"/>
        <v>0</v>
      </c>
      <c r="CC36" s="11">
        <f t="shared" si="72"/>
        <v>37355</v>
      </c>
      <c r="CD36" s="11">
        <f t="shared" si="31"/>
        <v>1.9179598095436901</v>
      </c>
      <c r="CE36" s="101"/>
      <c r="CF36" s="11">
        <f t="shared" si="32"/>
        <v>0</v>
      </c>
      <c r="CG36" s="11">
        <f t="shared" si="73"/>
        <v>0</v>
      </c>
      <c r="CH36" s="11">
        <f t="shared" si="33"/>
        <v>0</v>
      </c>
      <c r="CI36" s="101"/>
      <c r="CJ36" s="11">
        <f t="shared" si="34"/>
        <v>0</v>
      </c>
      <c r="CK36" s="11">
        <f t="shared" si="74"/>
        <v>0</v>
      </c>
      <c r="CL36" s="11">
        <f t="shared" si="35"/>
        <v>0</v>
      </c>
      <c r="CM36" s="101"/>
      <c r="CN36" s="11">
        <f t="shared" si="36"/>
        <v>0</v>
      </c>
      <c r="CO36" s="11">
        <f t="shared" si="75"/>
        <v>7670</v>
      </c>
      <c r="CP36" s="11">
        <f t="shared" si="37"/>
        <v>0.39380944289118197</v>
      </c>
      <c r="CQ36" s="101"/>
      <c r="CR36" s="11">
        <f t="shared" si="38"/>
        <v>0</v>
      </c>
      <c r="CS36" s="11">
        <f t="shared" si="76"/>
        <v>82186</v>
      </c>
      <c r="CT36" s="11">
        <f t="shared" si="39"/>
        <v>4.2197683016238186</v>
      </c>
      <c r="CU36" s="101">
        <f t="shared" si="40"/>
        <v>72205</v>
      </c>
      <c r="CV36" s="11">
        <f t="shared" si="41"/>
        <v>82.656853298869876</v>
      </c>
      <c r="CW36" s="11">
        <f t="shared" si="77"/>
        <v>1807281</v>
      </c>
      <c r="CX36" s="11">
        <f t="shared" si="42"/>
        <v>92.79326254991112</v>
      </c>
      <c r="CY36" s="101">
        <v>0</v>
      </c>
      <c r="CZ36" s="17">
        <f t="shared" si="43"/>
        <v>0</v>
      </c>
      <c r="DA36" s="11">
        <f t="shared" si="78"/>
        <v>0</v>
      </c>
      <c r="DB36" s="11">
        <f t="shared" si="44"/>
        <v>0</v>
      </c>
      <c r="DC36" s="11">
        <v>0</v>
      </c>
      <c r="DD36" s="11">
        <f t="shared" si="45"/>
        <v>0</v>
      </c>
      <c r="DE36" s="11">
        <f t="shared" si="79"/>
        <v>0</v>
      </c>
      <c r="DF36" s="11">
        <f t="shared" si="46"/>
        <v>0</v>
      </c>
      <c r="DG36" s="11">
        <f t="shared" si="80"/>
        <v>87355.127999999997</v>
      </c>
      <c r="DH36" s="11">
        <f t="shared" si="81"/>
        <v>1947642.4799999997</v>
      </c>
      <c r="DI36" s="11">
        <f t="shared" si="47"/>
        <v>1.2363090945115909</v>
      </c>
      <c r="DJ36" s="11">
        <f t="shared" si="48"/>
        <v>1.2693045501972411</v>
      </c>
      <c r="DK36" s="498">
        <f t="shared" si="82"/>
        <v>0.97857489093553074</v>
      </c>
      <c r="DL36" s="499">
        <f t="shared" si="83"/>
        <v>0.84901960458832892</v>
      </c>
      <c r="DM36" s="6" t="str">
        <f>+Efficiency1!D134</f>
        <v>RC BR</v>
      </c>
    </row>
    <row r="37" spans="1:117">
      <c r="A37" s="18">
        <f>+Chem!A36</f>
        <v>45928</v>
      </c>
      <c r="B37" s="6" t="str">
        <f>+Chem!B36</f>
        <v>Towel</v>
      </c>
      <c r="C37" s="6" t="str">
        <f>+Chem!C36</f>
        <v>30,5/31,5/36</v>
      </c>
      <c r="D37" s="9">
        <f>+Chem!D36</f>
        <v>71.277000000000001</v>
      </c>
      <c r="E37" s="7">
        <f>+Chem!E36</f>
        <v>69.736999999999995</v>
      </c>
      <c r="F37" s="7">
        <f t="shared" si="84"/>
        <v>1604.1539999999998</v>
      </c>
      <c r="G37" s="101">
        <f>34*G7</f>
        <v>7575.0639999999994</v>
      </c>
      <c r="H37" s="11">
        <f t="shared" si="0"/>
        <v>9.8897547758429951</v>
      </c>
      <c r="I37" s="9">
        <f t="shared" si="49"/>
        <v>147936.54399999999</v>
      </c>
      <c r="J37" s="11">
        <f t="shared" si="1"/>
        <v>7.3082600625848286</v>
      </c>
      <c r="K37" s="101"/>
      <c r="L37" s="11">
        <f t="shared" si="2"/>
        <v>0</v>
      </c>
      <c r="M37" s="11">
        <f t="shared" si="50"/>
        <v>0</v>
      </c>
      <c r="N37" s="11">
        <f t="shared" si="3"/>
        <v>0</v>
      </c>
      <c r="O37" s="101"/>
      <c r="P37" s="11">
        <f t="shared" si="4"/>
        <v>0</v>
      </c>
      <c r="Q37" s="11">
        <f t="shared" si="51"/>
        <v>0</v>
      </c>
      <c r="R37" s="11">
        <f t="shared" si="5"/>
        <v>0</v>
      </c>
      <c r="S37" s="101"/>
      <c r="T37" s="11">
        <f t="shared" si="6"/>
        <v>0</v>
      </c>
      <c r="U37" s="11">
        <f t="shared" si="52"/>
        <v>0</v>
      </c>
      <c r="V37" s="11">
        <f t="shared" si="7"/>
        <v>0</v>
      </c>
      <c r="W37" s="101"/>
      <c r="X37" s="11">
        <f t="shared" si="8"/>
        <v>0</v>
      </c>
      <c r="Y37" s="11">
        <f t="shared" si="53"/>
        <v>0</v>
      </c>
      <c r="Z37" s="11">
        <f t="shared" si="9"/>
        <v>0</v>
      </c>
      <c r="AA37" s="11">
        <f t="shared" si="54"/>
        <v>7575.0639999999994</v>
      </c>
      <c r="AB37" s="11">
        <f t="shared" si="10"/>
        <v>9.8897547758429951</v>
      </c>
      <c r="AC37" s="11">
        <f t="shared" si="55"/>
        <v>147936.54399999999</v>
      </c>
      <c r="AD37" s="11">
        <f t="shared" si="11"/>
        <v>7.3082600625848286</v>
      </c>
      <c r="AE37" s="11"/>
      <c r="AF37" s="11">
        <f t="shared" si="12"/>
        <v>0</v>
      </c>
      <c r="AG37" s="11">
        <f t="shared" si="85"/>
        <v>0</v>
      </c>
      <c r="AH37" s="11">
        <f t="shared" si="13"/>
        <v>0</v>
      </c>
      <c r="AI37" s="11"/>
      <c r="AJ37" s="11">
        <f t="shared" si="14"/>
        <v>0</v>
      </c>
      <c r="AK37" s="11">
        <f t="shared" si="86"/>
        <v>0</v>
      </c>
      <c r="AL37" s="11">
        <f t="shared" si="15"/>
        <v>0</v>
      </c>
      <c r="AM37" s="11">
        <f t="shared" si="56"/>
        <v>0</v>
      </c>
      <c r="AN37" s="11">
        <f t="shared" si="16"/>
        <v>0</v>
      </c>
      <c r="AO37" s="11">
        <f t="shared" si="87"/>
        <v>0</v>
      </c>
      <c r="AP37" s="11">
        <f t="shared" si="17"/>
        <v>0</v>
      </c>
      <c r="AQ37" s="101">
        <v>31085</v>
      </c>
      <c r="AR37" s="11">
        <f t="shared" si="18"/>
        <v>40.583555096970741</v>
      </c>
      <c r="AS37" s="11">
        <f t="shared" si="57"/>
        <v>801360</v>
      </c>
      <c r="AT37" s="11">
        <f t="shared" si="19"/>
        <v>39.588239155789516</v>
      </c>
      <c r="AU37" s="101"/>
      <c r="AV37" s="11" t="e">
        <f t="shared" si="20"/>
        <v>#DIV/0!</v>
      </c>
      <c r="AW37" s="11">
        <f t="shared" si="58"/>
        <v>46855</v>
      </c>
      <c r="AX37" s="11" t="e">
        <f t="shared" si="21"/>
        <v>#DIV/0!</v>
      </c>
      <c r="AY37" s="101"/>
      <c r="AZ37" s="11">
        <f t="shared" si="22"/>
        <v>0</v>
      </c>
      <c r="BA37" s="11">
        <f t="shared" si="59"/>
        <v>35115</v>
      </c>
      <c r="BB37" s="11">
        <f t="shared" si="23"/>
        <v>1.7347272361429931</v>
      </c>
      <c r="BC37" s="101"/>
      <c r="BD37" s="11">
        <f t="shared" si="60"/>
        <v>0</v>
      </c>
      <c r="BE37" s="11">
        <f t="shared" si="88"/>
        <v>10265</v>
      </c>
      <c r="BF37" s="11">
        <f t="shared" si="62"/>
        <v>0.50710451599054041</v>
      </c>
      <c r="BG37" s="101"/>
      <c r="BH37" s="11">
        <f t="shared" si="63"/>
        <v>0</v>
      </c>
      <c r="BI37" s="11">
        <f t="shared" si="64"/>
        <v>12215</v>
      </c>
      <c r="BJ37" s="11">
        <f t="shared" si="65"/>
        <v>0.60343708356789583</v>
      </c>
      <c r="BK37" s="101">
        <v>16610</v>
      </c>
      <c r="BL37" s="11">
        <f t="shared" si="66"/>
        <v>21.685470489325525</v>
      </c>
      <c r="BM37" s="11">
        <f t="shared" si="67"/>
        <v>191305</v>
      </c>
      <c r="BN37" s="11">
        <f t="shared" si="68"/>
        <v>9.4507188925056322</v>
      </c>
      <c r="BO37" s="101"/>
      <c r="BP37" s="11">
        <f t="shared" si="24"/>
        <v>0</v>
      </c>
      <c r="BQ37" s="11">
        <f t="shared" si="69"/>
        <v>122500</v>
      </c>
      <c r="BR37" s="11">
        <f t="shared" si="25"/>
        <v>6.0516612965261753</v>
      </c>
      <c r="BS37" s="101">
        <v>21325</v>
      </c>
      <c r="BT37" s="11">
        <f t="shared" si="26"/>
        <v>27.841219637860736</v>
      </c>
      <c r="BU37" s="11">
        <f t="shared" si="70"/>
        <v>513285</v>
      </c>
      <c r="BV37" s="11">
        <f t="shared" si="27"/>
        <v>25.356954845611739</v>
      </c>
      <c r="BW37" s="101"/>
      <c r="BX37" s="11">
        <f t="shared" si="28"/>
        <v>0</v>
      </c>
      <c r="BY37" s="11">
        <f t="shared" si="71"/>
        <v>16190</v>
      </c>
      <c r="BZ37" s="11">
        <f t="shared" si="29"/>
        <v>0.79980731747558187</v>
      </c>
      <c r="CA37" s="101"/>
      <c r="CB37" s="11">
        <f t="shared" si="30"/>
        <v>0</v>
      </c>
      <c r="CC37" s="11">
        <f t="shared" si="72"/>
        <v>37355</v>
      </c>
      <c r="CD37" s="11">
        <f t="shared" si="31"/>
        <v>1.8453861855651861</v>
      </c>
      <c r="CE37" s="101"/>
      <c r="CF37" s="11">
        <f t="shared" si="32"/>
        <v>0</v>
      </c>
      <c r="CG37" s="11">
        <f t="shared" si="73"/>
        <v>0</v>
      </c>
      <c r="CH37" s="11">
        <f t="shared" si="33"/>
        <v>0</v>
      </c>
      <c r="CI37" s="101"/>
      <c r="CJ37" s="11">
        <f t="shared" si="34"/>
        <v>0</v>
      </c>
      <c r="CK37" s="11">
        <f t="shared" si="74"/>
        <v>0</v>
      </c>
      <c r="CL37" s="11">
        <f t="shared" si="35"/>
        <v>0</v>
      </c>
      <c r="CM37" s="101"/>
      <c r="CN37" s="11">
        <f t="shared" si="36"/>
        <v>0</v>
      </c>
      <c r="CO37" s="11">
        <f t="shared" si="75"/>
        <v>7670</v>
      </c>
      <c r="CP37" s="11">
        <f t="shared" si="37"/>
        <v>0.3789080991375981</v>
      </c>
      <c r="CQ37" s="101"/>
      <c r="CR37" s="11">
        <f t="shared" si="38"/>
        <v>0</v>
      </c>
      <c r="CS37" s="11">
        <f t="shared" si="76"/>
        <v>82186</v>
      </c>
      <c r="CT37" s="11">
        <f t="shared" si="39"/>
        <v>4.0600966148269411</v>
      </c>
      <c r="CU37" s="101">
        <f t="shared" si="40"/>
        <v>69020</v>
      </c>
      <c r="CV37" s="11">
        <f t="shared" si="41"/>
        <v>90.110245224156998</v>
      </c>
      <c r="CW37" s="11">
        <f t="shared" si="77"/>
        <v>1876301</v>
      </c>
      <c r="CX37" s="11">
        <f t="shared" si="42"/>
        <v>92.691739937415178</v>
      </c>
      <c r="CY37" s="101"/>
      <c r="CZ37" s="17">
        <f t="shared" si="43"/>
        <v>0</v>
      </c>
      <c r="DA37" s="11">
        <f t="shared" si="78"/>
        <v>0</v>
      </c>
      <c r="DB37" s="11">
        <f t="shared" si="44"/>
        <v>0</v>
      </c>
      <c r="DC37" s="11">
        <v>0</v>
      </c>
      <c r="DD37" s="11">
        <f t="shared" si="45"/>
        <v>0</v>
      </c>
      <c r="DE37" s="11">
        <f t="shared" si="79"/>
        <v>0</v>
      </c>
      <c r="DF37" s="11">
        <f t="shared" si="46"/>
        <v>0</v>
      </c>
      <c r="DG37" s="11">
        <f t="shared" si="80"/>
        <v>76595.063999999998</v>
      </c>
      <c r="DH37" s="11">
        <f t="shared" si="81"/>
        <v>2024237.5439999998</v>
      </c>
      <c r="DI37" s="11">
        <f t="shared" si="47"/>
        <v>1.09834182715058</v>
      </c>
      <c r="DJ37" s="11">
        <f t="shared" si="48"/>
        <v>1.2618723289659224</v>
      </c>
      <c r="DK37" s="498">
        <f t="shared" si="82"/>
        <v>1.0103882932483339</v>
      </c>
      <c r="DL37" s="499">
        <f t="shared" si="83"/>
        <v>0.85495557482514783</v>
      </c>
      <c r="DM37" s="6" t="str">
        <f>+Efficiency1!D139</f>
        <v>RC BR</v>
      </c>
    </row>
    <row r="38" spans="1:117">
      <c r="A38" s="18">
        <f>+Chem!A37</f>
        <v>45929</v>
      </c>
      <c r="B38" s="6" t="str">
        <f>+Chem!B37</f>
        <v>Towel</v>
      </c>
      <c r="C38" s="6" t="str">
        <f>+Chem!C37</f>
        <v>36/30,5/34</v>
      </c>
      <c r="D38" s="9">
        <f>+Chem!D37</f>
        <v>64.686000000000007</v>
      </c>
      <c r="E38" s="7">
        <f>+Chem!E37</f>
        <v>63.073999999999998</v>
      </c>
      <c r="F38" s="7">
        <f t="shared" ref="F38:F39" si="89">+E38+F37</f>
        <v>1667.2279999999998</v>
      </c>
      <c r="G38" s="101">
        <f>12*G7</f>
        <v>2673.5519999999997</v>
      </c>
      <c r="H38" s="11">
        <f t="shared" ref="H38:H39" si="90">G38/DG38*100</f>
        <v>3.6262098298092167</v>
      </c>
      <c r="I38" s="9">
        <f t="shared" ref="I38:I39" si="91">G38+I37</f>
        <v>150610.09599999999</v>
      </c>
      <c r="J38" s="11">
        <f t="shared" ref="J38:J39" si="92">I38/DH38*100</f>
        <v>7.1788622460179168</v>
      </c>
      <c r="K38" s="101"/>
      <c r="L38" s="11">
        <f t="shared" ref="L38:L39" si="93">+K38/DG38*100</f>
        <v>0</v>
      </c>
      <c r="M38" s="11">
        <f t="shared" ref="M38:M39" si="94">+K38+M37</f>
        <v>0</v>
      </c>
      <c r="N38" s="11">
        <f t="shared" ref="N38:N39" si="95">+M38/DH38*100</f>
        <v>0</v>
      </c>
      <c r="O38" s="101"/>
      <c r="P38" s="11">
        <f t="shared" ref="P38:P39" si="96">+O38/DG38*100</f>
        <v>0</v>
      </c>
      <c r="Q38" s="11">
        <f t="shared" ref="Q38:Q39" si="97">+O38+Q37</f>
        <v>0</v>
      </c>
      <c r="R38" s="11">
        <f t="shared" ref="R38:R39" si="98">+Q38/DH38*100</f>
        <v>0</v>
      </c>
      <c r="S38" s="101"/>
      <c r="T38" s="11">
        <f t="shared" ref="T38:T39" si="99">+S38/DG38*100</f>
        <v>0</v>
      </c>
      <c r="U38" s="11">
        <f t="shared" ref="U38:U39" si="100">+S38+U37</f>
        <v>0</v>
      </c>
      <c r="V38" s="11">
        <f t="shared" ref="V38:V39" si="101">+U38/DH38*100</f>
        <v>0</v>
      </c>
      <c r="W38" s="101"/>
      <c r="X38" s="11">
        <f t="shared" ref="X38:X39" si="102">+W38/DG38*100</f>
        <v>0</v>
      </c>
      <c r="Y38" s="11">
        <f t="shared" ref="Y38:Y39" si="103">+W38+Y37</f>
        <v>0</v>
      </c>
      <c r="Z38" s="11">
        <f t="shared" ref="Z38:Z39" si="104">+Y38/DH38*100</f>
        <v>0</v>
      </c>
      <c r="AA38" s="11">
        <f t="shared" ref="AA38:AA39" si="105">G38+K38+W38+S38+O38</f>
        <v>2673.5519999999997</v>
      </c>
      <c r="AB38" s="11">
        <f t="shared" ref="AB38:AB39" si="106">AA38/DG38*100</f>
        <v>3.6262098298092167</v>
      </c>
      <c r="AC38" s="11">
        <f t="shared" ref="AC38:AC39" si="107">AA38+AC37</f>
        <v>150610.09599999999</v>
      </c>
      <c r="AD38" s="11">
        <f t="shared" ref="AD38:AD39" si="108">AC38/DH38*100</f>
        <v>7.1788622460179168</v>
      </c>
      <c r="AE38" s="11"/>
      <c r="AF38" s="11">
        <f t="shared" ref="AF38:AF39" si="109">AE38/DG38*100</f>
        <v>0</v>
      </c>
      <c r="AG38" s="11">
        <f t="shared" ref="AG38:AG39" si="110">+AE38+AG37</f>
        <v>0</v>
      </c>
      <c r="AH38" s="11">
        <f t="shared" ref="AH38:AH39" si="111">AG38/DH38*100</f>
        <v>0</v>
      </c>
      <c r="AI38" s="11"/>
      <c r="AJ38" s="11">
        <f t="shared" ref="AJ38:AJ39" si="112">AI38/DG38*100</f>
        <v>0</v>
      </c>
      <c r="AK38" s="11">
        <f t="shared" ref="AK38:AK39" si="113">+AI38+AK37</f>
        <v>0</v>
      </c>
      <c r="AL38" s="11">
        <f t="shared" ref="AL38:AL39" si="114">AK38/DH38*100</f>
        <v>0</v>
      </c>
      <c r="AM38" s="11">
        <f t="shared" ref="AM38:AM39" si="115">+AE38+AI38</f>
        <v>0</v>
      </c>
      <c r="AN38" s="11">
        <f t="shared" ref="AN38:AN39" si="116">AM38/DG38*100</f>
        <v>0</v>
      </c>
      <c r="AO38" s="11">
        <f t="shared" ref="AO38:AO39" si="117">+AM38+AO37</f>
        <v>0</v>
      </c>
      <c r="AP38" s="11">
        <f t="shared" ref="AP38:AP39" si="118">AO38/DH38*100</f>
        <v>0</v>
      </c>
      <c r="AQ38" s="101">
        <v>31165</v>
      </c>
      <c r="AR38" s="11">
        <f t="shared" ref="AR38:AR39" si="119">AQ38/DG38*100</f>
        <v>42.269920071127942</v>
      </c>
      <c r="AS38" s="11">
        <f t="shared" ref="AS38:AS39" si="120">AQ38+AS37</f>
        <v>832525</v>
      </c>
      <c r="AT38" s="11">
        <f t="shared" ref="AT38:AT39" si="121">AS38/DH38*100</f>
        <v>39.682481122421343</v>
      </c>
      <c r="AU38" s="101"/>
      <c r="AV38" s="11" t="e">
        <f t="shared" ref="AV38:AV39" si="122">AU38/EF38*100</f>
        <v>#DIV/0!</v>
      </c>
      <c r="AW38" s="11">
        <f t="shared" ref="AW38:AW39" si="123">AU38+AW37</f>
        <v>46855</v>
      </c>
      <c r="AX38" s="11" t="e">
        <f t="shared" ref="AX38:AX39" si="124">AW38/EG38*100</f>
        <v>#DIV/0!</v>
      </c>
      <c r="AY38" s="101"/>
      <c r="AZ38" s="11">
        <f t="shared" ref="AZ38:AZ39" si="125">AY38/DG38*100</f>
        <v>0</v>
      </c>
      <c r="BA38" s="11">
        <f t="shared" ref="BA38:BA39" si="126">AY38+BA37</f>
        <v>35115</v>
      </c>
      <c r="BB38" s="11">
        <f t="shared" ref="BB38:BB39" si="127">BA38/DH38*100</f>
        <v>1.6737639405589329</v>
      </c>
      <c r="BC38" s="101"/>
      <c r="BD38" s="11">
        <f t="shared" ref="BD38:BD39" si="128">BC38/DG38*100</f>
        <v>0</v>
      </c>
      <c r="BE38" s="11">
        <f t="shared" ref="BE38:BE39" si="129">BC38+BE37</f>
        <v>10265</v>
      </c>
      <c r="BF38" s="11">
        <f t="shared" ref="BF38:BF39" si="130">BE38/DH38*100</f>
        <v>0.48928340737113613</v>
      </c>
      <c r="BG38" s="101"/>
      <c r="BH38" s="11">
        <f t="shared" ref="BH38:BH39" si="131">BG38/DG38*100</f>
        <v>0</v>
      </c>
      <c r="BI38" s="11">
        <f t="shared" ref="BI38:BI39" si="132">BG38+BI37</f>
        <v>12215</v>
      </c>
      <c r="BJ38" s="11">
        <f t="shared" ref="BJ38:BJ39" si="133">BI38/DH38*100</f>
        <v>0.58223057194724082</v>
      </c>
      <c r="BK38" s="101">
        <v>17195</v>
      </c>
      <c r="BL38" s="11">
        <f t="shared" ref="BL38:BL39" si="134">BK38/DG38*100</f>
        <v>23.322036759924433</v>
      </c>
      <c r="BM38" s="11">
        <f t="shared" ref="BM38:BM39" si="135">BK38+BM37</f>
        <v>208500</v>
      </c>
      <c r="BN38" s="11">
        <f t="shared" ref="BN38:BN39" si="136">BM38/DH38*100</f>
        <v>9.9381968277527406</v>
      </c>
      <c r="BO38" s="101"/>
      <c r="BP38" s="11">
        <f t="shared" ref="BP38:BP39" si="137">BO38/DG38*100</f>
        <v>0</v>
      </c>
      <c r="BQ38" s="11">
        <f t="shared" ref="BQ38:BQ39" si="138">BO38+BQ37</f>
        <v>122500</v>
      </c>
      <c r="BR38" s="11">
        <f t="shared" ref="BR38:BR39" si="139">BQ38/DH38*100</f>
        <v>5.838988543883505</v>
      </c>
      <c r="BS38" s="101">
        <v>22695</v>
      </c>
      <c r="BT38" s="11">
        <f t="shared" ref="BT38:BT39" si="140">BS38/DG38*100</f>
        <v>30.781833339138416</v>
      </c>
      <c r="BU38" s="11">
        <f t="shared" ref="BU38:BU39" si="141">BS38+BU37</f>
        <v>535980</v>
      </c>
      <c r="BV38" s="11">
        <f t="shared" ref="BV38:BV39" si="142">BU38/DH38*100</f>
        <v>25.547600651025963</v>
      </c>
      <c r="BW38" s="101"/>
      <c r="BX38" s="11">
        <f t="shared" ref="BX38:BX39" si="143">BW38/DG38*100</f>
        <v>0</v>
      </c>
      <c r="BY38" s="11">
        <f t="shared" ref="BY38:BY39" si="144">BW38+BY37</f>
        <v>16190</v>
      </c>
      <c r="BZ38" s="11">
        <f t="shared" ref="BZ38:BZ39" si="145">BY38/DH38*100</f>
        <v>0.7716997920446852</v>
      </c>
      <c r="CA38" s="101"/>
      <c r="CB38" s="11">
        <f t="shared" ref="CB38:CB39" si="146">CA38/DG38*100</f>
        <v>0</v>
      </c>
      <c r="CC38" s="11">
        <f t="shared" ref="CC38:CC39" si="147">CA38+CC37</f>
        <v>37355</v>
      </c>
      <c r="CD38" s="11">
        <f t="shared" ref="CD38:CD39" si="148">CC38/DH38*100</f>
        <v>1.7805340167899455</v>
      </c>
      <c r="CE38" s="101"/>
      <c r="CF38" s="11">
        <f t="shared" ref="CF38:CF39" si="149">CE38/DG38*100</f>
        <v>0</v>
      </c>
      <c r="CG38" s="11">
        <f t="shared" ref="CG38:CG39" si="150">CE38+CG37</f>
        <v>0</v>
      </c>
      <c r="CH38" s="11">
        <f t="shared" ref="CH38:CH39" si="151">CG38/DH38*100</f>
        <v>0</v>
      </c>
      <c r="CI38" s="101"/>
      <c r="CJ38" s="11">
        <f t="shared" ref="CJ38:CJ39" si="152">CI38/DG38*100</f>
        <v>0</v>
      </c>
      <c r="CK38" s="11">
        <f t="shared" ref="CK38:CK39" si="153">CI38+CK37</f>
        <v>0</v>
      </c>
      <c r="CL38" s="11">
        <f t="shared" ref="CL38:CL39" si="154">CK38/DH38*100</f>
        <v>0</v>
      </c>
      <c r="CM38" s="101"/>
      <c r="CN38" s="11">
        <f t="shared" ref="CN38:CN39" si="155">CM38/DG38*100</f>
        <v>0</v>
      </c>
      <c r="CO38" s="11">
        <f t="shared" ref="CO38:CO39" si="156">CM38+CO37</f>
        <v>7670</v>
      </c>
      <c r="CP38" s="11">
        <f t="shared" ref="CP38:CP39" si="157">CO38/DH38*100</f>
        <v>0.36559218066601207</v>
      </c>
      <c r="CQ38" s="101"/>
      <c r="CR38" s="11">
        <f t="shared" ref="CR38:CR39" si="158">CQ38/DG38*100</f>
        <v>0</v>
      </c>
      <c r="CS38" s="11">
        <f t="shared" ref="CS38:CS39" si="159">CQ38+CS37</f>
        <v>82186</v>
      </c>
      <c r="CT38" s="11">
        <f t="shared" ref="CT38:CT39" si="160">CS38/DH38*100</f>
        <v>3.9174131630008957</v>
      </c>
      <c r="CU38" s="101">
        <f t="shared" ref="CU38:CU39" si="161">+AQ38+AY38+BO38+BS38+BW38+CA38+CE38+CI38+CM38+CQ38+AU38+BG38+BC38+BK38</f>
        <v>71055</v>
      </c>
      <c r="CV38" s="11">
        <f t="shared" ref="CV38:CV39" si="162">CU38/DG38*100</f>
        <v>96.373790170190787</v>
      </c>
      <c r="CW38" s="11">
        <f t="shared" ref="CW38:CW39" si="163">CU38+CW37</f>
        <v>1947356</v>
      </c>
      <c r="CX38" s="11">
        <f t="shared" ref="CX38:CX39" si="164">CW38/DH38*100</f>
        <v>92.821137753982086</v>
      </c>
      <c r="CY38" s="101"/>
      <c r="CZ38" s="17">
        <f t="shared" ref="CZ38:CZ39" si="165">CY38/DG38*100</f>
        <v>0</v>
      </c>
      <c r="DA38" s="11">
        <f t="shared" ref="DA38:DA39" si="166">CY38+DA37</f>
        <v>0</v>
      </c>
      <c r="DB38" s="11">
        <f t="shared" ref="DB38:DB39" si="167">DA38/DH38*100</f>
        <v>0</v>
      </c>
      <c r="DC38" s="11">
        <v>0</v>
      </c>
      <c r="DD38" s="11">
        <f t="shared" ref="DD38:DD39" si="168">DC38/DG38*100</f>
        <v>0</v>
      </c>
      <c r="DE38" s="11">
        <f t="shared" ref="DE38:DE39" si="169">DC38+DE37</f>
        <v>0</v>
      </c>
      <c r="DF38" s="11">
        <f t="shared" ref="DF38:DF39" si="170">DE38/DH38*100</f>
        <v>0</v>
      </c>
      <c r="DG38" s="11">
        <f t="shared" ref="DG38:DG39" si="171">+AA38+CU38+CY38+DC38</f>
        <v>73728.551999999996</v>
      </c>
      <c r="DH38" s="11">
        <f t="shared" ref="DH38:DH39" si="172">DG38+DH37</f>
        <v>2097966.0959999999</v>
      </c>
      <c r="DI38" s="11">
        <f t="shared" ref="DI38:DI39" si="173">DG38/1000/E38</f>
        <v>1.1689214573358278</v>
      </c>
      <c r="DJ38" s="11">
        <f t="shared" ref="DJ38:DJ39" si="174">(DH38/1000)/F38</f>
        <v>1.2583558433519593</v>
      </c>
      <c r="DK38" s="498">
        <f t="shared" ref="DK38:DK39" si="175">+(E38*1000)/CU38</f>
        <v>0.88767855886285274</v>
      </c>
      <c r="DL38" s="499">
        <f t="shared" ref="DL38:DL39" si="176">+(F38*1000)/CW38</f>
        <v>0.85614956895400729</v>
      </c>
      <c r="DM38" s="6" t="str">
        <f>+Efficiency1!D144</f>
        <v>RC BR</v>
      </c>
    </row>
    <row r="39" spans="1:117">
      <c r="A39" s="18">
        <f>+Chem!A38</f>
        <v>45930</v>
      </c>
      <c r="B39" s="6" t="str">
        <f>+Chem!B38</f>
        <v>Towel</v>
      </c>
      <c r="C39" s="6" t="str">
        <f>+Chem!C38</f>
        <v>34</v>
      </c>
      <c r="D39" s="9">
        <f>+Chem!D38</f>
        <v>65.603999999999999</v>
      </c>
      <c r="E39" s="7">
        <f>+Chem!E38</f>
        <v>66.254999999999995</v>
      </c>
      <c r="F39" s="7">
        <f t="shared" si="89"/>
        <v>1733.4829999999997</v>
      </c>
      <c r="G39" s="101"/>
      <c r="H39" s="11">
        <f t="shared" si="90"/>
        <v>0</v>
      </c>
      <c r="I39" s="9">
        <f t="shared" si="91"/>
        <v>150610.09599999999</v>
      </c>
      <c r="J39" s="11">
        <f t="shared" si="92"/>
        <v>7.0199243083261473</v>
      </c>
      <c r="K39" s="101"/>
      <c r="L39" s="11">
        <f t="shared" si="93"/>
        <v>0</v>
      </c>
      <c r="M39" s="11">
        <f t="shared" si="94"/>
        <v>0</v>
      </c>
      <c r="N39" s="11">
        <f t="shared" si="95"/>
        <v>0</v>
      </c>
      <c r="O39" s="101"/>
      <c r="P39" s="11">
        <f t="shared" si="96"/>
        <v>0</v>
      </c>
      <c r="Q39" s="11">
        <f t="shared" si="97"/>
        <v>0</v>
      </c>
      <c r="R39" s="11">
        <f t="shared" si="98"/>
        <v>0</v>
      </c>
      <c r="S39" s="101"/>
      <c r="T39" s="11">
        <f t="shared" si="99"/>
        <v>0</v>
      </c>
      <c r="U39" s="11">
        <f t="shared" si="100"/>
        <v>0</v>
      </c>
      <c r="V39" s="11">
        <f t="shared" si="101"/>
        <v>0</v>
      </c>
      <c r="W39" s="101"/>
      <c r="X39" s="11">
        <f t="shared" si="102"/>
        <v>0</v>
      </c>
      <c r="Y39" s="11">
        <f t="shared" si="103"/>
        <v>0</v>
      </c>
      <c r="Z39" s="11">
        <f t="shared" si="104"/>
        <v>0</v>
      </c>
      <c r="AA39" s="11">
        <f t="shared" si="105"/>
        <v>0</v>
      </c>
      <c r="AB39" s="11">
        <f t="shared" si="106"/>
        <v>0</v>
      </c>
      <c r="AC39" s="11">
        <f t="shared" si="107"/>
        <v>150610.09599999999</v>
      </c>
      <c r="AD39" s="11">
        <f t="shared" si="108"/>
        <v>7.0199243083261473</v>
      </c>
      <c r="AE39" s="11"/>
      <c r="AF39" s="11">
        <f t="shared" si="109"/>
        <v>0</v>
      </c>
      <c r="AG39" s="11">
        <f t="shared" si="110"/>
        <v>0</v>
      </c>
      <c r="AH39" s="11">
        <f t="shared" si="111"/>
        <v>0</v>
      </c>
      <c r="AI39" s="11"/>
      <c r="AJ39" s="11">
        <f t="shared" si="112"/>
        <v>0</v>
      </c>
      <c r="AK39" s="11">
        <f t="shared" si="113"/>
        <v>0</v>
      </c>
      <c r="AL39" s="11">
        <f t="shared" si="114"/>
        <v>0</v>
      </c>
      <c r="AM39" s="11">
        <f t="shared" si="115"/>
        <v>0</v>
      </c>
      <c r="AN39" s="11">
        <f t="shared" si="116"/>
        <v>0</v>
      </c>
      <c r="AO39" s="11">
        <f t="shared" si="117"/>
        <v>0</v>
      </c>
      <c r="AP39" s="11">
        <f t="shared" si="118"/>
        <v>0</v>
      </c>
      <c r="AQ39" s="101">
        <v>21555</v>
      </c>
      <c r="AR39" s="11">
        <f t="shared" si="119"/>
        <v>45.378947368421052</v>
      </c>
      <c r="AS39" s="11">
        <f t="shared" si="120"/>
        <v>854080</v>
      </c>
      <c r="AT39" s="11">
        <f t="shared" si="121"/>
        <v>39.808599240619273</v>
      </c>
      <c r="AU39" s="101"/>
      <c r="AV39" s="11" t="e">
        <f t="shared" si="122"/>
        <v>#DIV/0!</v>
      </c>
      <c r="AW39" s="11">
        <f t="shared" si="123"/>
        <v>46855</v>
      </c>
      <c r="AX39" s="11" t="e">
        <f t="shared" si="124"/>
        <v>#DIV/0!</v>
      </c>
      <c r="AY39" s="101"/>
      <c r="AZ39" s="11">
        <f t="shared" si="125"/>
        <v>0</v>
      </c>
      <c r="BA39" s="11">
        <f t="shared" si="126"/>
        <v>35115</v>
      </c>
      <c r="BB39" s="11">
        <f t="shared" si="127"/>
        <v>1.6367072901067183</v>
      </c>
      <c r="BC39" s="101"/>
      <c r="BD39" s="11">
        <f t="shared" si="128"/>
        <v>0</v>
      </c>
      <c r="BE39" s="11">
        <f t="shared" si="129"/>
        <v>10265</v>
      </c>
      <c r="BF39" s="11">
        <f t="shared" si="130"/>
        <v>0.47845081398107542</v>
      </c>
      <c r="BG39" s="101"/>
      <c r="BH39" s="11">
        <f t="shared" si="131"/>
        <v>0</v>
      </c>
      <c r="BI39" s="11">
        <f t="shared" si="132"/>
        <v>12215</v>
      </c>
      <c r="BJ39" s="11">
        <f t="shared" si="133"/>
        <v>0.56934015516598491</v>
      </c>
      <c r="BK39" s="101">
        <v>11395</v>
      </c>
      <c r="BL39" s="11">
        <f t="shared" si="134"/>
        <v>23.989473684210527</v>
      </c>
      <c r="BM39" s="11">
        <f t="shared" si="135"/>
        <v>219895</v>
      </c>
      <c r="BN39" s="11">
        <f t="shared" si="136"/>
        <v>10.249288040951638</v>
      </c>
      <c r="BO39" s="101"/>
      <c r="BP39" s="11">
        <f t="shared" si="137"/>
        <v>0</v>
      </c>
      <c r="BQ39" s="11">
        <f t="shared" si="138"/>
        <v>122500</v>
      </c>
      <c r="BR39" s="11">
        <f t="shared" si="139"/>
        <v>5.7097150231545779</v>
      </c>
      <c r="BS39" s="101">
        <v>14550</v>
      </c>
      <c r="BT39" s="11">
        <f t="shared" si="140"/>
        <v>30.631578947368421</v>
      </c>
      <c r="BU39" s="11">
        <f t="shared" si="141"/>
        <v>550530</v>
      </c>
      <c r="BV39" s="11">
        <f t="shared" si="142"/>
        <v>25.660158462835014</v>
      </c>
      <c r="BW39" s="101"/>
      <c r="BX39" s="11">
        <f t="shared" si="143"/>
        <v>0</v>
      </c>
      <c r="BY39" s="11">
        <f t="shared" si="144"/>
        <v>16190</v>
      </c>
      <c r="BZ39" s="11">
        <f t="shared" si="145"/>
        <v>0.75461458142753146</v>
      </c>
      <c r="CA39" s="101"/>
      <c r="CB39" s="11">
        <f t="shared" si="146"/>
        <v>0</v>
      </c>
      <c r="CC39" s="11">
        <f t="shared" si="147"/>
        <v>37355</v>
      </c>
      <c r="CD39" s="11">
        <f t="shared" si="148"/>
        <v>1.7411135076729736</v>
      </c>
      <c r="CE39" s="101"/>
      <c r="CF39" s="11">
        <f t="shared" si="149"/>
        <v>0</v>
      </c>
      <c r="CG39" s="11">
        <f t="shared" si="150"/>
        <v>0</v>
      </c>
      <c r="CH39" s="11">
        <f t="shared" si="151"/>
        <v>0</v>
      </c>
      <c r="CI39" s="101"/>
      <c r="CJ39" s="11">
        <f t="shared" si="152"/>
        <v>0</v>
      </c>
      <c r="CK39" s="11">
        <f t="shared" si="153"/>
        <v>0</v>
      </c>
      <c r="CL39" s="11">
        <f t="shared" si="154"/>
        <v>0</v>
      </c>
      <c r="CM39" s="101"/>
      <c r="CN39" s="11">
        <f t="shared" si="155"/>
        <v>0</v>
      </c>
      <c r="CO39" s="11">
        <f t="shared" si="156"/>
        <v>7670</v>
      </c>
      <c r="CP39" s="11">
        <f t="shared" si="157"/>
        <v>0.35749807532731109</v>
      </c>
      <c r="CQ39" s="101"/>
      <c r="CR39" s="11">
        <f t="shared" si="158"/>
        <v>0</v>
      </c>
      <c r="CS39" s="11">
        <f t="shared" si="159"/>
        <v>82186</v>
      </c>
      <c r="CT39" s="11">
        <f t="shared" si="160"/>
        <v>3.830682766473323</v>
      </c>
      <c r="CU39" s="101">
        <f t="shared" si="161"/>
        <v>47500</v>
      </c>
      <c r="CV39" s="11">
        <f t="shared" si="162"/>
        <v>100</v>
      </c>
      <c r="CW39" s="11">
        <f t="shared" si="163"/>
        <v>1994856</v>
      </c>
      <c r="CX39" s="11">
        <f t="shared" si="164"/>
        <v>92.980075691673861</v>
      </c>
      <c r="CY39" s="101"/>
      <c r="CZ39" s="17">
        <f t="shared" si="165"/>
        <v>0</v>
      </c>
      <c r="DA39" s="11">
        <f t="shared" si="166"/>
        <v>0</v>
      </c>
      <c r="DB39" s="11">
        <f t="shared" si="167"/>
        <v>0</v>
      </c>
      <c r="DC39" s="11">
        <v>0</v>
      </c>
      <c r="DD39" s="11">
        <f t="shared" si="168"/>
        <v>0</v>
      </c>
      <c r="DE39" s="11">
        <f t="shared" si="169"/>
        <v>0</v>
      </c>
      <c r="DF39" s="11">
        <f t="shared" si="170"/>
        <v>0</v>
      </c>
      <c r="DG39" s="11">
        <f t="shared" si="171"/>
        <v>47500</v>
      </c>
      <c r="DH39" s="11">
        <f t="shared" si="172"/>
        <v>2145466.0959999999</v>
      </c>
      <c r="DI39" s="11">
        <f t="shared" si="173"/>
        <v>0.71692702437551892</v>
      </c>
      <c r="DJ39" s="11">
        <f t="shared" si="174"/>
        <v>1.2376620341820488</v>
      </c>
      <c r="DK39" s="498">
        <f t="shared" si="175"/>
        <v>1.3948421052631579</v>
      </c>
      <c r="DL39" s="499">
        <f t="shared" si="176"/>
        <v>0.86897650757748923</v>
      </c>
      <c r="DM39" s="6" t="str">
        <f>+Efficiency1!D150</f>
        <v>RC BR</v>
      </c>
    </row>
    <row r="40" spans="1:117">
      <c r="A40" s="18"/>
      <c r="B40" s="6"/>
      <c r="C40" s="6"/>
      <c r="D40" s="9"/>
      <c r="E40" s="7"/>
      <c r="F40" s="7"/>
      <c r="G40" s="101"/>
      <c r="H40" s="11"/>
      <c r="I40" s="9"/>
      <c r="J40" s="11"/>
      <c r="K40" s="101"/>
      <c r="L40" s="11"/>
      <c r="M40" s="11"/>
      <c r="N40" s="11"/>
      <c r="O40" s="101"/>
      <c r="P40" s="11"/>
      <c r="Q40" s="11"/>
      <c r="R40" s="11"/>
      <c r="S40" s="101"/>
      <c r="T40" s="11"/>
      <c r="U40" s="11"/>
      <c r="V40" s="11"/>
      <c r="W40" s="10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01"/>
      <c r="AR40" s="11"/>
      <c r="AS40" s="11"/>
      <c r="AT40" s="11"/>
      <c r="AU40" s="101"/>
      <c r="AV40" s="11"/>
      <c r="AW40" s="11"/>
      <c r="AX40" s="11"/>
      <c r="AY40" s="101"/>
      <c r="AZ40" s="11"/>
      <c r="BA40" s="11"/>
      <c r="BB40" s="11"/>
      <c r="BC40" s="101"/>
      <c r="BD40" s="11"/>
      <c r="BE40" s="11"/>
      <c r="BF40" s="11"/>
      <c r="BG40" s="101"/>
      <c r="BH40" s="11"/>
      <c r="BI40" s="11"/>
      <c r="BJ40" s="11"/>
      <c r="BK40" s="101"/>
      <c r="BL40" s="11"/>
      <c r="BM40" s="11"/>
      <c r="BN40" s="11"/>
      <c r="BO40" s="101"/>
      <c r="BP40" s="11"/>
      <c r="BQ40" s="11"/>
      <c r="BR40" s="11"/>
      <c r="BS40" s="101"/>
      <c r="BT40" s="11"/>
      <c r="BU40" s="11"/>
      <c r="BV40" s="11"/>
      <c r="BW40" s="101"/>
      <c r="BX40" s="11"/>
      <c r="BY40" s="11"/>
      <c r="BZ40" s="11"/>
      <c r="CA40" s="101"/>
      <c r="CB40" s="11"/>
      <c r="CC40" s="11"/>
      <c r="CD40" s="11"/>
      <c r="CE40" s="101"/>
      <c r="CF40" s="11"/>
      <c r="CG40" s="11"/>
      <c r="CH40" s="11"/>
      <c r="CI40" s="101"/>
      <c r="CJ40" s="11"/>
      <c r="CK40" s="11"/>
      <c r="CL40" s="11"/>
      <c r="CM40" s="101"/>
      <c r="CN40" s="11"/>
      <c r="CO40" s="11"/>
      <c r="CP40" s="11"/>
      <c r="CQ40" s="101"/>
      <c r="CR40" s="11"/>
      <c r="CS40" s="11"/>
      <c r="CT40" s="11"/>
      <c r="CU40" s="101"/>
      <c r="CV40" s="11"/>
      <c r="CW40" s="11"/>
      <c r="CX40" s="11"/>
      <c r="CY40" s="101"/>
      <c r="CZ40" s="17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498"/>
      <c r="DL40" s="499"/>
      <c r="DM40" s="6"/>
    </row>
    <row r="41" spans="1:117">
      <c r="A41" s="18"/>
      <c r="B41" s="18"/>
      <c r="C41" s="18"/>
      <c r="D41" s="9"/>
      <c r="E41" s="7"/>
      <c r="F41" s="7"/>
      <c r="G41" s="101"/>
      <c r="H41" s="11"/>
      <c r="I41" s="9"/>
      <c r="J41" s="11"/>
      <c r="K41" s="101"/>
      <c r="L41" s="11"/>
      <c r="M41" s="11"/>
      <c r="N41" s="11"/>
      <c r="O41" s="101"/>
      <c r="P41" s="11"/>
      <c r="Q41" s="11"/>
      <c r="R41" s="11"/>
      <c r="S41" s="101"/>
      <c r="T41" s="11"/>
      <c r="U41" s="11"/>
      <c r="V41" s="11"/>
      <c r="W41" s="10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01"/>
      <c r="AR41" s="11"/>
      <c r="AS41" s="11"/>
      <c r="AT41" s="11"/>
      <c r="AU41" s="101"/>
      <c r="AV41" s="11"/>
      <c r="AW41" s="11"/>
      <c r="AX41" s="11"/>
      <c r="AY41" s="101"/>
      <c r="AZ41" s="11"/>
      <c r="BA41" s="11"/>
      <c r="BB41" s="11"/>
      <c r="BC41" s="101"/>
      <c r="BD41" s="11"/>
      <c r="BE41" s="11"/>
      <c r="BF41" s="11"/>
      <c r="BG41" s="101"/>
      <c r="BH41" s="11"/>
      <c r="BI41" s="11"/>
      <c r="BJ41" s="11"/>
      <c r="BK41" s="101"/>
      <c r="BL41" s="11"/>
      <c r="BM41" s="11"/>
      <c r="BN41" s="11"/>
      <c r="BO41" s="101"/>
      <c r="BP41" s="11"/>
      <c r="BQ41" s="11"/>
      <c r="BR41" s="11"/>
      <c r="BS41" s="101"/>
      <c r="BT41" s="11"/>
      <c r="BU41" s="11"/>
      <c r="BV41" s="11"/>
      <c r="BW41" s="101"/>
      <c r="BX41" s="11"/>
      <c r="BY41" s="11"/>
      <c r="BZ41" s="11"/>
      <c r="CA41" s="101"/>
      <c r="CB41" s="11"/>
      <c r="CC41" s="11"/>
      <c r="CD41" s="11"/>
      <c r="CE41" s="101"/>
      <c r="CF41" s="11"/>
      <c r="CG41" s="11"/>
      <c r="CH41" s="11"/>
      <c r="CI41" s="101"/>
      <c r="CJ41" s="11"/>
      <c r="CK41" s="11"/>
      <c r="CL41" s="11"/>
      <c r="CM41" s="101"/>
      <c r="CN41" s="11"/>
      <c r="CO41" s="11"/>
      <c r="CP41" s="11"/>
      <c r="CQ41" s="101"/>
      <c r="CR41" s="11"/>
      <c r="CS41" s="11"/>
      <c r="CT41" s="11"/>
      <c r="CU41" s="101"/>
      <c r="CV41" s="11"/>
      <c r="CW41" s="11"/>
      <c r="CX41" s="11"/>
      <c r="CY41" s="101"/>
      <c r="CZ41" s="17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6"/>
      <c r="DL41" s="498"/>
      <c r="DM41" s="6"/>
    </row>
    <row r="42" spans="1:117" ht="13.5" thickBot="1">
      <c r="A42" s="12" t="s">
        <v>29</v>
      </c>
      <c r="B42" s="12"/>
      <c r="C42" s="13"/>
      <c r="D42" s="13">
        <f>SUM(D10:D41)</f>
        <v>1779.9640000000002</v>
      </c>
      <c r="E42" s="13">
        <f>SUM(E10:E41)</f>
        <v>1733.4829999999997</v>
      </c>
      <c r="F42" s="13">
        <f>SUM(F10:F41)</f>
        <v>25545.921999999995</v>
      </c>
      <c r="G42" s="13">
        <f>SUM(G10:G41)</f>
        <v>150610.09599999999</v>
      </c>
      <c r="H42" s="21">
        <f>G42/$DG$42*100</f>
        <v>7.0199243083261473</v>
      </c>
      <c r="I42" s="13"/>
      <c r="J42" s="13"/>
      <c r="K42" s="13">
        <f>SUM(K10:K41)</f>
        <v>0</v>
      </c>
      <c r="L42" s="21">
        <f>K42/$DG$42*100</f>
        <v>0</v>
      </c>
      <c r="M42" s="13"/>
      <c r="N42" s="13"/>
      <c r="O42" s="13">
        <f>SUM(O10:O41)</f>
        <v>0</v>
      </c>
      <c r="P42" s="21">
        <f>O42/$DG$42*100</f>
        <v>0</v>
      </c>
      <c r="Q42" s="13"/>
      <c r="R42" s="13"/>
      <c r="S42" s="13">
        <f>SUM(S10:S41)</f>
        <v>0</v>
      </c>
      <c r="T42" s="21">
        <f>S42/$DG$42*100</f>
        <v>0</v>
      </c>
      <c r="U42" s="13"/>
      <c r="V42" s="13"/>
      <c r="W42" s="13">
        <f>SUM(W10:W41)</f>
        <v>0</v>
      </c>
      <c r="X42" s="21">
        <f>W42/$DG$42*100</f>
        <v>0</v>
      </c>
      <c r="Y42" s="13"/>
      <c r="Z42" s="13"/>
      <c r="AA42" s="13">
        <f>SUM(AA10:AA41)</f>
        <v>150610.09599999999</v>
      </c>
      <c r="AB42" s="21">
        <f>AA42/$DG$42*100</f>
        <v>7.0199243083261473</v>
      </c>
      <c r="AC42" s="13"/>
      <c r="AD42" s="13"/>
      <c r="AE42" s="13">
        <f>SUM(AE10:AE41)</f>
        <v>0</v>
      </c>
      <c r="AF42" s="21">
        <f>AE42/$DG$42*100</f>
        <v>0</v>
      </c>
      <c r="AG42" s="13"/>
      <c r="AH42" s="13"/>
      <c r="AI42" s="13">
        <f>SUM(AI10:AI41)</f>
        <v>0</v>
      </c>
      <c r="AJ42" s="21">
        <f>AI42/$DG$42*100</f>
        <v>0</v>
      </c>
      <c r="AK42" s="13"/>
      <c r="AL42" s="13"/>
      <c r="AM42" s="13">
        <f>SUM(AM10:AM41)</f>
        <v>0</v>
      </c>
      <c r="AN42" s="21">
        <f>AM42/$DG$42*100</f>
        <v>0</v>
      </c>
      <c r="AO42" s="13"/>
      <c r="AP42" s="13"/>
      <c r="AQ42" s="13">
        <f>SUM(AQ10:AQ41)</f>
        <v>854080</v>
      </c>
      <c r="AR42" s="13">
        <f>AQ42/$DG$42*100</f>
        <v>39.808599240619273</v>
      </c>
      <c r="AS42" s="13"/>
      <c r="AT42" s="13"/>
      <c r="AU42" s="13">
        <f>SUM(AU10:AU41)</f>
        <v>46855</v>
      </c>
      <c r="AV42" s="13">
        <f>AU42/$DG$42*100</f>
        <v>2.1839077339584305</v>
      </c>
      <c r="AW42" s="13"/>
      <c r="AX42" s="13"/>
      <c r="AY42" s="13">
        <f>SUM(AY10:AY41)</f>
        <v>35115</v>
      </c>
      <c r="AZ42" s="13">
        <f>AY42/$DG$42*100</f>
        <v>1.6367072901067183</v>
      </c>
      <c r="BA42" s="13"/>
      <c r="BB42" s="13"/>
      <c r="BC42" s="13">
        <f>SUM(BC10:BC41)</f>
        <v>10265</v>
      </c>
      <c r="BD42" s="13">
        <f>BC42/$DG$42*100</f>
        <v>0.47845081398107542</v>
      </c>
      <c r="BE42" s="13"/>
      <c r="BF42" s="13"/>
      <c r="BG42" s="13">
        <f>SUM(BG10:BG41)</f>
        <v>12215</v>
      </c>
      <c r="BH42" s="13">
        <f>BG42/$DG$42*100</f>
        <v>0.56934015516598491</v>
      </c>
      <c r="BI42" s="13"/>
      <c r="BJ42" s="13"/>
      <c r="BK42" s="13">
        <f>SUM(BK10:BK41)</f>
        <v>219895</v>
      </c>
      <c r="BL42" s="13">
        <f>BK42/$DG$42*100</f>
        <v>10.249288040951638</v>
      </c>
      <c r="BM42" s="13"/>
      <c r="BN42" s="13"/>
      <c r="BO42" s="13">
        <f>SUM(BO10:BO41)</f>
        <v>122500</v>
      </c>
      <c r="BP42" s="13">
        <f>BO42/$DG$42*100</f>
        <v>5.7097150231545779</v>
      </c>
      <c r="BQ42" s="13"/>
      <c r="BR42" s="13"/>
      <c r="BS42" s="13">
        <f>SUM(BS10:BS41)</f>
        <v>550530</v>
      </c>
      <c r="BT42" s="13">
        <f>BS42/$DG$42*100</f>
        <v>25.660158462835014</v>
      </c>
      <c r="BU42" s="13"/>
      <c r="BV42" s="13"/>
      <c r="BW42" s="13">
        <f>SUM(BW10:BW41)</f>
        <v>16190</v>
      </c>
      <c r="BX42" s="13">
        <f>BW42/$DG$42*100</f>
        <v>0.75461458142753146</v>
      </c>
      <c r="BY42" s="13"/>
      <c r="BZ42" s="13"/>
      <c r="CA42" s="13">
        <f>SUM(CA10:CA41)</f>
        <v>37355</v>
      </c>
      <c r="CB42" s="13">
        <f>CA42/$DG$42*100</f>
        <v>1.7411135076729736</v>
      </c>
      <c r="CC42" s="13"/>
      <c r="CD42" s="13"/>
      <c r="CE42" s="13">
        <f>SUM(CE10:CE41)</f>
        <v>0</v>
      </c>
      <c r="CF42" s="13">
        <f>CE42/$DG$42*100</f>
        <v>0</v>
      </c>
      <c r="CG42" s="13"/>
      <c r="CH42" s="13"/>
      <c r="CI42" s="13">
        <f>SUM(CI10:CI41)</f>
        <v>0</v>
      </c>
      <c r="CJ42" s="13">
        <f>CI42/$DG$42*100</f>
        <v>0</v>
      </c>
      <c r="CK42" s="13"/>
      <c r="CL42" s="13"/>
      <c r="CM42" s="13">
        <f>SUM(CM10:CM41)</f>
        <v>7670</v>
      </c>
      <c r="CN42" s="13">
        <f>CM42/$DG$42*100</f>
        <v>0.35749807532731109</v>
      </c>
      <c r="CO42" s="13"/>
      <c r="CP42" s="13"/>
      <c r="CQ42" s="13">
        <f>SUM(CQ10:CQ41)</f>
        <v>82186</v>
      </c>
      <c r="CR42" s="13">
        <f>CQ42/$DG$42*100</f>
        <v>3.830682766473323</v>
      </c>
      <c r="CS42" s="13"/>
      <c r="CT42" s="13"/>
      <c r="CU42" s="13">
        <f>SUM(CU10:CU41)</f>
        <v>1994856</v>
      </c>
      <c r="CV42" s="13">
        <f>CU42/$DG$42*100</f>
        <v>92.980075691673861</v>
      </c>
      <c r="CW42" s="13"/>
      <c r="CX42" s="13"/>
      <c r="CY42" s="13">
        <f>SUM(CY10:CY41)</f>
        <v>0</v>
      </c>
      <c r="CZ42" s="13">
        <f>CY42/$DG$42*100</f>
        <v>0</v>
      </c>
      <c r="DA42" s="13"/>
      <c r="DB42" s="13"/>
      <c r="DC42" s="13">
        <f>SUM(DC10:DC41)</f>
        <v>0</v>
      </c>
      <c r="DD42" s="586">
        <f>DC42/$DG$42*100</f>
        <v>0</v>
      </c>
      <c r="DE42" s="13"/>
      <c r="DF42" s="13"/>
      <c r="DG42" s="559">
        <f t="shared" ref="DG42" si="177">+AA42+CU42+CY42+DC42</f>
        <v>2145466.0959999999</v>
      </c>
      <c r="DH42" s="13">
        <f>DG42/$DG$42*100</f>
        <v>100</v>
      </c>
      <c r="DI42" s="13">
        <f>DG42/1000/E42</f>
        <v>1.2376620341820488</v>
      </c>
      <c r="DJ42" s="13"/>
      <c r="DK42" s="6"/>
      <c r="DL42" s="498"/>
      <c r="DM42" s="6"/>
    </row>
    <row r="43" spans="1:117" ht="13.5" thickTop="1"/>
    <row r="44" spans="1:117">
      <c r="G44" s="15">
        <f>+G42+K42</f>
        <v>150610.09599999999</v>
      </c>
      <c r="AQ44" s="15"/>
      <c r="AU44" s="15"/>
      <c r="AY44" s="15"/>
      <c r="BC44" s="15"/>
      <c r="BG44" s="15"/>
      <c r="BK44" s="15"/>
      <c r="CE44" s="15"/>
      <c r="CI44" s="15"/>
      <c r="DD44" s="15"/>
    </row>
    <row r="45" spans="1:117">
      <c r="E45" s="15"/>
      <c r="F45" s="15"/>
      <c r="G45" s="15">
        <f>+DG42</f>
        <v>2145466.0959999999</v>
      </c>
      <c r="I45" s="15"/>
      <c r="AQ45" s="15"/>
      <c r="AU45" s="15"/>
      <c r="AY45" s="15"/>
      <c r="BC45" s="15"/>
      <c r="BG45" s="15"/>
      <c r="BK45" s="15"/>
      <c r="CE45" s="15"/>
      <c r="CI45" s="15"/>
    </row>
    <row r="46" spans="1:117">
      <c r="G46" s="501">
        <f>+G44/G45</f>
        <v>7.0199243083261476E-2</v>
      </c>
    </row>
    <row r="48" spans="1:117">
      <c r="G48">
        <f>+G42/G7</f>
        <v>676</v>
      </c>
      <c r="K48">
        <f>+K42/K7</f>
        <v>0</v>
      </c>
    </row>
  </sheetData>
  <mergeCells count="34">
    <mergeCell ref="DG8:DH8"/>
    <mergeCell ref="DI8:DJ8"/>
    <mergeCell ref="DK8:DL8"/>
    <mergeCell ref="BW8:BZ8"/>
    <mergeCell ref="CA8:CD8"/>
    <mergeCell ref="CE8:CH8"/>
    <mergeCell ref="CY8:DB8"/>
    <mergeCell ref="DC8:DF8"/>
    <mergeCell ref="CM8:CP8"/>
    <mergeCell ref="CI8:CL8"/>
    <mergeCell ref="CQ8:CT8"/>
    <mergeCell ref="CU8:CX8"/>
    <mergeCell ref="BO8:BR8"/>
    <mergeCell ref="BS8:BV8"/>
    <mergeCell ref="AA8:AD8"/>
    <mergeCell ref="AE8:AH8"/>
    <mergeCell ref="AI8:AL8"/>
    <mergeCell ref="AM8:AP8"/>
    <mergeCell ref="AQ8:AT8"/>
    <mergeCell ref="AU8:AX8"/>
    <mergeCell ref="AY8:BB8"/>
    <mergeCell ref="BC8:BF8"/>
    <mergeCell ref="BG8:BJ8"/>
    <mergeCell ref="BK8:BN8"/>
    <mergeCell ref="G8:J8"/>
    <mergeCell ref="K8:N8"/>
    <mergeCell ref="O8:R8"/>
    <mergeCell ref="S8:V8"/>
    <mergeCell ref="W8:Z8"/>
    <mergeCell ref="A8:A9"/>
    <mergeCell ref="B8:B9"/>
    <mergeCell ref="C8:C9"/>
    <mergeCell ref="D8:D9"/>
    <mergeCell ref="E8:F8"/>
  </mergeCells>
  <phoneticPr fontId="30" type="noConversion"/>
  <pageMargins left="0.19513888888888889" right="0.19513888888888889" top="0.05" bottom="0.05" header="0" footer="0"/>
  <pageSetup paperSize="9" scale="70" firstPageNumber="4294963191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39"/>
  <sheetViews>
    <sheetView workbookViewId="0">
      <pane xSplit="1" topLeftCell="U1" activePane="topRight" state="frozen"/>
      <selection activeCell="DM11" sqref="A4:DM11"/>
      <selection pane="topRight" activeCell="AG3" sqref="AG3"/>
    </sheetView>
  </sheetViews>
  <sheetFormatPr defaultRowHeight="12.75"/>
  <cols>
    <col min="1" max="1" width="17.5703125" bestFit="1" customWidth="1"/>
    <col min="2" max="13" width="9.140625" hidden="1" customWidth="1"/>
    <col min="14" max="14" width="9.42578125" hidden="1" customWidth="1"/>
    <col min="15" max="20" width="9.140625" hidden="1" customWidth="1"/>
    <col min="21" max="32" width="9.140625" customWidth="1"/>
    <col min="34" max="34" width="10.85546875" bestFit="1" customWidth="1"/>
    <col min="35" max="35" width="16.28515625" bestFit="1" customWidth="1"/>
  </cols>
  <sheetData>
    <row r="1" spans="1:35">
      <c r="B1">
        <v>3480</v>
      </c>
      <c r="C1">
        <v>4480</v>
      </c>
      <c r="D1">
        <v>5120</v>
      </c>
      <c r="E1">
        <v>5600</v>
      </c>
      <c r="F1">
        <v>5300</v>
      </c>
      <c r="G1">
        <v>5400</v>
      </c>
      <c r="H1">
        <v>5600</v>
      </c>
      <c r="I1">
        <v>5200</v>
      </c>
      <c r="J1">
        <v>6100</v>
      </c>
      <c r="K1">
        <v>4130</v>
      </c>
      <c r="L1">
        <v>5190</v>
      </c>
      <c r="M1">
        <v>5200</v>
      </c>
      <c r="N1">
        <v>5800</v>
      </c>
      <c r="O1">
        <v>5620</v>
      </c>
      <c r="P1">
        <v>6800</v>
      </c>
      <c r="Q1">
        <v>4400</v>
      </c>
      <c r="R1">
        <v>4500</v>
      </c>
      <c r="S1">
        <v>4600</v>
      </c>
      <c r="T1">
        <v>4700</v>
      </c>
      <c r="U1">
        <v>4600</v>
      </c>
      <c r="V1">
        <v>4500</v>
      </c>
      <c r="W1">
        <v>4750</v>
      </c>
      <c r="X1">
        <v>5460</v>
      </c>
      <c r="Y1">
        <v>5700</v>
      </c>
      <c r="Z1">
        <v>7130</v>
      </c>
      <c r="AA1">
        <v>7510</v>
      </c>
      <c r="AB1">
        <v>6980</v>
      </c>
      <c r="AC1">
        <v>4800</v>
      </c>
      <c r="AD1">
        <v>3900</v>
      </c>
      <c r="AE1">
        <v>0</v>
      </c>
    </row>
    <row r="2" spans="1:35" ht="15">
      <c r="A2" s="6"/>
      <c r="B2" s="6">
        <v>1</v>
      </c>
      <c r="C2" s="6">
        <v>2</v>
      </c>
      <c r="D2" s="6">
        <v>3</v>
      </c>
      <c r="E2" s="6">
        <v>4</v>
      </c>
      <c r="F2" s="6">
        <v>5</v>
      </c>
      <c r="G2" s="6">
        <v>6</v>
      </c>
      <c r="H2" s="6">
        <v>7</v>
      </c>
      <c r="I2" s="6">
        <v>8</v>
      </c>
      <c r="J2" s="6">
        <v>9</v>
      </c>
      <c r="K2" s="6">
        <v>10</v>
      </c>
      <c r="L2" s="6">
        <v>11</v>
      </c>
      <c r="M2" s="6">
        <v>12</v>
      </c>
      <c r="N2" s="6">
        <v>13</v>
      </c>
      <c r="O2" s="6">
        <v>14</v>
      </c>
      <c r="P2" s="6">
        <v>15</v>
      </c>
      <c r="Q2" s="6">
        <v>16</v>
      </c>
      <c r="R2" s="6">
        <v>17</v>
      </c>
      <c r="S2" s="6">
        <v>18</v>
      </c>
      <c r="T2" s="6">
        <v>19</v>
      </c>
      <c r="U2" s="6">
        <v>20</v>
      </c>
      <c r="V2" s="6">
        <v>21</v>
      </c>
      <c r="W2" s="6">
        <v>22</v>
      </c>
      <c r="X2" s="6">
        <v>23</v>
      </c>
      <c r="Y2" s="6">
        <v>24</v>
      </c>
      <c r="Z2" s="6">
        <v>25</v>
      </c>
      <c r="AA2" s="6">
        <v>26</v>
      </c>
      <c r="AB2" s="6">
        <v>27</v>
      </c>
      <c r="AC2" s="6">
        <v>28</v>
      </c>
      <c r="AD2" s="6">
        <v>29</v>
      </c>
      <c r="AE2" s="6">
        <v>30</v>
      </c>
      <c r="AF2" s="6"/>
      <c r="AG2" s="475" t="s">
        <v>259</v>
      </c>
      <c r="AH2" s="477" t="s">
        <v>260</v>
      </c>
      <c r="AI2" s="487" t="s">
        <v>274</v>
      </c>
    </row>
    <row r="3" spans="1:35">
      <c r="A3" s="465" t="s">
        <v>204</v>
      </c>
      <c r="B3" s="6">
        <v>1.8</v>
      </c>
      <c r="C3" s="6">
        <v>1.4</v>
      </c>
      <c r="D3" s="6">
        <v>2.6</v>
      </c>
      <c r="E3" s="6">
        <v>1.9</v>
      </c>
      <c r="F3" s="6">
        <v>2.4</v>
      </c>
      <c r="G3" s="6">
        <v>1.9</v>
      </c>
      <c r="H3" s="6">
        <v>5.5</v>
      </c>
      <c r="I3" s="6">
        <v>2.2999999999999998</v>
      </c>
      <c r="J3" s="6">
        <v>3.3</v>
      </c>
      <c r="K3" s="6">
        <v>3.2</v>
      </c>
      <c r="L3" s="6">
        <v>1.8</v>
      </c>
      <c r="M3" s="6">
        <v>3.6</v>
      </c>
      <c r="N3" s="6">
        <v>2</v>
      </c>
      <c r="O3" s="6">
        <v>3.1</v>
      </c>
      <c r="P3" s="6">
        <v>2.5</v>
      </c>
      <c r="Q3" s="6">
        <v>3.1</v>
      </c>
      <c r="R3" s="6">
        <v>2.4</v>
      </c>
      <c r="S3" s="6">
        <v>1.4</v>
      </c>
      <c r="T3" s="6">
        <v>1.4</v>
      </c>
      <c r="U3" s="6">
        <v>1.4</v>
      </c>
      <c r="V3" s="6">
        <v>1.4</v>
      </c>
      <c r="W3" s="6">
        <v>1.4</v>
      </c>
      <c r="X3" s="6">
        <v>2.5</v>
      </c>
      <c r="Y3" s="6">
        <v>2.6</v>
      </c>
      <c r="Z3" s="6">
        <v>2.7</v>
      </c>
      <c r="AA3" s="6">
        <v>1.6</v>
      </c>
      <c r="AB3" s="6">
        <v>1.4</v>
      </c>
      <c r="AC3" s="6">
        <v>2.7</v>
      </c>
      <c r="AD3" s="6">
        <v>2.5</v>
      </c>
      <c r="AE3" s="6">
        <v>0</v>
      </c>
      <c r="AF3" s="6"/>
      <c r="AG3" s="6">
        <f>+AE3</f>
        <v>0</v>
      </c>
      <c r="AH3" s="476">
        <f>+AG3/Efficiency1!$K$157</f>
        <v>0</v>
      </c>
      <c r="AI3" s="752">
        <f>SUM(AH3:AH4)</f>
        <v>0</v>
      </c>
    </row>
    <row r="4" spans="1:35">
      <c r="A4" s="465" t="s">
        <v>275</v>
      </c>
      <c r="B4" s="6">
        <v>0.7</v>
      </c>
      <c r="C4" s="6">
        <v>0.4</v>
      </c>
      <c r="D4" s="6">
        <v>0.6</v>
      </c>
      <c r="E4" s="6">
        <v>0.3</v>
      </c>
      <c r="F4" s="6">
        <v>0.1</v>
      </c>
      <c r="G4" s="6">
        <v>0.1</v>
      </c>
      <c r="H4" s="6">
        <v>1.5</v>
      </c>
      <c r="I4" s="6">
        <v>0.8</v>
      </c>
      <c r="J4" s="6">
        <v>0.3</v>
      </c>
      <c r="K4" s="6">
        <v>0.6</v>
      </c>
      <c r="L4" s="6">
        <v>0.9</v>
      </c>
      <c r="M4" s="6">
        <v>0.8</v>
      </c>
      <c r="N4" s="466">
        <v>0.3</v>
      </c>
      <c r="O4" s="466">
        <v>0.3</v>
      </c>
      <c r="P4" s="6">
        <v>0.7</v>
      </c>
      <c r="Q4" s="6">
        <v>0.5</v>
      </c>
      <c r="R4" s="6">
        <v>0.1</v>
      </c>
      <c r="S4" s="6">
        <v>1.3</v>
      </c>
      <c r="T4" s="6">
        <v>1</v>
      </c>
      <c r="U4" s="6">
        <v>1.5</v>
      </c>
      <c r="V4" s="6">
        <v>0.3</v>
      </c>
      <c r="W4" s="466">
        <v>0.9</v>
      </c>
      <c r="X4" s="6">
        <v>0.1</v>
      </c>
      <c r="Y4" s="6">
        <v>0.1</v>
      </c>
      <c r="Z4" s="6">
        <v>0.3</v>
      </c>
      <c r="AA4" s="6">
        <v>0.5</v>
      </c>
      <c r="AB4" s="6">
        <v>0.5</v>
      </c>
      <c r="AC4" s="6">
        <v>0.1</v>
      </c>
      <c r="AD4" s="6">
        <v>1.4</v>
      </c>
      <c r="AE4" s="6">
        <v>0</v>
      </c>
      <c r="AF4" s="6"/>
      <c r="AG4" s="6">
        <f>+AE4</f>
        <v>0</v>
      </c>
      <c r="AH4" s="476">
        <f>+AG4/Efficiency1!$K$157</f>
        <v>0</v>
      </c>
      <c r="AI4" s="753"/>
    </row>
    <row r="5" spans="1:35">
      <c r="A5" s="488"/>
      <c r="B5" s="489"/>
      <c r="C5" s="489"/>
      <c r="D5" s="489"/>
      <c r="E5" s="489"/>
      <c r="F5" s="489"/>
      <c r="G5" s="489"/>
      <c r="H5" s="489"/>
      <c r="I5" s="489"/>
      <c r="J5" s="489"/>
      <c r="K5" s="489"/>
      <c r="L5" s="489"/>
      <c r="M5" s="489"/>
      <c r="N5" s="490"/>
      <c r="O5" s="490"/>
      <c r="P5" s="489"/>
      <c r="Q5" s="489"/>
      <c r="R5" s="489"/>
      <c r="S5" s="489"/>
      <c r="T5" s="489"/>
      <c r="U5" s="489"/>
      <c r="V5" s="489"/>
      <c r="W5" s="490"/>
      <c r="X5" s="489"/>
      <c r="Y5" s="489"/>
      <c r="Z5" s="489"/>
      <c r="AA5" s="489"/>
      <c r="AB5" s="489"/>
      <c r="AC5" s="489"/>
      <c r="AD5" s="489"/>
      <c r="AE5" s="489"/>
      <c r="AF5" s="489"/>
      <c r="AG5" s="489"/>
      <c r="AH5" s="491"/>
    </row>
    <row r="6" spans="1:35">
      <c r="A6" s="465" t="s">
        <v>205</v>
      </c>
      <c r="B6" s="466">
        <v>0.3</v>
      </c>
      <c r="C6" s="466">
        <v>0.3</v>
      </c>
      <c r="D6" s="6">
        <v>0.3</v>
      </c>
      <c r="E6" s="6">
        <v>0.3</v>
      </c>
      <c r="F6" s="6">
        <v>0.3</v>
      </c>
      <c r="G6" s="6">
        <v>0.3</v>
      </c>
      <c r="H6" s="6">
        <f>0.3+0.45+0.6</f>
        <v>1.35</v>
      </c>
      <c r="I6" s="6">
        <v>0.25</v>
      </c>
      <c r="J6" s="6">
        <v>0.25</v>
      </c>
      <c r="K6" s="6">
        <v>0.3</v>
      </c>
      <c r="L6" s="6">
        <v>0.3</v>
      </c>
      <c r="M6" s="6">
        <v>0.3</v>
      </c>
      <c r="N6" s="6">
        <v>0.3</v>
      </c>
      <c r="O6" s="6">
        <v>0.25</v>
      </c>
      <c r="P6" s="6">
        <v>0.2</v>
      </c>
      <c r="Q6" s="6">
        <v>0.3</v>
      </c>
      <c r="R6" s="6">
        <v>0.3</v>
      </c>
      <c r="S6" s="6">
        <v>0.3</v>
      </c>
      <c r="T6" s="6">
        <v>0.3</v>
      </c>
      <c r="U6" s="6">
        <v>0.3</v>
      </c>
      <c r="V6" s="6">
        <v>0.3</v>
      </c>
      <c r="W6" s="466">
        <v>0.3</v>
      </c>
      <c r="X6" s="6">
        <v>0.3</v>
      </c>
      <c r="Y6" s="6">
        <v>0.3</v>
      </c>
      <c r="Z6" s="466">
        <v>0.4</v>
      </c>
      <c r="AA6" s="6">
        <v>0.3</v>
      </c>
      <c r="AB6" s="6">
        <v>0.3</v>
      </c>
      <c r="AC6" s="6">
        <v>0.3</v>
      </c>
      <c r="AD6" s="6">
        <v>0.3</v>
      </c>
      <c r="AE6" s="6">
        <v>0.3</v>
      </c>
      <c r="AF6" s="6"/>
      <c r="AG6" s="6">
        <f t="shared" ref="AG6:AG37" si="0">+SUM(B6:AF6)</f>
        <v>9.9000000000000021</v>
      </c>
      <c r="AH6" s="492">
        <f t="shared" ref="AH6:AH36" si="1">+AG6/$AG$39</f>
        <v>0.20577842444398256</v>
      </c>
    </row>
    <row r="7" spans="1:35">
      <c r="A7" s="465" t="s">
        <v>276</v>
      </c>
      <c r="B7" s="6"/>
      <c r="C7" s="6"/>
      <c r="D7" s="6"/>
      <c r="E7" s="6"/>
      <c r="F7" s="6"/>
      <c r="G7" s="6"/>
      <c r="H7" s="6">
        <f>0.35+0.8</f>
        <v>1.1499999999999999</v>
      </c>
      <c r="I7" s="6">
        <v>0.5</v>
      </c>
      <c r="J7" s="6"/>
      <c r="K7" s="6"/>
      <c r="L7" s="6">
        <v>0.2</v>
      </c>
      <c r="M7" s="6"/>
      <c r="N7" s="6"/>
      <c r="O7" s="6"/>
      <c r="P7" s="6"/>
      <c r="Q7" s="6"/>
      <c r="S7" s="6">
        <v>1.2</v>
      </c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>
        <f t="shared" si="0"/>
        <v>3.05</v>
      </c>
      <c r="AH7" s="476">
        <f t="shared" si="1"/>
        <v>6.3396383288297636E-2</v>
      </c>
    </row>
    <row r="8" spans="1:35">
      <c r="A8" s="493" t="s">
        <v>277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7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f t="shared" si="0"/>
        <v>0</v>
      </c>
      <c r="AH8" s="476">
        <f t="shared" si="1"/>
        <v>0</v>
      </c>
    </row>
    <row r="9" spans="1:35">
      <c r="A9" s="465" t="s">
        <v>207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7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>
        <f t="shared" si="0"/>
        <v>0</v>
      </c>
      <c r="AH9" s="476">
        <f t="shared" si="1"/>
        <v>0</v>
      </c>
    </row>
    <row r="10" spans="1:35">
      <c r="A10" s="465" t="s">
        <v>208</v>
      </c>
      <c r="B10" s="6">
        <v>0.6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>
        <v>0.6</v>
      </c>
      <c r="Q10" s="6"/>
      <c r="R10" s="6"/>
      <c r="S10" s="6">
        <v>0.5</v>
      </c>
      <c r="T10" s="6">
        <v>0.7</v>
      </c>
      <c r="U10" s="6"/>
      <c r="V10" s="6"/>
      <c r="W10" s="6"/>
      <c r="X10" s="6"/>
      <c r="Y10" s="6">
        <v>1</v>
      </c>
      <c r="Z10" s="6">
        <f>1.2+0.5</f>
        <v>1.7</v>
      </c>
      <c r="AA10" s="6"/>
      <c r="AB10" s="6"/>
      <c r="AC10" s="6"/>
      <c r="AD10" s="6">
        <v>0.99</v>
      </c>
      <c r="AE10" s="6"/>
      <c r="AF10" s="6"/>
      <c r="AG10" s="6">
        <f t="shared" si="0"/>
        <v>6.09</v>
      </c>
      <c r="AH10" s="476">
        <f t="shared" si="1"/>
        <v>0.12658490958220742</v>
      </c>
    </row>
    <row r="11" spans="1:35">
      <c r="A11" s="465" t="s">
        <v>209</v>
      </c>
      <c r="B11" s="6"/>
      <c r="C11" s="6">
        <v>0.35</v>
      </c>
      <c r="D11" s="6"/>
      <c r="E11" s="6"/>
      <c r="F11" s="6"/>
      <c r="G11" s="6"/>
      <c r="H11" s="6">
        <v>0.3</v>
      </c>
      <c r="I11" s="6">
        <v>0.2</v>
      </c>
      <c r="J11" s="6">
        <v>0.5</v>
      </c>
      <c r="K11" s="6"/>
      <c r="L11" s="6"/>
      <c r="M11" s="6"/>
      <c r="N11" s="6"/>
      <c r="O11" s="6"/>
      <c r="P11" s="6">
        <v>0.4</v>
      </c>
      <c r="Q11" s="6"/>
      <c r="R11" s="6"/>
      <c r="S11" s="6">
        <v>0.5</v>
      </c>
      <c r="T11" s="6"/>
      <c r="U11" s="6"/>
      <c r="V11" s="6"/>
      <c r="W11" s="6"/>
      <c r="X11" s="6"/>
      <c r="Y11" s="6">
        <v>0.3</v>
      </c>
      <c r="Z11" s="6"/>
      <c r="AA11" s="6">
        <v>0.5</v>
      </c>
      <c r="AB11" s="6"/>
      <c r="AC11" s="6"/>
      <c r="AD11" s="6"/>
      <c r="AE11" s="6"/>
      <c r="AF11" s="6"/>
      <c r="AG11" s="6">
        <f t="shared" si="0"/>
        <v>3.05</v>
      </c>
      <c r="AH11" s="476">
        <f t="shared" si="1"/>
        <v>6.3396383288297636E-2</v>
      </c>
    </row>
    <row r="12" spans="1:35">
      <c r="A12" s="465" t="s">
        <v>210</v>
      </c>
      <c r="B12" s="6"/>
      <c r="C12" s="6"/>
      <c r="D12" s="6">
        <f>0.15+0.8</f>
        <v>0.95000000000000007</v>
      </c>
      <c r="E12" s="6"/>
      <c r="F12" s="6"/>
      <c r="G12" s="6"/>
      <c r="H12" s="6">
        <v>0.9</v>
      </c>
      <c r="I12" s="6">
        <v>0.4</v>
      </c>
      <c r="J12" s="6">
        <v>0.3</v>
      </c>
      <c r="K12" s="6">
        <v>1.1000000000000001</v>
      </c>
      <c r="L12" s="6">
        <v>0.2</v>
      </c>
      <c r="M12" s="6">
        <v>0.14000000000000001</v>
      </c>
      <c r="N12" s="6"/>
      <c r="O12" s="6">
        <f>0.3+0.4</f>
        <v>0.7</v>
      </c>
      <c r="P12" s="6"/>
      <c r="Q12" s="6">
        <v>0.2</v>
      </c>
      <c r="R12" s="6">
        <v>0.6</v>
      </c>
      <c r="S12" s="6"/>
      <c r="T12" s="6">
        <v>0.8</v>
      </c>
      <c r="U12" s="6"/>
      <c r="V12" s="6">
        <v>0.7</v>
      </c>
      <c r="W12" s="6">
        <v>0.8</v>
      </c>
      <c r="X12" s="6"/>
      <c r="Y12" s="6"/>
      <c r="Z12" s="6"/>
      <c r="AA12" s="6"/>
      <c r="AB12" s="6"/>
      <c r="AC12" s="6"/>
      <c r="AD12" s="6">
        <v>0.65</v>
      </c>
      <c r="AE12" s="6"/>
      <c r="AF12" s="6"/>
      <c r="AG12" s="6">
        <f t="shared" si="0"/>
        <v>8.44</v>
      </c>
      <c r="AH12" s="476">
        <f t="shared" si="1"/>
        <v>0.17543130326335477</v>
      </c>
    </row>
    <row r="13" spans="1:35">
      <c r="A13" s="465" t="s">
        <v>211</v>
      </c>
      <c r="B13" s="6"/>
      <c r="C13" s="6"/>
      <c r="D13" s="6">
        <v>0.2</v>
      </c>
      <c r="E13" s="6"/>
      <c r="F13" s="6"/>
      <c r="G13" s="6">
        <v>0.8</v>
      </c>
      <c r="H13" s="6"/>
      <c r="I13" s="6"/>
      <c r="J13" s="6"/>
      <c r="K13" s="6"/>
      <c r="L13" s="6">
        <v>0.3</v>
      </c>
      <c r="M13" s="6"/>
      <c r="N13" s="6"/>
      <c r="O13" s="6">
        <v>0.3</v>
      </c>
      <c r="P13" s="6"/>
      <c r="Q13" s="6"/>
      <c r="R13" s="6"/>
      <c r="S13" s="6"/>
      <c r="T13" s="6"/>
      <c r="U13" s="6"/>
      <c r="V13" s="6"/>
      <c r="W13" s="6"/>
      <c r="X13" s="6">
        <v>1.39</v>
      </c>
      <c r="Y13" s="6"/>
      <c r="Z13" s="6"/>
      <c r="AA13" s="6"/>
      <c r="AB13" s="6"/>
      <c r="AC13" s="6"/>
      <c r="AD13" s="6"/>
      <c r="AE13" s="6"/>
      <c r="AF13" s="6"/>
      <c r="AG13" s="6">
        <f t="shared" si="0"/>
        <v>2.99</v>
      </c>
      <c r="AH13" s="476">
        <f t="shared" si="1"/>
        <v>6.2149241321970479E-2</v>
      </c>
    </row>
    <row r="14" spans="1:35">
      <c r="A14" s="465" t="s">
        <v>278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f t="shared" si="0"/>
        <v>0</v>
      </c>
      <c r="AH14" s="476">
        <f t="shared" si="1"/>
        <v>0</v>
      </c>
    </row>
    <row r="15" spans="1:35">
      <c r="A15" s="465" t="s">
        <v>206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>
        <f t="shared" si="0"/>
        <v>0</v>
      </c>
      <c r="AH15" s="476">
        <f t="shared" si="1"/>
        <v>0</v>
      </c>
    </row>
    <row r="16" spans="1:35">
      <c r="A16" s="465" t="s">
        <v>398</v>
      </c>
      <c r="B16" s="6"/>
      <c r="C16" s="6"/>
      <c r="D16" s="6"/>
      <c r="E16" s="6">
        <v>0.2</v>
      </c>
      <c r="F16" s="6">
        <v>0.2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>
        <f t="shared" si="0"/>
        <v>0.4</v>
      </c>
      <c r="AH16" s="476">
        <f t="shared" si="1"/>
        <v>8.3142797755144451E-3</v>
      </c>
    </row>
    <row r="17" spans="1:34">
      <c r="A17" s="465" t="s">
        <v>279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f t="shared" si="0"/>
        <v>0</v>
      </c>
      <c r="AH17" s="476">
        <f t="shared" si="1"/>
        <v>0</v>
      </c>
    </row>
    <row r="18" spans="1:34">
      <c r="A18" s="465" t="s">
        <v>280</v>
      </c>
      <c r="B18" s="6"/>
      <c r="C18" s="6"/>
      <c r="D18" s="6"/>
      <c r="E18" s="6">
        <v>0.7</v>
      </c>
      <c r="F18" s="6"/>
      <c r="G18" s="6"/>
      <c r="H18" s="6">
        <v>1.1000000000000001</v>
      </c>
      <c r="I18" s="6">
        <v>0.38</v>
      </c>
      <c r="J18" s="6"/>
      <c r="K18" s="6"/>
      <c r="L18" s="6">
        <f>0.3+0.3</f>
        <v>0.6</v>
      </c>
      <c r="M18" s="6"/>
      <c r="N18" s="6"/>
      <c r="O18" s="466"/>
      <c r="P18" s="6">
        <v>0.5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>
        <f t="shared" si="0"/>
        <v>3.2800000000000002</v>
      </c>
      <c r="AH18" s="476">
        <f t="shared" si="1"/>
        <v>6.8177094159218452E-2</v>
      </c>
    </row>
    <row r="19" spans="1:34">
      <c r="A19" s="465" t="s">
        <v>212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0.6</v>
      </c>
      <c r="AB19" s="6"/>
      <c r="AC19" s="6"/>
      <c r="AD19" s="6"/>
      <c r="AE19" s="6"/>
      <c r="AF19" s="6"/>
      <c r="AG19" s="6">
        <f t="shared" si="0"/>
        <v>0.6</v>
      </c>
      <c r="AH19" s="476">
        <f t="shared" si="1"/>
        <v>1.2471419663271668E-2</v>
      </c>
    </row>
    <row r="20" spans="1:34">
      <c r="A20" s="465" t="s">
        <v>580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>
        <v>1.01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>
        <f t="shared" si="0"/>
        <v>1.01</v>
      </c>
      <c r="AH20" s="476">
        <f t="shared" si="1"/>
        <v>2.0993556433173972E-2</v>
      </c>
    </row>
    <row r="21" spans="1:34">
      <c r="A21" s="465" t="s">
        <v>213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f t="shared" si="0"/>
        <v>0</v>
      </c>
      <c r="AH21" s="476">
        <f t="shared" si="1"/>
        <v>0</v>
      </c>
    </row>
    <row r="22" spans="1:34">
      <c r="A22" s="465" t="s">
        <v>214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>
        <f t="shared" si="0"/>
        <v>0</v>
      </c>
      <c r="AH22" s="476">
        <f t="shared" si="1"/>
        <v>0</v>
      </c>
    </row>
    <row r="23" spans="1:34">
      <c r="A23" s="465" t="s">
        <v>215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>
        <f t="shared" si="0"/>
        <v>0</v>
      </c>
      <c r="AH23" s="476">
        <f t="shared" si="1"/>
        <v>0</v>
      </c>
    </row>
    <row r="24" spans="1:34">
      <c r="A24" s="465" t="s">
        <v>281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>
        <f t="shared" si="0"/>
        <v>0</v>
      </c>
      <c r="AH24" s="476">
        <f t="shared" si="1"/>
        <v>0</v>
      </c>
    </row>
    <row r="25" spans="1:34">
      <c r="A25" s="465" t="s">
        <v>216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>
        <f t="shared" si="0"/>
        <v>0</v>
      </c>
      <c r="AH25" s="476">
        <f t="shared" si="1"/>
        <v>0</v>
      </c>
    </row>
    <row r="26" spans="1:34">
      <c r="A26" s="465" t="s">
        <v>217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>
        <f t="shared" si="0"/>
        <v>0</v>
      </c>
      <c r="AH26" s="476">
        <f t="shared" si="1"/>
        <v>0</v>
      </c>
    </row>
    <row r="27" spans="1:34">
      <c r="A27" s="465" t="s">
        <v>282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>
        <f t="shared" si="0"/>
        <v>0</v>
      </c>
      <c r="AH27" s="476">
        <f t="shared" si="1"/>
        <v>0</v>
      </c>
    </row>
    <row r="28" spans="1:34">
      <c r="A28" s="465" t="s">
        <v>218</v>
      </c>
      <c r="B28" s="6"/>
      <c r="C28" s="6"/>
      <c r="D28" s="6"/>
      <c r="E28" s="6"/>
      <c r="F28" s="6"/>
      <c r="G28" s="6"/>
      <c r="H28" s="6"/>
      <c r="I28" s="6"/>
      <c r="J28" s="6"/>
      <c r="K28" s="6">
        <v>1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>
        <v>1.2</v>
      </c>
      <c r="AF28" s="6"/>
      <c r="AG28" s="6">
        <f t="shared" si="0"/>
        <v>2.2000000000000002</v>
      </c>
      <c r="AH28" s="476">
        <f t="shared" si="1"/>
        <v>4.5728538765329452E-2</v>
      </c>
    </row>
    <row r="29" spans="1:34">
      <c r="A29" s="465" t="s">
        <v>219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>
        <f t="shared" si="0"/>
        <v>0</v>
      </c>
      <c r="AH29" s="476">
        <f t="shared" si="1"/>
        <v>0</v>
      </c>
    </row>
    <row r="30" spans="1:34">
      <c r="A30" s="465" t="s">
        <v>220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>
        <f t="shared" si="0"/>
        <v>0</v>
      </c>
      <c r="AH30" s="476">
        <f t="shared" si="1"/>
        <v>0</v>
      </c>
    </row>
    <row r="31" spans="1:34">
      <c r="A31" s="465" t="s">
        <v>283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>
        <f t="shared" si="0"/>
        <v>0</v>
      </c>
      <c r="AH31" s="476">
        <f t="shared" si="1"/>
        <v>0</v>
      </c>
    </row>
    <row r="32" spans="1:34">
      <c r="A32" s="465" t="s">
        <v>221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>
        <f t="shared" si="0"/>
        <v>0</v>
      </c>
      <c r="AH32" s="476">
        <f t="shared" si="1"/>
        <v>0</v>
      </c>
    </row>
    <row r="33" spans="1:34">
      <c r="A33" s="465" t="s">
        <v>222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>
        <v>1.1000000000000001</v>
      </c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>
        <f t="shared" si="0"/>
        <v>1.1000000000000001</v>
      </c>
      <c r="AH33" s="476">
        <f t="shared" si="1"/>
        <v>2.2864269382664726E-2</v>
      </c>
    </row>
    <row r="34" spans="1:34">
      <c r="A34" s="467" t="s">
        <v>223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>
        <f t="shared" si="0"/>
        <v>0</v>
      </c>
      <c r="AH34" s="476">
        <f t="shared" si="1"/>
        <v>0</v>
      </c>
    </row>
    <row r="35" spans="1:34">
      <c r="A35" s="467" t="s">
        <v>224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>
        <f t="shared" si="0"/>
        <v>0</v>
      </c>
      <c r="AH35" s="476">
        <f t="shared" si="1"/>
        <v>0</v>
      </c>
    </row>
    <row r="36" spans="1:34">
      <c r="A36" s="467" t="s">
        <v>225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f t="shared" si="0"/>
        <v>0</v>
      </c>
      <c r="AH36" s="476">
        <f t="shared" si="1"/>
        <v>0</v>
      </c>
    </row>
    <row r="37" spans="1:34">
      <c r="A37" s="467" t="s">
        <v>380</v>
      </c>
      <c r="B37" s="6"/>
      <c r="C37" s="6"/>
      <c r="D37" s="6">
        <v>6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f t="shared" si="0"/>
        <v>6</v>
      </c>
      <c r="AH37" s="476">
        <f>+AG37/$AG$39</f>
        <v>0.12471419663271667</v>
      </c>
    </row>
    <row r="38" spans="1:34">
      <c r="A38" s="494" t="s">
        <v>284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495">
        <f>+AG39/Efficiency1!$K$157</f>
        <v>2.5320978140695845E-2</v>
      </c>
    </row>
    <row r="39" spans="1:34">
      <c r="A39" s="467" t="s">
        <v>3</v>
      </c>
      <c r="B39" s="6">
        <f t="shared" ref="B39:AF39" si="2">SUM(B3:B37)</f>
        <v>3.4</v>
      </c>
      <c r="C39" s="6">
        <f t="shared" si="2"/>
        <v>2.4499999999999997</v>
      </c>
      <c r="D39" s="6">
        <f t="shared" si="2"/>
        <v>10.65</v>
      </c>
      <c r="E39" s="6">
        <f t="shared" si="2"/>
        <v>3.3999999999999995</v>
      </c>
      <c r="F39" s="6">
        <f t="shared" si="2"/>
        <v>3</v>
      </c>
      <c r="G39" s="6">
        <f t="shared" si="2"/>
        <v>3.0999999999999996</v>
      </c>
      <c r="H39" s="6">
        <f t="shared" si="2"/>
        <v>11.8</v>
      </c>
      <c r="I39" s="6">
        <f t="shared" si="2"/>
        <v>4.83</v>
      </c>
      <c r="J39" s="6">
        <f t="shared" si="2"/>
        <v>4.6499999999999995</v>
      </c>
      <c r="K39" s="6">
        <f t="shared" si="2"/>
        <v>6.2000000000000011</v>
      </c>
      <c r="L39" s="6">
        <f t="shared" si="2"/>
        <v>4.3</v>
      </c>
      <c r="M39" s="6">
        <f t="shared" si="2"/>
        <v>4.84</v>
      </c>
      <c r="N39" s="6">
        <f t="shared" si="2"/>
        <v>2.5999999999999996</v>
      </c>
      <c r="O39" s="7">
        <f t="shared" si="2"/>
        <v>4.6499999999999995</v>
      </c>
      <c r="P39" s="6">
        <f t="shared" si="2"/>
        <v>6</v>
      </c>
      <c r="Q39" s="6">
        <f t="shared" si="2"/>
        <v>5.1099999999999994</v>
      </c>
      <c r="R39" s="6">
        <f t="shared" si="2"/>
        <v>3.4</v>
      </c>
      <c r="S39" s="6">
        <f t="shared" si="2"/>
        <v>5.2</v>
      </c>
      <c r="T39" s="6">
        <f t="shared" si="2"/>
        <v>4.1999999999999993</v>
      </c>
      <c r="U39" s="6">
        <f t="shared" si="2"/>
        <v>3.1999999999999997</v>
      </c>
      <c r="V39" s="6">
        <f t="shared" si="2"/>
        <v>2.7</v>
      </c>
      <c r="W39" s="6">
        <f t="shared" si="2"/>
        <v>3.3999999999999995</v>
      </c>
      <c r="X39" s="6">
        <f t="shared" si="2"/>
        <v>4.29</v>
      </c>
      <c r="Y39" s="6">
        <f t="shared" si="2"/>
        <v>4.3</v>
      </c>
      <c r="Z39" s="6">
        <f t="shared" si="2"/>
        <v>5.0999999999999996</v>
      </c>
      <c r="AA39" s="6">
        <f t="shared" si="2"/>
        <v>3.5</v>
      </c>
      <c r="AB39" s="6">
        <f t="shared" si="2"/>
        <v>2.1999999999999997</v>
      </c>
      <c r="AC39" s="6">
        <f t="shared" si="2"/>
        <v>3.1</v>
      </c>
      <c r="AD39" s="6">
        <f t="shared" si="2"/>
        <v>5.8400000000000007</v>
      </c>
      <c r="AE39" s="6">
        <f t="shared" si="2"/>
        <v>1.5</v>
      </c>
      <c r="AF39" s="6">
        <f t="shared" si="2"/>
        <v>0</v>
      </c>
      <c r="AG39" s="19">
        <f>SUM(AG6:AG38)</f>
        <v>48.110000000000007</v>
      </c>
      <c r="AH39" s="478">
        <f>SUM(AH6:AH37)</f>
        <v>1</v>
      </c>
    </row>
  </sheetData>
  <mergeCells count="1">
    <mergeCell ref="AI3:AI4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0"/>
  <sheetViews>
    <sheetView topLeftCell="A127" workbookViewId="0">
      <selection activeCell="C150" activeCellId="1" sqref="C144:F144 C150:F150"/>
    </sheetView>
  </sheetViews>
  <sheetFormatPr defaultRowHeight="12.75"/>
  <cols>
    <col min="2" max="2" width="10.7109375" bestFit="1" customWidth="1"/>
    <col min="4" max="4" width="52.42578125" bestFit="1" customWidth="1"/>
    <col min="5" max="5" width="18.140625" bestFit="1" customWidth="1"/>
    <col min="6" max="6" width="22.42578125" bestFit="1" customWidth="1"/>
    <col min="8" max="8" width="27.7109375" bestFit="1" customWidth="1"/>
    <col min="13" max="13" width="10.7109375" bestFit="1" customWidth="1"/>
    <col min="15" max="15" width="52.42578125" bestFit="1" customWidth="1"/>
    <col min="16" max="16" width="18.140625" bestFit="1" customWidth="1"/>
    <col min="17" max="17" width="22.42578125" bestFit="1" customWidth="1"/>
    <col min="19" max="19" width="27.7109375" bestFit="1" customWidth="1"/>
  </cols>
  <sheetData>
    <row r="1" spans="1:21" ht="45">
      <c r="A1" s="468" t="s">
        <v>262</v>
      </c>
      <c r="B1" s="480" t="s">
        <v>9</v>
      </c>
      <c r="C1" s="481" t="s">
        <v>263</v>
      </c>
      <c r="D1" s="482" t="s">
        <v>129</v>
      </c>
      <c r="E1" s="482" t="s">
        <v>264</v>
      </c>
      <c r="F1" s="482" t="s">
        <v>265</v>
      </c>
      <c r="H1" s="479" t="s">
        <v>266</v>
      </c>
      <c r="I1" s="473" t="s">
        <v>267</v>
      </c>
      <c r="J1" s="473" t="s">
        <v>268</v>
      </c>
      <c r="L1" s="468" t="s">
        <v>369</v>
      </c>
      <c r="M1" s="480" t="s">
        <v>9</v>
      </c>
      <c r="N1" s="481" t="s">
        <v>263</v>
      </c>
      <c r="O1" s="482" t="s">
        <v>129</v>
      </c>
      <c r="P1" s="482" t="s">
        <v>264</v>
      </c>
      <c r="Q1" s="482" t="s">
        <v>265</v>
      </c>
      <c r="S1" s="544" t="s">
        <v>266</v>
      </c>
      <c r="T1" s="473" t="s">
        <v>267</v>
      </c>
      <c r="U1" s="473" t="s">
        <v>268</v>
      </c>
    </row>
    <row r="2" spans="1:21">
      <c r="B2" s="381">
        <v>45901</v>
      </c>
      <c r="C2" s="4">
        <v>0</v>
      </c>
      <c r="D2" s="496" t="s">
        <v>397</v>
      </c>
      <c r="E2" t="s">
        <v>252</v>
      </c>
      <c r="F2" t="s">
        <v>250</v>
      </c>
      <c r="H2" s="6" t="s">
        <v>148</v>
      </c>
      <c r="I2" s="356">
        <f>+Efficiency1!Z157</f>
        <v>25.227999999999998</v>
      </c>
      <c r="J2" s="483">
        <f>I2/$I$8</f>
        <v>1.3277855675191741E-2</v>
      </c>
      <c r="M2" s="381">
        <v>45901</v>
      </c>
      <c r="N2" s="4">
        <v>0</v>
      </c>
      <c r="O2" s="496" t="s">
        <v>397</v>
      </c>
      <c r="P2" t="s">
        <v>252</v>
      </c>
      <c r="Q2" t="s">
        <v>250</v>
      </c>
      <c r="S2" s="6" t="s">
        <v>148</v>
      </c>
      <c r="T2" s="356">
        <f>+Efficiency2!Z157</f>
        <v>25.227999999999998</v>
      </c>
      <c r="U2" s="483">
        <f>T2/$T$8</f>
        <v>1.3336870744943979E-2</v>
      </c>
    </row>
    <row r="3" spans="1:21">
      <c r="B3" s="381"/>
      <c r="C3" s="4">
        <v>7</v>
      </c>
      <c r="D3" s="496" t="s">
        <v>419</v>
      </c>
      <c r="E3" t="s">
        <v>251</v>
      </c>
      <c r="F3" t="s">
        <v>250</v>
      </c>
      <c r="H3" s="6" t="s">
        <v>244</v>
      </c>
      <c r="I3" s="356">
        <f>+Efficiency1!Y157+Efficiency1!AA157</f>
        <v>35.767309638431946</v>
      </c>
      <c r="J3" s="483">
        <f>I3/$I$8</f>
        <v>1.882484442956215E-2</v>
      </c>
      <c r="M3" s="381"/>
      <c r="N3" s="4">
        <v>7</v>
      </c>
      <c r="O3" s="496" t="s">
        <v>419</v>
      </c>
      <c r="P3" t="s">
        <v>251</v>
      </c>
      <c r="Q3" t="s">
        <v>250</v>
      </c>
      <c r="S3" s="6" t="s">
        <v>244</v>
      </c>
      <c r="T3" s="356">
        <f>+Efficiency2!Y157+Efficiency2!AA157</f>
        <v>35.767309638431946</v>
      </c>
      <c r="U3" s="483">
        <f t="shared" ref="U3:U5" si="0">T3/$T$8</f>
        <v>1.8908513776048668E-2</v>
      </c>
    </row>
    <row r="4" spans="1:21">
      <c r="B4" s="45"/>
      <c r="C4" s="4">
        <v>18</v>
      </c>
      <c r="D4" t="s">
        <v>226</v>
      </c>
      <c r="E4" t="s">
        <v>14</v>
      </c>
      <c r="F4" t="s">
        <v>250</v>
      </c>
      <c r="H4" s="6" t="s">
        <v>269</v>
      </c>
      <c r="I4" s="356">
        <f>+Efficiency1!AB157</f>
        <v>0.81011213219498102</v>
      </c>
      <c r="J4" s="483">
        <f>I4/$I$8</f>
        <v>4.2637355208525492E-4</v>
      </c>
      <c r="M4" s="45"/>
      <c r="N4" s="4">
        <v>18</v>
      </c>
      <c r="O4" t="s">
        <v>226</v>
      </c>
      <c r="P4" t="s">
        <v>14</v>
      </c>
      <c r="Q4" t="s">
        <v>250</v>
      </c>
      <c r="S4" s="6" t="s">
        <v>269</v>
      </c>
      <c r="T4" s="356">
        <f>+Efficiency2!AB157</f>
        <v>0.47760723608384992</v>
      </c>
      <c r="U4" s="483">
        <f t="shared" si="0"/>
        <v>2.5248874165610631E-4</v>
      </c>
    </row>
    <row r="5" spans="1:21">
      <c r="B5" s="381"/>
      <c r="C5" s="4">
        <v>5</v>
      </c>
      <c r="D5" s="496" t="s">
        <v>387</v>
      </c>
      <c r="E5" s="581" t="s">
        <v>201</v>
      </c>
      <c r="F5" s="581" t="s">
        <v>249</v>
      </c>
      <c r="H5" s="6" t="s">
        <v>247</v>
      </c>
      <c r="I5" s="356">
        <f>+Efficiency1!AC157</f>
        <v>11.48599267478629</v>
      </c>
      <c r="J5" s="483">
        <f>I5/$I$8</f>
        <v>6.0452415182385413E-3</v>
      </c>
      <c r="M5" s="381"/>
      <c r="N5" s="4">
        <v>5</v>
      </c>
      <c r="O5" s="496" t="s">
        <v>387</v>
      </c>
      <c r="P5" s="581" t="s">
        <v>201</v>
      </c>
      <c r="Q5" s="581" t="s">
        <v>249</v>
      </c>
      <c r="S5" s="6" t="s">
        <v>247</v>
      </c>
      <c r="T5" s="356">
        <f>+Efficiency2!AC157</f>
        <v>15.418418474786295</v>
      </c>
      <c r="U5" s="483">
        <f t="shared" si="0"/>
        <v>8.1510010420834424E-3</v>
      </c>
    </row>
    <row r="6" spans="1:21">
      <c r="B6" s="381"/>
      <c r="C6" s="4"/>
      <c r="M6" s="381"/>
      <c r="N6" s="4"/>
    </row>
    <row r="7" spans="1:21">
      <c r="B7" s="381">
        <v>45902</v>
      </c>
      <c r="C7" s="4">
        <v>0</v>
      </c>
      <c r="D7" s="496" t="s">
        <v>397</v>
      </c>
      <c r="E7" t="s">
        <v>252</v>
      </c>
      <c r="F7" t="s">
        <v>250</v>
      </c>
      <c r="M7" s="381">
        <v>45902</v>
      </c>
      <c r="N7" s="4">
        <v>0</v>
      </c>
      <c r="O7" s="496" t="s">
        <v>397</v>
      </c>
      <c r="P7" t="s">
        <v>252</v>
      </c>
      <c r="Q7" t="s">
        <v>250</v>
      </c>
    </row>
    <row r="8" spans="1:21">
      <c r="B8" s="381"/>
      <c r="C8" s="4">
        <v>7</v>
      </c>
      <c r="D8" s="496" t="s">
        <v>419</v>
      </c>
      <c r="E8" t="s">
        <v>251</v>
      </c>
      <c r="F8" t="s">
        <v>250</v>
      </c>
      <c r="H8" s="484" t="s">
        <v>270</v>
      </c>
      <c r="I8" s="7">
        <f>+Efficiency1!K157</f>
        <v>1900.0055895422804</v>
      </c>
      <c r="M8" s="381"/>
      <c r="N8" s="4">
        <v>7</v>
      </c>
      <c r="O8" s="496" t="s">
        <v>419</v>
      </c>
      <c r="P8" t="s">
        <v>251</v>
      </c>
      <c r="Q8" t="s">
        <v>250</v>
      </c>
      <c r="S8" s="484" t="s">
        <v>270</v>
      </c>
      <c r="T8" s="7">
        <f>+Efficiency2!K157</f>
        <v>1891.5981479061691</v>
      </c>
    </row>
    <row r="9" spans="1:21">
      <c r="B9" s="45"/>
      <c r="C9" s="4">
        <v>20</v>
      </c>
      <c r="D9" t="s">
        <v>226</v>
      </c>
      <c r="E9" t="s">
        <v>14</v>
      </c>
      <c r="F9" t="s">
        <v>250</v>
      </c>
      <c r="H9" s="484" t="s">
        <v>271</v>
      </c>
      <c r="I9" s="7">
        <f>+Efficiency1!AD157</f>
        <v>2147</v>
      </c>
      <c r="M9" s="45"/>
      <c r="N9" s="4">
        <v>20</v>
      </c>
      <c r="O9" t="s">
        <v>226</v>
      </c>
      <c r="P9" t="s">
        <v>14</v>
      </c>
      <c r="Q9" t="s">
        <v>250</v>
      </c>
      <c r="S9" s="484" t="s">
        <v>271</v>
      </c>
      <c r="T9" s="7">
        <f>+Efficiency2!AD157</f>
        <v>1872</v>
      </c>
    </row>
    <row r="10" spans="1:21">
      <c r="B10" s="381"/>
      <c r="C10" s="4">
        <v>5</v>
      </c>
      <c r="D10" s="496" t="s">
        <v>387</v>
      </c>
      <c r="E10" s="581" t="s">
        <v>201</v>
      </c>
      <c r="F10" s="581" t="s">
        <v>249</v>
      </c>
      <c r="H10" s="484" t="s">
        <v>272</v>
      </c>
      <c r="I10" s="7">
        <f>+Efficiency1!V157</f>
        <v>93.231175096867773</v>
      </c>
      <c r="M10" s="381"/>
      <c r="N10" s="4">
        <v>5</v>
      </c>
      <c r="O10" s="496" t="s">
        <v>387</v>
      </c>
      <c r="P10" s="581" t="s">
        <v>201</v>
      </c>
      <c r="Q10" s="581" t="s">
        <v>249</v>
      </c>
      <c r="S10" s="484" t="s">
        <v>272</v>
      </c>
      <c r="T10" s="7">
        <f>+Efficiency2!V157</f>
        <v>81.223812556867742</v>
      </c>
    </row>
    <row r="11" spans="1:21">
      <c r="B11" s="381"/>
      <c r="C11" s="4"/>
      <c r="E11" s="496"/>
      <c r="G11" s="523"/>
      <c r="H11" s="484" t="s">
        <v>273</v>
      </c>
      <c r="I11" s="476">
        <f>I10/I8</f>
        <v>4.9068895170633453E-2</v>
      </c>
      <c r="M11" s="381"/>
      <c r="N11" s="4"/>
      <c r="P11" s="496"/>
      <c r="R11" s="523"/>
      <c r="S11" s="484" t="s">
        <v>273</v>
      </c>
      <c r="T11" s="476">
        <f>T10/T8</f>
        <v>4.2939253586590405E-2</v>
      </c>
    </row>
    <row r="12" spans="1:21">
      <c r="B12" s="381">
        <v>45903</v>
      </c>
      <c r="C12" s="4">
        <v>42</v>
      </c>
      <c r="D12" s="496" t="s">
        <v>471</v>
      </c>
      <c r="E12" t="s">
        <v>252</v>
      </c>
      <c r="F12" t="s">
        <v>250</v>
      </c>
      <c r="M12" s="381">
        <v>45903</v>
      </c>
      <c r="N12" s="4">
        <v>42</v>
      </c>
      <c r="O12" s="496" t="s">
        <v>471</v>
      </c>
      <c r="P12" t="s">
        <v>252</v>
      </c>
      <c r="Q12" t="s">
        <v>250</v>
      </c>
    </row>
    <row r="13" spans="1:21">
      <c r="B13" s="381"/>
      <c r="C13" s="4">
        <v>16</v>
      </c>
      <c r="D13" s="496" t="s">
        <v>472</v>
      </c>
      <c r="E13" t="s">
        <v>251</v>
      </c>
      <c r="F13" t="s">
        <v>250</v>
      </c>
      <c r="M13" s="381"/>
      <c r="N13" s="4">
        <v>16</v>
      </c>
      <c r="O13" s="496" t="s">
        <v>472</v>
      </c>
      <c r="P13" t="s">
        <v>251</v>
      </c>
      <c r="Q13" t="s">
        <v>250</v>
      </c>
    </row>
    <row r="14" spans="1:21">
      <c r="B14" s="45"/>
      <c r="C14" s="4">
        <v>19</v>
      </c>
      <c r="D14" t="s">
        <v>226</v>
      </c>
      <c r="E14" t="s">
        <v>14</v>
      </c>
      <c r="F14" t="s">
        <v>250</v>
      </c>
      <c r="M14" s="45"/>
      <c r="N14" s="4">
        <v>19</v>
      </c>
      <c r="O14" t="s">
        <v>226</v>
      </c>
      <c r="P14" t="s">
        <v>14</v>
      </c>
      <c r="Q14" t="s">
        <v>250</v>
      </c>
    </row>
    <row r="15" spans="1:21">
      <c r="B15" s="381"/>
      <c r="C15" s="4">
        <v>13</v>
      </c>
      <c r="D15" s="496" t="s">
        <v>387</v>
      </c>
      <c r="E15" s="581" t="s">
        <v>201</v>
      </c>
      <c r="F15" s="581" t="s">
        <v>249</v>
      </c>
      <c r="M15" s="381"/>
      <c r="N15" s="4">
        <v>13</v>
      </c>
      <c r="O15" s="496" t="s">
        <v>387</v>
      </c>
      <c r="P15" s="581" t="s">
        <v>201</v>
      </c>
      <c r="Q15" s="581" t="s">
        <v>249</v>
      </c>
    </row>
    <row r="16" spans="1:21">
      <c r="B16" s="45"/>
      <c r="C16" s="4">
        <v>205</v>
      </c>
      <c r="D16" t="s">
        <v>473</v>
      </c>
      <c r="E16" t="s">
        <v>474</v>
      </c>
      <c r="F16" s="581" t="s">
        <v>298</v>
      </c>
      <c r="M16" s="45"/>
      <c r="N16" s="4">
        <v>0</v>
      </c>
      <c r="O16" t="s">
        <v>473</v>
      </c>
      <c r="P16" t="s">
        <v>474</v>
      </c>
      <c r="Q16" s="581" t="s">
        <v>298</v>
      </c>
    </row>
    <row r="17" spans="2:17">
      <c r="B17" s="381"/>
      <c r="C17" s="4"/>
      <c r="D17" s="496"/>
      <c r="M17" s="381"/>
      <c r="N17" s="4"/>
      <c r="O17" s="496"/>
    </row>
    <row r="18" spans="2:17">
      <c r="B18" s="381">
        <v>45904</v>
      </c>
      <c r="C18" s="4">
        <v>19</v>
      </c>
      <c r="D18" s="496" t="s">
        <v>471</v>
      </c>
      <c r="E18" t="s">
        <v>252</v>
      </c>
      <c r="F18" t="s">
        <v>250</v>
      </c>
      <c r="M18" s="381">
        <v>45904</v>
      </c>
      <c r="N18" s="4">
        <v>19</v>
      </c>
      <c r="O18" s="496" t="s">
        <v>471</v>
      </c>
      <c r="P18" t="s">
        <v>252</v>
      </c>
      <c r="Q18" t="s">
        <v>250</v>
      </c>
    </row>
    <row r="19" spans="2:17">
      <c r="B19" s="45"/>
      <c r="C19" s="4">
        <v>37</v>
      </c>
      <c r="D19" t="s">
        <v>490</v>
      </c>
      <c r="E19" t="s">
        <v>251</v>
      </c>
      <c r="F19" t="s">
        <v>250</v>
      </c>
      <c r="M19" s="45"/>
      <c r="N19" s="4">
        <v>37</v>
      </c>
      <c r="O19" t="s">
        <v>490</v>
      </c>
      <c r="P19" t="s">
        <v>251</v>
      </c>
      <c r="Q19" t="s">
        <v>250</v>
      </c>
    </row>
    <row r="20" spans="2:17">
      <c r="B20" s="381"/>
      <c r="C20" s="4">
        <v>21</v>
      </c>
      <c r="D20" s="496" t="s">
        <v>226</v>
      </c>
      <c r="E20" t="s">
        <v>14</v>
      </c>
      <c r="F20" t="s">
        <v>250</v>
      </c>
      <c r="M20" s="381"/>
      <c r="N20" s="4">
        <v>21</v>
      </c>
      <c r="O20" s="496" t="s">
        <v>226</v>
      </c>
      <c r="P20" t="s">
        <v>14</v>
      </c>
      <c r="Q20" t="s">
        <v>250</v>
      </c>
    </row>
    <row r="21" spans="2:17">
      <c r="B21" s="381"/>
      <c r="C21" s="4"/>
      <c r="M21" s="381"/>
      <c r="N21" s="4"/>
    </row>
    <row r="22" spans="2:17">
      <c r="B22" s="381">
        <v>45905</v>
      </c>
      <c r="C22" s="4">
        <v>16</v>
      </c>
      <c r="D22" s="496" t="s">
        <v>491</v>
      </c>
      <c r="E22" t="s">
        <v>252</v>
      </c>
      <c r="F22" t="s">
        <v>250</v>
      </c>
      <c r="M22" s="381">
        <v>45905</v>
      </c>
      <c r="N22" s="4">
        <v>16</v>
      </c>
      <c r="O22" s="496" t="s">
        <v>491</v>
      </c>
      <c r="P22" t="s">
        <v>252</v>
      </c>
      <c r="Q22" t="s">
        <v>250</v>
      </c>
    </row>
    <row r="23" spans="2:17">
      <c r="B23" s="381"/>
      <c r="C23" s="4">
        <v>28</v>
      </c>
      <c r="D23" s="496" t="s">
        <v>492</v>
      </c>
      <c r="E23" t="s">
        <v>251</v>
      </c>
      <c r="F23" t="s">
        <v>250</v>
      </c>
      <c r="M23" s="381"/>
      <c r="N23" s="4">
        <v>28</v>
      </c>
      <c r="O23" s="496" t="s">
        <v>492</v>
      </c>
      <c r="P23" t="s">
        <v>251</v>
      </c>
      <c r="Q23" t="s">
        <v>250</v>
      </c>
    </row>
    <row r="24" spans="2:17">
      <c r="B24" s="45"/>
      <c r="C24" s="4">
        <v>15</v>
      </c>
      <c r="D24" t="s">
        <v>226</v>
      </c>
      <c r="E24" t="s">
        <v>14</v>
      </c>
      <c r="F24" t="s">
        <v>250</v>
      </c>
      <c r="M24" s="45"/>
      <c r="N24" s="4">
        <v>15</v>
      </c>
      <c r="O24" t="s">
        <v>226</v>
      </c>
      <c r="P24" t="s">
        <v>14</v>
      </c>
      <c r="Q24" t="s">
        <v>250</v>
      </c>
    </row>
    <row r="25" spans="2:17">
      <c r="B25" s="381"/>
      <c r="C25" s="4"/>
      <c r="D25" s="496"/>
      <c r="M25" s="381"/>
      <c r="N25" s="4"/>
      <c r="O25" s="496"/>
    </row>
    <row r="26" spans="2:17">
      <c r="B26" s="45">
        <v>45906</v>
      </c>
      <c r="C26" s="4">
        <v>7</v>
      </c>
      <c r="D26" t="s">
        <v>467</v>
      </c>
      <c r="E26" t="s">
        <v>252</v>
      </c>
      <c r="F26" t="s">
        <v>250</v>
      </c>
      <c r="M26" s="45">
        <v>45906</v>
      </c>
      <c r="N26" s="4">
        <v>7</v>
      </c>
      <c r="O26" t="s">
        <v>467</v>
      </c>
      <c r="P26" t="s">
        <v>252</v>
      </c>
      <c r="Q26" t="s">
        <v>250</v>
      </c>
    </row>
    <row r="27" spans="2:17">
      <c r="B27" s="381"/>
      <c r="C27" s="4">
        <v>24</v>
      </c>
      <c r="D27" t="s">
        <v>503</v>
      </c>
      <c r="E27" t="s">
        <v>251</v>
      </c>
      <c r="F27" t="s">
        <v>250</v>
      </c>
      <c r="M27" s="381"/>
      <c r="N27" s="4">
        <v>24</v>
      </c>
      <c r="O27" t="s">
        <v>503</v>
      </c>
      <c r="P27" t="s">
        <v>251</v>
      </c>
      <c r="Q27" t="s">
        <v>250</v>
      </c>
    </row>
    <row r="28" spans="2:17">
      <c r="B28" s="381"/>
      <c r="C28" s="4">
        <v>20</v>
      </c>
      <c r="D28" t="s">
        <v>226</v>
      </c>
      <c r="E28" t="s">
        <v>14</v>
      </c>
      <c r="F28" t="s">
        <v>250</v>
      </c>
      <c r="M28" s="381"/>
      <c r="N28" s="4">
        <v>20</v>
      </c>
      <c r="O28" t="s">
        <v>226</v>
      </c>
      <c r="P28" t="s">
        <v>14</v>
      </c>
      <c r="Q28" t="s">
        <v>250</v>
      </c>
    </row>
    <row r="29" spans="2:17">
      <c r="B29" s="381"/>
      <c r="C29" s="4">
        <v>2</v>
      </c>
      <c r="D29" t="s">
        <v>387</v>
      </c>
      <c r="E29" s="581" t="s">
        <v>201</v>
      </c>
      <c r="F29" s="581" t="s">
        <v>249</v>
      </c>
      <c r="M29" s="381"/>
      <c r="N29" s="4">
        <v>2</v>
      </c>
      <c r="O29" t="s">
        <v>387</v>
      </c>
      <c r="P29" s="581" t="s">
        <v>201</v>
      </c>
      <c r="Q29" s="581" t="s">
        <v>249</v>
      </c>
    </row>
    <row r="30" spans="2:17">
      <c r="B30" s="45"/>
      <c r="C30" s="4"/>
      <c r="M30" s="45"/>
      <c r="N30" s="4"/>
    </row>
    <row r="31" spans="2:17">
      <c r="B31" s="381">
        <v>45907</v>
      </c>
      <c r="C31" s="4">
        <v>2</v>
      </c>
      <c r="D31" t="s">
        <v>491</v>
      </c>
      <c r="E31" t="s">
        <v>252</v>
      </c>
      <c r="F31" t="s">
        <v>250</v>
      </c>
      <c r="M31" s="381">
        <v>45907</v>
      </c>
      <c r="N31" s="4">
        <v>2</v>
      </c>
      <c r="O31" t="s">
        <v>491</v>
      </c>
      <c r="P31" t="s">
        <v>252</v>
      </c>
      <c r="Q31" t="s">
        <v>250</v>
      </c>
    </row>
    <row r="32" spans="2:17">
      <c r="B32" s="381"/>
      <c r="C32" s="4">
        <v>27</v>
      </c>
      <c r="D32" t="s">
        <v>492</v>
      </c>
      <c r="E32" t="s">
        <v>251</v>
      </c>
      <c r="F32" t="s">
        <v>250</v>
      </c>
      <c r="M32" s="381"/>
      <c r="N32" s="4">
        <v>27</v>
      </c>
      <c r="O32" t="s">
        <v>492</v>
      </c>
      <c r="P32" t="s">
        <v>251</v>
      </c>
      <c r="Q32" t="s">
        <v>250</v>
      </c>
    </row>
    <row r="33" spans="2:17">
      <c r="B33" s="381"/>
      <c r="C33" s="4">
        <v>28</v>
      </c>
      <c r="D33" t="s">
        <v>226</v>
      </c>
      <c r="E33" t="s">
        <v>14</v>
      </c>
      <c r="F33" t="s">
        <v>250</v>
      </c>
      <c r="M33" s="381"/>
      <c r="N33" s="4">
        <v>28</v>
      </c>
      <c r="O33" t="s">
        <v>226</v>
      </c>
      <c r="P33" t="s">
        <v>14</v>
      </c>
      <c r="Q33" t="s">
        <v>250</v>
      </c>
    </row>
    <row r="34" spans="2:17">
      <c r="B34" s="381"/>
      <c r="C34" s="4">
        <v>5</v>
      </c>
      <c r="D34" t="s">
        <v>387</v>
      </c>
      <c r="E34" s="581" t="s">
        <v>201</v>
      </c>
      <c r="F34" s="581" t="s">
        <v>249</v>
      </c>
      <c r="M34" s="381"/>
      <c r="N34" s="4">
        <v>5</v>
      </c>
      <c r="O34" t="s">
        <v>387</v>
      </c>
      <c r="P34" s="581" t="s">
        <v>201</v>
      </c>
      <c r="Q34" s="581" t="s">
        <v>249</v>
      </c>
    </row>
    <row r="35" spans="2:17">
      <c r="B35" s="45"/>
      <c r="C35" s="4"/>
      <c r="M35" s="45"/>
      <c r="N35" s="4"/>
    </row>
    <row r="36" spans="2:17">
      <c r="B36" s="381">
        <v>45908</v>
      </c>
      <c r="C36" s="4">
        <v>3</v>
      </c>
      <c r="D36" t="s">
        <v>517</v>
      </c>
      <c r="E36" t="s">
        <v>252</v>
      </c>
      <c r="F36" t="s">
        <v>250</v>
      </c>
      <c r="M36" s="381">
        <v>45908</v>
      </c>
      <c r="N36" s="4">
        <v>3</v>
      </c>
      <c r="O36" t="s">
        <v>517</v>
      </c>
      <c r="P36" t="s">
        <v>252</v>
      </c>
      <c r="Q36" t="s">
        <v>250</v>
      </c>
    </row>
    <row r="37" spans="2:17">
      <c r="B37" s="45"/>
      <c r="C37" s="4">
        <v>24</v>
      </c>
      <c r="D37" t="s">
        <v>492</v>
      </c>
      <c r="E37" t="s">
        <v>251</v>
      </c>
      <c r="F37" t="s">
        <v>250</v>
      </c>
      <c r="M37" s="45"/>
      <c r="N37" s="4">
        <v>24</v>
      </c>
      <c r="O37" t="s">
        <v>492</v>
      </c>
      <c r="P37" t="s">
        <v>251</v>
      </c>
      <c r="Q37" t="s">
        <v>250</v>
      </c>
    </row>
    <row r="38" spans="2:17">
      <c r="B38" s="381"/>
      <c r="C38" s="4">
        <v>21</v>
      </c>
      <c r="D38" t="s">
        <v>226</v>
      </c>
      <c r="E38" t="s">
        <v>14</v>
      </c>
      <c r="F38" t="s">
        <v>250</v>
      </c>
      <c r="M38" s="381"/>
      <c r="N38" s="4">
        <v>21</v>
      </c>
      <c r="O38" t="s">
        <v>226</v>
      </c>
      <c r="P38" t="s">
        <v>14</v>
      </c>
      <c r="Q38" t="s">
        <v>250</v>
      </c>
    </row>
    <row r="39" spans="2:17">
      <c r="B39" s="381"/>
      <c r="C39" s="4">
        <v>2</v>
      </c>
      <c r="D39" t="s">
        <v>387</v>
      </c>
      <c r="E39" s="581" t="s">
        <v>201</v>
      </c>
      <c r="F39" s="581" t="s">
        <v>249</v>
      </c>
      <c r="M39" s="381"/>
      <c r="N39" s="4">
        <v>2</v>
      </c>
      <c r="O39" t="s">
        <v>387</v>
      </c>
      <c r="P39" s="581" t="s">
        <v>201</v>
      </c>
      <c r="Q39" s="581" t="s">
        <v>249</v>
      </c>
    </row>
    <row r="40" spans="2:17">
      <c r="B40" s="45"/>
      <c r="C40" s="4"/>
      <c r="M40" s="45"/>
      <c r="N40" s="4"/>
    </row>
    <row r="41" spans="2:17">
      <c r="B41" s="381">
        <v>45909</v>
      </c>
      <c r="C41" s="4">
        <v>4</v>
      </c>
      <c r="D41" t="s">
        <v>467</v>
      </c>
      <c r="E41" t="s">
        <v>252</v>
      </c>
      <c r="F41" t="s">
        <v>250</v>
      </c>
      <c r="M41" s="381">
        <v>45909</v>
      </c>
      <c r="N41" s="4">
        <v>4</v>
      </c>
      <c r="O41" t="s">
        <v>467</v>
      </c>
      <c r="P41" t="s">
        <v>252</v>
      </c>
      <c r="Q41" t="s">
        <v>250</v>
      </c>
    </row>
    <row r="42" spans="2:17">
      <c r="B42" s="381"/>
      <c r="C42" s="4">
        <v>21</v>
      </c>
      <c r="D42" t="s">
        <v>529</v>
      </c>
      <c r="E42" t="s">
        <v>251</v>
      </c>
      <c r="F42" t="s">
        <v>250</v>
      </c>
      <c r="M42" s="381"/>
      <c r="N42" s="4">
        <v>21</v>
      </c>
      <c r="O42" t="s">
        <v>529</v>
      </c>
      <c r="P42" t="s">
        <v>251</v>
      </c>
      <c r="Q42" t="s">
        <v>250</v>
      </c>
    </row>
    <row r="43" spans="2:17">
      <c r="B43" s="45"/>
      <c r="C43" s="4">
        <v>21</v>
      </c>
      <c r="D43" t="s">
        <v>226</v>
      </c>
      <c r="E43" t="s">
        <v>14</v>
      </c>
      <c r="F43" t="s">
        <v>250</v>
      </c>
      <c r="M43" s="45"/>
      <c r="N43" s="4">
        <v>21</v>
      </c>
      <c r="O43" t="s">
        <v>226</v>
      </c>
      <c r="P43" t="s">
        <v>14</v>
      </c>
      <c r="Q43" t="s">
        <v>250</v>
      </c>
    </row>
    <row r="44" spans="2:17">
      <c r="B44" s="381"/>
      <c r="C44" s="4">
        <v>82</v>
      </c>
      <c r="D44" t="s">
        <v>530</v>
      </c>
      <c r="E44" t="s">
        <v>531</v>
      </c>
      <c r="F44" t="s">
        <v>255</v>
      </c>
      <c r="M44" s="381"/>
      <c r="N44" s="4">
        <v>82</v>
      </c>
      <c r="O44" t="s">
        <v>530</v>
      </c>
      <c r="P44" t="s">
        <v>531</v>
      </c>
      <c r="Q44" t="s">
        <v>255</v>
      </c>
    </row>
    <row r="45" spans="2:17">
      <c r="B45" s="381"/>
      <c r="C45" s="4"/>
      <c r="M45" s="381"/>
      <c r="N45" s="4"/>
    </row>
    <row r="46" spans="2:17">
      <c r="B46" s="381">
        <v>45910</v>
      </c>
      <c r="C46" s="4">
        <v>0</v>
      </c>
      <c r="D46" t="s">
        <v>397</v>
      </c>
      <c r="E46" t="s">
        <v>252</v>
      </c>
      <c r="F46" t="s">
        <v>250</v>
      </c>
      <c r="M46" s="381">
        <v>45910</v>
      </c>
      <c r="N46" s="4">
        <v>0</v>
      </c>
      <c r="O46" t="s">
        <v>397</v>
      </c>
      <c r="P46" t="s">
        <v>252</v>
      </c>
      <c r="Q46" t="s">
        <v>250</v>
      </c>
    </row>
    <row r="47" spans="2:17">
      <c r="B47" s="45"/>
      <c r="C47" s="4">
        <v>23</v>
      </c>
      <c r="D47" t="s">
        <v>488</v>
      </c>
      <c r="E47" t="s">
        <v>251</v>
      </c>
      <c r="F47" t="s">
        <v>250</v>
      </c>
      <c r="M47" s="45"/>
      <c r="N47" s="4">
        <v>23</v>
      </c>
      <c r="O47" t="s">
        <v>488</v>
      </c>
      <c r="P47" t="s">
        <v>251</v>
      </c>
      <c r="Q47" t="s">
        <v>250</v>
      </c>
    </row>
    <row r="48" spans="2:17">
      <c r="B48" s="381"/>
      <c r="C48" s="4">
        <v>14</v>
      </c>
      <c r="D48" t="s">
        <v>226</v>
      </c>
      <c r="E48" t="s">
        <v>14</v>
      </c>
      <c r="F48" t="s">
        <v>250</v>
      </c>
      <c r="M48" s="381"/>
      <c r="N48" s="4">
        <v>14</v>
      </c>
      <c r="O48" t="s">
        <v>226</v>
      </c>
      <c r="P48" t="s">
        <v>14</v>
      </c>
      <c r="Q48" t="s">
        <v>250</v>
      </c>
    </row>
    <row r="49" spans="2:17">
      <c r="B49" s="381"/>
      <c r="C49" s="4"/>
      <c r="E49" s="414"/>
      <c r="F49" s="414"/>
      <c r="M49" s="381"/>
      <c r="N49" s="4"/>
      <c r="P49" s="414"/>
      <c r="Q49" s="414"/>
    </row>
    <row r="50" spans="2:17">
      <c r="B50" s="45">
        <v>45911</v>
      </c>
      <c r="C50" s="4">
        <v>5</v>
      </c>
      <c r="D50" t="s">
        <v>467</v>
      </c>
      <c r="E50" t="s">
        <v>252</v>
      </c>
      <c r="F50" t="s">
        <v>250</v>
      </c>
      <c r="M50" s="45">
        <v>45911</v>
      </c>
      <c r="N50" s="4">
        <v>5</v>
      </c>
      <c r="O50" t="s">
        <v>467</v>
      </c>
      <c r="P50" t="s">
        <v>252</v>
      </c>
      <c r="Q50" t="s">
        <v>250</v>
      </c>
    </row>
    <row r="51" spans="2:17">
      <c r="B51" s="381"/>
      <c r="C51" s="4">
        <v>36</v>
      </c>
      <c r="D51" t="s">
        <v>503</v>
      </c>
      <c r="E51" t="s">
        <v>251</v>
      </c>
      <c r="F51" t="s">
        <v>250</v>
      </c>
      <c r="M51" s="381"/>
      <c r="N51" s="4">
        <v>36</v>
      </c>
      <c r="O51" t="s">
        <v>503</v>
      </c>
      <c r="P51" t="s">
        <v>251</v>
      </c>
      <c r="Q51" t="s">
        <v>250</v>
      </c>
    </row>
    <row r="52" spans="2:17">
      <c r="B52" s="381"/>
      <c r="C52" s="4">
        <v>32</v>
      </c>
      <c r="D52" t="s">
        <v>226</v>
      </c>
      <c r="E52" t="s">
        <v>14</v>
      </c>
      <c r="F52" t="s">
        <v>250</v>
      </c>
      <c r="M52" s="381"/>
      <c r="N52" s="4">
        <v>32</v>
      </c>
      <c r="O52" t="s">
        <v>226</v>
      </c>
      <c r="P52" t="s">
        <v>14</v>
      </c>
      <c r="Q52" t="s">
        <v>250</v>
      </c>
    </row>
    <row r="53" spans="2:17">
      <c r="B53" s="45"/>
      <c r="C53" s="4">
        <v>2</v>
      </c>
      <c r="D53" t="s">
        <v>387</v>
      </c>
      <c r="E53" s="581" t="s">
        <v>201</v>
      </c>
      <c r="F53" s="581" t="s">
        <v>249</v>
      </c>
      <c r="M53" s="45"/>
      <c r="N53" s="4">
        <v>2</v>
      </c>
      <c r="O53" t="s">
        <v>387</v>
      </c>
      <c r="P53" s="581" t="s">
        <v>201</v>
      </c>
      <c r="Q53" s="581" t="s">
        <v>249</v>
      </c>
    </row>
    <row r="54" spans="2:17">
      <c r="B54" s="381"/>
      <c r="C54" s="4"/>
      <c r="M54" s="381"/>
      <c r="N54" s="4"/>
    </row>
    <row r="55" spans="2:17">
      <c r="B55" s="381">
        <v>45912</v>
      </c>
      <c r="C55" s="4">
        <v>13</v>
      </c>
      <c r="D55" t="s">
        <v>556</v>
      </c>
      <c r="E55" t="s">
        <v>252</v>
      </c>
      <c r="F55" t="s">
        <v>250</v>
      </c>
      <c r="M55" s="381">
        <v>45912</v>
      </c>
      <c r="N55" s="4">
        <v>13</v>
      </c>
      <c r="O55" t="s">
        <v>556</v>
      </c>
      <c r="P55" t="s">
        <v>252</v>
      </c>
      <c r="Q55" t="s">
        <v>250</v>
      </c>
    </row>
    <row r="56" spans="2:17">
      <c r="B56" s="381"/>
      <c r="C56" s="4">
        <v>28</v>
      </c>
      <c r="D56" t="s">
        <v>557</v>
      </c>
      <c r="E56" t="s">
        <v>251</v>
      </c>
      <c r="F56" t="s">
        <v>250</v>
      </c>
      <c r="M56" s="381"/>
      <c r="N56" s="4">
        <v>28</v>
      </c>
      <c r="O56" t="s">
        <v>557</v>
      </c>
      <c r="P56" t="s">
        <v>251</v>
      </c>
      <c r="Q56" t="s">
        <v>250</v>
      </c>
    </row>
    <row r="57" spans="2:17">
      <c r="B57" s="45"/>
      <c r="C57" s="4">
        <v>24</v>
      </c>
      <c r="D57" t="s">
        <v>226</v>
      </c>
      <c r="E57" t="s">
        <v>14</v>
      </c>
      <c r="F57" t="s">
        <v>250</v>
      </c>
      <c r="M57" s="45"/>
      <c r="N57" s="4">
        <v>24</v>
      </c>
      <c r="O57" t="s">
        <v>226</v>
      </c>
      <c r="P57" t="s">
        <v>14</v>
      </c>
      <c r="Q57" t="s">
        <v>250</v>
      </c>
    </row>
    <row r="58" spans="2:17">
      <c r="B58" s="381"/>
      <c r="C58" s="4"/>
      <c r="E58" s="560"/>
      <c r="M58" s="381"/>
      <c r="N58" s="4"/>
      <c r="P58" s="560"/>
    </row>
    <row r="59" spans="2:17">
      <c r="B59" s="381">
        <v>45913</v>
      </c>
      <c r="C59" s="4">
        <v>2</v>
      </c>
      <c r="D59" t="s">
        <v>501</v>
      </c>
      <c r="E59" t="s">
        <v>252</v>
      </c>
      <c r="F59" t="s">
        <v>250</v>
      </c>
      <c r="M59" s="381">
        <v>45913</v>
      </c>
      <c r="N59" s="4">
        <v>2</v>
      </c>
      <c r="O59" t="s">
        <v>501</v>
      </c>
      <c r="P59" t="s">
        <v>252</v>
      </c>
      <c r="Q59" t="s">
        <v>250</v>
      </c>
    </row>
    <row r="60" spans="2:17">
      <c r="B60" s="381"/>
      <c r="C60" s="4">
        <v>21</v>
      </c>
      <c r="D60" t="s">
        <v>503</v>
      </c>
      <c r="E60" t="s">
        <v>251</v>
      </c>
      <c r="F60" t="s">
        <v>250</v>
      </c>
      <c r="M60" s="381"/>
      <c r="N60" s="4">
        <v>21</v>
      </c>
      <c r="O60" t="s">
        <v>503</v>
      </c>
      <c r="P60" t="s">
        <v>251</v>
      </c>
      <c r="Q60" t="s">
        <v>250</v>
      </c>
    </row>
    <row r="61" spans="2:17">
      <c r="B61" s="45"/>
      <c r="C61" s="4">
        <v>15</v>
      </c>
      <c r="D61" t="s">
        <v>226</v>
      </c>
      <c r="E61" t="s">
        <v>14</v>
      </c>
      <c r="F61" t="s">
        <v>250</v>
      </c>
      <c r="M61" s="45"/>
      <c r="N61" s="4">
        <v>15</v>
      </c>
      <c r="O61" t="s">
        <v>226</v>
      </c>
      <c r="P61" t="s">
        <v>14</v>
      </c>
      <c r="Q61" t="s">
        <v>250</v>
      </c>
    </row>
    <row r="62" spans="2:17">
      <c r="B62" s="381"/>
      <c r="M62" s="381"/>
    </row>
    <row r="63" spans="2:17">
      <c r="B63" s="381">
        <v>45914</v>
      </c>
      <c r="C63">
        <v>4</v>
      </c>
      <c r="D63" t="s">
        <v>491</v>
      </c>
      <c r="E63" t="s">
        <v>252</v>
      </c>
      <c r="F63" t="s">
        <v>250</v>
      </c>
      <c r="M63" s="381">
        <v>45914</v>
      </c>
      <c r="N63">
        <v>4</v>
      </c>
      <c r="O63" t="s">
        <v>491</v>
      </c>
      <c r="P63" t="s">
        <v>252</v>
      </c>
      <c r="Q63" t="s">
        <v>250</v>
      </c>
    </row>
    <row r="64" spans="2:17">
      <c r="B64" s="45"/>
      <c r="C64">
        <v>30</v>
      </c>
      <c r="D64" t="s">
        <v>562</v>
      </c>
      <c r="E64" t="s">
        <v>251</v>
      </c>
      <c r="F64" t="s">
        <v>250</v>
      </c>
      <c r="M64" s="45"/>
      <c r="N64">
        <v>30</v>
      </c>
      <c r="O64" t="s">
        <v>562</v>
      </c>
      <c r="P64" t="s">
        <v>251</v>
      </c>
      <c r="Q64" t="s">
        <v>250</v>
      </c>
    </row>
    <row r="65" spans="2:18">
      <c r="B65" s="45"/>
      <c r="C65">
        <v>19</v>
      </c>
      <c r="D65" t="s">
        <v>226</v>
      </c>
      <c r="E65" t="s">
        <v>14</v>
      </c>
      <c r="F65" t="s">
        <v>250</v>
      </c>
      <c r="M65" s="45"/>
      <c r="N65">
        <v>19</v>
      </c>
      <c r="O65" t="s">
        <v>226</v>
      </c>
      <c r="P65" t="s">
        <v>14</v>
      </c>
      <c r="Q65" t="s">
        <v>250</v>
      </c>
    </row>
    <row r="66" spans="2:18">
      <c r="B66" s="381"/>
      <c r="M66" s="381"/>
      <c r="R66" s="523">
        <f>+summary!Q42</f>
        <v>1.0000000000000004</v>
      </c>
    </row>
    <row r="67" spans="2:18">
      <c r="B67" s="381">
        <v>45915</v>
      </c>
      <c r="C67">
        <v>5</v>
      </c>
      <c r="D67" t="s">
        <v>467</v>
      </c>
      <c r="E67" t="s">
        <v>252</v>
      </c>
      <c r="F67" t="s">
        <v>250</v>
      </c>
      <c r="M67" s="381">
        <v>45915</v>
      </c>
      <c r="N67">
        <v>5</v>
      </c>
      <c r="O67" t="s">
        <v>467</v>
      </c>
      <c r="P67" t="s">
        <v>252</v>
      </c>
      <c r="Q67" t="s">
        <v>250</v>
      </c>
    </row>
    <row r="68" spans="2:18">
      <c r="B68" s="45"/>
      <c r="C68">
        <v>24</v>
      </c>
      <c r="D68" t="s">
        <v>570</v>
      </c>
      <c r="E68" t="s">
        <v>251</v>
      </c>
      <c r="F68" t="s">
        <v>250</v>
      </c>
      <c r="G68" s="523">
        <f>+summary!H42</f>
        <v>1.0000000000000004</v>
      </c>
      <c r="M68" s="45"/>
      <c r="N68">
        <v>24</v>
      </c>
      <c r="O68" t="s">
        <v>570</v>
      </c>
      <c r="P68" t="s">
        <v>251</v>
      </c>
      <c r="Q68" t="s">
        <v>250</v>
      </c>
    </row>
    <row r="69" spans="2:18">
      <c r="B69" s="45"/>
      <c r="C69">
        <v>18</v>
      </c>
      <c r="D69" t="s">
        <v>226</v>
      </c>
      <c r="E69" t="s">
        <v>14</v>
      </c>
      <c r="F69" t="s">
        <v>250</v>
      </c>
      <c r="M69" s="45"/>
      <c r="N69">
        <v>18</v>
      </c>
      <c r="O69" t="s">
        <v>226</v>
      </c>
      <c r="P69" t="s">
        <v>14</v>
      </c>
      <c r="Q69" t="s">
        <v>250</v>
      </c>
    </row>
    <row r="70" spans="2:18">
      <c r="B70" s="381"/>
      <c r="C70">
        <v>6</v>
      </c>
      <c r="D70" t="s">
        <v>387</v>
      </c>
      <c r="E70" s="581" t="s">
        <v>201</v>
      </c>
      <c r="F70" s="581" t="s">
        <v>249</v>
      </c>
      <c r="M70" s="381"/>
      <c r="N70">
        <v>6</v>
      </c>
      <c r="O70" t="s">
        <v>387</v>
      </c>
      <c r="P70" s="581" t="s">
        <v>201</v>
      </c>
      <c r="Q70" s="581" t="s">
        <v>249</v>
      </c>
    </row>
    <row r="71" spans="2:18">
      <c r="B71" s="381"/>
      <c r="C71">
        <v>5</v>
      </c>
      <c r="D71" t="s">
        <v>569</v>
      </c>
      <c r="E71" t="s">
        <v>571</v>
      </c>
      <c r="F71" s="581" t="s">
        <v>256</v>
      </c>
      <c r="M71" s="381"/>
      <c r="N71">
        <v>5</v>
      </c>
      <c r="O71" t="s">
        <v>569</v>
      </c>
      <c r="P71" t="s">
        <v>571</v>
      </c>
      <c r="Q71" s="581" t="s">
        <v>256</v>
      </c>
    </row>
    <row r="72" spans="2:18">
      <c r="B72" s="45"/>
      <c r="E72" s="414"/>
      <c r="F72" s="414"/>
      <c r="M72" s="45"/>
      <c r="P72" s="414"/>
      <c r="Q72" s="414"/>
    </row>
    <row r="73" spans="2:18">
      <c r="B73" s="45">
        <v>45916</v>
      </c>
      <c r="C73">
        <v>6</v>
      </c>
      <c r="D73" t="s">
        <v>517</v>
      </c>
      <c r="E73" t="s">
        <v>252</v>
      </c>
      <c r="F73" t="s">
        <v>250</v>
      </c>
      <c r="M73" s="45">
        <v>45916</v>
      </c>
      <c r="N73">
        <v>6</v>
      </c>
      <c r="O73" t="s">
        <v>517</v>
      </c>
      <c r="P73" t="s">
        <v>252</v>
      </c>
      <c r="Q73" t="s">
        <v>250</v>
      </c>
    </row>
    <row r="74" spans="2:18">
      <c r="B74" s="45"/>
      <c r="C74">
        <v>20</v>
      </c>
      <c r="D74" t="s">
        <v>529</v>
      </c>
      <c r="E74" t="s">
        <v>251</v>
      </c>
      <c r="F74" t="s">
        <v>250</v>
      </c>
      <c r="M74" s="45"/>
      <c r="N74">
        <v>20</v>
      </c>
      <c r="O74" t="s">
        <v>529</v>
      </c>
      <c r="P74" t="s">
        <v>251</v>
      </c>
      <c r="Q74" t="s">
        <v>250</v>
      </c>
    </row>
    <row r="75" spans="2:18">
      <c r="B75" s="381"/>
      <c r="C75">
        <v>20</v>
      </c>
      <c r="D75" t="s">
        <v>226</v>
      </c>
      <c r="E75" t="s">
        <v>14</v>
      </c>
      <c r="F75" t="s">
        <v>250</v>
      </c>
      <c r="M75" s="381"/>
      <c r="N75">
        <v>20</v>
      </c>
      <c r="O75" t="s">
        <v>226</v>
      </c>
      <c r="P75" t="s">
        <v>14</v>
      </c>
      <c r="Q75" t="s">
        <v>250</v>
      </c>
    </row>
    <row r="76" spans="2:18">
      <c r="B76" s="381"/>
      <c r="C76">
        <v>5</v>
      </c>
      <c r="D76" t="s">
        <v>387</v>
      </c>
      <c r="E76" s="581" t="s">
        <v>201</v>
      </c>
      <c r="F76" s="581" t="s">
        <v>249</v>
      </c>
      <c r="M76" s="381"/>
      <c r="N76">
        <v>5</v>
      </c>
      <c r="O76" t="s">
        <v>387</v>
      </c>
      <c r="P76" s="581" t="s">
        <v>201</v>
      </c>
      <c r="Q76" s="581" t="s">
        <v>249</v>
      </c>
    </row>
    <row r="77" spans="2:18">
      <c r="B77" s="45"/>
      <c r="E77" s="414"/>
      <c r="F77" s="414"/>
      <c r="M77" s="45"/>
      <c r="P77" s="414"/>
      <c r="Q77" s="414"/>
    </row>
    <row r="78" spans="2:18">
      <c r="B78" s="45">
        <v>45917</v>
      </c>
      <c r="C78">
        <v>0</v>
      </c>
      <c r="D78" t="s">
        <v>397</v>
      </c>
      <c r="E78" t="s">
        <v>252</v>
      </c>
      <c r="F78" t="s">
        <v>250</v>
      </c>
      <c r="M78" s="45">
        <v>45917</v>
      </c>
      <c r="N78">
        <v>0</v>
      </c>
      <c r="O78" t="s">
        <v>397</v>
      </c>
      <c r="P78" t="s">
        <v>252</v>
      </c>
      <c r="Q78" t="s">
        <v>250</v>
      </c>
    </row>
    <row r="79" spans="2:18">
      <c r="B79" s="381"/>
      <c r="C79">
        <v>16</v>
      </c>
      <c r="D79" t="s">
        <v>488</v>
      </c>
      <c r="E79" t="s">
        <v>251</v>
      </c>
      <c r="F79" t="s">
        <v>250</v>
      </c>
      <c r="M79" s="381"/>
      <c r="N79">
        <v>16</v>
      </c>
      <c r="O79" t="s">
        <v>488</v>
      </c>
      <c r="P79" t="s">
        <v>251</v>
      </c>
      <c r="Q79" t="s">
        <v>250</v>
      </c>
    </row>
    <row r="80" spans="2:18">
      <c r="B80" s="381"/>
      <c r="C80">
        <v>15</v>
      </c>
      <c r="D80" t="s">
        <v>226</v>
      </c>
      <c r="E80" t="s">
        <v>14</v>
      </c>
      <c r="F80" t="s">
        <v>250</v>
      </c>
      <c r="M80" s="381"/>
      <c r="N80">
        <v>15</v>
      </c>
      <c r="O80" t="s">
        <v>226</v>
      </c>
      <c r="P80" t="s">
        <v>14</v>
      </c>
      <c r="Q80" t="s">
        <v>250</v>
      </c>
    </row>
    <row r="81" spans="2:17">
      <c r="B81" s="45"/>
      <c r="C81">
        <v>2</v>
      </c>
      <c r="D81" t="s">
        <v>387</v>
      </c>
      <c r="E81" s="581" t="s">
        <v>201</v>
      </c>
      <c r="F81" s="581" t="s">
        <v>249</v>
      </c>
      <c r="M81" s="45"/>
      <c r="N81">
        <v>2</v>
      </c>
      <c r="O81" t="s">
        <v>387</v>
      </c>
      <c r="P81" s="581" t="s">
        <v>201</v>
      </c>
      <c r="Q81" s="581" t="s">
        <v>249</v>
      </c>
    </row>
    <row r="82" spans="2:17">
      <c r="B82" s="45"/>
      <c r="E82" s="414"/>
      <c r="F82" s="414"/>
      <c r="M82" s="45"/>
      <c r="P82" s="414"/>
      <c r="Q82" s="414"/>
    </row>
    <row r="83" spans="2:17">
      <c r="B83" s="381">
        <v>45918</v>
      </c>
      <c r="C83">
        <v>0</v>
      </c>
      <c r="D83" t="s">
        <v>397</v>
      </c>
      <c r="E83" t="s">
        <v>252</v>
      </c>
      <c r="F83" t="s">
        <v>250</v>
      </c>
      <c r="M83" s="381">
        <v>45918</v>
      </c>
      <c r="N83">
        <v>0</v>
      </c>
      <c r="O83" t="s">
        <v>397</v>
      </c>
      <c r="P83" t="s">
        <v>252</v>
      </c>
      <c r="Q83" t="s">
        <v>250</v>
      </c>
    </row>
    <row r="84" spans="2:17">
      <c r="B84" s="381"/>
      <c r="C84">
        <v>12</v>
      </c>
      <c r="D84" t="s">
        <v>487</v>
      </c>
      <c r="E84" t="s">
        <v>251</v>
      </c>
      <c r="F84" t="s">
        <v>250</v>
      </c>
      <c r="M84" s="381"/>
      <c r="N84">
        <v>12</v>
      </c>
      <c r="O84" t="s">
        <v>487</v>
      </c>
      <c r="P84" t="s">
        <v>251</v>
      </c>
      <c r="Q84" t="s">
        <v>250</v>
      </c>
    </row>
    <row r="85" spans="2:17">
      <c r="B85" s="45"/>
      <c r="C85">
        <v>20</v>
      </c>
      <c r="D85" t="s">
        <v>226</v>
      </c>
      <c r="E85" t="s">
        <v>14</v>
      </c>
      <c r="F85" t="s">
        <v>250</v>
      </c>
      <c r="M85" s="45"/>
      <c r="N85">
        <v>20</v>
      </c>
      <c r="O85" t="s">
        <v>226</v>
      </c>
      <c r="P85" t="s">
        <v>14</v>
      </c>
      <c r="Q85" t="s">
        <v>250</v>
      </c>
    </row>
    <row r="86" spans="2:17">
      <c r="B86" s="45"/>
      <c r="C86">
        <v>20</v>
      </c>
      <c r="D86" t="s">
        <v>597</v>
      </c>
      <c r="E86" t="s">
        <v>656</v>
      </c>
      <c r="F86" t="s">
        <v>254</v>
      </c>
      <c r="M86" s="45"/>
      <c r="N86">
        <v>20</v>
      </c>
      <c r="O86" t="s">
        <v>597</v>
      </c>
      <c r="P86" t="s">
        <v>656</v>
      </c>
      <c r="Q86" t="s">
        <v>254</v>
      </c>
    </row>
    <row r="87" spans="2:17">
      <c r="B87" s="45"/>
      <c r="C87">
        <v>150</v>
      </c>
      <c r="D87" t="s">
        <v>598</v>
      </c>
      <c r="E87" t="s">
        <v>604</v>
      </c>
      <c r="F87" t="s">
        <v>307</v>
      </c>
      <c r="M87" s="45"/>
      <c r="N87">
        <v>150</v>
      </c>
      <c r="O87" t="s">
        <v>598</v>
      </c>
      <c r="P87" t="s">
        <v>604</v>
      </c>
      <c r="Q87" t="s">
        <v>307</v>
      </c>
    </row>
    <row r="88" spans="2:17">
      <c r="B88" s="381"/>
      <c r="M88" s="381"/>
    </row>
    <row r="89" spans="2:17">
      <c r="B89" s="381">
        <v>45919</v>
      </c>
      <c r="C89">
        <v>0</v>
      </c>
      <c r="D89" t="s">
        <v>397</v>
      </c>
      <c r="E89" t="s">
        <v>252</v>
      </c>
      <c r="F89" t="s">
        <v>250</v>
      </c>
      <c r="M89" s="381">
        <v>45919</v>
      </c>
      <c r="N89">
        <v>0</v>
      </c>
      <c r="O89" t="s">
        <v>397</v>
      </c>
      <c r="P89" t="s">
        <v>252</v>
      </c>
      <c r="Q89" t="s">
        <v>250</v>
      </c>
    </row>
    <row r="90" spans="2:17">
      <c r="B90" s="381"/>
      <c r="C90">
        <v>5</v>
      </c>
      <c r="D90" t="s">
        <v>419</v>
      </c>
      <c r="E90" t="s">
        <v>251</v>
      </c>
      <c r="F90" t="s">
        <v>250</v>
      </c>
      <c r="M90" s="381"/>
      <c r="N90">
        <v>5</v>
      </c>
      <c r="O90" t="s">
        <v>419</v>
      </c>
      <c r="P90" t="s">
        <v>251</v>
      </c>
      <c r="Q90" t="s">
        <v>250</v>
      </c>
    </row>
    <row r="91" spans="2:17">
      <c r="B91" s="381"/>
      <c r="C91">
        <v>12</v>
      </c>
      <c r="D91" t="s">
        <v>226</v>
      </c>
      <c r="E91" t="s">
        <v>14</v>
      </c>
      <c r="F91" t="s">
        <v>250</v>
      </c>
      <c r="M91" s="381"/>
      <c r="N91">
        <v>12</v>
      </c>
      <c r="O91" t="s">
        <v>226</v>
      </c>
      <c r="P91" t="s">
        <v>14</v>
      </c>
      <c r="Q91" t="s">
        <v>250</v>
      </c>
    </row>
    <row r="92" spans="2:17">
      <c r="B92" s="381"/>
      <c r="M92" s="381"/>
    </row>
    <row r="93" spans="2:17">
      <c r="B93" s="381">
        <v>45920</v>
      </c>
      <c r="C93">
        <v>0</v>
      </c>
      <c r="D93" t="s">
        <v>397</v>
      </c>
      <c r="E93" t="s">
        <v>252</v>
      </c>
      <c r="F93" t="s">
        <v>250</v>
      </c>
      <c r="M93" s="381">
        <v>45920</v>
      </c>
      <c r="N93">
        <v>0</v>
      </c>
      <c r="O93" t="s">
        <v>397</v>
      </c>
      <c r="P93" t="s">
        <v>252</v>
      </c>
      <c r="Q93" t="s">
        <v>250</v>
      </c>
    </row>
    <row r="94" spans="2:17">
      <c r="B94" s="381"/>
      <c r="C94">
        <v>4</v>
      </c>
      <c r="D94" t="s">
        <v>419</v>
      </c>
      <c r="E94" t="s">
        <v>251</v>
      </c>
      <c r="F94" t="s">
        <v>250</v>
      </c>
      <c r="M94" s="381"/>
      <c r="N94">
        <v>4</v>
      </c>
      <c r="O94" t="s">
        <v>419</v>
      </c>
      <c r="P94" t="s">
        <v>251</v>
      </c>
      <c r="Q94" t="s">
        <v>250</v>
      </c>
    </row>
    <row r="95" spans="2:17">
      <c r="B95" s="381"/>
      <c r="C95">
        <v>10</v>
      </c>
      <c r="D95" t="s">
        <v>226</v>
      </c>
      <c r="E95" t="s">
        <v>14</v>
      </c>
      <c r="F95" t="s">
        <v>250</v>
      </c>
      <c r="M95" s="381"/>
      <c r="N95">
        <v>10</v>
      </c>
      <c r="O95" t="s">
        <v>226</v>
      </c>
      <c r="P95" t="s">
        <v>14</v>
      </c>
      <c r="Q95" t="s">
        <v>250</v>
      </c>
    </row>
    <row r="96" spans="2:17">
      <c r="B96" s="381"/>
      <c r="M96" s="381"/>
    </row>
    <row r="97" spans="2:17">
      <c r="B97" s="381">
        <v>45921</v>
      </c>
      <c r="C97">
        <v>0</v>
      </c>
      <c r="D97" t="s">
        <v>397</v>
      </c>
      <c r="E97" t="s">
        <v>252</v>
      </c>
      <c r="F97" t="s">
        <v>250</v>
      </c>
      <c r="M97" s="381">
        <v>45921</v>
      </c>
      <c r="N97">
        <v>0</v>
      </c>
      <c r="O97" t="s">
        <v>397</v>
      </c>
      <c r="P97" t="s">
        <v>252</v>
      </c>
      <c r="Q97" t="s">
        <v>250</v>
      </c>
    </row>
    <row r="98" spans="2:17">
      <c r="B98" s="381"/>
      <c r="C98">
        <v>4</v>
      </c>
      <c r="D98" t="s">
        <v>419</v>
      </c>
      <c r="E98" t="s">
        <v>251</v>
      </c>
      <c r="F98" t="s">
        <v>250</v>
      </c>
      <c r="M98" s="381"/>
      <c r="N98">
        <v>4</v>
      </c>
      <c r="O98" t="s">
        <v>419</v>
      </c>
      <c r="P98" t="s">
        <v>251</v>
      </c>
      <c r="Q98" t="s">
        <v>250</v>
      </c>
    </row>
    <row r="99" spans="2:17">
      <c r="B99" s="381"/>
      <c r="C99">
        <v>5</v>
      </c>
      <c r="D99" t="s">
        <v>226</v>
      </c>
      <c r="E99" t="s">
        <v>14</v>
      </c>
      <c r="F99" t="s">
        <v>250</v>
      </c>
      <c r="M99" s="381"/>
      <c r="N99">
        <v>5</v>
      </c>
      <c r="O99" t="s">
        <v>226</v>
      </c>
      <c r="P99" t="s">
        <v>14</v>
      </c>
      <c r="Q99" t="s">
        <v>250</v>
      </c>
    </row>
    <row r="100" spans="2:17">
      <c r="B100" s="381"/>
      <c r="C100">
        <v>4</v>
      </c>
      <c r="D100" t="s">
        <v>387</v>
      </c>
      <c r="E100" s="414" t="s">
        <v>201</v>
      </c>
      <c r="F100" s="414" t="s">
        <v>249</v>
      </c>
      <c r="M100" s="381"/>
      <c r="N100">
        <v>4</v>
      </c>
      <c r="O100" t="s">
        <v>387</v>
      </c>
      <c r="P100" s="414" t="s">
        <v>201</v>
      </c>
      <c r="Q100" s="414" t="s">
        <v>249</v>
      </c>
    </row>
    <row r="101" spans="2:17">
      <c r="B101" s="381"/>
      <c r="E101" s="414"/>
      <c r="F101" s="414"/>
      <c r="M101" s="381"/>
      <c r="P101" s="414"/>
      <c r="Q101" s="414"/>
    </row>
    <row r="102" spans="2:17">
      <c r="B102" s="381">
        <v>45922</v>
      </c>
      <c r="C102">
        <v>4</v>
      </c>
      <c r="D102" t="s">
        <v>467</v>
      </c>
      <c r="E102" t="s">
        <v>252</v>
      </c>
      <c r="F102" t="s">
        <v>250</v>
      </c>
      <c r="M102" s="381">
        <v>45922</v>
      </c>
      <c r="N102">
        <v>4</v>
      </c>
      <c r="O102" t="s">
        <v>467</v>
      </c>
      <c r="P102" t="s">
        <v>252</v>
      </c>
      <c r="Q102" t="s">
        <v>250</v>
      </c>
    </row>
    <row r="103" spans="2:17">
      <c r="B103" s="381"/>
      <c r="C103">
        <v>12</v>
      </c>
      <c r="D103" t="s">
        <v>489</v>
      </c>
      <c r="E103" t="s">
        <v>251</v>
      </c>
      <c r="F103" t="s">
        <v>250</v>
      </c>
      <c r="M103" s="381"/>
      <c r="N103">
        <v>12</v>
      </c>
      <c r="O103" t="s">
        <v>489</v>
      </c>
      <c r="P103" t="s">
        <v>251</v>
      </c>
      <c r="Q103" t="s">
        <v>250</v>
      </c>
    </row>
    <row r="104" spans="2:17">
      <c r="B104" s="381"/>
      <c r="C104">
        <v>19</v>
      </c>
      <c r="D104" t="s">
        <v>226</v>
      </c>
      <c r="E104" t="s">
        <v>14</v>
      </c>
      <c r="F104" t="s">
        <v>250</v>
      </c>
      <c r="M104" s="381"/>
      <c r="N104">
        <v>19</v>
      </c>
      <c r="O104" t="s">
        <v>226</v>
      </c>
      <c r="P104" t="s">
        <v>14</v>
      </c>
      <c r="Q104" t="s">
        <v>250</v>
      </c>
    </row>
    <row r="105" spans="2:17">
      <c r="B105" s="381"/>
      <c r="C105">
        <v>5</v>
      </c>
      <c r="D105" t="s">
        <v>387</v>
      </c>
      <c r="E105" s="414" t="s">
        <v>201</v>
      </c>
      <c r="F105" s="414" t="s">
        <v>249</v>
      </c>
      <c r="M105" s="381"/>
      <c r="N105">
        <v>5</v>
      </c>
      <c r="O105" t="s">
        <v>387</v>
      </c>
      <c r="P105" s="414" t="s">
        <v>201</v>
      </c>
      <c r="Q105" s="414" t="s">
        <v>249</v>
      </c>
    </row>
    <row r="106" spans="2:17">
      <c r="B106" s="381"/>
      <c r="C106">
        <v>90</v>
      </c>
      <c r="D106" t="s">
        <v>655</v>
      </c>
      <c r="E106" t="s">
        <v>656</v>
      </c>
      <c r="F106" s="414" t="s">
        <v>254</v>
      </c>
      <c r="M106" s="381"/>
      <c r="N106">
        <v>90</v>
      </c>
      <c r="O106" t="s">
        <v>655</v>
      </c>
      <c r="P106" t="s">
        <v>656</v>
      </c>
      <c r="Q106" s="414" t="s">
        <v>254</v>
      </c>
    </row>
    <row r="107" spans="2:17">
      <c r="B107" s="381"/>
      <c r="M107" s="381"/>
    </row>
    <row r="108" spans="2:17">
      <c r="B108" s="381">
        <v>45923</v>
      </c>
      <c r="C108">
        <v>4</v>
      </c>
      <c r="D108" t="s">
        <v>467</v>
      </c>
      <c r="E108" t="s">
        <v>252</v>
      </c>
      <c r="F108" t="s">
        <v>250</v>
      </c>
      <c r="M108" s="381">
        <v>45923</v>
      </c>
      <c r="N108">
        <v>4</v>
      </c>
      <c r="O108" t="s">
        <v>467</v>
      </c>
      <c r="P108" t="s">
        <v>252</v>
      </c>
      <c r="Q108" t="s">
        <v>250</v>
      </c>
    </row>
    <row r="109" spans="2:17">
      <c r="B109" s="381"/>
      <c r="C109">
        <v>14</v>
      </c>
      <c r="D109" t="s">
        <v>472</v>
      </c>
      <c r="E109" t="s">
        <v>251</v>
      </c>
      <c r="F109" t="s">
        <v>250</v>
      </c>
      <c r="M109" s="381"/>
      <c r="N109">
        <v>14</v>
      </c>
      <c r="O109" t="s">
        <v>472</v>
      </c>
      <c r="P109" t="s">
        <v>251</v>
      </c>
      <c r="Q109" t="s">
        <v>250</v>
      </c>
    </row>
    <row r="110" spans="2:17">
      <c r="B110" s="381"/>
      <c r="C110">
        <v>12</v>
      </c>
      <c r="D110" t="s">
        <v>226</v>
      </c>
      <c r="E110" t="s">
        <v>14</v>
      </c>
      <c r="F110" t="s">
        <v>250</v>
      </c>
      <c r="M110" s="381"/>
      <c r="N110">
        <v>12</v>
      </c>
      <c r="O110" t="s">
        <v>226</v>
      </c>
      <c r="P110" t="s">
        <v>14</v>
      </c>
      <c r="Q110" t="s">
        <v>250</v>
      </c>
    </row>
    <row r="111" spans="2:17">
      <c r="B111" s="381"/>
      <c r="C111">
        <v>5</v>
      </c>
      <c r="D111" t="s">
        <v>387</v>
      </c>
      <c r="E111" s="414" t="s">
        <v>201</v>
      </c>
      <c r="F111" s="414" t="s">
        <v>249</v>
      </c>
      <c r="M111" s="381"/>
      <c r="N111">
        <v>5</v>
      </c>
      <c r="O111" t="s">
        <v>387</v>
      </c>
      <c r="P111" s="414" t="s">
        <v>201</v>
      </c>
      <c r="Q111" s="414" t="s">
        <v>249</v>
      </c>
    </row>
    <row r="112" spans="2:17">
      <c r="B112" s="381"/>
      <c r="F112" s="414"/>
      <c r="M112" s="381"/>
      <c r="Q112" s="414"/>
    </row>
    <row r="113" spans="2:17">
      <c r="B113" s="381">
        <v>45924</v>
      </c>
      <c r="C113">
        <v>4</v>
      </c>
      <c r="D113" t="s">
        <v>501</v>
      </c>
      <c r="E113" t="s">
        <v>252</v>
      </c>
      <c r="F113" t="s">
        <v>250</v>
      </c>
      <c r="M113" s="381">
        <v>45924</v>
      </c>
      <c r="N113">
        <v>4</v>
      </c>
      <c r="O113" t="s">
        <v>501</v>
      </c>
      <c r="P113" t="s">
        <v>252</v>
      </c>
      <c r="Q113" t="s">
        <v>250</v>
      </c>
    </row>
    <row r="114" spans="2:17">
      <c r="B114" s="381"/>
      <c r="C114">
        <v>22</v>
      </c>
      <c r="D114" t="s">
        <v>488</v>
      </c>
      <c r="E114" t="s">
        <v>251</v>
      </c>
      <c r="F114" t="s">
        <v>250</v>
      </c>
      <c r="M114" s="381"/>
      <c r="N114">
        <v>22</v>
      </c>
      <c r="O114" t="s">
        <v>488</v>
      </c>
      <c r="P114" t="s">
        <v>251</v>
      </c>
      <c r="Q114" t="s">
        <v>250</v>
      </c>
    </row>
    <row r="115" spans="2:17">
      <c r="B115" s="381"/>
      <c r="C115">
        <v>21</v>
      </c>
      <c r="D115" t="s">
        <v>226</v>
      </c>
      <c r="E115" t="s">
        <v>14</v>
      </c>
      <c r="F115" t="s">
        <v>250</v>
      </c>
      <c r="M115" s="381"/>
      <c r="N115">
        <v>21</v>
      </c>
      <c r="O115" t="s">
        <v>226</v>
      </c>
      <c r="P115" t="s">
        <v>14</v>
      </c>
      <c r="Q115" t="s">
        <v>250</v>
      </c>
    </row>
    <row r="116" spans="2:17">
      <c r="B116" s="381"/>
      <c r="C116">
        <v>4</v>
      </c>
      <c r="D116" t="s">
        <v>387</v>
      </c>
      <c r="E116" s="414" t="s">
        <v>201</v>
      </c>
      <c r="F116" s="414" t="s">
        <v>249</v>
      </c>
      <c r="M116" s="381"/>
      <c r="N116">
        <v>4</v>
      </c>
      <c r="O116" t="s">
        <v>387</v>
      </c>
      <c r="P116" s="414" t="s">
        <v>201</v>
      </c>
      <c r="Q116" s="414" t="s">
        <v>249</v>
      </c>
    </row>
    <row r="117" spans="2:17">
      <c r="B117" s="381"/>
      <c r="C117">
        <v>80</v>
      </c>
      <c r="D117" t="s">
        <v>694</v>
      </c>
      <c r="E117" t="s">
        <v>695</v>
      </c>
      <c r="F117" s="414" t="s">
        <v>248</v>
      </c>
      <c r="M117" s="381"/>
      <c r="N117">
        <v>80</v>
      </c>
      <c r="O117" t="s">
        <v>694</v>
      </c>
      <c r="P117" t="s">
        <v>695</v>
      </c>
      <c r="Q117" s="414" t="s">
        <v>248</v>
      </c>
    </row>
    <row r="118" spans="2:17">
      <c r="B118" s="381"/>
      <c r="F118" s="414"/>
      <c r="M118" s="381"/>
      <c r="Q118" s="414"/>
    </row>
    <row r="119" spans="2:17">
      <c r="B119" s="381">
        <v>45925</v>
      </c>
      <c r="C119">
        <v>10</v>
      </c>
      <c r="D119" t="s">
        <v>501</v>
      </c>
      <c r="E119" t="s">
        <v>252</v>
      </c>
      <c r="F119" t="s">
        <v>250</v>
      </c>
      <c r="M119" s="381">
        <v>45925</v>
      </c>
      <c r="N119">
        <v>10</v>
      </c>
      <c r="O119" t="s">
        <v>501</v>
      </c>
      <c r="P119" t="s">
        <v>252</v>
      </c>
      <c r="Q119" t="s">
        <v>250</v>
      </c>
    </row>
    <row r="120" spans="2:17">
      <c r="B120" s="381"/>
      <c r="C120">
        <v>19</v>
      </c>
      <c r="D120" t="s">
        <v>691</v>
      </c>
      <c r="E120" t="s">
        <v>251</v>
      </c>
      <c r="F120" t="s">
        <v>250</v>
      </c>
      <c r="M120" s="381"/>
      <c r="N120">
        <v>19</v>
      </c>
      <c r="O120" t="s">
        <v>691</v>
      </c>
      <c r="P120" t="s">
        <v>251</v>
      </c>
      <c r="Q120" t="s">
        <v>250</v>
      </c>
    </row>
    <row r="121" spans="2:17">
      <c r="B121" s="381"/>
      <c r="C121">
        <v>15</v>
      </c>
      <c r="D121" t="s">
        <v>226</v>
      </c>
      <c r="E121" t="s">
        <v>14</v>
      </c>
      <c r="F121" t="s">
        <v>250</v>
      </c>
      <c r="M121" s="381"/>
      <c r="N121">
        <v>15</v>
      </c>
      <c r="O121" t="s">
        <v>226</v>
      </c>
      <c r="P121" t="s">
        <v>14</v>
      </c>
      <c r="Q121" t="s">
        <v>250</v>
      </c>
    </row>
    <row r="122" spans="2:17">
      <c r="B122" s="381"/>
      <c r="C122">
        <v>10</v>
      </c>
      <c r="D122" t="s">
        <v>681</v>
      </c>
      <c r="E122" t="s">
        <v>692</v>
      </c>
      <c r="F122" t="s">
        <v>257</v>
      </c>
      <c r="M122" s="381"/>
      <c r="N122">
        <v>10</v>
      </c>
      <c r="O122" t="s">
        <v>681</v>
      </c>
      <c r="P122" t="s">
        <v>692</v>
      </c>
      <c r="Q122" t="s">
        <v>257</v>
      </c>
    </row>
    <row r="123" spans="2:17">
      <c r="B123" s="381"/>
      <c r="M123" s="381"/>
    </row>
    <row r="124" spans="2:17">
      <c r="B124" s="381">
        <v>45926</v>
      </c>
      <c r="C124">
        <v>0</v>
      </c>
      <c r="D124" t="s">
        <v>397</v>
      </c>
      <c r="E124" t="s">
        <v>252</v>
      </c>
      <c r="F124" t="s">
        <v>250</v>
      </c>
      <c r="M124" s="381">
        <v>45926</v>
      </c>
      <c r="N124">
        <v>0</v>
      </c>
      <c r="O124" t="s">
        <v>397</v>
      </c>
      <c r="P124" t="s">
        <v>252</v>
      </c>
      <c r="Q124" t="s">
        <v>250</v>
      </c>
    </row>
    <row r="125" spans="2:17">
      <c r="B125" s="381"/>
      <c r="C125">
        <v>14</v>
      </c>
      <c r="D125" t="s">
        <v>489</v>
      </c>
      <c r="E125" t="s">
        <v>251</v>
      </c>
      <c r="F125" t="s">
        <v>250</v>
      </c>
      <c r="M125" s="381"/>
      <c r="N125">
        <v>14</v>
      </c>
      <c r="O125" t="s">
        <v>489</v>
      </c>
      <c r="P125" t="s">
        <v>251</v>
      </c>
      <c r="Q125" t="s">
        <v>250</v>
      </c>
    </row>
    <row r="126" spans="2:17">
      <c r="B126" s="381"/>
      <c r="C126">
        <v>12</v>
      </c>
      <c r="D126" t="s">
        <v>226</v>
      </c>
      <c r="E126" t="s">
        <v>14</v>
      </c>
      <c r="F126" t="s">
        <v>250</v>
      </c>
      <c r="M126" s="381"/>
      <c r="N126">
        <v>12</v>
      </c>
      <c r="O126" t="s">
        <v>226</v>
      </c>
      <c r="P126" t="s">
        <v>14</v>
      </c>
      <c r="Q126" t="s">
        <v>250</v>
      </c>
    </row>
    <row r="127" spans="2:17">
      <c r="B127" s="381"/>
      <c r="C127">
        <v>2</v>
      </c>
      <c r="D127" t="s">
        <v>387</v>
      </c>
      <c r="E127" s="414" t="s">
        <v>201</v>
      </c>
      <c r="F127" s="414" t="s">
        <v>249</v>
      </c>
      <c r="M127" s="381"/>
      <c r="N127">
        <v>2</v>
      </c>
      <c r="O127" t="s">
        <v>387</v>
      </c>
      <c r="P127" s="414" t="s">
        <v>201</v>
      </c>
      <c r="Q127" s="414" t="s">
        <v>249</v>
      </c>
    </row>
    <row r="128" spans="2:17">
      <c r="B128" s="381"/>
      <c r="C128">
        <v>75</v>
      </c>
      <c r="D128" t="s">
        <v>698</v>
      </c>
      <c r="E128" t="s">
        <v>730</v>
      </c>
      <c r="F128" s="414" t="s">
        <v>255</v>
      </c>
      <c r="M128" s="381"/>
      <c r="N128">
        <v>75</v>
      </c>
      <c r="O128" t="s">
        <v>698</v>
      </c>
      <c r="P128" t="s">
        <v>730</v>
      </c>
      <c r="Q128" s="414" t="s">
        <v>255</v>
      </c>
    </row>
    <row r="129" spans="2:17">
      <c r="B129" s="381"/>
      <c r="M129" s="381"/>
    </row>
    <row r="130" spans="2:17">
      <c r="B130" s="381">
        <v>45927</v>
      </c>
      <c r="C130">
        <v>0</v>
      </c>
      <c r="D130" t="s">
        <v>397</v>
      </c>
      <c r="E130" t="s">
        <v>252</v>
      </c>
      <c r="F130" t="s">
        <v>250</v>
      </c>
      <c r="M130" s="381">
        <v>45927</v>
      </c>
      <c r="N130">
        <v>0</v>
      </c>
      <c r="O130" t="s">
        <v>397</v>
      </c>
      <c r="P130" t="s">
        <v>252</v>
      </c>
      <c r="Q130" t="s">
        <v>250</v>
      </c>
    </row>
    <row r="131" spans="2:17">
      <c r="B131" s="381"/>
      <c r="C131">
        <v>11</v>
      </c>
      <c r="D131" t="s">
        <v>472</v>
      </c>
      <c r="E131" t="s">
        <v>251</v>
      </c>
      <c r="F131" t="s">
        <v>250</v>
      </c>
      <c r="M131" s="381"/>
      <c r="N131">
        <v>11</v>
      </c>
      <c r="O131" t="s">
        <v>472</v>
      </c>
      <c r="P131" t="s">
        <v>251</v>
      </c>
      <c r="Q131" t="s">
        <v>250</v>
      </c>
    </row>
    <row r="132" spans="2:17">
      <c r="B132" s="381"/>
      <c r="C132">
        <v>12</v>
      </c>
      <c r="D132" t="s">
        <v>226</v>
      </c>
      <c r="E132" t="s">
        <v>14</v>
      </c>
      <c r="F132" t="s">
        <v>250</v>
      </c>
      <c r="M132" s="381"/>
      <c r="N132">
        <v>12</v>
      </c>
      <c r="O132" t="s">
        <v>226</v>
      </c>
      <c r="P132" t="s">
        <v>14</v>
      </c>
      <c r="Q132" t="s">
        <v>250</v>
      </c>
    </row>
    <row r="133" spans="2:17">
      <c r="B133" s="381"/>
      <c r="C133">
        <v>30</v>
      </c>
      <c r="D133" t="s">
        <v>712</v>
      </c>
      <c r="E133" t="s">
        <v>726</v>
      </c>
      <c r="F133" s="414" t="s">
        <v>254</v>
      </c>
      <c r="M133" s="381"/>
      <c r="N133">
        <v>30</v>
      </c>
      <c r="O133" t="s">
        <v>712</v>
      </c>
      <c r="P133" t="s">
        <v>726</v>
      </c>
      <c r="Q133" s="414" t="s">
        <v>254</v>
      </c>
    </row>
    <row r="134" spans="2:17">
      <c r="B134" s="381"/>
      <c r="E134" s="414"/>
      <c r="F134" s="414"/>
      <c r="M134" s="381"/>
      <c r="P134" s="414"/>
      <c r="Q134" s="414"/>
    </row>
    <row r="135" spans="2:17">
      <c r="B135" s="381">
        <v>45928</v>
      </c>
      <c r="C135">
        <v>0</v>
      </c>
      <c r="D135" t="s">
        <v>397</v>
      </c>
      <c r="E135" t="s">
        <v>252</v>
      </c>
      <c r="F135" t="s">
        <v>250</v>
      </c>
      <c r="M135" s="381">
        <v>45928</v>
      </c>
      <c r="N135">
        <v>0</v>
      </c>
      <c r="O135" t="s">
        <v>397</v>
      </c>
      <c r="P135" t="s">
        <v>252</v>
      </c>
      <c r="Q135" t="s">
        <v>250</v>
      </c>
    </row>
    <row r="136" spans="2:17">
      <c r="B136" s="381"/>
      <c r="C136">
        <v>10</v>
      </c>
      <c r="D136" t="s">
        <v>489</v>
      </c>
      <c r="E136" t="s">
        <v>251</v>
      </c>
      <c r="F136" t="s">
        <v>250</v>
      </c>
      <c r="M136" s="381"/>
      <c r="N136">
        <v>10</v>
      </c>
      <c r="O136" t="s">
        <v>489</v>
      </c>
      <c r="P136" t="s">
        <v>251</v>
      </c>
      <c r="Q136" t="s">
        <v>250</v>
      </c>
    </row>
    <row r="137" spans="2:17">
      <c r="B137" s="381"/>
      <c r="C137">
        <v>11</v>
      </c>
      <c r="D137" t="s">
        <v>226</v>
      </c>
      <c r="E137" t="s">
        <v>14</v>
      </c>
      <c r="F137" t="s">
        <v>250</v>
      </c>
      <c r="M137" s="381"/>
      <c r="N137">
        <v>11</v>
      </c>
      <c r="O137" t="s">
        <v>226</v>
      </c>
      <c r="P137" t="s">
        <v>14</v>
      </c>
      <c r="Q137" t="s">
        <v>250</v>
      </c>
    </row>
    <row r="138" spans="2:17">
      <c r="B138" s="381"/>
      <c r="C138">
        <v>7</v>
      </c>
      <c r="D138" t="s">
        <v>387</v>
      </c>
      <c r="E138" s="414" t="s">
        <v>201</v>
      </c>
      <c r="F138" s="414" t="s">
        <v>249</v>
      </c>
      <c r="M138" s="381"/>
      <c r="N138">
        <v>7</v>
      </c>
      <c r="O138" t="s">
        <v>387</v>
      </c>
      <c r="P138" s="414" t="s">
        <v>201</v>
      </c>
      <c r="Q138" s="414" t="s">
        <v>249</v>
      </c>
    </row>
    <row r="139" spans="2:17">
      <c r="B139" s="381"/>
      <c r="E139" s="414"/>
      <c r="F139" s="414"/>
      <c r="M139" s="381"/>
      <c r="P139" s="414"/>
      <c r="Q139" s="414"/>
    </row>
    <row r="140" spans="2:17">
      <c r="B140" s="381">
        <v>45929</v>
      </c>
      <c r="C140">
        <v>0</v>
      </c>
      <c r="D140" t="s">
        <v>397</v>
      </c>
      <c r="E140" t="s">
        <v>252</v>
      </c>
      <c r="F140" t="s">
        <v>250</v>
      </c>
      <c r="M140" s="381">
        <v>45929</v>
      </c>
      <c r="N140">
        <v>0</v>
      </c>
      <c r="O140" t="s">
        <v>397</v>
      </c>
      <c r="P140" t="s">
        <v>252</v>
      </c>
      <c r="Q140" t="s">
        <v>250</v>
      </c>
    </row>
    <row r="141" spans="2:17">
      <c r="B141" s="381"/>
      <c r="C141">
        <v>10</v>
      </c>
      <c r="D141" t="s">
        <v>487</v>
      </c>
      <c r="E141" t="s">
        <v>251</v>
      </c>
      <c r="F141" t="s">
        <v>250</v>
      </c>
      <c r="M141" s="381"/>
      <c r="N141">
        <v>10</v>
      </c>
      <c r="O141" t="s">
        <v>487</v>
      </c>
      <c r="P141" t="s">
        <v>251</v>
      </c>
      <c r="Q141" t="s">
        <v>250</v>
      </c>
    </row>
    <row r="142" spans="2:17">
      <c r="B142" s="381"/>
      <c r="C142">
        <v>9</v>
      </c>
      <c r="D142" t="s">
        <v>226</v>
      </c>
      <c r="E142" t="s">
        <v>14</v>
      </c>
      <c r="F142" t="s">
        <v>250</v>
      </c>
      <c r="M142" s="381"/>
      <c r="N142">
        <v>9</v>
      </c>
      <c r="O142" t="s">
        <v>226</v>
      </c>
      <c r="P142" t="s">
        <v>14</v>
      </c>
      <c r="Q142" t="s">
        <v>250</v>
      </c>
    </row>
    <row r="143" spans="2:17">
      <c r="B143" s="381"/>
      <c r="C143">
        <v>10</v>
      </c>
      <c r="D143" t="s">
        <v>387</v>
      </c>
      <c r="E143" s="414" t="s">
        <v>201</v>
      </c>
      <c r="F143" s="414" t="s">
        <v>249</v>
      </c>
      <c r="M143" s="381"/>
      <c r="N143">
        <v>10</v>
      </c>
      <c r="O143" t="s">
        <v>387</v>
      </c>
      <c r="P143" s="414" t="s">
        <v>201</v>
      </c>
      <c r="Q143" s="414" t="s">
        <v>249</v>
      </c>
    </row>
    <row r="144" spans="2:17">
      <c r="B144" s="381"/>
      <c r="C144">
        <v>22</v>
      </c>
      <c r="D144" t="s">
        <v>739</v>
      </c>
      <c r="E144" t="s">
        <v>726</v>
      </c>
      <c r="F144" s="414" t="s">
        <v>254</v>
      </c>
      <c r="M144" s="381"/>
      <c r="N144">
        <v>22</v>
      </c>
      <c r="O144" t="s">
        <v>739</v>
      </c>
      <c r="P144" t="s">
        <v>726</v>
      </c>
      <c r="Q144" s="414" t="s">
        <v>254</v>
      </c>
    </row>
    <row r="145" spans="2:17">
      <c r="B145" s="381"/>
      <c r="M145" s="381"/>
    </row>
    <row r="146" spans="2:17">
      <c r="B146" s="381">
        <v>45930</v>
      </c>
      <c r="C146">
        <v>0</v>
      </c>
      <c r="D146" t="s">
        <v>397</v>
      </c>
      <c r="E146" t="s">
        <v>252</v>
      </c>
      <c r="F146" t="s">
        <v>250</v>
      </c>
      <c r="M146" s="381">
        <v>45930</v>
      </c>
      <c r="N146">
        <v>0</v>
      </c>
      <c r="O146" t="s">
        <v>397</v>
      </c>
      <c r="P146" t="s">
        <v>252</v>
      </c>
      <c r="Q146" t="s">
        <v>250</v>
      </c>
    </row>
    <row r="147" spans="2:17">
      <c r="B147" s="381"/>
      <c r="C147">
        <v>11</v>
      </c>
      <c r="D147" t="s">
        <v>489</v>
      </c>
      <c r="E147" t="s">
        <v>251</v>
      </c>
      <c r="F147" t="s">
        <v>250</v>
      </c>
      <c r="M147" s="381"/>
      <c r="N147">
        <v>11</v>
      </c>
      <c r="O147" t="s">
        <v>489</v>
      </c>
      <c r="P147" t="s">
        <v>251</v>
      </c>
      <c r="Q147" t="s">
        <v>250</v>
      </c>
    </row>
    <row r="148" spans="2:17">
      <c r="B148" s="381"/>
      <c r="C148">
        <v>9</v>
      </c>
      <c r="D148" t="s">
        <v>226</v>
      </c>
      <c r="E148" t="s">
        <v>14</v>
      </c>
      <c r="F148" t="s">
        <v>250</v>
      </c>
      <c r="M148" s="381"/>
      <c r="N148">
        <v>9</v>
      </c>
      <c r="O148" t="s">
        <v>226</v>
      </c>
      <c r="P148" t="s">
        <v>14</v>
      </c>
      <c r="Q148" t="s">
        <v>250</v>
      </c>
    </row>
    <row r="149" spans="2:17">
      <c r="B149" s="381"/>
      <c r="C149">
        <v>30</v>
      </c>
      <c r="D149" t="s">
        <v>745</v>
      </c>
      <c r="E149" t="s">
        <v>754</v>
      </c>
      <c r="F149" t="s">
        <v>256</v>
      </c>
      <c r="M149" s="381"/>
      <c r="N149">
        <v>30</v>
      </c>
      <c r="O149" t="s">
        <v>745</v>
      </c>
      <c r="P149" t="s">
        <v>754</v>
      </c>
      <c r="Q149" t="s">
        <v>256</v>
      </c>
    </row>
    <row r="150" spans="2:17">
      <c r="B150" s="381"/>
      <c r="C150">
        <v>70</v>
      </c>
      <c r="D150" t="s">
        <v>750</v>
      </c>
      <c r="E150" t="s">
        <v>755</v>
      </c>
      <c r="F150" t="s">
        <v>243</v>
      </c>
      <c r="M150" s="381"/>
      <c r="N150">
        <v>0</v>
      </c>
      <c r="O150" t="s">
        <v>750</v>
      </c>
      <c r="P150" t="s">
        <v>755</v>
      </c>
      <c r="Q150" t="s">
        <v>243</v>
      </c>
    </row>
    <row r="151" spans="2:17">
      <c r="B151" s="381"/>
      <c r="M151" s="381"/>
    </row>
    <row r="152" spans="2:17">
      <c r="B152" s="381"/>
      <c r="E152" s="414"/>
      <c r="F152" s="414"/>
      <c r="M152" s="381"/>
      <c r="P152" s="414"/>
      <c r="Q152" s="414"/>
    </row>
    <row r="153" spans="2:17">
      <c r="B153" s="381"/>
      <c r="F153" s="414"/>
      <c r="M153" s="381"/>
      <c r="Q153" s="414"/>
    </row>
    <row r="154" spans="2:17">
      <c r="B154" s="381"/>
      <c r="F154" s="414"/>
      <c r="M154" s="381"/>
      <c r="Q154" s="414"/>
    </row>
    <row r="155" spans="2:17">
      <c r="B155" s="381"/>
      <c r="M155" s="381"/>
    </row>
    <row r="156" spans="2:17">
      <c r="B156" s="381"/>
      <c r="M156" s="381"/>
    </row>
    <row r="157" spans="2:17">
      <c r="B157" s="381"/>
      <c r="M157" s="381"/>
    </row>
    <row r="158" spans="2:17">
      <c r="B158" s="381"/>
      <c r="M158" s="381"/>
    </row>
    <row r="159" spans="2:17">
      <c r="B159" s="381"/>
      <c r="M159" s="381"/>
    </row>
    <row r="160" spans="2:17">
      <c r="B160" s="381"/>
      <c r="M160" s="381"/>
    </row>
    <row r="161" spans="2:13">
      <c r="B161" s="381"/>
      <c r="M161" s="381"/>
    </row>
    <row r="162" spans="2:13">
      <c r="B162" s="381"/>
      <c r="M162" s="381"/>
    </row>
    <row r="163" spans="2:13">
      <c r="B163" s="381"/>
      <c r="M163" s="381"/>
    </row>
    <row r="164" spans="2:13">
      <c r="B164" s="381"/>
      <c r="M164" s="381"/>
    </row>
    <row r="165" spans="2:13">
      <c r="B165" s="381"/>
      <c r="M165" s="381"/>
    </row>
    <row r="166" spans="2:13">
      <c r="B166" s="381"/>
      <c r="M166" s="381"/>
    </row>
    <row r="167" spans="2:13">
      <c r="B167" s="381"/>
      <c r="M167" s="381"/>
    </row>
    <row r="168" spans="2:13">
      <c r="B168" s="381"/>
      <c r="M168" s="381"/>
    </row>
    <row r="169" spans="2:13">
      <c r="B169" s="381"/>
      <c r="M169" s="381"/>
    </row>
    <row r="170" spans="2:13">
      <c r="B170" s="381"/>
      <c r="M170" s="381"/>
    </row>
    <row r="171" spans="2:13">
      <c r="B171" s="381"/>
      <c r="M171" s="381"/>
    </row>
    <row r="172" spans="2:13">
      <c r="B172" s="381"/>
      <c r="M172" s="381"/>
    </row>
    <row r="173" spans="2:13">
      <c r="B173" s="381"/>
      <c r="M173" s="381"/>
    </row>
    <row r="174" spans="2:13">
      <c r="B174" s="381"/>
      <c r="M174" s="381"/>
    </row>
    <row r="175" spans="2:13">
      <c r="B175" s="381"/>
      <c r="M175" s="381"/>
    </row>
    <row r="176" spans="2:13">
      <c r="B176" s="381"/>
      <c r="M176" s="381"/>
    </row>
    <row r="177" spans="2:13">
      <c r="B177" s="381"/>
      <c r="M177" s="381"/>
    </row>
    <row r="178" spans="2:13">
      <c r="B178" s="381"/>
      <c r="M178" s="381"/>
    </row>
    <row r="179" spans="2:13">
      <c r="B179" s="381"/>
      <c r="M179" s="381"/>
    </row>
    <row r="180" spans="2:13">
      <c r="B180" s="381"/>
      <c r="M180" s="381"/>
    </row>
    <row r="181" spans="2:13">
      <c r="B181" s="381"/>
      <c r="M181" s="381"/>
    </row>
    <row r="182" spans="2:13">
      <c r="B182" s="381"/>
      <c r="M182" s="381"/>
    </row>
    <row r="183" spans="2:13">
      <c r="B183" s="381"/>
      <c r="M183" s="381"/>
    </row>
    <row r="184" spans="2:13">
      <c r="B184" s="381"/>
      <c r="M184" s="381"/>
    </row>
    <row r="185" spans="2:13">
      <c r="B185" s="381"/>
    </row>
    <row r="186" spans="2:13">
      <c r="B186" s="381"/>
    </row>
    <row r="187" spans="2:13">
      <c r="B187" s="381"/>
    </row>
    <row r="188" spans="2:13">
      <c r="B188" s="381"/>
    </row>
    <row r="189" spans="2:13">
      <c r="B189" s="381"/>
    </row>
    <row r="190" spans="2:13">
      <c r="B190" s="381"/>
    </row>
    <row r="191" spans="2:13">
      <c r="B191" s="381"/>
    </row>
    <row r="192" spans="2:13">
      <c r="B192" s="381"/>
    </row>
    <row r="193" spans="2:2">
      <c r="B193" s="381"/>
    </row>
    <row r="194" spans="2:2">
      <c r="B194" s="381"/>
    </row>
    <row r="195" spans="2:2">
      <c r="B195" s="381"/>
    </row>
    <row r="196" spans="2:2">
      <c r="B196" s="381"/>
    </row>
    <row r="197" spans="2:2">
      <c r="B197" s="381"/>
    </row>
    <row r="198" spans="2:2">
      <c r="B198" s="381"/>
    </row>
    <row r="199" spans="2:2">
      <c r="B199" s="381"/>
    </row>
    <row r="200" spans="2:2">
      <c r="B200" s="381"/>
    </row>
    <row r="201" spans="2:2">
      <c r="B201" s="381"/>
    </row>
    <row r="202" spans="2:2">
      <c r="B202" s="381"/>
    </row>
    <row r="203" spans="2:2">
      <c r="B203" s="381"/>
    </row>
    <row r="204" spans="2:2">
      <c r="B204" s="381"/>
    </row>
    <row r="205" spans="2:2">
      <c r="B205" s="381"/>
    </row>
    <row r="206" spans="2:2">
      <c r="B206" s="381"/>
    </row>
    <row r="207" spans="2:2">
      <c r="B207" s="381"/>
    </row>
    <row r="208" spans="2:2">
      <c r="B208" s="381"/>
    </row>
    <row r="209" spans="2:2">
      <c r="B209" s="381"/>
    </row>
    <row r="210" spans="2:2">
      <c r="B210" s="381"/>
    </row>
    <row r="211" spans="2:2">
      <c r="B211" s="381"/>
    </row>
    <row r="212" spans="2:2">
      <c r="B212" s="381"/>
    </row>
    <row r="213" spans="2:2">
      <c r="B213" s="381"/>
    </row>
    <row r="214" spans="2:2">
      <c r="B214" s="381"/>
    </row>
    <row r="215" spans="2:2">
      <c r="B215" s="381"/>
    </row>
    <row r="216" spans="2:2">
      <c r="B216" s="381"/>
    </row>
    <row r="217" spans="2:2">
      <c r="B217" s="381"/>
    </row>
    <row r="218" spans="2:2">
      <c r="B218" s="381"/>
    </row>
    <row r="219" spans="2:2">
      <c r="B219" s="381"/>
    </row>
    <row r="220" spans="2:2">
      <c r="B220" s="381"/>
    </row>
    <row r="221" spans="2:2">
      <c r="B221" s="381"/>
    </row>
    <row r="222" spans="2:2">
      <c r="B222" s="381"/>
    </row>
    <row r="223" spans="2:2">
      <c r="B223" s="381"/>
    </row>
    <row r="224" spans="2:2">
      <c r="B224" s="381"/>
    </row>
    <row r="225" spans="2:2">
      <c r="B225" s="381"/>
    </row>
    <row r="226" spans="2:2">
      <c r="B226" s="381"/>
    </row>
    <row r="227" spans="2:2">
      <c r="B227" s="381"/>
    </row>
    <row r="228" spans="2:2">
      <c r="B228" s="381"/>
    </row>
    <row r="229" spans="2:2">
      <c r="B229" s="381"/>
    </row>
    <row r="230" spans="2:2">
      <c r="B230" s="381"/>
    </row>
    <row r="231" spans="2:2">
      <c r="B231" s="381"/>
    </row>
    <row r="232" spans="2:2">
      <c r="B232" s="381"/>
    </row>
    <row r="233" spans="2:2">
      <c r="B233" s="381"/>
    </row>
    <row r="234" spans="2:2">
      <c r="B234" s="381"/>
    </row>
    <row r="235" spans="2:2">
      <c r="B235" s="381"/>
    </row>
    <row r="236" spans="2:2">
      <c r="B236" s="381"/>
    </row>
    <row r="237" spans="2:2">
      <c r="B237" s="381"/>
    </row>
    <row r="238" spans="2:2">
      <c r="B238" s="381"/>
    </row>
    <row r="239" spans="2:2">
      <c r="B239" s="381"/>
    </row>
    <row r="240" spans="2:2">
      <c r="B240" s="381"/>
    </row>
    <row r="241" spans="2:2">
      <c r="B241" s="381"/>
    </row>
    <row r="242" spans="2:2">
      <c r="B242" s="381"/>
    </row>
    <row r="243" spans="2:2">
      <c r="B243" s="381"/>
    </row>
    <row r="244" spans="2:2">
      <c r="B244" s="381"/>
    </row>
    <row r="245" spans="2:2">
      <c r="B245" s="381"/>
    </row>
    <row r="246" spans="2:2">
      <c r="B246" s="381"/>
    </row>
    <row r="247" spans="2:2">
      <c r="B247" s="381"/>
    </row>
    <row r="248" spans="2:2">
      <c r="B248" s="381"/>
    </row>
    <row r="249" spans="2:2">
      <c r="B249" s="381"/>
    </row>
    <row r="250" spans="2:2">
      <c r="B250" s="381"/>
    </row>
    <row r="251" spans="2:2">
      <c r="B251" s="381"/>
    </row>
    <row r="252" spans="2:2">
      <c r="B252" s="381"/>
    </row>
    <row r="253" spans="2:2">
      <c r="B253" s="381"/>
    </row>
    <row r="254" spans="2:2">
      <c r="B254" s="381"/>
    </row>
    <row r="255" spans="2:2">
      <c r="B255" s="381"/>
    </row>
    <row r="256" spans="2:2">
      <c r="B256" s="381"/>
    </row>
    <row r="257" spans="2:2">
      <c r="B257" s="381"/>
    </row>
    <row r="258" spans="2:2">
      <c r="B258" s="381"/>
    </row>
    <row r="259" spans="2:2">
      <c r="B259" s="381"/>
    </row>
    <row r="260" spans="2:2">
      <c r="B260" s="381"/>
    </row>
  </sheetData>
  <autoFilter ref="B1:F106"/>
  <conditionalFormatting sqref="G2:G14">
    <cfRule type="cellIs" dxfId="7" priority="2" operator="greaterThan">
      <formula>0</formula>
    </cfRule>
  </conditionalFormatting>
  <conditionalFormatting sqref="R2:R14">
    <cfRule type="cellIs" dxfId="6" priority="1" operator="greater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topLeftCell="G25" workbookViewId="0">
      <selection activeCell="J1" sqref="J1:Q42"/>
    </sheetView>
  </sheetViews>
  <sheetFormatPr defaultRowHeight="12.75"/>
  <cols>
    <col min="1" max="1" width="15.28515625" bestFit="1" customWidth="1"/>
    <col min="2" max="2" width="23.28515625" bestFit="1" customWidth="1"/>
    <col min="3" max="3" width="34.28515625" style="570" customWidth="1"/>
    <col min="4" max="8" width="13.5703125" customWidth="1"/>
    <col min="10" max="10" width="15.28515625" bestFit="1" customWidth="1"/>
    <col min="11" max="11" width="23.28515625" bestFit="1" customWidth="1"/>
    <col min="12" max="12" width="34.28515625" style="570" customWidth="1"/>
    <col min="13" max="17" width="13.5703125" customWidth="1"/>
  </cols>
  <sheetData>
    <row r="1" spans="1:17" ht="15">
      <c r="A1" s="468" t="s">
        <v>261</v>
      </c>
      <c r="E1" s="471"/>
      <c r="F1" s="1"/>
      <c r="J1" s="468" t="s">
        <v>373</v>
      </c>
      <c r="N1" s="471"/>
      <c r="O1" s="1"/>
    </row>
    <row r="2" spans="1:17" ht="30">
      <c r="A2" s="773" t="s">
        <v>234</v>
      </c>
      <c r="B2" s="773" t="s">
        <v>235</v>
      </c>
      <c r="C2" s="774" t="s">
        <v>236</v>
      </c>
      <c r="D2" s="472" t="s">
        <v>237</v>
      </c>
      <c r="E2" s="567" t="s">
        <v>238</v>
      </c>
      <c r="F2" s="474" t="s">
        <v>239</v>
      </c>
      <c r="G2" s="567" t="s">
        <v>240</v>
      </c>
      <c r="H2" s="567" t="s">
        <v>241</v>
      </c>
      <c r="J2" s="773" t="s">
        <v>234</v>
      </c>
      <c r="K2" s="773" t="s">
        <v>235</v>
      </c>
      <c r="L2" s="772" t="s">
        <v>236</v>
      </c>
      <c r="M2" s="472" t="s">
        <v>237</v>
      </c>
      <c r="N2" s="567" t="s">
        <v>238</v>
      </c>
      <c r="O2" s="474" t="s">
        <v>239</v>
      </c>
      <c r="P2" s="567" t="s">
        <v>240</v>
      </c>
      <c r="Q2" s="567" t="s">
        <v>241</v>
      </c>
    </row>
    <row r="3" spans="1:17" ht="15">
      <c r="A3" s="773"/>
      <c r="B3" s="773"/>
      <c r="C3" s="775"/>
      <c r="D3" s="472" t="s">
        <v>422</v>
      </c>
      <c r="E3" s="472" t="str">
        <f>+D3</f>
        <v>SEPTEMBER</v>
      </c>
      <c r="F3" s="472" t="str">
        <f>+E3</f>
        <v>SEPTEMBER</v>
      </c>
      <c r="G3" s="472" t="str">
        <f>+F3</f>
        <v>SEPTEMBER</v>
      </c>
      <c r="H3" s="472" t="str">
        <f>+G3</f>
        <v>SEPTEMBER</v>
      </c>
      <c r="J3" s="773"/>
      <c r="K3" s="773"/>
      <c r="L3" s="772"/>
      <c r="M3" s="472" t="str">
        <f>+H3</f>
        <v>SEPTEMBER</v>
      </c>
      <c r="N3" s="472" t="str">
        <f>+M3</f>
        <v>SEPTEMBER</v>
      </c>
      <c r="O3" s="472" t="str">
        <f>+N3</f>
        <v>SEPTEMBER</v>
      </c>
      <c r="P3" s="472" t="str">
        <f>+O3</f>
        <v>SEPTEMBER</v>
      </c>
      <c r="Q3" s="472" t="str">
        <f>+P3</f>
        <v>SEPTEMBER</v>
      </c>
    </row>
    <row r="4" spans="1:17" ht="15">
      <c r="A4" s="757" t="s">
        <v>242</v>
      </c>
      <c r="B4" s="569" t="s">
        <v>298</v>
      </c>
      <c r="C4" s="579" t="s">
        <v>474</v>
      </c>
      <c r="D4" s="7">
        <f>SUMIFS(Sheet1!$C$2:$C$180,Sheet1!$F$2:$F$180,B4,Sheet1!$E$2:$E$180,C4)</f>
        <v>205</v>
      </c>
      <c r="E4" s="7">
        <f>D4/Sheet1!$I$9*Sheet1!$I$10</f>
        <v>8.9019054004927316</v>
      </c>
      <c r="F4" s="485">
        <f>D4/Sheet1!$I$9*Sheet1!$I$11</f>
        <v>4.6851995854587138E-3</v>
      </c>
      <c r="G4" s="568">
        <f>F4</f>
        <v>4.6851995854587138E-3</v>
      </c>
      <c r="H4" s="771">
        <f>SUM(G4:G11)</f>
        <v>9.7132186527802596E-3</v>
      </c>
      <c r="J4" s="757" t="s">
        <v>242</v>
      </c>
      <c r="K4" s="569" t="s">
        <v>298</v>
      </c>
      <c r="L4" s="579" t="s">
        <v>474</v>
      </c>
      <c r="M4" s="7">
        <f>SUMIFS(Sheet1!$N$2:$N$180,Sheet1!$Q$2:$Q$180,K4,Sheet1!$P$2:$P$180,L4)</f>
        <v>0</v>
      </c>
      <c r="N4" s="7">
        <f>M4/Sheet1!$T$9*Sheet1!$T$10</f>
        <v>0</v>
      </c>
      <c r="O4" s="485">
        <f>M4/Sheet1!$T$9*Sheet1!$T$11</f>
        <v>0</v>
      </c>
      <c r="P4" s="568">
        <f>O4</f>
        <v>0</v>
      </c>
      <c r="Q4" s="771">
        <f>SUM(P4:P11)</f>
        <v>3.4406453194383338E-3</v>
      </c>
    </row>
    <row r="5" spans="1:17" ht="15">
      <c r="A5" s="757"/>
      <c r="B5" s="569" t="s">
        <v>243</v>
      </c>
      <c r="C5" s="571" t="s">
        <v>755</v>
      </c>
      <c r="D5" s="7">
        <f>SUMIFS(Sheet1!$C$2:$C$180,Sheet1!$F$2:$F$180,B5,Sheet1!$E$2:$E$180,C5)</f>
        <v>70</v>
      </c>
      <c r="E5" s="7">
        <f>D5/Sheet1!$I$9*Sheet1!$I$10</f>
        <v>3.0396750148023961</v>
      </c>
      <c r="F5" s="485">
        <f>D5/Sheet1!$I$9*Sheet1!$I$11</f>
        <v>1.5998242486932194E-3</v>
      </c>
      <c r="G5" s="572">
        <f t="shared" ref="G5:G14" si="0">F5</f>
        <v>1.5998242486932194E-3</v>
      </c>
      <c r="H5" s="757"/>
      <c r="J5" s="757"/>
      <c r="K5" s="569" t="s">
        <v>243</v>
      </c>
      <c r="L5" s="571" t="s">
        <v>755</v>
      </c>
      <c r="M5" s="7">
        <f>SUMIFS(Sheet1!$N$2:$N$180,Sheet1!$Q$2:$Q$180,K5,Sheet1!$P$2:$P$180,L5)</f>
        <v>0</v>
      </c>
      <c r="N5" s="7">
        <f>M5/Sheet1!$T$9*Sheet1!$T$10</f>
        <v>0</v>
      </c>
      <c r="O5" s="485">
        <f>M5/Sheet1!$T$9*Sheet1!$T$11</f>
        <v>0</v>
      </c>
      <c r="P5" s="572">
        <f t="shared" ref="P5:P14" si="1">O5</f>
        <v>0</v>
      </c>
      <c r="Q5" s="757"/>
    </row>
    <row r="6" spans="1:17" ht="15">
      <c r="A6" s="757"/>
      <c r="B6" s="760" t="s">
        <v>308</v>
      </c>
      <c r="C6" s="571"/>
      <c r="D6" s="7">
        <f>SUMIFS(Sheet1!$C$2:$C$180,Sheet1!$F$2:$F$180,B6,Sheet1!$E$2:$E$180,C6)</f>
        <v>0</v>
      </c>
      <c r="E6" s="7">
        <f>D6/Sheet1!$I$9*Sheet1!$I$10</f>
        <v>0</v>
      </c>
      <c r="F6" s="485">
        <f>D6/Sheet1!$I$9*Sheet1!$I$11</f>
        <v>0</v>
      </c>
      <c r="G6" s="572">
        <f t="shared" si="0"/>
        <v>0</v>
      </c>
      <c r="H6" s="757"/>
      <c r="J6" s="757"/>
      <c r="K6" s="760" t="s">
        <v>308</v>
      </c>
      <c r="L6" s="571"/>
      <c r="M6" s="7">
        <f>SUMIFS(Sheet1!$N$2:$N$180,Sheet1!$Q$2:$Q$180,K6,Sheet1!$P$2:$P$180,L6)</f>
        <v>0</v>
      </c>
      <c r="N6" s="7">
        <f>M6/Sheet1!$T$9*Sheet1!$T$10</f>
        <v>0</v>
      </c>
      <c r="O6" s="485">
        <f>M6/Sheet1!$T$9*Sheet1!$T$11</f>
        <v>0</v>
      </c>
      <c r="P6" s="572">
        <f t="shared" si="1"/>
        <v>0</v>
      </c>
      <c r="Q6" s="757"/>
    </row>
    <row r="7" spans="1:17" ht="15">
      <c r="A7" s="757"/>
      <c r="B7" s="761"/>
      <c r="C7" s="571"/>
      <c r="D7" s="7">
        <f>SUMIFS(Sheet1!$C$2:$C$180,Sheet1!$F$2:$F$180,B6,Sheet1!$E$2:$E$180,C7)</f>
        <v>0</v>
      </c>
      <c r="E7" s="7">
        <f>D7/Sheet1!$I$9*Sheet1!$I$10</f>
        <v>0</v>
      </c>
      <c r="F7" s="485">
        <f>D7/Sheet1!$I$9*Sheet1!$I$11</f>
        <v>0</v>
      </c>
      <c r="G7" s="572">
        <f t="shared" si="0"/>
        <v>0</v>
      </c>
      <c r="H7" s="757"/>
      <c r="J7" s="757"/>
      <c r="K7" s="761"/>
      <c r="L7" s="571"/>
      <c r="M7" s="7">
        <f>SUMIFS(Sheet1!$N$2:$N$180,Sheet1!$Q$2:$Q$180,K6,Sheet1!$P$2:$P$180,L7)</f>
        <v>0</v>
      </c>
      <c r="N7" s="7">
        <f>M7/Sheet1!$T$9*Sheet1!$T$10</f>
        <v>0</v>
      </c>
      <c r="O7" s="485">
        <f>M7/Sheet1!$T$9*Sheet1!$T$11</f>
        <v>0</v>
      </c>
      <c r="P7" s="572">
        <f t="shared" si="1"/>
        <v>0</v>
      </c>
      <c r="Q7" s="757"/>
    </row>
    <row r="8" spans="1:17">
      <c r="A8" s="757"/>
      <c r="B8" s="760" t="s">
        <v>307</v>
      </c>
      <c r="C8" s="571" t="s">
        <v>604</v>
      </c>
      <c r="D8" s="7">
        <f>SUMIFS(Sheet1!$C$2:$C$180,Sheet1!$F$2:$F$180,B8,Sheet1!$E$2:$E$180,C8)</f>
        <v>150</v>
      </c>
      <c r="E8" s="7">
        <f>D8/Sheet1!$I$9*Sheet1!$I$10</f>
        <v>6.5135893174337047</v>
      </c>
      <c r="F8" s="485">
        <f>D8/Sheet1!$I$9*Sheet1!$I$11</f>
        <v>3.4281948186283269E-3</v>
      </c>
      <c r="G8" s="573">
        <f t="shared" si="0"/>
        <v>3.4281948186283269E-3</v>
      </c>
      <c r="H8" s="757"/>
      <c r="J8" s="757"/>
      <c r="K8" s="760" t="s">
        <v>307</v>
      </c>
      <c r="L8" s="571" t="s">
        <v>604</v>
      </c>
      <c r="M8" s="7">
        <f>SUMIFS(Sheet1!$N$2:$N$180,Sheet1!$Q$2:$Q$180,K8,Sheet1!$P$2:$P$180,L8)</f>
        <v>150</v>
      </c>
      <c r="N8" s="7">
        <f>M8/Sheet1!$T$9*Sheet1!$T$10</f>
        <v>6.5083183138515821</v>
      </c>
      <c r="O8" s="485">
        <f>M8/Sheet1!$T$9*Sheet1!$T$11</f>
        <v>3.4406453194383338E-3</v>
      </c>
      <c r="P8" s="573">
        <f t="shared" si="1"/>
        <v>3.4406453194383338E-3</v>
      </c>
      <c r="Q8" s="757"/>
    </row>
    <row r="9" spans="1:17">
      <c r="A9" s="757"/>
      <c r="B9" s="761"/>
      <c r="C9" s="571"/>
      <c r="D9" s="7">
        <f>SUMIFS(Sheet1!$C$2:$C$180,Sheet1!$F$2:$F$180,B8,Sheet1!$E$2:$E$180,C9)</f>
        <v>0</v>
      </c>
      <c r="E9" s="7">
        <f>D9/Sheet1!$I$9*Sheet1!$I$10</f>
        <v>0</v>
      </c>
      <c r="F9" s="485">
        <f>D9/Sheet1!$I$9*Sheet1!$I$11</f>
        <v>0</v>
      </c>
      <c r="G9" s="573">
        <f t="shared" si="0"/>
        <v>0</v>
      </c>
      <c r="H9" s="757"/>
      <c r="J9" s="757"/>
      <c r="K9" s="761"/>
      <c r="L9" s="571"/>
      <c r="M9" s="7">
        <f>SUMIFS(Sheet1!$N$2:$N$180,Sheet1!$Q$2:$Q$180,K8,Sheet1!$P$2:$P$180,L9)</f>
        <v>0</v>
      </c>
      <c r="N9" s="7">
        <f>M9/Sheet1!$T$9*Sheet1!$T$10</f>
        <v>0</v>
      </c>
      <c r="O9" s="485">
        <f>M9/Sheet1!$T$9*Sheet1!$T$11</f>
        <v>0</v>
      </c>
      <c r="P9" s="573">
        <f t="shared" si="1"/>
        <v>0</v>
      </c>
      <c r="Q9" s="757"/>
    </row>
    <row r="10" spans="1:17">
      <c r="A10" s="757"/>
      <c r="B10" s="760" t="s">
        <v>370</v>
      </c>
      <c r="C10" s="571"/>
      <c r="D10" s="7">
        <f>SUMIFS(Sheet1!$C$2:$C$180,Sheet1!$F$2:$F$180,B10,Sheet1!$E$2:$E$180,C10)</f>
        <v>0</v>
      </c>
      <c r="E10" s="7">
        <f>D10/Sheet1!$I$9*Sheet1!$I$10</f>
        <v>0</v>
      </c>
      <c r="F10" s="485">
        <f>D10/Sheet1!$I$9*Sheet1!$I$11</f>
        <v>0</v>
      </c>
      <c r="G10" s="573">
        <f t="shared" si="0"/>
        <v>0</v>
      </c>
      <c r="H10" s="757"/>
      <c r="J10" s="757"/>
      <c r="K10" s="760" t="s">
        <v>370</v>
      </c>
      <c r="L10" s="571"/>
      <c r="M10" s="7">
        <f>SUMIFS(Sheet1!$N$2:$N$180,Sheet1!$Q$2:$Q$180,K10,Sheet1!$P$2:$P$180,L10)</f>
        <v>0</v>
      </c>
      <c r="N10" s="7">
        <f>M10/Sheet1!$T$9*Sheet1!$T$10</f>
        <v>0</v>
      </c>
      <c r="O10" s="485">
        <f>M10/Sheet1!$T$9*Sheet1!$T$11</f>
        <v>0</v>
      </c>
      <c r="P10" s="573">
        <f t="shared" si="1"/>
        <v>0</v>
      </c>
      <c r="Q10" s="757"/>
    </row>
    <row r="11" spans="1:17">
      <c r="A11" s="757"/>
      <c r="B11" s="761"/>
      <c r="C11" s="571"/>
      <c r="D11" s="7">
        <f>SUMIFS(Sheet1!$C$2:$C$180,Sheet1!$F$2:$F$180,B10,Sheet1!$E$2:$E$180,C11)</f>
        <v>0</v>
      </c>
      <c r="E11" s="7">
        <f>D11/Sheet1!$I$9*Sheet1!$I$10</f>
        <v>0</v>
      </c>
      <c r="F11" s="485">
        <f>D11/Sheet1!$I$9*Sheet1!$I$11</f>
        <v>0</v>
      </c>
      <c r="G11" s="573">
        <f t="shared" si="0"/>
        <v>0</v>
      </c>
      <c r="H11" s="757"/>
      <c r="J11" s="757"/>
      <c r="K11" s="761"/>
      <c r="L11" s="571"/>
      <c r="M11" s="7">
        <f>SUMIFS(Sheet1!$N$2:$N$180,Sheet1!$Q$2:$Q$180,K10,Sheet1!$P$2:$P$180,L11)</f>
        <v>0</v>
      </c>
      <c r="N11" s="7">
        <f>M11/Sheet1!$T$9*Sheet1!$T$10</f>
        <v>0</v>
      </c>
      <c r="O11" s="485">
        <f>M11/Sheet1!$T$9*Sheet1!$T$11</f>
        <v>0</v>
      </c>
      <c r="P11" s="573">
        <f t="shared" si="1"/>
        <v>0</v>
      </c>
      <c r="Q11" s="757"/>
    </row>
    <row r="12" spans="1:17" ht="15">
      <c r="A12" s="757" t="s">
        <v>11</v>
      </c>
      <c r="B12" s="569" t="s">
        <v>148</v>
      </c>
      <c r="C12" s="571" t="s">
        <v>148</v>
      </c>
      <c r="D12" s="7"/>
      <c r="E12" s="7">
        <f>+Sheet1!I2</f>
        <v>25.227999999999998</v>
      </c>
      <c r="F12" s="485">
        <f>E12/Sheet1!$I$8</f>
        <v>1.3277855675191741E-2</v>
      </c>
      <c r="G12" s="572">
        <f t="shared" si="0"/>
        <v>1.3277855675191741E-2</v>
      </c>
      <c r="H12" s="765">
        <f>SUM(G12:G13)</f>
        <v>3.2102700104753891E-2</v>
      </c>
      <c r="J12" s="757" t="s">
        <v>11</v>
      </c>
      <c r="K12" s="569" t="s">
        <v>148</v>
      </c>
      <c r="L12" s="571" t="s">
        <v>148</v>
      </c>
      <c r="M12" s="7"/>
      <c r="N12" s="7">
        <f>+Sheet1!T2</f>
        <v>25.227999999999998</v>
      </c>
      <c r="O12" s="485">
        <f>+Sheet1!U2</f>
        <v>1.3336870744943979E-2</v>
      </c>
      <c r="P12" s="572">
        <f t="shared" si="1"/>
        <v>1.3336870744943979E-2</v>
      </c>
      <c r="Q12" s="765">
        <f>SUM(P12:P13)</f>
        <v>3.2245384520992647E-2</v>
      </c>
    </row>
    <row r="13" spans="1:17" ht="15">
      <c r="A13" s="757"/>
      <c r="B13" s="569" t="s">
        <v>244</v>
      </c>
      <c r="C13" s="571" t="s">
        <v>245</v>
      </c>
      <c r="D13" s="7"/>
      <c r="E13" s="7">
        <f>+Sheet1!I3</f>
        <v>35.767309638431946</v>
      </c>
      <c r="F13" s="485">
        <f>E13/Sheet1!$I$8</f>
        <v>1.882484442956215E-2</v>
      </c>
      <c r="G13" s="572">
        <f t="shared" si="0"/>
        <v>1.882484442956215E-2</v>
      </c>
      <c r="H13" s="766"/>
      <c r="J13" s="757"/>
      <c r="K13" s="569" t="s">
        <v>244</v>
      </c>
      <c r="L13" s="571" t="s">
        <v>245</v>
      </c>
      <c r="M13" s="7"/>
      <c r="N13" s="7">
        <f>+Sheet1!T3</f>
        <v>35.767309638431946</v>
      </c>
      <c r="O13" s="485">
        <f>+Sheet1!U3</f>
        <v>1.8908513776048668E-2</v>
      </c>
      <c r="P13" s="572">
        <f t="shared" si="1"/>
        <v>1.8908513776048668E-2</v>
      </c>
      <c r="Q13" s="766"/>
    </row>
    <row r="14" spans="1:17" ht="15">
      <c r="A14" s="767" t="s">
        <v>13</v>
      </c>
      <c r="B14" s="569" t="s">
        <v>246</v>
      </c>
      <c r="C14" s="571" t="s">
        <v>246</v>
      </c>
      <c r="D14" s="7"/>
      <c r="E14" s="7">
        <f>+Sheet1!I4</f>
        <v>0.81011213219498102</v>
      </c>
      <c r="F14" s="485">
        <f>E14/Sheet1!$I$8</f>
        <v>4.2637355208525492E-4</v>
      </c>
      <c r="G14" s="572">
        <f t="shared" si="0"/>
        <v>4.2637355208525492E-4</v>
      </c>
      <c r="H14" s="763">
        <f>SUM(G14:G23)</f>
        <v>3.7508205494972247E-2</v>
      </c>
      <c r="J14" s="767" t="s">
        <v>13</v>
      </c>
      <c r="K14" s="569" t="s">
        <v>246</v>
      </c>
      <c r="L14" s="571" t="s">
        <v>246</v>
      </c>
      <c r="M14" s="7"/>
      <c r="N14" s="7">
        <f>+Sheet1!T4</f>
        <v>0.47760723608384992</v>
      </c>
      <c r="O14" s="485">
        <f>+Sheet1!U4</f>
        <v>2.5248874165610631E-4</v>
      </c>
      <c r="P14" s="572">
        <f t="shared" si="1"/>
        <v>2.5248874165610631E-4</v>
      </c>
      <c r="Q14" s="763">
        <f>SUM(P14:P23)</f>
        <v>3.9552798742387929E-2</v>
      </c>
    </row>
    <row r="15" spans="1:17" ht="15">
      <c r="A15" s="768"/>
      <c r="B15" s="569" t="s">
        <v>247</v>
      </c>
      <c r="C15" s="571" t="s">
        <v>247</v>
      </c>
      <c r="D15" s="7"/>
      <c r="E15" s="7">
        <f>+Sheet1!I5</f>
        <v>11.48599267478629</v>
      </c>
      <c r="F15" s="485">
        <f>E15/Sheet1!$I$8</f>
        <v>6.0452415182385413E-3</v>
      </c>
      <c r="G15" s="572">
        <f>F15</f>
        <v>6.0452415182385413E-3</v>
      </c>
      <c r="H15" s="763"/>
      <c r="J15" s="768"/>
      <c r="K15" s="569" t="s">
        <v>247</v>
      </c>
      <c r="L15" s="571" t="s">
        <v>247</v>
      </c>
      <c r="M15" s="7"/>
      <c r="N15" s="7">
        <f>+Sheet1!T5</f>
        <v>15.418418474786295</v>
      </c>
      <c r="O15" s="485">
        <f>+Sheet1!U5</f>
        <v>8.1510010420834424E-3</v>
      </c>
      <c r="P15" s="572">
        <f>O15</f>
        <v>8.1510010420834424E-3</v>
      </c>
      <c r="Q15" s="763"/>
    </row>
    <row r="16" spans="1:17" ht="25.5">
      <c r="A16" s="768"/>
      <c r="B16" s="764" t="s">
        <v>248</v>
      </c>
      <c r="C16" s="604" t="s">
        <v>695</v>
      </c>
      <c r="D16" s="7">
        <f>SUMIFS(Sheet1!$C$2:$C$180,Sheet1!$F$2:$F$180,B16,Sheet1!$E$2:$E$180,C16)</f>
        <v>80</v>
      </c>
      <c r="E16" s="7">
        <f>D16/Sheet1!$I$9*Sheet1!$I$10</f>
        <v>3.47391430263131</v>
      </c>
      <c r="F16" s="485">
        <f>D16/Sheet1!$I$9*Sheet1!$I$11</f>
        <v>1.8283705699351077E-3</v>
      </c>
      <c r="G16" s="762">
        <f>SUM(F16:F17)</f>
        <v>1.8283705699351077E-3</v>
      </c>
      <c r="H16" s="763"/>
      <c r="J16" s="768"/>
      <c r="K16" s="764" t="s">
        <v>248</v>
      </c>
      <c r="L16" s="604" t="s">
        <v>695</v>
      </c>
      <c r="M16" s="7">
        <f>SUMIFS(Sheet1!$N$2:$N$180,Sheet1!$Q$2:$Q$180,K16,Sheet1!$P$2:$P$180,L16)</f>
        <v>80</v>
      </c>
      <c r="N16" s="7">
        <f>M16/Sheet1!$T$9*Sheet1!$T$10</f>
        <v>3.4711031007208439</v>
      </c>
      <c r="O16" s="485">
        <f>M16/Sheet1!$T$9*Sheet1!$T$11</f>
        <v>1.835010837033778E-3</v>
      </c>
      <c r="P16" s="762">
        <f>SUM(O16:O17)</f>
        <v>1.835010837033778E-3</v>
      </c>
      <c r="Q16" s="763"/>
    </row>
    <row r="17" spans="1:17">
      <c r="A17" s="768"/>
      <c r="B17" s="764"/>
      <c r="C17" s="571"/>
      <c r="D17" s="7">
        <f>SUMIFS(Sheet1!$C$2:$C$180,Sheet1!$F$2:$F$180,B16,Sheet1!$E$2:$E$180,C17)</f>
        <v>0</v>
      </c>
      <c r="E17" s="7">
        <f>D17/Sheet1!$I$9*Sheet1!$I$10</f>
        <v>0</v>
      </c>
      <c r="F17" s="485">
        <f>D17/Sheet1!$I$9*Sheet1!$I$11</f>
        <v>0</v>
      </c>
      <c r="G17" s="762"/>
      <c r="H17" s="763"/>
      <c r="J17" s="768"/>
      <c r="K17" s="764"/>
      <c r="L17" s="571"/>
      <c r="M17" s="7">
        <f>SUMIFS(Sheet1!$N$2:$N$180,Sheet1!$Q$2:$Q$180,K16,Sheet1!$P$2:$P$180,L17)</f>
        <v>0</v>
      </c>
      <c r="N17" s="7">
        <f>M17/Sheet1!$T$9*Sheet1!$T$10</f>
        <v>0</v>
      </c>
      <c r="O17" s="485">
        <f>M17/Sheet1!$T$9*Sheet1!$T$11</f>
        <v>0</v>
      </c>
      <c r="P17" s="762"/>
      <c r="Q17" s="763"/>
    </row>
    <row r="18" spans="1:17" ht="15">
      <c r="A18" s="768"/>
      <c r="B18" s="569" t="s">
        <v>249</v>
      </c>
      <c r="C18" s="571" t="s">
        <v>201</v>
      </c>
      <c r="D18" s="7">
        <f>SUMIFS(Sheet1!$C$2:$C$180,Sheet1!$F$2:$F$180,B18,Sheet1!$E$2:$E$180,C18)</f>
        <v>84</v>
      </c>
      <c r="E18" s="7">
        <f>D18/Sheet1!$I$9*Sheet1!$I$10</f>
        <v>3.6476100177628754</v>
      </c>
      <c r="F18" s="485">
        <f>D18/Sheet1!$I$9*Sheet1!$I$11</f>
        <v>1.9197890984318632E-3</v>
      </c>
      <c r="G18" s="572">
        <f>F18</f>
        <v>1.9197890984318632E-3</v>
      </c>
      <c r="H18" s="763"/>
      <c r="J18" s="768"/>
      <c r="K18" s="569" t="s">
        <v>249</v>
      </c>
      <c r="L18" s="571" t="s">
        <v>201</v>
      </c>
      <c r="M18" s="7">
        <f>SUMIFS(Sheet1!$N$2:$N$180,Sheet1!$Q$2:$Q$180,K18,Sheet1!$P$2:$P$180,L18)</f>
        <v>84</v>
      </c>
      <c r="N18" s="7">
        <f>M18/Sheet1!$T$9*Sheet1!$T$10</f>
        <v>3.6446582557568861</v>
      </c>
      <c r="O18" s="485">
        <f>M18/Sheet1!$T$9*Sheet1!$T$11</f>
        <v>1.926761378885467E-3</v>
      </c>
      <c r="P18" s="572">
        <f>O18</f>
        <v>1.926761378885467E-3</v>
      </c>
      <c r="Q18" s="763"/>
    </row>
    <row r="19" spans="1:17">
      <c r="A19" s="768"/>
      <c r="B19" s="760" t="s">
        <v>250</v>
      </c>
      <c r="C19" s="571" t="s">
        <v>251</v>
      </c>
      <c r="D19" s="7">
        <f>SUMIFS(Sheet1!$C$2:$C$180,Sheet1!$F$2:$F$180,B19,Sheet1!$E$2:$E$180,C19)</f>
        <v>537</v>
      </c>
      <c r="E19" s="7">
        <f>D19/Sheet1!$I$9*Sheet1!$I$10</f>
        <v>23.318649756412665</v>
      </c>
      <c r="F19" s="485">
        <f>D19/Sheet1!$I$9*Sheet1!$I$11</f>
        <v>1.2272937450689409E-2</v>
      </c>
      <c r="G19" s="758">
        <f>SUM(F19:F23)</f>
        <v>2.7288430756281481E-2</v>
      </c>
      <c r="H19" s="763"/>
      <c r="J19" s="768"/>
      <c r="K19" s="760" t="s">
        <v>250</v>
      </c>
      <c r="L19" s="571" t="s">
        <v>251</v>
      </c>
      <c r="M19" s="7">
        <f>SUMIFS(Sheet1!$N$2:$N$180,Sheet1!$Q$2:$Q$180,$K$19,Sheet1!$P$2:$P$180,L19)</f>
        <v>537</v>
      </c>
      <c r="N19" s="7">
        <f>M19/Sheet1!$T$9*Sheet1!$T$10</f>
        <v>23.299779563588661</v>
      </c>
      <c r="O19" s="485">
        <f>M19/Sheet1!$T$9*Sheet1!$T$11</f>
        <v>1.2317510243589234E-2</v>
      </c>
      <c r="P19" s="758">
        <f>SUM(O19:O23)</f>
        <v>2.7387536742729136E-2</v>
      </c>
      <c r="Q19" s="763"/>
    </row>
    <row r="20" spans="1:17">
      <c r="A20" s="768"/>
      <c r="B20" s="769"/>
      <c r="C20" s="571" t="s">
        <v>14</v>
      </c>
      <c r="D20" s="7">
        <f>SUMIFS(Sheet1!$C$2:$C$180,Sheet1!$F$2:$F$180,B19,Sheet1!$E$2:$E$180,C20)</f>
        <v>507</v>
      </c>
      <c r="E20" s="7">
        <f>D20/Sheet1!$I$9*Sheet1!$I$10</f>
        <v>22.015931892925924</v>
      </c>
      <c r="F20" s="485">
        <f>D20/Sheet1!$I$9*Sheet1!$I$11</f>
        <v>1.1587298486963745E-2</v>
      </c>
      <c r="G20" s="770"/>
      <c r="H20" s="763"/>
      <c r="J20" s="768"/>
      <c r="K20" s="769"/>
      <c r="L20" s="571" t="s">
        <v>14</v>
      </c>
      <c r="M20" s="7">
        <f>SUMIFS(Sheet1!$N$2:$N$180,Sheet1!$Q$2:$Q$180,$K$19,Sheet1!$P$2:$P$180,L20)</f>
        <v>507</v>
      </c>
      <c r="N20" s="7">
        <f>M20/Sheet1!$T$9*Sheet1!$T$10</f>
        <v>21.998115900818345</v>
      </c>
      <c r="O20" s="485">
        <f>M20/Sheet1!$T$9*Sheet1!$T$11</f>
        <v>1.1629381179701567E-2</v>
      </c>
      <c r="P20" s="770"/>
      <c r="Q20" s="763"/>
    </row>
    <row r="21" spans="1:17">
      <c r="A21" s="768"/>
      <c r="B21" s="769"/>
      <c r="C21" s="571" t="s">
        <v>252</v>
      </c>
      <c r="D21" s="7">
        <f>SUMIFS(Sheet1!$C$2:$C$180,Sheet1!$F$2:$F$180,B19,Sheet1!$E$2:$E$180,C21)</f>
        <v>150</v>
      </c>
      <c r="E21" s="7">
        <f>D21/Sheet1!$I$9*Sheet1!$I$10</f>
        <v>6.5135893174337047</v>
      </c>
      <c r="F21" s="485">
        <f>D21/Sheet1!$I$9*Sheet1!$I$11</f>
        <v>3.4281948186283269E-3</v>
      </c>
      <c r="G21" s="770"/>
      <c r="H21" s="763"/>
      <c r="J21" s="768"/>
      <c r="K21" s="769"/>
      <c r="L21" s="571" t="s">
        <v>252</v>
      </c>
      <c r="M21" s="7">
        <f>SUMIFS(Sheet1!$N$2:$N$180,Sheet1!$Q$2:$Q$180,$K$19,Sheet1!$P$2:$P$180,L21)</f>
        <v>150</v>
      </c>
      <c r="N21" s="7">
        <f>M21/Sheet1!$T$9*Sheet1!$T$10</f>
        <v>6.5083183138515821</v>
      </c>
      <c r="O21" s="485">
        <f>M21/Sheet1!$T$9*Sheet1!$T$11</f>
        <v>3.4406453194383338E-3</v>
      </c>
      <c r="P21" s="770"/>
      <c r="Q21" s="763"/>
    </row>
    <row r="22" spans="1:17">
      <c r="A22" s="768"/>
      <c r="B22" s="769"/>
      <c r="C22" s="571" t="s">
        <v>399</v>
      </c>
      <c r="D22" s="7">
        <f>SUMIFS(Sheet1!$C$2:$C$180,Sheet1!$F$2:$F$180,B19,Sheet1!$E$2:$E$180,C22)</f>
        <v>0</v>
      </c>
      <c r="E22" s="7">
        <f>D22/Sheet1!$I$9*Sheet1!$I$10</f>
        <v>0</v>
      </c>
      <c r="F22" s="485">
        <f>D22/Sheet1!$I$9*Sheet1!$I$11</f>
        <v>0</v>
      </c>
      <c r="G22" s="770"/>
      <c r="H22" s="763"/>
      <c r="J22" s="768"/>
      <c r="K22" s="769"/>
      <c r="L22" s="571" t="s">
        <v>399</v>
      </c>
      <c r="M22" s="7">
        <f>SUMIFS(Sheet1!$N$2:$N$180,Sheet1!$Q$2:$Q$180,$K$19,Sheet1!$P$2:$P$180,L22)</f>
        <v>0</v>
      </c>
      <c r="N22" s="7">
        <f>M22/Sheet1!$T$9*Sheet1!$T$10</f>
        <v>0</v>
      </c>
      <c r="O22" s="485">
        <f>M22/Sheet1!$T$9*Sheet1!$T$11</f>
        <v>0</v>
      </c>
      <c r="P22" s="770"/>
      <c r="Q22" s="763"/>
    </row>
    <row r="23" spans="1:17">
      <c r="A23" s="768"/>
      <c r="B23" s="761"/>
      <c r="C23" s="571"/>
      <c r="D23" s="7">
        <f>SUMIFS(Sheet1!$C$2:$C$180,Sheet1!$F$2:$F$180,B19,Sheet1!$E$2:$E$180,C23)</f>
        <v>0</v>
      </c>
      <c r="E23" s="7">
        <f>D23/Sheet1!$I$9*Sheet1!$I$10</f>
        <v>0</v>
      </c>
      <c r="F23" s="485">
        <f>D23/Sheet1!$I$9*Sheet1!$I$11</f>
        <v>0</v>
      </c>
      <c r="G23" s="759"/>
      <c r="H23" s="763"/>
      <c r="J23" s="768"/>
      <c r="K23" s="761"/>
      <c r="L23" s="571"/>
      <c r="M23" s="7">
        <f>SUMIFS(Sheet1!$N$2:$N$180,Sheet1!$Q$2:$Q$180,$K$19,Sheet1!$P$2:$P$180,L23)</f>
        <v>0</v>
      </c>
      <c r="N23" s="7">
        <f>M23/Sheet1!$T$9*Sheet1!$T$10</f>
        <v>0</v>
      </c>
      <c r="O23" s="485">
        <f>M23/Sheet1!$T$9*Sheet1!$T$11</f>
        <v>0</v>
      </c>
      <c r="P23" s="759"/>
      <c r="Q23" s="763"/>
    </row>
    <row r="24" spans="1:17">
      <c r="A24" s="757" t="s">
        <v>253</v>
      </c>
      <c r="B24" s="764" t="s">
        <v>254</v>
      </c>
      <c r="C24" s="574" t="s">
        <v>656</v>
      </c>
      <c r="D24" s="7">
        <f>SUMIFS(Sheet1!$C$2:$C$180,Sheet1!$F$2:$F$180,B24,Sheet1!$E$2:$E$180,C24)</f>
        <v>110</v>
      </c>
      <c r="E24" s="7">
        <f>D24/Sheet1!$I$9*Sheet1!$I$10</f>
        <v>4.7766321661180502</v>
      </c>
      <c r="F24" s="485">
        <f>D24/Sheet1!$I$9*Sheet1!$I$11</f>
        <v>2.5140095336607729E-3</v>
      </c>
      <c r="G24" s="762">
        <f>SUM(F24:F30)</f>
        <v>3.7024504041185931E-3</v>
      </c>
      <c r="H24" s="763">
        <f>SUM(G24:G37)</f>
        <v>8.3190860932047406E-3</v>
      </c>
      <c r="J24" s="757" t="s">
        <v>253</v>
      </c>
      <c r="K24" s="764" t="s">
        <v>254</v>
      </c>
      <c r="L24" s="574" t="s">
        <v>656</v>
      </c>
      <c r="M24" s="7">
        <f>SUMIFS(Sheet1!$N$2:$N$180,Sheet1!$Q$2:$Q$180,$K$24,Sheet1!$P$2:$P$180,L24)</f>
        <v>110</v>
      </c>
      <c r="N24" s="7">
        <f>M24/Sheet1!$T$9*Sheet1!$T$10</f>
        <v>4.7727667634911599</v>
      </c>
      <c r="O24" s="485">
        <f>M24/Sheet1!$T$9*Sheet1!$T$11</f>
        <v>2.5231399009214448E-3</v>
      </c>
      <c r="P24" s="762">
        <f>SUM(O24:O30)</f>
        <v>3.7158969449934002E-3</v>
      </c>
      <c r="Q24" s="763">
        <f>SUM(P24:P37)</f>
        <v>8.3492993085036889E-3</v>
      </c>
    </row>
    <row r="25" spans="1:17" ht="25.5">
      <c r="A25" s="757"/>
      <c r="B25" s="764"/>
      <c r="C25" s="574" t="s">
        <v>726</v>
      </c>
      <c r="D25" s="7">
        <f>SUMIFS(Sheet1!$C$2:$C$180,Sheet1!$F$2:$F$180,B24,Sheet1!$E$2:$E$180,C25)</f>
        <v>52</v>
      </c>
      <c r="E25" s="7">
        <f>D25/Sheet1!$I$9*Sheet1!$I$10</f>
        <v>2.2580442967103513</v>
      </c>
      <c r="F25" s="485">
        <f>D25/Sheet1!$I$9*Sheet1!$I$11</f>
        <v>1.18844087045782E-3</v>
      </c>
      <c r="G25" s="762"/>
      <c r="H25" s="763"/>
      <c r="J25" s="757"/>
      <c r="K25" s="764"/>
      <c r="L25" s="574" t="s">
        <v>726</v>
      </c>
      <c r="M25" s="7">
        <f>SUMIFS(Sheet1!$N$2:$N$180,Sheet1!$Q$2:$Q$180,$K$24,Sheet1!$P$2:$P$180,L25)</f>
        <v>52</v>
      </c>
      <c r="N25" s="7">
        <f>M25/Sheet1!$T$9*Sheet1!$T$10</f>
        <v>2.2562170154685481</v>
      </c>
      <c r="O25" s="485">
        <f>M25/Sheet1!$T$9*Sheet1!$T$11</f>
        <v>1.1927570440719555E-3</v>
      </c>
      <c r="P25" s="762"/>
      <c r="Q25" s="763"/>
    </row>
    <row r="26" spans="1:17">
      <c r="A26" s="757"/>
      <c r="B26" s="764"/>
      <c r="C26" s="545"/>
      <c r="D26" s="7">
        <f>SUMIFS(Sheet1!$C$2:$C$180,Sheet1!$F$2:$F$180,B24,Sheet1!$E$2:$E$180,C26)</f>
        <v>0</v>
      </c>
      <c r="E26" s="7">
        <f>D26/Sheet1!$I$9*Sheet1!$I$10</f>
        <v>0</v>
      </c>
      <c r="F26" s="485">
        <f>D26/Sheet1!$I$9*Sheet1!$I$11</f>
        <v>0</v>
      </c>
      <c r="G26" s="762"/>
      <c r="H26" s="763"/>
      <c r="J26" s="757"/>
      <c r="K26" s="764"/>
      <c r="L26" s="545"/>
      <c r="M26" s="7">
        <f>SUMIFS(Sheet1!$N$2:$N$180,Sheet1!$Q$2:$Q$180,$K$24,Sheet1!$P$2:$P$180,L26)</f>
        <v>0</v>
      </c>
      <c r="N26" s="7">
        <f>M26/Sheet1!$T$9*Sheet1!$T$10</f>
        <v>0</v>
      </c>
      <c r="O26" s="485">
        <f>M26/Sheet1!$T$9*Sheet1!$T$11</f>
        <v>0</v>
      </c>
      <c r="P26" s="762"/>
      <c r="Q26" s="763"/>
    </row>
    <row r="27" spans="1:17">
      <c r="A27" s="757"/>
      <c r="B27" s="764"/>
      <c r="D27" s="7">
        <f>SUMIFS(Sheet1!$C$2:$C$180,Sheet1!$F$2:$F$180,B24,Sheet1!$E$2:$E$180,C27)</f>
        <v>0</v>
      </c>
      <c r="E27" s="7">
        <f>D27/Sheet1!$I$9*Sheet1!$I$10</f>
        <v>0</v>
      </c>
      <c r="F27" s="485">
        <f>D27/Sheet1!$I$9*Sheet1!$I$11</f>
        <v>0</v>
      </c>
      <c r="G27" s="762"/>
      <c r="H27" s="763"/>
      <c r="J27" s="757"/>
      <c r="K27" s="764"/>
      <c r="M27" s="7">
        <f>SUMIFS(Sheet1!$N$2:$N$180,Sheet1!$Q$2:$Q$180,$K$24,Sheet1!$P$2:$P$180,L27)</f>
        <v>0</v>
      </c>
      <c r="N27" s="7">
        <f>M27/Sheet1!$T$9*Sheet1!$T$10</f>
        <v>0</v>
      </c>
      <c r="O27" s="485">
        <f>M27/Sheet1!$T$9*Sheet1!$T$11</f>
        <v>0</v>
      </c>
      <c r="P27" s="762"/>
      <c r="Q27" s="763"/>
    </row>
    <row r="28" spans="1:17">
      <c r="A28" s="757"/>
      <c r="B28" s="764"/>
      <c r="C28" s="571"/>
      <c r="D28" s="7">
        <f>SUMIFS(Sheet1!$C$2:$C$180,Sheet1!$F$2:$F$180,B24,Sheet1!$E$2:$E$180,C28)</f>
        <v>0</v>
      </c>
      <c r="E28" s="7">
        <f>D28/Sheet1!$I$9*Sheet1!$I$10</f>
        <v>0</v>
      </c>
      <c r="F28" s="485">
        <f>D28/Sheet1!$I$9*Sheet1!$I$11</f>
        <v>0</v>
      </c>
      <c r="G28" s="762"/>
      <c r="H28" s="763"/>
      <c r="J28" s="757"/>
      <c r="K28" s="764"/>
      <c r="L28" s="571"/>
      <c r="M28" s="7">
        <f>SUMIFS(Sheet1!$N$2:$N$180,Sheet1!$Q$2:$Q$180,$K$24,Sheet1!$P$2:$P$180,L28)</f>
        <v>0</v>
      </c>
      <c r="N28" s="7">
        <f>M28/Sheet1!$T$9*Sheet1!$T$10</f>
        <v>0</v>
      </c>
      <c r="O28" s="485">
        <f>M28/Sheet1!$T$9*Sheet1!$T$11</f>
        <v>0</v>
      </c>
      <c r="P28" s="762"/>
      <c r="Q28" s="763"/>
    </row>
    <row r="29" spans="1:17">
      <c r="A29" s="757"/>
      <c r="B29" s="764"/>
      <c r="C29" s="571"/>
      <c r="D29" s="7">
        <f>SUMIFS(Sheet1!$C$2:$C$180,Sheet1!$F$2:$F$180,B24,Sheet1!$E$2:$E$180,C29)</f>
        <v>0</v>
      </c>
      <c r="E29" s="7">
        <f>D29/Sheet1!$I$9*Sheet1!$I$10</f>
        <v>0</v>
      </c>
      <c r="F29" s="485">
        <f>D29/Sheet1!$I$9*Sheet1!$I$11</f>
        <v>0</v>
      </c>
      <c r="G29" s="762"/>
      <c r="H29" s="763"/>
      <c r="J29" s="757"/>
      <c r="K29" s="764"/>
      <c r="L29" s="571"/>
      <c r="M29" s="7">
        <f>SUMIFS(Sheet1!$N$2:$N$180,Sheet1!$Q$2:$Q$180,$K$24,Sheet1!$P$2:$P$180,L29)</f>
        <v>0</v>
      </c>
      <c r="N29" s="7">
        <f>M29/Sheet1!$T$9*Sheet1!$T$10</f>
        <v>0</v>
      </c>
      <c r="O29" s="485">
        <f>M29/Sheet1!$T$9*Sheet1!$T$11</f>
        <v>0</v>
      </c>
      <c r="P29" s="762"/>
      <c r="Q29" s="763"/>
    </row>
    <row r="30" spans="1:17">
      <c r="A30" s="757"/>
      <c r="B30" s="764"/>
      <c r="C30" s="571"/>
      <c r="D30" s="7">
        <f>SUMIFS(Sheet1!$C$2:$C$180,Sheet1!$F$2:$F$180,B24,Sheet1!$E$2:$E$180,C30)</f>
        <v>0</v>
      </c>
      <c r="E30" s="7">
        <f>D30/Sheet1!$I$9*Sheet1!$I$10</f>
        <v>0</v>
      </c>
      <c r="F30" s="485">
        <f>D30/Sheet1!$I$9*Sheet1!$I$11</f>
        <v>0</v>
      </c>
      <c r="G30" s="762"/>
      <c r="H30" s="763"/>
      <c r="J30" s="757"/>
      <c r="K30" s="764"/>
      <c r="L30" s="571"/>
      <c r="M30" s="7">
        <f>SUMIFS(Sheet1!$N$2:$N$180,Sheet1!$Q$2:$Q$180,$K$24,Sheet1!$P$2:$P$180,L30)</f>
        <v>0</v>
      </c>
      <c r="N30" s="7">
        <f>M30/Sheet1!$T$9*Sheet1!$T$10</f>
        <v>0</v>
      </c>
      <c r="O30" s="485">
        <f>M30/Sheet1!$T$9*Sheet1!$T$11</f>
        <v>0</v>
      </c>
      <c r="P30" s="762"/>
      <c r="Q30" s="763"/>
    </row>
    <row r="31" spans="1:17" ht="25.5">
      <c r="A31" s="757"/>
      <c r="B31" s="760" t="s">
        <v>255</v>
      </c>
      <c r="C31" s="570" t="s">
        <v>531</v>
      </c>
      <c r="D31" s="7">
        <f>SUMIFS(Sheet1!$C$2:$C$180,Sheet1!$F$2:$F$180,B31,Sheet1!$E$2:$E$180,C31)</f>
        <v>82</v>
      </c>
      <c r="E31" s="7">
        <f>D31/Sheet1!$I$9*Sheet1!$I$10</f>
        <v>3.5607621601970925</v>
      </c>
      <c r="F31" s="485">
        <f>D31/Sheet1!$I$9*Sheet1!$I$11</f>
        <v>1.8740798341834854E-3</v>
      </c>
      <c r="G31" s="758">
        <f>SUM(F31:F32)</f>
        <v>3.5881772434976488E-3</v>
      </c>
      <c r="H31" s="763"/>
      <c r="J31" s="757"/>
      <c r="K31" s="760" t="s">
        <v>255</v>
      </c>
      <c r="L31" s="570" t="s">
        <v>531</v>
      </c>
      <c r="M31" s="7">
        <f>SUMIFS(Sheet1!$N$2:$N$180,Sheet1!$Q$2:$Q$180,$K$31,Sheet1!$P$2:$P$180,L31)</f>
        <v>82</v>
      </c>
      <c r="N31" s="7">
        <f>M31/Sheet1!$T$9*Sheet1!$T$10</f>
        <v>3.5578806782388646</v>
      </c>
      <c r="O31" s="485">
        <f>M31/Sheet1!$T$9*Sheet1!$T$11</f>
        <v>1.8808861079596224E-3</v>
      </c>
      <c r="P31" s="758">
        <f>SUM(O31:O32)</f>
        <v>3.6012087676787893E-3</v>
      </c>
      <c r="Q31" s="763"/>
    </row>
    <row r="32" spans="1:17" ht="25.5">
      <c r="A32" s="757"/>
      <c r="B32" s="761"/>
      <c r="C32" s="571" t="s">
        <v>730</v>
      </c>
      <c r="D32" s="7">
        <f>SUMIFS(Sheet1!$C$2:$C$180,Sheet1!$F$2:$F$180,B31,Sheet1!$E$2:$E$180,C32)</f>
        <v>75</v>
      </c>
      <c r="E32" s="7">
        <f>D32/Sheet1!$I$9*Sheet1!$I$10</f>
        <v>3.2567946587168524</v>
      </c>
      <c r="F32" s="485">
        <f>D32/Sheet1!$I$9*Sheet1!$I$11</f>
        <v>1.7140974093141634E-3</v>
      </c>
      <c r="G32" s="759"/>
      <c r="H32" s="763"/>
      <c r="J32" s="757"/>
      <c r="K32" s="761"/>
      <c r="L32" s="571" t="s">
        <v>730</v>
      </c>
      <c r="M32" s="7">
        <f>SUMIFS(Sheet1!$N$2:$N$180,Sheet1!$Q$2:$Q$180,$K$31,Sheet1!$P$2:$P$180,L32)</f>
        <v>75</v>
      </c>
      <c r="N32" s="7">
        <f>M32/Sheet1!$T$9*Sheet1!$T$10</f>
        <v>3.2541591569257911</v>
      </c>
      <c r="O32" s="485">
        <f>M32/Sheet1!$T$9*Sheet1!$T$11</f>
        <v>1.7203226597191669E-3</v>
      </c>
      <c r="P32" s="759"/>
      <c r="Q32" s="763"/>
    </row>
    <row r="33" spans="1:17">
      <c r="A33" s="757"/>
      <c r="B33" s="764" t="s">
        <v>256</v>
      </c>
      <c r="C33" s="571" t="s">
        <v>571</v>
      </c>
      <c r="D33" s="7">
        <f>SUMIFS(Sheet1!$C$2:$C$180,Sheet1!$F$2:$F$180,B33,Sheet1!$E$2:$E$180,C33)</f>
        <v>5</v>
      </c>
      <c r="E33" s="7">
        <f>D33/Sheet1!$I$9*Sheet1!$I$10</f>
        <v>0.21711964391445687</v>
      </c>
      <c r="F33" s="485">
        <f>D33/Sheet1!$I$9*Sheet1!$I$11</f>
        <v>1.1427316062094423E-4</v>
      </c>
      <c r="G33" s="762">
        <f>SUM(F33:F35)</f>
        <v>7.9991212434660957E-4</v>
      </c>
      <c r="H33" s="763"/>
      <c r="J33" s="757"/>
      <c r="K33" s="764" t="s">
        <v>256</v>
      </c>
      <c r="L33" s="571" t="s">
        <v>571</v>
      </c>
      <c r="M33" s="7">
        <f>SUMIFS(Sheet1!$N$2:$N$180,Sheet1!$Q$2:$Q$180,$K$33,Sheet1!$P$2:$P$180,L33)</f>
        <v>5</v>
      </c>
      <c r="N33" s="7">
        <f>M33/Sheet1!$T$9*Sheet1!$T$10</f>
        <v>0.21694394379505275</v>
      </c>
      <c r="O33" s="485">
        <f>M33/Sheet1!$T$9*Sheet1!$T$11</f>
        <v>1.1468817731461112E-4</v>
      </c>
      <c r="P33" s="762">
        <f>SUM(O33:O35)</f>
        <v>8.0281724120227771E-4</v>
      </c>
      <c r="Q33" s="763"/>
    </row>
    <row r="34" spans="1:17" ht="25.5">
      <c r="A34" s="757"/>
      <c r="B34" s="764"/>
      <c r="C34" s="571" t="s">
        <v>754</v>
      </c>
      <c r="D34" s="7">
        <f>SUMIFS(Sheet1!$C$2:$C$180,Sheet1!$F$2:$F$180,B33,Sheet1!$E$2:$E$180,C34)</f>
        <v>30</v>
      </c>
      <c r="E34" s="7">
        <f>D34/Sheet1!$I$9*Sheet1!$I$10</f>
        <v>1.3027178634867411</v>
      </c>
      <c r="F34" s="485">
        <f>D34/Sheet1!$I$9*Sheet1!$I$11</f>
        <v>6.8563896372566538E-4</v>
      </c>
      <c r="G34" s="762"/>
      <c r="H34" s="763"/>
      <c r="J34" s="757"/>
      <c r="K34" s="764"/>
      <c r="L34" s="571" t="s">
        <v>754</v>
      </c>
      <c r="M34" s="7">
        <f>SUMIFS(Sheet1!$N$2:$N$180,Sheet1!$Q$2:$Q$180,$K$33,Sheet1!$P$2:$P$180,L34)</f>
        <v>30</v>
      </c>
      <c r="N34" s="7">
        <f>M34/Sheet1!$T$9*Sheet1!$T$10</f>
        <v>1.3016636627703162</v>
      </c>
      <c r="O34" s="485">
        <f>M34/Sheet1!$T$9*Sheet1!$T$11</f>
        <v>6.8812906388766664E-4</v>
      </c>
      <c r="P34" s="762"/>
      <c r="Q34" s="763"/>
    </row>
    <row r="35" spans="1:17">
      <c r="A35" s="757"/>
      <c r="B35" s="764"/>
      <c r="C35" s="571"/>
      <c r="D35" s="7">
        <f>SUMIFS(Sheet1!$C$2:$C$180,Sheet1!$F$2:$F$180,B33,Sheet1!$E$2:$E$180,C35)</f>
        <v>0</v>
      </c>
      <c r="E35" s="7">
        <f>D35/Sheet1!$I$9*Sheet1!$I$10</f>
        <v>0</v>
      </c>
      <c r="F35" s="485">
        <f>D35/Sheet1!$I$9*Sheet1!$I$11</f>
        <v>0</v>
      </c>
      <c r="G35" s="762"/>
      <c r="H35" s="763"/>
      <c r="J35" s="757"/>
      <c r="K35" s="764"/>
      <c r="L35" s="571"/>
      <c r="M35" s="7">
        <f>SUMIFS(Sheet1!$N$2:$N$180,Sheet1!$Q$2:$Q$180,$K$33,Sheet1!$P$2:$P$180,L35)</f>
        <v>0</v>
      </c>
      <c r="N35" s="7">
        <f>M35/Sheet1!$T$9*Sheet1!$T$10</f>
        <v>0</v>
      </c>
      <c r="O35" s="485">
        <f>M35/Sheet1!$T$9*Sheet1!$T$11</f>
        <v>0</v>
      </c>
      <c r="P35" s="762"/>
      <c r="Q35" s="763"/>
    </row>
    <row r="36" spans="1:17" ht="25.5">
      <c r="A36" s="757"/>
      <c r="B36" s="760" t="s">
        <v>257</v>
      </c>
      <c r="C36" s="571" t="s">
        <v>692</v>
      </c>
      <c r="D36" s="7">
        <f>SUMIFS(Sheet1!$C$2:$C$180,Sheet1!$F$2:$F$180,B36,Sheet1!$E$2:$E$180,C36)</f>
        <v>10</v>
      </c>
      <c r="E36" s="7">
        <f>D36/Sheet1!$I$9*Sheet1!$I$10</f>
        <v>0.43423928782891374</v>
      </c>
      <c r="F36" s="485">
        <f>D36/Sheet1!$I$9*Sheet1!$I$11</f>
        <v>2.2854632124188847E-4</v>
      </c>
      <c r="G36" s="758">
        <f>SUM(F36:F37)</f>
        <v>2.2854632124188847E-4</v>
      </c>
      <c r="H36" s="763"/>
      <c r="J36" s="757"/>
      <c r="K36" s="760" t="s">
        <v>257</v>
      </c>
      <c r="L36" s="571" t="s">
        <v>692</v>
      </c>
      <c r="M36" s="7">
        <f>SUMIFS(Sheet1!$N$2:$N$180,Sheet1!$Q$2:$Q$180,$K$36,Sheet1!$P$2:$P$180,L36)</f>
        <v>10</v>
      </c>
      <c r="N36" s="7">
        <f>M36/Sheet1!$T$9*Sheet1!$T$10</f>
        <v>0.43388788759010549</v>
      </c>
      <c r="O36" s="485">
        <f>M36/Sheet1!$T$9*Sheet1!$T$11</f>
        <v>2.2937635462922225E-4</v>
      </c>
      <c r="P36" s="758">
        <f>SUM(O36:O37)</f>
        <v>2.2937635462922225E-4</v>
      </c>
      <c r="Q36" s="763"/>
    </row>
    <row r="37" spans="1:17">
      <c r="A37" s="757"/>
      <c r="B37" s="761"/>
      <c r="C37" s="571"/>
      <c r="D37" s="7">
        <f>SUMIFS(Sheet1!$C$2:$C$180,Sheet1!$F$2:$F$180,B36,Sheet1!$E$2:$E$180,C37)</f>
        <v>0</v>
      </c>
      <c r="E37" s="7">
        <f>D37/Sheet1!$I$9*Sheet1!$I$10</f>
        <v>0</v>
      </c>
      <c r="F37" s="485">
        <f>D37/Sheet1!$I$9*Sheet1!$I$11</f>
        <v>0</v>
      </c>
      <c r="G37" s="759"/>
      <c r="H37" s="763"/>
      <c r="J37" s="757"/>
      <c r="K37" s="761"/>
      <c r="L37" s="571"/>
      <c r="M37" s="7">
        <f>SUMIFS(Sheet1!$N$2:$N$180,Sheet1!$Q$2:$Q$180,$K$36,Sheet1!$P$2:$P$180,L37)</f>
        <v>0</v>
      </c>
      <c r="N37" s="7">
        <f>M37/Sheet1!$T$9*Sheet1!$T$10</f>
        <v>0</v>
      </c>
      <c r="O37" s="485">
        <f>M37/Sheet1!$T$9*Sheet1!$T$11</f>
        <v>0</v>
      </c>
      <c r="P37" s="759"/>
      <c r="Q37" s="763"/>
    </row>
    <row r="38" spans="1:17">
      <c r="A38" s="757" t="s">
        <v>394</v>
      </c>
      <c r="B38" s="760" t="s">
        <v>258</v>
      </c>
      <c r="C38" s="571"/>
      <c r="D38" s="7">
        <f>SUMIFS(Sheet1!$C$2:$C$180,Sheet1!$F$2:$F$180,B38,Sheet1!$E$2:$E$180,C38)</f>
        <v>0</v>
      </c>
      <c r="E38" s="7">
        <f>D38/Sheet1!$I$9*Sheet1!$I$10</f>
        <v>0</v>
      </c>
      <c r="F38" s="485">
        <f>D38/Sheet1!$I$9*Sheet1!$I$11</f>
        <v>0</v>
      </c>
      <c r="G38" s="758">
        <f>SUM(F38:F39)</f>
        <v>0</v>
      </c>
      <c r="H38" s="754">
        <f>SUM(G38:G39)</f>
        <v>0</v>
      </c>
      <c r="J38" s="757" t="s">
        <v>394</v>
      </c>
      <c r="K38" s="760" t="s">
        <v>258</v>
      </c>
      <c r="L38" s="571"/>
      <c r="M38" s="7">
        <f>SUMIFS(Sheet1!$N$2:$N$180,Sheet1!$Q$2:$Q$180,K38,Sheet1!$P$2:$P$180,L38)</f>
        <v>0</v>
      </c>
      <c r="N38" s="7">
        <f>M38/Sheet1!$T$9*Sheet1!$T$10</f>
        <v>0</v>
      </c>
      <c r="O38" s="485">
        <f>M38/Sheet1!$T$9*Sheet1!$T$11</f>
        <v>0</v>
      </c>
      <c r="P38" s="758">
        <f>SUM(O38:O39)</f>
        <v>0</v>
      </c>
      <c r="Q38" s="754">
        <f>SUM(P38:P39)</f>
        <v>0</v>
      </c>
    </row>
    <row r="39" spans="1:17">
      <c r="A39" s="757"/>
      <c r="B39" s="761"/>
      <c r="C39" s="574"/>
      <c r="D39" s="7">
        <f>SUMIFS(Sheet1!$C$2:$C$180,Sheet1!$F$2:$F$180,B38,Sheet1!$E$2:$E$180,C39)</f>
        <v>0</v>
      </c>
      <c r="E39" s="7">
        <f>D39/Sheet1!$I$9*Sheet1!$I$10</f>
        <v>0</v>
      </c>
      <c r="F39" s="485">
        <f>D39/Sheet1!$I$9*Sheet1!$I$11</f>
        <v>0</v>
      </c>
      <c r="G39" s="759"/>
      <c r="H39" s="755"/>
      <c r="J39" s="757"/>
      <c r="K39" s="761"/>
      <c r="L39" s="574"/>
      <c r="M39" s="7">
        <f>SUMIFS(Sheet1!$N$2:$N$180,Sheet1!$Q$2:$Q$180,K38,Sheet1!$P$2:$P$180,L39)</f>
        <v>0</v>
      </c>
      <c r="N39" s="7">
        <f>M39/Sheet1!$T$9*Sheet1!$T$10</f>
        <v>0</v>
      </c>
      <c r="O39" s="485">
        <f>M39/Sheet1!$T$9*Sheet1!$T$11</f>
        <v>0</v>
      </c>
      <c r="P39" s="759"/>
      <c r="Q39" s="755"/>
    </row>
    <row r="40" spans="1:17" ht="15">
      <c r="A40" s="575"/>
      <c r="B40" s="756" t="s">
        <v>3</v>
      </c>
      <c r="C40" s="756"/>
      <c r="D40" s="356">
        <f>SUM(D4:D39)</f>
        <v>2147</v>
      </c>
      <c r="E40" s="356">
        <f>SUM(E4:E39)</f>
        <v>166.52258954228103</v>
      </c>
      <c r="F40" s="483">
        <f>SUM(F4:F39)</f>
        <v>8.7643210345711139E-2</v>
      </c>
      <c r="G40" s="483">
        <f>SUM(G4:G39)</f>
        <v>8.7643210345711153E-2</v>
      </c>
      <c r="H40" s="483">
        <f>SUM(H4:H39)</f>
        <v>8.7643210345711139E-2</v>
      </c>
      <c r="J40" s="575"/>
      <c r="K40" s="756" t="s">
        <v>3</v>
      </c>
      <c r="L40" s="756"/>
      <c r="M40" s="356">
        <f>SUM(M4:M39)</f>
        <v>1872</v>
      </c>
      <c r="N40" s="356">
        <f>SUM(N4:N39)</f>
        <v>158.11514790616982</v>
      </c>
      <c r="O40" s="483">
        <f>SUM(O4:O39)</f>
        <v>8.3588127891322597E-2</v>
      </c>
      <c r="P40" s="483">
        <f>SUM(P4:P39)</f>
        <v>8.3588127891322597E-2</v>
      </c>
      <c r="Q40" s="483">
        <f>SUM(Q4:Q39)</f>
        <v>8.3588127891322597E-2</v>
      </c>
    </row>
    <row r="41" spans="1:17" ht="15">
      <c r="A41" s="575"/>
      <c r="B41" s="756" t="s">
        <v>2</v>
      </c>
      <c r="C41" s="756"/>
      <c r="D41" s="756"/>
      <c r="E41" s="756"/>
      <c r="F41" s="576">
        <f>+Efficiency1!X157</f>
        <v>0.91235678965428924</v>
      </c>
      <c r="G41" s="576">
        <f>+F41</f>
        <v>0.91235678965428924</v>
      </c>
      <c r="H41" s="576">
        <f>+G41</f>
        <v>0.91235678965428924</v>
      </c>
      <c r="J41" s="575"/>
      <c r="K41" s="756" t="s">
        <v>2</v>
      </c>
      <c r="L41" s="756"/>
      <c r="M41" s="756"/>
      <c r="N41" s="756"/>
      <c r="O41" s="576">
        <f>+Efficiency2!X157</f>
        <v>0.91641187210867792</v>
      </c>
      <c r="P41" s="576">
        <f>+O41</f>
        <v>0.91641187210867792</v>
      </c>
      <c r="Q41" s="576">
        <f>+P41</f>
        <v>0.91641187210867792</v>
      </c>
    </row>
    <row r="42" spans="1:17" ht="15">
      <c r="A42" s="575"/>
      <c r="B42" s="756" t="s">
        <v>60</v>
      </c>
      <c r="C42" s="756"/>
      <c r="D42" s="756"/>
      <c r="E42" s="756"/>
      <c r="F42" s="486">
        <f>SUM(F40:F41)</f>
        <v>1.0000000000000004</v>
      </c>
      <c r="G42" s="486">
        <f>SUM(G40:G41)</f>
        <v>1.0000000000000004</v>
      </c>
      <c r="H42" s="568">
        <f>SUM(H40:H41)</f>
        <v>1.0000000000000004</v>
      </c>
      <c r="J42" s="575"/>
      <c r="K42" s="756" t="s">
        <v>60</v>
      </c>
      <c r="L42" s="756"/>
      <c r="M42" s="756"/>
      <c r="N42" s="756"/>
      <c r="O42" s="486">
        <f>SUM(O40:O41)</f>
        <v>1.0000000000000004</v>
      </c>
      <c r="P42" s="486">
        <f>SUM(P40:P41)</f>
        <v>1.0000000000000004</v>
      </c>
      <c r="Q42" s="568">
        <f>SUM(Q40:Q41)</f>
        <v>1.0000000000000004</v>
      </c>
    </row>
  </sheetData>
  <mergeCells count="66">
    <mergeCell ref="L2:L3"/>
    <mergeCell ref="A2:A3"/>
    <mergeCell ref="B2:B3"/>
    <mergeCell ref="C2:C3"/>
    <mergeCell ref="J2:J3"/>
    <mergeCell ref="K2:K3"/>
    <mergeCell ref="A4:A11"/>
    <mergeCell ref="H4:H11"/>
    <mergeCell ref="J4:J11"/>
    <mergeCell ref="Q4:Q11"/>
    <mergeCell ref="B6:B7"/>
    <mergeCell ref="K6:K7"/>
    <mergeCell ref="B8:B9"/>
    <mergeCell ref="K8:K9"/>
    <mergeCell ref="B10:B11"/>
    <mergeCell ref="K10:K11"/>
    <mergeCell ref="Q12:Q13"/>
    <mergeCell ref="A14:A23"/>
    <mergeCell ref="H14:H23"/>
    <mergeCell ref="J14:J23"/>
    <mergeCell ref="Q14:Q23"/>
    <mergeCell ref="B16:B17"/>
    <mergeCell ref="G16:G17"/>
    <mergeCell ref="K16:K17"/>
    <mergeCell ref="P16:P17"/>
    <mergeCell ref="B19:B23"/>
    <mergeCell ref="G19:G23"/>
    <mergeCell ref="K19:K23"/>
    <mergeCell ref="P19:P23"/>
    <mergeCell ref="A24:A37"/>
    <mergeCell ref="A38:A39"/>
    <mergeCell ref="A12:A13"/>
    <mergeCell ref="H12:H13"/>
    <mergeCell ref="J12:J13"/>
    <mergeCell ref="Q24:Q37"/>
    <mergeCell ref="B31:B32"/>
    <mergeCell ref="G31:G32"/>
    <mergeCell ref="K31:K32"/>
    <mergeCell ref="P31:P32"/>
    <mergeCell ref="B33:B35"/>
    <mergeCell ref="G33:G35"/>
    <mergeCell ref="K33:K35"/>
    <mergeCell ref="P33:P35"/>
    <mergeCell ref="K24:K30"/>
    <mergeCell ref="K36:K37"/>
    <mergeCell ref="B24:B30"/>
    <mergeCell ref="G24:G30"/>
    <mergeCell ref="H24:H37"/>
    <mergeCell ref="B36:B37"/>
    <mergeCell ref="G36:G37"/>
    <mergeCell ref="B42:E42"/>
    <mergeCell ref="K42:N42"/>
    <mergeCell ref="P36:P37"/>
    <mergeCell ref="B38:B39"/>
    <mergeCell ref="G38:G39"/>
    <mergeCell ref="H38:H39"/>
    <mergeCell ref="K38:K39"/>
    <mergeCell ref="P38:P39"/>
    <mergeCell ref="J24:J37"/>
    <mergeCell ref="P24:P30"/>
    <mergeCell ref="Q38:Q39"/>
    <mergeCell ref="B40:C40"/>
    <mergeCell ref="K40:L40"/>
    <mergeCell ref="B41:E41"/>
    <mergeCell ref="K41:N41"/>
    <mergeCell ref="J38:J39"/>
  </mergeCells>
  <conditionalFormatting sqref="D4:D39">
    <cfRule type="cellIs" dxfId="5" priority="5" operator="between">
      <formula>180</formula>
      <formula>360</formula>
    </cfRule>
    <cfRule type="cellIs" dxfId="4" priority="6" operator="greaterThan">
      <formula>360</formula>
    </cfRule>
  </conditionalFormatting>
  <conditionalFormatting sqref="M5:M39">
    <cfRule type="cellIs" dxfId="3" priority="3" operator="between">
      <formula>180</formula>
      <formula>360</formula>
    </cfRule>
    <cfRule type="cellIs" dxfId="2" priority="4" operator="greaterThan">
      <formula>360</formula>
    </cfRule>
  </conditionalFormatting>
  <conditionalFormatting sqref="M4:M39">
    <cfRule type="cellIs" dxfId="1" priority="1" operator="between">
      <formula>180</formula>
      <formula>360</formula>
    </cfRule>
    <cfRule type="cellIs" dxfId="0" priority="2" operator="greaterThan">
      <formula>360</formula>
    </cfRule>
  </conditionalFormatting>
  <pageMargins left="0" right="0.31496062992125984" top="0.3543307086614173" bottom="0.3543307086614173" header="0.31496062992125984" footer="0.31496062992125984"/>
  <pageSetup paperSize="9" scale="34" fitToHeight="0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R61"/>
  <sheetViews>
    <sheetView zoomScale="80" zoomScaleNormal="80" workbookViewId="0">
      <selection activeCell="A7" sqref="A7:A3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9.7109375" style="154" customWidth="1"/>
    <col min="11" max="11" width="12.5703125" style="154" bestFit="1" customWidth="1"/>
    <col min="12" max="12" width="8.28515625" style="154" customWidth="1"/>
    <col min="13" max="13" width="14.7109375" style="154" customWidth="1"/>
    <col min="14" max="16384" width="9.140625" style="154"/>
  </cols>
  <sheetData>
    <row r="1" spans="1:18" ht="15.75">
      <c r="A1" s="153"/>
    </row>
    <row r="2" spans="1:18" ht="15.75">
      <c r="A2" s="153" t="s">
        <v>175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30</v>
      </c>
      <c r="H4" s="159" t="str">
        <f>+'1'!H4</f>
        <v>.06.24</v>
      </c>
    </row>
    <row r="5" spans="1:18" ht="13.5" thickBot="1">
      <c r="C5" s="160"/>
      <c r="D5" s="160"/>
    </row>
    <row r="6" spans="1:18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420+0+388</f>
        <v>808</v>
      </c>
    </row>
    <row r="7" spans="1:18" ht="13.5" customHeight="1" thickBot="1">
      <c r="A7" s="789" t="s">
        <v>418</v>
      </c>
      <c r="B7" s="220" t="s">
        <v>658</v>
      </c>
      <c r="C7" s="221">
        <v>21956</v>
      </c>
      <c r="D7" s="222"/>
      <c r="E7" s="223"/>
      <c r="F7" s="233"/>
      <c r="G7" s="234" t="s">
        <v>13</v>
      </c>
      <c r="H7" s="235" t="s">
        <v>397</v>
      </c>
      <c r="I7" s="792" t="s">
        <v>751</v>
      </c>
      <c r="J7" s="219" t="str">
        <f>+'29'!J7</f>
        <v>TW 35,5 RC HW</v>
      </c>
      <c r="K7" s="243"/>
      <c r="L7" s="247"/>
      <c r="M7" s="122">
        <f>+K7+'29'!M7+L7</f>
        <v>65500</v>
      </c>
    </row>
    <row r="8" spans="1:18" ht="13.5" thickBot="1">
      <c r="A8" s="790"/>
      <c r="B8" s="220"/>
      <c r="C8" s="221"/>
      <c r="D8" s="222"/>
      <c r="E8" s="224"/>
      <c r="F8" s="236">
        <v>3</v>
      </c>
      <c r="G8" s="577" t="s">
        <v>13</v>
      </c>
      <c r="H8" s="235" t="s">
        <v>396</v>
      </c>
      <c r="I8" s="793"/>
      <c r="J8" s="219" t="str">
        <f>+'29'!J8</f>
        <v>TW 34 RC HW</v>
      </c>
      <c r="K8" s="244"/>
      <c r="L8" s="244"/>
      <c r="M8" s="122">
        <f>+K8+'29'!M8+L8</f>
        <v>23452</v>
      </c>
      <c r="N8" s="154">
        <v>500</v>
      </c>
      <c r="O8" s="154">
        <f>+N8-N8*0.12</f>
        <v>440</v>
      </c>
      <c r="P8" s="154">
        <f>180+26</f>
        <v>206</v>
      </c>
      <c r="Q8" s="154">
        <f>+N8*P8</f>
        <v>103000</v>
      </c>
      <c r="R8" s="154">
        <f>+O8*P8</f>
        <v>90640</v>
      </c>
    </row>
    <row r="9" spans="1:18" ht="13.5" thickBot="1">
      <c r="A9" s="790"/>
      <c r="B9" s="220"/>
      <c r="C9" s="221"/>
      <c r="D9" s="222"/>
      <c r="E9" s="225"/>
      <c r="F9" s="233">
        <v>2</v>
      </c>
      <c r="G9" s="577" t="s">
        <v>13</v>
      </c>
      <c r="H9" s="238" t="s">
        <v>226</v>
      </c>
      <c r="I9" s="793"/>
      <c r="J9" s="219" t="str">
        <f>+'29'!J9</f>
        <v>KTW 17 RC HW</v>
      </c>
      <c r="K9" s="244"/>
      <c r="L9" s="244"/>
      <c r="M9" s="122">
        <f>+K9+'29'!M9+L9</f>
        <v>17635</v>
      </c>
      <c r="N9" s="154">
        <v>510</v>
      </c>
      <c r="O9" s="154">
        <f>+N9-N9*0.12</f>
        <v>448.8</v>
      </c>
      <c r="P9" s="154">
        <f>58-26</f>
        <v>32</v>
      </c>
      <c r="Q9" s="154">
        <f>+N9*P9</f>
        <v>16320</v>
      </c>
      <c r="R9" s="154">
        <f>+O9*P9</f>
        <v>14361.6</v>
      </c>
    </row>
    <row r="10" spans="1:18" ht="13.5" thickBot="1">
      <c r="A10" s="790"/>
      <c r="B10" s="220"/>
      <c r="C10" s="221"/>
      <c r="D10" s="222"/>
      <c r="E10" s="224"/>
      <c r="F10" s="233"/>
      <c r="G10" s="577"/>
      <c r="H10" s="238" t="s">
        <v>736</v>
      </c>
      <c r="I10" s="793"/>
      <c r="J10" s="219" t="str">
        <f>+'29'!J10</f>
        <v>TW 31,5 RC HW</v>
      </c>
      <c r="K10" s="244"/>
      <c r="L10" s="244"/>
      <c r="M10" s="122">
        <f>+K10+'29'!M10+L10</f>
        <v>33149</v>
      </c>
      <c r="N10" s="154">
        <v>515</v>
      </c>
      <c r="O10" s="154">
        <f>+N10-N10*0.12</f>
        <v>453.2</v>
      </c>
      <c r="P10" s="154">
        <f>2+20</f>
        <v>22</v>
      </c>
      <c r="Q10" s="154">
        <f>+N10*P10</f>
        <v>11330</v>
      </c>
      <c r="R10" s="154">
        <f>+O10*P10</f>
        <v>9970.4</v>
      </c>
    </row>
    <row r="11" spans="1:18" ht="13.5" thickBot="1">
      <c r="A11" s="790"/>
      <c r="B11" s="220"/>
      <c r="C11" s="221"/>
      <c r="D11" s="222"/>
      <c r="E11" s="224"/>
      <c r="F11" s="233"/>
      <c r="G11" s="237"/>
      <c r="H11" s="238" t="s">
        <v>742</v>
      </c>
      <c r="I11" s="793"/>
      <c r="J11" s="219" t="str">
        <f>+'29'!J11</f>
        <v>N 18 RC BR</v>
      </c>
      <c r="K11" s="244"/>
      <c r="L11" s="244"/>
      <c r="M11" s="122">
        <f>+K11+'29'!M11+L11</f>
        <v>18436</v>
      </c>
      <c r="N11" s="154">
        <v>520</v>
      </c>
      <c r="O11" s="154">
        <f>+N11-N11*0.12</f>
        <v>457.6</v>
      </c>
      <c r="P11" s="154">
        <f>40+180</f>
        <v>220</v>
      </c>
      <c r="Q11" s="154">
        <f>+N11*P11</f>
        <v>114400</v>
      </c>
      <c r="R11" s="154">
        <f>+O11*P11</f>
        <v>100672</v>
      </c>
    </row>
    <row r="12" spans="1:18" ht="13.5" thickBot="1">
      <c r="A12" s="790"/>
      <c r="B12" s="220"/>
      <c r="C12" s="221"/>
      <c r="D12" s="222"/>
      <c r="E12" s="224"/>
      <c r="F12" s="233"/>
      <c r="G12" s="237"/>
      <c r="H12" s="238" t="s">
        <v>743</v>
      </c>
      <c r="I12" s="793"/>
      <c r="J12" s="219" t="str">
        <f>+'29'!J12</f>
        <v>N 15,5 RC BR</v>
      </c>
      <c r="K12" s="244"/>
      <c r="L12" s="244"/>
      <c r="M12" s="122">
        <f>+K12+'29'!M12+L12</f>
        <v>268930</v>
      </c>
      <c r="P12" s="154">
        <f>SUM(P8:P11)</f>
        <v>480</v>
      </c>
      <c r="Q12" s="154">
        <f t="shared" ref="Q12:R12" si="0">SUM(Q8:Q11)</f>
        <v>245050</v>
      </c>
      <c r="R12" s="154">
        <f t="shared" si="0"/>
        <v>215644</v>
      </c>
    </row>
    <row r="13" spans="1:18" ht="13.5" thickBot="1">
      <c r="A13" s="790"/>
      <c r="B13" s="220"/>
      <c r="C13" s="221"/>
      <c r="D13" s="221"/>
      <c r="E13" s="224"/>
      <c r="F13" s="233"/>
      <c r="G13" s="237"/>
      <c r="H13" s="238" t="s">
        <v>744</v>
      </c>
      <c r="I13" s="794"/>
      <c r="J13" s="219" t="str">
        <f>+'29'!J13</f>
        <v>N 16 RC BR</v>
      </c>
      <c r="K13" s="244"/>
      <c r="L13" s="244"/>
      <c r="M13" s="122">
        <f>+K13+'29'!M13+L13</f>
        <v>19427</v>
      </c>
      <c r="Q13" s="154">
        <f>+Q12/P12</f>
        <v>510.52083333333331</v>
      </c>
      <c r="R13" s="154">
        <f>+R12/P12</f>
        <v>449.25833333333333</v>
      </c>
    </row>
    <row r="14" spans="1:18" ht="13.5" thickBot="1">
      <c r="A14" s="791"/>
      <c r="B14" s="170" t="s">
        <v>3</v>
      </c>
      <c r="C14" s="104">
        <f>SUM(C7:C13)</f>
        <v>21956</v>
      </c>
      <c r="D14" s="116">
        <f>SUM(D7:D13)</f>
        <v>0</v>
      </c>
      <c r="E14" s="117">
        <f>SUM(E5:E13)</f>
        <v>0</v>
      </c>
      <c r="F14" s="121">
        <f>SUM(F7:F13)</f>
        <v>5</v>
      </c>
      <c r="G14" s="164"/>
      <c r="H14" s="171"/>
      <c r="I14" s="172"/>
      <c r="J14" s="219" t="str">
        <f>+'29'!J14</f>
        <v>N 16,5 RC BR</v>
      </c>
      <c r="K14" s="244"/>
      <c r="L14" s="244"/>
      <c r="M14" s="122">
        <f>+K14+'29'!M14+L14</f>
        <v>7890</v>
      </c>
    </row>
    <row r="15" spans="1:18" ht="13.5" customHeight="1" thickBot="1">
      <c r="A15" s="789" t="s">
        <v>416</v>
      </c>
      <c r="B15" s="170"/>
      <c r="C15" s="118">
        <f>C14/($C$23+$D$23+$E$23)</f>
        <v>0.99972680083781074</v>
      </c>
      <c r="D15" s="119">
        <f>D14/($C$23+$D$23+$E$23)</f>
        <v>0</v>
      </c>
      <c r="E15" s="120">
        <f>E14/($C$23+$D$23+$E$23)</f>
        <v>0</v>
      </c>
      <c r="F15" s="233"/>
      <c r="G15" s="234" t="s">
        <v>13</v>
      </c>
      <c r="H15" s="235" t="s">
        <v>397</v>
      </c>
      <c r="I15" s="792" t="s">
        <v>445</v>
      </c>
      <c r="J15" s="219" t="str">
        <f>+'29'!J15</f>
        <v>N 17 RC BR</v>
      </c>
      <c r="K15" s="244"/>
      <c r="L15" s="244"/>
      <c r="M15" s="122">
        <f>+K15+'29'!M15+L15</f>
        <v>87968</v>
      </c>
    </row>
    <row r="16" spans="1:18" ht="13.5" thickBot="1">
      <c r="A16" s="795"/>
      <c r="B16" s="226" t="s">
        <v>658</v>
      </c>
      <c r="C16" s="227">
        <v>21962</v>
      </c>
      <c r="D16" s="228"/>
      <c r="E16" s="229"/>
      <c r="F16" s="233">
        <v>3</v>
      </c>
      <c r="G16" s="577" t="s">
        <v>13</v>
      </c>
      <c r="H16" s="235" t="s">
        <v>419</v>
      </c>
      <c r="I16" s="793"/>
      <c r="J16" s="219" t="str">
        <f>+'29'!J16</f>
        <v>N 19 RC BR</v>
      </c>
      <c r="K16" s="234"/>
      <c r="L16" s="234"/>
      <c r="M16" s="122">
        <f>+K16+'29'!M16+L16</f>
        <v>117363</v>
      </c>
    </row>
    <row r="17" spans="1:14" ht="13.5" thickBot="1">
      <c r="A17" s="795"/>
      <c r="B17" s="220"/>
      <c r="C17" s="221"/>
      <c r="D17" s="222"/>
      <c r="E17" s="230"/>
      <c r="F17" s="233">
        <v>2</v>
      </c>
      <c r="G17" s="577" t="s">
        <v>13</v>
      </c>
      <c r="H17" s="238" t="s">
        <v>226</v>
      </c>
      <c r="I17" s="793"/>
      <c r="J17" s="219" t="str">
        <f>+'29'!J17</f>
        <v>N 20 RC BR</v>
      </c>
      <c r="K17" s="234"/>
      <c r="L17" s="234"/>
      <c r="M17" s="122">
        <f>+K17+'29'!M17+L17</f>
        <v>49672</v>
      </c>
    </row>
    <row r="18" spans="1:14" ht="13.5" thickBot="1">
      <c r="A18" s="795"/>
      <c r="B18" s="220"/>
      <c r="C18" s="221"/>
      <c r="D18" s="222"/>
      <c r="E18" s="230"/>
      <c r="F18" s="233"/>
      <c r="G18" s="577"/>
      <c r="H18" s="238" t="s">
        <v>746</v>
      </c>
      <c r="I18" s="793"/>
      <c r="J18" s="219" t="str">
        <f>+'29'!J18</f>
        <v>N 17,5 RC BR</v>
      </c>
      <c r="K18" s="244"/>
      <c r="L18" s="244"/>
      <c r="M18" s="122">
        <f>+K18+'29'!M18+L18</f>
        <v>74908</v>
      </c>
    </row>
    <row r="19" spans="1:14" ht="26.25" thickBot="1">
      <c r="A19" s="795"/>
      <c r="B19" s="220"/>
      <c r="C19" s="221"/>
      <c r="D19" s="222"/>
      <c r="E19" s="230" t="s">
        <v>753</v>
      </c>
      <c r="F19" s="240">
        <v>30</v>
      </c>
      <c r="G19" s="237" t="s">
        <v>71</v>
      </c>
      <c r="H19" s="238" t="s">
        <v>745</v>
      </c>
      <c r="I19" s="793"/>
      <c r="J19" s="219" t="str">
        <f>+'29'!J19</f>
        <v>TW 19 RC BR</v>
      </c>
      <c r="K19" s="244"/>
      <c r="L19" s="244"/>
      <c r="M19" s="122">
        <f>+K19+'29'!M19+L19</f>
        <v>64493</v>
      </c>
    </row>
    <row r="20" spans="1:14" ht="13.5" thickBot="1">
      <c r="A20" s="795"/>
      <c r="B20" s="220"/>
      <c r="C20" s="221"/>
      <c r="D20" s="222"/>
      <c r="E20" s="230"/>
      <c r="F20" s="233"/>
      <c r="G20" s="237"/>
      <c r="H20" s="238"/>
      <c r="I20" s="793"/>
      <c r="J20" s="219" t="str">
        <f>+'29'!J20</f>
        <v>TW 21 RC BR</v>
      </c>
      <c r="K20" s="245"/>
      <c r="L20" s="245"/>
      <c r="M20" s="122">
        <f>+K20+'29'!M20+L20</f>
        <v>15738</v>
      </c>
    </row>
    <row r="21" spans="1:14" ht="13.5" thickBot="1">
      <c r="A21" s="795"/>
      <c r="B21" s="220"/>
      <c r="C21" s="221"/>
      <c r="D21" s="222"/>
      <c r="E21" s="230"/>
      <c r="F21" s="236"/>
      <c r="G21" s="237"/>
      <c r="H21" s="238"/>
      <c r="I21" s="793"/>
      <c r="J21" s="219" t="str">
        <f>+'29'!J21</f>
        <v>N 25 RC BR</v>
      </c>
      <c r="K21" s="244"/>
      <c r="L21" s="244"/>
      <c r="M21" s="122">
        <f>+K21+'29'!M21+L21</f>
        <v>45618</v>
      </c>
    </row>
    <row r="22" spans="1:14" ht="13.5" thickBot="1">
      <c r="A22" s="795"/>
      <c r="B22" s="220"/>
      <c r="C22" s="221"/>
      <c r="D22" s="222"/>
      <c r="E22" s="230"/>
      <c r="F22" s="241"/>
      <c r="G22" s="237"/>
      <c r="H22" s="238"/>
      <c r="I22" s="794"/>
      <c r="J22" s="219" t="str">
        <f>+'29'!J22</f>
        <v>TW 36 RC BR</v>
      </c>
      <c r="K22" s="244"/>
      <c r="L22" s="244"/>
      <c r="M22" s="122">
        <f>+K22+'29'!M22+L22</f>
        <v>133494</v>
      </c>
    </row>
    <row r="23" spans="1:14" ht="13.5" thickBot="1">
      <c r="A23" s="796"/>
      <c r="B23" s="173" t="s">
        <v>3</v>
      </c>
      <c r="C23" s="105">
        <f>SUM(C16:C22)</f>
        <v>21962</v>
      </c>
      <c r="D23" s="116">
        <f>SUM(D16:D22)</f>
        <v>0</v>
      </c>
      <c r="E23" s="117">
        <f>SUM(E18:E22)</f>
        <v>0</v>
      </c>
      <c r="F23" s="121">
        <f>SUM(F15:F22)</f>
        <v>35</v>
      </c>
      <c r="G23" s="164"/>
      <c r="H23" s="171"/>
      <c r="I23" s="174"/>
      <c r="J23" s="219" t="str">
        <f>+'29'!J23</f>
        <v>TW 37,5 RC BR</v>
      </c>
      <c r="K23" s="244"/>
      <c r="L23" s="244"/>
      <c r="M23" s="122">
        <f>+K23+'29'!M23+L23</f>
        <v>73781</v>
      </c>
    </row>
    <row r="24" spans="1:14" ht="13.5" customHeight="1" thickBot="1">
      <c r="A24" s="789" t="s">
        <v>417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41"/>
      <c r="G24" s="234" t="s">
        <v>13</v>
      </c>
      <c r="H24" s="235" t="s">
        <v>397</v>
      </c>
      <c r="I24" s="792" t="s">
        <v>445</v>
      </c>
      <c r="J24" s="219" t="str">
        <f>+'29'!J24</f>
        <v>TW 38 RC BR</v>
      </c>
      <c r="K24" s="244"/>
      <c r="L24" s="244"/>
      <c r="M24" s="122">
        <f>+K24+'29'!M24+L24</f>
        <v>60216</v>
      </c>
    </row>
    <row r="25" spans="1:14" ht="13.5" thickBot="1">
      <c r="A25" s="797"/>
      <c r="B25" s="226" t="s">
        <v>658</v>
      </c>
      <c r="C25" s="231">
        <v>22337</v>
      </c>
      <c r="D25" s="222"/>
      <c r="E25" s="230"/>
      <c r="F25" s="236">
        <v>5</v>
      </c>
      <c r="G25" s="577" t="s">
        <v>13</v>
      </c>
      <c r="H25" s="235" t="s">
        <v>396</v>
      </c>
      <c r="I25" s="793"/>
      <c r="J25" s="219" t="str">
        <f>+'29'!J25</f>
        <v>TW 35 RC BR</v>
      </c>
      <c r="K25" s="244"/>
      <c r="L25" s="244"/>
      <c r="M25" s="122">
        <f>+K25+'29'!M25+L25</f>
        <v>69433</v>
      </c>
    </row>
    <row r="26" spans="1:14" ht="13.5" thickBot="1">
      <c r="A26" s="797"/>
      <c r="B26" s="220"/>
      <c r="C26" s="231"/>
      <c r="D26" s="222"/>
      <c r="E26" s="232"/>
      <c r="F26" s="236">
        <v>5</v>
      </c>
      <c r="G26" s="577" t="s">
        <v>13</v>
      </c>
      <c r="H26" s="238" t="s">
        <v>226</v>
      </c>
      <c r="I26" s="793"/>
      <c r="J26" s="219" t="str">
        <f>+'29'!J26</f>
        <v>TW 34 RC BR</v>
      </c>
      <c r="K26" s="244">
        <f>+C34</f>
        <v>66255</v>
      </c>
      <c r="L26" s="244"/>
      <c r="M26" s="122">
        <f>+K26+'29'!M26+L26</f>
        <v>175303</v>
      </c>
    </row>
    <row r="27" spans="1:14" ht="13.5" thickBot="1">
      <c r="A27" s="797"/>
      <c r="B27" s="220"/>
      <c r="C27" s="221"/>
      <c r="D27" s="222"/>
      <c r="E27" s="230"/>
      <c r="F27" s="236"/>
      <c r="G27" s="577"/>
      <c r="H27" s="238" t="s">
        <v>746</v>
      </c>
      <c r="I27" s="793"/>
      <c r="J27" s="219" t="str">
        <f>+'29'!J27</f>
        <v>TW 33,5 RC BR</v>
      </c>
      <c r="K27" s="244"/>
      <c r="L27" s="244"/>
      <c r="M27" s="122">
        <f>+K27+'29'!M27+L27</f>
        <v>42079</v>
      </c>
    </row>
    <row r="28" spans="1:14" ht="13.5" thickBot="1">
      <c r="A28" s="797"/>
      <c r="B28" s="220"/>
      <c r="C28" s="221"/>
      <c r="D28" s="222"/>
      <c r="E28" s="230"/>
      <c r="F28" s="236">
        <f>10+60</f>
        <v>70</v>
      </c>
      <c r="G28" s="237" t="s">
        <v>21</v>
      </c>
      <c r="H28" s="583" t="s">
        <v>750</v>
      </c>
      <c r="I28" s="793"/>
      <c r="J28" s="219" t="str">
        <f>+'29'!J28</f>
        <v>TW 31,5 RC BR</v>
      </c>
      <c r="K28" s="244"/>
      <c r="L28" s="244"/>
      <c r="M28" s="122">
        <f>+K28+'29'!M28+L28</f>
        <v>149894</v>
      </c>
    </row>
    <row r="29" spans="1:14" ht="13.5" thickBot="1">
      <c r="A29" s="797"/>
      <c r="B29" s="220"/>
      <c r="C29" s="221"/>
      <c r="D29" s="222"/>
      <c r="E29" s="230"/>
      <c r="F29" s="241"/>
      <c r="G29" s="237"/>
      <c r="H29" s="238" t="s">
        <v>749</v>
      </c>
      <c r="I29" s="793"/>
      <c r="J29" s="219" t="str">
        <f>+'29'!J29</f>
        <v>TW 30,5 RC BR</v>
      </c>
      <c r="K29" s="244"/>
      <c r="L29" s="244"/>
      <c r="M29" s="122">
        <f>+K29+'29'!M29+L29</f>
        <v>119104</v>
      </c>
    </row>
    <row r="30" spans="1:14" ht="13.5" thickBot="1">
      <c r="A30" s="797"/>
      <c r="B30" s="220"/>
      <c r="C30" s="231"/>
      <c r="D30" s="222"/>
      <c r="E30" s="230"/>
      <c r="F30" s="241"/>
      <c r="G30" s="237"/>
      <c r="H30" s="238" t="s">
        <v>747</v>
      </c>
      <c r="I30" s="793"/>
      <c r="J30" s="219">
        <f>+'29'!J30</f>
        <v>0</v>
      </c>
      <c r="K30" s="244"/>
      <c r="L30" s="244"/>
      <c r="M30" s="122">
        <f>+K30+'29'!M30+L30</f>
        <v>0</v>
      </c>
      <c r="N30" s="160"/>
    </row>
    <row r="31" spans="1:14" ht="13.5" thickBot="1">
      <c r="A31" s="797"/>
      <c r="B31" s="220"/>
      <c r="C31" s="231"/>
      <c r="D31" s="222"/>
      <c r="E31" s="230"/>
      <c r="F31" s="241"/>
      <c r="G31" s="242"/>
      <c r="H31" s="238" t="s">
        <v>748</v>
      </c>
      <c r="I31" s="794"/>
      <c r="J31" s="219">
        <f>+'29'!J31</f>
        <v>0</v>
      </c>
      <c r="K31" s="244"/>
      <c r="L31" s="244"/>
      <c r="M31" s="122">
        <f>+K31+'29'!M31+L31</f>
        <v>0</v>
      </c>
    </row>
    <row r="32" spans="1:14" ht="13.5" thickBot="1">
      <c r="A32" s="798"/>
      <c r="B32" s="170" t="s">
        <v>3</v>
      </c>
      <c r="C32" s="104">
        <f>SUM(C25:C31)</f>
        <v>22337</v>
      </c>
      <c r="D32" s="105">
        <f>SUM(D25:D31)</f>
        <v>0</v>
      </c>
      <c r="E32" s="106">
        <f>SUM(E25:E31)</f>
        <v>0</v>
      </c>
      <c r="F32" s="107">
        <f>SUM(F24:F31)</f>
        <v>80</v>
      </c>
      <c r="G32" s="176"/>
      <c r="H32" s="177"/>
      <c r="I32" s="174"/>
      <c r="J32" s="219">
        <f>+'29'!J32</f>
        <v>0</v>
      </c>
      <c r="K32" s="244"/>
      <c r="L32" s="248"/>
      <c r="M32" s="122">
        <f>+K32+'29'!M32+L32</f>
        <v>0</v>
      </c>
    </row>
    <row r="33" spans="1:14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85" t="s">
        <v>60</v>
      </c>
      <c r="B34" s="786"/>
      <c r="C34" s="112">
        <f>C14+C23+C32</f>
        <v>66255</v>
      </c>
      <c r="D34" s="112">
        <f>D14+D23+D32</f>
        <v>0</v>
      </c>
      <c r="E34" s="112">
        <f>E14+E23+E32</f>
        <v>0</v>
      </c>
      <c r="F34" s="113">
        <f>F14+F23+F32</f>
        <v>120</v>
      </c>
      <c r="H34" s="183"/>
      <c r="I34" s="183"/>
      <c r="J34" s="128" t="s">
        <v>29</v>
      </c>
      <c r="K34" s="129">
        <f>SUM(K7:K32)</f>
        <v>66255</v>
      </c>
      <c r="L34" s="217">
        <f>SUM(L7:L32)</f>
        <v>0</v>
      </c>
      <c r="M34" s="125">
        <f>SUM(M7:M32)</f>
        <v>1733483</v>
      </c>
      <c r="N34" s="160"/>
    </row>
    <row r="35" spans="1:14" ht="13.5" thickBot="1">
      <c r="A35" s="184"/>
      <c r="B35" s="185"/>
      <c r="C35" s="109">
        <f>C34/($C$34+$D$34+$E$34)</f>
        <v>1</v>
      </c>
      <c r="D35" s="109">
        <f>D34/($C$34+$D$34+$E$34)</f>
        <v>0</v>
      </c>
      <c r="E35" s="114">
        <f>E34/($C$34+$D$34+$E$34)</f>
        <v>0</v>
      </c>
      <c r="K35" s="160"/>
      <c r="L35" s="776" t="s">
        <v>186</v>
      </c>
      <c r="M35" s="776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787" t="s">
        <v>61</v>
      </c>
      <c r="B37" s="788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(34*1440)/1440*G42*3.4*1440/1000000</f>
        <v>75.711063999999993</v>
      </c>
      <c r="J37" s="130">
        <f>+I37+'29'!J37</f>
        <v>1934.9180241441804</v>
      </c>
      <c r="K37" s="131" t="s">
        <v>66</v>
      </c>
      <c r="L37" s="433"/>
      <c r="M37" s="434"/>
    </row>
    <row r="38" spans="1:14" ht="17.45" customHeight="1">
      <c r="A38" s="781" t="s">
        <v>13</v>
      </c>
      <c r="B38" s="782"/>
      <c r="C38" s="169">
        <f>SUMIF($G$7:$G$31,"Process",$F$7:$F$31)</f>
        <v>20</v>
      </c>
      <c r="D38" s="123">
        <f>+C38+'29'!D38</f>
        <v>1358</v>
      </c>
      <c r="E38" s="148">
        <f t="shared" ref="E38:E51" si="1">D38/60</f>
        <v>22.633333333333333</v>
      </c>
      <c r="F38" s="375">
        <v>510.52083333333331</v>
      </c>
      <c r="G38" s="375">
        <v>449.25833333333333</v>
      </c>
      <c r="H38" s="192" t="s">
        <v>67</v>
      </c>
      <c r="I38" s="250">
        <f>23.38+20.872+21.352</f>
        <v>65.603999999999999</v>
      </c>
      <c r="J38" s="132">
        <f>+I38+'29'!J38</f>
        <v>1779.9640000000002</v>
      </c>
      <c r="K38" s="133" t="s">
        <v>66</v>
      </c>
      <c r="L38" s="435"/>
      <c r="M38" s="436"/>
    </row>
    <row r="39" spans="1:14" ht="17.45" customHeight="1">
      <c r="A39" s="777" t="s">
        <v>14</v>
      </c>
      <c r="B39" s="778"/>
      <c r="C39" s="169">
        <f>SUMIF($G$7:$G$31,"Cleaning",$F$7:$F$31)</f>
        <v>0</v>
      </c>
      <c r="D39" s="123">
        <f>+C39+'29'!D39</f>
        <v>0</v>
      </c>
      <c r="E39" s="148">
        <f t="shared" si="1"/>
        <v>0</v>
      </c>
      <c r="F39" s="375">
        <v>520</v>
      </c>
      <c r="G39" s="375">
        <f t="shared" ref="G39:G40" si="2">+F39-F39*0.12</f>
        <v>457.6</v>
      </c>
      <c r="H39" s="192" t="s">
        <v>68</v>
      </c>
      <c r="I39" s="147"/>
      <c r="J39" s="134">
        <f>J37/G4</f>
        <v>64.497267471472682</v>
      </c>
      <c r="K39" s="135" t="s">
        <v>66</v>
      </c>
      <c r="L39" s="435"/>
      <c r="M39" s="436"/>
    </row>
    <row r="40" spans="1:14" ht="17.45" customHeight="1">
      <c r="A40" s="777" t="s">
        <v>69</v>
      </c>
      <c r="B40" s="778"/>
      <c r="C40" s="169">
        <f>SUMIF($G$7:$G$31,"Mechanical",$F$7:$F$31)</f>
        <v>0</v>
      </c>
      <c r="D40" s="123">
        <f>+C40+'29'!D40</f>
        <v>167</v>
      </c>
      <c r="E40" s="148">
        <f t="shared" si="1"/>
        <v>2.7833333333333332</v>
      </c>
      <c r="F40" s="375">
        <v>520</v>
      </c>
      <c r="G40" s="375">
        <f t="shared" si="2"/>
        <v>457.6</v>
      </c>
      <c r="H40" s="192" t="s">
        <v>70</v>
      </c>
      <c r="I40" s="123">
        <f>(K34+L34)/1000</f>
        <v>66.254999999999995</v>
      </c>
      <c r="J40" s="136">
        <f>+I40+'29'!J40</f>
        <v>1733.4829999999997</v>
      </c>
      <c r="K40" s="135" t="s">
        <v>66</v>
      </c>
      <c r="L40" s="435"/>
      <c r="M40" s="436"/>
    </row>
    <row r="41" spans="1:14" ht="17.45" customHeight="1">
      <c r="A41" s="777" t="s">
        <v>71</v>
      </c>
      <c r="B41" s="778"/>
      <c r="C41" s="169">
        <f>SUMIF($G$7:$G$31,"Electrical",$F$7:$F$31)</f>
        <v>30</v>
      </c>
      <c r="D41" s="123">
        <f>+C41+'29'!D41</f>
        <v>197</v>
      </c>
      <c r="E41" s="148">
        <f t="shared" si="1"/>
        <v>3.2833333333333332</v>
      </c>
      <c r="F41" s="375"/>
      <c r="G41" s="375"/>
      <c r="H41" s="192" t="s">
        <v>72</v>
      </c>
      <c r="I41" s="147"/>
      <c r="J41" s="134">
        <f>J40/G4</f>
        <v>57.78276666666666</v>
      </c>
      <c r="K41" s="135" t="s">
        <v>66</v>
      </c>
      <c r="L41" s="435"/>
      <c r="M41" s="436"/>
    </row>
    <row r="42" spans="1:14" ht="17.45" customHeight="1">
      <c r="A42" s="777" t="s">
        <v>17</v>
      </c>
      <c r="B42" s="778"/>
      <c r="C42" s="169">
        <f>SUMIF($G$7:$G$31,"Instrument",$F$7:$F$31)</f>
        <v>0</v>
      </c>
      <c r="D42" s="123">
        <f>+C42+'29'!D42</f>
        <v>0</v>
      </c>
      <c r="E42" s="148">
        <f t="shared" si="1"/>
        <v>0</v>
      </c>
      <c r="F42" s="375">
        <f>+(F38*480+F39*480+F40*480)/1440</f>
        <v>516.84027777777783</v>
      </c>
      <c r="G42" s="375">
        <f>+(G38*480+G39*480+G40*480)/1440</f>
        <v>454.81944444444446</v>
      </c>
      <c r="H42" s="192" t="s">
        <v>73</v>
      </c>
      <c r="I42" s="251" t="s">
        <v>752</v>
      </c>
      <c r="J42" s="137"/>
      <c r="K42" s="135" t="s">
        <v>74</v>
      </c>
      <c r="L42" s="435"/>
      <c r="M42" s="436"/>
    </row>
    <row r="43" spans="1:14" ht="17.45" customHeight="1">
      <c r="A43" s="777" t="s">
        <v>75</v>
      </c>
      <c r="B43" s="778"/>
      <c r="C43" s="169">
        <f>SUMIF($G$7:$G$31,"Water",$F$7:$F$31)</f>
        <v>0</v>
      </c>
      <c r="D43" s="123">
        <f>+C43+'29'!D43</f>
        <v>0</v>
      </c>
      <c r="E43" s="148">
        <f t="shared" si="1"/>
        <v>0</v>
      </c>
      <c r="F43" s="375"/>
      <c r="G43" s="376"/>
      <c r="H43" s="193" t="s">
        <v>76</v>
      </c>
      <c r="I43" s="123">
        <f>+Report1!AH38</f>
        <v>135.37700000000001</v>
      </c>
      <c r="J43" s="138">
        <f>+I43+'29'!J43</f>
        <v>3640.2269999999999</v>
      </c>
      <c r="K43" s="135" t="s">
        <v>66</v>
      </c>
      <c r="L43" s="437">
        <f>+Report1!AN38</f>
        <v>15.3</v>
      </c>
      <c r="M43" s="438">
        <f>+L43+'29'!M43</f>
        <v>504.89999999999992</v>
      </c>
    </row>
    <row r="44" spans="1:14" ht="17.45" customHeight="1">
      <c r="A44" s="777" t="s">
        <v>18</v>
      </c>
      <c r="B44" s="778"/>
      <c r="C44" s="169">
        <f>SUMIF($G$7:$G$31,"PLN",$F$7:$F$31)</f>
        <v>0</v>
      </c>
      <c r="D44" s="123">
        <f>+C44+'29'!D44</f>
        <v>0</v>
      </c>
      <c r="E44" s="148">
        <f t="shared" si="1"/>
        <v>0</v>
      </c>
      <c r="F44" s="375"/>
      <c r="G44" s="376"/>
      <c r="H44" s="193" t="s">
        <v>77</v>
      </c>
      <c r="I44" s="123">
        <f>I43/I38</f>
        <v>2.0635479543930249</v>
      </c>
      <c r="J44" s="139">
        <f>J43/J38</f>
        <v>2.0451127101446991</v>
      </c>
      <c r="K44" s="135" t="s">
        <v>66</v>
      </c>
      <c r="L44" s="439">
        <f>+L43/I38</f>
        <v>0.23321748673861351</v>
      </c>
      <c r="M44" s="440">
        <f>+M43/J38</f>
        <v>0.283657422284945</v>
      </c>
    </row>
    <row r="45" spans="1:14" ht="17.45" customHeight="1">
      <c r="A45" s="777" t="s">
        <v>19</v>
      </c>
      <c r="B45" s="778"/>
      <c r="C45" s="169">
        <f>SUMIF($G$7:$G$31,"Boiler",$F$7:$F$31)</f>
        <v>0</v>
      </c>
      <c r="D45" s="123">
        <f>+C45+'29'!D45</f>
        <v>0</v>
      </c>
      <c r="E45" s="148">
        <f t="shared" si="1"/>
        <v>0</v>
      </c>
      <c r="F45" s="375"/>
      <c r="G45" s="378"/>
      <c r="H45" s="193" t="s">
        <v>78</v>
      </c>
      <c r="I45" s="123">
        <f>I43/I40</f>
        <v>2.0432722058712551</v>
      </c>
      <c r="J45" s="139">
        <f>J43/J40</f>
        <v>2.0999496389638668</v>
      </c>
      <c r="K45" s="135" t="s">
        <v>66</v>
      </c>
      <c r="L45" s="439">
        <f>+L43/I40</f>
        <v>0.23092596785148292</v>
      </c>
      <c r="M45" s="440">
        <f>+M43/J40</f>
        <v>0.29126331207170764</v>
      </c>
    </row>
    <row r="46" spans="1:14" ht="17.45" customHeight="1">
      <c r="A46" s="777" t="s">
        <v>79</v>
      </c>
      <c r="B46" s="778"/>
      <c r="C46" s="169">
        <f>SUMIF($G$7:$G$31,"Gas",$F$7:$F$31)</f>
        <v>0</v>
      </c>
      <c r="D46" s="123">
        <f>+C46+'29'!D46</f>
        <v>0</v>
      </c>
      <c r="E46" s="148">
        <f t="shared" si="1"/>
        <v>0</v>
      </c>
      <c r="F46" s="375"/>
      <c r="G46" s="376"/>
      <c r="H46" s="193" t="s">
        <v>80</v>
      </c>
      <c r="I46" s="145">
        <f>+SUMIF(Listrik!AC37,"&gt;0")</f>
        <v>28577.989999999409</v>
      </c>
      <c r="J46" s="140">
        <f>+I46+'29'!J46</f>
        <v>1030689.1399999991</v>
      </c>
      <c r="K46" s="135" t="s">
        <v>81</v>
      </c>
      <c r="L46" s="439">
        <f>+Listrik!AF37</f>
        <v>22362</v>
      </c>
      <c r="M46" s="441">
        <f>+L46+'29'!M46</f>
        <v>796727</v>
      </c>
    </row>
    <row r="47" spans="1:14" ht="17.45" customHeight="1">
      <c r="A47" s="777" t="s">
        <v>82</v>
      </c>
      <c r="B47" s="778"/>
      <c r="C47" s="169">
        <f>SUMIF($G$7:$G$31,"Gas",$F$7:$F$31)</f>
        <v>0</v>
      </c>
      <c r="D47" s="123">
        <f>+C47+'29'!D47</f>
        <v>0</v>
      </c>
      <c r="E47" s="148">
        <f t="shared" si="1"/>
        <v>0</v>
      </c>
      <c r="F47" s="375"/>
      <c r="G47" s="376"/>
      <c r="H47" s="193" t="s">
        <v>83</v>
      </c>
      <c r="I47" s="123">
        <f>I46/I38</f>
        <v>435.6135296628164</v>
      </c>
      <c r="J47" s="140">
        <f>J46/J38</f>
        <v>579.05055383142519</v>
      </c>
      <c r="K47" s="135" t="s">
        <v>25</v>
      </c>
      <c r="L47" s="439">
        <f>+L46/I38</f>
        <v>340.86336199012254</v>
      </c>
      <c r="M47" s="440">
        <f>+M46/J38</f>
        <v>447.60849095824403</v>
      </c>
    </row>
    <row r="48" spans="1:14" ht="17.45" customHeight="1">
      <c r="A48" s="777" t="s">
        <v>15</v>
      </c>
      <c r="B48" s="778"/>
      <c r="C48" s="169">
        <f>SUMIF($G$7:$G$31,"Start Up",$F$7:$F$31)</f>
        <v>0</v>
      </c>
      <c r="D48" s="123">
        <f>+C48+'29'!D48</f>
        <v>0</v>
      </c>
      <c r="E48" s="148">
        <f t="shared" si="1"/>
        <v>0</v>
      </c>
      <c r="F48" s="375"/>
      <c r="G48" s="376"/>
      <c r="H48" s="193" t="s">
        <v>84</v>
      </c>
      <c r="I48" s="123">
        <f>I46/I40</f>
        <v>431.33333333332445</v>
      </c>
      <c r="J48" s="140">
        <f>J46/J40</f>
        <v>594.5770105619722</v>
      </c>
      <c r="K48" s="135" t="s">
        <v>25</v>
      </c>
      <c r="L48" s="439">
        <f>+L46/I38</f>
        <v>340.86336199012254</v>
      </c>
      <c r="M48" s="440">
        <f>+M46/J40</f>
        <v>459.61050670817087</v>
      </c>
    </row>
    <row r="49" spans="1:13" ht="17.45" customHeight="1">
      <c r="A49" s="777" t="s">
        <v>21</v>
      </c>
      <c r="B49" s="778"/>
      <c r="C49" s="169">
        <f>SUMIF($G$7:$G$31,"Others",$F$7:$F$31)</f>
        <v>70</v>
      </c>
      <c r="D49" s="123">
        <f>+C49+'29'!D49</f>
        <v>425</v>
      </c>
      <c r="E49" s="148">
        <f t="shared" si="1"/>
        <v>7.083333333333333</v>
      </c>
      <c r="F49" s="190"/>
      <c r="H49" s="193" t="s">
        <v>85</v>
      </c>
      <c r="I49" s="123">
        <f>+Report1!AB38</f>
        <v>0</v>
      </c>
      <c r="J49" s="140">
        <f>+I49+'29'!J49</f>
        <v>0</v>
      </c>
      <c r="K49" s="135" t="s">
        <v>86</v>
      </c>
      <c r="L49" s="435"/>
      <c r="M49" s="436"/>
    </row>
    <row r="50" spans="1:13" ht="17.45" customHeight="1">
      <c r="A50" s="777" t="s">
        <v>20</v>
      </c>
      <c r="B50" s="778"/>
      <c r="C50" s="169">
        <f>SUMIF($G$7:$G$31,"Steam",$F$7:$F$31)</f>
        <v>0</v>
      </c>
      <c r="D50" s="123">
        <f>+C50+'29'!D50</f>
        <v>0</v>
      </c>
      <c r="E50" s="148">
        <f t="shared" si="1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5"/>
      <c r="M50" s="436"/>
    </row>
    <row r="51" spans="1:13" ht="17.45" customHeight="1" thickBot="1">
      <c r="A51" s="779" t="s">
        <v>88</v>
      </c>
      <c r="B51" s="780"/>
      <c r="C51" s="169">
        <f>SUMIF($G$7:$G$31,"Planned shut",$F$7:$F$31)</f>
        <v>0</v>
      </c>
      <c r="D51" s="123">
        <f>+C51+'29'!D51</f>
        <v>0</v>
      </c>
      <c r="E51" s="148">
        <f t="shared" si="1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5"/>
      <c r="M51" s="436"/>
    </row>
    <row r="52" spans="1:13" ht="13.5" thickBot="1">
      <c r="A52" s="781" t="s">
        <v>29</v>
      </c>
      <c r="B52" s="782"/>
      <c r="C52" s="149">
        <f>SUM(C38:C51)</f>
        <v>120</v>
      </c>
      <c r="D52" s="149">
        <f>SUM(D38:D51)</f>
        <v>2147</v>
      </c>
      <c r="E52" s="150">
        <f>SUM(E38:E51)</f>
        <v>35.783333333333331</v>
      </c>
      <c r="F52" s="190"/>
      <c r="H52" s="196"/>
      <c r="I52" s="197"/>
      <c r="J52" s="143"/>
      <c r="K52" s="144"/>
      <c r="L52" s="442"/>
      <c r="M52" s="443"/>
    </row>
    <row r="53" spans="1:13" ht="13.5" thickBot="1">
      <c r="A53" s="783"/>
      <c r="B53" s="784"/>
      <c r="C53" s="151">
        <f>C52/(24*60)</f>
        <v>8.3333333333333329E-2</v>
      </c>
      <c r="D53" s="151">
        <f>D52/(24*60*G4)</f>
        <v>4.9699074074074076E-2</v>
      </c>
      <c r="E53" s="152">
        <f>E52/(G4*24)</f>
        <v>4.9699074074074069E-2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+D34+'29'!J56</f>
        <v>25228</v>
      </c>
      <c r="K56" s="206">
        <f>J56/(J40+J56/1000)/1000</f>
        <v>1.4344596696103001E-2</v>
      </c>
    </row>
    <row r="57" spans="1:13">
      <c r="A57" s="181"/>
      <c r="I57" s="204" t="s">
        <v>92</v>
      </c>
      <c r="J57" s="205">
        <f>+E34+'29'!J57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2:B52"/>
    <mergeCell ref="A53:B53"/>
    <mergeCell ref="A42:B42"/>
    <mergeCell ref="A43:B43"/>
    <mergeCell ref="A44:B44"/>
    <mergeCell ref="A45:B45"/>
    <mergeCell ref="A46:B46"/>
    <mergeCell ref="A47:B47"/>
    <mergeCell ref="L35:M35"/>
    <mergeCell ref="A48:B48"/>
    <mergeCell ref="A49:B49"/>
    <mergeCell ref="A50:B50"/>
    <mergeCell ref="A51:B51"/>
    <mergeCell ref="A41:B41"/>
  </mergeCells>
  <phoneticPr fontId="30" type="noConversion"/>
  <printOptions horizontalCentered="1"/>
  <pageMargins left="0.15625" right="0.19513888888888889" top="0.39027777777777778" bottom="0.39027777777777778" header="0" footer="0"/>
  <pageSetup paperSize="9" scale="63" firstPageNumber="4294963191" orientation="landscape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Y61"/>
  <sheetViews>
    <sheetView topLeftCell="E1" zoomScale="80" zoomScaleNormal="80" workbookViewId="0">
      <selection activeCell="N6" sqref="N6"/>
    </sheetView>
  </sheetViews>
  <sheetFormatPr defaultColWidth="9.140625" defaultRowHeight="12.75"/>
  <cols>
    <col min="1" max="1" width="8" style="154" customWidth="1"/>
    <col min="2" max="2" width="7.5703125" style="154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6.85546875" style="154" customWidth="1"/>
    <col min="11" max="11" width="12.5703125" style="154" bestFit="1" customWidth="1"/>
    <col min="12" max="12" width="8.28515625" style="154" customWidth="1"/>
    <col min="13" max="13" width="15.42578125" style="154" customWidth="1"/>
    <col min="14" max="16384" width="9.140625" style="154"/>
  </cols>
  <sheetData>
    <row r="1" spans="1:18" ht="15.75">
      <c r="A1" s="153"/>
    </row>
    <row r="2" spans="1:18" ht="15.75">
      <c r="A2" s="153" t="s">
        <v>175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29</v>
      </c>
      <c r="H4" s="159" t="str">
        <f>+'1'!H4</f>
        <v>.06.24</v>
      </c>
    </row>
    <row r="5" spans="1:18" ht="13.5" thickBot="1">
      <c r="C5" s="160"/>
      <c r="D5" s="160"/>
    </row>
    <row r="6" spans="1:18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409+433+428</f>
        <v>1270</v>
      </c>
    </row>
    <row r="7" spans="1:18" ht="13.5" customHeight="1" thickBot="1">
      <c r="A7" s="789" t="s">
        <v>418</v>
      </c>
      <c r="B7" s="220" t="s">
        <v>603</v>
      </c>
      <c r="C7" s="221">
        <v>14318</v>
      </c>
      <c r="D7" s="222">
        <v>680</v>
      </c>
      <c r="E7" s="223"/>
      <c r="F7" s="233"/>
      <c r="G7" s="234" t="s">
        <v>13</v>
      </c>
      <c r="H7" s="235" t="s">
        <v>397</v>
      </c>
      <c r="I7" s="792" t="s">
        <v>737</v>
      </c>
      <c r="J7" s="219" t="str">
        <f>+'28'!J7</f>
        <v>TW 35,5 RC HW</v>
      </c>
      <c r="K7" s="243"/>
      <c r="L7" s="247"/>
      <c r="M7" s="122">
        <f>+K7+'28'!M7+L7</f>
        <v>65500</v>
      </c>
    </row>
    <row r="8" spans="1:18" ht="13.5" thickBot="1">
      <c r="A8" s="790"/>
      <c r="B8" s="220" t="s">
        <v>706</v>
      </c>
      <c r="C8" s="221">
        <v>4262</v>
      </c>
      <c r="D8" s="222"/>
      <c r="E8" s="224"/>
      <c r="F8" s="236">
        <v>5</v>
      </c>
      <c r="G8" s="577" t="s">
        <v>13</v>
      </c>
      <c r="H8" s="235" t="s">
        <v>396</v>
      </c>
      <c r="I8" s="793"/>
      <c r="J8" s="219" t="str">
        <f>+'28'!J8</f>
        <v>TW 34 RC HW</v>
      </c>
      <c r="K8" s="244"/>
      <c r="L8" s="244"/>
      <c r="M8" s="122">
        <f>+K8+'28'!M8+L8</f>
        <v>23452</v>
      </c>
      <c r="N8" s="154">
        <v>450</v>
      </c>
      <c r="O8" s="154">
        <f>+N8-N8*0.12</f>
        <v>396</v>
      </c>
      <c r="P8" s="154">
        <f>46+52+120+50</f>
        <v>268</v>
      </c>
      <c r="Q8" s="154">
        <f>+N8*P8</f>
        <v>120600</v>
      </c>
      <c r="R8" s="154">
        <f>+O8*P8</f>
        <v>106128</v>
      </c>
    </row>
    <row r="9" spans="1:18" ht="13.5" thickBot="1">
      <c r="A9" s="790"/>
      <c r="B9" s="220"/>
      <c r="C9" s="221"/>
      <c r="D9" s="222"/>
      <c r="E9" s="225"/>
      <c r="F9" s="233">
        <v>3</v>
      </c>
      <c r="G9" s="577" t="s">
        <v>13</v>
      </c>
      <c r="H9" s="238" t="s">
        <v>226</v>
      </c>
      <c r="I9" s="793"/>
      <c r="J9" s="219" t="str">
        <f>+'28'!J9</f>
        <v>KTW 17 RC HW</v>
      </c>
      <c r="K9" s="244"/>
      <c r="L9" s="244"/>
      <c r="M9" s="122">
        <f>+K9+'28'!M9+L9</f>
        <v>17635</v>
      </c>
      <c r="N9" s="154">
        <v>530</v>
      </c>
      <c r="O9" s="154">
        <f>+N9-N9*0.12</f>
        <v>466.4</v>
      </c>
      <c r="P9" s="154">
        <v>180</v>
      </c>
      <c r="Q9" s="154">
        <f>+N9*P9</f>
        <v>95400</v>
      </c>
      <c r="R9" s="154">
        <f>+O9*P9</f>
        <v>83952</v>
      </c>
    </row>
    <row r="10" spans="1:18" ht="13.5" thickBot="1">
      <c r="A10" s="790"/>
      <c r="B10" s="220"/>
      <c r="C10" s="221"/>
      <c r="D10" s="222"/>
      <c r="E10" s="224"/>
      <c r="F10" s="233"/>
      <c r="G10" s="577"/>
      <c r="H10" s="238" t="s">
        <v>716</v>
      </c>
      <c r="I10" s="793"/>
      <c r="J10" s="219" t="str">
        <f>+'28'!J10</f>
        <v>TW 31,5 RC HW</v>
      </c>
      <c r="K10" s="244"/>
      <c r="L10" s="244"/>
      <c r="M10" s="122">
        <f>+K10+'28'!M10+L10</f>
        <v>33149</v>
      </c>
      <c r="N10" s="154">
        <v>530</v>
      </c>
      <c r="O10" s="154">
        <f>+N10-N10*0.12</f>
        <v>466.4</v>
      </c>
      <c r="P10" s="154">
        <v>10</v>
      </c>
      <c r="Q10" s="154">
        <f>+N10*P10</f>
        <v>5300</v>
      </c>
      <c r="R10" s="154">
        <f>+O10*P10</f>
        <v>4664</v>
      </c>
    </row>
    <row r="11" spans="1:18" ht="26.25" thickBot="1">
      <c r="A11" s="790"/>
      <c r="B11" s="220"/>
      <c r="C11" s="221"/>
      <c r="D11" s="222"/>
      <c r="E11" s="224"/>
      <c r="F11" s="233">
        <v>22</v>
      </c>
      <c r="G11" s="237" t="s">
        <v>71</v>
      </c>
      <c r="H11" s="238" t="s">
        <v>731</v>
      </c>
      <c r="I11" s="793"/>
      <c r="J11" s="219" t="str">
        <f>+'28'!J11</f>
        <v>N 18 RC BR</v>
      </c>
      <c r="K11" s="244"/>
      <c r="L11" s="244"/>
      <c r="M11" s="122">
        <f>+K11+'28'!M11+L11</f>
        <v>18436</v>
      </c>
      <c r="P11" s="154">
        <f>SUM(P8:P10)</f>
        <v>458</v>
      </c>
      <c r="Q11" s="154">
        <f t="shared" ref="Q11:R11" si="0">SUM(Q8:Q10)</f>
        <v>221300</v>
      </c>
      <c r="R11" s="154">
        <f t="shared" si="0"/>
        <v>194744</v>
      </c>
    </row>
    <row r="12" spans="1:18" ht="13.5" thickBot="1">
      <c r="A12" s="790"/>
      <c r="B12" s="220"/>
      <c r="C12" s="221"/>
      <c r="D12" s="222"/>
      <c r="E12" s="224"/>
      <c r="F12" s="233">
        <v>5</v>
      </c>
      <c r="G12" s="237" t="s">
        <v>13</v>
      </c>
      <c r="H12" s="238" t="s">
        <v>732</v>
      </c>
      <c r="I12" s="793"/>
      <c r="J12" s="219" t="str">
        <f>+'28'!J12</f>
        <v>N 15,5 RC BR</v>
      </c>
      <c r="K12" s="244"/>
      <c r="L12" s="244"/>
      <c r="M12" s="122">
        <f>+K12+'28'!M12+L12</f>
        <v>268930</v>
      </c>
      <c r="Q12" s="154">
        <f>+Q11/P11</f>
        <v>483.18777292576419</v>
      </c>
      <c r="R12" s="154">
        <f>+R11/P11</f>
        <v>425.2052401746725</v>
      </c>
    </row>
    <row r="13" spans="1:18" ht="13.5" thickBot="1">
      <c r="A13" s="790"/>
      <c r="B13" s="220"/>
      <c r="C13" s="221"/>
      <c r="D13" s="221"/>
      <c r="E13" s="224"/>
      <c r="F13" s="233">
        <v>5</v>
      </c>
      <c r="G13" s="237" t="s">
        <v>13</v>
      </c>
      <c r="H13" s="238" t="s">
        <v>733</v>
      </c>
      <c r="I13" s="794"/>
      <c r="J13" s="219" t="str">
        <f>+'28'!J13</f>
        <v>N 16 RC BR</v>
      </c>
      <c r="K13" s="244"/>
      <c r="L13" s="244"/>
      <c r="M13" s="122">
        <f>+K13+'28'!M13+L13</f>
        <v>19427</v>
      </c>
    </row>
    <row r="14" spans="1:18" ht="13.5" thickBot="1">
      <c r="A14" s="791"/>
      <c r="B14" s="170" t="s">
        <v>3</v>
      </c>
      <c r="C14" s="104">
        <f>SUM(C7:C13)</f>
        <v>18580</v>
      </c>
      <c r="D14" s="116">
        <f>SUM(D7:D13)</f>
        <v>680</v>
      </c>
      <c r="E14" s="117">
        <f>SUM(E5:E13)</f>
        <v>0</v>
      </c>
      <c r="F14" s="107">
        <f>SUM(F6:F13)</f>
        <v>40</v>
      </c>
      <c r="G14" s="164"/>
      <c r="H14" s="171"/>
      <c r="I14" s="172"/>
      <c r="J14" s="219" t="str">
        <f>+'28'!J14</f>
        <v>N 16,5 RC BR</v>
      </c>
      <c r="K14" s="244"/>
      <c r="L14" s="244"/>
      <c r="M14" s="122">
        <f>+K14+'28'!M14+L14</f>
        <v>7890</v>
      </c>
    </row>
    <row r="15" spans="1:18" ht="13.5" customHeight="1" thickBot="1">
      <c r="A15" s="789" t="s">
        <v>518</v>
      </c>
      <c r="B15" s="170"/>
      <c r="C15" s="118">
        <f>C14/($C$23+$D$23+$E$23)</f>
        <v>0.78231578947368419</v>
      </c>
      <c r="D15" s="119">
        <f>D14/($C$23+$D$23+$E$23)</f>
        <v>2.8631578947368421E-2</v>
      </c>
      <c r="E15" s="120">
        <f>E14/($C$23+$D$23+$E$23)</f>
        <v>0</v>
      </c>
      <c r="F15" s="233"/>
      <c r="G15" s="234" t="s">
        <v>13</v>
      </c>
      <c r="H15" s="235" t="s">
        <v>397</v>
      </c>
      <c r="I15" s="792" t="s">
        <v>738</v>
      </c>
      <c r="J15" s="219" t="str">
        <f>+'28'!J15</f>
        <v>N 17 RC BR</v>
      </c>
      <c r="K15" s="244"/>
      <c r="L15" s="244"/>
      <c r="M15" s="122">
        <f>+K15+'28'!M15+L15</f>
        <v>87968</v>
      </c>
    </row>
    <row r="16" spans="1:18" ht="13.5" thickBot="1">
      <c r="A16" s="795"/>
      <c r="B16" s="220" t="s">
        <v>706</v>
      </c>
      <c r="C16" s="227">
        <v>4243</v>
      </c>
      <c r="D16" s="228"/>
      <c r="E16" s="229"/>
      <c r="F16" s="236">
        <v>3</v>
      </c>
      <c r="G16" s="577" t="s">
        <v>13</v>
      </c>
      <c r="H16" s="235" t="s">
        <v>396</v>
      </c>
      <c r="I16" s="793"/>
      <c r="J16" s="219" t="str">
        <f>+'28'!J16</f>
        <v>N 19 RC BR</v>
      </c>
      <c r="K16" s="244"/>
      <c r="L16" s="244"/>
      <c r="M16" s="122">
        <f>+K16+'28'!M16+L16</f>
        <v>117363</v>
      </c>
      <c r="N16" s="154">
        <v>530</v>
      </c>
      <c r="O16" s="154">
        <f>+N16-N16*0.12</f>
        <v>466.4</v>
      </c>
      <c r="P16" s="154">
        <f>180+30+10</f>
        <v>220</v>
      </c>
      <c r="Q16" s="154">
        <f>+N16*P16</f>
        <v>116600</v>
      </c>
      <c r="R16" s="154">
        <f>+O16*P16</f>
        <v>102608</v>
      </c>
    </row>
    <row r="17" spans="1:25" ht="13.5" thickBot="1">
      <c r="A17" s="795"/>
      <c r="B17" s="220" t="s">
        <v>658</v>
      </c>
      <c r="C17" s="221">
        <f>7479+12028</f>
        <v>19507</v>
      </c>
      <c r="D17" s="222"/>
      <c r="E17" s="230"/>
      <c r="F17" s="233">
        <v>4</v>
      </c>
      <c r="G17" s="577" t="s">
        <v>13</v>
      </c>
      <c r="H17" s="238" t="s">
        <v>226</v>
      </c>
      <c r="I17" s="793"/>
      <c r="J17" s="219" t="str">
        <f>+'28'!J17</f>
        <v>N 20 RC BR</v>
      </c>
      <c r="K17" s="244"/>
      <c r="L17" s="244"/>
      <c r="M17" s="122">
        <f>+K17+'28'!M17+L17</f>
        <v>49672</v>
      </c>
      <c r="N17" s="154">
        <v>500</v>
      </c>
      <c r="O17" s="154">
        <f>+N17-N17*0.12</f>
        <v>440</v>
      </c>
      <c r="P17" s="154">
        <f>30+240+480</f>
        <v>750</v>
      </c>
      <c r="Q17" s="154">
        <f>+N17*P17</f>
        <v>375000</v>
      </c>
      <c r="R17" s="154">
        <f>+O17*P17</f>
        <v>330000</v>
      </c>
    </row>
    <row r="18" spans="1:25" ht="13.5" thickBot="1">
      <c r="A18" s="795"/>
      <c r="B18" s="220"/>
      <c r="C18" s="221"/>
      <c r="D18" s="222"/>
      <c r="E18" s="230"/>
      <c r="F18" s="233"/>
      <c r="G18" s="577"/>
      <c r="H18" s="238" t="s">
        <v>734</v>
      </c>
      <c r="I18" s="793"/>
      <c r="J18" s="219" t="str">
        <f>+'28'!J18</f>
        <v>N 17,5 RC BR</v>
      </c>
      <c r="K18" s="244"/>
      <c r="L18" s="244"/>
      <c r="M18" s="122">
        <f>+K18+'28'!M18+L18</f>
        <v>74908</v>
      </c>
      <c r="P18" s="154">
        <f>SUM(P16:P17)</f>
        <v>970</v>
      </c>
      <c r="Q18" s="154">
        <f t="shared" ref="Q18:R18" si="1">SUM(Q16:Q17)</f>
        <v>491600</v>
      </c>
      <c r="R18" s="154">
        <f t="shared" si="1"/>
        <v>432608</v>
      </c>
    </row>
    <row r="19" spans="1:25" ht="13.5" thickBot="1">
      <c r="A19" s="795"/>
      <c r="B19" s="220"/>
      <c r="C19" s="221"/>
      <c r="D19" s="222"/>
      <c r="E19" s="230"/>
      <c r="F19" s="240"/>
      <c r="G19" s="237"/>
      <c r="H19" s="238" t="s">
        <v>735</v>
      </c>
      <c r="I19" s="793"/>
      <c r="J19" s="219" t="str">
        <f>+'28'!J19</f>
        <v>TW 19 RC BR</v>
      </c>
      <c r="K19" s="244"/>
      <c r="L19" s="244"/>
      <c r="M19" s="122">
        <f>+K19+'28'!M19+L19</f>
        <v>64493</v>
      </c>
      <c r="Q19" s="154">
        <f>+Q18/P18</f>
        <v>506.8041237113402</v>
      </c>
      <c r="R19" s="154">
        <f>+R18/P18</f>
        <v>445.98762886597939</v>
      </c>
    </row>
    <row r="20" spans="1:25" ht="13.5" thickBot="1">
      <c r="A20" s="795"/>
      <c r="B20" s="220"/>
      <c r="C20" s="221"/>
      <c r="D20" s="222"/>
      <c r="E20" s="230"/>
      <c r="F20" s="233"/>
      <c r="G20" s="237"/>
      <c r="H20" s="238"/>
      <c r="I20" s="793"/>
      <c r="J20" s="219" t="str">
        <f>+'28'!J20</f>
        <v>TW 21 RC BR</v>
      </c>
      <c r="K20" s="244"/>
      <c r="L20" s="244"/>
      <c r="M20" s="122">
        <f>+K20+'28'!M20+L20</f>
        <v>15738</v>
      </c>
      <c r="U20" s="154">
        <v>500</v>
      </c>
      <c r="V20" s="154">
        <f>+U20-U20*0.12</f>
        <v>440</v>
      </c>
      <c r="W20" s="154">
        <f>60+8</f>
        <v>68</v>
      </c>
      <c r="X20" s="154">
        <f>+U20*W20</f>
        <v>34000</v>
      </c>
      <c r="Y20" s="154">
        <f>+V20*W20</f>
        <v>29920</v>
      </c>
    </row>
    <row r="21" spans="1:25" ht="13.5" thickBot="1">
      <c r="A21" s="795"/>
      <c r="B21" s="220"/>
      <c r="C21" s="221"/>
      <c r="D21" s="222"/>
      <c r="E21" s="230"/>
      <c r="F21" s="236"/>
      <c r="G21" s="237"/>
      <c r="H21" s="238"/>
      <c r="I21" s="793"/>
      <c r="J21" s="219" t="str">
        <f>+'28'!J21</f>
        <v>N 25 RC BR</v>
      </c>
      <c r="K21" s="244"/>
      <c r="L21" s="244"/>
      <c r="M21" s="122">
        <f>+K21+'28'!M21+L21</f>
        <v>45618</v>
      </c>
      <c r="U21" s="154">
        <v>400</v>
      </c>
      <c r="V21" s="154">
        <f>+U21-U21*0.12</f>
        <v>352</v>
      </c>
      <c r="W21" s="154">
        <f>52+120</f>
        <v>172</v>
      </c>
      <c r="X21" s="154">
        <f>+U21*W21</f>
        <v>68800</v>
      </c>
      <c r="Y21" s="154">
        <f>+V21*W21</f>
        <v>60544</v>
      </c>
    </row>
    <row r="22" spans="1:25" ht="13.5" thickBot="1">
      <c r="A22" s="795"/>
      <c r="B22" s="220"/>
      <c r="C22" s="221"/>
      <c r="D22" s="222"/>
      <c r="E22" s="230"/>
      <c r="F22" s="241"/>
      <c r="G22" s="237"/>
      <c r="H22" s="238"/>
      <c r="I22" s="794"/>
      <c r="J22" s="219" t="str">
        <f>+'28'!J22</f>
        <v>TW 36 RC BR</v>
      </c>
      <c r="K22" s="244">
        <f>+C7</f>
        <v>14318</v>
      </c>
      <c r="L22" s="244"/>
      <c r="M22" s="122">
        <f>+K22+'28'!M22+L22</f>
        <v>133494</v>
      </c>
      <c r="U22" s="154">
        <v>420</v>
      </c>
      <c r="V22" s="154">
        <f>+U22-U22*0.12</f>
        <v>369.6</v>
      </c>
      <c r="W22" s="154">
        <v>300</v>
      </c>
      <c r="X22" s="154">
        <f>+U22*W22</f>
        <v>126000</v>
      </c>
      <c r="Y22" s="154">
        <f>+V22*W22</f>
        <v>110880</v>
      </c>
    </row>
    <row r="23" spans="1:25" ht="13.5" thickBot="1">
      <c r="A23" s="796"/>
      <c r="B23" s="170" t="s">
        <v>3</v>
      </c>
      <c r="C23" s="105">
        <f>SUM(C16:C22)</f>
        <v>23750</v>
      </c>
      <c r="D23" s="116">
        <f>SUM(D16:D22)</f>
        <v>0</v>
      </c>
      <c r="E23" s="117">
        <f>SUM(E18:E22)</f>
        <v>0</v>
      </c>
      <c r="F23" s="107">
        <f>SUM(F15:F22)</f>
        <v>7</v>
      </c>
      <c r="G23" s="164"/>
      <c r="H23" s="171"/>
      <c r="I23" s="174"/>
      <c r="J23" s="219" t="str">
        <f>+'28'!J23</f>
        <v>TW 37,5 RC BR</v>
      </c>
      <c r="K23" s="244"/>
      <c r="L23" s="244"/>
      <c r="M23" s="122">
        <f>+K23+'28'!M23+L23</f>
        <v>73781</v>
      </c>
      <c r="W23" s="154">
        <f>SUM(W20:W22)</f>
        <v>540</v>
      </c>
      <c r="X23" s="154">
        <f t="shared" ref="X23" si="2">SUM(X20:X22)</f>
        <v>228800</v>
      </c>
      <c r="Y23" s="154">
        <f t="shared" ref="Y23" si="3">SUM(Y20:Y22)</f>
        <v>201344</v>
      </c>
    </row>
    <row r="24" spans="1:25" ht="13.5" customHeight="1" thickBot="1">
      <c r="A24" s="789" t="s">
        <v>417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3"/>
      <c r="G24" s="234" t="s">
        <v>13</v>
      </c>
      <c r="H24" s="235" t="s">
        <v>397</v>
      </c>
      <c r="I24" s="792" t="s">
        <v>689</v>
      </c>
      <c r="J24" s="219" t="str">
        <f>+'28'!J24</f>
        <v>TW 38 RC BR</v>
      </c>
      <c r="K24" s="244"/>
      <c r="L24" s="244"/>
      <c r="M24" s="122">
        <f>+K24+'28'!M24+L24</f>
        <v>60216</v>
      </c>
      <c r="X24" s="154">
        <f>+X23/W23</f>
        <v>423.7037037037037</v>
      </c>
      <c r="Y24" s="154">
        <f>+Y23/W23</f>
        <v>372.85925925925926</v>
      </c>
    </row>
    <row r="25" spans="1:25" ht="13.5" thickBot="1">
      <c r="A25" s="797"/>
      <c r="B25" s="220" t="s">
        <v>658</v>
      </c>
      <c r="C25" s="231">
        <v>20744</v>
      </c>
      <c r="D25" s="222">
        <v>1180</v>
      </c>
      <c r="E25" s="230"/>
      <c r="F25" s="236">
        <v>2</v>
      </c>
      <c r="G25" s="577" t="s">
        <v>13</v>
      </c>
      <c r="H25" s="235" t="s">
        <v>396</v>
      </c>
      <c r="I25" s="793"/>
      <c r="J25" s="219" t="str">
        <f>+'28'!J25</f>
        <v>TW 35 RC BR</v>
      </c>
      <c r="K25" s="244"/>
      <c r="L25" s="244"/>
      <c r="M25" s="122">
        <f>+K25+'28'!M25+L25</f>
        <v>69433</v>
      </c>
      <c r="P25" s="154">
        <f>+P8+P9+P18</f>
        <v>1418</v>
      </c>
    </row>
    <row r="26" spans="1:25" ht="13.5" thickBot="1">
      <c r="A26" s="797"/>
      <c r="B26" s="220"/>
      <c r="C26" s="231"/>
      <c r="D26" s="222"/>
      <c r="E26" s="232"/>
      <c r="F26" s="233">
        <v>2</v>
      </c>
      <c r="G26" s="577" t="s">
        <v>13</v>
      </c>
      <c r="H26" s="238" t="s">
        <v>226</v>
      </c>
      <c r="I26" s="793"/>
      <c r="J26" s="219" t="str">
        <f>+'28'!J26</f>
        <v>TW 34 RC BR</v>
      </c>
      <c r="K26" s="244">
        <f>+C17+C25</f>
        <v>40251</v>
      </c>
      <c r="L26" s="244"/>
      <c r="M26" s="122">
        <f>+K26+'28'!M26+L26</f>
        <v>109048</v>
      </c>
    </row>
    <row r="27" spans="1:25" ht="13.5" thickBot="1">
      <c r="A27" s="797"/>
      <c r="B27" s="220"/>
      <c r="C27" s="221"/>
      <c r="D27" s="222"/>
      <c r="E27" s="230"/>
      <c r="F27" s="233"/>
      <c r="G27" s="577"/>
      <c r="H27" s="238" t="s">
        <v>736</v>
      </c>
      <c r="I27" s="793"/>
      <c r="J27" s="219" t="str">
        <f>+'28'!J27</f>
        <v>TW 33,5 RC BR</v>
      </c>
      <c r="K27" s="244"/>
      <c r="L27" s="244"/>
      <c r="M27" s="122">
        <f>+K27+'28'!M27+L27</f>
        <v>42079</v>
      </c>
    </row>
    <row r="28" spans="1:25" ht="13.5" thickBot="1">
      <c r="A28" s="797"/>
      <c r="B28" s="220"/>
      <c r="C28" s="221"/>
      <c r="D28" s="222"/>
      <c r="E28" s="230"/>
      <c r="F28" s="236"/>
      <c r="G28" s="237"/>
      <c r="H28" s="238"/>
      <c r="I28" s="793"/>
      <c r="J28" s="219" t="str">
        <f>+'28'!J28</f>
        <v>TW 31,5 RC BR</v>
      </c>
      <c r="K28" s="244"/>
      <c r="L28" s="244"/>
      <c r="M28" s="122">
        <f>+K28+'28'!M28+L28</f>
        <v>149894</v>
      </c>
    </row>
    <row r="29" spans="1:25" ht="13.5" thickBot="1">
      <c r="A29" s="797"/>
      <c r="B29" s="220"/>
      <c r="C29" s="221"/>
      <c r="D29" s="222"/>
      <c r="E29" s="230"/>
      <c r="F29" s="241"/>
      <c r="G29" s="237"/>
      <c r="H29" s="238"/>
      <c r="I29" s="793"/>
      <c r="J29" s="219" t="str">
        <f>+'28'!J29</f>
        <v>TW 30,5 RC BR</v>
      </c>
      <c r="K29" s="244">
        <f>+C8+C16</f>
        <v>8505</v>
      </c>
      <c r="L29" s="244"/>
      <c r="M29" s="122">
        <f>+K29+'28'!M29+L29</f>
        <v>119104</v>
      </c>
    </row>
    <row r="30" spans="1:25" ht="13.5" thickBot="1">
      <c r="A30" s="797"/>
      <c r="B30" s="220"/>
      <c r="C30" s="231"/>
      <c r="D30" s="222"/>
      <c r="E30" s="230"/>
      <c r="F30" s="241"/>
      <c r="G30" s="237"/>
      <c r="H30" s="238"/>
      <c r="I30" s="793"/>
      <c r="J30" s="219">
        <f>+'28'!J30</f>
        <v>0</v>
      </c>
      <c r="K30" s="244"/>
      <c r="L30" s="244"/>
      <c r="M30" s="122">
        <f>+K30+'28'!M30+L30</f>
        <v>0</v>
      </c>
      <c r="N30" s="160"/>
    </row>
    <row r="31" spans="1:25" ht="13.5" thickBot="1">
      <c r="A31" s="797"/>
      <c r="B31" s="220"/>
      <c r="C31" s="231"/>
      <c r="D31" s="222"/>
      <c r="E31" s="230"/>
      <c r="F31" s="241"/>
      <c r="G31" s="242"/>
      <c r="H31" s="239"/>
      <c r="I31" s="794"/>
      <c r="J31" s="219">
        <f>+'28'!J31</f>
        <v>0</v>
      </c>
      <c r="K31" s="244"/>
      <c r="L31" s="244"/>
      <c r="M31" s="122">
        <f>+K31+'28'!M31+L31</f>
        <v>0</v>
      </c>
    </row>
    <row r="32" spans="1:25" ht="13.5" thickBot="1">
      <c r="A32" s="798"/>
      <c r="B32" s="170" t="s">
        <v>3</v>
      </c>
      <c r="C32" s="104">
        <f>SUM(C25:C31)</f>
        <v>20744</v>
      </c>
      <c r="D32" s="105">
        <f>SUM(D25:D31)</f>
        <v>1180</v>
      </c>
      <c r="E32" s="106">
        <f>SUM(E25:E31)</f>
        <v>0</v>
      </c>
      <c r="F32" s="107">
        <f>SUM(F24:F31)</f>
        <v>4</v>
      </c>
      <c r="G32" s="176"/>
      <c r="H32" s="177"/>
      <c r="I32" s="174"/>
      <c r="J32" s="219">
        <f>+'28'!J32</f>
        <v>0</v>
      </c>
      <c r="K32" s="245"/>
      <c r="L32" s="248"/>
      <c r="M32" s="122">
        <f>+K32+'28'!M32+L32</f>
        <v>0</v>
      </c>
    </row>
    <row r="33" spans="1:14" ht="13.5" thickBot="1">
      <c r="A33" s="178"/>
      <c r="B33" s="179"/>
      <c r="C33" s="108">
        <f>C32/($C$32+$D$32+$E$32)</f>
        <v>0.94617770479839447</v>
      </c>
      <c r="D33" s="109">
        <f>D32/($C$32+$D$32+$E$32)</f>
        <v>5.3822295201605544E-2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85" t="s">
        <v>60</v>
      </c>
      <c r="B34" s="786"/>
      <c r="C34" s="112">
        <f>C14+C23+C32</f>
        <v>63074</v>
      </c>
      <c r="D34" s="112">
        <f>D14+D23+D32</f>
        <v>1860</v>
      </c>
      <c r="E34" s="112">
        <f>E14+E23+E32</f>
        <v>0</v>
      </c>
      <c r="F34" s="113">
        <f>F14+F23+F32</f>
        <v>51</v>
      </c>
      <c r="H34" s="183"/>
      <c r="I34" s="183"/>
      <c r="J34" s="128" t="s">
        <v>29</v>
      </c>
      <c r="K34" s="129">
        <f>SUM(K7:K32)</f>
        <v>63074</v>
      </c>
      <c r="L34" s="217">
        <f>SUM(L7:L32)</f>
        <v>0</v>
      </c>
      <c r="M34" s="125">
        <f>SUM(M7:M32)</f>
        <v>1667228</v>
      </c>
      <c r="N34" s="160"/>
    </row>
    <row r="35" spans="1:14" ht="13.5" thickBot="1">
      <c r="A35" s="184"/>
      <c r="B35" s="185"/>
      <c r="C35" s="109">
        <f>C34/($C$34+$D$34+$E$34)</f>
        <v>0.97135553023069576</v>
      </c>
      <c r="D35" s="109">
        <f>D34/($C$34+$D$34+$E$34)</f>
        <v>2.8644469769304216E-2</v>
      </c>
      <c r="E35" s="114">
        <f>E34/($C$34+$D$34+$E$34)</f>
        <v>0</v>
      </c>
      <c r="K35" s="160"/>
      <c r="L35" s="776" t="s">
        <v>186</v>
      </c>
      <c r="M35" s="776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787" t="s">
        <v>61</v>
      </c>
      <c r="B37" s="788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(36*268+30.5*180+34*970)/1418*G42*3.4*1418/1000000</f>
        <v>72.871906332044205</v>
      </c>
      <c r="J37" s="130">
        <f>+I37+'28'!J37</f>
        <v>1859.2069601441804</v>
      </c>
      <c r="K37" s="131" t="s">
        <v>66</v>
      </c>
      <c r="L37" s="433"/>
      <c r="M37" s="434"/>
      <c r="N37" s="154">
        <f>20.541-N38</f>
        <v>12.013000000000002</v>
      </c>
    </row>
    <row r="38" spans="1:14" ht="17.45" customHeight="1">
      <c r="A38" s="781" t="s">
        <v>13</v>
      </c>
      <c r="B38" s="782"/>
      <c r="C38" s="169">
        <f>SUMIF($G$7:$G$31,"Process",$F$7:$F$31)</f>
        <v>29</v>
      </c>
      <c r="D38" s="123">
        <f>+C38+'28'!D38</f>
        <v>1338</v>
      </c>
      <c r="E38" s="148">
        <f t="shared" ref="E38:E51" si="4">D38/60</f>
        <v>22.3</v>
      </c>
      <c r="F38" s="375">
        <v>483.18777292576419</v>
      </c>
      <c r="G38" s="375">
        <v>425.2052401746725</v>
      </c>
      <c r="H38" s="192" t="s">
        <v>67</v>
      </c>
      <c r="I38" s="554">
        <f>20.541+22.313+21.832</f>
        <v>64.686000000000007</v>
      </c>
      <c r="J38" s="132">
        <f>+I38+'28'!J38</f>
        <v>1714.3600000000001</v>
      </c>
      <c r="K38" s="133" t="s">
        <v>66</v>
      </c>
      <c r="L38" s="435"/>
      <c r="M38" s="436"/>
      <c r="N38" s="154">
        <f>1.505+2.759+2.759+1.505</f>
        <v>8.5279999999999987</v>
      </c>
    </row>
    <row r="39" spans="1:14" ht="17.45" customHeight="1">
      <c r="A39" s="777" t="s">
        <v>14</v>
      </c>
      <c r="B39" s="778"/>
      <c r="C39" s="169">
        <f>SUMIF($G$7:$G$31,"Cleaning",$F$7:$F$31)</f>
        <v>0</v>
      </c>
      <c r="D39" s="123">
        <f>+C39+'28'!D39</f>
        <v>0</v>
      </c>
      <c r="E39" s="148">
        <f t="shared" si="4"/>
        <v>0</v>
      </c>
      <c r="F39" s="375">
        <v>513.125</v>
      </c>
      <c r="G39" s="375">
        <v>451.55</v>
      </c>
      <c r="H39" s="192" t="s">
        <v>68</v>
      </c>
      <c r="I39" s="147"/>
      <c r="J39" s="134">
        <f>J37/G4</f>
        <v>64.110584832557947</v>
      </c>
      <c r="K39" s="135" t="s">
        <v>66</v>
      </c>
      <c r="L39" s="435"/>
      <c r="M39" s="436"/>
      <c r="N39" s="154">
        <f>22.313+21.832</f>
        <v>44.144999999999996</v>
      </c>
    </row>
    <row r="40" spans="1:14" ht="17.45" customHeight="1">
      <c r="A40" s="777" t="s">
        <v>69</v>
      </c>
      <c r="B40" s="778"/>
      <c r="C40" s="169">
        <f>SUMIF($G$7:$G$31,"Mechanical",$F$7:$F$31)</f>
        <v>0</v>
      </c>
      <c r="D40" s="123">
        <f>+C40+'28'!D40</f>
        <v>167</v>
      </c>
      <c r="E40" s="148">
        <f t="shared" si="4"/>
        <v>2.7833333333333332</v>
      </c>
      <c r="F40" s="375">
        <v>500</v>
      </c>
      <c r="G40" s="375">
        <v>440</v>
      </c>
      <c r="H40" s="192" t="s">
        <v>70</v>
      </c>
      <c r="I40" s="123">
        <f>(K34+L34)/1000</f>
        <v>63.073999999999998</v>
      </c>
      <c r="J40" s="136">
        <f>+I40+'28'!J40</f>
        <v>1667.2279999999998</v>
      </c>
      <c r="K40" s="135" t="s">
        <v>66</v>
      </c>
      <c r="L40" s="435"/>
      <c r="M40" s="436"/>
    </row>
    <row r="41" spans="1:14" ht="17.45" customHeight="1">
      <c r="A41" s="777" t="s">
        <v>71</v>
      </c>
      <c r="B41" s="778"/>
      <c r="C41" s="169">
        <f>SUMIF($G$7:$G$31,"Electrical",$F$7:$F$31)</f>
        <v>22</v>
      </c>
      <c r="D41" s="123">
        <f>+C41+'28'!D41</f>
        <v>167</v>
      </c>
      <c r="E41" s="148">
        <f t="shared" si="4"/>
        <v>2.7833333333333332</v>
      </c>
      <c r="F41" s="375"/>
      <c r="G41" s="375"/>
      <c r="H41" s="192" t="s">
        <v>72</v>
      </c>
      <c r="I41" s="147"/>
      <c r="J41" s="134">
        <f>J40/G4</f>
        <v>57.490620689655167</v>
      </c>
      <c r="K41" s="135" t="s">
        <v>66</v>
      </c>
      <c r="L41" s="435"/>
      <c r="M41" s="436"/>
    </row>
    <row r="42" spans="1:14" ht="17.45" customHeight="1">
      <c r="A42" s="777" t="s">
        <v>17</v>
      </c>
      <c r="B42" s="778"/>
      <c r="C42" s="169">
        <f>SUMIF($G$7:$G$31,"Instrument",$F$7:$F$31)</f>
        <v>0</v>
      </c>
      <c r="D42" s="123">
        <f>+C42+'28'!D42</f>
        <v>0</v>
      </c>
      <c r="E42" s="148">
        <f t="shared" si="4"/>
        <v>0</v>
      </c>
      <c r="F42" s="375">
        <f>+(F39*425+F40*480)/905</f>
        <v>506.16367403314916</v>
      </c>
      <c r="G42" s="375">
        <f>+(G39*425+G40*480)/905</f>
        <v>445.42403314917129</v>
      </c>
      <c r="H42" s="192" t="s">
        <v>73</v>
      </c>
      <c r="I42" s="251"/>
      <c r="J42" s="137"/>
      <c r="K42" s="135" t="s">
        <v>74</v>
      </c>
      <c r="L42" s="435"/>
      <c r="M42" s="436"/>
    </row>
    <row r="43" spans="1:14" ht="17.45" customHeight="1">
      <c r="A43" s="777" t="s">
        <v>75</v>
      </c>
      <c r="B43" s="778"/>
      <c r="C43" s="169">
        <f>SUMIF($G$7:$G$31,"Water",$F$7:$F$31)</f>
        <v>0</v>
      </c>
      <c r="D43" s="123">
        <f>+C43+'28'!D43</f>
        <v>0</v>
      </c>
      <c r="E43" s="148">
        <f t="shared" si="4"/>
        <v>0</v>
      </c>
      <c r="F43" s="375"/>
      <c r="G43" s="376"/>
      <c r="H43" s="193" t="s">
        <v>76</v>
      </c>
      <c r="I43" s="123">
        <f>+Report1!AH37</f>
        <v>135.26300000000001</v>
      </c>
      <c r="J43" s="138">
        <f>+I43+'28'!J43</f>
        <v>3504.85</v>
      </c>
      <c r="K43" s="135" t="s">
        <v>66</v>
      </c>
      <c r="L43" s="437">
        <f>+Report1!AN37</f>
        <v>17.600000000000001</v>
      </c>
      <c r="M43" s="438">
        <f>+L43+'28'!M43</f>
        <v>489.59999999999991</v>
      </c>
    </row>
    <row r="44" spans="1:14" ht="17.45" customHeight="1">
      <c r="A44" s="777" t="s">
        <v>18</v>
      </c>
      <c r="B44" s="778"/>
      <c r="C44" s="169">
        <f>SUMIF($G$7:$G$31,"PLN",$F$7:$F$31)</f>
        <v>0</v>
      </c>
      <c r="D44" s="123">
        <f>+C44+'28'!D44</f>
        <v>0</v>
      </c>
      <c r="E44" s="148">
        <f t="shared" si="4"/>
        <v>0</v>
      </c>
      <c r="F44" s="375"/>
      <c r="G44" s="376"/>
      <c r="H44" s="193" t="s">
        <v>77</v>
      </c>
      <c r="I44" s="123">
        <f>I43/I38</f>
        <v>2.091070710818415</v>
      </c>
      <c r="J44" s="139">
        <f>J43/J38</f>
        <v>2.0444072423528312</v>
      </c>
      <c r="K44" s="135" t="s">
        <v>66</v>
      </c>
      <c r="L44" s="439">
        <f>+L43/I38</f>
        <v>0.27208360387100761</v>
      </c>
      <c r="M44" s="440">
        <f>+M43/J38</f>
        <v>0.28558762453627001</v>
      </c>
    </row>
    <row r="45" spans="1:14" ht="17.45" customHeight="1">
      <c r="A45" s="777" t="s">
        <v>19</v>
      </c>
      <c r="B45" s="778"/>
      <c r="C45" s="169">
        <f>SUMIF($G$7:$G$31,"Boiler",$F$7:$F$31)</f>
        <v>0</v>
      </c>
      <c r="D45" s="123">
        <f>+C45+'28'!D45</f>
        <v>0</v>
      </c>
      <c r="E45" s="148">
        <f t="shared" si="4"/>
        <v>0</v>
      </c>
      <c r="F45" s="375"/>
      <c r="G45" s="378"/>
      <c r="H45" s="193" t="s">
        <v>78</v>
      </c>
      <c r="I45" s="123">
        <f>I43/I40</f>
        <v>2.1445127944953546</v>
      </c>
      <c r="J45" s="139">
        <f>J43/J40</f>
        <v>2.1022019783736838</v>
      </c>
      <c r="K45" s="135" t="s">
        <v>66</v>
      </c>
      <c r="L45" s="439">
        <f>+L43/I40</f>
        <v>0.2790373212417161</v>
      </c>
      <c r="M45" s="440">
        <f>+M43/J40</f>
        <v>0.29366109494322312</v>
      </c>
    </row>
    <row r="46" spans="1:14" ht="17.45" customHeight="1">
      <c r="A46" s="777" t="s">
        <v>79</v>
      </c>
      <c r="B46" s="778"/>
      <c r="C46" s="169">
        <f>SUMIF($G$7:$G$31,"Gas",$F$7:$F$31)</f>
        <v>0</v>
      </c>
      <c r="D46" s="123">
        <f>+C46+'28'!D46</f>
        <v>0</v>
      </c>
      <c r="E46" s="148">
        <f t="shared" si="4"/>
        <v>0</v>
      </c>
      <c r="F46" s="375"/>
      <c r="G46" s="376"/>
      <c r="H46" s="193" t="s">
        <v>80</v>
      </c>
      <c r="I46" s="145">
        <f>+SUMIF(Listrik!AC36,"&gt;0")</f>
        <v>28582.760000000872</v>
      </c>
      <c r="J46" s="140">
        <f>+I46+'28'!J46</f>
        <v>1002111.1499999997</v>
      </c>
      <c r="K46" s="135" t="s">
        <v>81</v>
      </c>
      <c r="L46" s="439">
        <f>+Listrik!AF36</f>
        <v>27149</v>
      </c>
      <c r="M46" s="441">
        <f>+L46+'28'!M46</f>
        <v>774365</v>
      </c>
    </row>
    <row r="47" spans="1:14" ht="17.45" customHeight="1">
      <c r="A47" s="777" t="s">
        <v>82</v>
      </c>
      <c r="B47" s="778"/>
      <c r="C47" s="169">
        <f>SUMIF($G$7:$G$31,"Gas",$F$7:$F$31)</f>
        <v>0</v>
      </c>
      <c r="D47" s="123">
        <f>+C47+'28'!D47</f>
        <v>0</v>
      </c>
      <c r="E47" s="148">
        <f t="shared" si="4"/>
        <v>0</v>
      </c>
      <c r="F47" s="375"/>
      <c r="G47" s="376"/>
      <c r="H47" s="193" t="s">
        <v>83</v>
      </c>
      <c r="I47" s="123">
        <f>I46/I38</f>
        <v>441.86933803297262</v>
      </c>
      <c r="J47" s="140">
        <f>J46/J38</f>
        <v>584.53950745467671</v>
      </c>
      <c r="K47" s="135" t="s">
        <v>25</v>
      </c>
      <c r="L47" s="439">
        <f>+L46/I38</f>
        <v>419.70441826670373</v>
      </c>
      <c r="M47" s="440">
        <f>+M46/J38</f>
        <v>451.69334328845747</v>
      </c>
    </row>
    <row r="48" spans="1:14" ht="17.45" customHeight="1">
      <c r="A48" s="777" t="s">
        <v>15</v>
      </c>
      <c r="B48" s="778"/>
      <c r="C48" s="169">
        <f>SUMIF($G$7:$G$31,"Start Up",$F$7:$F$31)</f>
        <v>0</v>
      </c>
      <c r="D48" s="123">
        <f>+C48+'28'!D48</f>
        <v>0</v>
      </c>
      <c r="E48" s="148">
        <f t="shared" si="4"/>
        <v>0</v>
      </c>
      <c r="F48" s="375"/>
      <c r="G48" s="376"/>
      <c r="H48" s="193" t="s">
        <v>84</v>
      </c>
      <c r="I48" s="123">
        <f>I46/I40</f>
        <v>453.16231727813158</v>
      </c>
      <c r="J48" s="140">
        <f>J46/J40</f>
        <v>601.06425156007447</v>
      </c>
      <c r="K48" s="135" t="s">
        <v>25</v>
      </c>
      <c r="L48" s="439">
        <f>+L46/I38</f>
        <v>419.70441826670373</v>
      </c>
      <c r="M48" s="440">
        <f>+M46/J40</f>
        <v>464.46256900675854</v>
      </c>
    </row>
    <row r="49" spans="1:13" ht="17.45" customHeight="1">
      <c r="A49" s="799" t="s">
        <v>21</v>
      </c>
      <c r="B49" s="778"/>
      <c r="C49" s="169">
        <f>SUMIF($G$7:$G$31,"Others",$F$7:$F$31)</f>
        <v>0</v>
      </c>
      <c r="D49" s="123">
        <f>+C49+'28'!D49</f>
        <v>355</v>
      </c>
      <c r="E49" s="148">
        <f t="shared" si="4"/>
        <v>5.916666666666667</v>
      </c>
      <c r="F49" s="190"/>
      <c r="H49" s="193" t="s">
        <v>85</v>
      </c>
      <c r="I49" s="123">
        <f>+Report1!AB37</f>
        <v>0</v>
      </c>
      <c r="J49" s="140">
        <f>+I49+'28'!J49</f>
        <v>0</v>
      </c>
      <c r="K49" s="135" t="s">
        <v>86</v>
      </c>
      <c r="L49" s="435"/>
      <c r="M49" s="436"/>
    </row>
    <row r="50" spans="1:13" ht="17.45" customHeight="1">
      <c r="A50" s="777" t="s">
        <v>20</v>
      </c>
      <c r="B50" s="778"/>
      <c r="C50" s="169">
        <f>SUMIF($G$7:$G$31,"Steam",$F$7:$F$31)</f>
        <v>0</v>
      </c>
      <c r="D50" s="123">
        <f>+C50+'28'!D50</f>
        <v>0</v>
      </c>
      <c r="E50" s="148">
        <f t="shared" si="4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5"/>
      <c r="M50" s="436"/>
    </row>
    <row r="51" spans="1:13" ht="17.45" customHeight="1" thickBot="1">
      <c r="A51" s="779" t="s">
        <v>88</v>
      </c>
      <c r="B51" s="780"/>
      <c r="C51" s="169">
        <f>SUMIF($G$7:$G$31,"Planned shut",$F$7:$F$31)</f>
        <v>0</v>
      </c>
      <c r="D51" s="123">
        <f>+C51+'28'!D51</f>
        <v>0</v>
      </c>
      <c r="E51" s="148">
        <f t="shared" si="4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5"/>
      <c r="M51" s="436"/>
    </row>
    <row r="52" spans="1:13" ht="13.5" thickBot="1">
      <c r="A52" s="781" t="s">
        <v>29</v>
      </c>
      <c r="B52" s="782"/>
      <c r="C52" s="149">
        <f>SUM(C38:C51)</f>
        <v>51</v>
      </c>
      <c r="D52" s="149">
        <f>SUM(D38:D51)</f>
        <v>2027</v>
      </c>
      <c r="E52" s="150">
        <f>SUM(E38:E51)</f>
        <v>33.783333333333331</v>
      </c>
      <c r="F52" s="190"/>
      <c r="H52" s="196"/>
      <c r="I52" s="197"/>
      <c r="J52" s="143"/>
      <c r="K52" s="144"/>
      <c r="L52" s="442"/>
      <c r="M52" s="443"/>
    </row>
    <row r="53" spans="1:13" ht="13.5" thickBot="1">
      <c r="A53" s="783"/>
      <c r="B53" s="784"/>
      <c r="C53" s="151">
        <f>C52/(24*60)</f>
        <v>3.5416666666666666E-2</v>
      </c>
      <c r="D53" s="151">
        <f>D52/(24*60*G4)</f>
        <v>4.8539272030651344E-2</v>
      </c>
      <c r="E53" s="152">
        <f>E52/(G4*24)</f>
        <v>4.8539272030651337E-2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+D34+'28'!J56</f>
        <v>25228</v>
      </c>
      <c r="K56" s="206">
        <f>J56/(J40+J56/1000)/1000</f>
        <v>1.4906148224828298E-2</v>
      </c>
    </row>
    <row r="57" spans="1:13">
      <c r="A57" s="181"/>
      <c r="I57" s="204" t="s">
        <v>92</v>
      </c>
      <c r="J57" s="205">
        <f>+E34+'28'!J57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2:B52"/>
    <mergeCell ref="A53:B53"/>
    <mergeCell ref="A42:B42"/>
    <mergeCell ref="A43:B43"/>
    <mergeCell ref="A44:B44"/>
    <mergeCell ref="A45:B45"/>
    <mergeCell ref="A46:B46"/>
    <mergeCell ref="A47:B47"/>
    <mergeCell ref="L35:M35"/>
    <mergeCell ref="A48:B48"/>
    <mergeCell ref="A49:B49"/>
    <mergeCell ref="A50:B50"/>
    <mergeCell ref="A51:B51"/>
    <mergeCell ref="A41:B41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R61"/>
  <sheetViews>
    <sheetView zoomScale="80" zoomScaleNormal="80" workbookViewId="0">
      <selection activeCell="A7" sqref="A7:A3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8.28515625" style="154" customWidth="1"/>
    <col min="11" max="11" width="12.5703125" style="154" bestFit="1" customWidth="1"/>
    <col min="12" max="12" width="8.28515625" style="154" customWidth="1"/>
    <col min="13" max="13" width="15.85546875" style="154" customWidth="1"/>
    <col min="14" max="16384" width="9.140625" style="154"/>
  </cols>
  <sheetData>
    <row r="1" spans="1:18" ht="15.75">
      <c r="A1" s="153"/>
    </row>
    <row r="2" spans="1:18" ht="15.75">
      <c r="A2" s="153" t="s">
        <v>175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28</v>
      </c>
      <c r="H4" s="159" t="str">
        <f>+'1'!H4</f>
        <v>.06.24</v>
      </c>
    </row>
    <row r="5" spans="1:18" ht="13.5" thickBot="1">
      <c r="C5" s="160"/>
      <c r="D5" s="160"/>
    </row>
    <row r="6" spans="1:18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341+336+344</f>
        <v>1021</v>
      </c>
    </row>
    <row r="7" spans="1:18" ht="13.5" customHeight="1" thickBot="1">
      <c r="A7" s="789" t="s">
        <v>418</v>
      </c>
      <c r="B7" s="220" t="s">
        <v>706</v>
      </c>
      <c r="C7" s="221">
        <v>16808</v>
      </c>
      <c r="D7" s="222"/>
      <c r="E7" s="223"/>
      <c r="F7" s="233"/>
      <c r="G7" s="234" t="s">
        <v>13</v>
      </c>
      <c r="H7" s="235" t="s">
        <v>397</v>
      </c>
      <c r="I7" s="792" t="s">
        <v>717</v>
      </c>
      <c r="J7" s="219" t="str">
        <f>+'27'!J7</f>
        <v>TW 35,5 RC HW</v>
      </c>
      <c r="K7" s="243"/>
      <c r="L7" s="247"/>
      <c r="M7" s="122">
        <f>+K7+'27'!M7+L7</f>
        <v>65500</v>
      </c>
    </row>
    <row r="8" spans="1:18" ht="13.5" thickBot="1">
      <c r="A8" s="790"/>
      <c r="B8" s="220" t="s">
        <v>677</v>
      </c>
      <c r="C8" s="221">
        <v>7390</v>
      </c>
      <c r="D8" s="222"/>
      <c r="E8" s="224"/>
      <c r="F8" s="236">
        <v>5</v>
      </c>
      <c r="G8" s="577" t="s">
        <v>13</v>
      </c>
      <c r="H8" s="235" t="s">
        <v>396</v>
      </c>
      <c r="I8" s="793"/>
      <c r="J8" s="219" t="str">
        <f>+'27'!J8</f>
        <v>TW 34 RC HW</v>
      </c>
      <c r="K8" s="244"/>
      <c r="L8" s="244"/>
      <c r="M8" s="122">
        <f>+K8+'27'!M8+L8</f>
        <v>23452</v>
      </c>
      <c r="N8" s="154">
        <v>550</v>
      </c>
      <c r="O8" s="154">
        <f>+N8-N8*0.12</f>
        <v>484</v>
      </c>
      <c r="P8" s="154">
        <f>240+45</f>
        <v>285</v>
      </c>
      <c r="Q8" s="154">
        <f>+N8*P8</f>
        <v>156750</v>
      </c>
      <c r="R8" s="154">
        <f>+O8*P8</f>
        <v>137940</v>
      </c>
    </row>
    <row r="9" spans="1:18" ht="13.5" thickBot="1">
      <c r="A9" s="790"/>
      <c r="B9" s="220"/>
      <c r="C9" s="221"/>
      <c r="D9" s="222"/>
      <c r="E9" s="225"/>
      <c r="F9" s="233">
        <v>3</v>
      </c>
      <c r="G9" s="577" t="s">
        <v>13</v>
      </c>
      <c r="H9" s="238" t="s">
        <v>226</v>
      </c>
      <c r="I9" s="793"/>
      <c r="J9" s="219" t="str">
        <f>+'27'!J9</f>
        <v>KTW 17 RC HW</v>
      </c>
      <c r="K9" s="244"/>
      <c r="L9" s="244"/>
      <c r="M9" s="122">
        <f>+K9+'27'!M9+L9</f>
        <v>17635</v>
      </c>
      <c r="N9" s="154">
        <v>580</v>
      </c>
      <c r="O9" s="154">
        <f>+N9-N9*0.12</f>
        <v>510.4</v>
      </c>
      <c r="P9" s="154">
        <f>15+180</f>
        <v>195</v>
      </c>
      <c r="Q9" s="154">
        <f>+N9*P9</f>
        <v>113100</v>
      </c>
      <c r="R9" s="154">
        <f>+O9*P9</f>
        <v>99528</v>
      </c>
    </row>
    <row r="10" spans="1:18" ht="13.5" thickBot="1">
      <c r="A10" s="790"/>
      <c r="B10" s="220"/>
      <c r="C10" s="221"/>
      <c r="D10" s="222"/>
      <c r="E10" s="224"/>
      <c r="F10" s="233"/>
      <c r="G10" s="577"/>
      <c r="H10" s="238" t="s">
        <v>709</v>
      </c>
      <c r="I10" s="793"/>
      <c r="J10" s="219" t="str">
        <f>+'27'!J10</f>
        <v>TW 31,5 RC HW</v>
      </c>
      <c r="K10" s="244"/>
      <c r="L10" s="244"/>
      <c r="M10" s="122">
        <f>+K10+'27'!M10+L10</f>
        <v>33149</v>
      </c>
      <c r="P10" s="154">
        <f>SUM(P8:P9)</f>
        <v>480</v>
      </c>
      <c r="Q10" s="154">
        <f t="shared" ref="Q10:R10" si="0">SUM(Q8:Q9)</f>
        <v>269850</v>
      </c>
      <c r="R10" s="154">
        <f t="shared" si="0"/>
        <v>237468</v>
      </c>
    </row>
    <row r="11" spans="1:18" ht="13.5" thickBot="1">
      <c r="A11" s="790"/>
      <c r="B11" s="220"/>
      <c r="C11" s="221"/>
      <c r="D11" s="222"/>
      <c r="E11" s="224"/>
      <c r="F11" s="233">
        <v>5</v>
      </c>
      <c r="G11" s="237" t="s">
        <v>13</v>
      </c>
      <c r="H11" s="238" t="s">
        <v>714</v>
      </c>
      <c r="I11" s="793"/>
      <c r="J11" s="219" t="str">
        <f>+'27'!J11</f>
        <v>N 18 RC BR</v>
      </c>
      <c r="K11" s="244"/>
      <c r="L11" s="244"/>
      <c r="M11" s="122">
        <f>+K11+'27'!M11+L11</f>
        <v>18436</v>
      </c>
      <c r="Q11" s="154">
        <f>+Q10/P10</f>
        <v>562.1875</v>
      </c>
      <c r="R11" s="154">
        <f>+R10/P10</f>
        <v>494.72500000000002</v>
      </c>
    </row>
    <row r="12" spans="1:18" ht="13.5" thickBot="1">
      <c r="A12" s="790"/>
      <c r="B12" s="220"/>
      <c r="C12" s="221"/>
      <c r="D12" s="222"/>
      <c r="E12" s="224"/>
      <c r="F12" s="233"/>
      <c r="G12" s="237"/>
      <c r="H12" s="238"/>
      <c r="I12" s="793"/>
      <c r="J12" s="219" t="str">
        <f>+'27'!J12</f>
        <v>N 15,5 RC BR</v>
      </c>
      <c r="K12" s="244"/>
      <c r="L12" s="244"/>
      <c r="M12" s="122">
        <f>+K12+'27'!M12+L12</f>
        <v>268930</v>
      </c>
    </row>
    <row r="13" spans="1:18" ht="13.5" thickBot="1">
      <c r="A13" s="790"/>
      <c r="B13" s="220"/>
      <c r="C13" s="221"/>
      <c r="D13" s="221"/>
      <c r="E13" s="224"/>
      <c r="F13" s="233"/>
      <c r="G13" s="237"/>
      <c r="H13" s="238"/>
      <c r="I13" s="794"/>
      <c r="J13" s="219" t="str">
        <f>+'27'!J13</f>
        <v>N 16 RC BR</v>
      </c>
      <c r="K13" s="244"/>
      <c r="L13" s="244"/>
      <c r="M13" s="122">
        <f>+K13+'27'!M13+L13</f>
        <v>19427</v>
      </c>
    </row>
    <row r="14" spans="1:18" ht="13.5" thickBot="1">
      <c r="A14" s="791"/>
      <c r="B14" s="170" t="s">
        <v>3</v>
      </c>
      <c r="C14" s="104">
        <f>SUM(C7:C13)</f>
        <v>24198</v>
      </c>
      <c r="D14" s="116">
        <f>SUM(D7:D13)</f>
        <v>0</v>
      </c>
      <c r="E14" s="117">
        <f>SUM(E5:E13)</f>
        <v>0</v>
      </c>
      <c r="F14" s="107">
        <f>SUM(F6:F13)</f>
        <v>13</v>
      </c>
      <c r="G14" s="164"/>
      <c r="H14" s="171"/>
      <c r="I14" s="172"/>
      <c r="J14" s="219" t="str">
        <f>+'27'!J14</f>
        <v>N 16,5 RC BR</v>
      </c>
      <c r="K14" s="244"/>
      <c r="L14" s="244"/>
      <c r="M14" s="122">
        <f>+K14+'27'!M14+L14</f>
        <v>7890</v>
      </c>
    </row>
    <row r="15" spans="1:18" ht="13.5" customHeight="1" thickBot="1">
      <c r="A15" s="789" t="s">
        <v>518</v>
      </c>
      <c r="B15" s="170"/>
      <c r="C15" s="118">
        <f>C14/($C$23+$D$23+$E$23)</f>
        <v>0.98190228858951467</v>
      </c>
      <c r="D15" s="119">
        <f>D14/($C$23+$D$23+$E$23)</f>
        <v>0</v>
      </c>
      <c r="E15" s="120">
        <f>E14/($C$23+$D$23+$E$23)</f>
        <v>0</v>
      </c>
      <c r="F15" s="233"/>
      <c r="G15" s="234" t="s">
        <v>13</v>
      </c>
      <c r="H15" s="235" t="s">
        <v>397</v>
      </c>
      <c r="I15" s="792" t="s">
        <v>718</v>
      </c>
      <c r="J15" s="219" t="str">
        <f>+'27'!J15</f>
        <v>N 17 RC BR</v>
      </c>
      <c r="K15" s="244"/>
      <c r="L15" s="244"/>
      <c r="M15" s="122">
        <f>+K15+'27'!M15+L15</f>
        <v>87968</v>
      </c>
      <c r="N15" s="154">
        <v>580</v>
      </c>
      <c r="O15" s="154">
        <f>+N15-N15*0.12</f>
        <v>510.4</v>
      </c>
      <c r="P15" s="154">
        <f>480-P16</f>
        <v>430</v>
      </c>
      <c r="Q15" s="154">
        <f>+N15*P15</f>
        <v>249400</v>
      </c>
      <c r="R15" s="154">
        <f>+O15*P15</f>
        <v>219472</v>
      </c>
    </row>
    <row r="16" spans="1:18" ht="13.5" thickBot="1">
      <c r="A16" s="795"/>
      <c r="B16" s="220" t="s">
        <v>677</v>
      </c>
      <c r="C16" s="227">
        <v>24644</v>
      </c>
      <c r="D16" s="228"/>
      <c r="E16" s="229"/>
      <c r="F16" s="236">
        <v>3</v>
      </c>
      <c r="G16" s="577" t="s">
        <v>13</v>
      </c>
      <c r="H16" s="235" t="s">
        <v>419</v>
      </c>
      <c r="I16" s="793"/>
      <c r="J16" s="219" t="str">
        <f>+'27'!J16</f>
        <v>N 19 RC BR</v>
      </c>
      <c r="K16" s="244"/>
      <c r="L16" s="234"/>
      <c r="M16" s="122">
        <f>+K16+'27'!M16+L16</f>
        <v>117363</v>
      </c>
      <c r="N16" s="154">
        <v>450</v>
      </c>
      <c r="O16" s="154">
        <f>+N16-N16*0.12</f>
        <v>396</v>
      </c>
      <c r="P16" s="154">
        <v>50</v>
      </c>
      <c r="Q16" s="154">
        <f>+N16*P16</f>
        <v>22500</v>
      </c>
      <c r="R16" s="154">
        <f>+O16*P16</f>
        <v>19800</v>
      </c>
    </row>
    <row r="17" spans="1:18" ht="13.5" thickBot="1">
      <c r="A17" s="795"/>
      <c r="B17" s="220"/>
      <c r="C17" s="221"/>
      <c r="D17" s="222"/>
      <c r="E17" s="230"/>
      <c r="F17" s="233">
        <v>5</v>
      </c>
      <c r="G17" s="577" t="s">
        <v>13</v>
      </c>
      <c r="H17" s="238" t="s">
        <v>226</v>
      </c>
      <c r="I17" s="793"/>
      <c r="J17" s="219" t="str">
        <f>+'27'!J17</f>
        <v>N 20 RC BR</v>
      </c>
      <c r="K17" s="244"/>
      <c r="L17" s="234"/>
      <c r="M17" s="122">
        <f>+K17+'27'!M17+L17</f>
        <v>49672</v>
      </c>
      <c r="P17" s="154">
        <f>SUM(P15:P16)</f>
        <v>480</v>
      </c>
      <c r="Q17" s="154">
        <f t="shared" ref="Q17" si="1">SUM(Q15:Q16)</f>
        <v>271900</v>
      </c>
      <c r="R17" s="154">
        <f t="shared" ref="R17" si="2">SUM(R15:R16)</f>
        <v>239272</v>
      </c>
    </row>
    <row r="18" spans="1:18" ht="13.5" thickBot="1">
      <c r="A18" s="795"/>
      <c r="B18" s="220"/>
      <c r="C18" s="221"/>
      <c r="D18" s="222"/>
      <c r="E18" s="230"/>
      <c r="F18" s="233"/>
      <c r="G18" s="577"/>
      <c r="H18" s="238" t="s">
        <v>715</v>
      </c>
      <c r="I18" s="793"/>
      <c r="J18" s="219" t="str">
        <f>+'27'!J18</f>
        <v>N 17,5 RC BR</v>
      </c>
      <c r="K18" s="244"/>
      <c r="L18" s="244"/>
      <c r="M18" s="122">
        <f>+K18+'27'!M18+L18</f>
        <v>74908</v>
      </c>
      <c r="Q18" s="154">
        <f>+Q17/P17</f>
        <v>566.45833333333337</v>
      </c>
      <c r="R18" s="154">
        <f>+R17/P17</f>
        <v>498.48333333333335</v>
      </c>
    </row>
    <row r="19" spans="1:18" ht="13.5" thickBot="1">
      <c r="A19" s="795"/>
      <c r="B19" s="220"/>
      <c r="C19" s="221"/>
      <c r="D19" s="222"/>
      <c r="E19" s="230"/>
      <c r="F19" s="240">
        <v>2</v>
      </c>
      <c r="G19" s="237" t="s">
        <v>13</v>
      </c>
      <c r="H19" s="238" t="s">
        <v>721</v>
      </c>
      <c r="I19" s="793"/>
      <c r="J19" s="219" t="str">
        <f>+'27'!J19</f>
        <v>TW 19 RC BR</v>
      </c>
      <c r="K19" s="244"/>
      <c r="L19" s="244"/>
      <c r="M19" s="122">
        <f>+K19+'27'!M19+L19</f>
        <v>64493</v>
      </c>
    </row>
    <row r="20" spans="1:18" ht="13.5" thickBot="1">
      <c r="A20" s="795"/>
      <c r="B20" s="220"/>
      <c r="C20" s="221"/>
      <c r="D20" s="222"/>
      <c r="E20" s="230"/>
      <c r="F20" s="233"/>
      <c r="G20" s="237"/>
      <c r="H20" s="238"/>
      <c r="I20" s="793"/>
      <c r="J20" s="219" t="str">
        <f>+'27'!J20</f>
        <v>TW 21 RC BR</v>
      </c>
      <c r="K20" s="244"/>
      <c r="L20" s="245"/>
      <c r="M20" s="122">
        <f>+K20+'27'!M20+L20</f>
        <v>15738</v>
      </c>
    </row>
    <row r="21" spans="1:18" ht="13.5" thickBot="1">
      <c r="A21" s="795"/>
      <c r="B21" s="220"/>
      <c r="C21" s="221"/>
      <c r="D21" s="222"/>
      <c r="E21" s="230"/>
      <c r="F21" s="236"/>
      <c r="G21" s="237"/>
      <c r="H21" s="238"/>
      <c r="I21" s="793"/>
      <c r="J21" s="219" t="str">
        <f>+'27'!J21</f>
        <v>N 25 RC BR</v>
      </c>
      <c r="K21" s="244"/>
      <c r="L21" s="244"/>
      <c r="M21" s="122">
        <f>+K21+'27'!M21+L21</f>
        <v>45618</v>
      </c>
    </row>
    <row r="22" spans="1:18" ht="13.5" thickBot="1">
      <c r="A22" s="795"/>
      <c r="B22" s="220"/>
      <c r="C22" s="221"/>
      <c r="D22" s="222"/>
      <c r="E22" s="230"/>
      <c r="F22" s="241"/>
      <c r="G22" s="237"/>
      <c r="H22" s="238"/>
      <c r="I22" s="794"/>
      <c r="J22" s="219" t="str">
        <f>+'27'!J22</f>
        <v>TW 36 RC BR</v>
      </c>
      <c r="K22" s="244">
        <f>+C25</f>
        <v>20895</v>
      </c>
      <c r="L22" s="244"/>
      <c r="M22" s="122">
        <f>+K22+'27'!M22+L22</f>
        <v>119176</v>
      </c>
    </row>
    <row r="23" spans="1:18" ht="13.5" thickBot="1">
      <c r="A23" s="796"/>
      <c r="B23" s="170" t="s">
        <v>3</v>
      </c>
      <c r="C23" s="105">
        <f>SUM(C16:C22)</f>
        <v>24644</v>
      </c>
      <c r="D23" s="116">
        <f>SUM(D16:D22)</f>
        <v>0</v>
      </c>
      <c r="E23" s="117">
        <f>SUM(E18:E22)</f>
        <v>0</v>
      </c>
      <c r="F23" s="107">
        <f>SUM(F15:F22)</f>
        <v>10</v>
      </c>
      <c r="G23" s="164"/>
      <c r="H23" s="171"/>
      <c r="I23" s="174"/>
      <c r="J23" s="219" t="str">
        <f>+'27'!J23</f>
        <v>TW 37,5 RC BR</v>
      </c>
      <c r="K23" s="244"/>
      <c r="L23" s="244"/>
      <c r="M23" s="122">
        <f>+K23+'27'!M23+L23</f>
        <v>73781</v>
      </c>
    </row>
    <row r="24" spans="1:18" ht="13.5" customHeight="1" thickBot="1">
      <c r="A24" s="789" t="s">
        <v>417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3"/>
      <c r="G24" s="234" t="s">
        <v>13</v>
      </c>
      <c r="H24" s="235" t="s">
        <v>397</v>
      </c>
      <c r="I24" s="792" t="s">
        <v>719</v>
      </c>
      <c r="J24" s="219" t="str">
        <f>+'27'!J24</f>
        <v>TW 38 RC BR</v>
      </c>
      <c r="K24" s="244"/>
      <c r="L24" s="244"/>
      <c r="M24" s="122">
        <f>+K24+'27'!M24+L24</f>
        <v>60216</v>
      </c>
    </row>
    <row r="25" spans="1:18" ht="13.5" customHeight="1" thickBot="1">
      <c r="A25" s="797"/>
      <c r="B25" s="220" t="s">
        <v>603</v>
      </c>
      <c r="C25" s="231">
        <v>20895</v>
      </c>
      <c r="D25" s="222"/>
      <c r="E25" s="230"/>
      <c r="F25" s="236">
        <v>2</v>
      </c>
      <c r="G25" s="577" t="s">
        <v>13</v>
      </c>
      <c r="H25" s="235" t="s">
        <v>396</v>
      </c>
      <c r="I25" s="793"/>
      <c r="J25" s="219" t="str">
        <f>+'27'!J25</f>
        <v>TW 35 RC BR</v>
      </c>
      <c r="K25" s="244"/>
      <c r="L25" s="244"/>
      <c r="M25" s="122">
        <f>+K25+'27'!M25+L25</f>
        <v>69433</v>
      </c>
      <c r="N25" s="154">
        <v>450</v>
      </c>
      <c r="O25" s="154">
        <f>+N25-N25*0.12</f>
        <v>396</v>
      </c>
      <c r="P25" s="154">
        <v>480</v>
      </c>
    </row>
    <row r="26" spans="1:18" ht="13.5" customHeight="1" thickBot="1">
      <c r="A26" s="797"/>
      <c r="B26" s="220"/>
      <c r="C26" s="231"/>
      <c r="D26" s="222"/>
      <c r="E26" s="232"/>
      <c r="F26" s="233">
        <v>3</v>
      </c>
      <c r="G26" s="577" t="s">
        <v>13</v>
      </c>
      <c r="H26" s="238" t="s">
        <v>226</v>
      </c>
      <c r="I26" s="793"/>
      <c r="J26" s="219" t="str">
        <f>+'27'!J26</f>
        <v>TW 34 RC BR</v>
      </c>
      <c r="K26" s="244"/>
      <c r="L26" s="244"/>
      <c r="M26" s="122">
        <f>+K26+'27'!M26+L26</f>
        <v>68797</v>
      </c>
    </row>
    <row r="27" spans="1:18" ht="13.5" customHeight="1" thickBot="1">
      <c r="A27" s="797"/>
      <c r="B27" s="220"/>
      <c r="C27" s="221"/>
      <c r="D27" s="222"/>
      <c r="E27" s="230"/>
      <c r="F27" s="233"/>
      <c r="G27" s="577"/>
      <c r="H27" s="238" t="s">
        <v>716</v>
      </c>
      <c r="I27" s="793"/>
      <c r="J27" s="219" t="str">
        <f>+'27'!J27</f>
        <v>TW 33,5 RC BR</v>
      </c>
      <c r="K27" s="244"/>
      <c r="L27" s="244"/>
      <c r="M27" s="122">
        <f>+K27+'27'!M27+L27</f>
        <v>42079</v>
      </c>
    </row>
    <row r="28" spans="1:18" ht="13.5" customHeight="1" thickBot="1">
      <c r="A28" s="797"/>
      <c r="B28" s="220"/>
      <c r="C28" s="221"/>
      <c r="D28" s="222"/>
      <c r="E28" s="230"/>
      <c r="F28" s="236"/>
      <c r="G28" s="237"/>
      <c r="H28" s="238"/>
      <c r="I28" s="793"/>
      <c r="J28" s="219" t="str">
        <f>+'27'!J28</f>
        <v>TW 31,5 RC BR</v>
      </c>
      <c r="K28" s="244">
        <f>+C8+C16</f>
        <v>32034</v>
      </c>
      <c r="L28" s="244"/>
      <c r="M28" s="122">
        <f>+K28+'27'!M28+L28</f>
        <v>149894</v>
      </c>
    </row>
    <row r="29" spans="1:18" ht="13.5" customHeight="1" thickBot="1">
      <c r="A29" s="797"/>
      <c r="B29" s="220"/>
      <c r="C29" s="221"/>
      <c r="D29" s="222"/>
      <c r="E29" s="230"/>
      <c r="F29" s="241"/>
      <c r="G29" s="237"/>
      <c r="H29" s="238"/>
      <c r="I29" s="793"/>
      <c r="J29" s="219" t="str">
        <f>+'27'!J29</f>
        <v>TW 30,5 RC BR</v>
      </c>
      <c r="K29" s="244">
        <f>+C7</f>
        <v>16808</v>
      </c>
      <c r="L29" s="244"/>
      <c r="M29" s="122">
        <f>+K29+'27'!M29+L29</f>
        <v>110599</v>
      </c>
    </row>
    <row r="30" spans="1:18" ht="13.5" customHeight="1" thickBot="1">
      <c r="A30" s="797"/>
      <c r="B30" s="220"/>
      <c r="C30" s="231"/>
      <c r="D30" s="222"/>
      <c r="E30" s="230"/>
      <c r="F30" s="241"/>
      <c r="G30" s="237"/>
      <c r="H30" s="238"/>
      <c r="I30" s="793"/>
      <c r="J30" s="219">
        <f>+'27'!J30</f>
        <v>0</v>
      </c>
      <c r="K30" s="244"/>
      <c r="L30" s="244"/>
      <c r="M30" s="122">
        <f>+K30+'27'!M30+L30</f>
        <v>0</v>
      </c>
      <c r="N30" s="160"/>
    </row>
    <row r="31" spans="1:18" ht="13.5" customHeight="1" thickBot="1">
      <c r="A31" s="797"/>
      <c r="B31" s="220"/>
      <c r="C31" s="231"/>
      <c r="D31" s="222"/>
      <c r="E31" s="230"/>
      <c r="F31" s="241"/>
      <c r="G31" s="242"/>
      <c r="H31" s="239"/>
      <c r="I31" s="794"/>
      <c r="J31" s="219">
        <f>+'27'!J31</f>
        <v>0</v>
      </c>
      <c r="K31" s="244"/>
      <c r="L31" s="244"/>
      <c r="M31" s="122">
        <f>+K31+'27'!M31+L31</f>
        <v>0</v>
      </c>
    </row>
    <row r="32" spans="1:18" ht="13.5" customHeight="1" thickBot="1">
      <c r="A32" s="798"/>
      <c r="B32" s="170" t="s">
        <v>3</v>
      </c>
      <c r="C32" s="104">
        <f>SUM(C25:C31)</f>
        <v>20895</v>
      </c>
      <c r="D32" s="105">
        <f>SUM(D25:D31)</f>
        <v>0</v>
      </c>
      <c r="E32" s="106">
        <f>SUM(E25:E31)</f>
        <v>0</v>
      </c>
      <c r="F32" s="107">
        <f>SUM(F24:F31)</f>
        <v>5</v>
      </c>
      <c r="G32" s="176"/>
      <c r="H32" s="177"/>
      <c r="I32" s="174"/>
      <c r="J32" s="219">
        <f>+'27'!J32</f>
        <v>0</v>
      </c>
      <c r="K32" s="244"/>
      <c r="L32" s="248"/>
      <c r="M32" s="122">
        <f>+K32+'27'!M32+L32</f>
        <v>0</v>
      </c>
    </row>
    <row r="33" spans="1:14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85" t="s">
        <v>60</v>
      </c>
      <c r="B34" s="786"/>
      <c r="C34" s="112">
        <f>C14+C23+C32</f>
        <v>69737</v>
      </c>
      <c r="D34" s="112">
        <f>D14+D23+D32</f>
        <v>0</v>
      </c>
      <c r="E34" s="112">
        <f>E14+E23+E32</f>
        <v>0</v>
      </c>
      <c r="F34" s="113">
        <f>F14+F23+F32</f>
        <v>28</v>
      </c>
      <c r="H34" s="183"/>
      <c r="I34" s="183"/>
      <c r="J34" s="128" t="s">
        <v>29</v>
      </c>
      <c r="K34" s="129">
        <f>SUM(K7:K32)</f>
        <v>69737</v>
      </c>
      <c r="L34" s="217">
        <f>SUM(L7:L32)</f>
        <v>0</v>
      </c>
      <c r="M34" s="125">
        <f>SUM(M7:M32)</f>
        <v>1604154</v>
      </c>
      <c r="N34" s="160"/>
    </row>
    <row r="35" spans="1:14" ht="13.5" thickBot="1">
      <c r="A35" s="184"/>
      <c r="B35" s="185"/>
      <c r="C35" s="109">
        <f>C34/($C$34+$D$34+$E$34)</f>
        <v>1</v>
      </c>
      <c r="D35" s="109">
        <f>D34/($C$34+$D$34+$E$34)</f>
        <v>0</v>
      </c>
      <c r="E35" s="114">
        <f>E34/($C$34+$D$34+$E$34)</f>
        <v>0</v>
      </c>
      <c r="K35" s="160"/>
      <c r="L35" s="776" t="s">
        <v>186</v>
      </c>
      <c r="M35" s="776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787" t="s">
        <v>61</v>
      </c>
      <c r="B37" s="788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(30.5*285+31.5*625+36*530)/1425*G42*3.4*1425/1000000</f>
        <v>74.66258492</v>
      </c>
      <c r="J37" s="130">
        <f>+I37+'27'!J37</f>
        <v>1786.3350538121363</v>
      </c>
      <c r="K37" s="131" t="s">
        <v>66</v>
      </c>
      <c r="L37" s="433"/>
      <c r="M37" s="434"/>
      <c r="N37" s="154">
        <f>2.709+2.709+2.709+2.709+2.709+1.385</f>
        <v>14.93</v>
      </c>
    </row>
    <row r="38" spans="1:14" ht="17.45" customHeight="1">
      <c r="A38" s="781" t="s">
        <v>13</v>
      </c>
      <c r="B38" s="782"/>
      <c r="C38" s="169">
        <f>SUMIF($G$7:$G$31,"Process",$F$7:$F$31)</f>
        <v>28</v>
      </c>
      <c r="D38" s="123">
        <f>+C38+'27'!D38</f>
        <v>1309</v>
      </c>
      <c r="E38" s="148">
        <f t="shared" ref="E38:E51" si="3">D38/60</f>
        <v>21.816666666666666</v>
      </c>
      <c r="F38" s="375">
        <v>562.1875</v>
      </c>
      <c r="G38" s="375">
        <v>494.72500000000002</v>
      </c>
      <c r="H38" s="192" t="s">
        <v>67</v>
      </c>
      <c r="I38" s="554">
        <f>24.233+24.71+22.334</f>
        <v>71.277000000000001</v>
      </c>
      <c r="J38" s="132">
        <f>+I38+'27'!J38</f>
        <v>1649.6740000000002</v>
      </c>
      <c r="K38" s="133" t="s">
        <v>66</v>
      </c>
      <c r="L38" s="435"/>
      <c r="M38" s="436"/>
      <c r="N38" s="154">
        <f>24.233-N37+24.71-1.426</f>
        <v>32.587000000000003</v>
      </c>
    </row>
    <row r="39" spans="1:14" ht="17.45" customHeight="1">
      <c r="A39" s="777" t="s">
        <v>14</v>
      </c>
      <c r="B39" s="778"/>
      <c r="C39" s="169">
        <f>SUMIF($G$7:$G$31,"Cleaning",$F$7:$F$31)</f>
        <v>0</v>
      </c>
      <c r="D39" s="123">
        <f>+C39+'27'!D39</f>
        <v>0</v>
      </c>
      <c r="E39" s="148">
        <f t="shared" si="3"/>
        <v>0</v>
      </c>
      <c r="F39" s="375">
        <v>566.45833333333337</v>
      </c>
      <c r="G39" s="375">
        <v>498.48333333333335</v>
      </c>
      <c r="H39" s="192" t="s">
        <v>68</v>
      </c>
      <c r="I39" s="147"/>
      <c r="J39" s="134">
        <f>J37/G4</f>
        <v>63.797680493290578</v>
      </c>
      <c r="K39" s="135" t="s">
        <v>66</v>
      </c>
      <c r="L39" s="435"/>
      <c r="M39" s="436"/>
      <c r="N39" s="154">
        <f>1.426+22.334</f>
        <v>23.759999999999998</v>
      </c>
    </row>
    <row r="40" spans="1:14" ht="17.45" customHeight="1">
      <c r="A40" s="777" t="s">
        <v>69</v>
      </c>
      <c r="B40" s="778"/>
      <c r="C40" s="169">
        <f>SUMIF($G$7:$G$31,"Mechanical",$F$7:$F$31)</f>
        <v>0</v>
      </c>
      <c r="D40" s="123">
        <f>+C40+'27'!D40</f>
        <v>167</v>
      </c>
      <c r="E40" s="148">
        <f t="shared" si="3"/>
        <v>2.7833333333333332</v>
      </c>
      <c r="F40" s="375">
        <v>450</v>
      </c>
      <c r="G40" s="375">
        <v>396</v>
      </c>
      <c r="H40" s="192" t="s">
        <v>70</v>
      </c>
      <c r="I40" s="123">
        <f>(K34+L34)/1000</f>
        <v>69.736999999999995</v>
      </c>
      <c r="J40" s="136">
        <f>+I40+'27'!J40</f>
        <v>1604.1539999999998</v>
      </c>
      <c r="K40" s="135" t="s">
        <v>66</v>
      </c>
      <c r="L40" s="435"/>
      <c r="M40" s="436"/>
    </row>
    <row r="41" spans="1:14" ht="17.45" customHeight="1">
      <c r="A41" s="777" t="s">
        <v>71</v>
      </c>
      <c r="B41" s="778"/>
      <c r="C41" s="169">
        <f>SUMIF($G$7:$G$31,"Electrical",$F$7:$F$31)</f>
        <v>0</v>
      </c>
      <c r="D41" s="123">
        <f>+C41+'27'!D41</f>
        <v>145</v>
      </c>
      <c r="E41" s="148">
        <f t="shared" si="3"/>
        <v>2.4166666666666665</v>
      </c>
      <c r="F41" s="375"/>
      <c r="G41" s="375"/>
      <c r="H41" s="192" t="s">
        <v>72</v>
      </c>
      <c r="I41" s="147"/>
      <c r="J41" s="134">
        <f>J40/G4</f>
        <v>57.291214285714275</v>
      </c>
      <c r="K41" s="135" t="s">
        <v>66</v>
      </c>
      <c r="L41" s="435"/>
      <c r="M41" s="436"/>
    </row>
    <row r="42" spans="1:14" ht="17.45" customHeight="1">
      <c r="A42" s="777" t="s">
        <v>17</v>
      </c>
      <c r="B42" s="778"/>
      <c r="C42" s="169">
        <f>SUMIF($G$7:$G$31,"Instrument",$F$7:$F$31)</f>
        <v>0</v>
      </c>
      <c r="D42" s="123">
        <f>+C42+'27'!D42</f>
        <v>0</v>
      </c>
      <c r="E42" s="148">
        <f t="shared" si="3"/>
        <v>0</v>
      </c>
      <c r="F42" s="375">
        <f>+(F38*480+F40*480+F39*465)/1425</f>
        <v>525.79166666666663</v>
      </c>
      <c r="G42" s="375">
        <f>+(G38*480+G40*480+G39*465)/1425</f>
        <v>462.69666666666666</v>
      </c>
      <c r="H42" s="192" t="s">
        <v>73</v>
      </c>
      <c r="I42" s="251" t="s">
        <v>720</v>
      </c>
      <c r="J42" s="137"/>
      <c r="K42" s="135" t="s">
        <v>74</v>
      </c>
      <c r="L42" s="435"/>
      <c r="M42" s="436"/>
    </row>
    <row r="43" spans="1:14" ht="17.45" customHeight="1">
      <c r="A43" s="777" t="s">
        <v>75</v>
      </c>
      <c r="B43" s="778"/>
      <c r="C43" s="169">
        <f>SUMIF($G$7:$G$31,"Water",$F$7:$F$31)</f>
        <v>0</v>
      </c>
      <c r="D43" s="123">
        <f>+C43+'27'!D43</f>
        <v>0</v>
      </c>
      <c r="E43" s="148">
        <f t="shared" si="3"/>
        <v>0</v>
      </c>
      <c r="F43" s="375"/>
      <c r="G43" s="376"/>
      <c r="H43" s="193" t="s">
        <v>76</v>
      </c>
      <c r="I43" s="123">
        <f>+Report1!AH36</f>
        <v>144.041</v>
      </c>
      <c r="J43" s="138">
        <f>+I43+'27'!J43</f>
        <v>3369.587</v>
      </c>
      <c r="K43" s="135" t="s">
        <v>66</v>
      </c>
      <c r="L43" s="437">
        <f>+Report1!AN36</f>
        <v>17</v>
      </c>
      <c r="M43" s="438">
        <f>+L43+'27'!M43</f>
        <v>471.99999999999989</v>
      </c>
    </row>
    <row r="44" spans="1:14" ht="17.45" customHeight="1">
      <c r="A44" s="777" t="s">
        <v>18</v>
      </c>
      <c r="B44" s="778"/>
      <c r="C44" s="169">
        <f>SUMIF($G$7:$G$31,"PLN",$F$7:$F$31)</f>
        <v>0</v>
      </c>
      <c r="D44" s="123">
        <f>+C44+'27'!D44</f>
        <v>0</v>
      </c>
      <c r="E44" s="148">
        <f t="shared" si="3"/>
        <v>0</v>
      </c>
      <c r="F44" s="375"/>
      <c r="G44" s="376"/>
      <c r="H44" s="193" t="s">
        <v>77</v>
      </c>
      <c r="I44" s="123">
        <f>I43/I38</f>
        <v>2.0208622697363805</v>
      </c>
      <c r="J44" s="139">
        <f>J43/J38</f>
        <v>2.0425775031915392</v>
      </c>
      <c r="K44" s="135" t="s">
        <v>66</v>
      </c>
      <c r="L44" s="439">
        <f>+L43/I38</f>
        <v>0.23850610996534646</v>
      </c>
      <c r="M44" s="440">
        <f>+M43/J38</f>
        <v>0.28611713587048099</v>
      </c>
    </row>
    <row r="45" spans="1:14" ht="17.45" customHeight="1">
      <c r="A45" s="777" t="s">
        <v>19</v>
      </c>
      <c r="B45" s="778"/>
      <c r="C45" s="169">
        <f>SUMIF($G$7:$G$31,"Boiler",$F$7:$F$31)</f>
        <v>0</v>
      </c>
      <c r="D45" s="123">
        <f>+C45+'27'!D45</f>
        <v>0</v>
      </c>
      <c r="E45" s="148">
        <f t="shared" si="3"/>
        <v>0</v>
      </c>
      <c r="F45" s="375"/>
      <c r="G45" s="378"/>
      <c r="H45" s="193" t="s">
        <v>78</v>
      </c>
      <c r="I45" s="123">
        <f>I43/I40</f>
        <v>2.0654889083270001</v>
      </c>
      <c r="J45" s="139">
        <f>J43/J40</f>
        <v>2.1005383523028343</v>
      </c>
      <c r="K45" s="135" t="s">
        <v>66</v>
      </c>
      <c r="L45" s="439">
        <f>+L43/I40</f>
        <v>0.24377303296671782</v>
      </c>
      <c r="M45" s="440">
        <f>+M43/J40</f>
        <v>0.2942360895524993</v>
      </c>
    </row>
    <row r="46" spans="1:14" ht="17.45" customHeight="1">
      <c r="A46" s="777" t="s">
        <v>79</v>
      </c>
      <c r="B46" s="778"/>
      <c r="C46" s="169">
        <f>SUMIF($G$7:$G$31,"Gas",$F$7:$F$31)</f>
        <v>0</v>
      </c>
      <c r="D46" s="123">
        <f>+C46+'27'!D46</f>
        <v>0</v>
      </c>
      <c r="E46" s="148">
        <f t="shared" si="3"/>
        <v>0</v>
      </c>
      <c r="F46" s="375"/>
      <c r="G46" s="376"/>
      <c r="H46" s="193" t="s">
        <v>80</v>
      </c>
      <c r="I46" s="145">
        <f>+SUMIF(Listrik!AC35,"&gt;0")</f>
        <v>35534.600000000282</v>
      </c>
      <c r="J46" s="140">
        <f>+I46+'27'!J46</f>
        <v>973528.38999999885</v>
      </c>
      <c r="K46" s="135" t="s">
        <v>81</v>
      </c>
      <c r="L46" s="439">
        <f>+Listrik!AF35</f>
        <v>25721</v>
      </c>
      <c r="M46" s="441">
        <f>+L46+'27'!M46</f>
        <v>747216</v>
      </c>
    </row>
    <row r="47" spans="1:14" ht="17.45" customHeight="1">
      <c r="A47" s="777" t="s">
        <v>82</v>
      </c>
      <c r="B47" s="778"/>
      <c r="C47" s="169">
        <f>SUMIF($G$7:$G$31,"Gas",$F$7:$F$31)</f>
        <v>0</v>
      </c>
      <c r="D47" s="123">
        <f>+C47+'27'!D47</f>
        <v>0</v>
      </c>
      <c r="E47" s="148">
        <f t="shared" si="3"/>
        <v>0</v>
      </c>
      <c r="F47" s="375"/>
      <c r="G47" s="376"/>
      <c r="H47" s="193" t="s">
        <v>83</v>
      </c>
      <c r="I47" s="123">
        <f>I46/I38</f>
        <v>498.54230677498043</v>
      </c>
      <c r="J47" s="140">
        <f>J46/J38</f>
        <v>590.13380219364478</v>
      </c>
      <c r="K47" s="135" t="s">
        <v>25</v>
      </c>
      <c r="L47" s="439">
        <f>+L46/I38</f>
        <v>360.8597443775692</v>
      </c>
      <c r="M47" s="440">
        <f>+M46/J38</f>
        <v>452.94767329787578</v>
      </c>
    </row>
    <row r="48" spans="1:14" ht="17.45" customHeight="1">
      <c r="A48" s="777" t="s">
        <v>15</v>
      </c>
      <c r="B48" s="778"/>
      <c r="C48" s="169">
        <f>SUMIF($G$7:$G$31,"Start Up",$F$7:$F$31)</f>
        <v>0</v>
      </c>
      <c r="D48" s="123">
        <f>+C48+'27'!D48</f>
        <v>0</v>
      </c>
      <c r="E48" s="148">
        <f t="shared" si="3"/>
        <v>0</v>
      </c>
      <c r="F48" s="375"/>
      <c r="G48" s="376"/>
      <c r="H48" s="193" t="s">
        <v>84</v>
      </c>
      <c r="I48" s="123">
        <f>I46/I40</f>
        <v>509.55160101524706</v>
      </c>
      <c r="J48" s="140">
        <f>J46/J40</f>
        <v>606.87963250411053</v>
      </c>
      <c r="K48" s="135" t="s">
        <v>25</v>
      </c>
      <c r="L48" s="439">
        <f>+L46/I38</f>
        <v>360.8597443775692</v>
      </c>
      <c r="M48" s="440">
        <f>+M46/J40</f>
        <v>465.800665023433</v>
      </c>
    </row>
    <row r="49" spans="1:13" ht="17.45" customHeight="1">
      <c r="A49" s="777" t="s">
        <v>21</v>
      </c>
      <c r="B49" s="778"/>
      <c r="C49" s="169">
        <f>SUMIF($G$7:$G$31,"Others",$F$7:$F$31)</f>
        <v>0</v>
      </c>
      <c r="D49" s="123">
        <f>+C49+'27'!D49</f>
        <v>355</v>
      </c>
      <c r="E49" s="148">
        <f t="shared" si="3"/>
        <v>5.916666666666667</v>
      </c>
      <c r="F49" s="190"/>
      <c r="H49" s="193" t="s">
        <v>85</v>
      </c>
      <c r="I49" s="123">
        <f>+Report1!AB36</f>
        <v>0</v>
      </c>
      <c r="J49" s="140">
        <f>+I49+'27'!J49</f>
        <v>0</v>
      </c>
      <c r="K49" s="135" t="s">
        <v>86</v>
      </c>
      <c r="L49" s="435"/>
      <c r="M49" s="436"/>
    </row>
    <row r="50" spans="1:13" ht="17.45" customHeight="1">
      <c r="A50" s="777" t="s">
        <v>20</v>
      </c>
      <c r="B50" s="778"/>
      <c r="C50" s="169">
        <f>SUMIF($G$7:$G$31,"Steam",$F$7:$F$31)</f>
        <v>0</v>
      </c>
      <c r="D50" s="123">
        <f>+C50+'27'!D50</f>
        <v>0</v>
      </c>
      <c r="E50" s="148">
        <f t="shared" si="3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5"/>
      <c r="M50" s="436"/>
    </row>
    <row r="51" spans="1:13" ht="17.45" customHeight="1" thickBot="1">
      <c r="A51" s="779" t="s">
        <v>88</v>
      </c>
      <c r="B51" s="780"/>
      <c r="C51" s="169">
        <f>SUMIF($G$7:$G$31,"Planned shut",$F$7:$F$31)</f>
        <v>0</v>
      </c>
      <c r="D51" s="123">
        <f>+C51+'27'!D51</f>
        <v>0</v>
      </c>
      <c r="E51" s="148">
        <f t="shared" si="3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5"/>
      <c r="M51" s="436"/>
    </row>
    <row r="52" spans="1:13" ht="13.5" thickBot="1">
      <c r="A52" s="781" t="s">
        <v>29</v>
      </c>
      <c r="B52" s="782"/>
      <c r="C52" s="149">
        <f>SUM(C38:C51)</f>
        <v>28</v>
      </c>
      <c r="D52" s="149">
        <f>SUM(D38:D51)</f>
        <v>1976</v>
      </c>
      <c r="E52" s="150">
        <f>SUM(E38:E51)</f>
        <v>32.933333333333337</v>
      </c>
      <c r="F52" s="190"/>
      <c r="H52" s="196"/>
      <c r="I52" s="197"/>
      <c r="J52" s="143"/>
      <c r="K52" s="144"/>
      <c r="L52" s="442"/>
      <c r="M52" s="443"/>
    </row>
    <row r="53" spans="1:13" ht="13.5" thickBot="1">
      <c r="A53" s="783"/>
      <c r="B53" s="784"/>
      <c r="C53" s="151">
        <f>C52/(24*60)</f>
        <v>1.9444444444444445E-2</v>
      </c>
      <c r="D53" s="151">
        <f>D52/(24*60*G4)</f>
        <v>4.9007936507936507E-2</v>
      </c>
      <c r="E53" s="152">
        <f>E52/(G4*24)</f>
        <v>4.9007936507936514E-2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+D34+'27'!J56</f>
        <v>23368</v>
      </c>
      <c r="K56" s="206">
        <f>J56/(J40+J56/1000)/1000</f>
        <v>1.4358024038999169E-2</v>
      </c>
    </row>
    <row r="57" spans="1:13">
      <c r="A57" s="181"/>
      <c r="I57" s="204" t="s">
        <v>92</v>
      </c>
      <c r="J57" s="205">
        <f>+E34+'27'!J57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2:B52"/>
    <mergeCell ref="A53:B53"/>
    <mergeCell ref="A42:B42"/>
    <mergeCell ref="A43:B43"/>
    <mergeCell ref="A44:B44"/>
    <mergeCell ref="A45:B45"/>
    <mergeCell ref="A46:B46"/>
    <mergeCell ref="A47:B47"/>
    <mergeCell ref="L35:M35"/>
    <mergeCell ref="A48:B48"/>
    <mergeCell ref="A49:B49"/>
    <mergeCell ref="A50:B50"/>
    <mergeCell ref="A51:B51"/>
    <mergeCell ref="A41:B41"/>
  </mergeCells>
  <phoneticPr fontId="30" type="noConversion"/>
  <printOptions horizontalCentered="1"/>
  <pageMargins left="0.05" right="0.05" top="0.19513888888888889" bottom="0.39027777777777778" header="0" footer="0"/>
  <pageSetup paperSize="9" scale="63" firstPageNumber="4294963191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R61"/>
  <sheetViews>
    <sheetView topLeftCell="A7" zoomScale="80" zoomScaleNormal="80" workbookViewId="0">
      <selection activeCell="K30" sqref="K30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2.28515625" style="154" customWidth="1"/>
    <col min="11" max="11" width="12.5703125" style="154" bestFit="1" customWidth="1"/>
    <col min="12" max="12" width="8.28515625" style="154" customWidth="1"/>
    <col min="13" max="13" width="15.85546875" style="154" customWidth="1"/>
    <col min="14" max="16384" width="9.140625" style="154"/>
  </cols>
  <sheetData>
    <row r="1" spans="1:18" ht="15.75">
      <c r="A1" s="153"/>
    </row>
    <row r="2" spans="1:18" ht="15.75">
      <c r="A2" s="153" t="s">
        <v>175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27</v>
      </c>
      <c r="H4" s="159" t="str">
        <f>+'1'!H4</f>
        <v>.06.24</v>
      </c>
    </row>
    <row r="5" spans="1:18" ht="13.5" thickBot="1">
      <c r="C5" s="160"/>
      <c r="D5" s="160"/>
    </row>
    <row r="6" spans="1:18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340+356+374</f>
        <v>1070</v>
      </c>
    </row>
    <row r="7" spans="1:18" ht="13.5" customHeight="1" thickBot="1">
      <c r="A7" s="789" t="s">
        <v>418</v>
      </c>
      <c r="B7" s="220" t="s">
        <v>706</v>
      </c>
      <c r="C7" s="221">
        <v>21174</v>
      </c>
      <c r="D7" s="222"/>
      <c r="E7" s="223"/>
      <c r="F7" s="233"/>
      <c r="G7" s="234" t="s">
        <v>13</v>
      </c>
      <c r="H7" s="235" t="s">
        <v>397</v>
      </c>
      <c r="I7" s="792" t="s">
        <v>722</v>
      </c>
      <c r="J7" s="219" t="str">
        <f>+'26'!J7</f>
        <v>TW 35,5 RC HW</v>
      </c>
      <c r="K7" s="243"/>
      <c r="L7" s="247"/>
      <c r="M7" s="122">
        <f>+K7+'26'!M7+L7</f>
        <v>65500</v>
      </c>
    </row>
    <row r="8" spans="1:18" ht="13.5" thickBot="1">
      <c r="A8" s="790"/>
      <c r="B8" s="220"/>
      <c r="C8" s="221"/>
      <c r="D8" s="222"/>
      <c r="E8" s="224"/>
      <c r="F8" s="236">
        <v>3</v>
      </c>
      <c r="G8" s="577" t="s">
        <v>13</v>
      </c>
      <c r="H8" s="235" t="s">
        <v>396</v>
      </c>
      <c r="I8" s="793"/>
      <c r="J8" s="219" t="str">
        <f>+'26'!J8</f>
        <v>TW 34 RC HW</v>
      </c>
      <c r="K8" s="244"/>
      <c r="L8" s="244"/>
      <c r="M8" s="122">
        <f>+K8+'26'!M8+L8</f>
        <v>23452</v>
      </c>
    </row>
    <row r="9" spans="1:18" ht="13.5" thickBot="1">
      <c r="A9" s="790"/>
      <c r="B9" s="220"/>
      <c r="C9" s="221"/>
      <c r="D9" s="222"/>
      <c r="E9" s="225"/>
      <c r="F9" s="233">
        <v>2</v>
      </c>
      <c r="G9" s="577" t="s">
        <v>13</v>
      </c>
      <c r="H9" s="238" t="s">
        <v>226</v>
      </c>
      <c r="I9" s="793"/>
      <c r="J9" s="219" t="str">
        <f>+'26'!J9</f>
        <v>KTW 17 RC HW</v>
      </c>
      <c r="K9" s="244"/>
      <c r="L9" s="244"/>
      <c r="M9" s="122">
        <f>+K9+'26'!M9+L9</f>
        <v>17635</v>
      </c>
      <c r="N9" s="154">
        <v>550</v>
      </c>
      <c r="O9" s="154">
        <f>+N9-N9*0.12</f>
        <v>484</v>
      </c>
      <c r="P9" s="154">
        <v>30</v>
      </c>
      <c r="Q9" s="154">
        <f>+N9*P9</f>
        <v>16500</v>
      </c>
      <c r="R9" s="154">
        <f>+O9*P9</f>
        <v>14520</v>
      </c>
    </row>
    <row r="10" spans="1:18" ht="13.5" thickBot="1">
      <c r="A10" s="790"/>
      <c r="B10" s="220"/>
      <c r="C10" s="221"/>
      <c r="D10" s="222"/>
      <c r="E10" s="224"/>
      <c r="F10" s="233"/>
      <c r="G10" s="577"/>
      <c r="H10" s="238" t="s">
        <v>709</v>
      </c>
      <c r="I10" s="793"/>
      <c r="J10" s="219" t="str">
        <f>+'26'!J10</f>
        <v>TW 31,5 RC HW</v>
      </c>
      <c r="K10" s="244"/>
      <c r="L10" s="244"/>
      <c r="M10" s="122">
        <f>+K10+'26'!M10+L10</f>
        <v>33149</v>
      </c>
      <c r="N10" s="154">
        <v>580</v>
      </c>
      <c r="O10" s="154">
        <f>+N10-N10*0.12</f>
        <v>510.4</v>
      </c>
      <c r="P10" s="154">
        <v>450</v>
      </c>
      <c r="Q10" s="154">
        <f>+N10*P10</f>
        <v>261000</v>
      </c>
      <c r="R10" s="154">
        <f>+O10*P10</f>
        <v>229680</v>
      </c>
    </row>
    <row r="11" spans="1:18" ht="13.5" thickBot="1">
      <c r="A11" s="790"/>
      <c r="B11" s="220"/>
      <c r="C11" s="221"/>
      <c r="D11" s="222"/>
      <c r="E11" s="224"/>
      <c r="F11" s="233"/>
      <c r="G11" s="237"/>
      <c r="H11" s="238" t="s">
        <v>710</v>
      </c>
      <c r="I11" s="793"/>
      <c r="J11" s="219" t="str">
        <f>+'26'!J11</f>
        <v>N 18 RC BR</v>
      </c>
      <c r="K11" s="244"/>
      <c r="L11" s="244"/>
      <c r="M11" s="122">
        <f>+K11+'26'!M11+L11</f>
        <v>18436</v>
      </c>
      <c r="P11" s="154">
        <f>SUM(P9:P10)</f>
        <v>480</v>
      </c>
      <c r="Q11" s="154">
        <f t="shared" ref="Q11:R11" si="0">SUM(Q9:Q10)</f>
        <v>277500</v>
      </c>
      <c r="R11" s="154">
        <f t="shared" si="0"/>
        <v>244200</v>
      </c>
    </row>
    <row r="12" spans="1:18" ht="13.5" thickBot="1">
      <c r="A12" s="790"/>
      <c r="B12" s="220"/>
      <c r="C12" s="221"/>
      <c r="D12" s="222"/>
      <c r="E12" s="224"/>
      <c r="F12" s="233"/>
      <c r="G12" s="237"/>
      <c r="H12" s="238"/>
      <c r="I12" s="793"/>
      <c r="J12" s="219" t="str">
        <f>+'26'!J12</f>
        <v>N 15,5 RC BR</v>
      </c>
      <c r="K12" s="244"/>
      <c r="L12" s="244"/>
      <c r="M12" s="122">
        <f>+K12+'26'!M12+L12</f>
        <v>268930</v>
      </c>
      <c r="Q12" s="154">
        <f>+Q11/P11</f>
        <v>578.125</v>
      </c>
      <c r="R12" s="154">
        <f>+R11/P11</f>
        <v>508.75</v>
      </c>
    </row>
    <row r="13" spans="1:18" ht="13.5" thickBot="1">
      <c r="A13" s="790"/>
      <c r="B13" s="220"/>
      <c r="C13" s="221"/>
      <c r="D13" s="221"/>
      <c r="E13" s="224"/>
      <c r="F13" s="233"/>
      <c r="G13" s="237"/>
      <c r="H13" s="238"/>
      <c r="I13" s="794"/>
      <c r="J13" s="219" t="str">
        <f>+'26'!J13</f>
        <v>N 16 RC BR</v>
      </c>
      <c r="K13" s="244"/>
      <c r="L13" s="244"/>
      <c r="M13" s="122">
        <f>+K13+'26'!M13+L13</f>
        <v>19427</v>
      </c>
    </row>
    <row r="14" spans="1:18" ht="13.5" thickBot="1">
      <c r="A14" s="791"/>
      <c r="B14" s="170" t="s">
        <v>3</v>
      </c>
      <c r="C14" s="104">
        <f>SUM(C7:C13)</f>
        <v>21174</v>
      </c>
      <c r="D14" s="116">
        <f>SUM(D7:D13)</f>
        <v>0</v>
      </c>
      <c r="E14" s="117">
        <f>SUM(E5:E13)</f>
        <v>0</v>
      </c>
      <c r="F14" s="121"/>
      <c r="G14" s="164"/>
      <c r="H14" s="171"/>
      <c r="I14" s="172"/>
      <c r="J14" s="219" t="str">
        <f>+'26'!J14</f>
        <v>N 16,5 RC BR</v>
      </c>
      <c r="K14" s="244"/>
      <c r="L14" s="244"/>
      <c r="M14" s="122">
        <f>+K14+'26'!M14+L14</f>
        <v>7890</v>
      </c>
    </row>
    <row r="15" spans="1:18" ht="13.5" customHeight="1" thickBot="1">
      <c r="A15" s="789" t="s">
        <v>518</v>
      </c>
      <c r="B15" s="170"/>
      <c r="C15" s="118">
        <f>C14/($C$23+$D$23+$E$23)</f>
        <v>0.83963835355698313</v>
      </c>
      <c r="D15" s="119">
        <f>D14/($C$23+$D$23+$E$23)</f>
        <v>0</v>
      </c>
      <c r="E15" s="120">
        <f>E14/($C$23+$D$23+$E$23)</f>
        <v>0</v>
      </c>
      <c r="F15" s="233"/>
      <c r="G15" s="234" t="s">
        <v>13</v>
      </c>
      <c r="H15" s="235" t="s">
        <v>397</v>
      </c>
      <c r="I15" s="792" t="s">
        <v>723</v>
      </c>
      <c r="J15" s="219" t="str">
        <f>+'26'!J15</f>
        <v>N 17 RC BR</v>
      </c>
      <c r="K15" s="244"/>
      <c r="L15" s="244"/>
      <c r="M15" s="122">
        <f>+K15+'26'!M15+L15</f>
        <v>87968</v>
      </c>
    </row>
    <row r="16" spans="1:18" ht="13.5" thickBot="1">
      <c r="A16" s="795"/>
      <c r="B16" s="220" t="s">
        <v>706</v>
      </c>
      <c r="C16" s="227">
        <v>25218</v>
      </c>
      <c r="D16" s="228"/>
      <c r="E16" s="229"/>
      <c r="F16" s="236">
        <v>3</v>
      </c>
      <c r="G16" s="577" t="s">
        <v>13</v>
      </c>
      <c r="H16" s="235" t="s">
        <v>419</v>
      </c>
      <c r="I16" s="793"/>
      <c r="J16" s="219" t="str">
        <f>+'26'!J16</f>
        <v>N 19 RC BR</v>
      </c>
      <c r="K16" s="244"/>
      <c r="L16" s="244"/>
      <c r="M16" s="122">
        <f>+K16+'26'!M16+L16</f>
        <v>117363</v>
      </c>
      <c r="N16" s="154">
        <v>580</v>
      </c>
      <c r="O16" s="154">
        <f>+N16-N16*0.12</f>
        <v>510.4</v>
      </c>
      <c r="P16" s="154">
        <v>480</v>
      </c>
    </row>
    <row r="17" spans="1:16" ht="13.5" thickBot="1">
      <c r="A17" s="795"/>
      <c r="B17" s="220"/>
      <c r="C17" s="221"/>
      <c r="D17" s="222"/>
      <c r="E17" s="230"/>
      <c r="F17" s="233">
        <v>5</v>
      </c>
      <c r="G17" s="577" t="s">
        <v>13</v>
      </c>
      <c r="H17" s="238" t="s">
        <v>226</v>
      </c>
      <c r="I17" s="793"/>
      <c r="J17" s="219" t="str">
        <f>+'26'!J17</f>
        <v>N 20 RC BR</v>
      </c>
      <c r="K17" s="244"/>
      <c r="L17" s="244"/>
      <c r="M17" s="122">
        <f>+K17+'26'!M17+L17</f>
        <v>49672</v>
      </c>
    </row>
    <row r="18" spans="1:16" ht="13.5" thickBot="1">
      <c r="A18" s="795"/>
      <c r="B18" s="220"/>
      <c r="C18" s="221"/>
      <c r="D18" s="222"/>
      <c r="E18" s="230"/>
      <c r="F18" s="233"/>
      <c r="G18" s="577"/>
      <c r="H18" s="238" t="s">
        <v>711</v>
      </c>
      <c r="I18" s="793"/>
      <c r="J18" s="219" t="str">
        <f>+'26'!J18</f>
        <v>N 17,5 RC BR</v>
      </c>
      <c r="K18" s="244"/>
      <c r="L18" s="244"/>
      <c r="M18" s="122">
        <f>+K18+'26'!M18+L18</f>
        <v>74908</v>
      </c>
    </row>
    <row r="19" spans="1:16" ht="13.5" thickBot="1">
      <c r="A19" s="795"/>
      <c r="B19" s="220"/>
      <c r="C19" s="221"/>
      <c r="D19" s="222"/>
      <c r="E19" s="230"/>
      <c r="F19" s="240"/>
      <c r="G19" s="237"/>
      <c r="H19" s="238"/>
      <c r="I19" s="793"/>
      <c r="J19" s="219" t="str">
        <f>+'26'!J19</f>
        <v>TW 19 RC BR</v>
      </c>
      <c r="K19" s="244"/>
      <c r="L19" s="244"/>
      <c r="M19" s="122">
        <f>+K19+'26'!M19+L19</f>
        <v>64493</v>
      </c>
    </row>
    <row r="20" spans="1:16" ht="13.5" thickBot="1">
      <c r="A20" s="795"/>
      <c r="B20" s="220"/>
      <c r="C20" s="221"/>
      <c r="D20" s="222"/>
      <c r="E20" s="230"/>
      <c r="F20" s="233"/>
      <c r="G20" s="237"/>
      <c r="H20" s="238"/>
      <c r="I20" s="793"/>
      <c r="J20" s="219" t="str">
        <f>+'26'!J20</f>
        <v>TW 21 RC BR</v>
      </c>
      <c r="K20" s="244"/>
      <c r="L20" s="244"/>
      <c r="M20" s="122">
        <f>+K20+'26'!M20+L20</f>
        <v>15738</v>
      </c>
    </row>
    <row r="21" spans="1:16" ht="13.5" thickBot="1">
      <c r="A21" s="795"/>
      <c r="B21" s="220"/>
      <c r="C21" s="221"/>
      <c r="D21" s="222"/>
      <c r="E21" s="230"/>
      <c r="F21" s="236"/>
      <c r="G21" s="237"/>
      <c r="H21" s="238"/>
      <c r="I21" s="793"/>
      <c r="J21" s="219" t="str">
        <f>+'26'!J21</f>
        <v>N 25 RC BR</v>
      </c>
      <c r="K21" s="244"/>
      <c r="L21" s="244"/>
      <c r="M21" s="122">
        <f>+K21+'26'!M21+L21</f>
        <v>45618</v>
      </c>
    </row>
    <row r="22" spans="1:16" ht="13.5" thickBot="1">
      <c r="A22" s="795"/>
      <c r="B22" s="220"/>
      <c r="C22" s="221"/>
      <c r="D22" s="222"/>
      <c r="E22" s="230"/>
      <c r="F22" s="241"/>
      <c r="G22" s="237"/>
      <c r="H22" s="238"/>
      <c r="I22" s="794"/>
      <c r="J22" s="219" t="str">
        <f>+'26'!J22</f>
        <v>TW 36 RC BR</v>
      </c>
      <c r="K22" s="244"/>
      <c r="L22" s="244"/>
      <c r="M22" s="122">
        <f>+K22+'26'!M22+L22</f>
        <v>98281</v>
      </c>
    </row>
    <row r="23" spans="1:16" ht="13.5" thickBot="1">
      <c r="A23" s="796"/>
      <c r="B23" s="170" t="s">
        <v>3</v>
      </c>
      <c r="C23" s="105">
        <f>SUM(C16:C22)</f>
        <v>25218</v>
      </c>
      <c r="D23" s="116">
        <f>SUM(D16:D22)</f>
        <v>0</v>
      </c>
      <c r="E23" s="117">
        <f>SUM(E18:E22)</f>
        <v>0</v>
      </c>
      <c r="F23" s="121"/>
      <c r="G23" s="164"/>
      <c r="H23" s="171"/>
      <c r="I23" s="174"/>
      <c r="J23" s="219" t="str">
        <f>+'26'!J23</f>
        <v>TW 37,5 RC BR</v>
      </c>
      <c r="K23" s="244"/>
      <c r="L23" s="244"/>
      <c r="M23" s="122">
        <f>+K23+'26'!M23+L23</f>
        <v>73781</v>
      </c>
    </row>
    <row r="24" spans="1:16" ht="13.5" customHeight="1" thickBot="1">
      <c r="A24" s="789" t="s">
        <v>416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3"/>
      <c r="G24" s="234" t="s">
        <v>13</v>
      </c>
      <c r="H24" s="235" t="s">
        <v>397</v>
      </c>
      <c r="I24" s="792" t="s">
        <v>724</v>
      </c>
      <c r="J24" s="219" t="str">
        <f>+'26'!J24</f>
        <v>TW 38 RC BR</v>
      </c>
      <c r="K24" s="244"/>
      <c r="L24" s="244"/>
      <c r="M24" s="122">
        <f>+K24+'26'!M24+L24</f>
        <v>60216</v>
      </c>
    </row>
    <row r="25" spans="1:16" ht="13.5" thickBot="1">
      <c r="A25" s="797"/>
      <c r="B25" s="220" t="s">
        <v>706</v>
      </c>
      <c r="C25" s="231">
        <v>24266</v>
      </c>
      <c r="D25" s="222"/>
      <c r="E25" s="230"/>
      <c r="F25" s="236">
        <v>5</v>
      </c>
      <c r="G25" s="577" t="s">
        <v>13</v>
      </c>
      <c r="H25" s="235" t="s">
        <v>419</v>
      </c>
      <c r="I25" s="793"/>
      <c r="J25" s="219" t="str">
        <f>+'26'!J25</f>
        <v>TW 35 RC BR</v>
      </c>
      <c r="K25" s="244"/>
      <c r="L25" s="244"/>
      <c r="M25" s="122">
        <f>+K25+'26'!M25+L25</f>
        <v>69433</v>
      </c>
      <c r="N25" s="154">
        <v>550</v>
      </c>
      <c r="O25" s="154">
        <f>+N25-N25*0.12</f>
        <v>484</v>
      </c>
      <c r="P25" s="154">
        <v>450</v>
      </c>
    </row>
    <row r="26" spans="1:16" ht="13.5" thickBot="1">
      <c r="A26" s="797"/>
      <c r="B26" s="220"/>
      <c r="C26" s="231"/>
      <c r="D26" s="222"/>
      <c r="E26" s="232"/>
      <c r="F26" s="233">
        <v>5</v>
      </c>
      <c r="G26" s="577" t="s">
        <v>13</v>
      </c>
      <c r="H26" s="238" t="s">
        <v>226</v>
      </c>
      <c r="I26" s="793"/>
      <c r="J26" s="219" t="str">
        <f>+'26'!J26</f>
        <v>TW 34 RC BR</v>
      </c>
      <c r="K26" s="244"/>
      <c r="L26" s="244"/>
      <c r="M26" s="122">
        <f>+K26+'26'!M26+L26</f>
        <v>68797</v>
      </c>
    </row>
    <row r="27" spans="1:16" ht="13.5" thickBot="1">
      <c r="A27" s="797"/>
      <c r="B27" s="220"/>
      <c r="C27" s="221"/>
      <c r="D27" s="222"/>
      <c r="E27" s="230"/>
      <c r="F27" s="233"/>
      <c r="G27" s="577"/>
      <c r="H27" s="238" t="s">
        <v>709</v>
      </c>
      <c r="I27" s="793"/>
      <c r="J27" s="219" t="str">
        <f>+'26'!J27</f>
        <v>TW 33,5 RC BR</v>
      </c>
      <c r="K27" s="244"/>
      <c r="L27" s="244"/>
      <c r="M27" s="122">
        <f>+K27+'26'!M27+L27</f>
        <v>42079</v>
      </c>
    </row>
    <row r="28" spans="1:16" ht="13.5" thickBot="1">
      <c r="A28" s="797"/>
      <c r="B28" s="220"/>
      <c r="C28" s="221"/>
      <c r="D28" s="222"/>
      <c r="E28" s="230"/>
      <c r="F28" s="236">
        <v>30</v>
      </c>
      <c r="G28" s="237" t="s">
        <v>71</v>
      </c>
      <c r="H28" s="238" t="s">
        <v>712</v>
      </c>
      <c r="I28" s="793"/>
      <c r="J28" s="219" t="str">
        <f>+'26'!J28</f>
        <v>TW 31,5 RC BR</v>
      </c>
      <c r="K28" s="244"/>
      <c r="L28" s="244"/>
      <c r="M28" s="122">
        <f>+K28+'26'!M28+L28</f>
        <v>117860</v>
      </c>
    </row>
    <row r="29" spans="1:16" ht="13.5" thickBot="1">
      <c r="A29" s="797"/>
      <c r="B29" s="220"/>
      <c r="C29" s="221"/>
      <c r="D29" s="222"/>
      <c r="E29" s="230"/>
      <c r="F29" s="241"/>
      <c r="G29" s="237"/>
      <c r="H29" s="238" t="s">
        <v>713</v>
      </c>
      <c r="I29" s="793"/>
      <c r="J29" s="219" t="str">
        <f>+'26'!J29</f>
        <v>TW 30,5 RC BR</v>
      </c>
      <c r="K29" s="244">
        <f>+C34</f>
        <v>70658</v>
      </c>
      <c r="L29" s="244"/>
      <c r="M29" s="122">
        <f>+K29+'26'!M29+L29</f>
        <v>93791</v>
      </c>
    </row>
    <row r="30" spans="1:16" ht="13.5" thickBot="1">
      <c r="A30" s="797"/>
      <c r="B30" s="220"/>
      <c r="C30" s="231"/>
      <c r="D30" s="222"/>
      <c r="E30" s="230"/>
      <c r="F30" s="241"/>
      <c r="G30" s="237"/>
      <c r="H30" s="238"/>
      <c r="I30" s="793"/>
      <c r="J30" s="219">
        <f>+'26'!J30</f>
        <v>0</v>
      </c>
      <c r="K30" s="244"/>
      <c r="L30" s="244"/>
      <c r="M30" s="122">
        <f>+K30+'26'!M30+L30</f>
        <v>0</v>
      </c>
      <c r="N30" s="160"/>
    </row>
    <row r="31" spans="1:16" ht="13.5" customHeight="1" thickBot="1">
      <c r="A31" s="797"/>
      <c r="B31" s="220"/>
      <c r="C31" s="231"/>
      <c r="D31" s="222"/>
      <c r="E31" s="230"/>
      <c r="F31" s="241"/>
      <c r="G31" s="242"/>
      <c r="H31" s="239"/>
      <c r="I31" s="794"/>
      <c r="J31" s="219">
        <f>+'26'!J31</f>
        <v>0</v>
      </c>
      <c r="K31" s="244"/>
      <c r="L31" s="244"/>
      <c r="M31" s="122">
        <f>+K31+'26'!M31+L31</f>
        <v>0</v>
      </c>
    </row>
    <row r="32" spans="1:16" ht="13.5" thickBot="1">
      <c r="A32" s="798"/>
      <c r="B32" s="170" t="s">
        <v>3</v>
      </c>
      <c r="C32" s="104">
        <f>SUM(C25:C31)</f>
        <v>24266</v>
      </c>
      <c r="D32" s="105">
        <f>SUM(D25:D31)</f>
        <v>0</v>
      </c>
      <c r="E32" s="106">
        <f>SUM(E25:E31)</f>
        <v>0</v>
      </c>
      <c r="F32" s="107">
        <f>SUM(F24:F31)</f>
        <v>40</v>
      </c>
      <c r="G32" s="176"/>
      <c r="H32" s="177"/>
      <c r="I32" s="174"/>
      <c r="J32" s="219">
        <f>+'26'!J32</f>
        <v>0</v>
      </c>
      <c r="K32" s="246"/>
      <c r="L32" s="248"/>
      <c r="M32" s="122">
        <f>+K32+'26'!M32+L32</f>
        <v>0</v>
      </c>
    </row>
    <row r="33" spans="1:14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85" t="s">
        <v>60</v>
      </c>
      <c r="B34" s="786"/>
      <c r="C34" s="112">
        <f>C14+C23+C32</f>
        <v>70658</v>
      </c>
      <c r="D34" s="112">
        <f>D14+D23+D32</f>
        <v>0</v>
      </c>
      <c r="E34" s="112">
        <f>E14+E23+E32</f>
        <v>0</v>
      </c>
      <c r="F34" s="113">
        <f>F14+F23+F32</f>
        <v>40</v>
      </c>
      <c r="H34" s="183"/>
      <c r="I34" s="183"/>
      <c r="J34" s="128" t="s">
        <v>29</v>
      </c>
      <c r="K34" s="129">
        <f>SUM(K7:K32)</f>
        <v>70658</v>
      </c>
      <c r="L34" s="217">
        <f>SUM(L7:L32)</f>
        <v>0</v>
      </c>
      <c r="M34" s="125">
        <f>SUM(M7:M32)</f>
        <v>1534417</v>
      </c>
      <c r="N34" s="160"/>
    </row>
    <row r="35" spans="1:14" ht="13.5" thickBot="1">
      <c r="A35" s="184"/>
      <c r="B35" s="185"/>
      <c r="C35" s="109">
        <f>C34/($C$34+$D$34+$E$34)</f>
        <v>1</v>
      </c>
      <c r="D35" s="109">
        <f>D34/($C$34+$D$34+$E$34)</f>
        <v>0</v>
      </c>
      <c r="E35" s="114">
        <f>E34/($C$34+$D$34+$E$34)</f>
        <v>0</v>
      </c>
      <c r="K35" s="160"/>
      <c r="L35" s="776" t="s">
        <v>186</v>
      </c>
      <c r="M35" s="776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787" t="s">
        <v>61</v>
      </c>
      <c r="B37" s="788"/>
      <c r="C37" s="167" t="s">
        <v>62</v>
      </c>
      <c r="D37" s="188" t="s">
        <v>63</v>
      </c>
      <c r="E37" s="189" t="s">
        <v>64</v>
      </c>
      <c r="F37" s="382"/>
      <c r="G37" s="377"/>
      <c r="H37" s="191" t="s">
        <v>65</v>
      </c>
      <c r="I37" s="249">
        <f>(30.5*1410)/1410*G42*3.4*1410/1000000</f>
        <v>73.31507040000001</v>
      </c>
      <c r="J37" s="130">
        <f>+I37+'26'!J37</f>
        <v>1711.6724688921363</v>
      </c>
      <c r="K37" s="131" t="s">
        <v>66</v>
      </c>
      <c r="L37" s="433"/>
      <c r="M37" s="434"/>
    </row>
    <row r="38" spans="1:14" ht="17.45" customHeight="1">
      <c r="A38" s="781" t="s">
        <v>13</v>
      </c>
      <c r="B38" s="782"/>
      <c r="C38" s="169">
        <f>SUMIF($G$7:$G$31,"Process",$F$7:$F$31)</f>
        <v>23</v>
      </c>
      <c r="D38" s="123">
        <f>+C38+'26'!D38</f>
        <v>1281</v>
      </c>
      <c r="E38" s="148">
        <f t="shared" ref="E38:E51" si="1">D38/60</f>
        <v>21.35</v>
      </c>
      <c r="F38" s="375">
        <v>578.125</v>
      </c>
      <c r="G38" s="375">
        <v>508.75</v>
      </c>
      <c r="H38" s="192" t="s">
        <v>67</v>
      </c>
      <c r="I38" s="554">
        <f>23.982+23.882+23.079</f>
        <v>70.943000000000012</v>
      </c>
      <c r="J38" s="132">
        <f>+I38+'26'!J38</f>
        <v>1578.3970000000002</v>
      </c>
      <c r="K38" s="133" t="s">
        <v>66</v>
      </c>
      <c r="L38" s="435"/>
      <c r="M38" s="436"/>
      <c r="N38" s="555"/>
    </row>
    <row r="39" spans="1:14" ht="17.45" customHeight="1">
      <c r="A39" s="777" t="s">
        <v>14</v>
      </c>
      <c r="B39" s="778"/>
      <c r="C39" s="169">
        <f>SUMIF($G$7:$G$31,"Cleaning",$F$7:$F$31)</f>
        <v>0</v>
      </c>
      <c r="D39" s="123">
        <f>+C39+'26'!D39</f>
        <v>0</v>
      </c>
      <c r="E39" s="148">
        <f t="shared" si="1"/>
        <v>0</v>
      </c>
      <c r="F39" s="375">
        <v>580</v>
      </c>
      <c r="G39" s="375">
        <f>+F39-F39*0.12</f>
        <v>510.4</v>
      </c>
      <c r="H39" s="192" t="s">
        <v>68</v>
      </c>
      <c r="I39" s="147"/>
      <c r="J39" s="134">
        <f>J37/G4</f>
        <v>63.395276625634679</v>
      </c>
      <c r="K39" s="135" t="s">
        <v>66</v>
      </c>
      <c r="L39" s="435"/>
      <c r="M39" s="436"/>
    </row>
    <row r="40" spans="1:14" ht="17.45" customHeight="1">
      <c r="A40" s="777" t="s">
        <v>69</v>
      </c>
      <c r="B40" s="778"/>
      <c r="C40" s="169">
        <f>SUMIF($G$7:$G$31,"Mechanical",$F$7:$F$31)</f>
        <v>0</v>
      </c>
      <c r="D40" s="123">
        <f>+C40+'26'!D40</f>
        <v>167</v>
      </c>
      <c r="E40" s="148">
        <f t="shared" si="1"/>
        <v>2.7833333333333332</v>
      </c>
      <c r="F40" s="375">
        <v>550</v>
      </c>
      <c r="G40" s="375">
        <f>+F40-F40*0.12</f>
        <v>484</v>
      </c>
      <c r="H40" s="192" t="s">
        <v>70</v>
      </c>
      <c r="I40" s="123">
        <f>(K34+L34)/1000</f>
        <v>70.658000000000001</v>
      </c>
      <c r="J40" s="136">
        <f>+I40+'26'!J40</f>
        <v>1534.4169999999997</v>
      </c>
      <c r="K40" s="135" t="s">
        <v>66</v>
      </c>
      <c r="L40" s="435"/>
      <c r="M40" s="436"/>
    </row>
    <row r="41" spans="1:14" ht="17.45" customHeight="1">
      <c r="A41" s="777" t="s">
        <v>71</v>
      </c>
      <c r="B41" s="778"/>
      <c r="C41" s="169">
        <f>SUMIF($G$7:$G$31,"Electrical",$F$7:$F$31)</f>
        <v>30</v>
      </c>
      <c r="D41" s="123">
        <f>+C41+'26'!D41</f>
        <v>145</v>
      </c>
      <c r="E41" s="148">
        <f t="shared" si="1"/>
        <v>2.4166666666666665</v>
      </c>
      <c r="F41" s="375"/>
      <c r="G41" s="375"/>
      <c r="H41" s="192" t="s">
        <v>72</v>
      </c>
      <c r="I41" s="147"/>
      <c r="J41" s="134">
        <f>J40/G4</f>
        <v>56.83025925925925</v>
      </c>
      <c r="K41" s="135" t="s">
        <v>66</v>
      </c>
      <c r="L41" s="435"/>
      <c r="M41" s="436"/>
    </row>
    <row r="42" spans="1:14" ht="17.45" customHeight="1">
      <c r="A42" s="777" t="s">
        <v>17</v>
      </c>
      <c r="B42" s="778"/>
      <c r="C42" s="169">
        <f>SUMIF($G$7:$G$31,"Instrument",$F$7:$F$31)</f>
        <v>0</v>
      </c>
      <c r="D42" s="123">
        <f>+C42+'26'!D42</f>
        <v>0</v>
      </c>
      <c r="E42" s="148">
        <f t="shared" si="1"/>
        <v>0</v>
      </c>
      <c r="F42" s="375">
        <f>+(F38*480+F39*480+F40*450)/1410</f>
        <v>569.78723404255322</v>
      </c>
      <c r="G42" s="375">
        <f>+(G38*480+G39*480+G40*450)/1410</f>
        <v>501.41276595744682</v>
      </c>
      <c r="H42" s="192" t="s">
        <v>73</v>
      </c>
      <c r="I42" s="251" t="s">
        <v>725</v>
      </c>
      <c r="J42" s="137"/>
      <c r="K42" s="135" t="s">
        <v>74</v>
      </c>
      <c r="L42" s="435"/>
      <c r="M42" s="436"/>
    </row>
    <row r="43" spans="1:14" ht="17.45" customHeight="1">
      <c r="A43" s="777" t="s">
        <v>75</v>
      </c>
      <c r="B43" s="778"/>
      <c r="C43" s="169">
        <f>SUMIF($G$7:$G$31,"Water",$F$7:$F$31)</f>
        <v>0</v>
      </c>
      <c r="D43" s="123">
        <f>+C43+'26'!D43</f>
        <v>0</v>
      </c>
      <c r="E43" s="148">
        <f t="shared" si="1"/>
        <v>0</v>
      </c>
      <c r="F43" s="375"/>
      <c r="G43" s="376"/>
      <c r="H43" s="193" t="s">
        <v>76</v>
      </c>
      <c r="I43" s="123">
        <f>+Report1!AH35</f>
        <v>149.614</v>
      </c>
      <c r="J43" s="138">
        <f>+I43+'26'!J43</f>
        <v>3225.5459999999998</v>
      </c>
      <c r="K43" s="135" t="s">
        <v>66</v>
      </c>
      <c r="L43" s="437">
        <f>+Report1!AN35</f>
        <v>17</v>
      </c>
      <c r="M43" s="438">
        <f>+L43+'26'!M43</f>
        <v>454.99999999999989</v>
      </c>
    </row>
    <row r="44" spans="1:14" ht="17.45" customHeight="1">
      <c r="A44" s="777" t="s">
        <v>18</v>
      </c>
      <c r="B44" s="778"/>
      <c r="C44" s="169">
        <f>SUMIF($G$7:$G$31,"PLN",$F$7:$F$31)</f>
        <v>0</v>
      </c>
      <c r="D44" s="123">
        <f>+C44+'26'!D44</f>
        <v>0</v>
      </c>
      <c r="E44" s="148">
        <f t="shared" si="1"/>
        <v>0</v>
      </c>
      <c r="F44" s="375"/>
      <c r="G44" s="376"/>
      <c r="H44" s="193" t="s">
        <v>77</v>
      </c>
      <c r="I44" s="123">
        <f>I43/I38</f>
        <v>2.108932523293348</v>
      </c>
      <c r="J44" s="139">
        <f>J43/J38</f>
        <v>2.0435581162407175</v>
      </c>
      <c r="K44" s="135" t="s">
        <v>66</v>
      </c>
      <c r="L44" s="439">
        <f>+L43/I38</f>
        <v>0.23962899792791392</v>
      </c>
      <c r="M44" s="440">
        <f>+M43/J38</f>
        <v>0.28826714698520073</v>
      </c>
    </row>
    <row r="45" spans="1:14" ht="17.45" customHeight="1">
      <c r="A45" s="777" t="s">
        <v>19</v>
      </c>
      <c r="B45" s="778"/>
      <c r="C45" s="169">
        <f>SUMIF($G$7:$G$31,"Boiler",$F$7:$F$31)</f>
        <v>0</v>
      </c>
      <c r="D45" s="123">
        <f>+C45+'26'!D45</f>
        <v>0</v>
      </c>
      <c r="E45" s="148">
        <f t="shared" si="1"/>
        <v>0</v>
      </c>
      <c r="F45" s="375"/>
      <c r="G45" s="378"/>
      <c r="H45" s="193" t="s">
        <v>78</v>
      </c>
      <c r="I45" s="123">
        <f>I43/I40</f>
        <v>2.1174389311896742</v>
      </c>
      <c r="J45" s="139">
        <f>J43/J40</f>
        <v>2.1021312980760776</v>
      </c>
      <c r="K45" s="135" t="s">
        <v>66</v>
      </c>
      <c r="L45" s="439">
        <f>+L43/I40</f>
        <v>0.24059554473661865</v>
      </c>
      <c r="M45" s="440">
        <f>+M43/J40</f>
        <v>0.29652956139041731</v>
      </c>
    </row>
    <row r="46" spans="1:14" ht="17.45" customHeight="1">
      <c r="A46" s="777" t="s">
        <v>79</v>
      </c>
      <c r="B46" s="778"/>
      <c r="C46" s="169">
        <f>SUMIF($G$7:$G$31,"Gas",$F$7:$F$31)</f>
        <v>0</v>
      </c>
      <c r="D46" s="123">
        <f>+C46+'26'!D46</f>
        <v>0</v>
      </c>
      <c r="E46" s="148">
        <f t="shared" si="1"/>
        <v>0</v>
      </c>
      <c r="F46" s="375"/>
      <c r="G46" s="376"/>
      <c r="H46" s="193" t="s">
        <v>80</v>
      </c>
      <c r="I46" s="145">
        <f>+SUMIF(Listrik!AC34,"&gt;0")</f>
        <v>36184.14999999979</v>
      </c>
      <c r="J46" s="140">
        <f>+I46+'26'!J46</f>
        <v>937993.78999999852</v>
      </c>
      <c r="K46" s="135" t="s">
        <v>81</v>
      </c>
      <c r="L46" s="439">
        <f>+Listrik!AF34</f>
        <v>27214</v>
      </c>
      <c r="M46" s="441">
        <f>+L46+'26'!M46</f>
        <v>721495</v>
      </c>
    </row>
    <row r="47" spans="1:14" ht="17.45" customHeight="1">
      <c r="A47" s="777" t="s">
        <v>82</v>
      </c>
      <c r="B47" s="778"/>
      <c r="C47" s="169">
        <f>SUMIF($G$7:$G$31,"Gas",$F$7:$F$31)</f>
        <v>0</v>
      </c>
      <c r="D47" s="123">
        <f>+C47+'26'!D47</f>
        <v>0</v>
      </c>
      <c r="E47" s="148">
        <f t="shared" si="1"/>
        <v>0</v>
      </c>
      <c r="F47" s="375"/>
      <c r="G47" s="376"/>
      <c r="H47" s="193" t="s">
        <v>83</v>
      </c>
      <c r="I47" s="123">
        <f>I46/I38</f>
        <v>510.04538855136917</v>
      </c>
      <c r="J47" s="140">
        <f>J46/J38</f>
        <v>594.26987633656074</v>
      </c>
      <c r="K47" s="135" t="s">
        <v>25</v>
      </c>
      <c r="L47" s="439">
        <f>+L46/I38</f>
        <v>383.6037382123676</v>
      </c>
      <c r="M47" s="440">
        <f>+M46/J38</f>
        <v>457.10616530568666</v>
      </c>
    </row>
    <row r="48" spans="1:14" ht="17.45" customHeight="1">
      <c r="A48" s="777" t="s">
        <v>15</v>
      </c>
      <c r="B48" s="778"/>
      <c r="C48" s="169">
        <f>SUMIF($G$7:$G$31,"Start Up",$F$7:$F$31)</f>
        <v>0</v>
      </c>
      <c r="D48" s="123">
        <f>+C48+'26'!D48</f>
        <v>0</v>
      </c>
      <c r="E48" s="148">
        <f t="shared" si="1"/>
        <v>0</v>
      </c>
      <c r="F48" s="375"/>
      <c r="G48" s="376"/>
      <c r="H48" s="193" t="s">
        <v>84</v>
      </c>
      <c r="I48" s="123">
        <f>I46/I40</f>
        <v>512.102663534204</v>
      </c>
      <c r="J48" s="140">
        <f>J46/J40</f>
        <v>611.30304864974687</v>
      </c>
      <c r="K48" s="135" t="s">
        <v>25</v>
      </c>
      <c r="L48" s="439">
        <f>+L46/I38</f>
        <v>383.6037382123676</v>
      </c>
      <c r="M48" s="440">
        <f>+M46/J40</f>
        <v>470.20790306676747</v>
      </c>
    </row>
    <row r="49" spans="1:13" ht="17.45" customHeight="1">
      <c r="A49" s="777" t="s">
        <v>21</v>
      </c>
      <c r="B49" s="778"/>
      <c r="C49" s="169">
        <f>SUMIF($G$7:$G$31,"Others",$F$7:$F$31)</f>
        <v>0</v>
      </c>
      <c r="D49" s="123">
        <f>+C49+'26'!D49</f>
        <v>355</v>
      </c>
      <c r="E49" s="148">
        <f t="shared" si="1"/>
        <v>5.916666666666667</v>
      </c>
      <c r="F49" s="190"/>
      <c r="H49" s="193" t="s">
        <v>85</v>
      </c>
      <c r="I49" s="123">
        <f>+Report1!AB35</f>
        <v>0</v>
      </c>
      <c r="J49" s="140">
        <f>+I49+'26'!J49</f>
        <v>0</v>
      </c>
      <c r="K49" s="135" t="s">
        <v>86</v>
      </c>
      <c r="L49" s="435"/>
      <c r="M49" s="436"/>
    </row>
    <row r="50" spans="1:13" ht="17.45" customHeight="1">
      <c r="A50" s="777" t="s">
        <v>20</v>
      </c>
      <c r="B50" s="778"/>
      <c r="C50" s="169">
        <f>SUMIF($G$7:$G$31,"Steam",$F$7:$F$31)</f>
        <v>0</v>
      </c>
      <c r="D50" s="123">
        <f>+C50+'26'!D50</f>
        <v>0</v>
      </c>
      <c r="E50" s="148">
        <f t="shared" si="1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5"/>
      <c r="M50" s="436"/>
    </row>
    <row r="51" spans="1:13" ht="17.45" customHeight="1" thickBot="1">
      <c r="A51" s="779" t="s">
        <v>88</v>
      </c>
      <c r="B51" s="780"/>
      <c r="C51" s="169">
        <f>SUMIF($G$7:$G$31,"Planned shut",$F$7:$F$31)</f>
        <v>0</v>
      </c>
      <c r="D51" s="123">
        <f>+C51+'26'!D51</f>
        <v>0</v>
      </c>
      <c r="E51" s="148">
        <f t="shared" si="1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5"/>
      <c r="M51" s="436"/>
    </row>
    <row r="52" spans="1:13" ht="13.5" thickBot="1">
      <c r="A52" s="781" t="s">
        <v>29</v>
      </c>
      <c r="B52" s="782"/>
      <c r="C52" s="149">
        <f>SUM(C38:C51)</f>
        <v>53</v>
      </c>
      <c r="D52" s="149">
        <f>SUM(D38:D51)</f>
        <v>1948</v>
      </c>
      <c r="E52" s="150">
        <f>SUM(E38:E51)</f>
        <v>32.466666666666669</v>
      </c>
      <c r="F52" s="190"/>
      <c r="H52" s="196"/>
      <c r="I52" s="197"/>
      <c r="J52" s="143"/>
      <c r="K52" s="144"/>
      <c r="L52" s="442"/>
      <c r="M52" s="443"/>
    </row>
    <row r="53" spans="1:13" ht="13.5" thickBot="1">
      <c r="A53" s="783"/>
      <c r="B53" s="784"/>
      <c r="C53" s="151">
        <f>C52/(24*60)</f>
        <v>3.6805555555555557E-2</v>
      </c>
      <c r="D53" s="151">
        <f>D52/(24*60*G4)</f>
        <v>5.0102880658436211E-2</v>
      </c>
      <c r="E53" s="152">
        <f>E52/(G4*24)</f>
        <v>5.0102880658436218E-2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+D34+'26'!J56</f>
        <v>23368</v>
      </c>
      <c r="K56" s="206">
        <f>J56/(J40+J56/1000)/1000</f>
        <v>1.5000786372959044E-2</v>
      </c>
    </row>
    <row r="57" spans="1:13">
      <c r="A57" s="181"/>
      <c r="I57" s="204" t="s">
        <v>92</v>
      </c>
      <c r="J57" s="205">
        <f>+E34+'26'!J57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I7:I13"/>
    <mergeCell ref="A15:A23"/>
    <mergeCell ref="I15:I22"/>
    <mergeCell ref="A34:B34"/>
    <mergeCell ref="A7:A14"/>
    <mergeCell ref="L35:M35"/>
    <mergeCell ref="A37:B37"/>
    <mergeCell ref="A38:B38"/>
    <mergeCell ref="A24:A32"/>
    <mergeCell ref="I24:I31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3" firstPageNumber="4294963191" orientation="landscape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R61"/>
  <sheetViews>
    <sheetView zoomScale="80" zoomScaleNormal="80" workbookViewId="0">
      <selection activeCell="H11" sqref="H11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1.7109375" style="154" bestFit="1" customWidth="1"/>
    <col min="11" max="11" width="14" style="154" bestFit="1" customWidth="1"/>
    <col min="12" max="12" width="8.28515625" style="154" customWidth="1"/>
    <col min="13" max="13" width="14.42578125" style="154" bestFit="1" customWidth="1"/>
    <col min="14" max="16384" width="9.140625" style="154"/>
  </cols>
  <sheetData>
    <row r="1" spans="1:18" ht="15.75">
      <c r="A1" s="153"/>
    </row>
    <row r="2" spans="1:18" ht="15.75">
      <c r="A2" s="153" t="s">
        <v>175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26</v>
      </c>
      <c r="H4" s="159" t="str">
        <f>+'1'!H4</f>
        <v>.06.24</v>
      </c>
    </row>
    <row r="5" spans="1:18" ht="13.5" thickBot="1">
      <c r="C5" s="160"/>
      <c r="D5" s="160"/>
    </row>
    <row r="6" spans="1:18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346+349+342</f>
        <v>1037</v>
      </c>
    </row>
    <row r="7" spans="1:18" ht="13.5" customHeight="1" thickBot="1">
      <c r="A7" s="789" t="s">
        <v>418</v>
      </c>
      <c r="B7" s="220" t="s">
        <v>677</v>
      </c>
      <c r="C7" s="221">
        <v>16647</v>
      </c>
      <c r="D7" s="222">
        <v>500</v>
      </c>
      <c r="E7" s="223"/>
      <c r="F7" s="233"/>
      <c r="G7" s="234" t="s">
        <v>13</v>
      </c>
      <c r="H7" s="235" t="s">
        <v>397</v>
      </c>
      <c r="I7" s="792" t="s">
        <v>689</v>
      </c>
      <c r="J7" s="219" t="str">
        <f>+'25'!J7</f>
        <v>TW 35,5 RC HW</v>
      </c>
      <c r="K7" s="243"/>
      <c r="L7" s="247"/>
      <c r="M7" s="122">
        <f>+K7+'25'!M7+L7</f>
        <v>65500</v>
      </c>
    </row>
    <row r="8" spans="1:18" ht="13.5" thickBot="1">
      <c r="A8" s="790"/>
      <c r="B8" s="220"/>
      <c r="C8" s="221"/>
      <c r="D8" s="222"/>
      <c r="E8" s="224"/>
      <c r="F8" s="236">
        <v>6</v>
      </c>
      <c r="G8" s="577" t="s">
        <v>13</v>
      </c>
      <c r="H8" s="235" t="s">
        <v>396</v>
      </c>
      <c r="I8" s="793"/>
      <c r="J8" s="219" t="str">
        <f>+'25'!J8</f>
        <v>TW 34 RC HW</v>
      </c>
      <c r="K8" s="244"/>
      <c r="L8" s="244"/>
      <c r="M8" s="122">
        <f>+K8+'25'!M8+L8</f>
        <v>23452</v>
      </c>
      <c r="N8" s="154">
        <v>500</v>
      </c>
      <c r="O8" s="154">
        <f>+N8-N8*0.12</f>
        <v>440</v>
      </c>
      <c r="P8" s="154">
        <f>480-75+30</f>
        <v>435</v>
      </c>
      <c r="Q8" s="154">
        <f>+N8*P8</f>
        <v>217500</v>
      </c>
      <c r="R8" s="154">
        <f>+O8*P8</f>
        <v>191400</v>
      </c>
    </row>
    <row r="9" spans="1:18" ht="13.5" thickBot="1">
      <c r="A9" s="790"/>
      <c r="B9" s="220"/>
      <c r="C9" s="221"/>
      <c r="D9" s="222"/>
      <c r="E9" s="225"/>
      <c r="F9" s="233">
        <v>7</v>
      </c>
      <c r="G9" s="577" t="s">
        <v>13</v>
      </c>
      <c r="H9" s="238" t="s">
        <v>226</v>
      </c>
      <c r="I9" s="793"/>
      <c r="J9" s="219" t="str">
        <f>+'25'!J9</f>
        <v>KTW 17 RC HW</v>
      </c>
      <c r="K9" s="244"/>
      <c r="L9" s="244"/>
      <c r="M9" s="122">
        <f>+K9+'25'!M9+L9</f>
        <v>17635</v>
      </c>
      <c r="N9" s="154">
        <v>540</v>
      </c>
      <c r="O9" s="154">
        <f>+N9-N9*0.12</f>
        <v>475.2</v>
      </c>
      <c r="P9" s="154">
        <f>450+5</f>
        <v>455</v>
      </c>
      <c r="Q9" s="154">
        <f>+N9*P9</f>
        <v>245700</v>
      </c>
      <c r="R9" s="154">
        <f>+O9*P9</f>
        <v>216216</v>
      </c>
    </row>
    <row r="10" spans="1:18" ht="13.5" thickBot="1">
      <c r="A10" s="790"/>
      <c r="B10" s="220"/>
      <c r="C10" s="221"/>
      <c r="D10" s="222"/>
      <c r="E10" s="224"/>
      <c r="F10" s="233"/>
      <c r="G10" s="577"/>
      <c r="H10" s="238" t="s">
        <v>686</v>
      </c>
      <c r="I10" s="793"/>
      <c r="J10" s="219" t="str">
        <f>+'25'!J10</f>
        <v>TW 31,5 RC HW</v>
      </c>
      <c r="K10" s="244"/>
      <c r="L10" s="244"/>
      <c r="M10" s="122">
        <f>+K10+'25'!M10+L10</f>
        <v>33149</v>
      </c>
      <c r="P10" s="154">
        <f>SUM(P8:P9)</f>
        <v>890</v>
      </c>
      <c r="Q10" s="154">
        <f t="shared" ref="Q10:R10" si="0">SUM(Q8:Q9)</f>
        <v>463200</v>
      </c>
      <c r="R10" s="154">
        <f t="shared" si="0"/>
        <v>407616</v>
      </c>
    </row>
    <row r="11" spans="1:18" ht="13.5" thickBot="1">
      <c r="A11" s="790"/>
      <c r="B11" s="220"/>
      <c r="C11" s="221"/>
      <c r="D11" s="222"/>
      <c r="E11" s="224"/>
      <c r="F11" s="233">
        <v>75</v>
      </c>
      <c r="G11" s="237" t="s">
        <v>69</v>
      </c>
      <c r="H11" s="238" t="s">
        <v>698</v>
      </c>
      <c r="I11" s="793"/>
      <c r="J11" s="219" t="str">
        <f>+'25'!J11</f>
        <v>N 18 RC BR</v>
      </c>
      <c r="K11" s="244"/>
      <c r="L11" s="244"/>
      <c r="M11" s="122">
        <f>+K11+'25'!M11+L11</f>
        <v>18436</v>
      </c>
      <c r="Q11" s="154">
        <f>+Q10/P10</f>
        <v>520.44943820224717</v>
      </c>
      <c r="R11" s="154">
        <f>+R10/P10</f>
        <v>457.99550561797753</v>
      </c>
    </row>
    <row r="12" spans="1:18" ht="13.5" thickBot="1">
      <c r="A12" s="790"/>
      <c r="B12" s="220"/>
      <c r="C12" s="221"/>
      <c r="D12" s="222"/>
      <c r="E12" s="224"/>
      <c r="F12" s="233"/>
      <c r="G12" s="237"/>
      <c r="H12" s="238" t="s">
        <v>699</v>
      </c>
      <c r="I12" s="793"/>
      <c r="J12" s="219" t="str">
        <f>+'25'!J12</f>
        <v>N 15,5 RC BR</v>
      </c>
      <c r="K12" s="244"/>
      <c r="L12" s="244"/>
      <c r="M12" s="122">
        <f>+K12+'25'!M12+L12</f>
        <v>268930</v>
      </c>
    </row>
    <row r="13" spans="1:18" ht="13.5" thickBot="1">
      <c r="A13" s="790"/>
      <c r="B13" s="220"/>
      <c r="C13" s="221"/>
      <c r="D13" s="221"/>
      <c r="E13" s="224"/>
      <c r="F13" s="233"/>
      <c r="G13" s="237"/>
      <c r="H13" s="238"/>
      <c r="I13" s="794"/>
      <c r="J13" s="219" t="str">
        <f>+'25'!J13</f>
        <v>N 16 RC BR</v>
      </c>
      <c r="K13" s="244"/>
      <c r="L13" s="244"/>
      <c r="M13" s="122">
        <f>+K13+'25'!M13+L13</f>
        <v>19427</v>
      </c>
    </row>
    <row r="14" spans="1:18" ht="13.5" thickBot="1">
      <c r="A14" s="791"/>
      <c r="B14" s="170" t="s">
        <v>3</v>
      </c>
      <c r="C14" s="104">
        <f>SUM(C7:C13)</f>
        <v>16647</v>
      </c>
      <c r="D14" s="116">
        <f>SUM(D7:D13)</f>
        <v>500</v>
      </c>
      <c r="E14" s="117">
        <f>SUM(E5:E13)</f>
        <v>0</v>
      </c>
      <c r="F14" s="107">
        <f>SUM(F6:F13)</f>
        <v>88</v>
      </c>
      <c r="G14" s="164"/>
      <c r="H14" s="171"/>
      <c r="I14" s="172"/>
      <c r="J14" s="219" t="str">
        <f>+'25'!J14</f>
        <v>N 16,5 RC BR</v>
      </c>
      <c r="K14" s="244"/>
      <c r="L14" s="244"/>
      <c r="M14" s="122">
        <f>+K14+'25'!M14+L14</f>
        <v>7890</v>
      </c>
    </row>
    <row r="15" spans="1:18" ht="13.5" customHeight="1" thickBot="1">
      <c r="A15" s="789" t="s">
        <v>518</v>
      </c>
      <c r="B15" s="170"/>
      <c r="C15" s="118">
        <f>C14/($C$23+$D$23+$E$23)</f>
        <v>0.73086885893664666</v>
      </c>
      <c r="D15" s="119">
        <f>D14/($C$23+$D$23+$E$23)</f>
        <v>2.195196909162752E-2</v>
      </c>
      <c r="E15" s="120">
        <f>E14/($C$23+$D$23+$E$23)</f>
        <v>0</v>
      </c>
      <c r="F15" s="233"/>
      <c r="G15" s="234" t="s">
        <v>13</v>
      </c>
      <c r="H15" s="235" t="s">
        <v>397</v>
      </c>
      <c r="I15" s="792" t="s">
        <v>703</v>
      </c>
      <c r="J15" s="219" t="str">
        <f>+'25'!J15</f>
        <v>N 17 RC BR</v>
      </c>
      <c r="K15" s="244"/>
      <c r="L15" s="244"/>
      <c r="M15" s="122">
        <f>+K15+'25'!M15+L15</f>
        <v>87968</v>
      </c>
    </row>
    <row r="16" spans="1:18" ht="13.5" thickBot="1">
      <c r="A16" s="795"/>
      <c r="B16" s="220" t="s">
        <v>677</v>
      </c>
      <c r="C16" s="227">
        <v>22777</v>
      </c>
      <c r="D16" s="228"/>
      <c r="E16" s="229"/>
      <c r="F16" s="236">
        <v>3</v>
      </c>
      <c r="G16" s="577" t="s">
        <v>13</v>
      </c>
      <c r="H16" s="235" t="s">
        <v>396</v>
      </c>
      <c r="I16" s="793"/>
      <c r="J16" s="219" t="str">
        <f>+'25'!J16</f>
        <v>N 19 RC BR</v>
      </c>
      <c r="K16" s="244"/>
      <c r="L16" s="234"/>
      <c r="M16" s="122">
        <f>+K16+'25'!M16+L16</f>
        <v>117363</v>
      </c>
    </row>
    <row r="17" spans="1:18" ht="13.5" thickBot="1">
      <c r="A17" s="795"/>
      <c r="B17" s="220"/>
      <c r="C17" s="221"/>
      <c r="D17" s="222"/>
      <c r="E17" s="230"/>
      <c r="F17" s="233">
        <v>2</v>
      </c>
      <c r="G17" s="577" t="s">
        <v>13</v>
      </c>
      <c r="H17" s="238" t="s">
        <v>226</v>
      </c>
      <c r="I17" s="793"/>
      <c r="J17" s="219" t="str">
        <f>+'25'!J17</f>
        <v>N 20 RC BR</v>
      </c>
      <c r="K17" s="244"/>
      <c r="L17" s="234"/>
      <c r="M17" s="122">
        <f>+K17+'25'!M17+L17</f>
        <v>49672</v>
      </c>
      <c r="N17" s="154">
        <v>500</v>
      </c>
      <c r="O17" s="154">
        <f>+N17-N17*0.12</f>
        <v>440</v>
      </c>
      <c r="P17" s="154">
        <v>30</v>
      </c>
      <c r="Q17" s="154">
        <f>+N17*P17</f>
        <v>15000</v>
      </c>
      <c r="R17" s="154">
        <f>+O17*P17</f>
        <v>13200</v>
      </c>
    </row>
    <row r="18" spans="1:18" ht="13.5" thickBot="1">
      <c r="A18" s="795"/>
      <c r="B18" s="220"/>
      <c r="C18" s="221"/>
      <c r="D18" s="222"/>
      <c r="E18" s="230"/>
      <c r="F18" s="233"/>
      <c r="G18" s="577"/>
      <c r="H18" s="238" t="s">
        <v>686</v>
      </c>
      <c r="I18" s="793"/>
      <c r="J18" s="219" t="str">
        <f>+'25'!J18</f>
        <v>N 17,5 RC BR</v>
      </c>
      <c r="K18" s="244"/>
      <c r="L18" s="244"/>
      <c r="M18" s="122">
        <f>+K18+'25'!M18+L18</f>
        <v>74908</v>
      </c>
      <c r="N18" s="154">
        <v>540</v>
      </c>
      <c r="O18" s="154">
        <f>+N18-N18*0.12</f>
        <v>475.2</v>
      </c>
      <c r="P18" s="154">
        <v>450</v>
      </c>
      <c r="Q18" s="154">
        <f>+N18*P18</f>
        <v>243000</v>
      </c>
      <c r="R18" s="154">
        <f>+O18*P18</f>
        <v>213840</v>
      </c>
    </row>
    <row r="19" spans="1:18" ht="13.5" thickBot="1">
      <c r="A19" s="795"/>
      <c r="B19" s="220"/>
      <c r="C19" s="221"/>
      <c r="D19" s="222"/>
      <c r="E19" s="230"/>
      <c r="F19" s="240"/>
      <c r="G19" s="237"/>
      <c r="H19" s="238" t="s">
        <v>700</v>
      </c>
      <c r="I19" s="793"/>
      <c r="J19" s="219" t="str">
        <f>+'25'!J19</f>
        <v>TW 19 RC BR</v>
      </c>
      <c r="K19" s="244"/>
      <c r="L19" s="244"/>
      <c r="M19" s="122">
        <f>+K19+'25'!M19+L19</f>
        <v>64493</v>
      </c>
      <c r="P19" s="154">
        <f>SUM(P17:P18)</f>
        <v>480</v>
      </c>
      <c r="Q19" s="154">
        <f t="shared" ref="Q19" si="1">SUM(Q17:Q18)</f>
        <v>258000</v>
      </c>
      <c r="R19" s="154">
        <f t="shared" ref="R19" si="2">SUM(R17:R18)</f>
        <v>227040</v>
      </c>
    </row>
    <row r="20" spans="1:18" ht="13.5" thickBot="1">
      <c r="A20" s="795"/>
      <c r="B20" s="220"/>
      <c r="C20" s="221"/>
      <c r="D20" s="222"/>
      <c r="E20" s="230"/>
      <c r="F20" s="233"/>
      <c r="G20" s="237"/>
      <c r="H20" s="238"/>
      <c r="I20" s="793"/>
      <c r="J20" s="219" t="str">
        <f>+'25'!J20</f>
        <v>TW 21 RC BR</v>
      </c>
      <c r="K20" s="244"/>
      <c r="L20" s="245"/>
      <c r="M20" s="122">
        <f>+K20+'25'!M20+L20</f>
        <v>15738</v>
      </c>
      <c r="Q20" s="154">
        <f>+Q19/P19</f>
        <v>537.5</v>
      </c>
      <c r="R20" s="154">
        <f>+R19/P19</f>
        <v>473</v>
      </c>
    </row>
    <row r="21" spans="1:18" ht="13.5" thickBot="1">
      <c r="A21" s="795"/>
      <c r="B21" s="220"/>
      <c r="C21" s="221"/>
      <c r="D21" s="222"/>
      <c r="E21" s="230"/>
      <c r="F21" s="236"/>
      <c r="G21" s="237"/>
      <c r="H21" s="238"/>
      <c r="I21" s="793"/>
      <c r="J21" s="219" t="str">
        <f>+'25'!J21</f>
        <v>N 25 RC BR</v>
      </c>
      <c r="K21" s="244"/>
      <c r="L21" s="244"/>
      <c r="M21" s="122">
        <f>+K21+'25'!M21+L21</f>
        <v>45618</v>
      </c>
    </row>
    <row r="22" spans="1:18" ht="13.5" thickBot="1">
      <c r="A22" s="795"/>
      <c r="B22" s="220"/>
      <c r="C22" s="221"/>
      <c r="D22" s="222"/>
      <c r="E22" s="230"/>
      <c r="F22" s="241"/>
      <c r="G22" s="237"/>
      <c r="H22" s="238"/>
      <c r="I22" s="794"/>
      <c r="J22" s="219" t="str">
        <f>+'25'!J22</f>
        <v>TW 36 RC BR</v>
      </c>
      <c r="K22" s="244"/>
      <c r="L22" s="244"/>
      <c r="M22" s="122">
        <f>+K22+'25'!M22+L22</f>
        <v>98281</v>
      </c>
    </row>
    <row r="23" spans="1:18" ht="13.5" thickBot="1">
      <c r="A23" s="796"/>
      <c r="B23" s="170" t="s">
        <v>3</v>
      </c>
      <c r="C23" s="105">
        <f>SUM(C16:C22)</f>
        <v>22777</v>
      </c>
      <c r="D23" s="116">
        <f>SUM(D16:D22)</f>
        <v>0</v>
      </c>
      <c r="E23" s="117">
        <f>SUM(E18:E22)</f>
        <v>0</v>
      </c>
      <c r="F23" s="107">
        <f>SUM(F15:F22)</f>
        <v>5</v>
      </c>
      <c r="G23" s="164"/>
      <c r="H23" s="171"/>
      <c r="I23" s="174"/>
      <c r="J23" s="219" t="str">
        <f>+'25'!J23</f>
        <v>TW 37,5 RC BR</v>
      </c>
      <c r="K23" s="244"/>
      <c r="L23" s="244"/>
      <c r="M23" s="122">
        <f>+K23+'25'!M23+L23</f>
        <v>73781</v>
      </c>
    </row>
    <row r="24" spans="1:18" ht="13.5" customHeight="1" thickBot="1">
      <c r="A24" s="789" t="s">
        <v>416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3"/>
      <c r="G24" s="234" t="s">
        <v>13</v>
      </c>
      <c r="H24" s="235" t="s">
        <v>397</v>
      </c>
      <c r="I24" s="792" t="s">
        <v>704</v>
      </c>
      <c r="J24" s="219" t="str">
        <f>+'25'!J24</f>
        <v>TW 38 RC BR</v>
      </c>
      <c r="K24" s="244"/>
      <c r="L24" s="244"/>
      <c r="M24" s="122">
        <f>+K24+'25'!M24+L24</f>
        <v>60216</v>
      </c>
    </row>
    <row r="25" spans="1:18" ht="13.5" thickBot="1">
      <c r="A25" s="797"/>
      <c r="B25" s="220" t="s">
        <v>677</v>
      </c>
      <c r="C25" s="231">
        <f>1009+404</f>
        <v>1413</v>
      </c>
      <c r="D25" s="222"/>
      <c r="E25" s="230"/>
      <c r="F25" s="236">
        <v>5</v>
      </c>
      <c r="G25" s="577" t="s">
        <v>13</v>
      </c>
      <c r="H25" s="235" t="s">
        <v>419</v>
      </c>
      <c r="I25" s="793"/>
      <c r="J25" s="219" t="str">
        <f>+'25'!J25</f>
        <v>TW 35 RC BR</v>
      </c>
      <c r="K25" s="244"/>
      <c r="L25" s="244"/>
      <c r="M25" s="122">
        <f>+K25+'25'!M25+L25</f>
        <v>69433</v>
      </c>
    </row>
    <row r="26" spans="1:18" ht="13.5" thickBot="1">
      <c r="A26" s="797"/>
      <c r="B26" s="220" t="s">
        <v>706</v>
      </c>
      <c r="C26" s="231">
        <v>23133</v>
      </c>
      <c r="D26" s="222"/>
      <c r="E26" s="232"/>
      <c r="F26" s="233">
        <v>3</v>
      </c>
      <c r="G26" s="577" t="s">
        <v>13</v>
      </c>
      <c r="H26" s="238" t="s">
        <v>226</v>
      </c>
      <c r="I26" s="793"/>
      <c r="J26" s="219" t="str">
        <f>+'25'!J26</f>
        <v>TW 34 RC BR</v>
      </c>
      <c r="K26" s="244"/>
      <c r="L26" s="244"/>
      <c r="M26" s="122">
        <f>+K26+'25'!M26+L26</f>
        <v>68797</v>
      </c>
      <c r="N26" s="154">
        <v>540</v>
      </c>
      <c r="O26" s="154">
        <f>+N26-N26*0.12</f>
        <v>475.2</v>
      </c>
      <c r="P26" s="154">
        <v>5</v>
      </c>
      <c r="Q26" s="154">
        <f>+N26*P26</f>
        <v>2700</v>
      </c>
      <c r="R26" s="154">
        <f>+O26*P26</f>
        <v>2376</v>
      </c>
    </row>
    <row r="27" spans="1:18" ht="13.5" thickBot="1">
      <c r="A27" s="797"/>
      <c r="B27" s="220"/>
      <c r="C27" s="221"/>
      <c r="D27" s="222"/>
      <c r="E27" s="230"/>
      <c r="F27" s="233"/>
      <c r="G27" s="577"/>
      <c r="H27" s="238" t="s">
        <v>701</v>
      </c>
      <c r="I27" s="793"/>
      <c r="J27" s="219" t="str">
        <f>+'25'!J27</f>
        <v>TW 33,5 RC BR</v>
      </c>
      <c r="K27" s="244"/>
      <c r="L27" s="244"/>
      <c r="M27" s="122">
        <f>+K27+'25'!M27+L27</f>
        <v>42079</v>
      </c>
      <c r="N27" s="154">
        <v>550</v>
      </c>
      <c r="O27" s="154">
        <f>+N27-N27*0.12</f>
        <v>484</v>
      </c>
      <c r="P27" s="154">
        <v>475</v>
      </c>
      <c r="Q27" s="154">
        <f>+N27*P27</f>
        <v>261250</v>
      </c>
      <c r="R27" s="154">
        <f>+O27*P27</f>
        <v>229900</v>
      </c>
    </row>
    <row r="28" spans="1:18" ht="13.5" thickBot="1">
      <c r="A28" s="797"/>
      <c r="B28" s="220"/>
      <c r="C28" s="221"/>
      <c r="D28" s="222"/>
      <c r="E28" s="230"/>
      <c r="F28" s="236">
        <v>2</v>
      </c>
      <c r="G28" s="237" t="s">
        <v>13</v>
      </c>
      <c r="H28" s="238" t="s">
        <v>702</v>
      </c>
      <c r="I28" s="793"/>
      <c r="J28" s="219" t="str">
        <f>+'25'!J28</f>
        <v>TW 31,5 RC BR</v>
      </c>
      <c r="K28" s="244">
        <f>+C7+C16+C25</f>
        <v>40837</v>
      </c>
      <c r="L28" s="244"/>
      <c r="M28" s="122">
        <f>+K28+'25'!M28+L28</f>
        <v>117860</v>
      </c>
      <c r="P28" s="154">
        <f>SUM(P26:P27)</f>
        <v>480</v>
      </c>
      <c r="Q28" s="154">
        <f t="shared" ref="Q28" si="3">SUM(Q26:Q27)</f>
        <v>263950</v>
      </c>
      <c r="R28" s="154">
        <f t="shared" ref="R28" si="4">SUM(R26:R27)</f>
        <v>232276</v>
      </c>
    </row>
    <row r="29" spans="1:18" ht="13.5" thickBot="1">
      <c r="A29" s="797"/>
      <c r="B29" s="220"/>
      <c r="C29" s="221"/>
      <c r="D29" s="222"/>
      <c r="E29" s="230"/>
      <c r="F29" s="241"/>
      <c r="G29" s="237"/>
      <c r="H29" s="238"/>
      <c r="I29" s="793"/>
      <c r="J29" s="219" t="s">
        <v>706</v>
      </c>
      <c r="K29" s="244">
        <f>+C26</f>
        <v>23133</v>
      </c>
      <c r="L29" s="244"/>
      <c r="M29" s="122">
        <f>+K29+'25'!M29+L29</f>
        <v>23133</v>
      </c>
      <c r="Q29" s="154">
        <f>+Q28/P28</f>
        <v>549.89583333333337</v>
      </c>
      <c r="R29" s="154">
        <f>+R28/P28</f>
        <v>483.90833333333336</v>
      </c>
    </row>
    <row r="30" spans="1:18" ht="13.5" thickBot="1">
      <c r="A30" s="797"/>
      <c r="B30" s="220"/>
      <c r="C30" s="231"/>
      <c r="D30" s="222"/>
      <c r="E30" s="230"/>
      <c r="F30" s="241"/>
      <c r="G30" s="237"/>
      <c r="H30" s="238"/>
      <c r="I30" s="793"/>
      <c r="J30" s="219">
        <f>+'25'!J30</f>
        <v>0</v>
      </c>
      <c r="K30" s="244"/>
      <c r="L30" s="244"/>
      <c r="M30" s="122">
        <f>+K30+'25'!M30+L30</f>
        <v>0</v>
      </c>
      <c r="N30" s="160"/>
    </row>
    <row r="31" spans="1:18" ht="13.5" thickBot="1">
      <c r="A31" s="797"/>
      <c r="B31" s="220"/>
      <c r="C31" s="231"/>
      <c r="D31" s="222"/>
      <c r="E31" s="230"/>
      <c r="F31" s="241"/>
      <c r="G31" s="242"/>
      <c r="H31" s="239"/>
      <c r="I31" s="794"/>
      <c r="J31" s="219">
        <f>+'25'!J31</f>
        <v>0</v>
      </c>
      <c r="K31" s="244"/>
      <c r="L31" s="244"/>
      <c r="M31" s="122">
        <f>+K31+'25'!M31+L31</f>
        <v>0</v>
      </c>
    </row>
    <row r="32" spans="1:18" ht="13.5" thickBot="1">
      <c r="A32" s="798"/>
      <c r="B32" s="170" t="s">
        <v>3</v>
      </c>
      <c r="C32" s="104">
        <f>SUM(C25:C31)</f>
        <v>24546</v>
      </c>
      <c r="D32" s="105">
        <f>SUM(D25:D31)</f>
        <v>0</v>
      </c>
      <c r="E32" s="106">
        <f>SUM(E25:E31)</f>
        <v>0</v>
      </c>
      <c r="F32" s="107">
        <f>SUM(F24:F31)</f>
        <v>10</v>
      </c>
      <c r="G32" s="176"/>
      <c r="H32" s="177"/>
      <c r="I32" s="174"/>
      <c r="J32" s="219">
        <f>+'25'!J32</f>
        <v>0</v>
      </c>
      <c r="K32" s="246"/>
      <c r="L32" s="248"/>
      <c r="M32" s="122">
        <f>+K32+'25'!M32+L32</f>
        <v>0</v>
      </c>
    </row>
    <row r="33" spans="1:14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85" t="s">
        <v>60</v>
      </c>
      <c r="B34" s="786"/>
      <c r="C34" s="112">
        <f>C14+C23+C32</f>
        <v>63970</v>
      </c>
      <c r="D34" s="112">
        <f>D14+D23+D32</f>
        <v>500</v>
      </c>
      <c r="E34" s="112">
        <f>E14+E23+E32</f>
        <v>0</v>
      </c>
      <c r="F34" s="113">
        <f>F14+F23+F32</f>
        <v>103</v>
      </c>
      <c r="H34" s="183"/>
      <c r="I34" s="183"/>
      <c r="J34" s="128" t="s">
        <v>29</v>
      </c>
      <c r="K34" s="129">
        <f>SUM(K7:K32)</f>
        <v>63970</v>
      </c>
      <c r="L34" s="217">
        <f>SUM(L7:L32)</f>
        <v>0</v>
      </c>
      <c r="M34" s="125">
        <f>SUM(M7:M32)</f>
        <v>1463759</v>
      </c>
      <c r="N34" s="160"/>
    </row>
    <row r="35" spans="1:14" ht="13.5" thickBot="1">
      <c r="A35" s="184"/>
      <c r="B35" s="185"/>
      <c r="C35" s="109">
        <f>C34/($C$34+$D$34+$E$34)</f>
        <v>0.99224445478517143</v>
      </c>
      <c r="D35" s="109">
        <f>D34/($C$34+$D$34+$E$34)</f>
        <v>7.7555452148286028E-3</v>
      </c>
      <c r="E35" s="114">
        <f>E34/($C$34+$D$34+$E$34)</f>
        <v>0</v>
      </c>
      <c r="K35" s="160"/>
      <c r="L35" s="776" t="s">
        <v>186</v>
      </c>
      <c r="M35" s="776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787" t="s">
        <v>61</v>
      </c>
      <c r="B37" s="788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(31.5*890+30.5*475)/1365*G42*3.4*1365/1000000</f>
        <v>67.320039218055555</v>
      </c>
      <c r="J37" s="130">
        <f>+I37+'25'!J37</f>
        <v>1638.3573984921363</v>
      </c>
      <c r="K37" s="131" t="s">
        <v>66</v>
      </c>
      <c r="L37" s="433"/>
      <c r="M37" s="434"/>
      <c r="N37" s="555">
        <f>+I38-N38</f>
        <v>40.760999999999996</v>
      </c>
    </row>
    <row r="38" spans="1:14" ht="17.45" customHeight="1">
      <c r="A38" s="781" t="s">
        <v>13</v>
      </c>
      <c r="B38" s="782"/>
      <c r="C38" s="169">
        <f>SUMIF($G$7:$G$31,"Process",$F$7:$F$31)</f>
        <v>28</v>
      </c>
      <c r="D38" s="123">
        <f>+C38+'25'!D38</f>
        <v>1258</v>
      </c>
      <c r="E38" s="148">
        <f t="shared" ref="E38:E51" si="5">D38/60</f>
        <v>20.966666666666665</v>
      </c>
      <c r="F38" s="375">
        <v>500</v>
      </c>
      <c r="G38" s="375">
        <f>+F38-F38*0.12</f>
        <v>440</v>
      </c>
      <c r="H38" s="192" t="s">
        <v>67</v>
      </c>
      <c r="I38" s="554">
        <f>17.903+22.861+22.481</f>
        <v>63.244999999999997</v>
      </c>
      <c r="J38" s="132">
        <f>+I38+'25'!J38</f>
        <v>1507.4540000000002</v>
      </c>
      <c r="K38" s="133" t="s">
        <v>66</v>
      </c>
      <c r="L38" s="435"/>
      <c r="M38" s="436"/>
      <c r="N38" s="154">
        <v>22.484000000000002</v>
      </c>
    </row>
    <row r="39" spans="1:14" ht="17.45" customHeight="1">
      <c r="A39" s="777" t="s">
        <v>14</v>
      </c>
      <c r="B39" s="778"/>
      <c r="C39" s="169">
        <f>SUMIF($G$7:$G$31,"Cleaning",$F$7:$F$31)</f>
        <v>0</v>
      </c>
      <c r="D39" s="123">
        <f>+C39+'25'!D39</f>
        <v>0</v>
      </c>
      <c r="E39" s="148">
        <f t="shared" si="5"/>
        <v>0</v>
      </c>
      <c r="F39" s="375">
        <v>537.5</v>
      </c>
      <c r="G39" s="375">
        <v>473</v>
      </c>
      <c r="H39" s="192" t="s">
        <v>68</v>
      </c>
      <c r="I39" s="147"/>
      <c r="J39" s="134">
        <f>J37/G4</f>
        <v>63.013746095851396</v>
      </c>
      <c r="K39" s="135" t="s">
        <v>66</v>
      </c>
      <c r="L39" s="435"/>
      <c r="M39" s="436"/>
    </row>
    <row r="40" spans="1:14" ht="17.45" customHeight="1">
      <c r="A40" s="777" t="s">
        <v>69</v>
      </c>
      <c r="B40" s="778"/>
      <c r="C40" s="169">
        <f>SUMIF($G$7:$G$31,"Mechanical",$F$7:$F$31)</f>
        <v>75</v>
      </c>
      <c r="D40" s="123">
        <f>+C40+'25'!D40</f>
        <v>167</v>
      </c>
      <c r="E40" s="148">
        <f t="shared" si="5"/>
        <v>2.7833333333333332</v>
      </c>
      <c r="F40" s="375">
        <v>549.89583333333337</v>
      </c>
      <c r="G40" s="375">
        <v>483.90833333333336</v>
      </c>
      <c r="H40" s="192" t="s">
        <v>70</v>
      </c>
      <c r="I40" s="123">
        <f>(K34+L34)/1000</f>
        <v>63.97</v>
      </c>
      <c r="J40" s="136">
        <f>+I40+'25'!J40</f>
        <v>1463.7589999999998</v>
      </c>
      <c r="K40" s="135" t="s">
        <v>66</v>
      </c>
      <c r="L40" s="435"/>
      <c r="M40" s="436"/>
    </row>
    <row r="41" spans="1:14" ht="17.45" customHeight="1">
      <c r="A41" s="777" t="s">
        <v>71</v>
      </c>
      <c r="B41" s="778"/>
      <c r="C41" s="169">
        <f>SUMIF($G$7:$G$31,"Electrical",$F$7:$F$31)</f>
        <v>0</v>
      </c>
      <c r="D41" s="123">
        <f>+C41+'25'!D41</f>
        <v>115</v>
      </c>
      <c r="E41" s="148">
        <f t="shared" si="5"/>
        <v>1.9166666666666667</v>
      </c>
      <c r="F41" s="375"/>
      <c r="G41" s="375"/>
      <c r="H41" s="192" t="s">
        <v>72</v>
      </c>
      <c r="I41" s="147"/>
      <c r="J41" s="134">
        <f>J40/G4</f>
        <v>56.298423076923072</v>
      </c>
      <c r="K41" s="135" t="s">
        <v>66</v>
      </c>
      <c r="L41" s="435"/>
      <c r="M41" s="436"/>
    </row>
    <row r="42" spans="1:14" ht="17.45" customHeight="1">
      <c r="A42" s="777" t="s">
        <v>17</v>
      </c>
      <c r="B42" s="778"/>
      <c r="C42" s="169">
        <f>SUMIF($G$7:$G$31,"Instrument",$F$7:$F$31)</f>
        <v>0</v>
      </c>
      <c r="D42" s="123">
        <f>+C42+'25'!D42</f>
        <v>0</v>
      </c>
      <c r="E42" s="148">
        <f t="shared" si="5"/>
        <v>0</v>
      </c>
      <c r="F42" s="375">
        <f>+(F38*480+F39*480+F40*480)/1440</f>
        <v>529.13194444444446</v>
      </c>
      <c r="G42" s="375">
        <f>+(G38*480+G39*480+G40*480)/1440</f>
        <v>465.63611111111112</v>
      </c>
      <c r="H42" s="192" t="s">
        <v>73</v>
      </c>
      <c r="I42" s="251" t="s">
        <v>705</v>
      </c>
      <c r="J42" s="137"/>
      <c r="K42" s="135" t="s">
        <v>74</v>
      </c>
      <c r="L42" s="435"/>
      <c r="M42" s="436"/>
    </row>
    <row r="43" spans="1:14" ht="17.45" customHeight="1">
      <c r="A43" s="777" t="s">
        <v>75</v>
      </c>
      <c r="B43" s="778"/>
      <c r="C43" s="169">
        <f>SUMIF($G$7:$G$31,"Water",$F$7:$F$31)</f>
        <v>0</v>
      </c>
      <c r="D43" s="123">
        <f>+C43+'25'!D43</f>
        <v>0</v>
      </c>
      <c r="E43" s="148">
        <f t="shared" si="5"/>
        <v>0</v>
      </c>
      <c r="F43" s="375"/>
      <c r="G43" s="376"/>
      <c r="H43" s="193" t="s">
        <v>76</v>
      </c>
      <c r="I43" s="123">
        <f>+Report1!AH34</f>
        <v>138.87899999999999</v>
      </c>
      <c r="J43" s="138">
        <f>+I43+'25'!J43</f>
        <v>3075.9319999999998</v>
      </c>
      <c r="K43" s="135" t="s">
        <v>66</v>
      </c>
      <c r="L43" s="437">
        <f>+Report1!AN34</f>
        <v>16</v>
      </c>
      <c r="M43" s="438">
        <f>+L43+'25'!M43</f>
        <v>437.99999999999989</v>
      </c>
    </row>
    <row r="44" spans="1:14" ht="17.45" customHeight="1">
      <c r="A44" s="777" t="s">
        <v>18</v>
      </c>
      <c r="B44" s="778"/>
      <c r="C44" s="169">
        <f>SUMIF($G$7:$G$31,"PLN",$F$7:$F$31)</f>
        <v>0</v>
      </c>
      <c r="D44" s="123">
        <f>+C44+'25'!D44</f>
        <v>0</v>
      </c>
      <c r="E44" s="148">
        <f t="shared" si="5"/>
        <v>0</v>
      </c>
      <c r="F44" s="375"/>
      <c r="G44" s="376"/>
      <c r="H44" s="193" t="s">
        <v>77</v>
      </c>
      <c r="I44" s="123">
        <f>I43/I38</f>
        <v>2.1958890030832476</v>
      </c>
      <c r="J44" s="139">
        <f>J43/J38</f>
        <v>2.0404815005963695</v>
      </c>
      <c r="K44" s="135" t="s">
        <v>66</v>
      </c>
      <c r="L44" s="439">
        <f>+L43/I38</f>
        <v>0.25298442564629614</v>
      </c>
      <c r="M44" s="440">
        <f>+M43/J38</f>
        <v>0.29055612973928213</v>
      </c>
    </row>
    <row r="45" spans="1:14" ht="17.45" customHeight="1">
      <c r="A45" s="777" t="s">
        <v>19</v>
      </c>
      <c r="B45" s="778"/>
      <c r="C45" s="169">
        <f>SUMIF($G$7:$G$31,"Boiler",$F$7:$F$31)</f>
        <v>0</v>
      </c>
      <c r="D45" s="123">
        <f>+C45+'25'!D45</f>
        <v>0</v>
      </c>
      <c r="E45" s="148">
        <f t="shared" si="5"/>
        <v>0</v>
      </c>
      <c r="F45" s="375"/>
      <c r="G45" s="378"/>
      <c r="H45" s="193" t="s">
        <v>78</v>
      </c>
      <c r="I45" s="123">
        <f>I43/I40</f>
        <v>2.1710020322025949</v>
      </c>
      <c r="J45" s="139">
        <f>J43/J40</f>
        <v>2.1013923740178542</v>
      </c>
      <c r="K45" s="135" t="s">
        <v>66</v>
      </c>
      <c r="L45" s="439">
        <f>+L43/I40</f>
        <v>0.25011724245740191</v>
      </c>
      <c r="M45" s="440">
        <f>+M43/J40</f>
        <v>0.2992295862911859</v>
      </c>
    </row>
    <row r="46" spans="1:14" ht="17.45" customHeight="1">
      <c r="A46" s="777" t="s">
        <v>79</v>
      </c>
      <c r="B46" s="778"/>
      <c r="C46" s="169">
        <f>SUMIF($G$7:$G$31,"Gas",$F$7:$F$31)</f>
        <v>0</v>
      </c>
      <c r="D46" s="123">
        <f>+C46+'25'!D46</f>
        <v>0</v>
      </c>
      <c r="E46" s="148">
        <f t="shared" si="5"/>
        <v>0</v>
      </c>
      <c r="F46" s="375"/>
      <c r="G46" s="376"/>
      <c r="H46" s="193" t="s">
        <v>80</v>
      </c>
      <c r="I46" s="145">
        <f>+SUMIF(Listrik!AC33,"&gt;0")</f>
        <v>32269.029999999151</v>
      </c>
      <c r="J46" s="140">
        <f>+I46+'25'!J46</f>
        <v>901809.63999999873</v>
      </c>
      <c r="K46" s="135" t="s">
        <v>81</v>
      </c>
      <c r="L46" s="439">
        <f>+Listrik!AF33</f>
        <v>25716</v>
      </c>
      <c r="M46" s="441">
        <f>+L46+'25'!M46</f>
        <v>694281</v>
      </c>
    </row>
    <row r="47" spans="1:14" ht="17.45" customHeight="1">
      <c r="A47" s="777" t="s">
        <v>82</v>
      </c>
      <c r="B47" s="778"/>
      <c r="C47" s="169">
        <f>SUMIF($G$7:$G$31,"Gas",$F$7:$F$31)</f>
        <v>0</v>
      </c>
      <c r="D47" s="123">
        <f>+C47+'25'!D47</f>
        <v>0</v>
      </c>
      <c r="E47" s="148">
        <f t="shared" si="5"/>
        <v>0</v>
      </c>
      <c r="F47" s="375"/>
      <c r="G47" s="376"/>
      <c r="H47" s="193" t="s">
        <v>83</v>
      </c>
      <c r="I47" s="123">
        <f>I46/I38</f>
        <v>510.22262629455537</v>
      </c>
      <c r="J47" s="140">
        <f>J46/J38</f>
        <v>598.23360447482878</v>
      </c>
      <c r="K47" s="135" t="s">
        <v>25</v>
      </c>
      <c r="L47" s="439">
        <f>+L46/I38</f>
        <v>406.60921812000953</v>
      </c>
      <c r="M47" s="440">
        <f>+M46/J38</f>
        <v>460.56529751488267</v>
      </c>
    </row>
    <row r="48" spans="1:14" ht="17.45" customHeight="1">
      <c r="A48" s="777" t="s">
        <v>15</v>
      </c>
      <c r="B48" s="778"/>
      <c r="C48" s="169">
        <f>SUMIF($G$7:$G$31,"Start Up",$F$7:$F$31)</f>
        <v>0</v>
      </c>
      <c r="D48" s="123">
        <f>+C48+'25'!D48</f>
        <v>0</v>
      </c>
      <c r="E48" s="148">
        <f t="shared" si="5"/>
        <v>0</v>
      </c>
      <c r="F48" s="375"/>
      <c r="G48" s="376"/>
      <c r="H48" s="193" t="s">
        <v>84</v>
      </c>
      <c r="I48" s="123">
        <f>I46/I40</f>
        <v>504.44005002343522</v>
      </c>
      <c r="J48" s="140">
        <f>J46/J40</f>
        <v>616.09161070913922</v>
      </c>
      <c r="K48" s="135" t="s">
        <v>25</v>
      </c>
      <c r="L48" s="439">
        <f>+L46/I38</f>
        <v>406.60921812000953</v>
      </c>
      <c r="M48" s="440">
        <f>+M46/J40</f>
        <v>474.31373607267324</v>
      </c>
    </row>
    <row r="49" spans="1:13" ht="17.45" customHeight="1">
      <c r="A49" s="777" t="s">
        <v>21</v>
      </c>
      <c r="B49" s="778"/>
      <c r="C49" s="169">
        <f>SUMIF($G$7:$G$31,"Others",$F$7:$F$31)</f>
        <v>0</v>
      </c>
      <c r="D49" s="123">
        <f>+C49+'25'!D49</f>
        <v>355</v>
      </c>
      <c r="E49" s="148">
        <f t="shared" si="5"/>
        <v>5.916666666666667</v>
      </c>
      <c r="F49" s="190"/>
      <c r="H49" s="193" t="s">
        <v>85</v>
      </c>
      <c r="I49" s="123">
        <f>+Report1!AB34</f>
        <v>0</v>
      </c>
      <c r="J49" s="140">
        <f>+I49+'25'!J49</f>
        <v>0</v>
      </c>
      <c r="K49" s="135" t="s">
        <v>86</v>
      </c>
      <c r="L49" s="435"/>
      <c r="M49" s="436"/>
    </row>
    <row r="50" spans="1:13" ht="17.45" customHeight="1">
      <c r="A50" s="777" t="s">
        <v>20</v>
      </c>
      <c r="B50" s="778"/>
      <c r="C50" s="169">
        <f>SUMIF($G$7:$G$31,"Steam",$F$7:$F$31)</f>
        <v>0</v>
      </c>
      <c r="D50" s="123">
        <f>+C50+'25'!D50</f>
        <v>0</v>
      </c>
      <c r="E50" s="148">
        <f t="shared" si="5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5"/>
      <c r="M50" s="436"/>
    </row>
    <row r="51" spans="1:13" ht="17.45" customHeight="1" thickBot="1">
      <c r="A51" s="779" t="s">
        <v>88</v>
      </c>
      <c r="B51" s="780"/>
      <c r="C51" s="169">
        <f>SUMIF($G$7:$G$31,"Planned shut",$F$7:$F$31)</f>
        <v>0</v>
      </c>
      <c r="D51" s="123">
        <f>+C51+'25'!D51</f>
        <v>0</v>
      </c>
      <c r="E51" s="148">
        <f t="shared" si="5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5"/>
      <c r="M51" s="436"/>
    </row>
    <row r="52" spans="1:13" ht="13.5" thickBot="1">
      <c r="A52" s="781" t="s">
        <v>29</v>
      </c>
      <c r="B52" s="782"/>
      <c r="C52" s="149">
        <f>SUM(C38:C51)</f>
        <v>103</v>
      </c>
      <c r="D52" s="149">
        <f>SUM(D38:D51)</f>
        <v>1895</v>
      </c>
      <c r="E52" s="150">
        <f>SUM(E38:E51)</f>
        <v>31.583333333333336</v>
      </c>
      <c r="F52" s="190"/>
      <c r="H52" s="196"/>
      <c r="I52" s="197"/>
      <c r="J52" s="143"/>
      <c r="K52" s="144"/>
      <c r="L52" s="442"/>
      <c r="M52" s="443"/>
    </row>
    <row r="53" spans="1:13" ht="13.5" thickBot="1">
      <c r="A53" s="783"/>
      <c r="B53" s="784"/>
      <c r="C53" s="151">
        <f>C52/(24*60)</f>
        <v>7.1527777777777773E-2</v>
      </c>
      <c r="D53" s="151">
        <f>D52/(24*60*G4)</f>
        <v>5.061431623931624E-2</v>
      </c>
      <c r="E53" s="152">
        <f>E52/(G4*24)</f>
        <v>5.061431623931624E-2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+D34+'25'!J56</f>
        <v>23368</v>
      </c>
      <c r="K56" s="206">
        <f>J56/(J40+J56/1000)/1000</f>
        <v>1.5713520096131674E-2</v>
      </c>
    </row>
    <row r="57" spans="1:13">
      <c r="A57" s="181"/>
      <c r="I57" s="204" t="s">
        <v>92</v>
      </c>
      <c r="J57" s="205">
        <f>+E34+'25'!J57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I24:I31"/>
    <mergeCell ref="A7:A14"/>
    <mergeCell ref="A41:B41"/>
    <mergeCell ref="I7:I13"/>
    <mergeCell ref="A15:A23"/>
    <mergeCell ref="I15:I22"/>
    <mergeCell ref="A24:A32"/>
    <mergeCell ref="A34:B34"/>
    <mergeCell ref="A37:B37"/>
    <mergeCell ref="A38:B38"/>
    <mergeCell ref="A39:B39"/>
    <mergeCell ref="A40:B40"/>
    <mergeCell ref="L35:M35"/>
    <mergeCell ref="A46:B46"/>
    <mergeCell ref="A52:B52"/>
    <mergeCell ref="A53:B53"/>
    <mergeCell ref="A47:B47"/>
    <mergeCell ref="A48:B48"/>
    <mergeCell ref="A49:B49"/>
    <mergeCell ref="A50:B50"/>
    <mergeCell ref="A51:B51"/>
    <mergeCell ref="A43:B43"/>
    <mergeCell ref="A44:B44"/>
    <mergeCell ref="A45:B45"/>
    <mergeCell ref="A42:B42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R61"/>
  <sheetViews>
    <sheetView zoomScale="80" zoomScaleNormal="80" workbookViewId="0">
      <selection activeCell="A7" sqref="A7:B3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1.7109375" style="154" bestFit="1" customWidth="1"/>
    <col min="11" max="11" width="12.5703125" style="154" bestFit="1" customWidth="1"/>
    <col min="12" max="12" width="8.28515625" style="154" customWidth="1"/>
    <col min="13" max="13" width="14.42578125" style="154" bestFit="1" customWidth="1"/>
    <col min="14" max="16384" width="9.140625" style="154"/>
  </cols>
  <sheetData>
    <row r="1" spans="1:18" ht="15.75">
      <c r="A1" s="153"/>
    </row>
    <row r="2" spans="1:18" ht="15.75">
      <c r="A2" s="153" t="s">
        <v>175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25</v>
      </c>
      <c r="H4" s="159" t="str">
        <f>+'1'!H4</f>
        <v>.06.24</v>
      </c>
    </row>
    <row r="5" spans="1:18" ht="13.5" thickBot="1">
      <c r="C5" s="160"/>
      <c r="D5" s="160"/>
    </row>
    <row r="6" spans="1:18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355+350+344</f>
        <v>1049</v>
      </c>
    </row>
    <row r="7" spans="1:18" ht="13.5" customHeight="1" thickBot="1">
      <c r="A7" s="789" t="s">
        <v>417</v>
      </c>
      <c r="B7" s="220" t="s">
        <v>677</v>
      </c>
      <c r="C7" s="221">
        <v>21169</v>
      </c>
      <c r="D7" s="222"/>
      <c r="E7" s="223"/>
      <c r="F7" s="233">
        <v>10</v>
      </c>
      <c r="G7" s="234" t="s">
        <v>13</v>
      </c>
      <c r="H7" s="235" t="s">
        <v>501</v>
      </c>
      <c r="I7" s="792" t="s">
        <v>687</v>
      </c>
      <c r="J7" s="219" t="str">
        <f>+'24'!J7</f>
        <v>TW 35,5 RC HW</v>
      </c>
      <c r="K7" s="243"/>
      <c r="L7" s="247"/>
      <c r="M7" s="122">
        <f>+K7+'24'!M7+L7</f>
        <v>65500</v>
      </c>
    </row>
    <row r="8" spans="1:18" ht="13.5" thickBot="1">
      <c r="A8" s="790"/>
      <c r="B8" s="220"/>
      <c r="C8" s="221"/>
      <c r="D8" s="222"/>
      <c r="E8" s="224"/>
      <c r="F8" s="236">
        <v>4</v>
      </c>
      <c r="G8" s="577" t="s">
        <v>13</v>
      </c>
      <c r="H8" s="235" t="s">
        <v>419</v>
      </c>
      <c r="I8" s="793"/>
      <c r="J8" s="219" t="str">
        <f>+'24'!J8</f>
        <v>TW 34 RC HW</v>
      </c>
      <c r="K8" s="244"/>
      <c r="L8" s="244"/>
      <c r="M8" s="122">
        <f>+K8+'24'!M8+L8</f>
        <v>23452</v>
      </c>
      <c r="N8" s="154">
        <v>500</v>
      </c>
      <c r="O8" s="154">
        <f>+N8-N8*0.12</f>
        <v>440</v>
      </c>
      <c r="P8" s="154">
        <f>120+50</f>
        <v>170</v>
      </c>
      <c r="Q8" s="154">
        <f>+N8*P8</f>
        <v>85000</v>
      </c>
      <c r="R8" s="154">
        <f>+O8*P8</f>
        <v>74800</v>
      </c>
    </row>
    <row r="9" spans="1:18" ht="13.5" thickBot="1">
      <c r="A9" s="790"/>
      <c r="B9" s="220"/>
      <c r="C9" s="221"/>
      <c r="D9" s="222"/>
      <c r="E9" s="225"/>
      <c r="F9" s="233">
        <v>2</v>
      </c>
      <c r="G9" s="577" t="s">
        <v>13</v>
      </c>
      <c r="H9" s="238" t="s">
        <v>226</v>
      </c>
      <c r="I9" s="793"/>
      <c r="J9" s="219" t="str">
        <f>+'24'!J9</f>
        <v>KTW 17 RC HW</v>
      </c>
      <c r="K9" s="244"/>
      <c r="L9" s="244"/>
      <c r="M9" s="122">
        <f>+K9+'24'!M9+L9</f>
        <v>17635</v>
      </c>
      <c r="N9" s="154">
        <v>520</v>
      </c>
      <c r="O9" s="154">
        <f>+N9-N9*0.12</f>
        <v>457.6</v>
      </c>
      <c r="P9" s="154">
        <f>10+300</f>
        <v>310</v>
      </c>
      <c r="Q9" s="154">
        <f>+N9*P9</f>
        <v>161200</v>
      </c>
      <c r="R9" s="154">
        <f>+O9*P9</f>
        <v>141856</v>
      </c>
    </row>
    <row r="10" spans="1:18" ht="13.5" thickBot="1">
      <c r="A10" s="790"/>
      <c r="B10" s="220"/>
      <c r="C10" s="221"/>
      <c r="D10" s="222"/>
      <c r="E10" s="224"/>
      <c r="F10" s="233"/>
      <c r="G10" s="577"/>
      <c r="H10" s="238" t="s">
        <v>686</v>
      </c>
      <c r="I10" s="793"/>
      <c r="J10" s="219" t="str">
        <f>+'24'!J10</f>
        <v>TW 31,5 RC HW</v>
      </c>
      <c r="K10" s="244"/>
      <c r="L10" s="244"/>
      <c r="M10" s="122">
        <f>+K10+'24'!M10+L10</f>
        <v>33149</v>
      </c>
      <c r="P10" s="154">
        <f>SUM(P8:P9)</f>
        <v>480</v>
      </c>
      <c r="Q10" s="154">
        <f t="shared" ref="Q10:R10" si="0">SUM(Q8:Q9)</f>
        <v>246200</v>
      </c>
      <c r="R10" s="154">
        <f t="shared" si="0"/>
        <v>216656</v>
      </c>
    </row>
    <row r="11" spans="1:18" ht="13.5" thickBot="1">
      <c r="A11" s="790"/>
      <c r="B11" s="220"/>
      <c r="C11" s="221"/>
      <c r="D11" s="222"/>
      <c r="E11" s="224"/>
      <c r="F11" s="233"/>
      <c r="G11" s="237"/>
      <c r="H11" s="238" t="s">
        <v>680</v>
      </c>
      <c r="I11" s="793"/>
      <c r="J11" s="219" t="str">
        <f>+'24'!J11</f>
        <v>N 18 RC BR</v>
      </c>
      <c r="K11" s="244"/>
      <c r="L11" s="244"/>
      <c r="M11" s="122">
        <f>+K11+'24'!M11+L11</f>
        <v>18436</v>
      </c>
      <c r="Q11" s="154">
        <f>+Q10/P10</f>
        <v>512.91666666666663</v>
      </c>
      <c r="R11" s="154">
        <f>+R10/P10</f>
        <v>451.36666666666667</v>
      </c>
    </row>
    <row r="12" spans="1:18" ht="13.5" thickBot="1">
      <c r="A12" s="790"/>
      <c r="B12" s="220"/>
      <c r="C12" s="221"/>
      <c r="D12" s="222"/>
      <c r="E12" s="224"/>
      <c r="F12" s="233">
        <v>10</v>
      </c>
      <c r="G12" s="237" t="s">
        <v>69</v>
      </c>
      <c r="H12" s="238" t="s">
        <v>681</v>
      </c>
      <c r="I12" s="793"/>
      <c r="J12" s="219" t="str">
        <f>+'24'!J12</f>
        <v>N 15,5 RC BR</v>
      </c>
      <c r="K12" s="244"/>
      <c r="L12" s="244"/>
      <c r="M12" s="122">
        <f>+K12+'24'!M12+L12</f>
        <v>268930</v>
      </c>
    </row>
    <row r="13" spans="1:18" ht="13.5" thickBot="1">
      <c r="A13" s="790"/>
      <c r="B13" s="220"/>
      <c r="C13" s="221"/>
      <c r="D13" s="221"/>
      <c r="E13" s="224"/>
      <c r="F13" s="233"/>
      <c r="G13" s="237"/>
      <c r="H13" s="238"/>
      <c r="I13" s="794"/>
      <c r="J13" s="219" t="str">
        <f>+'24'!J13</f>
        <v>N 16 RC BR</v>
      </c>
      <c r="K13" s="244"/>
      <c r="L13" s="244"/>
      <c r="M13" s="122">
        <f>+K13+'24'!M13+L13</f>
        <v>19427</v>
      </c>
    </row>
    <row r="14" spans="1:18" ht="13.5" thickBot="1">
      <c r="A14" s="791"/>
      <c r="B14" s="170" t="s">
        <v>3</v>
      </c>
      <c r="C14" s="104">
        <f>SUM(C7:C13)</f>
        <v>21169</v>
      </c>
      <c r="D14" s="116">
        <f>SUM(D7:D13)</f>
        <v>0</v>
      </c>
      <c r="E14" s="117">
        <f>SUM(E5:E13)</f>
        <v>0</v>
      </c>
      <c r="F14" s="121"/>
      <c r="G14" s="164"/>
      <c r="H14" s="171"/>
      <c r="I14" s="172"/>
      <c r="J14" s="219" t="str">
        <f>+'24'!J14</f>
        <v>N 16,5 RC BR</v>
      </c>
      <c r="K14" s="244"/>
      <c r="L14" s="244"/>
      <c r="M14" s="122">
        <f>+K14+'24'!M14+L14</f>
        <v>7890</v>
      </c>
    </row>
    <row r="15" spans="1:18" ht="13.5" customHeight="1" thickBot="1">
      <c r="A15" s="789" t="s">
        <v>518</v>
      </c>
      <c r="B15" s="170"/>
      <c r="C15" s="118">
        <f>C14/($C$23+$D$23+$E$23)</f>
        <v>1.4586233032453662</v>
      </c>
      <c r="D15" s="119">
        <f>D14/($C$23+$D$23+$E$23)</f>
        <v>0</v>
      </c>
      <c r="E15" s="120">
        <f>E14/($C$23+$D$23+$E$23)</f>
        <v>0</v>
      </c>
      <c r="F15" s="233"/>
      <c r="G15" s="234" t="s">
        <v>13</v>
      </c>
      <c r="H15" s="235" t="s">
        <v>397</v>
      </c>
      <c r="I15" s="792" t="s">
        <v>688</v>
      </c>
      <c r="J15" s="219" t="str">
        <f>+'24'!J15</f>
        <v>N 17 RC BR</v>
      </c>
      <c r="K15" s="244"/>
      <c r="L15" s="244"/>
      <c r="M15" s="122">
        <f>+K15+'24'!M15+L15</f>
        <v>87968</v>
      </c>
      <c r="N15" s="154">
        <v>500</v>
      </c>
      <c r="O15" s="154">
        <f>+N15-N15*0.12</f>
        <v>440</v>
      </c>
      <c r="P15" s="154">
        <v>420</v>
      </c>
      <c r="Q15" s="154">
        <f>+N15*P15</f>
        <v>210000</v>
      </c>
      <c r="R15" s="154">
        <f>+O15*P15</f>
        <v>184800</v>
      </c>
    </row>
    <row r="16" spans="1:18" ht="13.5" thickBot="1">
      <c r="A16" s="795"/>
      <c r="B16" s="220" t="s">
        <v>677</v>
      </c>
      <c r="C16" s="227">
        <v>12462</v>
      </c>
      <c r="D16" s="228">
        <v>2051</v>
      </c>
      <c r="E16" s="229"/>
      <c r="F16" s="236">
        <v>10</v>
      </c>
      <c r="G16" s="577" t="s">
        <v>13</v>
      </c>
      <c r="H16" s="235" t="s">
        <v>487</v>
      </c>
      <c r="I16" s="793"/>
      <c r="J16" s="219" t="str">
        <f>+'24'!J16</f>
        <v>N 19 RC BR</v>
      </c>
      <c r="K16" s="244"/>
      <c r="L16" s="234"/>
      <c r="M16" s="122">
        <f>+K16+'24'!M16+L16</f>
        <v>117363</v>
      </c>
      <c r="N16" s="154">
        <v>520</v>
      </c>
      <c r="O16" s="154">
        <f>+N16-N16*0.12</f>
        <v>457.6</v>
      </c>
      <c r="P16" s="154">
        <v>60</v>
      </c>
      <c r="Q16" s="154">
        <f>+N16*P16</f>
        <v>31200</v>
      </c>
      <c r="R16" s="154">
        <f>+O16*P16</f>
        <v>27456</v>
      </c>
    </row>
    <row r="17" spans="1:18" ht="13.5" thickBot="1">
      <c r="A17" s="795"/>
      <c r="B17" s="220"/>
      <c r="C17" s="221"/>
      <c r="D17" s="222"/>
      <c r="E17" s="230"/>
      <c r="F17" s="233">
        <v>8</v>
      </c>
      <c r="G17" s="577" t="s">
        <v>13</v>
      </c>
      <c r="H17" s="238" t="s">
        <v>226</v>
      </c>
      <c r="I17" s="793"/>
      <c r="J17" s="219" t="str">
        <f>+'24'!J17</f>
        <v>N 20 RC BR</v>
      </c>
      <c r="K17" s="244"/>
      <c r="L17" s="234"/>
      <c r="M17" s="122">
        <f>+K17+'24'!M17+L17</f>
        <v>49672</v>
      </c>
      <c r="P17" s="154">
        <f>SUM(P15:P16)</f>
        <v>480</v>
      </c>
      <c r="Q17" s="154">
        <f t="shared" ref="Q17" si="1">SUM(Q15:Q16)</f>
        <v>241200</v>
      </c>
      <c r="R17" s="154">
        <f t="shared" ref="R17" si="2">SUM(R15:R16)</f>
        <v>212256</v>
      </c>
    </row>
    <row r="18" spans="1:18" ht="13.5" thickBot="1">
      <c r="A18" s="795"/>
      <c r="B18" s="220"/>
      <c r="C18" s="221"/>
      <c r="D18" s="222"/>
      <c r="E18" s="230"/>
      <c r="F18" s="233"/>
      <c r="G18" s="577"/>
      <c r="H18" s="238" t="s">
        <v>675</v>
      </c>
      <c r="I18" s="793"/>
      <c r="J18" s="219" t="str">
        <f>+'24'!J18</f>
        <v>N 17,5 RC BR</v>
      </c>
      <c r="K18" s="244"/>
      <c r="L18" s="244"/>
      <c r="M18" s="122">
        <f>+K18+'24'!M18+L18</f>
        <v>74908</v>
      </c>
      <c r="Q18" s="154">
        <f>+Q17/P17</f>
        <v>502.5</v>
      </c>
      <c r="R18" s="154">
        <f>+R17/P17</f>
        <v>442.2</v>
      </c>
    </row>
    <row r="19" spans="1:18" ht="13.5" thickBot="1">
      <c r="A19" s="795"/>
      <c r="B19" s="220"/>
      <c r="C19" s="221"/>
      <c r="D19" s="222"/>
      <c r="E19" s="230"/>
      <c r="F19" s="240"/>
      <c r="G19" s="237"/>
      <c r="H19" s="238" t="s">
        <v>684</v>
      </c>
      <c r="I19" s="793"/>
      <c r="J19" s="219" t="str">
        <f>+'24'!J19</f>
        <v>TW 19 RC BR</v>
      </c>
      <c r="K19" s="244"/>
      <c r="L19" s="244"/>
      <c r="M19" s="122">
        <f>+K19+'24'!M19+L19</f>
        <v>64493</v>
      </c>
    </row>
    <row r="20" spans="1:18" ht="13.5" thickBot="1">
      <c r="A20" s="795"/>
      <c r="B20" s="220"/>
      <c r="C20" s="221"/>
      <c r="D20" s="222"/>
      <c r="E20" s="230"/>
      <c r="F20" s="233"/>
      <c r="G20" s="237"/>
      <c r="H20" s="238" t="s">
        <v>682</v>
      </c>
      <c r="I20" s="793"/>
      <c r="J20" s="219" t="str">
        <f>+'24'!J20</f>
        <v>TW 21 RC BR</v>
      </c>
      <c r="K20" s="244"/>
      <c r="L20" s="245"/>
      <c r="M20" s="122">
        <f>+K20+'24'!M20+L20</f>
        <v>15738</v>
      </c>
    </row>
    <row r="21" spans="1:18" ht="13.5" thickBot="1">
      <c r="A21" s="795"/>
      <c r="B21" s="220"/>
      <c r="C21" s="221"/>
      <c r="D21" s="222"/>
      <c r="E21" s="230"/>
      <c r="F21" s="236"/>
      <c r="G21" s="237"/>
      <c r="H21" s="238" t="s">
        <v>683</v>
      </c>
      <c r="I21" s="793"/>
      <c r="J21" s="219" t="str">
        <f>+'24'!J21</f>
        <v>N 25 RC BR</v>
      </c>
      <c r="K21" s="244"/>
      <c r="L21" s="244"/>
      <c r="M21" s="122">
        <f>+K21+'24'!M21+L21</f>
        <v>45618</v>
      </c>
    </row>
    <row r="22" spans="1:18" ht="13.5" thickBot="1">
      <c r="A22" s="795"/>
      <c r="B22" s="220"/>
      <c r="C22" s="221"/>
      <c r="D22" s="222"/>
      <c r="E22" s="230"/>
      <c r="F22" s="241"/>
      <c r="G22" s="237"/>
      <c r="H22" s="238" t="s">
        <v>685</v>
      </c>
      <c r="I22" s="794"/>
      <c r="J22" s="219" t="str">
        <f>+'24'!J22</f>
        <v>TW 36 RC BR</v>
      </c>
      <c r="K22" s="244"/>
      <c r="L22" s="244"/>
      <c r="M22" s="122">
        <f>+K22+'24'!M22+L22</f>
        <v>98281</v>
      </c>
    </row>
    <row r="23" spans="1:18" ht="13.5" thickBot="1">
      <c r="A23" s="796"/>
      <c r="B23" s="170" t="s">
        <v>3</v>
      </c>
      <c r="C23" s="105">
        <f>SUM(C16:C22)</f>
        <v>12462</v>
      </c>
      <c r="D23" s="116">
        <f>SUM(D16:D22)</f>
        <v>2051</v>
      </c>
      <c r="E23" s="117">
        <f>SUM(E18:E22)</f>
        <v>0</v>
      </c>
      <c r="F23" s="121"/>
      <c r="G23" s="164"/>
      <c r="H23" s="171"/>
      <c r="I23" s="174"/>
      <c r="J23" s="219" t="str">
        <f>+'24'!J23</f>
        <v>TW 37,5 RC BR</v>
      </c>
      <c r="K23" s="244"/>
      <c r="L23" s="244"/>
      <c r="M23" s="122">
        <f>+K23+'24'!M23+L23</f>
        <v>73781</v>
      </c>
    </row>
    <row r="24" spans="1:18" ht="13.5" customHeight="1" thickBot="1">
      <c r="A24" s="789" t="s">
        <v>416</v>
      </c>
      <c r="B24" s="175"/>
      <c r="C24" s="118">
        <f>C23/($C$23+$D$23+$E$23)</f>
        <v>0.85867842623854473</v>
      </c>
      <c r="D24" s="119">
        <f>D23/($C$23+$D$23+$E$23)</f>
        <v>0.14132157376145524</v>
      </c>
      <c r="E24" s="120">
        <f>E23/($C$23+$D$23+$E$23)</f>
        <v>0</v>
      </c>
      <c r="F24" s="233"/>
      <c r="G24" s="234" t="s">
        <v>13</v>
      </c>
      <c r="H24" s="235" t="s">
        <v>397</v>
      </c>
      <c r="I24" s="792" t="s">
        <v>689</v>
      </c>
      <c r="J24" s="219" t="str">
        <f>+'24'!J24</f>
        <v>TW 38 RC BR</v>
      </c>
      <c r="K24" s="244"/>
      <c r="L24" s="244"/>
      <c r="M24" s="122">
        <f>+K24+'24'!M24+L24</f>
        <v>60216</v>
      </c>
    </row>
    <row r="25" spans="1:18" ht="13.5" thickBot="1">
      <c r="A25" s="797"/>
      <c r="B25" s="220" t="s">
        <v>677</v>
      </c>
      <c r="C25" s="231">
        <v>24913</v>
      </c>
      <c r="D25" s="222">
        <v>1600</v>
      </c>
      <c r="E25" s="230"/>
      <c r="F25" s="236">
        <v>5</v>
      </c>
      <c r="G25" s="577" t="s">
        <v>13</v>
      </c>
      <c r="H25" s="235" t="s">
        <v>419</v>
      </c>
      <c r="I25" s="793"/>
      <c r="J25" s="219" t="str">
        <f>+'24'!J25</f>
        <v>TW 35 RC BR</v>
      </c>
      <c r="K25" s="244"/>
      <c r="L25" s="244"/>
      <c r="M25" s="122">
        <f>+K25+'24'!M25+L25</f>
        <v>69433</v>
      </c>
    </row>
    <row r="26" spans="1:18" ht="13.5" thickBot="1">
      <c r="A26" s="797"/>
      <c r="B26" s="220"/>
      <c r="C26" s="231"/>
      <c r="D26" s="222"/>
      <c r="E26" s="232"/>
      <c r="F26" s="233">
        <v>5</v>
      </c>
      <c r="G26" s="577" t="s">
        <v>13</v>
      </c>
      <c r="H26" s="238" t="s">
        <v>226</v>
      </c>
      <c r="I26" s="793"/>
      <c r="J26" s="219" t="str">
        <f>+'24'!J26</f>
        <v>TW 34 RC BR</v>
      </c>
      <c r="K26" s="244"/>
      <c r="L26" s="244"/>
      <c r="M26" s="122">
        <f>+K26+'24'!M26+L26</f>
        <v>68797</v>
      </c>
    </row>
    <row r="27" spans="1:18" ht="13.5" thickBot="1">
      <c r="A27" s="797"/>
      <c r="B27" s="220"/>
      <c r="C27" s="221"/>
      <c r="D27" s="222"/>
      <c r="E27" s="230"/>
      <c r="F27" s="233"/>
      <c r="G27" s="577"/>
      <c r="H27" s="238" t="s">
        <v>686</v>
      </c>
      <c r="I27" s="793"/>
      <c r="J27" s="219" t="str">
        <f>+'24'!J27</f>
        <v>TW 33,5 RC BR</v>
      </c>
      <c r="K27" s="244"/>
      <c r="L27" s="244"/>
      <c r="M27" s="122">
        <f>+K27+'24'!M27+L27</f>
        <v>42079</v>
      </c>
    </row>
    <row r="28" spans="1:18" ht="13.5" thickBot="1">
      <c r="A28" s="797"/>
      <c r="B28" s="220"/>
      <c r="C28" s="221"/>
      <c r="D28" s="222"/>
      <c r="E28" s="230"/>
      <c r="F28" s="236"/>
      <c r="G28" s="237"/>
      <c r="H28" s="238"/>
      <c r="I28" s="793"/>
      <c r="J28" s="219" t="str">
        <f>+'24'!J28</f>
        <v>TW 31,5 RC BR</v>
      </c>
      <c r="K28" s="244">
        <f>+C34</f>
        <v>58544</v>
      </c>
      <c r="L28" s="244"/>
      <c r="M28" s="122">
        <f>+K28+'24'!M28+L28</f>
        <v>77023</v>
      </c>
    </row>
    <row r="29" spans="1:18" ht="13.5" thickBot="1">
      <c r="A29" s="797"/>
      <c r="B29" s="220"/>
      <c r="C29" s="221"/>
      <c r="D29" s="222"/>
      <c r="E29" s="230"/>
      <c r="F29" s="241"/>
      <c r="G29" s="237"/>
      <c r="H29" s="238"/>
      <c r="I29" s="793"/>
      <c r="J29" s="219">
        <f>+'24'!J29</f>
        <v>0</v>
      </c>
      <c r="K29" s="244"/>
      <c r="L29" s="244"/>
      <c r="M29" s="122">
        <f>+K29+'24'!M29+L29</f>
        <v>0</v>
      </c>
    </row>
    <row r="30" spans="1:18" ht="13.5" thickBot="1">
      <c r="A30" s="797"/>
      <c r="B30" s="220"/>
      <c r="C30" s="231"/>
      <c r="D30" s="222"/>
      <c r="E30" s="230"/>
      <c r="F30" s="241"/>
      <c r="G30" s="237"/>
      <c r="H30" s="238"/>
      <c r="I30" s="793"/>
      <c r="J30" s="219">
        <f>+'24'!J30</f>
        <v>0</v>
      </c>
      <c r="K30" s="244"/>
      <c r="L30" s="244"/>
      <c r="M30" s="122">
        <f>+K30+'24'!M30+L30</f>
        <v>0</v>
      </c>
      <c r="N30" s="160"/>
    </row>
    <row r="31" spans="1:18" ht="13.5" thickBot="1">
      <c r="A31" s="797"/>
      <c r="B31" s="220"/>
      <c r="C31" s="231"/>
      <c r="D31" s="222"/>
      <c r="E31" s="230"/>
      <c r="F31" s="241"/>
      <c r="G31" s="242"/>
      <c r="H31" s="239"/>
      <c r="I31" s="794"/>
      <c r="J31" s="219">
        <f>+'24'!J31</f>
        <v>0</v>
      </c>
      <c r="K31" s="244"/>
      <c r="L31" s="244"/>
      <c r="M31" s="122">
        <f>+K31+'24'!M31+L31</f>
        <v>0</v>
      </c>
    </row>
    <row r="32" spans="1:18" ht="13.5" thickBot="1">
      <c r="A32" s="798"/>
      <c r="B32" s="170" t="s">
        <v>3</v>
      </c>
      <c r="C32" s="104">
        <f>SUM(C25:C31)</f>
        <v>24913</v>
      </c>
      <c r="D32" s="105">
        <f>SUM(D25:D31)</f>
        <v>1600</v>
      </c>
      <c r="E32" s="106">
        <f>SUM(E25:E31)</f>
        <v>0</v>
      </c>
      <c r="F32" s="107">
        <f>SUM(F24:F31)</f>
        <v>10</v>
      </c>
      <c r="G32" s="176"/>
      <c r="H32" s="177"/>
      <c r="I32" s="174"/>
      <c r="J32" s="219">
        <f>+'24'!J32</f>
        <v>0</v>
      </c>
      <c r="K32" s="244"/>
      <c r="L32" s="248"/>
      <c r="M32" s="122">
        <f>+K32+'24'!M32+L32</f>
        <v>0</v>
      </c>
    </row>
    <row r="33" spans="1:14" ht="13.5" thickBot="1">
      <c r="A33" s="178"/>
      <c r="B33" s="179"/>
      <c r="C33" s="108">
        <f>C32/($C$32+$D$32+$E$32)</f>
        <v>0.93965224606796671</v>
      </c>
      <c r="D33" s="109">
        <f>D32/($C$32+$D$32+$E$32)</f>
        <v>6.0347753932033343E-2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85" t="s">
        <v>60</v>
      </c>
      <c r="B34" s="786"/>
      <c r="C34" s="112">
        <f>C14+C23+C32</f>
        <v>58544</v>
      </c>
      <c r="D34" s="112">
        <f>D14+D23+D32</f>
        <v>3651</v>
      </c>
      <c r="E34" s="112">
        <f>E14+E23+E32</f>
        <v>0</v>
      </c>
      <c r="F34" s="113">
        <f>F14+F23+F32</f>
        <v>10</v>
      </c>
      <c r="H34" s="183"/>
      <c r="I34" s="183"/>
      <c r="J34" s="128" t="s">
        <v>29</v>
      </c>
      <c r="K34" s="129">
        <f>SUM(K7:K32)</f>
        <v>58544</v>
      </c>
      <c r="L34" s="217">
        <f>SUM(L7:L32)</f>
        <v>0</v>
      </c>
      <c r="M34" s="125">
        <f>SUM(M7:M32)</f>
        <v>1399789</v>
      </c>
      <c r="N34" s="160"/>
    </row>
    <row r="35" spans="1:14" ht="13.5" thickBot="1">
      <c r="A35" s="184"/>
      <c r="B35" s="185"/>
      <c r="C35" s="109">
        <f>C34/($C$34+$D$34+$E$34)</f>
        <v>0.94129753195594501</v>
      </c>
      <c r="D35" s="109">
        <f>D34/($C$34+$D$34+$E$34)</f>
        <v>5.870246804405499E-2</v>
      </c>
      <c r="E35" s="114">
        <f>E34/($C$34+$D$34+$E$34)</f>
        <v>0</v>
      </c>
      <c r="K35" s="160"/>
      <c r="L35" s="776" t="s">
        <v>186</v>
      </c>
      <c r="M35" s="776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787" t="s">
        <v>61</v>
      </c>
      <c r="B37" s="788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(31.5*1440)/1440*G42*3.4*1440/1000000</f>
        <v>68.555995199999998</v>
      </c>
      <c r="J37" s="130">
        <f>+I37+'24'!J37</f>
        <v>1571.0373592740807</v>
      </c>
      <c r="K37" s="131" t="s">
        <v>66</v>
      </c>
      <c r="L37" s="433"/>
      <c r="M37" s="434"/>
    </row>
    <row r="38" spans="1:14" ht="17.45" customHeight="1">
      <c r="A38" s="781" t="s">
        <v>13</v>
      </c>
      <c r="B38" s="782"/>
      <c r="C38" s="169">
        <f>SUMIF($G$7:$G$31,"Process",$F$7:$F$31)</f>
        <v>44</v>
      </c>
      <c r="D38" s="123">
        <f>+C38+'24'!D38</f>
        <v>1230</v>
      </c>
      <c r="E38" s="148">
        <f t="shared" ref="E38:E51" si="3">D38/60</f>
        <v>20.5</v>
      </c>
      <c r="F38" s="375">
        <v>512.91666666666663</v>
      </c>
      <c r="G38" s="375">
        <v>451.36666666666667</v>
      </c>
      <c r="H38" s="192" t="s">
        <v>67</v>
      </c>
      <c r="I38" s="554">
        <f>21.518+18.919+22.869</f>
        <v>63.305999999999997</v>
      </c>
      <c r="J38" s="132">
        <f>+I38+'24'!J38</f>
        <v>1444.2090000000003</v>
      </c>
      <c r="K38" s="133" t="s">
        <v>66</v>
      </c>
      <c r="L38" s="435"/>
      <c r="M38" s="436"/>
      <c r="N38" s="555"/>
    </row>
    <row r="39" spans="1:14" ht="17.45" customHeight="1">
      <c r="A39" s="777" t="s">
        <v>14</v>
      </c>
      <c r="B39" s="778"/>
      <c r="C39" s="169">
        <f>SUMIF($G$7:$G$31,"Cleaning",$F$7:$F$31)</f>
        <v>0</v>
      </c>
      <c r="D39" s="123">
        <f>+C39+'24'!D39</f>
        <v>0</v>
      </c>
      <c r="E39" s="148">
        <f t="shared" si="3"/>
        <v>0</v>
      </c>
      <c r="F39" s="375">
        <v>502.5</v>
      </c>
      <c r="G39" s="375">
        <v>442.2</v>
      </c>
      <c r="H39" s="192" t="s">
        <v>68</v>
      </c>
      <c r="I39" s="147"/>
      <c r="J39" s="134">
        <f>J37/G4</f>
        <v>62.841494370963225</v>
      </c>
      <c r="K39" s="135" t="s">
        <v>66</v>
      </c>
      <c r="L39" s="435"/>
      <c r="M39" s="436"/>
    </row>
    <row r="40" spans="1:14" ht="17.45" customHeight="1">
      <c r="A40" s="777" t="s">
        <v>69</v>
      </c>
      <c r="B40" s="778"/>
      <c r="C40" s="169">
        <f>SUMIF($G$7:$G$31,"Mechanical",$F$7:$F$31)</f>
        <v>10</v>
      </c>
      <c r="D40" s="123">
        <f>+C40+'24'!D40</f>
        <v>92</v>
      </c>
      <c r="E40" s="148">
        <f t="shared" si="3"/>
        <v>1.5333333333333334</v>
      </c>
      <c r="F40" s="375">
        <v>500</v>
      </c>
      <c r="G40" s="375">
        <v>440</v>
      </c>
      <c r="H40" s="192" t="s">
        <v>70</v>
      </c>
      <c r="I40" s="123">
        <f>(K34+L34)/1000</f>
        <v>58.543999999999997</v>
      </c>
      <c r="J40" s="136">
        <f>+I40+'24'!J40</f>
        <v>1399.7889999999998</v>
      </c>
      <c r="K40" s="135" t="s">
        <v>66</v>
      </c>
      <c r="L40" s="435"/>
      <c r="M40" s="436"/>
    </row>
    <row r="41" spans="1:14" ht="17.45" customHeight="1">
      <c r="A41" s="777" t="s">
        <v>71</v>
      </c>
      <c r="B41" s="778"/>
      <c r="C41" s="169">
        <f>SUMIF($G$7:$G$31,"Electrical",$F$7:$F$31)</f>
        <v>0</v>
      </c>
      <c r="D41" s="123">
        <f>+C41+'24'!D41</f>
        <v>115</v>
      </c>
      <c r="E41" s="148">
        <f t="shared" si="3"/>
        <v>1.9166666666666667</v>
      </c>
      <c r="F41" s="375"/>
      <c r="G41" s="375"/>
      <c r="H41" s="192" t="s">
        <v>72</v>
      </c>
      <c r="I41" s="147"/>
      <c r="J41" s="134">
        <f>J40/G4</f>
        <v>55.991559999999993</v>
      </c>
      <c r="K41" s="135" t="s">
        <v>66</v>
      </c>
      <c r="L41" s="435"/>
      <c r="M41" s="436"/>
    </row>
    <row r="42" spans="1:14" ht="17.45" customHeight="1">
      <c r="A42" s="777" t="s">
        <v>17</v>
      </c>
      <c r="B42" s="778"/>
      <c r="C42" s="169">
        <f>SUMIF($G$7:$G$31,"Instrument",$F$7:$F$31)</f>
        <v>0</v>
      </c>
      <c r="D42" s="123">
        <f>+C42+'24'!D42</f>
        <v>0</v>
      </c>
      <c r="E42" s="148">
        <f t="shared" si="3"/>
        <v>0</v>
      </c>
      <c r="F42" s="375">
        <f>+(F38*480+F39*480+F40*480)/1440</f>
        <v>505.13888888888891</v>
      </c>
      <c r="G42" s="375">
        <f>+(G38*480+G39*480+G40*480)/1440</f>
        <v>444.52222222222224</v>
      </c>
      <c r="H42" s="192" t="s">
        <v>73</v>
      </c>
      <c r="I42" s="251" t="s">
        <v>690</v>
      </c>
      <c r="J42" s="137"/>
      <c r="K42" s="135" t="s">
        <v>74</v>
      </c>
      <c r="L42" s="435"/>
      <c r="M42" s="436"/>
    </row>
    <row r="43" spans="1:14" ht="17.45" customHeight="1">
      <c r="A43" s="777" t="s">
        <v>201</v>
      </c>
      <c r="B43" s="778"/>
      <c r="C43" s="169">
        <f>SUMIF($G$7:$G$31,"Change Grade",$F$7:$F$31)</f>
        <v>0</v>
      </c>
      <c r="D43" s="123">
        <f>+C43+'24'!D43</f>
        <v>0</v>
      </c>
      <c r="E43" s="148">
        <f t="shared" si="3"/>
        <v>0</v>
      </c>
      <c r="F43" s="375"/>
      <c r="G43" s="376"/>
      <c r="H43" s="193" t="s">
        <v>76</v>
      </c>
      <c r="I43" s="123">
        <f>+Report1!AH33</f>
        <v>152.68299999999999</v>
      </c>
      <c r="J43" s="138">
        <f>+I43+'24'!J43</f>
        <v>2937.0529999999999</v>
      </c>
      <c r="K43" s="135" t="s">
        <v>66</v>
      </c>
      <c r="L43" s="437">
        <f>+Report1!AN33</f>
        <v>14.4</v>
      </c>
      <c r="M43" s="438">
        <f>+L43+'24'!M43</f>
        <v>421.99999999999989</v>
      </c>
    </row>
    <row r="44" spans="1:14" ht="17.45" customHeight="1">
      <c r="A44" s="777" t="s">
        <v>18</v>
      </c>
      <c r="B44" s="778"/>
      <c r="C44" s="169">
        <f>SUMIF($G$7:$G$31,"PLN",$F$7:$F$31)</f>
        <v>0</v>
      </c>
      <c r="D44" s="123">
        <f>+C44+'24'!D44</f>
        <v>0</v>
      </c>
      <c r="E44" s="148">
        <f t="shared" si="3"/>
        <v>0</v>
      </c>
      <c r="F44" s="375"/>
      <c r="G44" s="376"/>
      <c r="H44" s="193" t="s">
        <v>77</v>
      </c>
      <c r="I44" s="123">
        <f>I43/I38</f>
        <v>2.4118251034657061</v>
      </c>
      <c r="J44" s="139">
        <f>J43/J38</f>
        <v>2.0336758737828107</v>
      </c>
      <c r="K44" s="135" t="s">
        <v>66</v>
      </c>
      <c r="L44" s="439">
        <f>+L43/I38</f>
        <v>0.22746659084446974</v>
      </c>
      <c r="M44" s="440">
        <f>+M43/J38</f>
        <v>0.29220147499427007</v>
      </c>
    </row>
    <row r="45" spans="1:14" ht="17.45" customHeight="1">
      <c r="A45" s="777" t="s">
        <v>19</v>
      </c>
      <c r="B45" s="778"/>
      <c r="C45" s="169">
        <f>SUMIF($G$7:$G$31,"Boiler",$F$7:$F$31)</f>
        <v>0</v>
      </c>
      <c r="D45" s="123">
        <f>+C45+'24'!D45</f>
        <v>0</v>
      </c>
      <c r="E45" s="148">
        <f t="shared" si="3"/>
        <v>0</v>
      </c>
      <c r="F45" s="375"/>
      <c r="G45" s="378"/>
      <c r="H45" s="193" t="s">
        <v>78</v>
      </c>
      <c r="I45" s="123">
        <f>I43/I40</f>
        <v>2.6080042361300904</v>
      </c>
      <c r="J45" s="139">
        <f>J43/J40</f>
        <v>2.0982112304068687</v>
      </c>
      <c r="K45" s="135" t="s">
        <v>66</v>
      </c>
      <c r="L45" s="439">
        <f>+L43/I40</f>
        <v>0.24596884394643348</v>
      </c>
      <c r="M45" s="440">
        <f>+M43/J40</f>
        <v>0.30147400786832868</v>
      </c>
    </row>
    <row r="46" spans="1:14" ht="17.45" customHeight="1">
      <c r="A46" s="777" t="s">
        <v>79</v>
      </c>
      <c r="B46" s="778"/>
      <c r="C46" s="169">
        <f>SUMIF($G$7:$G$31,"Gas",$F$7:$F$31)</f>
        <v>0</v>
      </c>
      <c r="D46" s="123">
        <f>+C46+'24'!D46</f>
        <v>0</v>
      </c>
      <c r="E46" s="148">
        <f t="shared" si="3"/>
        <v>0</v>
      </c>
      <c r="F46" s="375"/>
      <c r="G46" s="376"/>
      <c r="H46" s="193" t="s">
        <v>80</v>
      </c>
      <c r="I46" s="145">
        <f>+SUMIF(Listrik!AC32,"&gt;0")</f>
        <v>34987.029999999839</v>
      </c>
      <c r="J46" s="140">
        <f>+I46+'24'!J46</f>
        <v>869540.60999999964</v>
      </c>
      <c r="K46" s="135" t="s">
        <v>81</v>
      </c>
      <c r="L46" s="439">
        <f>+Listrik!AF32</f>
        <v>28158</v>
      </c>
      <c r="M46" s="441">
        <f>+L46+'24'!M46</f>
        <v>668565</v>
      </c>
    </row>
    <row r="47" spans="1:14" ht="17.45" customHeight="1">
      <c r="A47" s="777" t="s">
        <v>82</v>
      </c>
      <c r="B47" s="778"/>
      <c r="C47" s="169">
        <f>SUMIF($G$7:$G$31,"Gas",$F$7:$F$31)</f>
        <v>0</v>
      </c>
      <c r="D47" s="123">
        <f>+C47+'24'!D47</f>
        <v>0</v>
      </c>
      <c r="E47" s="148">
        <f t="shared" si="3"/>
        <v>0</v>
      </c>
      <c r="F47" s="375"/>
      <c r="G47" s="376"/>
      <c r="H47" s="193" t="s">
        <v>83</v>
      </c>
      <c r="I47" s="123">
        <f>I46/I38</f>
        <v>552.66530818563547</v>
      </c>
      <c r="J47" s="140">
        <f>J46/J38</f>
        <v>602.0877933872448</v>
      </c>
      <c r="K47" s="135" t="s">
        <v>25</v>
      </c>
      <c r="L47" s="439">
        <f>+L46/I38</f>
        <v>444.7919628471235</v>
      </c>
      <c r="M47" s="440">
        <f>+M46/J38</f>
        <v>462.92814959607637</v>
      </c>
    </row>
    <row r="48" spans="1:14" ht="17.45" customHeight="1">
      <c r="A48" s="777" t="s">
        <v>15</v>
      </c>
      <c r="B48" s="778"/>
      <c r="C48" s="169">
        <f>SUMIF($G$7:$G$31,"Start Up",$F$7:$F$31)</f>
        <v>0</v>
      </c>
      <c r="D48" s="123">
        <f>+C48+'24'!D48</f>
        <v>0</v>
      </c>
      <c r="E48" s="148">
        <f t="shared" si="3"/>
        <v>0</v>
      </c>
      <c r="F48" s="375"/>
      <c r="G48" s="376"/>
      <c r="H48" s="193" t="s">
        <v>84</v>
      </c>
      <c r="I48" s="123">
        <f>I46/I40</f>
        <v>597.61939737632963</v>
      </c>
      <c r="J48" s="140">
        <f>J46/J40</f>
        <v>621.1940585331073</v>
      </c>
      <c r="K48" s="135" t="s">
        <v>25</v>
      </c>
      <c r="L48" s="439">
        <f>+L46/I38</f>
        <v>444.7919628471235</v>
      </c>
      <c r="M48" s="440">
        <f>+M46/J40</f>
        <v>477.61841248931097</v>
      </c>
    </row>
    <row r="49" spans="1:13" ht="17.45" customHeight="1">
      <c r="A49" s="777" t="s">
        <v>21</v>
      </c>
      <c r="B49" s="778"/>
      <c r="C49" s="169">
        <f>SUMIF($G$7:$G$31,"Others",$F$7:$F$31)</f>
        <v>0</v>
      </c>
      <c r="D49" s="123">
        <f>+C49+'24'!D49</f>
        <v>355</v>
      </c>
      <c r="E49" s="148">
        <f t="shared" si="3"/>
        <v>5.916666666666667</v>
      </c>
      <c r="F49" s="190"/>
      <c r="H49" s="193" t="s">
        <v>85</v>
      </c>
      <c r="I49" s="123">
        <f>+Report1!AB33</f>
        <v>0</v>
      </c>
      <c r="J49" s="140">
        <f>+I49+'24'!J49</f>
        <v>0</v>
      </c>
      <c r="K49" s="135" t="s">
        <v>86</v>
      </c>
      <c r="L49" s="435"/>
      <c r="M49" s="436"/>
    </row>
    <row r="50" spans="1:13" ht="17.45" customHeight="1">
      <c r="A50" s="777" t="s">
        <v>20</v>
      </c>
      <c r="B50" s="778"/>
      <c r="C50" s="169">
        <f>SUMIF($G$7:$G$31,"Steam",$F$7:$F$31)</f>
        <v>0</v>
      </c>
      <c r="D50" s="123">
        <f>+C50+'24'!D50</f>
        <v>0</v>
      </c>
      <c r="E50" s="148">
        <f t="shared" si="3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5"/>
      <c r="M50" s="436"/>
    </row>
    <row r="51" spans="1:13" ht="17.45" customHeight="1" thickBot="1">
      <c r="A51" s="779" t="s">
        <v>88</v>
      </c>
      <c r="B51" s="780"/>
      <c r="C51" s="169">
        <f>SUMIF($G$7:$G$31,"Planned shut",$F$7:$F$31)</f>
        <v>0</v>
      </c>
      <c r="D51" s="123">
        <f>+C51+'24'!D51</f>
        <v>0</v>
      </c>
      <c r="E51" s="148">
        <f t="shared" si="3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5"/>
      <c r="M51" s="436"/>
    </row>
    <row r="52" spans="1:13" ht="13.5" thickBot="1">
      <c r="A52" s="781" t="s">
        <v>29</v>
      </c>
      <c r="B52" s="782"/>
      <c r="C52" s="149">
        <f>SUM(C38:C51)</f>
        <v>54</v>
      </c>
      <c r="D52" s="149">
        <f>SUM(D38:D51)</f>
        <v>1792</v>
      </c>
      <c r="E52" s="150">
        <f>SUM(E38:E51)</f>
        <v>29.866666666666671</v>
      </c>
      <c r="F52" s="190"/>
      <c r="H52" s="196"/>
      <c r="I52" s="197"/>
      <c r="J52" s="143"/>
      <c r="K52" s="144"/>
      <c r="L52" s="442"/>
      <c r="M52" s="443"/>
    </row>
    <row r="53" spans="1:13" ht="13.5" thickBot="1">
      <c r="A53" s="783"/>
      <c r="B53" s="784"/>
      <c r="C53" s="151">
        <f>C52/(24*60)</f>
        <v>3.7499999999999999E-2</v>
      </c>
      <c r="D53" s="151">
        <f>D52/(24*60*G4)</f>
        <v>4.9777777777777775E-2</v>
      </c>
      <c r="E53" s="152">
        <f>E52/(G4*24)</f>
        <v>4.9777777777777782E-2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+D34+'24'!J56</f>
        <v>22868</v>
      </c>
      <c r="K56" s="206">
        <f>J56/(J40+J56/1000)/1000</f>
        <v>1.6074148582546605E-2</v>
      </c>
    </row>
    <row r="57" spans="1:13">
      <c r="A57" s="181"/>
      <c r="I57" s="204" t="s">
        <v>92</v>
      </c>
      <c r="J57" s="205">
        <f>+E34+'24'!J57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I7:I13"/>
    <mergeCell ref="A15:A23"/>
    <mergeCell ref="I15:I22"/>
    <mergeCell ref="A34:B34"/>
    <mergeCell ref="A7:A14"/>
    <mergeCell ref="L35:M35"/>
    <mergeCell ref="A37:B37"/>
    <mergeCell ref="A38:B38"/>
    <mergeCell ref="A24:A32"/>
    <mergeCell ref="I24:I31"/>
  </mergeCells>
  <phoneticPr fontId="30" type="noConversion"/>
  <printOptions horizontalCentered="1"/>
  <pageMargins left="0.74791666666666667" right="0.74791666666666667" top="0.39027777777777778" bottom="0.19513888888888889" header="0" footer="0"/>
  <pageSetup paperSize="9" scale="62" firstPageNumber="4294963191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R61"/>
  <sheetViews>
    <sheetView zoomScale="80" zoomScaleNormal="80" workbookViewId="0">
      <selection activeCell="H28" sqref="H28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8.85546875" style="154" customWidth="1"/>
    <col min="11" max="11" width="12.5703125" style="154" bestFit="1" customWidth="1"/>
    <col min="12" max="12" width="8.28515625" style="154" customWidth="1"/>
    <col min="13" max="13" width="15.140625" style="154" customWidth="1"/>
    <col min="14" max="16384" width="9.140625" style="154"/>
  </cols>
  <sheetData>
    <row r="1" spans="1:18" ht="15.75">
      <c r="A1" s="153"/>
    </row>
    <row r="2" spans="1:18" ht="15.75">
      <c r="A2" s="153" t="s">
        <v>175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24</v>
      </c>
      <c r="H4" s="159" t="str">
        <f>+'1'!H4</f>
        <v>.06.24</v>
      </c>
    </row>
    <row r="5" spans="1:18" ht="13.5" thickBot="1">
      <c r="C5" s="160"/>
      <c r="D5" s="160"/>
    </row>
    <row r="6" spans="1:18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381+381+400</f>
        <v>1162</v>
      </c>
    </row>
    <row r="7" spans="1:18" ht="13.5" customHeight="1" thickBot="1">
      <c r="A7" s="789" t="s">
        <v>417</v>
      </c>
      <c r="B7" s="220" t="s">
        <v>664</v>
      </c>
      <c r="C7" s="221">
        <v>18769</v>
      </c>
      <c r="D7" s="222"/>
      <c r="E7" s="223"/>
      <c r="F7" s="233">
        <v>4</v>
      </c>
      <c r="G7" s="234" t="s">
        <v>13</v>
      </c>
      <c r="H7" s="235" t="s">
        <v>501</v>
      </c>
      <c r="I7" s="792" t="s">
        <v>673</v>
      </c>
      <c r="J7" s="219" t="str">
        <f>+'23'!J7</f>
        <v>TW 35,5 RC HW</v>
      </c>
      <c r="K7" s="243"/>
      <c r="L7" s="247"/>
      <c r="M7" s="122">
        <f>+K7+'23'!M7+L7</f>
        <v>65500</v>
      </c>
    </row>
    <row r="8" spans="1:18" ht="13.5" thickBot="1">
      <c r="A8" s="790"/>
      <c r="B8" s="220"/>
      <c r="C8" s="221"/>
      <c r="D8" s="222"/>
      <c r="E8" s="224"/>
      <c r="F8" s="236">
        <v>8</v>
      </c>
      <c r="G8" s="577" t="s">
        <v>13</v>
      </c>
      <c r="H8" s="235" t="s">
        <v>419</v>
      </c>
      <c r="I8" s="793"/>
      <c r="J8" s="219" t="str">
        <f>+'23'!J8</f>
        <v>TW 34 RC HW</v>
      </c>
      <c r="K8" s="244"/>
      <c r="L8" s="244"/>
      <c r="M8" s="122">
        <f>+K8+'23'!M8+L8</f>
        <v>23452</v>
      </c>
      <c r="N8" s="603">
        <v>485</v>
      </c>
      <c r="O8" s="603">
        <f>+N8-N8*0.12</f>
        <v>426.8</v>
      </c>
      <c r="P8" s="154">
        <f>480+360+30</f>
        <v>870</v>
      </c>
    </row>
    <row r="9" spans="1:18" ht="13.5" thickBot="1">
      <c r="A9" s="790"/>
      <c r="B9" s="220"/>
      <c r="C9" s="221"/>
      <c r="D9" s="222"/>
      <c r="E9" s="225"/>
      <c r="F9" s="233">
        <v>5</v>
      </c>
      <c r="G9" s="577" t="s">
        <v>13</v>
      </c>
      <c r="H9" s="238" t="s">
        <v>226</v>
      </c>
      <c r="I9" s="793"/>
      <c r="J9" s="219" t="str">
        <f>+'23'!J9</f>
        <v>KTW 17 RC HW</v>
      </c>
      <c r="K9" s="244"/>
      <c r="L9" s="244"/>
      <c r="M9" s="122">
        <f>+K9+'23'!M9+L9</f>
        <v>17635</v>
      </c>
      <c r="N9" s="154">
        <v>520</v>
      </c>
      <c r="O9" s="154">
        <f>+N9-N9*0.12</f>
        <v>457.6</v>
      </c>
      <c r="P9" s="154">
        <f>180+35+90</f>
        <v>305</v>
      </c>
      <c r="Q9" s="154">
        <f>+N9*P9</f>
        <v>158600</v>
      </c>
      <c r="R9" s="154">
        <f>+O9*P9</f>
        <v>139568</v>
      </c>
    </row>
    <row r="10" spans="1:18" ht="13.5" thickBot="1">
      <c r="A10" s="790"/>
      <c r="B10" s="220"/>
      <c r="C10" s="221"/>
      <c r="D10" s="222"/>
      <c r="E10" s="224"/>
      <c r="F10" s="233"/>
      <c r="G10" s="577"/>
      <c r="H10" s="238" t="s">
        <v>668</v>
      </c>
      <c r="I10" s="793"/>
      <c r="J10" s="219" t="str">
        <f>+'23'!J10</f>
        <v>TW 31,5 RC HW</v>
      </c>
      <c r="K10" s="244"/>
      <c r="L10" s="244"/>
      <c r="M10" s="122">
        <f>+K10+'23'!M10+L10</f>
        <v>33149</v>
      </c>
      <c r="N10" s="154">
        <v>510</v>
      </c>
      <c r="O10" s="154">
        <f>+N10-N10*0.12</f>
        <v>448.8</v>
      </c>
      <c r="P10" s="154">
        <f>5+180</f>
        <v>185</v>
      </c>
      <c r="Q10" s="154">
        <f>+N10*P10</f>
        <v>94350</v>
      </c>
      <c r="R10" s="154">
        <f>+O10*P10</f>
        <v>83028</v>
      </c>
    </row>
    <row r="11" spans="1:18" ht="13.5" thickBot="1">
      <c r="A11" s="790"/>
      <c r="B11" s="220"/>
      <c r="C11" s="221"/>
      <c r="D11" s="222"/>
      <c r="E11" s="224"/>
      <c r="F11" s="233"/>
      <c r="G11" s="237"/>
      <c r="H11" s="238"/>
      <c r="I11" s="793"/>
      <c r="J11" s="219" t="str">
        <f>+'23'!J11</f>
        <v>N 18 RC BR</v>
      </c>
      <c r="K11" s="244"/>
      <c r="L11" s="244"/>
      <c r="M11" s="122">
        <f>+K11+'23'!M11+L11</f>
        <v>18436</v>
      </c>
      <c r="P11" s="154">
        <f>SUM(P9:P10)</f>
        <v>490</v>
      </c>
      <c r="Q11" s="154">
        <f t="shared" ref="Q11" si="0">SUM(Q9:Q10)</f>
        <v>252950</v>
      </c>
      <c r="R11" s="154">
        <f t="shared" ref="R11" si="1">SUM(R9:R10)</f>
        <v>222596</v>
      </c>
    </row>
    <row r="12" spans="1:18" ht="13.5" thickBot="1">
      <c r="A12" s="790"/>
      <c r="B12" s="220"/>
      <c r="C12" s="221"/>
      <c r="D12" s="222"/>
      <c r="E12" s="224"/>
      <c r="F12" s="233"/>
      <c r="G12" s="237"/>
      <c r="H12" s="238"/>
      <c r="I12" s="793"/>
      <c r="J12" s="219" t="str">
        <f>+'23'!J12</f>
        <v>N 15,5 RC BR</v>
      </c>
      <c r="K12" s="244"/>
      <c r="L12" s="244"/>
      <c r="M12" s="122">
        <f>+K12+'23'!M12+L12</f>
        <v>268930</v>
      </c>
      <c r="N12" s="160"/>
      <c r="Q12" s="603">
        <f>+Q11/P11</f>
        <v>516.22448979591832</v>
      </c>
      <c r="R12" s="603">
        <f>+R11/P11</f>
        <v>454.27755102040817</v>
      </c>
    </row>
    <row r="13" spans="1:18" ht="13.5" thickBot="1">
      <c r="A13" s="790"/>
      <c r="B13" s="220"/>
      <c r="C13" s="221"/>
      <c r="D13" s="221"/>
      <c r="E13" s="224"/>
      <c r="F13" s="233"/>
      <c r="G13" s="237"/>
      <c r="H13" s="238"/>
      <c r="I13" s="794"/>
      <c r="J13" s="219" t="str">
        <f>+'23'!J13</f>
        <v>N 16 RC BR</v>
      </c>
      <c r="K13" s="244"/>
      <c r="L13" s="244"/>
      <c r="M13" s="122">
        <f>+K13+'23'!M13+L13</f>
        <v>19427</v>
      </c>
    </row>
    <row r="14" spans="1:18" ht="13.5" thickBot="1">
      <c r="A14" s="791"/>
      <c r="B14" s="170" t="s">
        <v>3</v>
      </c>
      <c r="C14" s="104">
        <f>SUM(C7:C13)</f>
        <v>18769</v>
      </c>
      <c r="D14" s="116">
        <f>SUM(D7:D13)</f>
        <v>0</v>
      </c>
      <c r="E14" s="117">
        <f>SUM(E5:E13)</f>
        <v>0</v>
      </c>
      <c r="F14" s="107">
        <f>SUM(F6:F13)</f>
        <v>17</v>
      </c>
      <c r="G14" s="164"/>
      <c r="H14" s="171"/>
      <c r="I14" s="172"/>
      <c r="J14" s="219" t="str">
        <f>+'23'!J14</f>
        <v>N 16,5 RC BR</v>
      </c>
      <c r="K14" s="244"/>
      <c r="L14" s="244"/>
      <c r="M14" s="122">
        <f>+K14+'23'!M14+L14</f>
        <v>7890</v>
      </c>
    </row>
    <row r="15" spans="1:18" ht="13.5" customHeight="1" thickBot="1">
      <c r="A15" s="789" t="s">
        <v>518</v>
      </c>
      <c r="B15" s="170"/>
      <c r="C15" s="118">
        <f>C14/($C$23+$D$23+$E$23)</f>
        <v>0.85259380394294537</v>
      </c>
      <c r="D15" s="119">
        <f>D14/($C$23+$D$23+$E$23)</f>
        <v>0</v>
      </c>
      <c r="E15" s="120">
        <f>E14/($C$23+$D$23+$E$23)</f>
        <v>0</v>
      </c>
      <c r="F15" s="233"/>
      <c r="G15" s="234" t="s">
        <v>13</v>
      </c>
      <c r="H15" s="235" t="s">
        <v>397</v>
      </c>
      <c r="I15" s="792" t="s">
        <v>674</v>
      </c>
      <c r="J15" s="219" t="str">
        <f>+'23'!J15</f>
        <v>N 17 RC BR</v>
      </c>
      <c r="K15" s="244"/>
      <c r="L15" s="244"/>
      <c r="M15" s="122">
        <f>+K15+'23'!M15+L15</f>
        <v>87968</v>
      </c>
    </row>
    <row r="16" spans="1:18" ht="13.5" thickBot="1">
      <c r="A16" s="795"/>
      <c r="B16" s="220" t="s">
        <v>664</v>
      </c>
      <c r="C16" s="227">
        <v>22014</v>
      </c>
      <c r="D16" s="228"/>
      <c r="E16" s="229"/>
      <c r="F16" s="236">
        <v>4</v>
      </c>
      <c r="G16" s="577" t="s">
        <v>13</v>
      </c>
      <c r="H16" s="235" t="s">
        <v>419</v>
      </c>
      <c r="I16" s="793"/>
      <c r="J16" s="219" t="str">
        <f>+'23'!J16</f>
        <v>N 19 RC BR</v>
      </c>
      <c r="K16" s="244"/>
      <c r="L16" s="234"/>
      <c r="M16" s="122">
        <f>+K16+'23'!M16+L16</f>
        <v>117363</v>
      </c>
    </row>
    <row r="17" spans="1:18" ht="13.5" thickBot="1">
      <c r="A17" s="795"/>
      <c r="B17" s="220"/>
      <c r="C17" s="221"/>
      <c r="D17" s="222"/>
      <c r="E17" s="230"/>
      <c r="F17" s="233">
        <v>6</v>
      </c>
      <c r="G17" s="577" t="s">
        <v>13</v>
      </c>
      <c r="H17" s="238" t="s">
        <v>226</v>
      </c>
      <c r="I17" s="793"/>
      <c r="J17" s="219" t="str">
        <f>+'23'!J17</f>
        <v>N 20 RC BR</v>
      </c>
      <c r="K17" s="244"/>
      <c r="L17" s="234"/>
      <c r="M17" s="122">
        <f>+K17+'23'!M17+L17</f>
        <v>49672</v>
      </c>
      <c r="N17" s="154">
        <v>485</v>
      </c>
      <c r="O17" s="154">
        <f>+N17-N17*0.12</f>
        <v>426.8</v>
      </c>
      <c r="P17" s="154">
        <v>390</v>
      </c>
      <c r="Q17" s="154">
        <f>+N17*P17</f>
        <v>189150</v>
      </c>
      <c r="R17" s="154">
        <f>+O17*P17</f>
        <v>166452</v>
      </c>
    </row>
    <row r="18" spans="1:18" ht="13.5" thickBot="1">
      <c r="A18" s="795"/>
      <c r="B18" s="220"/>
      <c r="C18" s="221"/>
      <c r="D18" s="222"/>
      <c r="E18" s="230"/>
      <c r="F18" s="233"/>
      <c r="G18" s="577"/>
      <c r="H18" s="238" t="s">
        <v>668</v>
      </c>
      <c r="I18" s="793"/>
      <c r="J18" s="219" t="str">
        <f>+'23'!J18</f>
        <v>N 17,5 RC BR</v>
      </c>
      <c r="K18" s="244"/>
      <c r="L18" s="244"/>
      <c r="M18" s="122">
        <f>+K18+'23'!M18+L18</f>
        <v>74908</v>
      </c>
      <c r="N18" s="154">
        <v>520</v>
      </c>
      <c r="O18" s="154">
        <f>+N18-N18*0.12</f>
        <v>457.6</v>
      </c>
      <c r="P18" s="154">
        <f>30+60</f>
        <v>90</v>
      </c>
      <c r="Q18" s="154">
        <f>+N18*P18</f>
        <v>46800</v>
      </c>
      <c r="R18" s="154">
        <f>+O18*P18</f>
        <v>41184</v>
      </c>
    </row>
    <row r="19" spans="1:18" ht="13.5" thickBot="1">
      <c r="A19" s="795"/>
      <c r="B19" s="220"/>
      <c r="C19" s="221"/>
      <c r="D19" s="222"/>
      <c r="E19" s="230"/>
      <c r="F19" s="240">
        <v>4</v>
      </c>
      <c r="G19" s="237" t="s">
        <v>13</v>
      </c>
      <c r="H19" s="238" t="s">
        <v>672</v>
      </c>
      <c r="I19" s="793"/>
      <c r="J19" s="219" t="str">
        <f>+'23'!J19</f>
        <v>TW 19 RC BR</v>
      </c>
      <c r="K19" s="244"/>
      <c r="L19" s="244"/>
      <c r="M19" s="122">
        <f>+K19+'23'!M19+L19</f>
        <v>64493</v>
      </c>
      <c r="P19" s="154">
        <f>SUM(P17:P18)</f>
        <v>480</v>
      </c>
      <c r="Q19" s="154">
        <f t="shared" ref="Q19:R19" si="2">SUM(Q17:Q18)</f>
        <v>235950</v>
      </c>
      <c r="R19" s="154">
        <f t="shared" si="2"/>
        <v>207636</v>
      </c>
    </row>
    <row r="20" spans="1:18" ht="13.5" thickBot="1">
      <c r="A20" s="795"/>
      <c r="B20" s="220"/>
      <c r="C20" s="221"/>
      <c r="D20" s="222"/>
      <c r="E20" s="230"/>
      <c r="F20" s="233"/>
      <c r="G20" s="237"/>
      <c r="H20" s="238"/>
      <c r="I20" s="793"/>
      <c r="J20" s="219" t="str">
        <f>+'23'!J20</f>
        <v>TW 21 RC BR</v>
      </c>
      <c r="K20" s="244"/>
      <c r="L20" s="245"/>
      <c r="M20" s="122">
        <f>+K20+'23'!M20+L20</f>
        <v>15738</v>
      </c>
      <c r="Q20" s="154">
        <f>+Q19/P19</f>
        <v>491.5625</v>
      </c>
      <c r="R20" s="154">
        <f>+R19/P19</f>
        <v>432.57499999999999</v>
      </c>
    </row>
    <row r="21" spans="1:18" ht="13.5" thickBot="1">
      <c r="A21" s="795"/>
      <c r="B21" s="220"/>
      <c r="C21" s="221"/>
      <c r="D21" s="222"/>
      <c r="E21" s="230"/>
      <c r="F21" s="236"/>
      <c r="G21" s="237"/>
      <c r="H21" s="238"/>
      <c r="I21" s="793"/>
      <c r="J21" s="219" t="str">
        <f>+'23'!J21</f>
        <v>N 25 RC BR</v>
      </c>
      <c r="K21" s="244"/>
      <c r="L21" s="244"/>
      <c r="M21" s="122">
        <f>+K21+'23'!M21+L21</f>
        <v>45618</v>
      </c>
    </row>
    <row r="22" spans="1:18" ht="13.5" thickBot="1">
      <c r="A22" s="795"/>
      <c r="B22" s="220"/>
      <c r="C22" s="221"/>
      <c r="D22" s="222"/>
      <c r="E22" s="230"/>
      <c r="F22" s="241"/>
      <c r="G22" s="237"/>
      <c r="H22" s="238"/>
      <c r="I22" s="794"/>
      <c r="J22" s="219" t="str">
        <f>+'23'!J22</f>
        <v>TW 36 RC BR</v>
      </c>
      <c r="K22" s="244"/>
      <c r="L22" s="244"/>
      <c r="M22" s="122">
        <f>+K22+'23'!M22+L22</f>
        <v>98281</v>
      </c>
    </row>
    <row r="23" spans="1:18" ht="14.25" customHeight="1" thickBot="1">
      <c r="A23" s="796"/>
      <c r="B23" s="170" t="s">
        <v>3</v>
      </c>
      <c r="C23" s="105">
        <f>SUM(C16:C22)</f>
        <v>22014</v>
      </c>
      <c r="D23" s="116">
        <f>SUM(D16:D22)</f>
        <v>0</v>
      </c>
      <c r="E23" s="117">
        <f>SUM(E18:E22)</f>
        <v>0</v>
      </c>
      <c r="F23" s="107">
        <f>SUM(F15:F22)</f>
        <v>14</v>
      </c>
      <c r="G23" s="164"/>
      <c r="H23" s="171"/>
      <c r="I23" s="174"/>
      <c r="J23" s="219" t="str">
        <f>+'23'!J23</f>
        <v>TW 37,5 RC BR</v>
      </c>
      <c r="K23" s="244"/>
      <c r="L23" s="244"/>
      <c r="M23" s="122">
        <f>+K23+'23'!M23+L23</f>
        <v>73781</v>
      </c>
    </row>
    <row r="24" spans="1:18" ht="13.5" customHeight="1" thickBot="1">
      <c r="A24" s="789" t="s">
        <v>416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3"/>
      <c r="G24" s="234" t="s">
        <v>13</v>
      </c>
      <c r="H24" s="235" t="s">
        <v>397</v>
      </c>
      <c r="I24" s="792" t="s">
        <v>676</v>
      </c>
      <c r="J24" s="219" t="str">
        <f>+'23'!J24</f>
        <v>TW 38 RC BR</v>
      </c>
      <c r="K24" s="244"/>
      <c r="L24" s="244"/>
      <c r="M24" s="122">
        <f>+K24+'23'!M24+L24</f>
        <v>60216</v>
      </c>
    </row>
    <row r="25" spans="1:18" ht="13.5" thickBot="1">
      <c r="A25" s="797"/>
      <c r="B25" s="220" t="s">
        <v>677</v>
      </c>
      <c r="C25" s="231">
        <v>18479</v>
      </c>
      <c r="D25" s="222"/>
      <c r="E25" s="230"/>
      <c r="F25" s="236">
        <v>10</v>
      </c>
      <c r="G25" s="577" t="s">
        <v>13</v>
      </c>
      <c r="H25" s="235" t="s">
        <v>419</v>
      </c>
      <c r="I25" s="793"/>
      <c r="J25" s="219" t="str">
        <f>+'23'!J25</f>
        <v>TW 35 RC BR</v>
      </c>
      <c r="K25" s="244"/>
      <c r="L25" s="244"/>
      <c r="M25" s="122">
        <f>+K25+'23'!M25+L25</f>
        <v>69433</v>
      </c>
    </row>
    <row r="26" spans="1:18" ht="13.5" thickBot="1">
      <c r="A26" s="797"/>
      <c r="B26" s="220"/>
      <c r="C26" s="231"/>
      <c r="D26" s="222"/>
      <c r="E26" s="232"/>
      <c r="F26" s="233">
        <v>10</v>
      </c>
      <c r="G26" s="577" t="s">
        <v>13</v>
      </c>
      <c r="H26" s="238" t="s">
        <v>226</v>
      </c>
      <c r="I26" s="793"/>
      <c r="J26" s="219" t="str">
        <f>+'23'!J26</f>
        <v>TW 34 RC BR</v>
      </c>
      <c r="K26" s="244"/>
      <c r="L26" s="244"/>
      <c r="M26" s="122">
        <f>+K26+'23'!M26+L26</f>
        <v>68797</v>
      </c>
    </row>
    <row r="27" spans="1:18" ht="13.5" thickBot="1">
      <c r="A27" s="797"/>
      <c r="B27" s="220"/>
      <c r="C27" s="221"/>
      <c r="D27" s="222"/>
      <c r="E27" s="230"/>
      <c r="F27" s="233"/>
      <c r="G27" s="577"/>
      <c r="H27" s="238" t="s">
        <v>675</v>
      </c>
      <c r="I27" s="793"/>
      <c r="J27" s="219" t="str">
        <f>+'23'!J27</f>
        <v>TW 33,5 RC BR</v>
      </c>
      <c r="K27" s="244">
        <f>+C7+C16</f>
        <v>40783</v>
      </c>
      <c r="L27" s="244"/>
      <c r="M27" s="122">
        <f>+K27+'23'!M27+L27</f>
        <v>42079</v>
      </c>
      <c r="N27" s="154">
        <v>520</v>
      </c>
      <c r="O27" s="154">
        <f>+N27-N27*0.12</f>
        <v>457.6</v>
      </c>
      <c r="P27" s="154">
        <f>180+35</f>
        <v>215</v>
      </c>
      <c r="Q27" s="154">
        <f>+N27*P27</f>
        <v>111800</v>
      </c>
      <c r="R27" s="154">
        <f>+O27*P27</f>
        <v>98384</v>
      </c>
    </row>
    <row r="28" spans="1:18" ht="26.25" thickBot="1">
      <c r="A28" s="797"/>
      <c r="B28" s="220"/>
      <c r="C28" s="221"/>
      <c r="D28" s="222"/>
      <c r="E28" s="230"/>
      <c r="F28" s="236">
        <v>80</v>
      </c>
      <c r="G28" s="237" t="s">
        <v>13</v>
      </c>
      <c r="H28" s="238" t="s">
        <v>693</v>
      </c>
      <c r="I28" s="793"/>
      <c r="J28" s="219" t="s">
        <v>677</v>
      </c>
      <c r="K28" s="244">
        <f>+C25</f>
        <v>18479</v>
      </c>
      <c r="L28" s="244"/>
      <c r="M28" s="122">
        <f>+K28+'23'!M28+L28</f>
        <v>18479</v>
      </c>
      <c r="N28" s="154">
        <v>510</v>
      </c>
      <c r="O28" s="154">
        <f>+N28-N28*0.12</f>
        <v>448.8</v>
      </c>
      <c r="P28" s="154">
        <f>5+180</f>
        <v>185</v>
      </c>
      <c r="Q28" s="154">
        <f>+N28*P28</f>
        <v>94350</v>
      </c>
      <c r="R28" s="154">
        <f>+O28*P28</f>
        <v>83028</v>
      </c>
    </row>
    <row r="29" spans="1:18" ht="13.5" thickBot="1">
      <c r="A29" s="797"/>
      <c r="B29" s="220"/>
      <c r="C29" s="221"/>
      <c r="D29" s="222"/>
      <c r="E29" s="230"/>
      <c r="F29" s="241"/>
      <c r="G29" s="237"/>
      <c r="H29" s="238" t="s">
        <v>669</v>
      </c>
      <c r="I29" s="793"/>
      <c r="J29" s="219">
        <f>+'23'!J29</f>
        <v>0</v>
      </c>
      <c r="K29" s="244"/>
      <c r="L29" s="244"/>
      <c r="M29" s="122">
        <f>+K29+'23'!M29+L29</f>
        <v>0</v>
      </c>
      <c r="P29" s="154">
        <f>SUM(P27:P28)</f>
        <v>400</v>
      </c>
      <c r="Q29" s="154">
        <f t="shared" ref="Q29" si="3">SUM(Q27:Q28)</f>
        <v>206150</v>
      </c>
      <c r="R29" s="154">
        <f t="shared" ref="R29" si="4">SUM(R27:R28)</f>
        <v>181412</v>
      </c>
    </row>
    <row r="30" spans="1:18" ht="13.5" thickBot="1">
      <c r="A30" s="797"/>
      <c r="B30" s="220"/>
      <c r="C30" s="231"/>
      <c r="D30" s="222"/>
      <c r="E30" s="230"/>
      <c r="F30" s="241"/>
      <c r="G30" s="237"/>
      <c r="H30" s="238" t="s">
        <v>670</v>
      </c>
      <c r="I30" s="793"/>
      <c r="J30" s="219">
        <f>+'23'!J30</f>
        <v>0</v>
      </c>
      <c r="K30" s="244"/>
      <c r="L30" s="244"/>
      <c r="M30" s="122">
        <f>+K30+'23'!M30+L30</f>
        <v>0</v>
      </c>
      <c r="N30" s="160"/>
      <c r="Q30" s="154">
        <f>+Q29/P29</f>
        <v>515.375</v>
      </c>
      <c r="R30" s="154">
        <f>+R29/P29</f>
        <v>453.53</v>
      </c>
    </row>
    <row r="31" spans="1:18" ht="13.5" thickBot="1">
      <c r="A31" s="797"/>
      <c r="B31" s="220"/>
      <c r="C31" s="231"/>
      <c r="D31" s="222"/>
      <c r="E31" s="230"/>
      <c r="F31" s="241"/>
      <c r="G31" s="242"/>
      <c r="H31" s="239" t="s">
        <v>671</v>
      </c>
      <c r="I31" s="794"/>
      <c r="J31" s="219">
        <f>+'23'!J31</f>
        <v>0</v>
      </c>
      <c r="K31" s="244"/>
      <c r="L31" s="244"/>
      <c r="M31" s="122">
        <f>+K31+'23'!M31+L31</f>
        <v>0</v>
      </c>
    </row>
    <row r="32" spans="1:18" ht="13.5" thickBot="1">
      <c r="A32" s="798"/>
      <c r="B32" s="170" t="s">
        <v>3</v>
      </c>
      <c r="C32" s="104">
        <f>SUM(C25:C31)</f>
        <v>18479</v>
      </c>
      <c r="D32" s="105">
        <f>SUM(D25:D31)</f>
        <v>0</v>
      </c>
      <c r="E32" s="106">
        <f>SUM(E25:E31)</f>
        <v>0</v>
      </c>
      <c r="F32" s="107">
        <f>SUM(F24:F31)</f>
        <v>100</v>
      </c>
      <c r="G32" s="176"/>
      <c r="H32" s="177"/>
      <c r="I32" s="174"/>
      <c r="J32" s="219">
        <f>+'23'!J32</f>
        <v>0</v>
      </c>
      <c r="K32" s="246"/>
      <c r="L32" s="248"/>
      <c r="M32" s="122">
        <f>+K32+'23'!M32+L32</f>
        <v>0</v>
      </c>
    </row>
    <row r="33" spans="1:14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85" t="s">
        <v>60</v>
      </c>
      <c r="B34" s="786"/>
      <c r="C34" s="112">
        <f>C14+C23+C32</f>
        <v>59262</v>
      </c>
      <c r="D34" s="112">
        <f>D14+D23+D32</f>
        <v>0</v>
      </c>
      <c r="E34" s="112">
        <f>E14+E23+E32</f>
        <v>0</v>
      </c>
      <c r="F34" s="113">
        <f>F14+F23+F32</f>
        <v>131</v>
      </c>
      <c r="H34" s="183"/>
      <c r="I34" s="183"/>
      <c r="J34" s="128" t="s">
        <v>29</v>
      </c>
      <c r="K34" s="129">
        <f>SUM(K7:K32)</f>
        <v>59262</v>
      </c>
      <c r="L34" s="217">
        <f>SUM(L7:L32)</f>
        <v>0</v>
      </c>
      <c r="M34" s="125">
        <f>SUM(M7:M32)</f>
        <v>1341245</v>
      </c>
      <c r="N34" s="160"/>
    </row>
    <row r="35" spans="1:14" ht="13.5" thickBot="1">
      <c r="A35" s="184"/>
      <c r="B35" s="185"/>
      <c r="C35" s="109">
        <f>C34/($C$34+$D$34+$E$34)</f>
        <v>1</v>
      </c>
      <c r="D35" s="109">
        <f>D34/($C$34+$D$34+$E$34)</f>
        <v>0</v>
      </c>
      <c r="E35" s="114">
        <f>E34/($C$34+$D$34+$E$34)</f>
        <v>0</v>
      </c>
      <c r="K35" s="160"/>
      <c r="L35" s="776" t="s">
        <v>186</v>
      </c>
      <c r="M35" s="776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787" t="s">
        <v>61</v>
      </c>
      <c r="B37" s="788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(38*510+16*930)/1440*G42*3.4*1440/1000000</f>
        <v>50.977475339999998</v>
      </c>
      <c r="J37" s="130">
        <f>+I37+'23'!J37</f>
        <v>1502.4813640740806</v>
      </c>
      <c r="K37" s="131" t="s">
        <v>66</v>
      </c>
      <c r="L37" s="433"/>
      <c r="M37" s="434"/>
      <c r="N37" s="555">
        <f>+I38-N38</f>
        <v>39.338000000000008</v>
      </c>
    </row>
    <row r="38" spans="1:14" ht="17.45" customHeight="1">
      <c r="A38" s="781" t="s">
        <v>13</v>
      </c>
      <c r="B38" s="782"/>
      <c r="C38" s="169">
        <f>SUMIF($G$7:$G$31,"Process",$F$7:$F$31)</f>
        <v>131</v>
      </c>
      <c r="D38" s="123">
        <f>+C38+'23'!D38</f>
        <v>1186</v>
      </c>
      <c r="E38" s="148">
        <f t="shared" ref="E38:E51" si="5">D38/60</f>
        <v>19.766666666666666</v>
      </c>
      <c r="F38" s="375">
        <v>485</v>
      </c>
      <c r="G38" s="375">
        <v>426.8</v>
      </c>
      <c r="H38" s="192" t="s">
        <v>67</v>
      </c>
      <c r="I38" s="554">
        <f>21.314+22.143+17.514</f>
        <v>60.971000000000004</v>
      </c>
      <c r="J38" s="132">
        <f>+I38+'23'!J38</f>
        <v>1380.9030000000002</v>
      </c>
      <c r="K38" s="133" t="s">
        <v>66</v>
      </c>
      <c r="L38" s="435"/>
      <c r="M38" s="436"/>
      <c r="N38" s="555">
        <f>1.314+2.805+17.514</f>
        <v>21.632999999999999</v>
      </c>
    </row>
    <row r="39" spans="1:14" ht="17.45" customHeight="1">
      <c r="A39" s="777" t="s">
        <v>14</v>
      </c>
      <c r="B39" s="778"/>
      <c r="C39" s="169">
        <f>SUMIF($G$7:$G$31,"Cleaning",$F$7:$F$31)</f>
        <v>0</v>
      </c>
      <c r="D39" s="123">
        <f>+C39+'23'!D39</f>
        <v>0</v>
      </c>
      <c r="E39" s="148">
        <f t="shared" si="5"/>
        <v>0</v>
      </c>
      <c r="F39" s="375">
        <v>491.5625</v>
      </c>
      <c r="G39" s="375">
        <v>432.57499999999999</v>
      </c>
      <c r="H39" s="192" t="s">
        <v>68</v>
      </c>
      <c r="I39" s="147"/>
      <c r="J39" s="134">
        <f>J37/G4</f>
        <v>62.603390169753361</v>
      </c>
      <c r="K39" s="135" t="s">
        <v>66</v>
      </c>
      <c r="L39" s="435"/>
      <c r="M39" s="436"/>
    </row>
    <row r="40" spans="1:14" ht="17.45" customHeight="1">
      <c r="A40" s="777" t="s">
        <v>69</v>
      </c>
      <c r="B40" s="778"/>
      <c r="C40" s="169">
        <f>SUMIF($G$7:$G$31,"Mechanical",$F$7:$F$31)</f>
        <v>0</v>
      </c>
      <c r="D40" s="123">
        <f>+C40+'23'!D40</f>
        <v>82</v>
      </c>
      <c r="E40" s="148">
        <f t="shared" si="5"/>
        <v>1.3666666666666667</v>
      </c>
      <c r="F40" s="375">
        <v>515.375</v>
      </c>
      <c r="G40" s="375">
        <v>453.53</v>
      </c>
      <c r="H40" s="192" t="s">
        <v>70</v>
      </c>
      <c r="I40" s="123">
        <f>(K34+L34)/1000</f>
        <v>59.262</v>
      </c>
      <c r="J40" s="136">
        <f>+I40+'23'!J40</f>
        <v>1341.2449999999997</v>
      </c>
      <c r="K40" s="135" t="s">
        <v>66</v>
      </c>
      <c r="L40" s="435"/>
      <c r="M40" s="436"/>
    </row>
    <row r="41" spans="1:14" ht="17.45" customHeight="1">
      <c r="A41" s="777" t="s">
        <v>71</v>
      </c>
      <c r="B41" s="778"/>
      <c r="C41" s="169">
        <f>SUMIF($G$7:$G$31,"Electrical",$F$7:$F$31)</f>
        <v>0</v>
      </c>
      <c r="D41" s="123">
        <f>+C41+'23'!D41</f>
        <v>115</v>
      </c>
      <c r="E41" s="148">
        <f t="shared" si="5"/>
        <v>1.9166666666666667</v>
      </c>
      <c r="F41" s="375"/>
      <c r="G41" s="375"/>
      <c r="H41" s="192" t="s">
        <v>72</v>
      </c>
      <c r="I41" s="147"/>
      <c r="J41" s="134">
        <f>J40/G4</f>
        <v>55.885208333333317</v>
      </c>
      <c r="K41" s="135" t="s">
        <v>66</v>
      </c>
      <c r="L41" s="435"/>
      <c r="M41" s="436"/>
    </row>
    <row r="42" spans="1:14" ht="17.45" customHeight="1">
      <c r="A42" s="777" t="s">
        <v>17</v>
      </c>
      <c r="B42" s="778"/>
      <c r="C42" s="169">
        <f>SUMIF($G$7:$G$31,"Instrument",$F$7:$F$31)</f>
        <v>0</v>
      </c>
      <c r="D42" s="123">
        <f>+C42+'23'!D42</f>
        <v>0</v>
      </c>
      <c r="E42" s="148">
        <f t="shared" si="5"/>
        <v>0</v>
      </c>
      <c r="F42" s="375">
        <f>+(F38*480+F39*480+F40*480)/1440</f>
        <v>497.3125</v>
      </c>
      <c r="G42" s="375">
        <f>+(G38*480+G39*480+G40*480)/1440</f>
        <v>437.63499999999999</v>
      </c>
      <c r="H42" s="192" t="s">
        <v>73</v>
      </c>
      <c r="I42" s="251"/>
      <c r="J42" s="137"/>
      <c r="K42" s="135" t="s">
        <v>74</v>
      </c>
      <c r="L42" s="435"/>
      <c r="M42" s="436"/>
    </row>
    <row r="43" spans="1:14" ht="17.45" customHeight="1">
      <c r="A43" s="777" t="s">
        <v>75</v>
      </c>
      <c r="B43" s="778"/>
      <c r="C43" s="169">
        <f>SUMIF($G$7:$G$31,"Water",$F$7:$F$31)</f>
        <v>0</v>
      </c>
      <c r="D43" s="123">
        <f>+C43+'23'!D43</f>
        <v>0</v>
      </c>
      <c r="E43" s="148">
        <f t="shared" si="5"/>
        <v>0</v>
      </c>
      <c r="F43" s="375"/>
      <c r="G43" s="376"/>
      <c r="H43" s="193" t="s">
        <v>76</v>
      </c>
      <c r="I43" s="123">
        <f>+Report1!AH32</f>
        <v>133.19300000000001</v>
      </c>
      <c r="J43" s="138">
        <f>+I43+'23'!J43</f>
        <v>2784.37</v>
      </c>
      <c r="K43" s="135" t="s">
        <v>66</v>
      </c>
      <c r="L43" s="437">
        <f>+Report1!AN32</f>
        <v>16.8</v>
      </c>
      <c r="M43" s="438">
        <f>+L43+'23'!M43</f>
        <v>407.59999999999991</v>
      </c>
    </row>
    <row r="44" spans="1:14" ht="17.45" customHeight="1">
      <c r="A44" s="777" t="s">
        <v>18</v>
      </c>
      <c r="B44" s="778"/>
      <c r="C44" s="169">
        <f>SUMIF($G$7:$G$31,"PLN",$F$7:$F$31)</f>
        <v>0</v>
      </c>
      <c r="D44" s="123">
        <f>+C44+'23'!D44</f>
        <v>0</v>
      </c>
      <c r="E44" s="148">
        <f t="shared" si="5"/>
        <v>0</v>
      </c>
      <c r="F44" s="375"/>
      <c r="G44" s="376"/>
      <c r="H44" s="193" t="s">
        <v>77</v>
      </c>
      <c r="I44" s="123">
        <f>I43/I38</f>
        <v>2.1845303504944975</v>
      </c>
      <c r="J44" s="139">
        <f>J43/J38</f>
        <v>2.0163400325728884</v>
      </c>
      <c r="K44" s="135" t="s">
        <v>66</v>
      </c>
      <c r="L44" s="439">
        <f>+L43/I38</f>
        <v>0.27554083088681502</v>
      </c>
      <c r="M44" s="440">
        <f>+M43/J38</f>
        <v>0.2951691755322422</v>
      </c>
    </row>
    <row r="45" spans="1:14" ht="17.45" customHeight="1">
      <c r="A45" s="777" t="s">
        <v>19</v>
      </c>
      <c r="B45" s="778"/>
      <c r="C45" s="169">
        <f>SUMIF($G$7:$G$31,"Boiler",$F$7:$F$31)</f>
        <v>0</v>
      </c>
      <c r="D45" s="123">
        <f>+C45+'23'!D45</f>
        <v>0</v>
      </c>
      <c r="E45" s="148">
        <f t="shared" si="5"/>
        <v>0</v>
      </c>
      <c r="F45" s="375"/>
      <c r="G45" s="378"/>
      <c r="H45" s="193" t="s">
        <v>78</v>
      </c>
      <c r="I45" s="123">
        <f>I43/I40</f>
        <v>2.2475279268333841</v>
      </c>
      <c r="J45" s="139">
        <f>J43/J40</f>
        <v>2.0759592766422248</v>
      </c>
      <c r="K45" s="135" t="s">
        <v>66</v>
      </c>
      <c r="L45" s="439">
        <f>+L43/I40</f>
        <v>0.28348688873139616</v>
      </c>
      <c r="M45" s="440">
        <f>+M43/J40</f>
        <v>0.30389675264399868</v>
      </c>
    </row>
    <row r="46" spans="1:14" ht="17.45" customHeight="1">
      <c r="A46" s="777" t="s">
        <v>79</v>
      </c>
      <c r="B46" s="778"/>
      <c r="C46" s="169">
        <f>SUMIF($G$7:$G$31,"Gas",$F$7:$F$31)</f>
        <v>0</v>
      </c>
      <c r="D46" s="123">
        <f>+C46+'23'!D46</f>
        <v>0</v>
      </c>
      <c r="E46" s="148">
        <f t="shared" si="5"/>
        <v>0</v>
      </c>
      <c r="F46" s="375"/>
      <c r="G46" s="376"/>
      <c r="H46" s="193" t="s">
        <v>80</v>
      </c>
      <c r="I46" s="145">
        <f>+SUMIF(Listrik!AC31,"&gt;0")</f>
        <v>30165.650000001155</v>
      </c>
      <c r="J46" s="140">
        <f>+I46+'23'!J46</f>
        <v>834553.57999999984</v>
      </c>
      <c r="K46" s="135" t="s">
        <v>81</v>
      </c>
      <c r="L46" s="439">
        <f>+Listrik!AF31</f>
        <v>21761</v>
      </c>
      <c r="M46" s="441">
        <f>+L46+'23'!M46</f>
        <v>640407</v>
      </c>
    </row>
    <row r="47" spans="1:14" ht="17.45" customHeight="1">
      <c r="A47" s="777" t="s">
        <v>82</v>
      </c>
      <c r="B47" s="778"/>
      <c r="C47" s="169">
        <f>SUMIF($G$7:$G$31,"Gas",$F$7:$F$31)</f>
        <v>0</v>
      </c>
      <c r="D47" s="123">
        <f>+C47+'23'!D47</f>
        <v>0</v>
      </c>
      <c r="E47" s="148">
        <f t="shared" si="5"/>
        <v>0</v>
      </c>
      <c r="F47" s="375"/>
      <c r="G47" s="376"/>
      <c r="H47" s="193" t="s">
        <v>83</v>
      </c>
      <c r="I47" s="123">
        <f>I46/I38</f>
        <v>494.75406340721247</v>
      </c>
      <c r="J47" s="140">
        <f>J46/J38</f>
        <v>604.35351360667596</v>
      </c>
      <c r="K47" s="135" t="s">
        <v>25</v>
      </c>
      <c r="L47" s="439">
        <f>+L46/I38</f>
        <v>356.90738219809418</v>
      </c>
      <c r="M47" s="440">
        <f>+M46/J38</f>
        <v>463.75958340303401</v>
      </c>
    </row>
    <row r="48" spans="1:14" ht="17.45" customHeight="1">
      <c r="A48" s="777" t="s">
        <v>15</v>
      </c>
      <c r="B48" s="778"/>
      <c r="C48" s="169">
        <f>SUMIF($G$7:$G$31,"Start Up",$F$7:$F$31)</f>
        <v>0</v>
      </c>
      <c r="D48" s="123">
        <f>+C48+'23'!D48</f>
        <v>0</v>
      </c>
      <c r="E48" s="148">
        <f t="shared" si="5"/>
        <v>0</v>
      </c>
      <c r="F48" s="375"/>
      <c r="G48" s="376"/>
      <c r="H48" s="193" t="s">
        <v>84</v>
      </c>
      <c r="I48" s="123">
        <f>I46/I40</f>
        <v>509.0218014917005</v>
      </c>
      <c r="J48" s="140">
        <f>J46/J40</f>
        <v>622.2230688651216</v>
      </c>
      <c r="K48" s="135" t="s">
        <v>25</v>
      </c>
      <c r="L48" s="439">
        <f>+L46/I38</f>
        <v>356.90738219809418</v>
      </c>
      <c r="M48" s="440">
        <f>+M46/J40</f>
        <v>477.47205022199535</v>
      </c>
    </row>
    <row r="49" spans="1:13" ht="17.45" customHeight="1">
      <c r="A49" s="777" t="s">
        <v>21</v>
      </c>
      <c r="B49" s="778"/>
      <c r="C49" s="169">
        <f>SUMIF($G$7:$G$31,"Others",$F$7:$F$31)</f>
        <v>0</v>
      </c>
      <c r="D49" s="123">
        <f>+C49+'23'!D49</f>
        <v>355</v>
      </c>
      <c r="E49" s="148">
        <f t="shared" si="5"/>
        <v>5.916666666666667</v>
      </c>
      <c r="F49" s="190"/>
      <c r="H49" s="193" t="s">
        <v>85</v>
      </c>
      <c r="I49" s="123">
        <f>+Report1!AB32</f>
        <v>0</v>
      </c>
      <c r="J49" s="140">
        <f>+I49+'23'!J49</f>
        <v>0</v>
      </c>
      <c r="K49" s="135" t="s">
        <v>86</v>
      </c>
      <c r="L49" s="435"/>
      <c r="M49" s="436"/>
    </row>
    <row r="50" spans="1:13" ht="17.45" customHeight="1">
      <c r="A50" s="777" t="s">
        <v>20</v>
      </c>
      <c r="B50" s="778"/>
      <c r="C50" s="169">
        <f>SUMIF($G$7:$G$31,"Steam",$F$7:$F$31)</f>
        <v>0</v>
      </c>
      <c r="D50" s="123">
        <f>+C50+'23'!D50</f>
        <v>0</v>
      </c>
      <c r="E50" s="148">
        <f t="shared" si="5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5"/>
      <c r="M50" s="436"/>
    </row>
    <row r="51" spans="1:13" ht="17.45" customHeight="1" thickBot="1">
      <c r="A51" s="779" t="s">
        <v>88</v>
      </c>
      <c r="B51" s="780"/>
      <c r="C51" s="169">
        <f>SUMIF($G$7:$G$31,"Planned shut",$F$7:$F$31)</f>
        <v>0</v>
      </c>
      <c r="D51" s="123">
        <f>+C51+'23'!D51</f>
        <v>0</v>
      </c>
      <c r="E51" s="148">
        <f t="shared" si="5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5"/>
      <c r="M51" s="436"/>
    </row>
    <row r="52" spans="1:13" ht="13.5" thickBot="1">
      <c r="A52" s="781" t="s">
        <v>29</v>
      </c>
      <c r="B52" s="782"/>
      <c r="C52" s="149">
        <f>SUM(C38:C51)</f>
        <v>131</v>
      </c>
      <c r="D52" s="149">
        <f>SUM(D38:D51)</f>
        <v>1738</v>
      </c>
      <c r="E52" s="150">
        <f>SUM(E38:E51)</f>
        <v>28.966666666666669</v>
      </c>
      <c r="F52" s="190"/>
      <c r="H52" s="196"/>
      <c r="I52" s="197"/>
      <c r="J52" s="143"/>
      <c r="K52" s="144"/>
      <c r="L52" s="442"/>
      <c r="M52" s="443"/>
    </row>
    <row r="53" spans="1:13" ht="13.5" thickBot="1">
      <c r="A53" s="783"/>
      <c r="B53" s="784"/>
      <c r="C53" s="151">
        <f>C52/(24*60)</f>
        <v>9.0972222222222218E-2</v>
      </c>
      <c r="D53" s="151">
        <f>D52/(24*60*G4)</f>
        <v>5.0289351851851849E-2</v>
      </c>
      <c r="E53" s="152">
        <f>E52/(G4*24)</f>
        <v>5.0289351851851856E-2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+D34+'23'!J56</f>
        <v>19217</v>
      </c>
      <c r="K56" s="206">
        <f>J56/(J40+J56/1000)/1000</f>
        <v>1.4125348594815589E-2</v>
      </c>
    </row>
    <row r="57" spans="1:13">
      <c r="A57" s="181"/>
      <c r="I57" s="204" t="s">
        <v>92</v>
      </c>
      <c r="J57" s="205">
        <f>+E34+'23'!J57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I7:I13"/>
    <mergeCell ref="A15:A23"/>
    <mergeCell ref="I15:I22"/>
    <mergeCell ref="A34:B34"/>
    <mergeCell ref="A7:A14"/>
    <mergeCell ref="L35:M35"/>
    <mergeCell ref="A37:B37"/>
    <mergeCell ref="A38:B38"/>
    <mergeCell ref="A24:A32"/>
    <mergeCell ref="I24:I31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R61"/>
  <sheetViews>
    <sheetView zoomScale="80" zoomScaleNormal="80" workbookViewId="0">
      <selection activeCell="A7" sqref="A7:B3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1.7109375" style="154" bestFit="1" customWidth="1"/>
    <col min="11" max="11" width="12.5703125" style="154" bestFit="1" customWidth="1"/>
    <col min="12" max="12" width="8.28515625" style="154" customWidth="1"/>
    <col min="13" max="13" width="16.28515625" style="154" customWidth="1"/>
    <col min="14" max="16384" width="9.140625" style="154"/>
  </cols>
  <sheetData>
    <row r="1" spans="1:18" ht="15.75">
      <c r="A1" s="153"/>
    </row>
    <row r="2" spans="1:18" ht="15.75">
      <c r="A2" s="153" t="s">
        <v>175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23</v>
      </c>
      <c r="H4" s="159" t="str">
        <f>+'1'!H4</f>
        <v>.06.24</v>
      </c>
    </row>
    <row r="5" spans="1:18" ht="13.5" thickBot="1">
      <c r="C5" s="160"/>
      <c r="D5" s="160"/>
    </row>
    <row r="6" spans="1:18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422+418+379</f>
        <v>1219</v>
      </c>
    </row>
    <row r="7" spans="1:18" ht="13.5" customHeight="1" thickBot="1">
      <c r="A7" s="789" t="s">
        <v>417</v>
      </c>
      <c r="B7" s="220" t="s">
        <v>658</v>
      </c>
      <c r="C7" s="221">
        <v>19077</v>
      </c>
      <c r="D7" s="222">
        <v>1390</v>
      </c>
      <c r="E7" s="223"/>
      <c r="F7" s="233">
        <v>4</v>
      </c>
      <c r="G7" s="234" t="s">
        <v>13</v>
      </c>
      <c r="H7" s="235" t="s">
        <v>467</v>
      </c>
      <c r="I7" s="792" t="s">
        <v>663</v>
      </c>
      <c r="J7" s="219" t="str">
        <f>+'22'!J7</f>
        <v>TW 35,5 RC HW</v>
      </c>
      <c r="K7" s="243"/>
      <c r="L7" s="247"/>
      <c r="M7" s="122">
        <f>+K7+'22'!M7+L7</f>
        <v>65500</v>
      </c>
    </row>
    <row r="8" spans="1:18" ht="13.5" thickBot="1">
      <c r="A8" s="790"/>
      <c r="B8" s="220"/>
      <c r="C8" s="221"/>
      <c r="D8" s="222"/>
      <c r="E8" s="224"/>
      <c r="F8" s="236">
        <v>6</v>
      </c>
      <c r="G8" s="577" t="s">
        <v>13</v>
      </c>
      <c r="H8" s="235" t="s">
        <v>419</v>
      </c>
      <c r="I8" s="793"/>
      <c r="J8" s="219" t="str">
        <f>+'22'!J8</f>
        <v>TW 34 RC HW</v>
      </c>
      <c r="K8" s="244"/>
      <c r="L8" s="244"/>
      <c r="M8" s="122">
        <f>+K8+'22'!M8+L8</f>
        <v>23452</v>
      </c>
      <c r="N8" s="154">
        <v>475</v>
      </c>
      <c r="O8" s="154">
        <f>+N8-N8*0.12</f>
        <v>418</v>
      </c>
      <c r="P8" s="154">
        <f>360+50</f>
        <v>410</v>
      </c>
      <c r="Q8" s="154">
        <f>+N8*P8</f>
        <v>194750</v>
      </c>
      <c r="R8" s="154">
        <f>+O8*P8</f>
        <v>171380</v>
      </c>
    </row>
    <row r="9" spans="1:18" ht="13.5" thickBot="1">
      <c r="A9" s="790"/>
      <c r="B9" s="220"/>
      <c r="C9" s="221"/>
      <c r="D9" s="222"/>
      <c r="E9" s="225"/>
      <c r="F9" s="233">
        <v>8</v>
      </c>
      <c r="G9" s="577" t="s">
        <v>13</v>
      </c>
      <c r="H9" s="238" t="s">
        <v>226</v>
      </c>
      <c r="I9" s="793"/>
      <c r="J9" s="219" t="str">
        <f>+'22'!J9</f>
        <v>KTW 17 RC HW</v>
      </c>
      <c r="K9" s="244"/>
      <c r="L9" s="244"/>
      <c r="M9" s="122">
        <f>+K9+'22'!M9+L9</f>
        <v>17635</v>
      </c>
      <c r="N9" s="154">
        <v>485</v>
      </c>
      <c r="O9" s="154">
        <f>+N9-N9*0.12</f>
        <v>426.8</v>
      </c>
      <c r="P9" s="154">
        <f>10+60</f>
        <v>70</v>
      </c>
      <c r="Q9" s="154">
        <f>+N9*P9</f>
        <v>33950</v>
      </c>
      <c r="R9" s="154">
        <f>+O9*P9</f>
        <v>29876</v>
      </c>
    </row>
    <row r="10" spans="1:18" ht="13.5" thickBot="1">
      <c r="A10" s="790"/>
      <c r="B10" s="220"/>
      <c r="C10" s="221"/>
      <c r="D10" s="222"/>
      <c r="E10" s="224"/>
      <c r="F10" s="233"/>
      <c r="G10" s="577"/>
      <c r="H10" s="238" t="s">
        <v>660</v>
      </c>
      <c r="I10" s="793"/>
      <c r="J10" s="219" t="str">
        <f>+'22'!J10</f>
        <v>TW 31,5 RC HW</v>
      </c>
      <c r="K10" s="244"/>
      <c r="L10" s="244"/>
      <c r="M10" s="122">
        <f>+K10+'22'!M10+L10</f>
        <v>33149</v>
      </c>
      <c r="P10" s="154">
        <f>SUM(P8:P9)</f>
        <v>480</v>
      </c>
      <c r="Q10" s="154">
        <f t="shared" ref="Q10:R10" si="0">SUM(Q8:Q9)</f>
        <v>228700</v>
      </c>
      <c r="R10" s="154">
        <f t="shared" si="0"/>
        <v>201256</v>
      </c>
    </row>
    <row r="11" spans="1:18" ht="13.5" thickBot="1">
      <c r="A11" s="790"/>
      <c r="B11" s="220"/>
      <c r="C11" s="221"/>
      <c r="D11" s="222"/>
      <c r="E11" s="224"/>
      <c r="F11" s="233"/>
      <c r="G11" s="237"/>
      <c r="H11" s="238"/>
      <c r="I11" s="793"/>
      <c r="J11" s="219" t="str">
        <f>+'22'!J11</f>
        <v>N 18 RC BR</v>
      </c>
      <c r="K11" s="244"/>
      <c r="L11" s="244"/>
      <c r="M11" s="122">
        <f>+K11+'22'!M11+L11</f>
        <v>18436</v>
      </c>
      <c r="Q11" s="154">
        <f>+Q10/P10</f>
        <v>476.45833333333331</v>
      </c>
      <c r="R11" s="154">
        <f>+R10/P10</f>
        <v>419.28333333333336</v>
      </c>
    </row>
    <row r="12" spans="1:18" ht="13.5" thickBot="1">
      <c r="A12" s="790"/>
      <c r="B12" s="220"/>
      <c r="C12" s="221"/>
      <c r="D12" s="222"/>
      <c r="E12" s="224"/>
      <c r="F12" s="233"/>
      <c r="G12" s="237"/>
      <c r="H12" s="238"/>
      <c r="I12" s="793"/>
      <c r="J12" s="219" t="str">
        <f>+'22'!J12</f>
        <v>N 15,5 RC BR</v>
      </c>
      <c r="K12" s="244"/>
      <c r="L12" s="244"/>
      <c r="M12" s="122">
        <f>+K12+'22'!M12+L12</f>
        <v>268930</v>
      </c>
    </row>
    <row r="13" spans="1:18" ht="13.5" thickBot="1">
      <c r="A13" s="790"/>
      <c r="B13" s="220"/>
      <c r="C13" s="221"/>
      <c r="D13" s="221"/>
      <c r="E13" s="224"/>
      <c r="F13" s="233"/>
      <c r="G13" s="237"/>
      <c r="H13" s="238"/>
      <c r="I13" s="794"/>
      <c r="J13" s="219" t="str">
        <f>+'22'!J13</f>
        <v>N 16 RC BR</v>
      </c>
      <c r="K13" s="244"/>
      <c r="L13" s="244"/>
      <c r="M13" s="122">
        <f>+K13+'22'!M13+L13</f>
        <v>19427</v>
      </c>
    </row>
    <row r="14" spans="1:18" ht="13.5" thickBot="1">
      <c r="A14" s="791"/>
      <c r="B14" s="170" t="s">
        <v>3</v>
      </c>
      <c r="C14" s="104">
        <f>SUM(C7:C13)</f>
        <v>19077</v>
      </c>
      <c r="D14" s="116">
        <f>SUM(D7:D13)</f>
        <v>1390</v>
      </c>
      <c r="E14" s="117">
        <f>SUM(E5:E13)</f>
        <v>0</v>
      </c>
      <c r="F14" s="107">
        <f>SUM(F6:F13)</f>
        <v>18</v>
      </c>
      <c r="G14" s="164"/>
      <c r="H14" s="171"/>
      <c r="I14" s="172"/>
      <c r="J14" s="219" t="str">
        <f>+'22'!J14</f>
        <v>N 16,5 RC BR</v>
      </c>
      <c r="K14" s="244"/>
      <c r="L14" s="244"/>
      <c r="M14" s="122">
        <f>+K14+'22'!M14+L14</f>
        <v>7890</v>
      </c>
    </row>
    <row r="15" spans="1:18" ht="13.5" customHeight="1" thickBot="1">
      <c r="A15" s="789" t="s">
        <v>418</v>
      </c>
      <c r="B15" s="170"/>
      <c r="C15" s="118">
        <f>C14/($C$23+$D$23+$E$23)</f>
        <v>0.8541302887844191</v>
      </c>
      <c r="D15" s="119">
        <f>D14/($C$23+$D$23+$E$23)</f>
        <v>6.2234161629729126E-2</v>
      </c>
      <c r="E15" s="120">
        <f>E14/($C$23+$D$23+$E$23)</f>
        <v>0</v>
      </c>
      <c r="F15" s="233"/>
      <c r="G15" s="234" t="s">
        <v>13</v>
      </c>
      <c r="H15" s="235" t="s">
        <v>397</v>
      </c>
      <c r="I15" s="792" t="s">
        <v>663</v>
      </c>
      <c r="J15" s="219" t="str">
        <f>+'22'!J15</f>
        <v>N 17 RC BR</v>
      </c>
      <c r="K15" s="244"/>
      <c r="L15" s="244"/>
      <c r="M15" s="122">
        <f>+K15+'22'!M15+L15</f>
        <v>87968</v>
      </c>
    </row>
    <row r="16" spans="1:18" ht="13.5" thickBot="1">
      <c r="A16" s="795"/>
      <c r="B16" s="220" t="s">
        <v>658</v>
      </c>
      <c r="C16" s="227">
        <v>22335</v>
      </c>
      <c r="D16" s="228"/>
      <c r="E16" s="229"/>
      <c r="F16" s="236">
        <v>3</v>
      </c>
      <c r="G16" s="577" t="s">
        <v>13</v>
      </c>
      <c r="H16" s="235" t="s">
        <v>396</v>
      </c>
      <c r="I16" s="793"/>
      <c r="J16" s="219" t="str">
        <f>+'22'!J16</f>
        <v>N 19 RC BR</v>
      </c>
      <c r="K16" s="244"/>
      <c r="L16" s="234"/>
      <c r="M16" s="122">
        <f>+K16+'22'!M16+L16</f>
        <v>117363</v>
      </c>
    </row>
    <row r="17" spans="1:14" ht="13.5" thickBot="1">
      <c r="A17" s="795"/>
      <c r="B17" s="220"/>
      <c r="C17" s="221"/>
      <c r="D17" s="222"/>
      <c r="E17" s="230"/>
      <c r="F17" s="233">
        <v>2</v>
      </c>
      <c r="G17" s="577" t="s">
        <v>13</v>
      </c>
      <c r="H17" s="238" t="s">
        <v>226</v>
      </c>
      <c r="I17" s="793"/>
      <c r="J17" s="219" t="str">
        <f>+'22'!J17</f>
        <v>N 20 RC BR</v>
      </c>
      <c r="K17" s="244"/>
      <c r="L17" s="234"/>
      <c r="M17" s="122">
        <f>+K17+'22'!M17+L17</f>
        <v>49672</v>
      </c>
    </row>
    <row r="18" spans="1:14" ht="13.5" thickBot="1">
      <c r="A18" s="795"/>
      <c r="B18" s="220"/>
      <c r="C18" s="221"/>
      <c r="D18" s="222"/>
      <c r="E18" s="230"/>
      <c r="F18" s="233"/>
      <c r="G18" s="577"/>
      <c r="H18" s="238" t="s">
        <v>660</v>
      </c>
      <c r="I18" s="793"/>
      <c r="J18" s="219" t="str">
        <f>+'22'!J18</f>
        <v>N 17,5 RC BR</v>
      </c>
      <c r="K18" s="244"/>
      <c r="L18" s="244"/>
      <c r="M18" s="122">
        <f>+K18+'22'!M18+L18</f>
        <v>74908</v>
      </c>
    </row>
    <row r="19" spans="1:14" ht="13.5" thickBot="1">
      <c r="A19" s="795"/>
      <c r="B19" s="220"/>
      <c r="C19" s="221"/>
      <c r="D19" s="222"/>
      <c r="E19" s="230"/>
      <c r="F19" s="240"/>
      <c r="G19" s="237"/>
      <c r="H19" s="238"/>
      <c r="I19" s="793"/>
      <c r="J19" s="219" t="str">
        <f>+'22'!J19</f>
        <v>TW 19 RC BR</v>
      </c>
      <c r="K19" s="244"/>
      <c r="L19" s="244"/>
      <c r="M19" s="122">
        <f>+K19+'22'!M19+L19</f>
        <v>64493</v>
      </c>
    </row>
    <row r="20" spans="1:14" ht="13.5" thickBot="1">
      <c r="A20" s="795"/>
      <c r="B20" s="220"/>
      <c r="C20" s="221"/>
      <c r="D20" s="222"/>
      <c r="E20" s="230"/>
      <c r="F20" s="233"/>
      <c r="G20" s="237"/>
      <c r="H20" s="238"/>
      <c r="I20" s="793"/>
      <c r="J20" s="219" t="str">
        <f>+'22'!J20</f>
        <v>TW 21 RC BR</v>
      </c>
      <c r="K20" s="244"/>
      <c r="L20" s="245"/>
      <c r="M20" s="122">
        <f>+K20+'22'!M20+L20</f>
        <v>15738</v>
      </c>
    </row>
    <row r="21" spans="1:14" ht="13.5" thickBot="1">
      <c r="A21" s="795"/>
      <c r="B21" s="220"/>
      <c r="C21" s="221"/>
      <c r="D21" s="222"/>
      <c r="E21" s="230"/>
      <c r="F21" s="236"/>
      <c r="G21" s="237"/>
      <c r="H21" s="238"/>
      <c r="I21" s="793"/>
      <c r="J21" s="219" t="str">
        <f>+'22'!J21</f>
        <v>N 25 RC BR</v>
      </c>
      <c r="K21" s="244"/>
      <c r="L21" s="244"/>
      <c r="M21" s="122">
        <f>+K21+'22'!M21+L21</f>
        <v>45618</v>
      </c>
    </row>
    <row r="22" spans="1:14" ht="13.5" thickBot="1">
      <c r="A22" s="795"/>
      <c r="B22" s="220"/>
      <c r="C22" s="221"/>
      <c r="D22" s="222"/>
      <c r="E22" s="230"/>
      <c r="F22" s="241"/>
      <c r="G22" s="237"/>
      <c r="H22" s="238"/>
      <c r="I22" s="794"/>
      <c r="J22" s="219" t="str">
        <f>+'22'!J22</f>
        <v>TW 36 RC BR</v>
      </c>
      <c r="K22" s="244"/>
      <c r="L22" s="244"/>
      <c r="M22" s="122">
        <f>+K22+'22'!M22+L22</f>
        <v>98281</v>
      </c>
    </row>
    <row r="23" spans="1:14" ht="13.5" thickBot="1">
      <c r="A23" s="796"/>
      <c r="B23" s="170" t="s">
        <v>3</v>
      </c>
      <c r="C23" s="105">
        <f>SUM(C16:C22)</f>
        <v>22335</v>
      </c>
      <c r="D23" s="116">
        <f>SUM(D16:D22)</f>
        <v>0</v>
      </c>
      <c r="E23" s="117">
        <f>SUM(E18:E22)</f>
        <v>0</v>
      </c>
      <c r="F23" s="107">
        <f>SUM(F15:F22)</f>
        <v>5</v>
      </c>
      <c r="G23" s="164"/>
      <c r="H23" s="171"/>
      <c r="I23" s="174"/>
      <c r="J23" s="219" t="str">
        <f>+'22'!J23</f>
        <v>TW 37,5 RC BR</v>
      </c>
      <c r="K23" s="244"/>
      <c r="L23" s="244"/>
      <c r="M23" s="122">
        <f>+K23+'22'!M23+L23</f>
        <v>73781</v>
      </c>
    </row>
    <row r="24" spans="1:14" ht="13.5" customHeight="1" thickBot="1">
      <c r="A24" s="789" t="s">
        <v>416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3"/>
      <c r="G24" s="234" t="s">
        <v>13</v>
      </c>
      <c r="H24" s="235" t="s">
        <v>397</v>
      </c>
      <c r="I24" s="792" t="s">
        <v>662</v>
      </c>
      <c r="J24" s="219" t="str">
        <f>+'22'!J24</f>
        <v>TW 38 RC BR</v>
      </c>
      <c r="K24" s="244"/>
      <c r="L24" s="244"/>
      <c r="M24" s="122">
        <f>+K24+'22'!M24+L24</f>
        <v>60216</v>
      </c>
    </row>
    <row r="25" spans="1:14" ht="13.5" thickBot="1">
      <c r="A25" s="797"/>
      <c r="B25" s="220" t="s">
        <v>658</v>
      </c>
      <c r="C25" s="231">
        <f>476+758+19894</f>
        <v>21128</v>
      </c>
      <c r="D25" s="222"/>
      <c r="E25" s="230"/>
      <c r="F25" s="236">
        <v>5</v>
      </c>
      <c r="G25" s="577" t="s">
        <v>13</v>
      </c>
      <c r="H25" s="235" t="s">
        <v>419</v>
      </c>
      <c r="I25" s="793"/>
      <c r="J25" s="219" t="str">
        <f>+'22'!J25</f>
        <v>TW 35 RC BR</v>
      </c>
      <c r="K25" s="244"/>
      <c r="L25" s="244"/>
      <c r="M25" s="122">
        <f>+K25+'22'!M25+L25</f>
        <v>69433</v>
      </c>
    </row>
    <row r="26" spans="1:14" ht="13.5" thickBot="1">
      <c r="A26" s="797"/>
      <c r="B26" s="220" t="s">
        <v>664</v>
      </c>
      <c r="C26" s="231">
        <v>1296</v>
      </c>
      <c r="D26" s="222"/>
      <c r="E26" s="232"/>
      <c r="F26" s="233">
        <v>2</v>
      </c>
      <c r="G26" s="577" t="s">
        <v>13</v>
      </c>
      <c r="H26" s="238" t="s">
        <v>226</v>
      </c>
      <c r="I26" s="793"/>
      <c r="J26" s="219" t="str">
        <f>+'22'!J26</f>
        <v>TW 34 RC BR</v>
      </c>
      <c r="K26" s="244">
        <f>+C7+C16+C25</f>
        <v>62540</v>
      </c>
      <c r="L26" s="244"/>
      <c r="M26" s="122">
        <f>+K26+'22'!M26+L26</f>
        <v>68797</v>
      </c>
    </row>
    <row r="27" spans="1:14" ht="13.5" thickBot="1">
      <c r="A27" s="797"/>
      <c r="B27" s="220"/>
      <c r="C27" s="221"/>
      <c r="D27" s="222"/>
      <c r="E27" s="230"/>
      <c r="F27" s="233"/>
      <c r="G27" s="577"/>
      <c r="H27" s="238" t="s">
        <v>660</v>
      </c>
      <c r="I27" s="793"/>
      <c r="J27" s="219" t="s">
        <v>664</v>
      </c>
      <c r="K27" s="244">
        <f>+C26</f>
        <v>1296</v>
      </c>
      <c r="L27" s="244"/>
      <c r="M27" s="122">
        <f>+K27+'22'!M27+L27</f>
        <v>1296</v>
      </c>
    </row>
    <row r="28" spans="1:14" ht="13.5" thickBot="1">
      <c r="A28" s="797"/>
      <c r="B28" s="220"/>
      <c r="C28" s="221"/>
      <c r="D28" s="222"/>
      <c r="E28" s="230"/>
      <c r="F28" s="236">
        <v>5</v>
      </c>
      <c r="G28" s="237" t="s">
        <v>13</v>
      </c>
      <c r="H28" s="238" t="s">
        <v>661</v>
      </c>
      <c r="I28" s="793"/>
      <c r="J28" s="219">
        <f>+'22'!J28</f>
        <v>0</v>
      </c>
      <c r="K28" s="244"/>
      <c r="L28" s="244"/>
      <c r="M28" s="122">
        <f>+K28+'22'!M28+L28</f>
        <v>0</v>
      </c>
    </row>
    <row r="29" spans="1:14" ht="13.5" thickBot="1">
      <c r="A29" s="797"/>
      <c r="B29" s="220"/>
      <c r="C29" s="221"/>
      <c r="D29" s="222"/>
      <c r="E29" s="230"/>
      <c r="F29" s="241"/>
      <c r="G29" s="237"/>
      <c r="H29" s="238"/>
      <c r="I29" s="793"/>
      <c r="J29" s="219">
        <f>+'22'!J29</f>
        <v>0</v>
      </c>
      <c r="K29" s="244"/>
      <c r="L29" s="244"/>
      <c r="M29" s="122">
        <f>+K29+'22'!M29+L29</f>
        <v>0</v>
      </c>
    </row>
    <row r="30" spans="1:14" ht="13.5" thickBot="1">
      <c r="A30" s="797"/>
      <c r="B30" s="220"/>
      <c r="C30" s="231"/>
      <c r="D30" s="222"/>
      <c r="E30" s="230"/>
      <c r="F30" s="241"/>
      <c r="G30" s="237"/>
      <c r="H30" s="238"/>
      <c r="I30" s="793"/>
      <c r="J30" s="219">
        <f>+'22'!J30</f>
        <v>0</v>
      </c>
      <c r="K30" s="244"/>
      <c r="L30" s="244"/>
      <c r="M30" s="122">
        <f>+K30+'22'!M30+L30</f>
        <v>0</v>
      </c>
      <c r="N30" s="160"/>
    </row>
    <row r="31" spans="1:14" ht="13.5" thickBot="1">
      <c r="A31" s="797"/>
      <c r="B31" s="220"/>
      <c r="C31" s="231"/>
      <c r="D31" s="222"/>
      <c r="E31" s="230"/>
      <c r="F31" s="241"/>
      <c r="G31" s="242"/>
      <c r="H31" s="239"/>
      <c r="I31" s="794"/>
      <c r="J31" s="219">
        <f>+'22'!J31</f>
        <v>0</v>
      </c>
      <c r="K31" s="244"/>
      <c r="L31" s="244"/>
      <c r="M31" s="122">
        <f>+K31+'22'!M31+L31</f>
        <v>0</v>
      </c>
    </row>
    <row r="32" spans="1:14" ht="13.5" thickBot="1">
      <c r="A32" s="798"/>
      <c r="B32" s="170" t="s">
        <v>3</v>
      </c>
      <c r="C32" s="104">
        <f>SUM(C25:C31)</f>
        <v>22424</v>
      </c>
      <c r="D32" s="105">
        <f>SUM(D25:D31)</f>
        <v>0</v>
      </c>
      <c r="E32" s="106">
        <f>SUM(E25:E31)</f>
        <v>0</v>
      </c>
      <c r="F32" s="107">
        <f>SUM(F24:F31)</f>
        <v>12</v>
      </c>
      <c r="G32" s="176"/>
      <c r="H32" s="177"/>
      <c r="I32" s="174"/>
      <c r="J32" s="219">
        <f>+'22'!J32</f>
        <v>0</v>
      </c>
      <c r="K32" s="244"/>
      <c r="L32" s="248"/>
      <c r="M32" s="122">
        <f>+K32+'22'!M32+L32</f>
        <v>0</v>
      </c>
    </row>
    <row r="33" spans="1:14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85" t="s">
        <v>60</v>
      </c>
      <c r="B34" s="786"/>
      <c r="C34" s="112">
        <f>C14+C23+C32</f>
        <v>63836</v>
      </c>
      <c r="D34" s="112">
        <f>D14+D23+D32</f>
        <v>1390</v>
      </c>
      <c r="E34" s="112">
        <f>E14+E23+E32</f>
        <v>0</v>
      </c>
      <c r="F34" s="113">
        <f>F14+F23+F32</f>
        <v>35</v>
      </c>
      <c r="H34" s="183"/>
      <c r="I34" s="183"/>
      <c r="J34" s="128" t="s">
        <v>29</v>
      </c>
      <c r="K34" s="129">
        <f>SUM(K7:K32)</f>
        <v>63836</v>
      </c>
      <c r="L34" s="217">
        <f>SUM(L7:L32)</f>
        <v>0</v>
      </c>
      <c r="M34" s="125">
        <f>SUM(M7:M32)</f>
        <v>1281983</v>
      </c>
      <c r="N34" s="160"/>
    </row>
    <row r="35" spans="1:14" ht="13.5" thickBot="1">
      <c r="A35" s="184"/>
      <c r="B35" s="185"/>
      <c r="C35" s="109">
        <f>C34/($C$34+$D$34+$E$34)</f>
        <v>0.97868947965535213</v>
      </c>
      <c r="D35" s="109">
        <f>D34/($C$34+$D$34+$E$34)</f>
        <v>2.1310520344647841E-2</v>
      </c>
      <c r="E35" s="114">
        <f>E34/($C$34+$D$34+$E$34)</f>
        <v>0</v>
      </c>
      <c r="K35" s="160"/>
      <c r="L35" s="776" t="s">
        <v>186</v>
      </c>
      <c r="M35" s="776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787" t="s">
        <v>61</v>
      </c>
      <c r="B37" s="788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(34*1370+33.5*70)/1440*G42*3.4*1440/1000000</f>
        <v>69.603368694444441</v>
      </c>
      <c r="J37" s="130">
        <f>+I37+'22'!J37</f>
        <v>1451.5038887340806</v>
      </c>
      <c r="K37" s="131" t="s">
        <v>66</v>
      </c>
      <c r="L37" s="433"/>
      <c r="M37" s="434"/>
      <c r="N37" s="555">
        <f>+I38-N38</f>
        <v>62.695999999999991</v>
      </c>
    </row>
    <row r="38" spans="1:14" ht="17.45" customHeight="1">
      <c r="A38" s="781" t="s">
        <v>13</v>
      </c>
      <c r="B38" s="782"/>
      <c r="C38" s="169">
        <f>SUMIF($G$7:$G$31,"Process",$F$7:$F$31)</f>
        <v>35</v>
      </c>
      <c r="D38" s="123">
        <f>+C38+'22'!D38</f>
        <v>1055</v>
      </c>
      <c r="E38" s="148">
        <f t="shared" ref="E38:E51" si="1">D38/60</f>
        <v>17.583333333333332</v>
      </c>
      <c r="F38" s="375">
        <v>475</v>
      </c>
      <c r="G38" s="375">
        <f t="shared" ref="G38:G39" si="2">+F38-F38*0.12</f>
        <v>418</v>
      </c>
      <c r="H38" s="192" t="s">
        <v>67</v>
      </c>
      <c r="I38" s="554">
        <f>21.841+22.403+22.653</f>
        <v>66.896999999999991</v>
      </c>
      <c r="J38" s="132">
        <f>+I38+'22'!J38</f>
        <v>1319.9320000000002</v>
      </c>
      <c r="K38" s="133" t="s">
        <v>66</v>
      </c>
      <c r="L38" s="435"/>
      <c r="M38" s="436"/>
      <c r="N38" s="154">
        <f>1.548+2.653</f>
        <v>4.2010000000000005</v>
      </c>
    </row>
    <row r="39" spans="1:14" ht="17.45" customHeight="1">
      <c r="A39" s="777" t="s">
        <v>14</v>
      </c>
      <c r="B39" s="778"/>
      <c r="C39" s="169">
        <f>SUMIF($G$7:$G$31,"Cleaning",$F$7:$F$31)</f>
        <v>0</v>
      </c>
      <c r="D39" s="123">
        <f>+C39+'22'!D39</f>
        <v>0</v>
      </c>
      <c r="E39" s="148">
        <f t="shared" si="1"/>
        <v>0</v>
      </c>
      <c r="F39" s="375">
        <v>475</v>
      </c>
      <c r="G39" s="375">
        <f t="shared" si="2"/>
        <v>418</v>
      </c>
      <c r="H39" s="192" t="s">
        <v>68</v>
      </c>
      <c r="I39" s="147"/>
      <c r="J39" s="134">
        <f>J37/G4</f>
        <v>63.108864727568722</v>
      </c>
      <c r="K39" s="135" t="s">
        <v>66</v>
      </c>
      <c r="L39" s="435"/>
      <c r="M39" s="436"/>
    </row>
    <row r="40" spans="1:14" ht="17.45" customHeight="1">
      <c r="A40" s="777" t="s">
        <v>69</v>
      </c>
      <c r="B40" s="778"/>
      <c r="C40" s="169">
        <f>SUMIF($G$7:$G$31,"Mechanical",$F$7:$F$31)</f>
        <v>0</v>
      </c>
      <c r="D40" s="123">
        <f>+C40+'22'!D40</f>
        <v>82</v>
      </c>
      <c r="E40" s="148">
        <f t="shared" si="1"/>
        <v>1.3666666666666667</v>
      </c>
      <c r="F40" s="375">
        <v>476.45833333333331</v>
      </c>
      <c r="G40" s="375">
        <v>419.28333333333336</v>
      </c>
      <c r="H40" s="192" t="s">
        <v>70</v>
      </c>
      <c r="I40" s="123">
        <f>(K34+L34)/1000</f>
        <v>63.835999999999999</v>
      </c>
      <c r="J40" s="136">
        <f>+I40+'22'!J40</f>
        <v>1281.9829999999997</v>
      </c>
      <c r="K40" s="135" t="s">
        <v>66</v>
      </c>
      <c r="L40" s="435"/>
      <c r="M40" s="436"/>
    </row>
    <row r="41" spans="1:14" ht="17.45" customHeight="1">
      <c r="A41" s="777" t="s">
        <v>71</v>
      </c>
      <c r="B41" s="778"/>
      <c r="C41" s="169">
        <f>SUMIF($G$7:$G$31,"Electrical",$F$7:$F$31)</f>
        <v>0</v>
      </c>
      <c r="D41" s="123">
        <f>+C41+'22'!D41</f>
        <v>115</v>
      </c>
      <c r="E41" s="148">
        <f t="shared" si="1"/>
        <v>1.9166666666666667</v>
      </c>
      <c r="F41" s="375"/>
      <c r="G41" s="375"/>
      <c r="H41" s="192" t="s">
        <v>72</v>
      </c>
      <c r="I41" s="147"/>
      <c r="J41" s="134">
        <f>J40/G4</f>
        <v>55.738391304347815</v>
      </c>
      <c r="K41" s="135" t="s">
        <v>66</v>
      </c>
      <c r="L41" s="435"/>
      <c r="M41" s="436"/>
    </row>
    <row r="42" spans="1:14" ht="17.45" customHeight="1">
      <c r="A42" s="777" t="s">
        <v>17</v>
      </c>
      <c r="B42" s="778"/>
      <c r="C42" s="169">
        <f>SUMIF($G$7:$G$31,"Instrument",$F$7:$F$31)</f>
        <v>0</v>
      </c>
      <c r="D42" s="123">
        <f>+C42+'22'!D42</f>
        <v>0</v>
      </c>
      <c r="E42" s="148">
        <f t="shared" si="1"/>
        <v>0</v>
      </c>
      <c r="F42" s="375">
        <f>+(F38*480+F39*480+F40*480)/1440</f>
        <v>475.48611111111109</v>
      </c>
      <c r="G42" s="375">
        <f>+(G38*480+G39*480+G40*480)/1440</f>
        <v>418.42777777777781</v>
      </c>
      <c r="H42" s="192" t="s">
        <v>73</v>
      </c>
      <c r="I42" s="251" t="s">
        <v>663</v>
      </c>
      <c r="J42" s="137"/>
      <c r="K42" s="135" t="s">
        <v>74</v>
      </c>
      <c r="L42" s="435"/>
      <c r="M42" s="436"/>
    </row>
    <row r="43" spans="1:14" ht="17.45" customHeight="1">
      <c r="A43" s="777" t="s">
        <v>201</v>
      </c>
      <c r="B43" s="778"/>
      <c r="C43" s="169">
        <f>SUMIF($G$7:$G$31,"Change Grade",$F$7:$F$31)</f>
        <v>0</v>
      </c>
      <c r="D43" s="123">
        <f>+C43+'22'!D43</f>
        <v>0</v>
      </c>
      <c r="E43" s="148">
        <f t="shared" si="1"/>
        <v>0</v>
      </c>
      <c r="F43" s="375"/>
      <c r="G43" s="376"/>
      <c r="H43" s="193" t="s">
        <v>76</v>
      </c>
      <c r="I43" s="123">
        <f>+Report1!AH31</f>
        <v>139.11099999999999</v>
      </c>
      <c r="J43" s="138">
        <f>+I43+'22'!J43</f>
        <v>2651.1769999999997</v>
      </c>
      <c r="K43" s="135" t="s">
        <v>66</v>
      </c>
      <c r="L43" s="437">
        <f>+Report1!AN31</f>
        <v>19.5</v>
      </c>
      <c r="M43" s="438">
        <f>+L43+'22'!M43</f>
        <v>390.7999999999999</v>
      </c>
    </row>
    <row r="44" spans="1:14" ht="17.45" customHeight="1">
      <c r="A44" s="777" t="s">
        <v>18</v>
      </c>
      <c r="B44" s="778"/>
      <c r="C44" s="169">
        <f>SUMIF($G$7:$G$31,"PLN",$F$7:$F$31)</f>
        <v>0</v>
      </c>
      <c r="D44" s="123">
        <f>+C44+'22'!D44</f>
        <v>0</v>
      </c>
      <c r="E44" s="148">
        <f t="shared" si="1"/>
        <v>0</v>
      </c>
      <c r="F44" s="375"/>
      <c r="G44" s="376"/>
      <c r="H44" s="193" t="s">
        <v>77</v>
      </c>
      <c r="I44" s="123">
        <f>I43/I38</f>
        <v>2.0794803952344649</v>
      </c>
      <c r="J44" s="139">
        <f>J43/J38</f>
        <v>2.0085708960764639</v>
      </c>
      <c r="K44" s="135" t="s">
        <v>66</v>
      </c>
      <c r="L44" s="439">
        <f>+L43/I38</f>
        <v>0.29149289205793988</v>
      </c>
      <c r="M44" s="440">
        <f>+M43/J38</f>
        <v>0.29607585845331413</v>
      </c>
    </row>
    <row r="45" spans="1:14" ht="17.45" customHeight="1">
      <c r="A45" s="777" t="s">
        <v>19</v>
      </c>
      <c r="B45" s="778"/>
      <c r="C45" s="169">
        <f>SUMIF($G$7:$G$31,"Boiler",$F$7:$F$31)</f>
        <v>0</v>
      </c>
      <c r="D45" s="123">
        <f>+C45+'22'!D45</f>
        <v>0</v>
      </c>
      <c r="E45" s="148">
        <f t="shared" si="1"/>
        <v>0</v>
      </c>
      <c r="F45" s="375"/>
      <c r="G45" s="378"/>
      <c r="H45" s="193" t="s">
        <v>78</v>
      </c>
      <c r="I45" s="123">
        <f>I43/I40</f>
        <v>2.1791935584936399</v>
      </c>
      <c r="J45" s="139">
        <f>J43/J40</f>
        <v>2.0680282031821018</v>
      </c>
      <c r="K45" s="135" t="s">
        <v>66</v>
      </c>
      <c r="L45" s="439">
        <f>+L43/I40</f>
        <v>0.30547026756062412</v>
      </c>
      <c r="M45" s="440">
        <f>+M43/J40</f>
        <v>0.3048402357909582</v>
      </c>
    </row>
    <row r="46" spans="1:14" ht="17.45" customHeight="1">
      <c r="A46" s="777" t="s">
        <v>79</v>
      </c>
      <c r="B46" s="778"/>
      <c r="C46" s="169">
        <f>SUMIF($G$7:$G$31,"Gas",$F$7:$F$31)</f>
        <v>0</v>
      </c>
      <c r="D46" s="123">
        <f>+C46+'22'!D46</f>
        <v>0</v>
      </c>
      <c r="E46" s="148">
        <f t="shared" si="1"/>
        <v>0</v>
      </c>
      <c r="F46" s="375"/>
      <c r="G46" s="376"/>
      <c r="H46" s="193" t="s">
        <v>80</v>
      </c>
      <c r="I46" s="145">
        <f>+SUMIF(Listrik!AC30,"&gt;0")</f>
        <v>32669.650000000303</v>
      </c>
      <c r="J46" s="140">
        <f>+I46+'22'!J46</f>
        <v>804387.92999999865</v>
      </c>
      <c r="K46" s="135" t="s">
        <v>81</v>
      </c>
      <c r="L46" s="439">
        <f>+Listrik!AF30</f>
        <v>30551</v>
      </c>
      <c r="M46" s="441">
        <f>+L46+'22'!M46</f>
        <v>618646</v>
      </c>
    </row>
    <row r="47" spans="1:14" ht="17.45" customHeight="1">
      <c r="A47" s="777" t="s">
        <v>82</v>
      </c>
      <c r="B47" s="778"/>
      <c r="C47" s="169">
        <f>SUMIF($G$7:$G$31,"Gas",$F$7:$F$31)</f>
        <v>0</v>
      </c>
      <c r="D47" s="123">
        <f>+C47+'22'!D47</f>
        <v>0</v>
      </c>
      <c r="E47" s="148">
        <f t="shared" si="1"/>
        <v>0</v>
      </c>
      <c r="F47" s="375"/>
      <c r="G47" s="376"/>
      <c r="H47" s="193" t="s">
        <v>83</v>
      </c>
      <c r="I47" s="123">
        <f>I46/I38</f>
        <v>488.35747492414168</v>
      </c>
      <c r="J47" s="140">
        <f>J46/J38</f>
        <v>609.41618962188852</v>
      </c>
      <c r="K47" s="135" t="s">
        <v>25</v>
      </c>
      <c r="L47" s="439">
        <f>+L46/I38</f>
        <v>456.68714591087797</v>
      </c>
      <c r="M47" s="440">
        <f>+M46/J38</f>
        <v>468.69535703354404</v>
      </c>
    </row>
    <row r="48" spans="1:14" ht="17.45" customHeight="1">
      <c r="A48" s="777" t="s">
        <v>15</v>
      </c>
      <c r="B48" s="778"/>
      <c r="C48" s="169">
        <f>SUMIF($G$7:$G$31,"Start Up",$F$7:$F$31)</f>
        <v>0</v>
      </c>
      <c r="D48" s="123">
        <f>+C48+'22'!D48</f>
        <v>0</v>
      </c>
      <c r="E48" s="148">
        <f t="shared" si="1"/>
        <v>0</v>
      </c>
      <c r="F48" s="375"/>
      <c r="G48" s="376"/>
      <c r="H48" s="193" t="s">
        <v>84</v>
      </c>
      <c r="I48" s="123">
        <f>I46/I40</f>
        <v>511.77470392882236</v>
      </c>
      <c r="J48" s="140">
        <f>J46/J40</f>
        <v>627.45600370675652</v>
      </c>
      <c r="K48" s="135" t="s">
        <v>25</v>
      </c>
      <c r="L48" s="439">
        <f>+L46/I38</f>
        <v>456.68714591087797</v>
      </c>
      <c r="M48" s="440">
        <f>+M46/J40</f>
        <v>482.56958165591908</v>
      </c>
    </row>
    <row r="49" spans="1:13" ht="17.45" customHeight="1">
      <c r="A49" s="777" t="s">
        <v>21</v>
      </c>
      <c r="B49" s="778"/>
      <c r="C49" s="169">
        <f>SUMIF($G$7:$G$31,"Others",$F$7:$F$31)</f>
        <v>0</v>
      </c>
      <c r="D49" s="123">
        <f>+C49+'22'!D49</f>
        <v>355</v>
      </c>
      <c r="E49" s="148">
        <f t="shared" si="1"/>
        <v>5.916666666666667</v>
      </c>
      <c r="F49" s="190"/>
      <c r="H49" s="193" t="s">
        <v>85</v>
      </c>
      <c r="I49" s="123">
        <f>+Report1!AB31</f>
        <v>0</v>
      </c>
      <c r="J49" s="140">
        <f>+I49+'22'!J49</f>
        <v>0</v>
      </c>
      <c r="K49" s="135" t="s">
        <v>86</v>
      </c>
      <c r="L49" s="435"/>
      <c r="M49" s="436"/>
    </row>
    <row r="50" spans="1:13" ht="17.45" customHeight="1">
      <c r="A50" s="777" t="s">
        <v>20</v>
      </c>
      <c r="B50" s="778"/>
      <c r="C50" s="169">
        <f>SUMIF($G$7:$G$31,"Steam",$F$7:$F$31)</f>
        <v>0</v>
      </c>
      <c r="D50" s="123">
        <f>+C50+'22'!D50</f>
        <v>0</v>
      </c>
      <c r="E50" s="148">
        <f t="shared" si="1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5"/>
      <c r="M50" s="436"/>
    </row>
    <row r="51" spans="1:13" ht="17.45" customHeight="1" thickBot="1">
      <c r="A51" s="779" t="s">
        <v>88</v>
      </c>
      <c r="B51" s="780"/>
      <c r="C51" s="169">
        <f>SUMIF($G$7:$G$31,"Planned shut",$F$7:$F$31)</f>
        <v>0</v>
      </c>
      <c r="D51" s="123">
        <f>+C51+'22'!D51</f>
        <v>0</v>
      </c>
      <c r="E51" s="148">
        <f t="shared" si="1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5"/>
      <c r="M51" s="436"/>
    </row>
    <row r="52" spans="1:13" ht="13.5" thickBot="1">
      <c r="A52" s="781" t="s">
        <v>29</v>
      </c>
      <c r="B52" s="782"/>
      <c r="C52" s="149">
        <f>SUM(C38:C51)</f>
        <v>35</v>
      </c>
      <c r="D52" s="149">
        <f>SUM(D38:D51)</f>
        <v>1607</v>
      </c>
      <c r="E52" s="150">
        <f>SUM(E38:E51)</f>
        <v>26.783333333333335</v>
      </c>
      <c r="F52" s="190"/>
      <c r="H52" s="196"/>
      <c r="I52" s="197"/>
      <c r="J52" s="143"/>
      <c r="K52" s="144"/>
      <c r="L52" s="442"/>
      <c r="M52" s="443"/>
    </row>
    <row r="53" spans="1:13" ht="13.5" thickBot="1">
      <c r="A53" s="783"/>
      <c r="B53" s="784"/>
      <c r="C53" s="151">
        <f>C52/(24*60)</f>
        <v>2.4305555555555556E-2</v>
      </c>
      <c r="D53" s="151">
        <f>D52/(24*60*G4)</f>
        <v>4.8520531400966183E-2</v>
      </c>
      <c r="E53" s="152">
        <f>E52/(G4*24)</f>
        <v>4.8520531400966189E-2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+D34+'22'!J56</f>
        <v>19217</v>
      </c>
      <c r="K56" s="206">
        <f>J56/(J40+J56/1000)/1000</f>
        <v>1.4768675069166924E-2</v>
      </c>
    </row>
    <row r="57" spans="1:13">
      <c r="A57" s="181"/>
      <c r="I57" s="204" t="s">
        <v>92</v>
      </c>
      <c r="J57" s="205">
        <f>+E34+'22'!J57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A7:A14"/>
    <mergeCell ref="I7:I13"/>
    <mergeCell ref="A15:A23"/>
    <mergeCell ref="I15:I22"/>
    <mergeCell ref="A38:B38"/>
    <mergeCell ref="A24:A32"/>
    <mergeCell ref="I24:I31"/>
    <mergeCell ref="A34:B34"/>
    <mergeCell ref="A37:B37"/>
    <mergeCell ref="L35:M35"/>
    <mergeCell ref="A52:B52"/>
    <mergeCell ref="A53:B53"/>
    <mergeCell ref="A47:B47"/>
    <mergeCell ref="A48:B48"/>
    <mergeCell ref="A49:B49"/>
    <mergeCell ref="A50:B50"/>
    <mergeCell ref="A46:B46"/>
    <mergeCell ref="A51:B51"/>
    <mergeCell ref="A40:B40"/>
    <mergeCell ref="A41:B41"/>
    <mergeCell ref="A42:B42"/>
    <mergeCell ref="A43:B43"/>
    <mergeCell ref="A44:B44"/>
    <mergeCell ref="A45:B45"/>
    <mergeCell ref="A39:B39"/>
  </mergeCells>
  <phoneticPr fontId="30" type="noConversion"/>
  <printOptions horizontalCentered="1"/>
  <pageMargins left="0.19513888888888889" right="0.19513888888888889" top="0.19513888888888889" bottom="0.19513888888888889" header="0" footer="0"/>
  <pageSetup paperSize="9" scale="65" firstPageNumber="4294963191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R61"/>
  <sheetViews>
    <sheetView zoomScale="80" zoomScaleNormal="80" workbookViewId="0">
      <selection activeCell="A7" sqref="A7:B3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1.7109375" style="154" bestFit="1" customWidth="1"/>
    <col min="11" max="11" width="12.7109375" style="154" bestFit="1" customWidth="1"/>
    <col min="12" max="12" width="8.28515625" style="154" customWidth="1"/>
    <col min="13" max="13" width="14.42578125" style="154" customWidth="1"/>
    <col min="14" max="16384" width="9.140625" style="154"/>
  </cols>
  <sheetData>
    <row r="1" spans="1:16" ht="15.75">
      <c r="A1" s="153"/>
    </row>
    <row r="2" spans="1:16" ht="15.75">
      <c r="A2" s="153" t="s">
        <v>175</v>
      </c>
    </row>
    <row r="3" spans="1:16" ht="15">
      <c r="A3" s="155"/>
    </row>
    <row r="4" spans="1:16" ht="20.25">
      <c r="A4" s="156" t="s">
        <v>4</v>
      </c>
      <c r="B4" s="157"/>
      <c r="F4" s="158" t="s">
        <v>31</v>
      </c>
      <c r="G4" s="159">
        <v>22</v>
      </c>
      <c r="H4" s="159" t="str">
        <f>+'1'!H4</f>
        <v>.06.24</v>
      </c>
    </row>
    <row r="5" spans="1:16" ht="13.5" thickBot="1">
      <c r="C5" s="160"/>
      <c r="D5" s="160"/>
    </row>
    <row r="6" spans="1:16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380+371+377</f>
        <v>1128</v>
      </c>
    </row>
    <row r="7" spans="1:16" ht="13.5" customHeight="1" thickBot="1">
      <c r="A7" s="789" t="s">
        <v>417</v>
      </c>
      <c r="B7" s="220" t="s">
        <v>647</v>
      </c>
      <c r="C7" s="221">
        <v>20084</v>
      </c>
      <c r="D7" s="222">
        <v>807</v>
      </c>
      <c r="E7" s="223"/>
      <c r="F7" s="233">
        <v>4</v>
      </c>
      <c r="G7" s="234" t="s">
        <v>13</v>
      </c>
      <c r="H7" s="235" t="s">
        <v>467</v>
      </c>
      <c r="I7" s="792" t="s">
        <v>601</v>
      </c>
      <c r="J7" s="219" t="str">
        <f>+'21'!J7</f>
        <v>TW 35,5 RC HW</v>
      </c>
      <c r="K7" s="243"/>
      <c r="L7" s="247"/>
      <c r="M7" s="122">
        <f>+K7+'21'!M7+L7</f>
        <v>65500</v>
      </c>
    </row>
    <row r="8" spans="1:16" ht="13.5" thickBot="1">
      <c r="A8" s="790"/>
      <c r="B8" s="220"/>
      <c r="C8" s="221"/>
      <c r="D8" s="222"/>
      <c r="E8" s="224"/>
      <c r="F8" s="236">
        <v>4</v>
      </c>
      <c r="G8" s="577" t="s">
        <v>13</v>
      </c>
      <c r="H8" s="235" t="s">
        <v>419</v>
      </c>
      <c r="I8" s="793"/>
      <c r="J8" s="219" t="str">
        <f>+'21'!J8</f>
        <v>TW 34 RC HW</v>
      </c>
      <c r="K8" s="244"/>
      <c r="L8" s="244"/>
      <c r="M8" s="122">
        <f>+K8+'21'!M8+L8</f>
        <v>23452</v>
      </c>
      <c r="N8" s="154">
        <v>460</v>
      </c>
      <c r="O8" s="154">
        <f>+N8-N8*0.12</f>
        <v>404.8</v>
      </c>
      <c r="P8" s="154">
        <f>480+480+165</f>
        <v>1125</v>
      </c>
    </row>
    <row r="9" spans="1:16" ht="13.5" thickBot="1">
      <c r="A9" s="790"/>
      <c r="B9" s="220"/>
      <c r="C9" s="221"/>
      <c r="D9" s="222"/>
      <c r="E9" s="225"/>
      <c r="F9" s="233">
        <v>7</v>
      </c>
      <c r="G9" s="577" t="s">
        <v>13</v>
      </c>
      <c r="H9" s="238" t="s">
        <v>226</v>
      </c>
      <c r="I9" s="793"/>
      <c r="J9" s="219" t="str">
        <f>+'21'!J9</f>
        <v>KTW 17 RC HW</v>
      </c>
      <c r="K9" s="244"/>
      <c r="L9" s="244"/>
      <c r="M9" s="122">
        <f>+K9+'21'!M9+L9</f>
        <v>17635</v>
      </c>
    </row>
    <row r="10" spans="1:16" ht="13.5" thickBot="1">
      <c r="A10" s="790"/>
      <c r="B10" s="220"/>
      <c r="C10" s="221"/>
      <c r="D10" s="222"/>
      <c r="E10" s="224"/>
      <c r="F10" s="233"/>
      <c r="G10" s="577"/>
      <c r="H10" s="238" t="s">
        <v>648</v>
      </c>
      <c r="I10" s="793"/>
      <c r="J10" s="219" t="str">
        <f>+'21'!J10</f>
        <v>TW 31,5 RC HW</v>
      </c>
      <c r="K10" s="244"/>
      <c r="L10" s="244"/>
      <c r="M10" s="122">
        <f>+K10+'21'!M10+L10</f>
        <v>33149</v>
      </c>
    </row>
    <row r="11" spans="1:16" ht="13.5" thickBot="1">
      <c r="A11" s="790"/>
      <c r="B11" s="220"/>
      <c r="C11" s="221"/>
      <c r="D11" s="222"/>
      <c r="E11" s="224"/>
      <c r="F11" s="233"/>
      <c r="G11" s="237"/>
      <c r="H11" s="238"/>
      <c r="I11" s="793"/>
      <c r="J11" s="219" t="str">
        <f>+'21'!J11</f>
        <v>N 18 RC BR</v>
      </c>
      <c r="K11" s="244"/>
      <c r="L11" s="244"/>
      <c r="M11" s="122">
        <f>+K11+'21'!M11+L11</f>
        <v>18436</v>
      </c>
    </row>
    <row r="12" spans="1:16" ht="13.5" thickBot="1">
      <c r="A12" s="790"/>
      <c r="B12" s="220"/>
      <c r="C12" s="221"/>
      <c r="D12" s="222"/>
      <c r="E12" s="224"/>
      <c r="F12" s="233"/>
      <c r="G12" s="237"/>
      <c r="H12" s="238"/>
      <c r="I12" s="793"/>
      <c r="J12" s="219" t="str">
        <f>+'21'!J12</f>
        <v>N 15,5 RC BR</v>
      </c>
      <c r="K12" s="244"/>
      <c r="L12" s="244"/>
      <c r="M12" s="122">
        <f>+K12+'21'!M12+L12</f>
        <v>268930</v>
      </c>
    </row>
    <row r="13" spans="1:16" ht="13.5" thickBot="1">
      <c r="A13" s="790"/>
      <c r="B13" s="220"/>
      <c r="C13" s="221"/>
      <c r="D13" s="221"/>
      <c r="E13" s="224"/>
      <c r="F13" s="233"/>
      <c r="G13" s="237"/>
      <c r="H13" s="238"/>
      <c r="I13" s="794"/>
      <c r="J13" s="219" t="str">
        <f>+'21'!J13</f>
        <v>N 16 RC BR</v>
      </c>
      <c r="K13" s="244"/>
      <c r="L13" s="244"/>
      <c r="M13" s="122">
        <f>+K13+'21'!M13+L13</f>
        <v>19427</v>
      </c>
    </row>
    <row r="14" spans="1:16" ht="13.5" thickBot="1">
      <c r="A14" s="791"/>
      <c r="B14" s="170" t="s">
        <v>3</v>
      </c>
      <c r="C14" s="104">
        <f>SUM(C7:C13)</f>
        <v>20084</v>
      </c>
      <c r="D14" s="116">
        <f>SUM(D7:D13)</f>
        <v>807</v>
      </c>
      <c r="E14" s="117">
        <f>SUM(E5:E13)</f>
        <v>0</v>
      </c>
      <c r="F14" s="107">
        <f>SUM(F6:F13)</f>
        <v>15</v>
      </c>
      <c r="G14" s="164"/>
      <c r="H14" s="171"/>
      <c r="I14" s="172"/>
      <c r="J14" s="219" t="str">
        <f>+'21'!J14</f>
        <v>N 16,5 RC BR</v>
      </c>
      <c r="K14" s="244"/>
      <c r="L14" s="244"/>
      <c r="M14" s="122">
        <f>+K14+'21'!M14+L14</f>
        <v>7890</v>
      </c>
    </row>
    <row r="15" spans="1:16" ht="13.5" customHeight="1" thickBot="1">
      <c r="A15" s="789" t="s">
        <v>418</v>
      </c>
      <c r="B15" s="170"/>
      <c r="C15" s="118">
        <f>C14/($C$23+$D$23+$E$23)</f>
        <v>0.85072856658759743</v>
      </c>
      <c r="D15" s="119">
        <f>D14/($C$23+$D$23+$E$23)</f>
        <v>3.4183327685530326E-2</v>
      </c>
      <c r="E15" s="120">
        <f>E14/($C$23+$D$23+$E$23)</f>
        <v>0</v>
      </c>
      <c r="F15" s="233"/>
      <c r="G15" s="234" t="s">
        <v>13</v>
      </c>
      <c r="H15" s="235" t="s">
        <v>397</v>
      </c>
      <c r="I15" s="792" t="s">
        <v>601</v>
      </c>
      <c r="J15" s="219" t="str">
        <f>+'21'!J15</f>
        <v>N 17 RC BR</v>
      </c>
      <c r="K15" s="244"/>
      <c r="L15" s="244"/>
      <c r="M15" s="122">
        <f>+K15+'21'!M15+L15</f>
        <v>87968</v>
      </c>
    </row>
    <row r="16" spans="1:16" ht="13.5" thickBot="1">
      <c r="A16" s="795"/>
      <c r="B16" s="220" t="s">
        <v>647</v>
      </c>
      <c r="C16" s="227">
        <v>23608</v>
      </c>
      <c r="D16" s="228"/>
      <c r="E16" s="229"/>
      <c r="F16" s="236">
        <v>3</v>
      </c>
      <c r="G16" s="577" t="s">
        <v>13</v>
      </c>
      <c r="H16" s="235" t="s">
        <v>396</v>
      </c>
      <c r="I16" s="793"/>
      <c r="J16" s="219" t="str">
        <f>+'21'!J16</f>
        <v>N 19 RC BR</v>
      </c>
      <c r="K16" s="244"/>
      <c r="L16" s="234"/>
      <c r="M16" s="122">
        <f>+K16+'21'!M16+L16</f>
        <v>117363</v>
      </c>
    </row>
    <row r="17" spans="1:18" ht="13.5" thickBot="1">
      <c r="A17" s="795"/>
      <c r="B17" s="220"/>
      <c r="C17" s="221"/>
      <c r="D17" s="222"/>
      <c r="E17" s="230"/>
      <c r="F17" s="233">
        <v>2</v>
      </c>
      <c r="G17" s="577" t="s">
        <v>13</v>
      </c>
      <c r="H17" s="238" t="s">
        <v>226</v>
      </c>
      <c r="I17" s="793"/>
      <c r="J17" s="219" t="str">
        <f>+'21'!J17</f>
        <v>N 20 RC BR</v>
      </c>
      <c r="K17" s="244"/>
      <c r="L17" s="234"/>
      <c r="M17" s="122">
        <f>+K17+'21'!M17+L17</f>
        <v>49672</v>
      </c>
    </row>
    <row r="18" spans="1:18" ht="13.5" thickBot="1">
      <c r="A18" s="795"/>
      <c r="B18" s="220"/>
      <c r="C18" s="221"/>
      <c r="D18" s="222"/>
      <c r="E18" s="230"/>
      <c r="F18" s="233"/>
      <c r="G18" s="577"/>
      <c r="H18" s="238" t="s">
        <v>648</v>
      </c>
      <c r="I18" s="793"/>
      <c r="J18" s="219" t="str">
        <f>+'21'!J18</f>
        <v>N 17,5 RC BR</v>
      </c>
      <c r="K18" s="244"/>
      <c r="L18" s="244"/>
      <c r="M18" s="122">
        <f>+K18+'21'!M18+L18</f>
        <v>74908</v>
      </c>
    </row>
    <row r="19" spans="1:18" ht="13.5" thickBot="1">
      <c r="A19" s="795"/>
      <c r="B19" s="220"/>
      <c r="C19" s="221"/>
      <c r="D19" s="222"/>
      <c r="E19" s="230"/>
      <c r="F19" s="240"/>
      <c r="G19" s="237"/>
      <c r="H19" s="238"/>
      <c r="I19" s="793"/>
      <c r="J19" s="219" t="str">
        <f>+'21'!J19</f>
        <v>TW 19 RC BR</v>
      </c>
      <c r="K19" s="244"/>
      <c r="L19" s="244"/>
      <c r="M19" s="122">
        <f>+K19+'21'!M19+L19</f>
        <v>64493</v>
      </c>
    </row>
    <row r="20" spans="1:18" ht="13.5" thickBot="1">
      <c r="A20" s="795"/>
      <c r="B20" s="220"/>
      <c r="C20" s="221"/>
      <c r="D20" s="222"/>
      <c r="E20" s="230"/>
      <c r="F20" s="233"/>
      <c r="G20" s="237"/>
      <c r="H20" s="238"/>
      <c r="I20" s="793"/>
      <c r="J20" s="219" t="str">
        <f>+'21'!J20</f>
        <v>TW 21 RC BR</v>
      </c>
      <c r="K20" s="244"/>
      <c r="L20" s="245"/>
      <c r="M20" s="122">
        <f>+K20+'21'!M20+L20</f>
        <v>15738</v>
      </c>
    </row>
    <row r="21" spans="1:18" ht="13.5" thickBot="1">
      <c r="A21" s="795"/>
      <c r="B21" s="220"/>
      <c r="C21" s="221"/>
      <c r="D21" s="222"/>
      <c r="E21" s="230"/>
      <c r="F21" s="236"/>
      <c r="G21" s="237"/>
      <c r="H21" s="238"/>
      <c r="I21" s="793"/>
      <c r="J21" s="219" t="str">
        <f>+'21'!J21</f>
        <v>N 25 RC BR</v>
      </c>
      <c r="K21" s="244"/>
      <c r="L21" s="244"/>
      <c r="M21" s="122">
        <f>+K21+'21'!M21+L21</f>
        <v>45618</v>
      </c>
    </row>
    <row r="22" spans="1:18" ht="13.5" thickBot="1">
      <c r="A22" s="795"/>
      <c r="B22" s="220"/>
      <c r="C22" s="221"/>
      <c r="D22" s="222"/>
      <c r="E22" s="230"/>
      <c r="F22" s="241"/>
      <c r="G22" s="237"/>
      <c r="H22" s="238"/>
      <c r="I22" s="794"/>
      <c r="J22" s="219" t="str">
        <f>+'21'!J22</f>
        <v>TW 36 RC BR</v>
      </c>
      <c r="K22" s="244"/>
      <c r="L22" s="244"/>
      <c r="M22" s="122">
        <f>+K22+'21'!M22+L22</f>
        <v>98281</v>
      </c>
    </row>
    <row r="23" spans="1:18" ht="13.5" thickBot="1">
      <c r="A23" s="796"/>
      <c r="B23" s="170" t="s">
        <v>3</v>
      </c>
      <c r="C23" s="105">
        <f>SUM(C16:C22)</f>
        <v>23608</v>
      </c>
      <c r="D23" s="116">
        <f>SUM(D16:D22)</f>
        <v>0</v>
      </c>
      <c r="E23" s="117">
        <f>SUM(E18:E22)</f>
        <v>0</v>
      </c>
      <c r="F23" s="107">
        <f>SUM(F15:F22)</f>
        <v>5</v>
      </c>
      <c r="G23" s="164"/>
      <c r="H23" s="171"/>
      <c r="I23" s="174"/>
      <c r="J23" s="219" t="str">
        <f>+'21'!J23</f>
        <v>TW 37,5 RC BR</v>
      </c>
      <c r="K23" s="244"/>
      <c r="L23" s="244"/>
      <c r="M23" s="122">
        <f>+K23+'21'!M23+L23</f>
        <v>73781</v>
      </c>
    </row>
    <row r="24" spans="1:18" ht="13.5" customHeight="1" thickBot="1">
      <c r="A24" s="789" t="s">
        <v>416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3"/>
      <c r="G24" s="234" t="s">
        <v>13</v>
      </c>
      <c r="H24" s="235" t="s">
        <v>397</v>
      </c>
      <c r="I24" s="792" t="s">
        <v>652</v>
      </c>
      <c r="J24" s="219" t="str">
        <f>+'21'!J24</f>
        <v>TW 38 RC BR</v>
      </c>
      <c r="K24" s="244"/>
      <c r="L24" s="244"/>
      <c r="M24" s="122">
        <f>+K24+'21'!M24+L24</f>
        <v>60216</v>
      </c>
    </row>
    <row r="25" spans="1:18" ht="13.5" customHeight="1" thickBot="1">
      <c r="A25" s="797"/>
      <c r="B25" s="220" t="s">
        <v>647</v>
      </c>
      <c r="C25" s="231">
        <f>7838+1928</f>
        <v>9766</v>
      </c>
      <c r="D25" s="222"/>
      <c r="E25" s="230"/>
      <c r="F25" s="236">
        <v>5</v>
      </c>
      <c r="G25" s="577" t="s">
        <v>13</v>
      </c>
      <c r="H25" s="235" t="s">
        <v>396</v>
      </c>
      <c r="I25" s="793"/>
      <c r="J25" s="219" t="str">
        <f>+'21'!J25</f>
        <v>TW 35 RC BR</v>
      </c>
      <c r="K25" s="244">
        <f>+C7+C16+C25</f>
        <v>53458</v>
      </c>
      <c r="L25" s="244"/>
      <c r="M25" s="122">
        <f>+K25+'21'!M25+L25</f>
        <v>69433</v>
      </c>
    </row>
    <row r="26" spans="1:18" ht="13.5" customHeight="1" thickBot="1">
      <c r="A26" s="797"/>
      <c r="B26" s="220" t="s">
        <v>658</v>
      </c>
      <c r="C26" s="231">
        <f>4617+1640</f>
        <v>6257</v>
      </c>
      <c r="D26" s="222"/>
      <c r="E26" s="232"/>
      <c r="F26" s="233">
        <v>10</v>
      </c>
      <c r="G26" s="577" t="s">
        <v>13</v>
      </c>
      <c r="H26" s="238" t="s">
        <v>226</v>
      </c>
      <c r="I26" s="793"/>
      <c r="J26" s="219" t="s">
        <v>658</v>
      </c>
      <c r="K26" s="244">
        <f>+C26</f>
        <v>6257</v>
      </c>
      <c r="L26" s="244"/>
      <c r="M26" s="122">
        <f>+K26+'21'!M26+L26</f>
        <v>6257</v>
      </c>
      <c r="N26" s="154">
        <v>460</v>
      </c>
      <c r="O26" s="154">
        <f>+N26-N26*0.12</f>
        <v>404.8</v>
      </c>
      <c r="P26" s="154">
        <f>120+45</f>
        <v>165</v>
      </c>
      <c r="Q26" s="154">
        <f>+N26*P26</f>
        <v>75900</v>
      </c>
      <c r="R26" s="154">
        <f>+O26*P26</f>
        <v>66792</v>
      </c>
    </row>
    <row r="27" spans="1:18" ht="13.5" customHeight="1" thickBot="1">
      <c r="A27" s="797"/>
      <c r="B27" s="220"/>
      <c r="C27" s="221"/>
      <c r="D27" s="222"/>
      <c r="E27" s="230"/>
      <c r="F27" s="233"/>
      <c r="G27" s="577"/>
      <c r="H27" s="238" t="s">
        <v>648</v>
      </c>
      <c r="I27" s="793"/>
      <c r="J27" s="219">
        <f>+'21'!J27</f>
        <v>0</v>
      </c>
      <c r="K27" s="244"/>
      <c r="L27" s="244"/>
      <c r="M27" s="122">
        <f>+K27+'21'!M27+L27</f>
        <v>0</v>
      </c>
      <c r="N27" s="154">
        <v>475</v>
      </c>
      <c r="O27" s="154">
        <f>+N27-N27*0.12</f>
        <v>418</v>
      </c>
      <c r="P27" s="154">
        <f>15+20+10+180</f>
        <v>225</v>
      </c>
      <c r="Q27" s="154">
        <f>+N27*P27</f>
        <v>106875</v>
      </c>
      <c r="R27" s="154">
        <f>+O27*P27</f>
        <v>94050</v>
      </c>
    </row>
    <row r="28" spans="1:18" ht="26.25" thickBot="1">
      <c r="A28" s="797"/>
      <c r="B28" s="220"/>
      <c r="C28" s="221"/>
      <c r="D28" s="222"/>
      <c r="E28" s="230"/>
      <c r="F28" s="233">
        <v>5</v>
      </c>
      <c r="G28" s="577" t="s">
        <v>13</v>
      </c>
      <c r="H28" s="238" t="s">
        <v>654</v>
      </c>
      <c r="I28" s="793"/>
      <c r="J28" s="219">
        <f>+'21'!J28</f>
        <v>0</v>
      </c>
      <c r="K28" s="244"/>
      <c r="L28" s="244"/>
      <c r="M28" s="122">
        <f>+K28+'21'!M28+L28</f>
        <v>0</v>
      </c>
      <c r="P28" s="154">
        <f>SUM(P26:P27)</f>
        <v>390</v>
      </c>
      <c r="Q28" s="154">
        <f t="shared" ref="Q28:R28" si="0">SUM(Q26:Q27)</f>
        <v>182775</v>
      </c>
      <c r="R28" s="154">
        <f t="shared" si="0"/>
        <v>160842</v>
      </c>
    </row>
    <row r="29" spans="1:18" ht="13.5" customHeight="1" thickBot="1">
      <c r="A29" s="797"/>
      <c r="B29" s="220"/>
      <c r="C29" s="221"/>
      <c r="D29" s="222"/>
      <c r="E29" s="230"/>
      <c r="F29" s="241">
        <v>90</v>
      </c>
      <c r="G29" s="237" t="s">
        <v>71</v>
      </c>
      <c r="H29" s="238" t="s">
        <v>649</v>
      </c>
      <c r="I29" s="793"/>
      <c r="J29" s="219">
        <f>+'21'!J29</f>
        <v>0</v>
      </c>
      <c r="K29" s="244"/>
      <c r="L29" s="244"/>
      <c r="M29" s="122">
        <f>+K29+'21'!M29+L29</f>
        <v>0</v>
      </c>
      <c r="Q29" s="154">
        <f>+Q28/P28</f>
        <v>468.65384615384613</v>
      </c>
      <c r="R29" s="154">
        <f>+R28/P28</f>
        <v>412.4153846153846</v>
      </c>
    </row>
    <row r="30" spans="1:18" ht="39" thickBot="1">
      <c r="A30" s="797"/>
      <c r="B30" s="220"/>
      <c r="C30" s="231"/>
      <c r="D30" s="222"/>
      <c r="E30" s="230"/>
      <c r="F30" s="241"/>
      <c r="G30" s="237"/>
      <c r="H30" s="238" t="s">
        <v>650</v>
      </c>
      <c r="I30" s="793"/>
      <c r="J30" s="219">
        <f>+'21'!J30</f>
        <v>0</v>
      </c>
      <c r="K30" s="244"/>
      <c r="L30" s="244"/>
      <c r="M30" s="122">
        <f>+K30+'21'!M30+L30</f>
        <v>0</v>
      </c>
    </row>
    <row r="31" spans="1:18" ht="13.5" customHeight="1" thickBot="1">
      <c r="A31" s="797"/>
      <c r="B31" s="220"/>
      <c r="C31" s="231"/>
      <c r="D31" s="222"/>
      <c r="E31" s="230"/>
      <c r="F31" s="241"/>
      <c r="G31" s="242"/>
      <c r="H31" s="583" t="s">
        <v>651</v>
      </c>
      <c r="I31" s="794"/>
      <c r="J31" s="219">
        <f>+'21'!J31</f>
        <v>0</v>
      </c>
      <c r="K31" s="244"/>
      <c r="L31" s="244"/>
      <c r="M31" s="122">
        <f>+K31+'21'!M31+L31</f>
        <v>0</v>
      </c>
    </row>
    <row r="32" spans="1:18" ht="13.5" customHeight="1" thickBot="1">
      <c r="A32" s="798"/>
      <c r="B32" s="170" t="s">
        <v>3</v>
      </c>
      <c r="C32" s="104">
        <f>SUM(C25:C31)</f>
        <v>16023</v>
      </c>
      <c r="D32" s="105">
        <f>SUM(D25:D31)</f>
        <v>0</v>
      </c>
      <c r="E32" s="106">
        <f>SUM(E25:E31)</f>
        <v>0</v>
      </c>
      <c r="F32" s="107">
        <f>SUM(F24:F31)</f>
        <v>110</v>
      </c>
      <c r="G32" s="176"/>
      <c r="H32" s="177"/>
      <c r="I32" s="174"/>
      <c r="J32" s="219">
        <f>+'21'!J32</f>
        <v>0</v>
      </c>
      <c r="K32" s="246"/>
      <c r="L32" s="248"/>
      <c r="M32" s="122">
        <f>+K32+'21'!M32+L32</f>
        <v>0</v>
      </c>
    </row>
    <row r="33" spans="1:14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85" t="s">
        <v>60</v>
      </c>
      <c r="B34" s="786"/>
      <c r="C34" s="112">
        <f>C14+C23+C32</f>
        <v>59715</v>
      </c>
      <c r="D34" s="112">
        <f>D14+D23+D32</f>
        <v>807</v>
      </c>
      <c r="E34" s="112">
        <f>E14+E23+E32</f>
        <v>0</v>
      </c>
      <c r="F34" s="113">
        <f>F14+F23+F32</f>
        <v>130</v>
      </c>
      <c r="H34" s="183"/>
      <c r="I34" s="183"/>
      <c r="J34" s="128" t="s">
        <v>29</v>
      </c>
      <c r="K34" s="129">
        <f>SUM(K7:K32)</f>
        <v>59715</v>
      </c>
      <c r="L34" s="217">
        <f>SUM(L7:L32)</f>
        <v>0</v>
      </c>
      <c r="M34" s="125">
        <f>SUM(M7:M32)</f>
        <v>1218147</v>
      </c>
    </row>
    <row r="35" spans="1:14" ht="13.5" thickBot="1">
      <c r="A35" s="184"/>
      <c r="B35" s="185"/>
      <c r="C35" s="109">
        <f>C34/($C$34+$D$34+$E$34)</f>
        <v>0.98666600574997521</v>
      </c>
      <c r="D35" s="109">
        <f>D34/($C$34+$D$34+$E$34)</f>
        <v>1.3333994250024784E-2</v>
      </c>
      <c r="E35" s="114">
        <f>E34/($C$34+$D$34+$E$34)</f>
        <v>0</v>
      </c>
      <c r="K35" s="160"/>
      <c r="L35" s="776" t="s">
        <v>186</v>
      </c>
      <c r="M35" s="776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787" t="s">
        <v>61</v>
      </c>
      <c r="B37" s="788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(35*1125+34*225)/1350*G42*3.4*1350/1000000</f>
        <v>65.073194999999998</v>
      </c>
      <c r="J37" s="130">
        <f>+I37+'21'!J37</f>
        <v>1381.9005200396361</v>
      </c>
      <c r="K37" s="131" t="s">
        <v>66</v>
      </c>
      <c r="L37" s="433"/>
      <c r="M37" s="434"/>
      <c r="N37" s="555">
        <f>+I38-N38</f>
        <v>41.800999999999995</v>
      </c>
    </row>
    <row r="38" spans="1:14" ht="17.45" customHeight="1">
      <c r="A38" s="781" t="s">
        <v>13</v>
      </c>
      <c r="B38" s="782"/>
      <c r="C38" s="169">
        <f>SUMIF($G$7:$G$31,"Process",$F$7:$F$31)</f>
        <v>40</v>
      </c>
      <c r="D38" s="123">
        <f>+C38+'21'!D38</f>
        <v>1020</v>
      </c>
      <c r="E38" s="148">
        <f t="shared" ref="E38:E51" si="1">D38/60</f>
        <v>17</v>
      </c>
      <c r="F38" s="375">
        <v>460</v>
      </c>
      <c r="G38" s="375">
        <f t="shared" ref="G38:G39" si="2">+F38-F38*0.12</f>
        <v>404.8</v>
      </c>
      <c r="H38" s="192" t="s">
        <v>67</v>
      </c>
      <c r="I38" s="554">
        <f>21.714+22.118+17.03</f>
        <v>60.861999999999995</v>
      </c>
      <c r="J38" s="132">
        <f>+I38+'21'!J38</f>
        <v>1253.0350000000003</v>
      </c>
      <c r="K38" s="133" t="s">
        <v>66</v>
      </c>
      <c r="L38" s="435"/>
      <c r="M38" s="436"/>
      <c r="N38" s="154">
        <f>2.237+7.685+7.685+1.454</f>
        <v>19.061</v>
      </c>
    </row>
    <row r="39" spans="1:14" ht="17.45" customHeight="1">
      <c r="A39" s="777" t="s">
        <v>14</v>
      </c>
      <c r="B39" s="778"/>
      <c r="C39" s="169">
        <f>SUMIF($G$7:$G$31,"Cleaning",$F$7:$F$31)</f>
        <v>0</v>
      </c>
      <c r="D39" s="123">
        <f>+C39+'21'!D39</f>
        <v>0</v>
      </c>
      <c r="E39" s="148">
        <f t="shared" si="1"/>
        <v>0</v>
      </c>
      <c r="F39" s="375">
        <v>460</v>
      </c>
      <c r="G39" s="375">
        <f t="shared" si="2"/>
        <v>404.8</v>
      </c>
      <c r="H39" s="192" t="s">
        <v>68</v>
      </c>
      <c r="I39" s="147"/>
      <c r="J39" s="134">
        <f>J37/G4</f>
        <v>62.813660001801644</v>
      </c>
      <c r="K39" s="135" t="s">
        <v>66</v>
      </c>
      <c r="L39" s="435"/>
      <c r="M39" s="436"/>
    </row>
    <row r="40" spans="1:14" ht="17.45" customHeight="1">
      <c r="A40" s="777" t="s">
        <v>69</v>
      </c>
      <c r="B40" s="778"/>
      <c r="C40" s="169">
        <f>SUMIF($G$7:$G$31,"Mechanical",$F$7:$F$31)</f>
        <v>0</v>
      </c>
      <c r="D40" s="123">
        <f>+C40+'21'!D40</f>
        <v>82</v>
      </c>
      <c r="E40" s="148">
        <f t="shared" si="1"/>
        <v>1.3666666666666667</v>
      </c>
      <c r="F40" s="375">
        <v>468.65384615384613</v>
      </c>
      <c r="G40" s="375">
        <v>412.4153846153846</v>
      </c>
      <c r="H40" s="192" t="s">
        <v>70</v>
      </c>
      <c r="I40" s="123">
        <f>(K34+L34)/1000</f>
        <v>59.715000000000003</v>
      </c>
      <c r="J40" s="136">
        <f>+I40+'21'!J40</f>
        <v>1218.1469999999997</v>
      </c>
      <c r="K40" s="135" t="s">
        <v>66</v>
      </c>
      <c r="L40" s="435"/>
      <c r="M40" s="436"/>
    </row>
    <row r="41" spans="1:14" ht="17.45" customHeight="1">
      <c r="A41" s="777" t="s">
        <v>71</v>
      </c>
      <c r="B41" s="778"/>
      <c r="C41" s="169">
        <f>SUMIF($G$7:$G$31,"Electrical",$F$7:$F$31)</f>
        <v>90</v>
      </c>
      <c r="D41" s="123">
        <f>+C41+'21'!D41</f>
        <v>115</v>
      </c>
      <c r="E41" s="148">
        <f t="shared" si="1"/>
        <v>1.9166666666666667</v>
      </c>
      <c r="F41" s="375"/>
      <c r="G41" s="375"/>
      <c r="H41" s="192" t="s">
        <v>72</v>
      </c>
      <c r="I41" s="147"/>
      <c r="J41" s="134">
        <f>J40/G4</f>
        <v>55.37031818181817</v>
      </c>
      <c r="K41" s="135" t="s">
        <v>66</v>
      </c>
      <c r="L41" s="435"/>
      <c r="M41" s="436"/>
    </row>
    <row r="42" spans="1:14" ht="17.45" customHeight="1">
      <c r="A42" s="777" t="s">
        <v>17</v>
      </c>
      <c r="B42" s="778"/>
      <c r="C42" s="169">
        <f>SUMIF($G$7:$G$31,"Instrument",$F$7:$F$31)</f>
        <v>0</v>
      </c>
      <c r="D42" s="123">
        <f>+C42+'21'!D42</f>
        <v>0</v>
      </c>
      <c r="E42" s="148">
        <f t="shared" si="1"/>
        <v>0</v>
      </c>
      <c r="F42" s="375">
        <f>+(F38*480+F39*480+F40*390)/1350</f>
        <v>462.5</v>
      </c>
      <c r="G42" s="375">
        <f>+(G38*480+G39*480+G40*390)/1350</f>
        <v>407</v>
      </c>
      <c r="H42" s="192" t="s">
        <v>73</v>
      </c>
      <c r="I42" s="251" t="s">
        <v>653</v>
      </c>
      <c r="J42" s="137"/>
      <c r="K42" s="135" t="s">
        <v>74</v>
      </c>
      <c r="L42" s="435"/>
      <c r="M42" s="436"/>
    </row>
    <row r="43" spans="1:14" ht="17.45" customHeight="1">
      <c r="A43" s="777" t="s">
        <v>201</v>
      </c>
      <c r="B43" s="778"/>
      <c r="C43" s="169">
        <f>SUMIF($G$7:$G$31,"Change Grade",$F$7:$F$31)</f>
        <v>0</v>
      </c>
      <c r="D43" s="123">
        <f>+C43+'21'!D43</f>
        <v>0</v>
      </c>
      <c r="E43" s="148">
        <f t="shared" si="1"/>
        <v>0</v>
      </c>
      <c r="F43" s="375"/>
      <c r="G43" s="376"/>
      <c r="H43" s="193" t="s">
        <v>76</v>
      </c>
      <c r="I43" s="123">
        <f>+Report1!AH30</f>
        <v>110.496</v>
      </c>
      <c r="J43" s="138">
        <f>+I43+'21'!J43</f>
        <v>2512.0659999999998</v>
      </c>
      <c r="K43" s="135" t="s">
        <v>66</v>
      </c>
      <c r="L43" s="437">
        <f>+Report1!AN30</f>
        <v>19.2</v>
      </c>
      <c r="M43" s="438">
        <f>+L43+'21'!M43</f>
        <v>371.2999999999999</v>
      </c>
    </row>
    <row r="44" spans="1:14" ht="17.45" customHeight="1">
      <c r="A44" s="777" t="s">
        <v>18</v>
      </c>
      <c r="B44" s="778"/>
      <c r="C44" s="169">
        <f>SUMIF($G$7:$G$31,"PLN",$F$7:$F$31)</f>
        <v>0</v>
      </c>
      <c r="D44" s="123">
        <f>+C44+'21'!D44</f>
        <v>0</v>
      </c>
      <c r="E44" s="148">
        <f t="shared" si="1"/>
        <v>0</v>
      </c>
      <c r="F44" s="375"/>
      <c r="G44" s="376"/>
      <c r="H44" s="193" t="s">
        <v>77</v>
      </c>
      <c r="I44" s="123">
        <f>I43/I38</f>
        <v>1.8155170714074464</v>
      </c>
      <c r="J44" s="139">
        <f>J43/J38</f>
        <v>2.0047851815791251</v>
      </c>
      <c r="K44" s="135" t="s">
        <v>66</v>
      </c>
      <c r="L44" s="439">
        <f>+L43/I38</f>
        <v>0.31546777956688904</v>
      </c>
      <c r="M44" s="440">
        <f>+M43/J38</f>
        <v>0.29632053374406925</v>
      </c>
    </row>
    <row r="45" spans="1:14" ht="17.45" customHeight="1">
      <c r="A45" s="777" t="s">
        <v>19</v>
      </c>
      <c r="B45" s="778"/>
      <c r="C45" s="169">
        <f>SUMIF($G$7:$G$31,"Boiler",$F$7:$F$31)</f>
        <v>0</v>
      </c>
      <c r="D45" s="123">
        <f>+C45+'21'!D45</f>
        <v>0</v>
      </c>
      <c r="E45" s="148">
        <f t="shared" si="1"/>
        <v>0</v>
      </c>
      <c r="F45" s="375"/>
      <c r="G45" s="378"/>
      <c r="H45" s="193" t="s">
        <v>78</v>
      </c>
      <c r="I45" s="123">
        <f>I43/I40</f>
        <v>1.8503893494096959</v>
      </c>
      <c r="J45" s="139">
        <f>J43/J40</f>
        <v>2.0622026734047703</v>
      </c>
      <c r="K45" s="135" t="s">
        <v>66</v>
      </c>
      <c r="L45" s="439">
        <f>+L43/I40</f>
        <v>0.32152725445867869</v>
      </c>
      <c r="M45" s="440">
        <f>+M43/J40</f>
        <v>0.30480721948993017</v>
      </c>
    </row>
    <row r="46" spans="1:14" ht="17.45" customHeight="1">
      <c r="A46" s="777" t="s">
        <v>79</v>
      </c>
      <c r="B46" s="778"/>
      <c r="C46" s="169">
        <f>SUMIF($G$7:$G$31,"Gas",$F$7:$F$31)</f>
        <v>0</v>
      </c>
      <c r="D46" s="123">
        <f>+C46+'21'!D46</f>
        <v>0</v>
      </c>
      <c r="E46" s="148">
        <f t="shared" si="1"/>
        <v>0</v>
      </c>
      <c r="F46" s="375"/>
      <c r="G46" s="376"/>
      <c r="H46" s="193" t="s">
        <v>80</v>
      </c>
      <c r="I46" s="145">
        <f>+SUMIF(Listrik!AC29,"&gt;0")</f>
        <v>29536.629999999874</v>
      </c>
      <c r="J46" s="140">
        <f>+I46+'21'!J46</f>
        <v>771718.2799999984</v>
      </c>
      <c r="K46" s="135" t="s">
        <v>81</v>
      </c>
      <c r="L46" s="439">
        <f>+Listrik!AF29</f>
        <v>32511</v>
      </c>
      <c r="M46" s="441">
        <f>+L46+'21'!M46</f>
        <v>588095</v>
      </c>
    </row>
    <row r="47" spans="1:14" ht="17.45" customHeight="1">
      <c r="A47" s="777" t="s">
        <v>82</v>
      </c>
      <c r="B47" s="778"/>
      <c r="C47" s="169">
        <f>SUMIF($G$7:$G$31,"Gas",$F$7:$F$31)</f>
        <v>0</v>
      </c>
      <c r="D47" s="123">
        <f>+C47+'21'!D47</f>
        <v>0</v>
      </c>
      <c r="E47" s="148">
        <f t="shared" si="1"/>
        <v>0</v>
      </c>
      <c r="F47" s="375"/>
      <c r="G47" s="376"/>
      <c r="H47" s="193" t="s">
        <v>83</v>
      </c>
      <c r="I47" s="123">
        <f>I46/I38</f>
        <v>485.3049521869126</v>
      </c>
      <c r="J47" s="140">
        <f>J46/J38</f>
        <v>615.87926913453987</v>
      </c>
      <c r="K47" s="135" t="s">
        <v>25</v>
      </c>
      <c r="L47" s="439">
        <f>+L46/I38</f>
        <v>534.17567611974641</v>
      </c>
      <c r="M47" s="440">
        <f>+M46/J38</f>
        <v>469.33645109673699</v>
      </c>
    </row>
    <row r="48" spans="1:14" ht="17.45" customHeight="1">
      <c r="A48" s="777" t="s">
        <v>15</v>
      </c>
      <c r="B48" s="778"/>
      <c r="C48" s="169">
        <f>SUMIF($G$7:$G$31,"Start Up",$F$7:$F$31)</f>
        <v>0</v>
      </c>
      <c r="D48" s="123">
        <f>+C48+'21'!D48</f>
        <v>0</v>
      </c>
      <c r="E48" s="148">
        <f t="shared" si="1"/>
        <v>0</v>
      </c>
      <c r="F48" s="375"/>
      <c r="G48" s="376"/>
      <c r="H48" s="193" t="s">
        <v>84</v>
      </c>
      <c r="I48" s="123">
        <f>I46/I40</f>
        <v>494.62664322196889</v>
      </c>
      <c r="J48" s="140">
        <f>J46/J40</f>
        <v>633.51818787059244</v>
      </c>
      <c r="K48" s="135" t="s">
        <v>25</v>
      </c>
      <c r="L48" s="439">
        <f>+L46/I38</f>
        <v>534.17567611974641</v>
      </c>
      <c r="M48" s="440">
        <f>+M46/J40</f>
        <v>482.77835105286977</v>
      </c>
    </row>
    <row r="49" spans="1:13" ht="17.45" customHeight="1">
      <c r="A49" s="777" t="s">
        <v>21</v>
      </c>
      <c r="B49" s="778"/>
      <c r="C49" s="169">
        <f>SUMIF($G$7:$G$31,"Others",$F$7:$F$31)</f>
        <v>0</v>
      </c>
      <c r="D49" s="123">
        <f>+C49+'21'!D49</f>
        <v>355</v>
      </c>
      <c r="E49" s="148">
        <f t="shared" si="1"/>
        <v>5.916666666666667</v>
      </c>
      <c r="F49" s="190"/>
      <c r="H49" s="193" t="s">
        <v>85</v>
      </c>
      <c r="I49" s="123">
        <f>+Report1!AB30</f>
        <v>0</v>
      </c>
      <c r="J49" s="140">
        <f>+I49+'21'!J49</f>
        <v>0</v>
      </c>
      <c r="K49" s="135" t="s">
        <v>86</v>
      </c>
      <c r="L49" s="435"/>
      <c r="M49" s="436"/>
    </row>
    <row r="50" spans="1:13" ht="17.45" customHeight="1">
      <c r="A50" s="777" t="s">
        <v>20</v>
      </c>
      <c r="B50" s="778"/>
      <c r="C50" s="169">
        <f>SUMIF($G$7:$G$31,"Steam",$F$7:$F$31)</f>
        <v>0</v>
      </c>
      <c r="D50" s="123">
        <f>+C50+'21'!D50</f>
        <v>0</v>
      </c>
      <c r="E50" s="148">
        <f t="shared" si="1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5"/>
      <c r="M50" s="436"/>
    </row>
    <row r="51" spans="1:13" ht="17.45" customHeight="1" thickBot="1">
      <c r="A51" s="779" t="s">
        <v>88</v>
      </c>
      <c r="B51" s="780"/>
      <c r="C51" s="169">
        <f>SUMIF($G$7:$G$31,"Planned shut",$F$7:$F$31)</f>
        <v>0</v>
      </c>
      <c r="D51" s="123">
        <f>+C51+'21'!D51</f>
        <v>0</v>
      </c>
      <c r="E51" s="148">
        <f t="shared" si="1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5"/>
      <c r="M51" s="436"/>
    </row>
    <row r="52" spans="1:13" ht="13.5" thickBot="1">
      <c r="A52" s="781" t="s">
        <v>29</v>
      </c>
      <c r="B52" s="782"/>
      <c r="C52" s="149">
        <f>SUM(C38:C51)</f>
        <v>130</v>
      </c>
      <c r="D52" s="149">
        <f>SUM(D38:D51)</f>
        <v>1572</v>
      </c>
      <c r="E52" s="150">
        <f>SUM(E38:E51)</f>
        <v>26.200000000000003</v>
      </c>
      <c r="F52" s="190"/>
      <c r="H52" s="196"/>
      <c r="I52" s="197"/>
      <c r="J52" s="143"/>
      <c r="K52" s="144"/>
      <c r="L52" s="442"/>
      <c r="M52" s="443"/>
    </row>
    <row r="53" spans="1:13" ht="13.5" thickBot="1">
      <c r="A53" s="783"/>
      <c r="B53" s="784"/>
      <c r="C53" s="151">
        <f>C52/(24*60)</f>
        <v>9.0277777777777776E-2</v>
      </c>
      <c r="D53" s="151">
        <f>D52/(24*60*G4)</f>
        <v>4.9621212121212122E-2</v>
      </c>
      <c r="E53" s="152">
        <f>E52/(G4*24)</f>
        <v>4.9621212121212128E-2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+D34+'21'!J56</f>
        <v>17827</v>
      </c>
      <c r="K56" s="206">
        <f>J56/(J40+J56/1000)/1000</f>
        <v>1.4423442564325791E-2</v>
      </c>
    </row>
    <row r="57" spans="1:13">
      <c r="A57" s="181"/>
      <c r="I57" s="204" t="s">
        <v>92</v>
      </c>
      <c r="J57" s="205">
        <f>+E34+'21'!J57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I7:I13"/>
    <mergeCell ref="A15:A23"/>
    <mergeCell ref="I15:I22"/>
    <mergeCell ref="A34:B34"/>
    <mergeCell ref="A7:A14"/>
    <mergeCell ref="L35:M35"/>
    <mergeCell ref="A37:B37"/>
    <mergeCell ref="A38:B38"/>
    <mergeCell ref="A24:A32"/>
    <mergeCell ref="I24:I31"/>
  </mergeCells>
  <phoneticPr fontId="30" type="noConversion"/>
  <printOptions horizontalCentered="1"/>
  <pageMargins left="0.74791666666666667" right="0.74791666666666667" top="0.1388888888888889" bottom="0.39027777777777778" header="0" footer="0"/>
  <pageSetup paperSize="9" scale="62" firstPageNumber="4294963191" orientation="landscape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R61"/>
  <sheetViews>
    <sheetView zoomScale="80" zoomScaleNormal="80" workbookViewId="0">
      <selection activeCell="A7" sqref="A7:B3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710937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7.7109375" style="154" customWidth="1"/>
    <col min="11" max="11" width="12.5703125" style="154" bestFit="1" customWidth="1"/>
    <col min="12" max="12" width="11" style="154" customWidth="1"/>
    <col min="13" max="13" width="14.7109375" style="154" customWidth="1"/>
    <col min="14" max="16384" width="9.140625" style="154"/>
  </cols>
  <sheetData>
    <row r="1" spans="1:18" ht="15.75">
      <c r="A1" s="153"/>
    </row>
    <row r="2" spans="1:18" ht="15.75">
      <c r="A2" s="153" t="s">
        <v>175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21</v>
      </c>
      <c r="H4" s="159" t="str">
        <f>+'1'!H4</f>
        <v>.06.24</v>
      </c>
    </row>
    <row r="5" spans="1:18" ht="13.5" thickBot="1">
      <c r="C5" s="160"/>
      <c r="D5" s="160"/>
    </row>
    <row r="6" spans="1:18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376+376+373</f>
        <v>1125</v>
      </c>
    </row>
    <row r="7" spans="1:18" ht="13.5" customHeight="1" thickBot="1">
      <c r="A7" s="789" t="s">
        <v>417</v>
      </c>
      <c r="B7" s="220" t="s">
        <v>620</v>
      </c>
      <c r="C7" s="221">
        <v>22026</v>
      </c>
      <c r="D7" s="222">
        <v>616</v>
      </c>
      <c r="E7" s="223"/>
      <c r="F7" s="233"/>
      <c r="G7" s="234" t="s">
        <v>13</v>
      </c>
      <c r="H7" s="235" t="s">
        <v>397</v>
      </c>
      <c r="I7" s="792" t="s">
        <v>637</v>
      </c>
      <c r="J7" s="380" t="str">
        <f>+'20'!J7</f>
        <v>TW 35,5 RC HW</v>
      </c>
      <c r="K7" s="243"/>
      <c r="L7" s="247"/>
      <c r="M7" s="122">
        <f>+K7+'20'!M7+L7</f>
        <v>65500</v>
      </c>
    </row>
    <row r="8" spans="1:18" ht="13.5" thickBot="1">
      <c r="A8" s="790"/>
      <c r="B8" s="220"/>
      <c r="C8" s="221"/>
      <c r="D8" s="222"/>
      <c r="E8" s="224"/>
      <c r="F8" s="236">
        <v>2</v>
      </c>
      <c r="G8" s="577" t="s">
        <v>13</v>
      </c>
      <c r="H8" s="235" t="s">
        <v>396</v>
      </c>
      <c r="I8" s="793"/>
      <c r="J8" s="219" t="str">
        <f>+'20'!J8</f>
        <v>TW 34 RC HW</v>
      </c>
      <c r="K8" s="244"/>
      <c r="L8" s="244"/>
      <c r="M8" s="122">
        <f>+K8+'20'!M8+L8</f>
        <v>23452</v>
      </c>
      <c r="N8" s="154">
        <v>435</v>
      </c>
      <c r="O8" s="154">
        <f>+N8-N8*0.12</f>
        <v>382.8</v>
      </c>
      <c r="P8" s="154">
        <f>180+52</f>
        <v>232</v>
      </c>
      <c r="Q8" s="154">
        <f>+N8*P8</f>
        <v>100920</v>
      </c>
      <c r="R8" s="154">
        <f>+O8*P8</f>
        <v>88809.600000000006</v>
      </c>
    </row>
    <row r="9" spans="1:18" ht="13.5" thickBot="1">
      <c r="A9" s="790"/>
      <c r="B9" s="220"/>
      <c r="C9" s="221"/>
      <c r="D9" s="222"/>
      <c r="E9" s="225"/>
      <c r="F9" s="233">
        <v>1</v>
      </c>
      <c r="G9" s="577" t="s">
        <v>13</v>
      </c>
      <c r="H9" s="238" t="s">
        <v>226</v>
      </c>
      <c r="I9" s="793"/>
      <c r="J9" s="219" t="str">
        <f>+'20'!J9</f>
        <v>KTW 17 RC HW</v>
      </c>
      <c r="K9" s="244"/>
      <c r="L9" s="244"/>
      <c r="M9" s="122">
        <f>+K9+'20'!M9+L9</f>
        <v>17635</v>
      </c>
      <c r="N9" s="154">
        <v>420</v>
      </c>
      <c r="O9" s="154">
        <f>+N9-N9*0.12</f>
        <v>369.6</v>
      </c>
      <c r="P9" s="154">
        <f>8+60+32</f>
        <v>100</v>
      </c>
      <c r="Q9" s="154">
        <f t="shared" ref="Q9:Q10" si="0">+N9*P9</f>
        <v>42000</v>
      </c>
      <c r="R9" s="154">
        <f t="shared" ref="R9:R10" si="1">+O9*P9</f>
        <v>36960</v>
      </c>
    </row>
    <row r="10" spans="1:18" ht="26.25" thickBot="1">
      <c r="A10" s="790"/>
      <c r="B10" s="220"/>
      <c r="C10" s="221"/>
      <c r="D10" s="222"/>
      <c r="E10" s="224"/>
      <c r="F10" s="233"/>
      <c r="G10" s="577"/>
      <c r="H10" s="238" t="s">
        <v>634</v>
      </c>
      <c r="I10" s="793"/>
      <c r="J10" s="219" t="str">
        <f>+'20'!J10</f>
        <v>TW 31,5 RC HW</v>
      </c>
      <c r="K10" s="244"/>
      <c r="L10" s="244"/>
      <c r="M10" s="122">
        <f>+K10+'20'!M10+L10</f>
        <v>33149</v>
      </c>
      <c r="N10" s="154">
        <v>400</v>
      </c>
      <c r="O10" s="154">
        <f>+N10-N10*0.12</f>
        <v>352</v>
      </c>
      <c r="P10" s="154">
        <f>60-32+120+314</f>
        <v>462</v>
      </c>
      <c r="Q10" s="154">
        <f t="shared" si="0"/>
        <v>184800</v>
      </c>
      <c r="R10" s="154">
        <f t="shared" si="1"/>
        <v>162624</v>
      </c>
    </row>
    <row r="11" spans="1:18" ht="13.5" thickBot="1">
      <c r="A11" s="790"/>
      <c r="B11" s="220"/>
      <c r="C11" s="221"/>
      <c r="D11" s="222"/>
      <c r="E11" s="224"/>
      <c r="F11" s="233"/>
      <c r="G11" s="237"/>
      <c r="H11" s="238" t="s">
        <v>636</v>
      </c>
      <c r="I11" s="793"/>
      <c r="J11" s="219" t="str">
        <f>+'20'!J11</f>
        <v>N 18 RC BR</v>
      </c>
      <c r="K11" s="244"/>
      <c r="L11" s="244"/>
      <c r="M11" s="122">
        <f>+K11+'20'!M11+L11</f>
        <v>18436</v>
      </c>
      <c r="P11" s="154">
        <f>SUM(P8:P10)</f>
        <v>794</v>
      </c>
      <c r="Q11" s="154">
        <f t="shared" ref="Q11:R11" si="2">SUM(Q8:Q10)</f>
        <v>327720</v>
      </c>
      <c r="R11" s="154">
        <f t="shared" si="2"/>
        <v>288393.59999999998</v>
      </c>
    </row>
    <row r="12" spans="1:18" ht="13.5" thickBot="1">
      <c r="A12" s="790"/>
      <c r="B12" s="220"/>
      <c r="C12" s="221"/>
      <c r="D12" s="222"/>
      <c r="E12" s="224"/>
      <c r="F12" s="233"/>
      <c r="G12" s="237"/>
      <c r="H12" s="238" t="s">
        <v>635</v>
      </c>
      <c r="I12" s="793"/>
      <c r="J12" s="219" t="str">
        <f>+'20'!J12</f>
        <v>N 15,5 RC BR</v>
      </c>
      <c r="K12" s="244"/>
      <c r="L12" s="244"/>
      <c r="M12" s="122">
        <f>+K12+'20'!M12+L12</f>
        <v>268930</v>
      </c>
      <c r="Q12" s="154">
        <f>+Q11/P11</f>
        <v>412.74559193954661</v>
      </c>
      <c r="R12" s="154">
        <f>+R11/P11</f>
        <v>363.216120906801</v>
      </c>
    </row>
    <row r="13" spans="1:18" ht="13.5" thickBot="1">
      <c r="A13" s="790"/>
      <c r="B13" s="220"/>
      <c r="C13" s="221"/>
      <c r="D13" s="221"/>
      <c r="E13" s="224"/>
      <c r="F13" s="233"/>
      <c r="G13" s="237"/>
      <c r="H13" s="238"/>
      <c r="I13" s="794"/>
      <c r="J13" s="219" t="str">
        <f>+'20'!J13</f>
        <v>N 16 RC BR</v>
      </c>
      <c r="K13" s="244"/>
      <c r="L13" s="244"/>
      <c r="M13" s="122">
        <f>+K13+'20'!M13+L13</f>
        <v>19427</v>
      </c>
    </row>
    <row r="14" spans="1:18" ht="13.5" thickBot="1">
      <c r="A14" s="791"/>
      <c r="B14" s="170" t="s">
        <v>3</v>
      </c>
      <c r="C14" s="104">
        <f>SUM(C7:C13)</f>
        <v>22026</v>
      </c>
      <c r="D14" s="116">
        <f>SUM(D7:D13)</f>
        <v>616</v>
      </c>
      <c r="E14" s="117">
        <f>SUM(E5:E13)</f>
        <v>0</v>
      </c>
      <c r="F14" s="107">
        <f>SUM(F6:F13)</f>
        <v>3</v>
      </c>
      <c r="G14" s="164"/>
      <c r="H14" s="171"/>
      <c r="I14" s="172"/>
      <c r="J14" s="219" t="str">
        <f>+'20'!J14</f>
        <v>N 16,5 RC BR</v>
      </c>
      <c r="K14" s="244"/>
      <c r="L14" s="244"/>
      <c r="M14" s="122">
        <f>+K14+'20'!M14+L14</f>
        <v>7890</v>
      </c>
    </row>
    <row r="15" spans="1:18" ht="13.5" customHeight="1" thickBot="1">
      <c r="A15" s="789" t="s">
        <v>418</v>
      </c>
      <c r="B15" s="170"/>
      <c r="C15" s="118">
        <f>C14/($C$23+$D$23+$E$23)</f>
        <v>1.0687563685768353</v>
      </c>
      <c r="D15" s="119">
        <f>D14/($C$23+$D$23+$E$23)</f>
        <v>2.9889853947304576E-2</v>
      </c>
      <c r="E15" s="120">
        <f>E14/($C$23+$D$23+$E$23)</f>
        <v>0</v>
      </c>
      <c r="F15" s="233"/>
      <c r="G15" s="234" t="s">
        <v>13</v>
      </c>
      <c r="H15" s="235" t="s">
        <v>397</v>
      </c>
      <c r="I15" s="792" t="s">
        <v>638</v>
      </c>
      <c r="J15" s="219" t="str">
        <f>+'20'!J15</f>
        <v>N 17 RC BR</v>
      </c>
      <c r="K15" s="244"/>
      <c r="L15" s="244"/>
      <c r="M15" s="122">
        <f>+K15+'20'!M15+L15</f>
        <v>87968</v>
      </c>
      <c r="N15" s="154">
        <v>400</v>
      </c>
      <c r="O15" s="154">
        <f>+N15-N15*0.12</f>
        <v>352</v>
      </c>
      <c r="Q15" s="154">
        <f>+N15*P15</f>
        <v>0</v>
      </c>
      <c r="R15" s="154">
        <f>+O15*P15</f>
        <v>0</v>
      </c>
    </row>
    <row r="16" spans="1:18" ht="13.5" thickBot="1">
      <c r="A16" s="795"/>
      <c r="B16" s="220" t="s">
        <v>620</v>
      </c>
      <c r="C16" s="227">
        <f>8517+7520</f>
        <v>16037</v>
      </c>
      <c r="D16" s="228"/>
      <c r="E16" s="229"/>
      <c r="F16" s="236"/>
      <c r="G16" s="577" t="s">
        <v>13</v>
      </c>
      <c r="H16" s="235" t="s">
        <v>420</v>
      </c>
      <c r="I16" s="793"/>
      <c r="J16" s="219" t="str">
        <f>+'20'!J16</f>
        <v>N 19 RC BR</v>
      </c>
      <c r="K16" s="244"/>
      <c r="L16" s="234"/>
      <c r="M16" s="122">
        <f>+K16+'20'!M16+L16</f>
        <v>117363</v>
      </c>
      <c r="N16" s="154">
        <v>400</v>
      </c>
      <c r="O16" s="154">
        <f>+N16-N16*0.12</f>
        <v>352</v>
      </c>
      <c r="P16" s="154">
        <v>1</v>
      </c>
      <c r="Q16" s="154">
        <f t="shared" ref="Q16:Q17" si="3">+N16*P16</f>
        <v>400</v>
      </c>
      <c r="R16" s="154">
        <f t="shared" ref="R16:R17" si="4">+O16*P16</f>
        <v>352</v>
      </c>
    </row>
    <row r="17" spans="1:18" ht="13.5" thickBot="1">
      <c r="A17" s="795"/>
      <c r="B17" s="220" t="s">
        <v>632</v>
      </c>
      <c r="C17" s="221">
        <f>1661+2659+252</f>
        <v>4572</v>
      </c>
      <c r="D17" s="222"/>
      <c r="E17" s="230"/>
      <c r="F17" s="233">
        <v>2</v>
      </c>
      <c r="G17" s="577" t="s">
        <v>13</v>
      </c>
      <c r="H17" s="238" t="s">
        <v>226</v>
      </c>
      <c r="I17" s="793"/>
      <c r="J17" s="219" t="str">
        <f>+'20'!J17</f>
        <v>N 20 RC BR</v>
      </c>
      <c r="K17" s="244"/>
      <c r="L17" s="234"/>
      <c r="M17" s="122">
        <f>+K17+'20'!M17+L17</f>
        <v>49672</v>
      </c>
      <c r="N17" s="154">
        <v>420</v>
      </c>
      <c r="O17" s="154">
        <f>+N17-N17*0.12</f>
        <v>369.6</v>
      </c>
      <c r="P17" s="154">
        <f>10+60</f>
        <v>70</v>
      </c>
      <c r="Q17" s="154">
        <f t="shared" si="3"/>
        <v>29400</v>
      </c>
      <c r="R17" s="154">
        <f t="shared" si="4"/>
        <v>25872</v>
      </c>
    </row>
    <row r="18" spans="1:18" ht="26.25" thickBot="1">
      <c r="A18" s="795"/>
      <c r="B18" s="220"/>
      <c r="C18" s="221"/>
      <c r="D18" s="222"/>
      <c r="E18" s="230"/>
      <c r="F18" s="233">
        <v>3</v>
      </c>
      <c r="G18" s="577" t="s">
        <v>13</v>
      </c>
      <c r="H18" s="238" t="s">
        <v>625</v>
      </c>
      <c r="I18" s="793"/>
      <c r="J18" s="219" t="str">
        <f>+'20'!J18</f>
        <v>N 17,5 RC BR</v>
      </c>
      <c r="K18" s="244"/>
      <c r="L18" s="244"/>
      <c r="M18" s="122">
        <f>+K18+'20'!M18+L18</f>
        <v>74908</v>
      </c>
      <c r="N18" s="154">
        <v>430</v>
      </c>
      <c r="O18" s="154">
        <f>+N18-N18*0.12</f>
        <v>378.4</v>
      </c>
      <c r="P18" s="154">
        <f>35+60+95</f>
        <v>190</v>
      </c>
      <c r="Q18" s="154">
        <f t="shared" ref="Q18" si="5">+N18*P18</f>
        <v>81700</v>
      </c>
      <c r="R18" s="154">
        <f t="shared" ref="R18" si="6">+O18*P18</f>
        <v>71896</v>
      </c>
    </row>
    <row r="19" spans="1:18" ht="13.5" thickBot="1">
      <c r="A19" s="795"/>
      <c r="B19" s="220"/>
      <c r="C19" s="221"/>
      <c r="D19" s="222"/>
      <c r="E19" s="230"/>
      <c r="F19" s="240"/>
      <c r="G19" s="237"/>
      <c r="H19" s="238" t="s">
        <v>629</v>
      </c>
      <c r="I19" s="793"/>
      <c r="J19" s="219" t="str">
        <f>+'20'!J19</f>
        <v>TW 19 RC BR</v>
      </c>
      <c r="K19" s="244"/>
      <c r="L19" s="244"/>
      <c r="M19" s="122">
        <f>+K19+'20'!M19+L19</f>
        <v>64493</v>
      </c>
      <c r="P19" s="154">
        <f>SUM(P15:P18)</f>
        <v>261</v>
      </c>
      <c r="Q19" s="154">
        <f t="shared" ref="Q19:R19" si="7">SUM(Q15:Q18)</f>
        <v>111500</v>
      </c>
      <c r="R19" s="154">
        <f t="shared" si="7"/>
        <v>98120</v>
      </c>
    </row>
    <row r="20" spans="1:18" ht="13.5" thickBot="1">
      <c r="A20" s="795"/>
      <c r="B20" s="220"/>
      <c r="C20" s="221"/>
      <c r="D20" s="222"/>
      <c r="E20" s="230"/>
      <c r="F20" s="233"/>
      <c r="G20" s="237"/>
      <c r="H20" s="238" t="s">
        <v>626</v>
      </c>
      <c r="I20" s="793"/>
      <c r="J20" s="219" t="str">
        <f>+'20'!J20</f>
        <v>TW 21 RC BR</v>
      </c>
      <c r="K20" s="244"/>
      <c r="L20" s="245"/>
      <c r="M20" s="122">
        <f>+K20+'20'!M20+L20</f>
        <v>15738</v>
      </c>
      <c r="Q20" s="154">
        <f>+Q19/P19</f>
        <v>427.20306513409963</v>
      </c>
      <c r="R20" s="154">
        <f>+R19/P19</f>
        <v>375.93869731800766</v>
      </c>
    </row>
    <row r="21" spans="1:18" ht="13.5" thickBot="1">
      <c r="A21" s="795"/>
      <c r="B21" s="220"/>
      <c r="C21" s="221"/>
      <c r="D21" s="222"/>
      <c r="E21" s="230"/>
      <c r="F21" s="236"/>
      <c r="G21" s="237"/>
      <c r="H21" s="238" t="s">
        <v>633</v>
      </c>
      <c r="I21" s="793"/>
      <c r="J21" s="219" t="str">
        <f>+'20'!J21</f>
        <v>N 25 RC BR</v>
      </c>
      <c r="K21" s="244"/>
      <c r="L21" s="244"/>
      <c r="M21" s="122">
        <f>+K21+'20'!M21+L21</f>
        <v>45618</v>
      </c>
    </row>
    <row r="22" spans="1:18" ht="13.5" thickBot="1">
      <c r="A22" s="795"/>
      <c r="B22" s="220"/>
      <c r="C22" s="221"/>
      <c r="D22" s="222"/>
      <c r="E22" s="230"/>
      <c r="F22" s="241"/>
      <c r="G22" s="237"/>
      <c r="H22" s="238"/>
      <c r="I22" s="794"/>
      <c r="J22" s="219" t="str">
        <f>+'20'!J22</f>
        <v>TW 36 RC BR</v>
      </c>
      <c r="K22" s="244"/>
      <c r="L22" s="244"/>
      <c r="M22" s="122">
        <f>+K22+'20'!M22+L22</f>
        <v>98281</v>
      </c>
    </row>
    <row r="23" spans="1:18" ht="13.5" thickBot="1">
      <c r="A23" s="796"/>
      <c r="B23" s="170" t="s">
        <v>3</v>
      </c>
      <c r="C23" s="105">
        <f>SUM(C16:C22)</f>
        <v>20609</v>
      </c>
      <c r="D23" s="116">
        <f>SUM(D16:D22)</f>
        <v>0</v>
      </c>
      <c r="E23" s="117">
        <f>SUM(E18:E22)</f>
        <v>0</v>
      </c>
      <c r="F23" s="107">
        <f>SUM(F15:F22)</f>
        <v>5</v>
      </c>
      <c r="G23" s="164"/>
      <c r="H23" s="171"/>
      <c r="I23" s="174"/>
      <c r="J23" s="219" t="str">
        <f>+'20'!J23</f>
        <v>TW 37,5 RC BR</v>
      </c>
      <c r="K23" s="244">
        <f>+C17+C25</f>
        <v>11916</v>
      </c>
      <c r="L23" s="244"/>
      <c r="M23" s="122">
        <f>+K23+'20'!M23+L23</f>
        <v>73781</v>
      </c>
    </row>
    <row r="24" spans="1:18" ht="13.5" customHeight="1" thickBot="1">
      <c r="A24" s="789" t="s">
        <v>518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3"/>
      <c r="G24" s="234" t="s">
        <v>13</v>
      </c>
      <c r="H24" s="235" t="s">
        <v>397</v>
      </c>
      <c r="I24" s="792" t="s">
        <v>639</v>
      </c>
      <c r="J24" s="219" t="str">
        <f>+'20'!J24</f>
        <v>TW 38 RC BR</v>
      </c>
      <c r="K24" s="244">
        <f>+C7+C16</f>
        <v>38063</v>
      </c>
      <c r="L24" s="244"/>
      <c r="M24" s="122">
        <f>+K24+'20'!M24+L24</f>
        <v>60216</v>
      </c>
    </row>
    <row r="25" spans="1:18" ht="13.5" thickBot="1">
      <c r="A25" s="797"/>
      <c r="B25" s="220" t="s">
        <v>632</v>
      </c>
      <c r="C25" s="231">
        <f>2653+4264+427</f>
        <v>7344</v>
      </c>
      <c r="D25" s="222"/>
      <c r="E25" s="230"/>
      <c r="F25" s="236">
        <v>2</v>
      </c>
      <c r="G25" s="577" t="s">
        <v>13</v>
      </c>
      <c r="H25" s="235" t="s">
        <v>396</v>
      </c>
      <c r="I25" s="793"/>
      <c r="J25" s="219" t="s">
        <v>647</v>
      </c>
      <c r="K25" s="244">
        <f>+C26</f>
        <v>15975</v>
      </c>
      <c r="L25" s="244"/>
      <c r="M25" s="122">
        <f>+K25+'20'!M25+L25</f>
        <v>15975</v>
      </c>
      <c r="N25" s="154">
        <v>430</v>
      </c>
      <c r="O25" s="154">
        <f>+N25-N25*0.12</f>
        <v>378.4</v>
      </c>
      <c r="P25" s="154">
        <f>60+35</f>
        <v>95</v>
      </c>
      <c r="Q25" s="154">
        <f>+N25*P25</f>
        <v>40850</v>
      </c>
      <c r="R25" s="154">
        <f>+O25*P25</f>
        <v>35948</v>
      </c>
    </row>
    <row r="26" spans="1:18" ht="13.5" thickBot="1">
      <c r="A26" s="797"/>
      <c r="B26" s="220" t="s">
        <v>647</v>
      </c>
      <c r="C26" s="231">
        <f>12934+3041</f>
        <v>15975</v>
      </c>
      <c r="D26" s="222"/>
      <c r="E26" s="232"/>
      <c r="F26" s="233">
        <v>2</v>
      </c>
      <c r="G26" s="577" t="s">
        <v>13</v>
      </c>
      <c r="H26" s="238" t="s">
        <v>226</v>
      </c>
      <c r="I26" s="793"/>
      <c r="J26" s="219">
        <f>+'20'!J26</f>
        <v>0</v>
      </c>
      <c r="K26" s="244"/>
      <c r="L26" s="244"/>
      <c r="M26" s="122">
        <f>+K26+'20'!M26+L26</f>
        <v>0</v>
      </c>
      <c r="N26" s="154">
        <v>460</v>
      </c>
      <c r="O26" s="154">
        <f>+N26-N26*0.12</f>
        <v>404.8</v>
      </c>
      <c r="P26" s="154">
        <f>25+360</f>
        <v>385</v>
      </c>
      <c r="Q26" s="154">
        <f t="shared" ref="Q26" si="8">+N26*P26</f>
        <v>177100</v>
      </c>
      <c r="R26" s="154">
        <f t="shared" ref="R26" si="9">+O26*P26</f>
        <v>155848</v>
      </c>
    </row>
    <row r="27" spans="1:18" ht="26.25" thickBot="1">
      <c r="A27" s="797"/>
      <c r="B27" s="220"/>
      <c r="C27" s="221"/>
      <c r="D27" s="222"/>
      <c r="E27" s="230"/>
      <c r="F27" s="233"/>
      <c r="G27" s="577"/>
      <c r="H27" s="238" t="s">
        <v>627</v>
      </c>
      <c r="I27" s="793"/>
      <c r="J27" s="219">
        <f>+'20'!J27</f>
        <v>0</v>
      </c>
      <c r="K27" s="244"/>
      <c r="L27" s="244"/>
      <c r="M27" s="122">
        <f>+K27+'20'!M27+L27</f>
        <v>0</v>
      </c>
      <c r="P27" s="154">
        <f>SUM(P25:P26)</f>
        <v>480</v>
      </c>
      <c r="Q27" s="154">
        <f>SUM(Q25:Q26)</f>
        <v>217950</v>
      </c>
      <c r="R27" s="154">
        <f>SUM(R25:R26)</f>
        <v>191796</v>
      </c>
    </row>
    <row r="28" spans="1:18" ht="13.5" thickBot="1">
      <c r="A28" s="797"/>
      <c r="B28" s="220"/>
      <c r="C28" s="221"/>
      <c r="D28" s="222"/>
      <c r="E28" s="230"/>
      <c r="F28" s="236">
        <v>1</v>
      </c>
      <c r="G28" s="577" t="s">
        <v>13</v>
      </c>
      <c r="H28" s="238" t="s">
        <v>628</v>
      </c>
      <c r="I28" s="793"/>
      <c r="J28" s="219">
        <f>+'20'!J28</f>
        <v>0</v>
      </c>
      <c r="K28" s="244"/>
      <c r="L28" s="244"/>
      <c r="M28" s="122">
        <f>+K28+'20'!M28+L28</f>
        <v>0</v>
      </c>
      <c r="Q28" s="154">
        <f>+Q27/P27</f>
        <v>454.0625</v>
      </c>
      <c r="R28" s="154">
        <f>+R27/P27</f>
        <v>399.57499999999999</v>
      </c>
    </row>
    <row r="29" spans="1:18" ht="13.5" thickBot="1">
      <c r="A29" s="797"/>
      <c r="B29" s="220"/>
      <c r="C29" s="221"/>
      <c r="D29" s="222"/>
      <c r="E29" s="230"/>
      <c r="F29" s="241"/>
      <c r="G29" s="237"/>
      <c r="H29" s="238"/>
      <c r="I29" s="793"/>
      <c r="J29" s="219">
        <f>+'20'!J29</f>
        <v>0</v>
      </c>
      <c r="K29" s="244"/>
      <c r="L29" s="244"/>
      <c r="M29" s="122">
        <f>+K29+'20'!M29+L29</f>
        <v>0</v>
      </c>
    </row>
    <row r="30" spans="1:18" ht="13.5" thickBot="1">
      <c r="A30" s="797"/>
      <c r="B30" s="220"/>
      <c r="C30" s="231"/>
      <c r="D30" s="222"/>
      <c r="E30" s="230"/>
      <c r="F30" s="241"/>
      <c r="G30" s="237"/>
      <c r="H30" s="238"/>
      <c r="I30" s="793"/>
      <c r="J30" s="219">
        <f>+'20'!J30</f>
        <v>0</v>
      </c>
      <c r="K30" s="244"/>
      <c r="L30" s="244"/>
      <c r="M30" s="122">
        <f>+K30+'20'!M30+L30</f>
        <v>0</v>
      </c>
      <c r="N30" s="160"/>
    </row>
    <row r="31" spans="1:18" ht="13.5" thickBot="1">
      <c r="A31" s="797"/>
      <c r="B31" s="220"/>
      <c r="C31" s="231"/>
      <c r="D31" s="222"/>
      <c r="E31" s="230"/>
      <c r="F31" s="241"/>
      <c r="G31" s="242"/>
      <c r="H31" s="239"/>
      <c r="I31" s="794"/>
      <c r="J31" s="219">
        <f>+'20'!J31</f>
        <v>0</v>
      </c>
      <c r="K31" s="244"/>
      <c r="L31" s="244"/>
      <c r="M31" s="122">
        <f>+K31+'20'!M31+L31</f>
        <v>0</v>
      </c>
    </row>
    <row r="32" spans="1:18" ht="13.5" thickBot="1">
      <c r="A32" s="798"/>
      <c r="B32" s="170" t="s">
        <v>3</v>
      </c>
      <c r="C32" s="104">
        <f>SUM(C25:C31)</f>
        <v>23319</v>
      </c>
      <c r="D32" s="105">
        <f>SUM(D25:D31)</f>
        <v>0</v>
      </c>
      <c r="E32" s="106">
        <f>SUM(E25:E31)</f>
        <v>0</v>
      </c>
      <c r="F32" s="107">
        <f>SUM(F24:F31)</f>
        <v>5</v>
      </c>
      <c r="G32" s="176"/>
      <c r="H32" s="177"/>
      <c r="I32" s="174"/>
      <c r="J32" s="219">
        <f>+'20'!J32</f>
        <v>0</v>
      </c>
      <c r="K32" s="246"/>
      <c r="L32" s="248"/>
      <c r="M32" s="122">
        <f>+K32+'20'!M32+L32</f>
        <v>0</v>
      </c>
    </row>
    <row r="33" spans="1:14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85" t="s">
        <v>60</v>
      </c>
      <c r="B34" s="786"/>
      <c r="C34" s="112">
        <f>C14+C23+C32</f>
        <v>65954</v>
      </c>
      <c r="D34" s="112">
        <f>D14+D23+D32</f>
        <v>616</v>
      </c>
      <c r="E34" s="112">
        <f>E14+E23+E32</f>
        <v>0</v>
      </c>
      <c r="F34" s="113">
        <f>F14+F23+F32</f>
        <v>13</v>
      </c>
      <c r="H34" s="183"/>
      <c r="I34" s="183"/>
      <c r="J34" s="128" t="s">
        <v>29</v>
      </c>
      <c r="K34" s="129">
        <f>SUM(K7:K32)</f>
        <v>65954</v>
      </c>
      <c r="L34" s="217">
        <f>SUM(L7:L32)</f>
        <v>0</v>
      </c>
      <c r="M34" s="125">
        <f>SUM(M7:M32)</f>
        <v>1158432</v>
      </c>
      <c r="N34" s="160"/>
    </row>
    <row r="35" spans="1:14" ht="13.5" thickBot="1">
      <c r="A35" s="184"/>
      <c r="B35" s="185"/>
      <c r="C35" s="109">
        <f>C34/($C$34+$D$34+$E$34)</f>
        <v>0.99074658254468984</v>
      </c>
      <c r="D35" s="109">
        <f>D34/($C$34+$D$34+$E$34)</f>
        <v>9.2534174553101992E-3</v>
      </c>
      <c r="E35" s="114">
        <f>E34/($C$34+$D$34+$E$34)</f>
        <v>0</v>
      </c>
      <c r="K35" s="160"/>
      <c r="L35" s="776" t="s">
        <v>186</v>
      </c>
      <c r="M35" s="776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787" t="s">
        <v>61</v>
      </c>
      <c r="B37" s="788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(37.5*794+37.5*261+35*385)/1440*G42*3.4*1440/1000000</f>
        <v>67.918549599999992</v>
      </c>
      <c r="J37" s="130">
        <f>+I37+'20'!J37</f>
        <v>1316.8273250396362</v>
      </c>
      <c r="K37" s="131" t="s">
        <v>66</v>
      </c>
      <c r="L37" s="433"/>
      <c r="M37" s="434"/>
      <c r="N37" s="555">
        <v>36.322000000000003</v>
      </c>
    </row>
    <row r="38" spans="1:14" ht="17.45" customHeight="1">
      <c r="A38" s="781" t="s">
        <v>13</v>
      </c>
      <c r="B38" s="782"/>
      <c r="C38" s="169">
        <f>SUMIF($G$7:$G$31,"Process",$F$7:$F$31)</f>
        <v>13</v>
      </c>
      <c r="D38" s="123">
        <f>+C38+'20'!D38</f>
        <v>980</v>
      </c>
      <c r="E38" s="148">
        <f t="shared" ref="E38:E51" si="10">D38/60</f>
        <v>16.333333333333332</v>
      </c>
      <c r="F38" s="375">
        <v>421.08333333333331</v>
      </c>
      <c r="G38" s="375">
        <v>370.55333333333334</v>
      </c>
      <c r="H38" s="192" t="s">
        <v>67</v>
      </c>
      <c r="I38" s="554">
        <f>22.803+20.7+23.447</f>
        <v>66.95</v>
      </c>
      <c r="J38" s="132">
        <f>+I38+'20'!J38</f>
        <v>1192.1730000000002</v>
      </c>
      <c r="K38" s="133" t="s">
        <v>66</v>
      </c>
      <c r="L38" s="435"/>
      <c r="M38" s="436"/>
      <c r="N38" s="154">
        <f>2.597+1.985+2.599+2.846+1.485</f>
        <v>11.512</v>
      </c>
    </row>
    <row r="39" spans="1:14" ht="17.45" customHeight="1">
      <c r="A39" s="777" t="s">
        <v>14</v>
      </c>
      <c r="B39" s="778"/>
      <c r="C39" s="169">
        <f>SUMIF($G$7:$G$31,"Cleaning",$F$7:$F$31)</f>
        <v>0</v>
      </c>
      <c r="D39" s="123">
        <f>+C39+'20'!D39</f>
        <v>0</v>
      </c>
      <c r="E39" s="148">
        <f t="shared" si="10"/>
        <v>0</v>
      </c>
      <c r="F39" s="375">
        <v>408.85416666666669</v>
      </c>
      <c r="G39" s="375">
        <v>359.79166666666669</v>
      </c>
      <c r="H39" s="192" t="s">
        <v>68</v>
      </c>
      <c r="I39" s="147"/>
      <c r="J39" s="134">
        <f>J37/G4</f>
        <v>62.706063097125536</v>
      </c>
      <c r="K39" s="135" t="s">
        <v>66</v>
      </c>
      <c r="L39" s="435"/>
      <c r="M39" s="436"/>
      <c r="N39" s="578">
        <f>+I38-N37-N38</f>
        <v>19.116</v>
      </c>
    </row>
    <row r="40" spans="1:14" ht="17.45" customHeight="1">
      <c r="A40" s="777" t="s">
        <v>69</v>
      </c>
      <c r="B40" s="778"/>
      <c r="C40" s="169">
        <f>SUMIF($G$7:$G$31,"Mechanical",$F$7:$F$31)</f>
        <v>0</v>
      </c>
      <c r="D40" s="123">
        <f>+C40+'20'!D40</f>
        <v>82</v>
      </c>
      <c r="E40" s="148">
        <f t="shared" si="10"/>
        <v>1.3666666666666667</v>
      </c>
      <c r="F40" s="375">
        <v>454.0625</v>
      </c>
      <c r="G40" s="375">
        <v>399.57499999999999</v>
      </c>
      <c r="H40" s="192" t="s">
        <v>70</v>
      </c>
      <c r="I40" s="123">
        <f>(K34+L34)/1000</f>
        <v>65.953999999999994</v>
      </c>
      <c r="J40" s="136">
        <f>+I40+'20'!J40</f>
        <v>1158.4319999999998</v>
      </c>
      <c r="K40" s="135" t="s">
        <v>66</v>
      </c>
      <c r="L40" s="435"/>
      <c r="M40" s="436"/>
    </row>
    <row r="41" spans="1:14" ht="17.45" customHeight="1">
      <c r="A41" s="777" t="s">
        <v>71</v>
      </c>
      <c r="B41" s="778"/>
      <c r="C41" s="169">
        <f>SUMIF($G$7:$G$31,"Electrical",$F$7:$F$31)</f>
        <v>0</v>
      </c>
      <c r="D41" s="123">
        <f>+C41+'20'!D41</f>
        <v>25</v>
      </c>
      <c r="E41" s="148">
        <f t="shared" si="10"/>
        <v>0.41666666666666669</v>
      </c>
      <c r="F41" s="375"/>
      <c r="G41" s="375"/>
      <c r="H41" s="192" t="s">
        <v>72</v>
      </c>
      <c r="I41" s="147"/>
      <c r="J41" s="134">
        <f>J40/G4</f>
        <v>55.163428571428561</v>
      </c>
      <c r="K41" s="135" t="s">
        <v>66</v>
      </c>
      <c r="L41" s="435"/>
      <c r="M41" s="436"/>
    </row>
    <row r="42" spans="1:14" ht="17.45" customHeight="1">
      <c r="A42" s="777" t="s">
        <v>17</v>
      </c>
      <c r="B42" s="778"/>
      <c r="C42" s="169">
        <f>SUMIF($G$7:$G$31,"Instrument",$F$7:$F$31)</f>
        <v>0</v>
      </c>
      <c r="D42" s="123">
        <f>+C42+'20'!D42</f>
        <v>0</v>
      </c>
      <c r="E42" s="148">
        <f t="shared" si="10"/>
        <v>0</v>
      </c>
      <c r="F42" s="375">
        <f>+(F38*480+F39*480+F40*480)/1440</f>
        <v>428</v>
      </c>
      <c r="G42" s="375">
        <f>+(G38*480+G39*480+G40*480)/1440</f>
        <v>376.64</v>
      </c>
      <c r="H42" s="192" t="s">
        <v>73</v>
      </c>
      <c r="I42" s="251" t="s">
        <v>640</v>
      </c>
      <c r="J42" s="137"/>
      <c r="K42" s="135" t="s">
        <v>74</v>
      </c>
      <c r="L42" s="435"/>
      <c r="M42" s="436"/>
    </row>
    <row r="43" spans="1:14" ht="17.45" customHeight="1">
      <c r="A43" s="777" t="s">
        <v>75</v>
      </c>
      <c r="B43" s="778"/>
      <c r="C43" s="169">
        <f>SUMIF($G$7:$G$31,"Water",$F$7:$F$31)</f>
        <v>0</v>
      </c>
      <c r="D43" s="123">
        <f>+C43+'20'!D43</f>
        <v>0</v>
      </c>
      <c r="E43" s="148">
        <f t="shared" si="10"/>
        <v>0</v>
      </c>
      <c r="F43" s="375"/>
      <c r="G43" s="376"/>
      <c r="H43" s="193" t="s">
        <v>76</v>
      </c>
      <c r="I43" s="123">
        <f>+Report1!AH29</f>
        <v>103.867</v>
      </c>
      <c r="J43" s="138">
        <f>+I43+'20'!J43</f>
        <v>2401.5699999999997</v>
      </c>
      <c r="K43" s="135" t="s">
        <v>66</v>
      </c>
      <c r="L43" s="437">
        <f>+Report1!AN29</f>
        <v>19</v>
      </c>
      <c r="M43" s="438">
        <f>+L43+'20'!M43</f>
        <v>352.09999999999991</v>
      </c>
    </row>
    <row r="44" spans="1:14" ht="17.45" customHeight="1">
      <c r="A44" s="777" t="s">
        <v>18</v>
      </c>
      <c r="B44" s="778"/>
      <c r="C44" s="169">
        <f>SUMIF($G$7:$G$31,"PLN",$F$7:$F$31)</f>
        <v>0</v>
      </c>
      <c r="D44" s="123">
        <f>+C44+'20'!D44</f>
        <v>0</v>
      </c>
      <c r="E44" s="148">
        <f t="shared" si="10"/>
        <v>0</v>
      </c>
      <c r="F44" s="375"/>
      <c r="G44" s="376"/>
      <c r="H44" s="193" t="s">
        <v>77</v>
      </c>
      <c r="I44" s="123">
        <f>I43/I38</f>
        <v>1.551411501120239</v>
      </c>
      <c r="J44" s="139">
        <f>J43/J38</f>
        <v>2.0144475675929576</v>
      </c>
      <c r="K44" s="135" t="s">
        <v>66</v>
      </c>
      <c r="L44" s="439">
        <f>+L43/I38</f>
        <v>0.28379387602688572</v>
      </c>
      <c r="M44" s="440">
        <f>+M43/J38</f>
        <v>0.29534304165586694</v>
      </c>
    </row>
    <row r="45" spans="1:14" ht="17.45" customHeight="1">
      <c r="A45" s="777" t="s">
        <v>19</v>
      </c>
      <c r="B45" s="778"/>
      <c r="C45" s="169">
        <f>SUMIF($G$7:$G$31,"Boiler",$F$7:$F$31)</f>
        <v>0</v>
      </c>
      <c r="D45" s="123">
        <f>+C45+'20'!D45</f>
        <v>0</v>
      </c>
      <c r="E45" s="148">
        <f t="shared" si="10"/>
        <v>0</v>
      </c>
      <c r="F45" s="375"/>
      <c r="G45" s="378"/>
      <c r="H45" s="193" t="s">
        <v>78</v>
      </c>
      <c r="I45" s="123">
        <f>I43/I40</f>
        <v>1.5748400400278983</v>
      </c>
      <c r="J45" s="139">
        <f>J43/J40</f>
        <v>2.0731212535565318</v>
      </c>
      <c r="K45" s="135" t="s">
        <v>66</v>
      </c>
      <c r="L45" s="439">
        <f>+L43/I40</f>
        <v>0.28807957060981898</v>
      </c>
      <c r="M45" s="440">
        <f>+M43/J40</f>
        <v>0.30394533300185078</v>
      </c>
    </row>
    <row r="46" spans="1:14" ht="17.45" customHeight="1">
      <c r="A46" s="777" t="s">
        <v>79</v>
      </c>
      <c r="B46" s="778"/>
      <c r="C46" s="169">
        <f>SUMIF($G$7:$G$31,"Gas",$F$7:$F$31)</f>
        <v>0</v>
      </c>
      <c r="D46" s="123">
        <f>+C46+'20'!D46</f>
        <v>0</v>
      </c>
      <c r="E46" s="148">
        <f t="shared" si="10"/>
        <v>0</v>
      </c>
      <c r="F46" s="375"/>
      <c r="G46" s="376"/>
      <c r="H46" s="193" t="s">
        <v>80</v>
      </c>
      <c r="I46" s="145">
        <f>+SUMIF(Listrik!AC28,"&gt;0")</f>
        <v>32204.820000000589</v>
      </c>
      <c r="J46" s="140">
        <f>+I46+'20'!J46</f>
        <v>742181.64999999851</v>
      </c>
      <c r="K46" s="135" t="s">
        <v>81</v>
      </c>
      <c r="L46" s="439">
        <f>+Listrik!AF28</f>
        <v>30826</v>
      </c>
      <c r="M46" s="441">
        <f>+L46+'20'!M46</f>
        <v>555584</v>
      </c>
    </row>
    <row r="47" spans="1:14" ht="17.45" customHeight="1">
      <c r="A47" s="777" t="s">
        <v>82</v>
      </c>
      <c r="B47" s="778"/>
      <c r="C47" s="169">
        <f>SUMIF($G$7:$G$31,"Gas",$F$7:$F$31)</f>
        <v>0</v>
      </c>
      <c r="D47" s="123">
        <f>+C47+'20'!D47</f>
        <v>0</v>
      </c>
      <c r="E47" s="148">
        <f t="shared" si="10"/>
        <v>0</v>
      </c>
      <c r="F47" s="375"/>
      <c r="G47" s="376"/>
      <c r="H47" s="193" t="s">
        <v>83</v>
      </c>
      <c r="I47" s="123">
        <f>I46/I38</f>
        <v>481.02793129201774</v>
      </c>
      <c r="J47" s="140">
        <f>J46/J38</f>
        <v>622.54525979031428</v>
      </c>
      <c r="K47" s="135" t="s">
        <v>25</v>
      </c>
      <c r="L47" s="439">
        <f>+L46/I38</f>
        <v>460.43315907393577</v>
      </c>
      <c r="M47" s="440">
        <f>+M46/J38</f>
        <v>466.02632336078733</v>
      </c>
    </row>
    <row r="48" spans="1:14" ht="17.45" customHeight="1">
      <c r="A48" s="777" t="s">
        <v>15</v>
      </c>
      <c r="B48" s="778"/>
      <c r="C48" s="169">
        <f>SUMIF($G$7:$G$31,"Start Up",$F$7:$F$31)</f>
        <v>0</v>
      </c>
      <c r="D48" s="123">
        <f>+C48+'20'!D48</f>
        <v>0</v>
      </c>
      <c r="E48" s="148">
        <f t="shared" si="10"/>
        <v>0</v>
      </c>
      <c r="F48" s="375"/>
      <c r="G48" s="376"/>
      <c r="H48" s="193" t="s">
        <v>84</v>
      </c>
      <c r="I48" s="123">
        <f>I46/I40</f>
        <v>488.29214300877265</v>
      </c>
      <c r="J48" s="140">
        <f>J46/J40</f>
        <v>640.67778687052726</v>
      </c>
      <c r="K48" s="135" t="s">
        <v>25</v>
      </c>
      <c r="L48" s="439">
        <f>+L46/I38</f>
        <v>460.43315907393577</v>
      </c>
      <c r="M48" s="440">
        <f>+M46/J40</f>
        <v>479.60001104941864</v>
      </c>
    </row>
    <row r="49" spans="1:13" ht="17.45" customHeight="1">
      <c r="A49" s="799" t="s">
        <v>21</v>
      </c>
      <c r="B49" s="778"/>
      <c r="C49" s="169">
        <f>SUMIF($G$7:$G$31,"Others",$F$7:$F$31)</f>
        <v>0</v>
      </c>
      <c r="D49" s="123">
        <f>+C49+'20'!D49</f>
        <v>355</v>
      </c>
      <c r="E49" s="148">
        <f t="shared" si="10"/>
        <v>5.916666666666667</v>
      </c>
      <c r="F49" s="190"/>
      <c r="H49" s="193" t="s">
        <v>85</v>
      </c>
      <c r="I49" s="123">
        <f>+Report1!AB29</f>
        <v>0</v>
      </c>
      <c r="J49" s="140">
        <f>+I49+'20'!J49</f>
        <v>0</v>
      </c>
      <c r="K49" s="135" t="s">
        <v>86</v>
      </c>
      <c r="L49" s="435"/>
      <c r="M49" s="436"/>
    </row>
    <row r="50" spans="1:13" ht="17.45" customHeight="1">
      <c r="A50" s="777" t="s">
        <v>20</v>
      </c>
      <c r="B50" s="778"/>
      <c r="C50" s="169">
        <f>SUMIF($G$7:$G$31,"Steam",$F$7:$F$31)</f>
        <v>0</v>
      </c>
      <c r="D50" s="123">
        <f>+C50+'20'!D50</f>
        <v>0</v>
      </c>
      <c r="E50" s="148">
        <f t="shared" si="10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5"/>
      <c r="M50" s="436"/>
    </row>
    <row r="51" spans="1:13" ht="17.45" customHeight="1" thickBot="1">
      <c r="A51" s="779" t="s">
        <v>88</v>
      </c>
      <c r="B51" s="780"/>
      <c r="C51" s="169">
        <f>SUMIF($G$7:$G$31,"Planned shut",$F$7:$F$31)</f>
        <v>0</v>
      </c>
      <c r="D51" s="123">
        <f>+C51+'20'!D51</f>
        <v>0</v>
      </c>
      <c r="E51" s="148">
        <f t="shared" si="10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5"/>
      <c r="M51" s="436"/>
    </row>
    <row r="52" spans="1:13" ht="13.5" thickBot="1">
      <c r="A52" s="781" t="s">
        <v>29</v>
      </c>
      <c r="B52" s="782"/>
      <c r="C52" s="149">
        <f>SUM(C38:C51)</f>
        <v>13</v>
      </c>
      <c r="D52" s="149">
        <f>SUM(D38:D51)</f>
        <v>1442</v>
      </c>
      <c r="E52" s="150">
        <f>SUM(E38:E51)</f>
        <v>24.033333333333335</v>
      </c>
      <c r="F52" s="190"/>
      <c r="H52" s="196"/>
      <c r="I52" s="197"/>
      <c r="J52" s="143"/>
      <c r="K52" s="144"/>
      <c r="L52" s="442"/>
      <c r="M52" s="443"/>
    </row>
    <row r="53" spans="1:13" ht="13.5" thickBot="1">
      <c r="A53" s="783"/>
      <c r="B53" s="784"/>
      <c r="C53" s="151">
        <f>C52/(24*60)</f>
        <v>9.0277777777777769E-3</v>
      </c>
      <c r="D53" s="151">
        <f>D52/(24*60*G4)</f>
        <v>4.7685185185185185E-2</v>
      </c>
      <c r="E53" s="152">
        <f>E52/(G4*24)</f>
        <v>4.7685185185185192E-2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+D34+'20'!J56</f>
        <v>17020</v>
      </c>
      <c r="K56" s="206">
        <f>J56/(J40+J56/1000)/1000</f>
        <v>1.4479536382600057E-2</v>
      </c>
    </row>
    <row r="57" spans="1:13">
      <c r="A57" s="181"/>
      <c r="I57" s="204" t="s">
        <v>92</v>
      </c>
      <c r="J57" s="205">
        <f>+E34+'20'!J57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A7:A14"/>
    <mergeCell ref="I7:I13"/>
    <mergeCell ref="A15:A23"/>
    <mergeCell ref="I15:I22"/>
    <mergeCell ref="A38:B38"/>
    <mergeCell ref="A24:A32"/>
    <mergeCell ref="I24:I31"/>
    <mergeCell ref="A34:B34"/>
    <mergeCell ref="A37:B37"/>
    <mergeCell ref="L35:M35"/>
    <mergeCell ref="A52:B52"/>
    <mergeCell ref="A53:B53"/>
    <mergeCell ref="A47:B47"/>
    <mergeCell ref="A48:B48"/>
    <mergeCell ref="A49:B49"/>
    <mergeCell ref="A50:B50"/>
    <mergeCell ref="A46:B46"/>
    <mergeCell ref="A51:B51"/>
    <mergeCell ref="A40:B40"/>
    <mergeCell ref="A41:B41"/>
    <mergeCell ref="A42:B42"/>
    <mergeCell ref="A43:B43"/>
    <mergeCell ref="A44:B44"/>
    <mergeCell ref="A45:B45"/>
    <mergeCell ref="A39:B39"/>
  </mergeCells>
  <phoneticPr fontId="30" type="noConversion"/>
  <printOptions horizontalCentered="1"/>
  <pageMargins left="0.19513888888888889" right="0.19513888888888889" top="0.39027777777777778" bottom="0.19513888888888889" header="0" footer="0"/>
  <pageSetup paperSize="9" scale="62" firstPageNumber="4294963191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R61"/>
  <sheetViews>
    <sheetView view="pageBreakPreview" topLeftCell="A19" zoomScale="80" zoomScaleNormal="80" zoomScaleSheetLayoutView="80" workbookViewId="0">
      <selection activeCell="K25" sqref="K25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0.140625" style="154" customWidth="1"/>
    <col min="11" max="11" width="12.5703125" style="154" bestFit="1" customWidth="1"/>
    <col min="12" max="12" width="10" style="154" customWidth="1"/>
    <col min="13" max="13" width="14.140625" style="154" customWidth="1"/>
    <col min="14" max="16384" width="9.140625" style="154"/>
  </cols>
  <sheetData>
    <row r="1" spans="1:16" ht="15.75">
      <c r="A1" s="153"/>
    </row>
    <row r="2" spans="1:16" ht="15.75">
      <c r="A2" s="153" t="s">
        <v>175</v>
      </c>
    </row>
    <row r="3" spans="1:16" ht="15">
      <c r="A3" s="155"/>
    </row>
    <row r="4" spans="1:16" ht="20.25">
      <c r="A4" s="156" t="s">
        <v>4</v>
      </c>
      <c r="B4" s="157"/>
      <c r="F4" s="158" t="s">
        <v>31</v>
      </c>
      <c r="G4" s="159">
        <v>20</v>
      </c>
      <c r="H4" s="159" t="str">
        <f>+'1'!H4</f>
        <v>.06.24</v>
      </c>
    </row>
    <row r="5" spans="1:16" ht="13.5" thickBot="1">
      <c r="C5" s="160"/>
      <c r="D5" s="160"/>
    </row>
    <row r="6" spans="1:16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372+395+414</f>
        <v>1181</v>
      </c>
    </row>
    <row r="7" spans="1:16" ht="13.5" customHeight="1" thickBot="1">
      <c r="A7" s="789" t="s">
        <v>417</v>
      </c>
      <c r="B7" s="220" t="s">
        <v>632</v>
      </c>
      <c r="C7" s="221">
        <v>22028</v>
      </c>
      <c r="D7" s="222"/>
      <c r="E7" s="223"/>
      <c r="F7" s="233"/>
      <c r="G7" s="234" t="s">
        <v>13</v>
      </c>
      <c r="H7" s="235" t="s">
        <v>397</v>
      </c>
      <c r="I7" s="792" t="s">
        <v>630</v>
      </c>
      <c r="J7" s="219" t="str">
        <f>+'19'!J7</f>
        <v>TW 35,5 RC HW</v>
      </c>
      <c r="K7" s="243"/>
      <c r="L7" s="247"/>
      <c r="M7" s="122">
        <f>+K7+'19'!M7+L7</f>
        <v>65500</v>
      </c>
    </row>
    <row r="8" spans="1:16" ht="13.5" thickBot="1">
      <c r="A8" s="790"/>
      <c r="B8" s="220"/>
      <c r="C8" s="221"/>
      <c r="D8" s="222"/>
      <c r="E8" s="224"/>
      <c r="F8" s="236">
        <v>2</v>
      </c>
      <c r="G8" s="577" t="s">
        <v>13</v>
      </c>
      <c r="H8" s="235" t="s">
        <v>396</v>
      </c>
      <c r="I8" s="793"/>
      <c r="J8" s="219" t="str">
        <f>+'19'!J8</f>
        <v>TW 34 RC HW</v>
      </c>
      <c r="K8" s="244"/>
      <c r="L8" s="244"/>
      <c r="M8" s="122">
        <f>+K8+'19'!M8+L8</f>
        <v>23452</v>
      </c>
      <c r="N8" s="154">
        <f>372+395+414</f>
        <v>1181</v>
      </c>
    </row>
    <row r="9" spans="1:16" ht="13.5" thickBot="1">
      <c r="A9" s="790"/>
      <c r="B9" s="220"/>
      <c r="C9" s="221"/>
      <c r="D9" s="222"/>
      <c r="E9" s="225"/>
      <c r="F9" s="233">
        <v>3</v>
      </c>
      <c r="G9" s="577" t="s">
        <v>13</v>
      </c>
      <c r="H9" s="238" t="s">
        <v>226</v>
      </c>
      <c r="I9" s="793"/>
      <c r="J9" s="219" t="str">
        <f>+'19'!J9</f>
        <v>KTW 17 RC HW</v>
      </c>
      <c r="K9" s="244"/>
      <c r="L9" s="244"/>
      <c r="M9" s="122">
        <f>+K9+'19'!M9+L9</f>
        <v>17635</v>
      </c>
    </row>
    <row r="10" spans="1:16" ht="26.25" thickBot="1">
      <c r="A10" s="790"/>
      <c r="B10" s="220"/>
      <c r="C10" s="221"/>
      <c r="D10" s="222"/>
      <c r="E10" s="224"/>
      <c r="F10" s="233"/>
      <c r="G10" s="577"/>
      <c r="H10" s="238" t="s">
        <v>623</v>
      </c>
      <c r="I10" s="793"/>
      <c r="J10" s="219" t="str">
        <f>+'19'!J10</f>
        <v>TW 31,5 RC HW</v>
      </c>
      <c r="K10" s="244"/>
      <c r="L10" s="244"/>
      <c r="M10" s="122">
        <f>+K10+'19'!M10+L10</f>
        <v>33149</v>
      </c>
      <c r="N10" s="154">
        <v>435</v>
      </c>
      <c r="O10" s="154">
        <f>+N10-N10*0.12</f>
        <v>382.8</v>
      </c>
      <c r="P10" s="154">
        <f>480+480+10</f>
        <v>970</v>
      </c>
    </row>
    <row r="11" spans="1:16" ht="13.5" thickBot="1">
      <c r="A11" s="790"/>
      <c r="B11" s="220"/>
      <c r="C11" s="221"/>
      <c r="D11" s="222"/>
      <c r="E11" s="224"/>
      <c r="F11" s="233"/>
      <c r="G11" s="237"/>
      <c r="H11" s="238"/>
      <c r="I11" s="793"/>
      <c r="J11" s="219" t="str">
        <f>+'19'!J11</f>
        <v>N 18 RC BR</v>
      </c>
      <c r="K11" s="244"/>
      <c r="L11" s="244"/>
      <c r="M11" s="122">
        <f>+K11+'19'!M11+L11</f>
        <v>18436</v>
      </c>
      <c r="N11" s="154">
        <v>400</v>
      </c>
      <c r="O11" s="154">
        <f>+N11-N11*0.12</f>
        <v>352</v>
      </c>
      <c r="P11" s="154">
        <f>1440-P10</f>
        <v>470</v>
      </c>
    </row>
    <row r="12" spans="1:16" ht="13.5" thickBot="1">
      <c r="A12" s="790"/>
      <c r="B12" s="220"/>
      <c r="C12" s="221"/>
      <c r="D12" s="222"/>
      <c r="E12" s="224"/>
      <c r="F12" s="233"/>
      <c r="G12" s="237"/>
      <c r="H12" s="238"/>
      <c r="I12" s="793"/>
      <c r="J12" s="219" t="str">
        <f>+'19'!J12</f>
        <v>N 15,5 RC BR</v>
      </c>
      <c r="K12" s="244"/>
      <c r="L12" s="244"/>
      <c r="M12" s="122">
        <f>+K12+'19'!M12+L12</f>
        <v>268930</v>
      </c>
    </row>
    <row r="13" spans="1:16" ht="13.5" thickBot="1">
      <c r="A13" s="790"/>
      <c r="B13" s="220"/>
      <c r="C13" s="221"/>
      <c r="D13" s="221"/>
      <c r="E13" s="224"/>
      <c r="F13" s="233"/>
      <c r="G13" s="237"/>
      <c r="H13" s="238"/>
      <c r="I13" s="794"/>
      <c r="J13" s="219" t="str">
        <f>+'19'!J13</f>
        <v>N 16 RC BR</v>
      </c>
      <c r="K13" s="244"/>
      <c r="L13" s="244"/>
      <c r="M13" s="122">
        <f>+K13+'19'!M13+L13</f>
        <v>19427</v>
      </c>
    </row>
    <row r="14" spans="1:16" ht="13.5" thickBot="1">
      <c r="A14" s="791"/>
      <c r="B14" s="170" t="s">
        <v>3</v>
      </c>
      <c r="C14" s="104">
        <f>SUM(C7:C13)</f>
        <v>22028</v>
      </c>
      <c r="D14" s="116">
        <f>SUM(D7:D13)</f>
        <v>0</v>
      </c>
      <c r="E14" s="117">
        <f>SUM(E5:E13)</f>
        <v>0</v>
      </c>
      <c r="F14" s="107">
        <f>SUM(F6:F13)</f>
        <v>5</v>
      </c>
      <c r="G14" s="164"/>
      <c r="H14" s="171"/>
      <c r="I14" s="172"/>
      <c r="J14" s="219" t="str">
        <f>+'19'!J14</f>
        <v>N 16,5 RC BR</v>
      </c>
      <c r="K14" s="244"/>
      <c r="L14" s="244"/>
      <c r="M14" s="122">
        <f>+K14+'19'!M14+L14</f>
        <v>7890</v>
      </c>
    </row>
    <row r="15" spans="1:16" ht="13.5" customHeight="1" thickBot="1">
      <c r="A15" s="789" t="s">
        <v>418</v>
      </c>
      <c r="B15" s="170"/>
      <c r="C15" s="118">
        <f>C14/($C$23+$D$23+$E$23)</f>
        <v>1.0468089150786484</v>
      </c>
      <c r="D15" s="119">
        <f>D14/($C$23+$D$23+$E$23)</f>
        <v>0</v>
      </c>
      <c r="E15" s="120">
        <f>E14/($C$23+$D$23+$E$23)</f>
        <v>0</v>
      </c>
      <c r="F15" s="233"/>
      <c r="G15" s="234" t="s">
        <v>13</v>
      </c>
      <c r="H15" s="235" t="s">
        <v>397</v>
      </c>
      <c r="I15" s="792" t="s">
        <v>630</v>
      </c>
      <c r="J15" s="219" t="str">
        <f>+'19'!J15</f>
        <v>N 17 RC BR</v>
      </c>
      <c r="K15" s="244"/>
      <c r="L15" s="244"/>
      <c r="M15" s="122">
        <f>+K15+'19'!M15+L15</f>
        <v>87968</v>
      </c>
    </row>
    <row r="16" spans="1:16" ht="13.5" thickBot="1">
      <c r="A16" s="795"/>
      <c r="B16" s="220" t="s">
        <v>632</v>
      </c>
      <c r="C16" s="227">
        <v>21043</v>
      </c>
      <c r="D16" s="228"/>
      <c r="E16" s="229"/>
      <c r="F16" s="236"/>
      <c r="G16" s="577" t="s">
        <v>13</v>
      </c>
      <c r="H16" s="235" t="s">
        <v>420</v>
      </c>
      <c r="I16" s="793"/>
      <c r="J16" s="219" t="str">
        <f>+'19'!J16</f>
        <v>N 19 RC BR</v>
      </c>
      <c r="K16" s="234"/>
      <c r="L16" s="234"/>
      <c r="M16" s="122">
        <f>+K16+'19'!M16+L16</f>
        <v>117363</v>
      </c>
    </row>
    <row r="17" spans="1:18" ht="13.5" thickBot="1">
      <c r="A17" s="795"/>
      <c r="B17" s="220"/>
      <c r="C17" s="221"/>
      <c r="D17" s="222"/>
      <c r="E17" s="230"/>
      <c r="F17" s="233">
        <v>5</v>
      </c>
      <c r="G17" s="577" t="s">
        <v>13</v>
      </c>
      <c r="H17" s="238" t="s">
        <v>226</v>
      </c>
      <c r="I17" s="793"/>
      <c r="J17" s="219" t="str">
        <f>+'19'!J17</f>
        <v>N 20 RC BR</v>
      </c>
      <c r="K17" s="234"/>
      <c r="L17" s="234"/>
      <c r="M17" s="122">
        <f>+K17+'19'!M17+L17</f>
        <v>49672</v>
      </c>
    </row>
    <row r="18" spans="1:18" ht="26.25" thickBot="1">
      <c r="A18" s="795"/>
      <c r="B18" s="220"/>
      <c r="C18" s="221"/>
      <c r="D18" s="222"/>
      <c r="E18" s="230"/>
      <c r="F18" s="233"/>
      <c r="G18" s="577"/>
      <c r="H18" s="238" t="s">
        <v>623</v>
      </c>
      <c r="I18" s="793"/>
      <c r="J18" s="219" t="str">
        <f>+'19'!J18</f>
        <v>N 17,5 RC BR</v>
      </c>
      <c r="K18" s="244"/>
      <c r="L18" s="244"/>
      <c r="M18" s="122">
        <f>+K18+'19'!M18+L18</f>
        <v>74908</v>
      </c>
    </row>
    <row r="19" spans="1:18" ht="13.5" thickBot="1">
      <c r="A19" s="795"/>
      <c r="B19" s="220"/>
      <c r="C19" s="221"/>
      <c r="D19" s="222"/>
      <c r="E19" s="230"/>
      <c r="F19" s="240"/>
      <c r="G19" s="237"/>
      <c r="H19" s="238"/>
      <c r="I19" s="793"/>
      <c r="J19" s="219" t="str">
        <f>+'19'!J19</f>
        <v>TW 19 RC BR</v>
      </c>
      <c r="K19" s="244"/>
      <c r="L19" s="244"/>
      <c r="M19" s="122">
        <f>+K19+'19'!M19+L19</f>
        <v>64493</v>
      </c>
    </row>
    <row r="20" spans="1:18" ht="13.5" thickBot="1">
      <c r="A20" s="795"/>
      <c r="B20" s="220"/>
      <c r="C20" s="221"/>
      <c r="D20" s="222"/>
      <c r="E20" s="230"/>
      <c r="F20" s="233"/>
      <c r="G20" s="237"/>
      <c r="H20" s="238"/>
      <c r="I20" s="793"/>
      <c r="J20" s="219" t="str">
        <f>+'19'!J20</f>
        <v>TW 21 RC BR</v>
      </c>
      <c r="K20" s="245"/>
      <c r="L20" s="245"/>
      <c r="M20" s="122">
        <f>+K20+'19'!M20+L20</f>
        <v>15738</v>
      </c>
    </row>
    <row r="21" spans="1:18" ht="13.5" thickBot="1">
      <c r="A21" s="795"/>
      <c r="B21" s="220"/>
      <c r="C21" s="221"/>
      <c r="D21" s="222"/>
      <c r="E21" s="230"/>
      <c r="F21" s="236"/>
      <c r="G21" s="237"/>
      <c r="H21" s="238"/>
      <c r="I21" s="793"/>
      <c r="J21" s="219" t="str">
        <f>+'19'!J21</f>
        <v>N 25 RC BR</v>
      </c>
      <c r="K21" s="245"/>
      <c r="L21" s="245"/>
      <c r="M21" s="122">
        <f>+K21+'19'!M21+L21</f>
        <v>45618</v>
      </c>
    </row>
    <row r="22" spans="1:18" ht="13.5" thickBot="1">
      <c r="A22" s="795"/>
      <c r="B22" s="220"/>
      <c r="C22" s="221"/>
      <c r="D22" s="222"/>
      <c r="E22" s="230"/>
      <c r="F22" s="241"/>
      <c r="G22" s="237"/>
      <c r="H22" s="238"/>
      <c r="I22" s="794"/>
      <c r="J22" s="219" t="str">
        <f>+'19'!J22</f>
        <v>TW 36 RC BR</v>
      </c>
      <c r="K22" s="245"/>
      <c r="L22" s="245"/>
      <c r="M22" s="122">
        <f>+K22+'19'!M22+L22</f>
        <v>98281</v>
      </c>
    </row>
    <row r="23" spans="1:18" ht="13.5" thickBot="1">
      <c r="A23" s="796"/>
      <c r="B23" s="170" t="s">
        <v>3</v>
      </c>
      <c r="C23" s="105">
        <f>SUM(C16:C22)</f>
        <v>21043</v>
      </c>
      <c r="D23" s="116">
        <f>SUM(D16:D22)</f>
        <v>0</v>
      </c>
      <c r="E23" s="117">
        <f>SUM(E18:E22)</f>
        <v>0</v>
      </c>
      <c r="F23" s="107">
        <f>SUM(F15:F22)</f>
        <v>5</v>
      </c>
      <c r="G23" s="164"/>
      <c r="H23" s="171"/>
      <c r="I23" s="174"/>
      <c r="J23" s="219" t="str">
        <f>+'19'!J23</f>
        <v>TW 37,5 RC BR</v>
      </c>
      <c r="K23" s="245">
        <f>+C7+C16</f>
        <v>43071</v>
      </c>
      <c r="L23" s="245"/>
      <c r="M23" s="122">
        <f>+K23+'19'!M23+L23</f>
        <v>61865</v>
      </c>
    </row>
    <row r="24" spans="1:18" ht="13.5" customHeight="1" thickBot="1">
      <c r="A24" s="789" t="s">
        <v>518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3"/>
      <c r="G24" s="234" t="s">
        <v>13</v>
      </c>
      <c r="H24" s="235" t="s">
        <v>397</v>
      </c>
      <c r="I24" s="792" t="s">
        <v>631</v>
      </c>
      <c r="J24" s="219" t="s">
        <v>620</v>
      </c>
      <c r="K24" s="245">
        <f>+C25</f>
        <v>22153</v>
      </c>
      <c r="L24" s="245"/>
      <c r="M24" s="122">
        <f>+K24+'19'!M24+L24</f>
        <v>22153</v>
      </c>
    </row>
    <row r="25" spans="1:18" ht="13.5" thickBot="1">
      <c r="A25" s="797"/>
      <c r="B25" s="220" t="s">
        <v>620</v>
      </c>
      <c r="C25" s="231">
        <v>22153</v>
      </c>
      <c r="D25" s="222"/>
      <c r="E25" s="230"/>
      <c r="F25" s="236">
        <v>2</v>
      </c>
      <c r="G25" s="577" t="s">
        <v>13</v>
      </c>
      <c r="H25" s="235" t="s">
        <v>396</v>
      </c>
      <c r="I25" s="793"/>
      <c r="J25" s="219">
        <f>+'19'!J25</f>
        <v>0</v>
      </c>
      <c r="K25" s="245"/>
      <c r="L25" s="245"/>
      <c r="M25" s="122">
        <f>+K25+'19'!M25+L25</f>
        <v>0</v>
      </c>
    </row>
    <row r="26" spans="1:18" ht="13.5" thickBot="1">
      <c r="A26" s="797"/>
      <c r="B26" s="220"/>
      <c r="C26" s="231"/>
      <c r="D26" s="222"/>
      <c r="E26" s="232"/>
      <c r="F26" s="233">
        <v>2</v>
      </c>
      <c r="G26" s="577" t="s">
        <v>13</v>
      </c>
      <c r="H26" s="238" t="s">
        <v>226</v>
      </c>
      <c r="I26" s="793"/>
      <c r="J26" s="219">
        <f>+'19'!J26</f>
        <v>0</v>
      </c>
      <c r="K26" s="245"/>
      <c r="L26" s="245"/>
      <c r="M26" s="122">
        <f>+K26+'19'!M26+L26</f>
        <v>0</v>
      </c>
    </row>
    <row r="27" spans="1:18" ht="26.25" thickBot="1">
      <c r="A27" s="797"/>
      <c r="B27" s="220"/>
      <c r="C27" s="221"/>
      <c r="D27" s="222"/>
      <c r="E27" s="230"/>
      <c r="F27" s="233"/>
      <c r="G27" s="577"/>
      <c r="H27" s="238" t="s">
        <v>623</v>
      </c>
      <c r="I27" s="793"/>
      <c r="J27" s="219">
        <f>+'19'!J27</f>
        <v>0</v>
      </c>
      <c r="K27" s="245"/>
      <c r="L27" s="245"/>
      <c r="M27" s="122">
        <f>+K27+'19'!M27+L27</f>
        <v>0</v>
      </c>
    </row>
    <row r="28" spans="1:18" ht="13.5" thickBot="1">
      <c r="A28" s="797"/>
      <c r="B28" s="220"/>
      <c r="C28" s="221"/>
      <c r="D28" s="222"/>
      <c r="E28" s="230"/>
      <c r="F28" s="236"/>
      <c r="G28" s="237"/>
      <c r="H28" s="238" t="s">
        <v>624</v>
      </c>
      <c r="I28" s="793"/>
      <c r="J28" s="219">
        <f>+'19'!J28</f>
        <v>0</v>
      </c>
      <c r="K28" s="245"/>
      <c r="L28" s="245"/>
      <c r="M28" s="122">
        <f>+K28+'19'!M28+L28</f>
        <v>0</v>
      </c>
      <c r="N28" s="154">
        <v>435</v>
      </c>
      <c r="O28" s="154">
        <f>+N28-N28*0.12</f>
        <v>382.8</v>
      </c>
      <c r="P28" s="154">
        <v>10</v>
      </c>
      <c r="Q28" s="154">
        <f>+N28*P28</f>
        <v>4350</v>
      </c>
      <c r="R28" s="154">
        <f>+O28*P28</f>
        <v>3828</v>
      </c>
    </row>
    <row r="29" spans="1:18" ht="13.5" thickBot="1">
      <c r="A29" s="797"/>
      <c r="B29" s="220"/>
      <c r="C29" s="221"/>
      <c r="D29" s="222"/>
      <c r="E29" s="230"/>
      <c r="F29" s="241"/>
      <c r="G29" s="237"/>
      <c r="H29" s="238"/>
      <c r="I29" s="793"/>
      <c r="J29" s="219">
        <f>+'19'!J29</f>
        <v>0</v>
      </c>
      <c r="K29" s="245"/>
      <c r="L29" s="245"/>
      <c r="M29" s="122">
        <f>+K29+'19'!M29+L29</f>
        <v>0</v>
      </c>
      <c r="N29" s="154">
        <v>400</v>
      </c>
      <c r="O29" s="154">
        <f>+N29-N29*0.12</f>
        <v>352</v>
      </c>
      <c r="P29" s="154">
        <v>470</v>
      </c>
      <c r="Q29" s="154">
        <f>+N29*P29</f>
        <v>188000</v>
      </c>
      <c r="R29" s="154">
        <f>+O29*P29</f>
        <v>165440</v>
      </c>
    </row>
    <row r="30" spans="1:18" ht="13.5" thickBot="1">
      <c r="A30" s="797"/>
      <c r="B30" s="220"/>
      <c r="C30" s="231"/>
      <c r="D30" s="222"/>
      <c r="E30" s="230"/>
      <c r="F30" s="241"/>
      <c r="G30" s="237"/>
      <c r="H30" s="238"/>
      <c r="I30" s="793"/>
      <c r="J30" s="219">
        <f>+'19'!J30</f>
        <v>0</v>
      </c>
      <c r="K30" s="244"/>
      <c r="L30" s="244"/>
      <c r="M30" s="122">
        <f>+K30+'19'!M30+L30</f>
        <v>0</v>
      </c>
      <c r="N30" s="160"/>
      <c r="P30" s="154">
        <f>SUM(P28:P29)</f>
        <v>480</v>
      </c>
      <c r="Q30" s="154">
        <f t="shared" ref="Q30:R30" si="0">SUM(Q28:Q29)</f>
        <v>192350</v>
      </c>
      <c r="R30" s="154">
        <f t="shared" si="0"/>
        <v>169268</v>
      </c>
    </row>
    <row r="31" spans="1:18" ht="13.5" thickBot="1">
      <c r="A31" s="797"/>
      <c r="B31" s="220"/>
      <c r="C31" s="231"/>
      <c r="D31" s="222"/>
      <c r="E31" s="230"/>
      <c r="F31" s="241"/>
      <c r="G31" s="242"/>
      <c r="H31" s="239"/>
      <c r="I31" s="794"/>
      <c r="J31" s="219">
        <f>+'19'!J31</f>
        <v>0</v>
      </c>
      <c r="K31" s="244"/>
      <c r="L31" s="244"/>
      <c r="M31" s="122">
        <f>+K31+'19'!M31+L31</f>
        <v>0</v>
      </c>
      <c r="Q31" s="154">
        <f>+Q30/P30</f>
        <v>400.72916666666669</v>
      </c>
      <c r="R31" s="154">
        <f>+R30/P30</f>
        <v>352.64166666666665</v>
      </c>
    </row>
    <row r="32" spans="1:18" ht="13.5" thickBot="1">
      <c r="A32" s="798"/>
      <c r="B32" s="170" t="s">
        <v>3</v>
      </c>
      <c r="C32" s="104">
        <f>SUM(C25:C31)</f>
        <v>22153</v>
      </c>
      <c r="D32" s="105">
        <f>SUM(D25:D31)</f>
        <v>0</v>
      </c>
      <c r="E32" s="106">
        <f>SUM(E25:E31)</f>
        <v>0</v>
      </c>
      <c r="F32" s="107">
        <f>SUM(F24:F31)</f>
        <v>4</v>
      </c>
      <c r="G32" s="176"/>
      <c r="H32" s="177"/>
      <c r="I32" s="174"/>
      <c r="J32" s="219">
        <f>+'19'!J32</f>
        <v>0</v>
      </c>
      <c r="K32" s="246"/>
      <c r="L32" s="248"/>
      <c r="M32" s="122">
        <f>+K32+'19'!M32+L32</f>
        <v>0</v>
      </c>
    </row>
    <row r="33" spans="1:14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85" t="s">
        <v>60</v>
      </c>
      <c r="B34" s="786"/>
      <c r="C34" s="112">
        <f>C14+C23+C32</f>
        <v>65224</v>
      </c>
      <c r="D34" s="112">
        <f>D14+D23+D32</f>
        <v>0</v>
      </c>
      <c r="E34" s="112">
        <f>E14+E23+E32</f>
        <v>0</v>
      </c>
      <c r="F34" s="113">
        <f>F14+F23+F32</f>
        <v>14</v>
      </c>
      <c r="H34" s="183"/>
      <c r="I34" s="183"/>
      <c r="J34" s="128" t="s">
        <v>29</v>
      </c>
      <c r="K34" s="129">
        <f>SUM(K7:K32)</f>
        <v>65224</v>
      </c>
      <c r="L34" s="217">
        <f>SUM(L7:L32)</f>
        <v>0</v>
      </c>
      <c r="M34" s="125">
        <f>SUM(M7:M32)</f>
        <v>1092478</v>
      </c>
    </row>
    <row r="35" spans="1:14" ht="13.5" thickBot="1">
      <c r="A35" s="184"/>
      <c r="B35" s="185"/>
      <c r="C35" s="109">
        <f>C34/($C$34+$D$34+$E$34)</f>
        <v>1</v>
      </c>
      <c r="D35" s="109">
        <f>D34/($C$34+$D$34+$E$34)</f>
        <v>0</v>
      </c>
      <c r="E35" s="114">
        <f>E34/($C$34+$D$34+$E$34)</f>
        <v>0</v>
      </c>
      <c r="K35" s="160"/>
      <c r="L35" s="776" t="s">
        <v>186</v>
      </c>
      <c r="M35" s="776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787" t="s">
        <v>61</v>
      </c>
      <c r="B37" s="788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(37.5*970+38*470)/1440*G42*3.4*1440/1000000</f>
        <v>68.734215030555546</v>
      </c>
      <c r="J37" s="130">
        <f>+I37+'19'!J37</f>
        <v>1248.9087754396362</v>
      </c>
      <c r="K37" s="131" t="s">
        <v>66</v>
      </c>
      <c r="L37" s="433"/>
      <c r="M37" s="434"/>
      <c r="N37" s="555">
        <f>+I38-N38</f>
        <v>43.227999999999994</v>
      </c>
    </row>
    <row r="38" spans="1:14" ht="17.45" customHeight="1">
      <c r="A38" s="781" t="s">
        <v>13</v>
      </c>
      <c r="B38" s="782"/>
      <c r="C38" s="169">
        <f>SUMIF($G$7:$G$31,"Process",$F$7:$F$31)</f>
        <v>14</v>
      </c>
      <c r="D38" s="123">
        <f>+C38+'19'!D38</f>
        <v>967</v>
      </c>
      <c r="E38" s="148">
        <f t="shared" ref="E38:E51" si="1">D38/60</f>
        <v>16.116666666666667</v>
      </c>
      <c r="F38" s="375">
        <v>435</v>
      </c>
      <c r="G38" s="375">
        <f>+F38-F38*0.12</f>
        <v>382.8</v>
      </c>
      <c r="H38" s="192" t="s">
        <v>67</v>
      </c>
      <c r="I38" s="554">
        <f>22.121+21.107+22.235</f>
        <v>65.462999999999994</v>
      </c>
      <c r="J38" s="132">
        <f>+I38+'19'!J38</f>
        <v>1125.2230000000002</v>
      </c>
      <c r="K38" s="133" t="s">
        <v>66</v>
      </c>
      <c r="L38" s="435"/>
      <c r="M38" s="436"/>
      <c r="N38" s="154">
        <v>22.234999999999999</v>
      </c>
    </row>
    <row r="39" spans="1:14" ht="17.45" customHeight="1">
      <c r="A39" s="777" t="s">
        <v>14</v>
      </c>
      <c r="B39" s="778"/>
      <c r="C39" s="169">
        <f>SUMIF($G$7:$G$31,"Cleaning",$F$7:$F$31)</f>
        <v>0</v>
      </c>
      <c r="D39" s="123">
        <f>+C39+'19'!D39</f>
        <v>0</v>
      </c>
      <c r="E39" s="148">
        <f t="shared" si="1"/>
        <v>0</v>
      </c>
      <c r="F39" s="375">
        <v>435</v>
      </c>
      <c r="G39" s="375">
        <f t="shared" ref="G39" si="2">+F39-F39*0.12</f>
        <v>382.8</v>
      </c>
      <c r="H39" s="192" t="s">
        <v>68</v>
      </c>
      <c r="I39" s="147"/>
      <c r="J39" s="134">
        <f>J37/G4</f>
        <v>62.445438771981813</v>
      </c>
      <c r="K39" s="135" t="s">
        <v>66</v>
      </c>
      <c r="L39" s="435"/>
      <c r="M39" s="436"/>
    </row>
    <row r="40" spans="1:14" ht="17.45" customHeight="1">
      <c r="A40" s="777" t="s">
        <v>69</v>
      </c>
      <c r="B40" s="778"/>
      <c r="C40" s="169">
        <f>SUMIF($G$7:$G$31,"Mechanical",$F$7:$F$31)</f>
        <v>0</v>
      </c>
      <c r="D40" s="123">
        <f>+C40+'19'!D40</f>
        <v>82</v>
      </c>
      <c r="E40" s="148">
        <f t="shared" si="1"/>
        <v>1.3666666666666667</v>
      </c>
      <c r="F40" s="375">
        <v>400.72916666666669</v>
      </c>
      <c r="G40" s="375">
        <v>352.64166666666665</v>
      </c>
      <c r="H40" s="192" t="s">
        <v>70</v>
      </c>
      <c r="I40" s="123">
        <f>(K34+L34)/1000</f>
        <v>65.224000000000004</v>
      </c>
      <c r="J40" s="136">
        <f>+I40+'19'!J40</f>
        <v>1092.4779999999998</v>
      </c>
      <c r="K40" s="135" t="s">
        <v>66</v>
      </c>
      <c r="L40" s="435"/>
      <c r="M40" s="436"/>
    </row>
    <row r="41" spans="1:14" ht="17.45" customHeight="1">
      <c r="A41" s="777" t="s">
        <v>71</v>
      </c>
      <c r="B41" s="778"/>
      <c r="C41" s="169">
        <f>SUMIF($G$7:$G$31,"Electrical",$F$7:$F$31)</f>
        <v>0</v>
      </c>
      <c r="D41" s="123">
        <f>+C41+'19'!D41</f>
        <v>25</v>
      </c>
      <c r="E41" s="148">
        <f t="shared" si="1"/>
        <v>0.41666666666666669</v>
      </c>
      <c r="F41" s="375"/>
      <c r="G41" s="375"/>
      <c r="H41" s="192" t="s">
        <v>72</v>
      </c>
      <c r="I41" s="147"/>
      <c r="J41" s="134">
        <f>J40/G4</f>
        <v>54.623899999999992</v>
      </c>
      <c r="K41" s="135" t="s">
        <v>66</v>
      </c>
      <c r="L41" s="435"/>
      <c r="M41" s="436"/>
    </row>
    <row r="42" spans="1:14" ht="17.45" customHeight="1">
      <c r="A42" s="777" t="s">
        <v>17</v>
      </c>
      <c r="B42" s="778"/>
      <c r="C42" s="169">
        <f>SUMIF($G$7:$G$31,"Instrument",$F$7:$F$31)</f>
        <v>0</v>
      </c>
      <c r="D42" s="123">
        <f>+C42+'19'!D42</f>
        <v>0</v>
      </c>
      <c r="E42" s="148">
        <f t="shared" si="1"/>
        <v>0</v>
      </c>
      <c r="F42" s="375">
        <f>+(F38*480+F39*480+F40*480)/1440</f>
        <v>423.57638888888891</v>
      </c>
      <c r="G42" s="375">
        <f>+(G38*480+G39*480+G40*480)/1440</f>
        <v>372.74722222222221</v>
      </c>
      <c r="H42" s="192" t="s">
        <v>73</v>
      </c>
      <c r="I42" s="251" t="s">
        <v>614</v>
      </c>
      <c r="J42" s="137"/>
      <c r="K42" s="135" t="s">
        <v>74</v>
      </c>
      <c r="L42" s="435"/>
      <c r="M42" s="436"/>
    </row>
    <row r="43" spans="1:14" ht="17.45" customHeight="1">
      <c r="A43" s="777" t="s">
        <v>75</v>
      </c>
      <c r="B43" s="778"/>
      <c r="C43" s="169">
        <f>SUMIF($G$7:$G$31,"Water",$F$7:$F$31)</f>
        <v>0</v>
      </c>
      <c r="D43" s="123">
        <f>+C43+'19'!D43</f>
        <v>0</v>
      </c>
      <c r="E43" s="148">
        <f t="shared" si="1"/>
        <v>0</v>
      </c>
      <c r="F43" s="375"/>
      <c r="G43" s="376"/>
      <c r="H43" s="193" t="s">
        <v>76</v>
      </c>
      <c r="I43" s="123">
        <f>+Report1!AH28</f>
        <v>106.863</v>
      </c>
      <c r="J43" s="138">
        <f>+I43+'19'!J43</f>
        <v>2297.7029999999995</v>
      </c>
      <c r="K43" s="135" t="s">
        <v>66</v>
      </c>
      <c r="L43" s="437">
        <f>+Report1!AN28</f>
        <v>19.2</v>
      </c>
      <c r="M43" s="438">
        <f>+L43+'19'!M43</f>
        <v>333.09999999999991</v>
      </c>
    </row>
    <row r="44" spans="1:14" ht="17.45" customHeight="1">
      <c r="A44" s="777" t="s">
        <v>18</v>
      </c>
      <c r="B44" s="778"/>
      <c r="C44" s="169">
        <f>SUMIF($G$7:$G$31,"PLN",$F$7:$F$31)</f>
        <v>0</v>
      </c>
      <c r="D44" s="123">
        <f>+C44+'19'!D44</f>
        <v>0</v>
      </c>
      <c r="E44" s="148">
        <f t="shared" si="1"/>
        <v>0</v>
      </c>
      <c r="F44" s="375"/>
      <c r="G44" s="376"/>
      <c r="H44" s="193" t="s">
        <v>77</v>
      </c>
      <c r="I44" s="123">
        <f>I43/I38</f>
        <v>1.6324183126346181</v>
      </c>
      <c r="J44" s="139">
        <f>J43/J38</f>
        <v>2.0419978973056887</v>
      </c>
      <c r="K44" s="135" t="s">
        <v>66</v>
      </c>
      <c r="L44" s="439">
        <f>+L43/I38</f>
        <v>0.29329544933779389</v>
      </c>
      <c r="M44" s="440">
        <f>+M43/J38</f>
        <v>0.29603020912299149</v>
      </c>
    </row>
    <row r="45" spans="1:14" ht="17.45" customHeight="1">
      <c r="A45" s="777" t="s">
        <v>19</v>
      </c>
      <c r="B45" s="778"/>
      <c r="C45" s="169">
        <f>SUMIF($G$7:$G$31,"Boiler",$F$7:$F$31)</f>
        <v>0</v>
      </c>
      <c r="D45" s="123">
        <f>+C45+'19'!D45</f>
        <v>0</v>
      </c>
      <c r="E45" s="148">
        <f t="shared" si="1"/>
        <v>0</v>
      </c>
      <c r="F45" s="375"/>
      <c r="G45" s="378"/>
      <c r="H45" s="193" t="s">
        <v>78</v>
      </c>
      <c r="I45" s="123">
        <f>I43/I40</f>
        <v>1.6383999754691523</v>
      </c>
      <c r="J45" s="139">
        <f>J43/J40</f>
        <v>2.1032029935614265</v>
      </c>
      <c r="K45" s="135" t="s">
        <v>66</v>
      </c>
      <c r="L45" s="439">
        <f>+L43/I40</f>
        <v>0.2943701704893904</v>
      </c>
      <c r="M45" s="440">
        <f>+M43/J40</f>
        <v>0.30490316509806142</v>
      </c>
    </row>
    <row r="46" spans="1:14" ht="17.45" customHeight="1">
      <c r="A46" s="777" t="s">
        <v>79</v>
      </c>
      <c r="B46" s="778"/>
      <c r="C46" s="169">
        <f>SUMIF($G$7:$G$31,"Gas",$F$7:$F$31)</f>
        <v>0</v>
      </c>
      <c r="D46" s="123">
        <f>+C46+'19'!D46</f>
        <v>0</v>
      </c>
      <c r="E46" s="148">
        <f t="shared" si="1"/>
        <v>0</v>
      </c>
      <c r="F46" s="375"/>
      <c r="G46" s="376"/>
      <c r="H46" s="193" t="s">
        <v>80</v>
      </c>
      <c r="I46" s="145">
        <f>+SUMIF(Listrik!AC27,"&gt;0")</f>
        <v>31571.819999999425</v>
      </c>
      <c r="J46" s="140">
        <f>+I46+'19'!J46</f>
        <v>709976.82999999798</v>
      </c>
      <c r="K46" s="135" t="s">
        <v>81</v>
      </c>
      <c r="L46" s="439">
        <f>+Listrik!AF27</f>
        <v>31607</v>
      </c>
      <c r="M46" s="441">
        <f>+L46+'19'!M46</f>
        <v>524758</v>
      </c>
    </row>
    <row r="47" spans="1:14" ht="17.45" customHeight="1">
      <c r="A47" s="777" t="s">
        <v>82</v>
      </c>
      <c r="B47" s="778"/>
      <c r="C47" s="169">
        <f>SUMIF($G$7:$G$31,"Gas",$F$7:$F$31)</f>
        <v>0</v>
      </c>
      <c r="D47" s="123">
        <f>+C47+'19'!D47</f>
        <v>0</v>
      </c>
      <c r="E47" s="148">
        <f t="shared" si="1"/>
        <v>0</v>
      </c>
      <c r="F47" s="375"/>
      <c r="G47" s="376"/>
      <c r="H47" s="193" t="s">
        <v>83</v>
      </c>
      <c r="I47" s="123">
        <f>I46/I38</f>
        <v>482.28495485998849</v>
      </c>
      <c r="J47" s="140">
        <f>J46/J38</f>
        <v>630.96544418306223</v>
      </c>
      <c r="K47" s="135" t="s">
        <v>25</v>
      </c>
      <c r="L47" s="439">
        <f>+L46/I38</f>
        <v>482.8223576676902</v>
      </c>
      <c r="M47" s="440">
        <f>+M46/J38</f>
        <v>466.35911281585953</v>
      </c>
    </row>
    <row r="48" spans="1:14" ht="17.45" customHeight="1">
      <c r="A48" s="777" t="s">
        <v>15</v>
      </c>
      <c r="B48" s="778"/>
      <c r="C48" s="169">
        <f>SUMIF($G$7:$G$31,"Start Up",$F$7:$F$31)</f>
        <v>0</v>
      </c>
      <c r="D48" s="123">
        <f>+C48+'19'!D48</f>
        <v>0</v>
      </c>
      <c r="E48" s="148">
        <f t="shared" si="1"/>
        <v>0</v>
      </c>
      <c r="F48" s="375"/>
      <c r="G48" s="376"/>
      <c r="H48" s="193" t="s">
        <v>84</v>
      </c>
      <c r="I48" s="123">
        <f>I46/I40</f>
        <v>484.05218937813419</v>
      </c>
      <c r="J48" s="140">
        <f>J46/J40</f>
        <v>649.87746206330758</v>
      </c>
      <c r="K48" s="135" t="s">
        <v>25</v>
      </c>
      <c r="L48" s="439">
        <f>+L46/I38</f>
        <v>482.8223576676902</v>
      </c>
      <c r="M48" s="440">
        <f>+M46/J40</f>
        <v>480.33736148462492</v>
      </c>
    </row>
    <row r="49" spans="1:13" ht="17.45" customHeight="1">
      <c r="A49" s="777" t="s">
        <v>21</v>
      </c>
      <c r="B49" s="778"/>
      <c r="C49" s="169">
        <f>SUMIF($G$7:$G$31,"Others",$F$7:$F$31)</f>
        <v>0</v>
      </c>
      <c r="D49" s="123">
        <f>+C49+'19'!D49</f>
        <v>355</v>
      </c>
      <c r="E49" s="148">
        <f t="shared" si="1"/>
        <v>5.916666666666667</v>
      </c>
      <c r="F49" s="190"/>
      <c r="H49" s="193" t="s">
        <v>85</v>
      </c>
      <c r="I49" s="123">
        <f>+Report1!AB28</f>
        <v>0</v>
      </c>
      <c r="J49" s="140">
        <f>+I49+'19'!J49</f>
        <v>0</v>
      </c>
      <c r="K49" s="135" t="s">
        <v>86</v>
      </c>
      <c r="L49" s="435"/>
      <c r="M49" s="436"/>
    </row>
    <row r="50" spans="1:13" ht="17.45" customHeight="1">
      <c r="A50" s="777" t="s">
        <v>20</v>
      </c>
      <c r="B50" s="778"/>
      <c r="C50" s="169">
        <f>SUMIF($G$7:$G$31,"Steam",$F$7:$F$31)</f>
        <v>0</v>
      </c>
      <c r="D50" s="123">
        <f>+C50+'19'!D50</f>
        <v>0</v>
      </c>
      <c r="E50" s="148">
        <f t="shared" si="1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5"/>
      <c r="M50" s="436"/>
    </row>
    <row r="51" spans="1:13" ht="17.45" customHeight="1" thickBot="1">
      <c r="A51" s="779" t="s">
        <v>88</v>
      </c>
      <c r="B51" s="780"/>
      <c r="C51" s="169">
        <f>SUMIF($G$7:$G$31,"Planned shut",$F$7:$F$31)</f>
        <v>0</v>
      </c>
      <c r="D51" s="123">
        <f>+C51+'19'!D51</f>
        <v>0</v>
      </c>
      <c r="E51" s="148">
        <f t="shared" si="1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5"/>
      <c r="M51" s="436"/>
    </row>
    <row r="52" spans="1:13" ht="13.5" thickBot="1">
      <c r="A52" s="781" t="s">
        <v>29</v>
      </c>
      <c r="B52" s="782"/>
      <c r="C52" s="149">
        <f>SUM(C38:C51)</f>
        <v>14</v>
      </c>
      <c r="D52" s="149">
        <f>SUM(D38:D51)</f>
        <v>1429</v>
      </c>
      <c r="E52" s="150">
        <f>SUM(E38:E51)</f>
        <v>23.81666666666667</v>
      </c>
      <c r="F52" s="190"/>
      <c r="H52" s="196"/>
      <c r="I52" s="197"/>
      <c r="J52" s="143"/>
      <c r="K52" s="144"/>
      <c r="L52" s="442"/>
      <c r="M52" s="443"/>
    </row>
    <row r="53" spans="1:13" ht="13.5" thickBot="1">
      <c r="A53" s="783"/>
      <c r="B53" s="784"/>
      <c r="C53" s="151">
        <f>C52/(24*60)</f>
        <v>9.7222222222222224E-3</v>
      </c>
      <c r="D53" s="151">
        <f>D52/(24*60*G4)</f>
        <v>4.9618055555555554E-2</v>
      </c>
      <c r="E53" s="152">
        <f>E52/(G4*24)</f>
        <v>4.9618055555555561E-2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+D34+'19'!J56</f>
        <v>16404</v>
      </c>
      <c r="K56" s="206">
        <f>J56/(J40+J56/1000)/1000</f>
        <v>1.4793278274875057E-2</v>
      </c>
    </row>
    <row r="57" spans="1:13">
      <c r="A57" s="181"/>
      <c r="I57" s="204" t="s">
        <v>92</v>
      </c>
      <c r="J57" s="205">
        <f>+E34+'19'!J57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I7:I13"/>
    <mergeCell ref="A15:A23"/>
    <mergeCell ref="I15:I22"/>
    <mergeCell ref="A34:B34"/>
    <mergeCell ref="A7:A14"/>
    <mergeCell ref="L35:M35"/>
    <mergeCell ref="A37:B37"/>
    <mergeCell ref="A38:B38"/>
    <mergeCell ref="A24:A32"/>
    <mergeCell ref="I24:I31"/>
  </mergeCells>
  <phoneticPr fontId="30" type="noConversion"/>
  <printOptions horizontalCentered="1"/>
  <pageMargins left="0.74791666666666667" right="0.74791666666666667" top="0.39027777777777778" bottom="0.59027777777777779" header="0" footer="0"/>
  <pageSetup paperSize="9" scale="55" firstPageNumber="4294963191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R61"/>
  <sheetViews>
    <sheetView view="pageBreakPreview" zoomScale="80" zoomScaleNormal="80" zoomScaleSheetLayoutView="80" workbookViewId="0">
      <selection activeCell="A7" sqref="A7:A3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1.7109375" style="154" bestFit="1" customWidth="1"/>
    <col min="11" max="11" width="12.5703125" style="154" bestFit="1" customWidth="1"/>
    <col min="12" max="12" width="8.28515625" style="154" customWidth="1"/>
    <col min="13" max="13" width="14.7109375" style="154" customWidth="1"/>
    <col min="14" max="16384" width="9.140625" style="154"/>
  </cols>
  <sheetData>
    <row r="1" spans="1:18" ht="15.75">
      <c r="A1" s="153"/>
    </row>
    <row r="2" spans="1:18" ht="15.75">
      <c r="A2" s="153" t="s">
        <v>175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19</v>
      </c>
      <c r="H4" s="159" t="str">
        <f>+'1'!H4</f>
        <v>.06.24</v>
      </c>
    </row>
    <row r="5" spans="1:18" ht="13.5" thickBot="1">
      <c r="C5" s="160"/>
      <c r="D5" s="160"/>
    </row>
    <row r="6" spans="1:18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369+364+369</f>
        <v>1102</v>
      </c>
    </row>
    <row r="7" spans="1:18" ht="13.5" customHeight="1" thickBot="1">
      <c r="A7" s="789" t="s">
        <v>416</v>
      </c>
      <c r="B7" s="220" t="s">
        <v>603</v>
      </c>
      <c r="C7" s="221">
        <v>21617</v>
      </c>
      <c r="D7" s="222">
        <v>1080</v>
      </c>
      <c r="E7" s="223"/>
      <c r="F7" s="233"/>
      <c r="G7" s="234" t="s">
        <v>13</v>
      </c>
      <c r="H7" s="235" t="s">
        <v>397</v>
      </c>
      <c r="I7" s="792" t="s">
        <v>601</v>
      </c>
      <c r="J7" s="219" t="str">
        <f>+'18'!J7</f>
        <v>TW 35,5 RC HW</v>
      </c>
      <c r="K7" s="243"/>
      <c r="L7" s="247"/>
      <c r="M7" s="122">
        <f>+K7+'18'!M7+L7</f>
        <v>65500</v>
      </c>
    </row>
    <row r="8" spans="1:18" ht="13.5" thickBot="1">
      <c r="A8" s="790"/>
      <c r="B8" s="220"/>
      <c r="C8" s="221"/>
      <c r="D8" s="222"/>
      <c r="E8" s="224"/>
      <c r="F8" s="236">
        <v>3</v>
      </c>
      <c r="G8" s="577" t="s">
        <v>13</v>
      </c>
      <c r="H8" s="235" t="s">
        <v>396</v>
      </c>
      <c r="I8" s="793"/>
      <c r="J8" s="219" t="str">
        <f>+'18'!J8</f>
        <v>TW 34 RC HW</v>
      </c>
      <c r="K8" s="244"/>
      <c r="L8" s="244"/>
      <c r="M8" s="122">
        <f>+K8+'18'!M8+L8</f>
        <v>23452</v>
      </c>
      <c r="N8" s="154">
        <v>460</v>
      </c>
      <c r="O8" s="154">
        <f>+N8-N8*0.12</f>
        <v>404.8</v>
      </c>
    </row>
    <row r="9" spans="1:18" ht="13.5" thickBot="1">
      <c r="A9" s="790"/>
      <c r="B9" s="220"/>
      <c r="C9" s="221"/>
      <c r="D9" s="222"/>
      <c r="E9" s="225"/>
      <c r="F9" s="233">
        <v>2</v>
      </c>
      <c r="G9" s="577" t="s">
        <v>13</v>
      </c>
      <c r="H9" s="238" t="s">
        <v>226</v>
      </c>
      <c r="I9" s="793"/>
      <c r="J9" s="219" t="str">
        <f>+'18'!J9</f>
        <v>KTW 17 RC HW</v>
      </c>
      <c r="K9" s="244"/>
      <c r="L9" s="244"/>
      <c r="M9" s="122">
        <f>+K9+'18'!M9+L9</f>
        <v>17635</v>
      </c>
    </row>
    <row r="10" spans="1:18" ht="26.25" thickBot="1">
      <c r="A10" s="790"/>
      <c r="B10" s="220"/>
      <c r="C10" s="221"/>
      <c r="D10" s="222"/>
      <c r="E10" s="224"/>
      <c r="F10" s="233"/>
      <c r="G10" s="577"/>
      <c r="H10" s="238" t="s">
        <v>596</v>
      </c>
      <c r="I10" s="793"/>
      <c r="J10" s="219" t="str">
        <f>+'18'!J10</f>
        <v>TW 31,5 RC HW</v>
      </c>
      <c r="K10" s="244"/>
      <c r="L10" s="244"/>
      <c r="M10" s="122">
        <f>+K10+'18'!M10+L10</f>
        <v>33149</v>
      </c>
    </row>
    <row r="11" spans="1:18" ht="13.5" thickBot="1">
      <c r="A11" s="790"/>
      <c r="B11" s="220"/>
      <c r="C11" s="221"/>
      <c r="D11" s="222"/>
      <c r="E11" s="224"/>
      <c r="F11" s="233"/>
      <c r="G11" s="237"/>
      <c r="H11" s="238"/>
      <c r="I11" s="793"/>
      <c r="J11" s="219" t="str">
        <f>+'18'!J11</f>
        <v>N 18 RC BR</v>
      </c>
      <c r="K11" s="244"/>
      <c r="L11" s="244"/>
      <c r="M11" s="122">
        <f>+K11+'18'!M11+L11</f>
        <v>18436</v>
      </c>
    </row>
    <row r="12" spans="1:18" ht="13.5" thickBot="1">
      <c r="A12" s="790"/>
      <c r="B12" s="220"/>
      <c r="C12" s="221"/>
      <c r="D12" s="222"/>
      <c r="E12" s="224"/>
      <c r="F12" s="233"/>
      <c r="G12" s="237"/>
      <c r="H12" s="238"/>
      <c r="I12" s="793"/>
      <c r="J12" s="219" t="str">
        <f>+'18'!J12</f>
        <v>N 15,5 RC BR</v>
      </c>
      <c r="K12" s="244"/>
      <c r="L12" s="244"/>
      <c r="M12" s="122">
        <f>+K12+'18'!M12+L12</f>
        <v>268930</v>
      </c>
    </row>
    <row r="13" spans="1:18" ht="13.5" thickBot="1">
      <c r="A13" s="790"/>
      <c r="B13" s="220"/>
      <c r="C13" s="221"/>
      <c r="D13" s="221"/>
      <c r="E13" s="224"/>
      <c r="F13" s="233"/>
      <c r="G13" s="237"/>
      <c r="H13" s="238"/>
      <c r="I13" s="794"/>
      <c r="J13" s="219" t="str">
        <f>+'18'!J13</f>
        <v>N 16 RC BR</v>
      </c>
      <c r="K13" s="244"/>
      <c r="L13" s="244"/>
      <c r="M13" s="122">
        <f>+K13+'18'!M13+L13</f>
        <v>19427</v>
      </c>
    </row>
    <row r="14" spans="1:18" ht="13.5" thickBot="1">
      <c r="A14" s="791"/>
      <c r="B14" s="170" t="s">
        <v>3</v>
      </c>
      <c r="C14" s="104">
        <f>SUM(C7:C13)</f>
        <v>21617</v>
      </c>
      <c r="D14" s="116">
        <f>SUM(D7:D13)</f>
        <v>1080</v>
      </c>
      <c r="E14" s="117">
        <f>SUM(E5:E13)</f>
        <v>0</v>
      </c>
      <c r="F14" s="107">
        <f>SUM(F6:F13)</f>
        <v>5</v>
      </c>
      <c r="G14" s="164"/>
      <c r="H14" s="171"/>
      <c r="I14" s="172"/>
      <c r="J14" s="219" t="str">
        <f>+'18'!J14</f>
        <v>N 16,5 RC BR</v>
      </c>
      <c r="K14" s="244"/>
      <c r="L14" s="244"/>
      <c r="M14" s="122">
        <f>+K14+'18'!M14+L14</f>
        <v>7890</v>
      </c>
    </row>
    <row r="15" spans="1:18" ht="13.5" customHeight="1" thickBot="1">
      <c r="A15" s="789" t="s">
        <v>418</v>
      </c>
      <c r="B15" s="170"/>
      <c r="C15" s="118">
        <f>C14/($C$23+$D$23+$E$23)</f>
        <v>1.0568076264971888</v>
      </c>
      <c r="D15" s="119">
        <f>D14/($C$23+$D$23+$E$23)</f>
        <v>5.2798826692740164E-2</v>
      </c>
      <c r="E15" s="120">
        <f>E14/($C$23+$D$23+$E$23)</f>
        <v>0</v>
      </c>
      <c r="F15" s="233"/>
      <c r="G15" s="234" t="s">
        <v>13</v>
      </c>
      <c r="H15" s="235" t="s">
        <v>397</v>
      </c>
      <c r="I15" s="792" t="s">
        <v>614</v>
      </c>
      <c r="J15" s="219" t="str">
        <f>+'18'!J15</f>
        <v>N 17 RC BR</v>
      </c>
      <c r="K15" s="244"/>
      <c r="L15" s="244"/>
      <c r="M15" s="122">
        <f>+K15+'18'!M15+L15</f>
        <v>87968</v>
      </c>
    </row>
    <row r="16" spans="1:18" ht="13.5" thickBot="1">
      <c r="A16" s="795"/>
      <c r="B16" s="220" t="s">
        <v>603</v>
      </c>
      <c r="C16" s="227">
        <v>20455</v>
      </c>
      <c r="D16" s="228"/>
      <c r="E16" s="229"/>
      <c r="F16" s="236"/>
      <c r="G16" s="577" t="s">
        <v>13</v>
      </c>
      <c r="H16" s="235" t="s">
        <v>420</v>
      </c>
      <c r="I16" s="793"/>
      <c r="J16" s="219" t="str">
        <f>+'18'!J16</f>
        <v>N 19 RC BR</v>
      </c>
      <c r="K16" s="244"/>
      <c r="L16" s="244"/>
      <c r="M16" s="122">
        <f>+K16+'18'!M16+L16</f>
        <v>117363</v>
      </c>
      <c r="N16" s="154">
        <v>460</v>
      </c>
      <c r="O16" s="154">
        <f>+N16-N16*0.12</f>
        <v>404.8</v>
      </c>
      <c r="P16" s="154">
        <f>185+480</f>
        <v>665</v>
      </c>
      <c r="Q16" s="154">
        <f>+N16*P16</f>
        <v>305900</v>
      </c>
      <c r="R16" s="154">
        <f>+O16*P16</f>
        <v>269192</v>
      </c>
    </row>
    <row r="17" spans="1:18" ht="13.5" thickBot="1">
      <c r="A17" s="795"/>
      <c r="B17" s="220"/>
      <c r="C17" s="221"/>
      <c r="D17" s="222"/>
      <c r="E17" s="230"/>
      <c r="F17" s="233">
        <v>5</v>
      </c>
      <c r="G17" s="577" t="s">
        <v>13</v>
      </c>
      <c r="H17" s="238" t="s">
        <v>226</v>
      </c>
      <c r="I17" s="793"/>
      <c r="J17" s="219" t="str">
        <f>+'18'!J17</f>
        <v>N 20 RC BR</v>
      </c>
      <c r="K17" s="244"/>
      <c r="L17" s="244"/>
      <c r="M17" s="122">
        <f>+K17+'18'!M17+L17</f>
        <v>49672</v>
      </c>
      <c r="N17" s="154">
        <v>400</v>
      </c>
      <c r="O17" s="154">
        <f>+N17-N17*0.12</f>
        <v>352</v>
      </c>
      <c r="P17" s="154">
        <f>55+240+10</f>
        <v>305</v>
      </c>
      <c r="Q17" s="154">
        <f>+N17*P17</f>
        <v>122000</v>
      </c>
      <c r="R17" s="154">
        <f>+O17*P17</f>
        <v>107360</v>
      </c>
    </row>
    <row r="18" spans="1:18" ht="26.25" thickBot="1">
      <c r="A18" s="795"/>
      <c r="B18" s="220"/>
      <c r="C18" s="221"/>
      <c r="D18" s="222"/>
      <c r="E18" s="230"/>
      <c r="F18" s="233"/>
      <c r="G18" s="577"/>
      <c r="H18" s="238" t="s">
        <v>596</v>
      </c>
      <c r="I18" s="793"/>
      <c r="J18" s="219" t="str">
        <f>+'18'!J18</f>
        <v>N 17,5 RC BR</v>
      </c>
      <c r="K18" s="244"/>
      <c r="L18" s="244"/>
      <c r="M18" s="122">
        <f>+K18+'18'!M18+L18</f>
        <v>74908</v>
      </c>
      <c r="P18" s="154">
        <f>SUM(P16:P17)</f>
        <v>970</v>
      </c>
      <c r="Q18" s="154">
        <f t="shared" ref="Q18:R18" si="0">SUM(Q16:Q17)</f>
        <v>427900</v>
      </c>
      <c r="R18" s="154">
        <f t="shared" si="0"/>
        <v>376552</v>
      </c>
    </row>
    <row r="19" spans="1:18" ht="13.5" thickBot="1">
      <c r="A19" s="795"/>
      <c r="B19" s="220"/>
      <c r="C19" s="221"/>
      <c r="D19" s="222"/>
      <c r="E19" s="230"/>
      <c r="F19" s="240"/>
      <c r="G19" s="237"/>
      <c r="H19" s="238" t="s">
        <v>609</v>
      </c>
      <c r="I19" s="793"/>
      <c r="J19" s="219" t="str">
        <f>+'18'!J19</f>
        <v>TW 19 RC BR</v>
      </c>
      <c r="K19" s="244"/>
      <c r="L19" s="244"/>
      <c r="M19" s="122">
        <f>+K19+'18'!M19+L19</f>
        <v>64493</v>
      </c>
      <c r="Q19" s="154">
        <f>+Q18/P18</f>
        <v>441.13402061855669</v>
      </c>
      <c r="R19" s="154">
        <f>+R18/P18</f>
        <v>388.1979381443299</v>
      </c>
    </row>
    <row r="20" spans="1:18" ht="27.75" customHeight="1" thickBot="1">
      <c r="A20" s="795"/>
      <c r="B20" s="220"/>
      <c r="C20" s="221"/>
      <c r="D20" s="222"/>
      <c r="E20" s="230"/>
      <c r="F20" s="233"/>
      <c r="G20" s="237"/>
      <c r="H20" s="238" t="s">
        <v>610</v>
      </c>
      <c r="I20" s="793"/>
      <c r="J20" s="219" t="str">
        <f>+'18'!J20</f>
        <v>TW 21 RC BR</v>
      </c>
      <c r="K20" s="244"/>
      <c r="L20" s="244"/>
      <c r="M20" s="122">
        <f>+K20+'18'!M20+L20</f>
        <v>15738</v>
      </c>
    </row>
    <row r="21" spans="1:18" ht="13.5" thickBot="1">
      <c r="A21" s="795"/>
      <c r="B21" s="220"/>
      <c r="C21" s="221"/>
      <c r="D21" s="222"/>
      <c r="E21" s="230"/>
      <c r="F21" s="236"/>
      <c r="G21" s="237"/>
      <c r="H21" s="238"/>
      <c r="I21" s="793"/>
      <c r="J21" s="219" t="str">
        <f>+'18'!J21</f>
        <v>N 25 RC BR</v>
      </c>
      <c r="K21" s="244"/>
      <c r="L21" s="244"/>
      <c r="M21" s="122">
        <f>+K21+'18'!M21+L21</f>
        <v>45618</v>
      </c>
    </row>
    <row r="22" spans="1:18" ht="13.5" thickBot="1">
      <c r="A22" s="795"/>
      <c r="B22" s="220"/>
      <c r="C22" s="221"/>
      <c r="D22" s="222"/>
      <c r="E22" s="230"/>
      <c r="F22" s="241"/>
      <c r="G22" s="237"/>
      <c r="H22" s="238"/>
      <c r="I22" s="794"/>
      <c r="J22" s="219" t="str">
        <f>+'18'!J22</f>
        <v>TW 36 RC BR</v>
      </c>
      <c r="K22" s="244">
        <f>+C7+C16+C25</f>
        <v>45042</v>
      </c>
      <c r="L22" s="244"/>
      <c r="M22" s="122">
        <f>+K22+'18'!M22+L22</f>
        <v>98281</v>
      </c>
    </row>
    <row r="23" spans="1:18" ht="13.5" thickBot="1">
      <c r="A23" s="796"/>
      <c r="B23" s="170" t="s">
        <v>3</v>
      </c>
      <c r="C23" s="105">
        <f>SUM(C16:C22)</f>
        <v>20455</v>
      </c>
      <c r="D23" s="116">
        <f>SUM(D16:D22)</f>
        <v>0</v>
      </c>
      <c r="E23" s="117">
        <f>SUM(E18:E22)</f>
        <v>0</v>
      </c>
      <c r="F23" s="107">
        <f>SUM(F15:F22)</f>
        <v>5</v>
      </c>
      <c r="G23" s="164"/>
      <c r="H23" s="171"/>
      <c r="I23" s="174"/>
      <c r="J23" s="219" t="s">
        <v>632</v>
      </c>
      <c r="K23" s="244">
        <f>+C26</f>
        <v>18794</v>
      </c>
      <c r="L23" s="244"/>
      <c r="M23" s="122">
        <f>+K23+'18'!M23+L23</f>
        <v>18794</v>
      </c>
    </row>
    <row r="24" spans="1:18" ht="13.5" customHeight="1" thickBot="1">
      <c r="A24" s="789" t="s">
        <v>518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3"/>
      <c r="G24" s="234" t="s">
        <v>13</v>
      </c>
      <c r="H24" s="235" t="s">
        <v>397</v>
      </c>
      <c r="I24" s="792" t="s">
        <v>617</v>
      </c>
      <c r="J24" s="219">
        <f>+'18'!J24</f>
        <v>0</v>
      </c>
      <c r="K24" s="244"/>
      <c r="L24" s="244"/>
      <c r="M24" s="122">
        <f>+K24+'18'!M24+L24</f>
        <v>0</v>
      </c>
    </row>
    <row r="25" spans="1:18" ht="13.5" thickBot="1">
      <c r="A25" s="797"/>
      <c r="B25" s="220" t="s">
        <v>603</v>
      </c>
      <c r="C25" s="231">
        <v>2970</v>
      </c>
      <c r="D25" s="222"/>
      <c r="E25" s="230"/>
      <c r="F25" s="236">
        <v>2</v>
      </c>
      <c r="G25" s="577" t="s">
        <v>13</v>
      </c>
      <c r="H25" s="235" t="s">
        <v>396</v>
      </c>
      <c r="I25" s="793"/>
      <c r="J25" s="219">
        <f>+'18'!J25</f>
        <v>0</v>
      </c>
      <c r="K25" s="244"/>
      <c r="L25" s="244"/>
      <c r="M25" s="122">
        <f>+K25+'18'!M25+L25</f>
        <v>0</v>
      </c>
    </row>
    <row r="26" spans="1:18" ht="13.5" thickBot="1">
      <c r="A26" s="797"/>
      <c r="B26" s="220" t="s">
        <v>632</v>
      </c>
      <c r="C26" s="231">
        <f>9144+9650</f>
        <v>18794</v>
      </c>
      <c r="D26" s="222">
        <v>660</v>
      </c>
      <c r="E26" s="232"/>
      <c r="F26" s="233">
        <v>5</v>
      </c>
      <c r="G26" s="577" t="s">
        <v>13</v>
      </c>
      <c r="H26" s="238" t="s">
        <v>226</v>
      </c>
      <c r="I26" s="793"/>
      <c r="J26" s="219">
        <f>+'18'!J26</f>
        <v>0</v>
      </c>
      <c r="K26" s="244"/>
      <c r="L26" s="244"/>
      <c r="M26" s="122">
        <f>+K26+'18'!M26+L26</f>
        <v>0</v>
      </c>
      <c r="N26" s="154">
        <v>400</v>
      </c>
      <c r="O26" s="154">
        <f>+N26-N26*0.12</f>
        <v>352</v>
      </c>
      <c r="P26" s="154">
        <f>50+125</f>
        <v>175</v>
      </c>
      <c r="Q26" s="154">
        <f>+N26*P26</f>
        <v>70000</v>
      </c>
      <c r="R26" s="154">
        <f>+O26*P26</f>
        <v>61600</v>
      </c>
    </row>
    <row r="27" spans="1:18" ht="26.25" thickBot="1">
      <c r="A27" s="797"/>
      <c r="B27" s="220"/>
      <c r="C27" s="221"/>
      <c r="D27" s="222"/>
      <c r="E27" s="230"/>
      <c r="F27" s="233"/>
      <c r="G27" s="577"/>
      <c r="H27" s="238" t="s">
        <v>615</v>
      </c>
      <c r="I27" s="793"/>
      <c r="J27" s="219">
        <f>+'18'!J27</f>
        <v>0</v>
      </c>
      <c r="K27" s="244"/>
      <c r="L27" s="244"/>
      <c r="M27" s="122">
        <f>+K27+'18'!M27+L27</f>
        <v>0</v>
      </c>
      <c r="N27" s="154">
        <v>410</v>
      </c>
      <c r="O27" s="154">
        <f t="shared" ref="O27:O29" si="1">+N27-N27*0.12</f>
        <v>360.8</v>
      </c>
      <c r="P27" s="154">
        <f>55+30</f>
        <v>85</v>
      </c>
      <c r="Q27" s="154">
        <f t="shared" ref="Q27:Q29" si="2">+N27*P27</f>
        <v>34850</v>
      </c>
      <c r="R27" s="154">
        <f t="shared" ref="R27:R29" si="3">+O27*P27</f>
        <v>30668</v>
      </c>
    </row>
    <row r="28" spans="1:18" ht="13.5" thickBot="1">
      <c r="A28" s="797"/>
      <c r="B28" s="220"/>
      <c r="C28" s="221"/>
      <c r="D28" s="222"/>
      <c r="E28" s="230"/>
      <c r="F28" s="236"/>
      <c r="G28" s="237"/>
      <c r="H28" s="238" t="s">
        <v>616</v>
      </c>
      <c r="I28" s="793"/>
      <c r="J28" s="219">
        <f>+'18'!J28</f>
        <v>0</v>
      </c>
      <c r="K28" s="244"/>
      <c r="L28" s="244"/>
      <c r="M28" s="122">
        <f>+K28+'18'!M28+L28</f>
        <v>0</v>
      </c>
      <c r="N28" s="154">
        <v>420</v>
      </c>
      <c r="O28" s="154">
        <f t="shared" si="1"/>
        <v>369.6</v>
      </c>
      <c r="P28" s="154">
        <f>30+10</f>
        <v>40</v>
      </c>
      <c r="Q28" s="154">
        <f t="shared" si="2"/>
        <v>16800</v>
      </c>
      <c r="R28" s="154">
        <f t="shared" si="3"/>
        <v>14784</v>
      </c>
    </row>
    <row r="29" spans="1:18" ht="13.5" thickBot="1">
      <c r="A29" s="797"/>
      <c r="B29" s="220"/>
      <c r="C29" s="221"/>
      <c r="D29" s="222"/>
      <c r="E29" s="230"/>
      <c r="F29" s="241"/>
      <c r="G29" s="237"/>
      <c r="H29" s="238" t="s">
        <v>611</v>
      </c>
      <c r="I29" s="793"/>
      <c r="J29" s="219">
        <f>+'18'!J29</f>
        <v>0</v>
      </c>
      <c r="K29" s="244"/>
      <c r="L29" s="244"/>
      <c r="M29" s="122">
        <f>+K29+'18'!M29+L29</f>
        <v>0</v>
      </c>
      <c r="N29" s="154">
        <v>435</v>
      </c>
      <c r="O29" s="154">
        <f t="shared" si="1"/>
        <v>382.8</v>
      </c>
      <c r="P29" s="154">
        <f>50+120</f>
        <v>170</v>
      </c>
      <c r="Q29" s="154">
        <f t="shared" si="2"/>
        <v>73950</v>
      </c>
      <c r="R29" s="154">
        <f t="shared" si="3"/>
        <v>65076</v>
      </c>
    </row>
    <row r="30" spans="1:18" ht="13.5" thickBot="1">
      <c r="A30" s="797"/>
      <c r="B30" s="220"/>
      <c r="C30" s="231"/>
      <c r="D30" s="222"/>
      <c r="E30" s="230"/>
      <c r="F30" s="241"/>
      <c r="G30" s="237"/>
      <c r="H30" s="238" t="s">
        <v>612</v>
      </c>
      <c r="I30" s="793"/>
      <c r="J30" s="219">
        <f>+'18'!J30</f>
        <v>0</v>
      </c>
      <c r="K30" s="244"/>
      <c r="L30" s="244"/>
      <c r="M30" s="122">
        <f>+K30+'18'!M30+L30</f>
        <v>0</v>
      </c>
      <c r="P30" s="154">
        <f>SUM(P26:P29)</f>
        <v>470</v>
      </c>
      <c r="Q30" s="154">
        <f>SUM(Q26:Q29)</f>
        <v>195600</v>
      </c>
      <c r="R30" s="154">
        <f>SUM(R26:R29)</f>
        <v>172128</v>
      </c>
    </row>
    <row r="31" spans="1:18" ht="13.5" thickBot="1">
      <c r="A31" s="797"/>
      <c r="B31" s="220"/>
      <c r="C31" s="231"/>
      <c r="D31" s="222"/>
      <c r="E31" s="230"/>
      <c r="F31" s="241"/>
      <c r="G31" s="242"/>
      <c r="H31" s="239" t="s">
        <v>613</v>
      </c>
      <c r="I31" s="794"/>
      <c r="J31" s="219">
        <f>+'18'!J31</f>
        <v>0</v>
      </c>
      <c r="K31" s="244"/>
      <c r="L31" s="244"/>
      <c r="M31" s="122">
        <f>+K31+'18'!M31+L31</f>
        <v>0</v>
      </c>
      <c r="Q31" s="154">
        <f>+Q30/P30</f>
        <v>416.17021276595744</v>
      </c>
      <c r="R31" s="154">
        <f>+R30/P30</f>
        <v>366.22978723404253</v>
      </c>
    </row>
    <row r="32" spans="1:18" ht="13.5" thickBot="1">
      <c r="A32" s="798"/>
      <c r="B32" s="170" t="s">
        <v>3</v>
      </c>
      <c r="C32" s="104">
        <f>SUM(C25:C31)</f>
        <v>21764</v>
      </c>
      <c r="D32" s="105">
        <f>SUM(D25:D31)</f>
        <v>660</v>
      </c>
      <c r="E32" s="106">
        <f>SUM(E25:E31)</f>
        <v>0</v>
      </c>
      <c r="F32" s="107">
        <f>SUM(F24:F31)</f>
        <v>7</v>
      </c>
      <c r="G32" s="176"/>
      <c r="H32" s="177"/>
      <c r="I32" s="174"/>
      <c r="J32" s="219">
        <f>+'18'!J32</f>
        <v>0</v>
      </c>
      <c r="K32" s="246"/>
      <c r="L32" s="248"/>
      <c r="M32" s="122">
        <f>+K32+'18'!M32+L32</f>
        <v>0</v>
      </c>
      <c r="N32" s="160"/>
    </row>
    <row r="33" spans="1:14" ht="13.5" thickBot="1">
      <c r="A33" s="178"/>
      <c r="B33" s="179"/>
      <c r="C33" s="108">
        <f>C32/($C$32+$D$32+$E$32)</f>
        <v>0.97056724937566896</v>
      </c>
      <c r="D33" s="109">
        <f>D32/($C$32+$D$32+$E$32)</f>
        <v>2.9432750624331074E-2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85" t="s">
        <v>60</v>
      </c>
      <c r="B34" s="786"/>
      <c r="C34" s="112">
        <f>C14+C23+C32</f>
        <v>63836</v>
      </c>
      <c r="D34" s="112">
        <f>D14+D23+D32</f>
        <v>1740</v>
      </c>
      <c r="E34" s="112">
        <f>E14+E23+E32</f>
        <v>0</v>
      </c>
      <c r="F34" s="113">
        <f>F14+F23+F32</f>
        <v>17</v>
      </c>
      <c r="H34" s="183"/>
      <c r="I34" s="183"/>
      <c r="J34" s="128" t="s">
        <v>29</v>
      </c>
      <c r="K34" s="129">
        <f>SUM(K7:K32)</f>
        <v>63836</v>
      </c>
      <c r="L34" s="217">
        <f>SUM(L7:L32)</f>
        <v>0</v>
      </c>
      <c r="M34" s="125">
        <f>SUM(M7:M32)</f>
        <v>1027254</v>
      </c>
    </row>
    <row r="35" spans="1:14" ht="13.5" thickBot="1">
      <c r="A35" s="184"/>
      <c r="B35" s="185"/>
      <c r="C35" s="109">
        <f>C34/($C$34+$D$34+$E$34)</f>
        <v>0.9734659021593266</v>
      </c>
      <c r="D35" s="109">
        <f>D34/($C$34+$D$34+$E$34)</f>
        <v>2.6534097840673416E-2</v>
      </c>
      <c r="E35" s="114">
        <f>E34/($C$34+$D$34+$E$34)</f>
        <v>0</v>
      </c>
      <c r="K35" s="160"/>
      <c r="L35" s="776" t="s">
        <v>186</v>
      </c>
      <c r="M35" s="776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  <c r="N36" s="160"/>
    </row>
    <row r="37" spans="1:14" ht="17.45" customHeight="1" thickBot="1">
      <c r="A37" s="787" t="s">
        <v>61</v>
      </c>
      <c r="B37" s="788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(36*970+37.5*470)/1350*G42*3.4*1350/1000000</f>
        <v>68.071755583333342</v>
      </c>
      <c r="J37" s="130">
        <f>+I37+'18'!J37</f>
        <v>1180.1745604090806</v>
      </c>
      <c r="K37" s="131" t="s">
        <v>66</v>
      </c>
      <c r="L37" s="433"/>
      <c r="M37" s="434"/>
      <c r="N37" s="555">
        <f>+I38-N38</f>
        <v>43.004999999999995</v>
      </c>
    </row>
    <row r="38" spans="1:14" ht="17.45" customHeight="1">
      <c r="A38" s="781" t="s">
        <v>13</v>
      </c>
      <c r="B38" s="782"/>
      <c r="C38" s="169">
        <f>SUMIF($G$7:$G$31,"Process",$F$7:$F$31)</f>
        <v>17</v>
      </c>
      <c r="D38" s="123">
        <f>+C38+'18'!D38</f>
        <v>953</v>
      </c>
      <c r="E38" s="148">
        <f t="shared" ref="E38:E51" si="4">D38/60</f>
        <v>15.883333333333333</v>
      </c>
      <c r="F38" s="375">
        <v>460</v>
      </c>
      <c r="G38" s="375">
        <f>+F38-F38*0.12</f>
        <v>404.8</v>
      </c>
      <c r="H38" s="192" t="s">
        <v>67</v>
      </c>
      <c r="I38" s="554">
        <f>22.453+20.552+22.538</f>
        <v>65.542999999999992</v>
      </c>
      <c r="J38" s="132">
        <f>+I38+'18'!J38</f>
        <v>1059.7600000000002</v>
      </c>
      <c r="K38" s="133" t="s">
        <v>66</v>
      </c>
      <c r="L38" s="435"/>
      <c r="M38" s="436"/>
      <c r="N38" s="154">
        <v>22.538</v>
      </c>
    </row>
    <row r="39" spans="1:14" ht="17.45" customHeight="1">
      <c r="A39" s="777" t="s">
        <v>14</v>
      </c>
      <c r="B39" s="778"/>
      <c r="C39" s="169">
        <f>SUMIF($G$7:$G$31,"Cleaning",$F$7:$F$31)</f>
        <v>0</v>
      </c>
      <c r="D39" s="123">
        <f>+C39+'18'!D39</f>
        <v>0</v>
      </c>
      <c r="E39" s="148">
        <f t="shared" si="4"/>
        <v>0</v>
      </c>
      <c r="F39" s="375">
        <v>423.125</v>
      </c>
      <c r="G39" s="375">
        <v>372.35</v>
      </c>
      <c r="H39" s="192" t="s">
        <v>68</v>
      </c>
      <c r="I39" s="147"/>
      <c r="J39" s="134">
        <f>J37/G4</f>
        <v>62.114450547846353</v>
      </c>
      <c r="K39" s="135" t="s">
        <v>66</v>
      </c>
      <c r="L39" s="435"/>
      <c r="M39" s="436"/>
    </row>
    <row r="40" spans="1:14" ht="17.45" customHeight="1">
      <c r="A40" s="777" t="s">
        <v>69</v>
      </c>
      <c r="B40" s="778"/>
      <c r="C40" s="169">
        <f>SUMIF($G$7:$G$31,"Mechanical",$F$7:$F$31)</f>
        <v>0</v>
      </c>
      <c r="D40" s="123">
        <f>+C40+'18'!D40</f>
        <v>82</v>
      </c>
      <c r="E40" s="148">
        <f t="shared" si="4"/>
        <v>1.3666666666666667</v>
      </c>
      <c r="F40" s="375">
        <v>415.83333333333331</v>
      </c>
      <c r="G40" s="375">
        <v>365.93333333333334</v>
      </c>
      <c r="H40" s="192" t="s">
        <v>70</v>
      </c>
      <c r="I40" s="123">
        <f>(K34+L34)/1000</f>
        <v>63.835999999999999</v>
      </c>
      <c r="J40" s="136">
        <f>+I40+'18'!J40</f>
        <v>1027.2539999999999</v>
      </c>
      <c r="K40" s="135" t="s">
        <v>66</v>
      </c>
      <c r="L40" s="435"/>
      <c r="M40" s="436"/>
    </row>
    <row r="41" spans="1:14" ht="17.45" customHeight="1">
      <c r="A41" s="777" t="s">
        <v>71</v>
      </c>
      <c r="B41" s="778"/>
      <c r="C41" s="169">
        <f>SUMIF($G$7:$G$31,"Electrical",$F$7:$F$31)</f>
        <v>0</v>
      </c>
      <c r="D41" s="123">
        <f>+C41+'18'!D41</f>
        <v>25</v>
      </c>
      <c r="E41" s="148">
        <f t="shared" si="4"/>
        <v>0.41666666666666669</v>
      </c>
      <c r="F41" s="375"/>
      <c r="G41" s="375"/>
      <c r="H41" s="192" t="s">
        <v>72</v>
      </c>
      <c r="I41" s="147"/>
      <c r="J41" s="134">
        <f>J40/G4</f>
        <v>54.065999999999995</v>
      </c>
      <c r="K41" s="135" t="s">
        <v>66</v>
      </c>
      <c r="L41" s="435"/>
      <c r="M41" s="436"/>
    </row>
    <row r="42" spans="1:14" ht="17.45" customHeight="1">
      <c r="A42" s="777" t="s">
        <v>17</v>
      </c>
      <c r="B42" s="778"/>
      <c r="C42" s="169">
        <f>SUMIF($G$7:$G$31,"Instrument",$F$7:$F$31)</f>
        <v>0</v>
      </c>
      <c r="D42" s="123">
        <f>+C42+'18'!D42</f>
        <v>0</v>
      </c>
      <c r="E42" s="148">
        <f t="shared" si="4"/>
        <v>0</v>
      </c>
      <c r="F42" s="375">
        <f>+(F38*480+F39*480+F40*480)/1440</f>
        <v>432.98611111111109</v>
      </c>
      <c r="G42" s="375">
        <f>+(G38*480+G39*480+G40*480)/1440</f>
        <v>381.02777777777777</v>
      </c>
      <c r="H42" s="192" t="s">
        <v>73</v>
      </c>
      <c r="I42" s="251" t="s">
        <v>618</v>
      </c>
      <c r="J42" s="137"/>
      <c r="K42" s="135" t="s">
        <v>74</v>
      </c>
      <c r="L42" s="435"/>
      <c r="M42" s="436"/>
    </row>
    <row r="43" spans="1:14" ht="17.45" customHeight="1">
      <c r="A43" s="777" t="s">
        <v>201</v>
      </c>
      <c r="B43" s="778"/>
      <c r="C43" s="169">
        <f>SUMIF($G$7:$G$31,"Change Grade",$F$7:$F$31)</f>
        <v>0</v>
      </c>
      <c r="D43" s="123">
        <f>+C43+'18'!D43</f>
        <v>0</v>
      </c>
      <c r="E43" s="148">
        <f t="shared" si="4"/>
        <v>0</v>
      </c>
      <c r="F43" s="375"/>
      <c r="G43" s="376"/>
      <c r="H43" s="193" t="s">
        <v>76</v>
      </c>
      <c r="I43" s="123">
        <f>+Report1!AH27</f>
        <v>103.56399999999999</v>
      </c>
      <c r="J43" s="138">
        <f>+I43+'18'!J43</f>
        <v>2190.8399999999997</v>
      </c>
      <c r="K43" s="135" t="s">
        <v>66</v>
      </c>
      <c r="L43" s="437">
        <f>+Report1!AN27</f>
        <v>19.2</v>
      </c>
      <c r="M43" s="438">
        <f>+L43+'18'!M43</f>
        <v>313.89999999999992</v>
      </c>
    </row>
    <row r="44" spans="1:14" ht="17.45" customHeight="1">
      <c r="A44" s="777" t="s">
        <v>18</v>
      </c>
      <c r="B44" s="778"/>
      <c r="C44" s="169">
        <f>SUMIF($G$7:$G$31,"PLN",$F$7:$F$31)</f>
        <v>0</v>
      </c>
      <c r="D44" s="123">
        <f>+C44+'18'!D44</f>
        <v>0</v>
      </c>
      <c r="E44" s="148">
        <f t="shared" si="4"/>
        <v>0</v>
      </c>
      <c r="F44" s="375"/>
      <c r="G44" s="376"/>
      <c r="H44" s="193" t="s">
        <v>77</v>
      </c>
      <c r="I44" s="123">
        <f>I43/I38</f>
        <v>1.5800924583860978</v>
      </c>
      <c r="J44" s="139">
        <f>J43/J38</f>
        <v>2.0672982562089524</v>
      </c>
      <c r="K44" s="135" t="s">
        <v>66</v>
      </c>
      <c r="L44" s="439">
        <f>+L43/I38</f>
        <v>0.29293746090352901</v>
      </c>
      <c r="M44" s="440">
        <f>+M43/J38</f>
        <v>0.29619913942779486</v>
      </c>
    </row>
    <row r="45" spans="1:14" ht="17.45" customHeight="1">
      <c r="A45" s="777" t="s">
        <v>19</v>
      </c>
      <c r="B45" s="778"/>
      <c r="C45" s="169">
        <f>SUMIF($G$7:$G$31,"Boiler",$F$7:$F$31)</f>
        <v>0</v>
      </c>
      <c r="D45" s="123">
        <f>+C45+'18'!D45</f>
        <v>0</v>
      </c>
      <c r="E45" s="148">
        <f t="shared" si="4"/>
        <v>0</v>
      </c>
      <c r="F45" s="375"/>
      <c r="G45" s="378"/>
      <c r="H45" s="193" t="s">
        <v>78</v>
      </c>
      <c r="I45" s="123">
        <f>I43/I40</f>
        <v>1.6223447584435113</v>
      </c>
      <c r="J45" s="139">
        <f>J43/J40</f>
        <v>2.1327149857776169</v>
      </c>
      <c r="K45" s="135" t="s">
        <v>66</v>
      </c>
      <c r="L45" s="439">
        <f>+L43/I40</f>
        <v>0.30077072498276836</v>
      </c>
      <c r="M45" s="440">
        <f>+M43/J40</f>
        <v>0.30557194228496548</v>
      </c>
    </row>
    <row r="46" spans="1:14" ht="17.45" customHeight="1">
      <c r="A46" s="777" t="s">
        <v>79</v>
      </c>
      <c r="B46" s="778"/>
      <c r="C46" s="169">
        <f>SUMIF($G$7:$G$31,"Gas",$F$7:$F$31)</f>
        <v>0</v>
      </c>
      <c r="D46" s="123">
        <f>+C46+'18'!D46</f>
        <v>0</v>
      </c>
      <c r="E46" s="148">
        <f t="shared" si="4"/>
        <v>0</v>
      </c>
      <c r="F46" s="375"/>
      <c r="G46" s="376"/>
      <c r="H46" s="193" t="s">
        <v>80</v>
      </c>
      <c r="I46" s="145">
        <f>+SUMIF(Listrik!AC26,"&gt;0")</f>
        <v>30474.55000000005</v>
      </c>
      <c r="J46" s="140">
        <f>+I46+'18'!J46</f>
        <v>678405.00999999861</v>
      </c>
      <c r="K46" s="135" t="s">
        <v>81</v>
      </c>
      <c r="L46" s="439">
        <f>+Listrik!AF26</f>
        <v>30624</v>
      </c>
      <c r="M46" s="441">
        <f>+L46+'18'!M46</f>
        <v>493151</v>
      </c>
    </row>
    <row r="47" spans="1:14" ht="17.45" customHeight="1">
      <c r="A47" s="777" t="s">
        <v>82</v>
      </c>
      <c r="B47" s="778"/>
      <c r="C47" s="169">
        <f>SUMIF($G$7:$G$31,"Gas",$F$7:$F$31)</f>
        <v>0</v>
      </c>
      <c r="D47" s="123">
        <f>+C47+'18'!D47</f>
        <v>0</v>
      </c>
      <c r="E47" s="148">
        <f t="shared" si="4"/>
        <v>0</v>
      </c>
      <c r="F47" s="375"/>
      <c r="G47" s="376"/>
      <c r="H47" s="193" t="s">
        <v>83</v>
      </c>
      <c r="I47" s="123">
        <f>I46/I38</f>
        <v>464.95506766550284</v>
      </c>
      <c r="J47" s="140">
        <f>J46/J38</f>
        <v>640.1496659621032</v>
      </c>
      <c r="K47" s="135" t="s">
        <v>25</v>
      </c>
      <c r="L47" s="439">
        <f>+L46/I38</f>
        <v>467.2352501411288</v>
      </c>
      <c r="M47" s="440">
        <f>+M46/J38</f>
        <v>465.34215294028826</v>
      </c>
    </row>
    <row r="48" spans="1:14" ht="17.45" customHeight="1">
      <c r="A48" s="777" t="s">
        <v>15</v>
      </c>
      <c r="B48" s="778"/>
      <c r="C48" s="169">
        <f>SUMIF($G$7:$G$31,"Start Up",$F$7:$F$31)</f>
        <v>0</v>
      </c>
      <c r="D48" s="123">
        <f>+C48+'18'!D48</f>
        <v>0</v>
      </c>
      <c r="E48" s="148">
        <f t="shared" si="4"/>
        <v>0</v>
      </c>
      <c r="F48" s="375"/>
      <c r="G48" s="376"/>
      <c r="H48" s="193" t="s">
        <v>84</v>
      </c>
      <c r="I48" s="123">
        <f>I46/I40</f>
        <v>477.38815088664785</v>
      </c>
      <c r="J48" s="140">
        <f>J46/J40</f>
        <v>660.40629678735604</v>
      </c>
      <c r="K48" s="135" t="s">
        <v>25</v>
      </c>
      <c r="L48" s="439">
        <f>+L46/I38</f>
        <v>467.2352501411288</v>
      </c>
      <c r="M48" s="440">
        <f>+M46/J40</f>
        <v>480.06724724362238</v>
      </c>
    </row>
    <row r="49" spans="1:13" ht="17.45" customHeight="1">
      <c r="A49" s="777" t="s">
        <v>21</v>
      </c>
      <c r="B49" s="778"/>
      <c r="C49" s="169">
        <f>SUMIF($G$7:$G$31,"Others",$F$7:$F$31)</f>
        <v>0</v>
      </c>
      <c r="D49" s="123">
        <f>+C49+'18'!D49</f>
        <v>355</v>
      </c>
      <c r="E49" s="148">
        <f t="shared" si="4"/>
        <v>5.916666666666667</v>
      </c>
      <c r="F49" s="190"/>
      <c r="H49" s="193" t="s">
        <v>85</v>
      </c>
      <c r="I49" s="123">
        <f>+Report1!AB27</f>
        <v>0</v>
      </c>
      <c r="J49" s="140">
        <f>+I49+'18'!J49</f>
        <v>0</v>
      </c>
      <c r="K49" s="135" t="s">
        <v>86</v>
      </c>
      <c r="L49" s="435"/>
      <c r="M49" s="436"/>
    </row>
    <row r="50" spans="1:13" ht="17.45" customHeight="1">
      <c r="A50" s="777" t="s">
        <v>20</v>
      </c>
      <c r="B50" s="778"/>
      <c r="C50" s="169">
        <f>SUMIF($G$7:$G$31,"Steam",$F$7:$F$31)</f>
        <v>0</v>
      </c>
      <c r="D50" s="123">
        <f>+C50+'18'!D50</f>
        <v>0</v>
      </c>
      <c r="E50" s="148">
        <f t="shared" si="4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5"/>
      <c r="M50" s="436"/>
    </row>
    <row r="51" spans="1:13" ht="17.45" customHeight="1" thickBot="1">
      <c r="A51" s="779" t="s">
        <v>88</v>
      </c>
      <c r="B51" s="780"/>
      <c r="C51" s="169">
        <f>SUMIF($G$7:$G$31,"Planned shut",$F$7:$F$31)</f>
        <v>0</v>
      </c>
      <c r="D51" s="123">
        <f>+C51+'18'!D51</f>
        <v>0</v>
      </c>
      <c r="E51" s="148">
        <f t="shared" si="4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5"/>
      <c r="M51" s="436"/>
    </row>
    <row r="52" spans="1:13" ht="13.5" thickBot="1">
      <c r="A52" s="781" t="s">
        <v>29</v>
      </c>
      <c r="B52" s="782"/>
      <c r="C52" s="149">
        <f>SUM(C38:C51)</f>
        <v>17</v>
      </c>
      <c r="D52" s="149">
        <f>SUM(D38:D51)</f>
        <v>1415</v>
      </c>
      <c r="E52" s="150">
        <f>SUM(E38:E51)</f>
        <v>23.583333333333336</v>
      </c>
      <c r="F52" s="190"/>
      <c r="H52" s="196"/>
      <c r="I52" s="197"/>
      <c r="J52" s="143"/>
      <c r="K52" s="144"/>
      <c r="L52" s="442"/>
      <c r="M52" s="443"/>
    </row>
    <row r="53" spans="1:13" ht="13.5" thickBot="1">
      <c r="A53" s="783"/>
      <c r="B53" s="784"/>
      <c r="C53" s="151">
        <f>C52/(24*60)</f>
        <v>1.1805555555555555E-2</v>
      </c>
      <c r="D53" s="151">
        <f>D52/(24*60*G4)</f>
        <v>5.171783625730994E-2</v>
      </c>
      <c r="E53" s="152">
        <f>E52/(G4*24)</f>
        <v>5.1717836257309947E-2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+D34+'18'!J56</f>
        <v>16404</v>
      </c>
      <c r="K56" s="206">
        <f>J56/(J40+J56/1000)/1000</f>
        <v>1.5717792610222891E-2</v>
      </c>
    </row>
    <row r="57" spans="1:13">
      <c r="A57" s="181"/>
      <c r="I57" s="204" t="s">
        <v>92</v>
      </c>
      <c r="J57" s="205">
        <f>+E34+'18'!J57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I24:I31"/>
    <mergeCell ref="A7:A14"/>
    <mergeCell ref="A41:B41"/>
    <mergeCell ref="I7:I13"/>
    <mergeCell ref="A15:A23"/>
    <mergeCell ref="I15:I22"/>
    <mergeCell ref="A24:A32"/>
    <mergeCell ref="A34:B34"/>
    <mergeCell ref="A37:B37"/>
    <mergeCell ref="A38:B38"/>
    <mergeCell ref="A39:B39"/>
    <mergeCell ref="A40:B40"/>
    <mergeCell ref="L35:M35"/>
    <mergeCell ref="A46:B46"/>
    <mergeCell ref="A52:B52"/>
    <mergeCell ref="A53:B53"/>
    <mergeCell ref="A47:B47"/>
    <mergeCell ref="A48:B48"/>
    <mergeCell ref="A49:B49"/>
    <mergeCell ref="A50:B50"/>
    <mergeCell ref="A51:B51"/>
    <mergeCell ref="A43:B43"/>
    <mergeCell ref="A44:B44"/>
    <mergeCell ref="A45:B45"/>
    <mergeCell ref="A42:B42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57" firstPageNumber="4294963191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R61"/>
  <sheetViews>
    <sheetView view="pageBreakPreview" zoomScale="80" zoomScaleNormal="80" zoomScaleSheetLayoutView="80" workbookViewId="0">
      <selection activeCell="A7" sqref="A7:B3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710937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0.85546875" style="154" customWidth="1"/>
    <col min="11" max="11" width="12.5703125" style="154" bestFit="1" customWidth="1"/>
    <col min="12" max="12" width="8.28515625" style="154" customWidth="1"/>
    <col min="13" max="13" width="13.85546875" style="154" bestFit="1" customWidth="1"/>
    <col min="14" max="16384" width="9.140625" style="154"/>
  </cols>
  <sheetData>
    <row r="1" spans="1:18" ht="15.75">
      <c r="A1" s="153"/>
    </row>
    <row r="2" spans="1:18" ht="15.75">
      <c r="A2" s="153" t="s">
        <v>175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18</v>
      </c>
      <c r="H4" s="159" t="str">
        <f>+'1'!H4</f>
        <v>.06.24</v>
      </c>
    </row>
    <row r="5" spans="1:18" ht="13.5" thickBot="1">
      <c r="C5" s="160"/>
      <c r="D5" s="160"/>
    </row>
    <row r="6" spans="1:18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385+379+372</f>
        <v>1136</v>
      </c>
    </row>
    <row r="7" spans="1:18" ht="13.5" customHeight="1" thickBot="1">
      <c r="A7" s="789" t="s">
        <v>416</v>
      </c>
      <c r="B7" s="220" t="s">
        <v>592</v>
      </c>
      <c r="C7" s="221">
        <v>3567</v>
      </c>
      <c r="D7" s="222"/>
      <c r="E7" s="223"/>
      <c r="F7" s="233"/>
      <c r="G7" s="234" t="s">
        <v>13</v>
      </c>
      <c r="H7" s="235" t="s">
        <v>397</v>
      </c>
      <c r="I7" s="792" t="s">
        <v>600</v>
      </c>
      <c r="J7" s="219" t="str">
        <f>+'17'!J7</f>
        <v>TW 35,5 RC HW</v>
      </c>
      <c r="K7" s="243"/>
      <c r="L7" s="247"/>
      <c r="M7" s="122">
        <f>+K7+'17'!M7+L7</f>
        <v>65500</v>
      </c>
    </row>
    <row r="8" spans="1:18" ht="13.5" thickBot="1">
      <c r="A8" s="790"/>
      <c r="B8" s="220" t="s">
        <v>603</v>
      </c>
      <c r="C8" s="221">
        <f>5875+2006</f>
        <v>7881</v>
      </c>
      <c r="D8" s="222"/>
      <c r="E8" s="224"/>
      <c r="F8" s="236">
        <v>10</v>
      </c>
      <c r="G8" s="577" t="s">
        <v>13</v>
      </c>
      <c r="H8" s="235" t="s">
        <v>419</v>
      </c>
      <c r="I8" s="793"/>
      <c r="J8" s="219" t="str">
        <f>+'17'!J8</f>
        <v>TW 34 RC HW</v>
      </c>
      <c r="K8" s="244"/>
      <c r="L8" s="244"/>
      <c r="M8" s="122">
        <f>+K8+'17'!M8+L8</f>
        <v>23452</v>
      </c>
      <c r="N8" s="154">
        <v>670</v>
      </c>
      <c r="O8" s="154">
        <f>+N8-N8*0.14</f>
        <v>576.20000000000005</v>
      </c>
      <c r="P8" s="154">
        <v>5</v>
      </c>
      <c r="Q8" s="154">
        <f>+N8*P8</f>
        <v>3350</v>
      </c>
      <c r="R8" s="154">
        <f>+O8*P8</f>
        <v>2881</v>
      </c>
    </row>
    <row r="9" spans="1:18" ht="13.5" thickBot="1">
      <c r="A9" s="790"/>
      <c r="B9" s="220"/>
      <c r="C9" s="221"/>
      <c r="D9" s="222"/>
      <c r="E9" s="225"/>
      <c r="F9" s="233">
        <v>10</v>
      </c>
      <c r="G9" s="577" t="s">
        <v>13</v>
      </c>
      <c r="H9" s="238" t="s">
        <v>226</v>
      </c>
      <c r="I9" s="793"/>
      <c r="J9" s="219" t="str">
        <f>+'17'!J9</f>
        <v>KTW 17 RC HW</v>
      </c>
      <c r="K9" s="244"/>
      <c r="L9" s="244"/>
      <c r="M9" s="122">
        <f>+K9+'17'!M9+L9</f>
        <v>17635</v>
      </c>
      <c r="N9" s="154">
        <v>460</v>
      </c>
      <c r="O9" s="154">
        <f>+N9-N9*0.12</f>
        <v>404.8</v>
      </c>
      <c r="P9" s="154">
        <f>35+180+30+60</f>
        <v>305</v>
      </c>
      <c r="Q9" s="154">
        <f>+N9*P9</f>
        <v>140300</v>
      </c>
      <c r="R9" s="154">
        <f>+O9*P9</f>
        <v>123464</v>
      </c>
    </row>
    <row r="10" spans="1:18" ht="26.25" thickBot="1">
      <c r="A10" s="790"/>
      <c r="B10" s="220"/>
      <c r="C10" s="221"/>
      <c r="D10" s="222"/>
      <c r="E10" s="224"/>
      <c r="F10" s="233"/>
      <c r="G10" s="577"/>
      <c r="H10" s="238" t="s">
        <v>588</v>
      </c>
      <c r="I10" s="793"/>
      <c r="J10" s="219" t="str">
        <f>+'17'!J10</f>
        <v>TW 31,5 RC HW</v>
      </c>
      <c r="K10" s="244"/>
      <c r="L10" s="244"/>
      <c r="M10" s="122">
        <f>+K10+'17'!M10+L10</f>
        <v>33149</v>
      </c>
      <c r="P10" s="154">
        <f>SUM(P8:P9)</f>
        <v>310</v>
      </c>
      <c r="Q10" s="154">
        <f t="shared" ref="Q10:R10" si="0">SUM(Q8:Q9)</f>
        <v>143650</v>
      </c>
      <c r="R10" s="154">
        <f t="shared" si="0"/>
        <v>126345</v>
      </c>
    </row>
    <row r="11" spans="1:18" ht="13.5" thickBot="1">
      <c r="A11" s="790"/>
      <c r="B11" s="220"/>
      <c r="C11" s="221"/>
      <c r="D11" s="222"/>
      <c r="E11" s="224"/>
      <c r="F11" s="233"/>
      <c r="G11" s="237"/>
      <c r="H11" s="238" t="s">
        <v>599</v>
      </c>
      <c r="I11" s="793"/>
      <c r="J11" s="219" t="str">
        <f>+'17'!J11</f>
        <v>N 18 RC BR</v>
      </c>
      <c r="K11" s="244"/>
      <c r="L11" s="244"/>
      <c r="M11" s="122">
        <f>+K11+'17'!M11+L11</f>
        <v>18436</v>
      </c>
      <c r="Q11" s="154">
        <f>+Q10/P10</f>
        <v>463.38709677419354</v>
      </c>
      <c r="R11" s="154">
        <f>+R10/P10</f>
        <v>407.56451612903226</v>
      </c>
    </row>
    <row r="12" spans="1:18" ht="13.5" thickBot="1">
      <c r="A12" s="790"/>
      <c r="B12" s="220"/>
      <c r="C12" s="221"/>
      <c r="D12" s="222"/>
      <c r="E12" s="224"/>
      <c r="F12" s="233">
        <v>20</v>
      </c>
      <c r="G12" s="237" t="s">
        <v>71</v>
      </c>
      <c r="H12" s="238" t="s">
        <v>597</v>
      </c>
      <c r="I12" s="793"/>
      <c r="J12" s="219" t="str">
        <f>+'17'!J12</f>
        <v>N 15,5 RC BR</v>
      </c>
      <c r="K12" s="244"/>
      <c r="L12" s="244"/>
      <c r="M12" s="122">
        <f>+K12+'17'!M12+L12</f>
        <v>268930</v>
      </c>
    </row>
    <row r="13" spans="1:18" ht="13.5" thickBot="1">
      <c r="A13" s="790"/>
      <c r="B13" s="220"/>
      <c r="C13" s="221"/>
      <c r="D13" s="221"/>
      <c r="E13" s="224"/>
      <c r="F13" s="233">
        <v>150</v>
      </c>
      <c r="G13" s="237" t="s">
        <v>21</v>
      </c>
      <c r="H13" s="238" t="s">
        <v>598</v>
      </c>
      <c r="I13" s="794"/>
      <c r="J13" s="219" t="str">
        <f>+'17'!J13</f>
        <v>N 16 RC BR</v>
      </c>
      <c r="K13" s="244"/>
      <c r="L13" s="244"/>
      <c r="M13" s="122">
        <f>+K13+'17'!M13+L13</f>
        <v>19427</v>
      </c>
    </row>
    <row r="14" spans="1:18" ht="13.5" thickBot="1">
      <c r="A14" s="791"/>
      <c r="B14" s="170" t="s">
        <v>3</v>
      </c>
      <c r="C14" s="104">
        <f>SUM(C7:C13)</f>
        <v>11448</v>
      </c>
      <c r="D14" s="116">
        <f>SUM(D7:D13)</f>
        <v>0</v>
      </c>
      <c r="E14" s="117">
        <f>SUM(E5:E13)</f>
        <v>0</v>
      </c>
      <c r="F14" s="107">
        <f>SUM(F6:F13)</f>
        <v>190</v>
      </c>
      <c r="G14" s="164"/>
      <c r="H14" s="171"/>
      <c r="I14" s="172"/>
      <c r="J14" s="219" t="str">
        <f>+'17'!J14</f>
        <v>N 16,5 RC BR</v>
      </c>
      <c r="K14" s="244"/>
      <c r="L14" s="244"/>
      <c r="M14" s="122">
        <f>+K14+'17'!M14+L14</f>
        <v>7890</v>
      </c>
    </row>
    <row r="15" spans="1:18" ht="13.5" customHeight="1" thickBot="1">
      <c r="A15" s="789" t="s">
        <v>418</v>
      </c>
      <c r="B15" s="170"/>
      <c r="C15" s="118">
        <f>C14/($C$23+$D$23+$E$23)</f>
        <v>0.49483466609033933</v>
      </c>
      <c r="D15" s="119">
        <f>D14/($C$23+$D$23+$E$23)</f>
        <v>0</v>
      </c>
      <c r="E15" s="120">
        <f>E14/($C$23+$D$23+$E$23)</f>
        <v>0</v>
      </c>
      <c r="F15" s="233"/>
      <c r="G15" s="234" t="s">
        <v>13</v>
      </c>
      <c r="H15" s="235" t="s">
        <v>397</v>
      </c>
      <c r="I15" s="792" t="s">
        <v>601</v>
      </c>
      <c r="J15" s="219" t="str">
        <f>+'17'!J15</f>
        <v>N 17 RC BR</v>
      </c>
      <c r="K15" s="244"/>
      <c r="L15" s="244"/>
      <c r="M15" s="122">
        <f>+K15+'17'!M15+L15</f>
        <v>87968</v>
      </c>
    </row>
    <row r="16" spans="1:18" ht="13.5" thickBot="1">
      <c r="A16" s="795"/>
      <c r="B16" s="220" t="s">
        <v>603</v>
      </c>
      <c r="C16" s="227">
        <v>22635</v>
      </c>
      <c r="D16" s="228">
        <v>500</v>
      </c>
      <c r="E16" s="229"/>
      <c r="F16" s="236"/>
      <c r="G16" s="577" t="s">
        <v>13</v>
      </c>
      <c r="H16" s="235" t="s">
        <v>420</v>
      </c>
      <c r="I16" s="793"/>
      <c r="J16" s="219" t="str">
        <f>+'17'!J16</f>
        <v>N 19 RC BR</v>
      </c>
      <c r="K16" s="244"/>
      <c r="L16" s="234"/>
      <c r="M16" s="122">
        <f>+K16+'17'!M16+L16</f>
        <v>117363</v>
      </c>
    </row>
    <row r="17" spans="1:14" ht="13.5" thickBot="1">
      <c r="A17" s="795"/>
      <c r="B17" s="220"/>
      <c r="C17" s="221"/>
      <c r="D17" s="222"/>
      <c r="E17" s="230"/>
      <c r="F17" s="233">
        <v>5</v>
      </c>
      <c r="G17" s="577" t="s">
        <v>13</v>
      </c>
      <c r="H17" s="238" t="s">
        <v>226</v>
      </c>
      <c r="I17" s="793"/>
      <c r="J17" s="219" t="str">
        <f>+'17'!J17</f>
        <v>N 20 RC BR</v>
      </c>
      <c r="K17" s="244"/>
      <c r="L17" s="234"/>
      <c r="M17" s="122">
        <f>+K17+'17'!M17+L17</f>
        <v>49672</v>
      </c>
    </row>
    <row r="18" spans="1:14" ht="26.25" thickBot="1">
      <c r="A18" s="795"/>
      <c r="B18" s="220"/>
      <c r="C18" s="221"/>
      <c r="D18" s="222"/>
      <c r="E18" s="230"/>
      <c r="F18" s="233"/>
      <c r="G18" s="577"/>
      <c r="H18" s="238" t="s">
        <v>596</v>
      </c>
      <c r="I18" s="793"/>
      <c r="J18" s="219" t="str">
        <f>+'17'!J18</f>
        <v>N 17,5 RC BR</v>
      </c>
      <c r="K18" s="244"/>
      <c r="L18" s="244"/>
      <c r="M18" s="122">
        <f>+K18+'17'!M18+L18</f>
        <v>74908</v>
      </c>
    </row>
    <row r="19" spans="1:14" ht="13.5" thickBot="1">
      <c r="A19" s="795"/>
      <c r="B19" s="220"/>
      <c r="C19" s="221"/>
      <c r="D19" s="222"/>
      <c r="E19" s="230"/>
      <c r="F19" s="240"/>
      <c r="G19" s="237"/>
      <c r="H19" s="238"/>
      <c r="I19" s="793"/>
      <c r="J19" s="219" t="str">
        <f>+'17'!J19</f>
        <v>TW 19 RC BR</v>
      </c>
      <c r="K19" s="244"/>
      <c r="L19" s="244"/>
      <c r="M19" s="122">
        <f>+K19+'17'!M19+L19</f>
        <v>64493</v>
      </c>
    </row>
    <row r="20" spans="1:14" ht="13.5" thickBot="1">
      <c r="A20" s="795"/>
      <c r="B20" s="220"/>
      <c r="C20" s="221"/>
      <c r="D20" s="222"/>
      <c r="E20" s="230"/>
      <c r="F20" s="233"/>
      <c r="G20" s="237"/>
      <c r="H20" s="238"/>
      <c r="I20" s="793"/>
      <c r="J20" s="219" t="str">
        <f>+'17'!J20</f>
        <v>TW 21 RC BR</v>
      </c>
      <c r="K20" s="244"/>
      <c r="L20" s="244"/>
      <c r="M20" s="122">
        <f>+K20+'17'!M20+L20</f>
        <v>15738</v>
      </c>
    </row>
    <row r="21" spans="1:14" ht="13.5" thickBot="1">
      <c r="A21" s="795"/>
      <c r="B21" s="220"/>
      <c r="C21" s="221"/>
      <c r="D21" s="222"/>
      <c r="E21" s="230"/>
      <c r="F21" s="236"/>
      <c r="G21" s="237"/>
      <c r="H21" s="238"/>
      <c r="I21" s="793"/>
      <c r="J21" s="219" t="str">
        <f>+'17'!J21</f>
        <v>N 25 RC BR</v>
      </c>
      <c r="K21" s="244">
        <f>+C7</f>
        <v>3567</v>
      </c>
      <c r="L21" s="244"/>
      <c r="M21" s="122">
        <f>+K21+'17'!M21+L21</f>
        <v>45618</v>
      </c>
    </row>
    <row r="22" spans="1:14" ht="13.5" thickBot="1">
      <c r="A22" s="795"/>
      <c r="B22" s="220"/>
      <c r="C22" s="221"/>
      <c r="D22" s="222"/>
      <c r="E22" s="230"/>
      <c r="F22" s="241"/>
      <c r="G22" s="237"/>
      <c r="H22" s="238"/>
      <c r="I22" s="794"/>
      <c r="J22" s="219" t="s">
        <v>603</v>
      </c>
      <c r="K22" s="244">
        <f>+C8+C16+C25</f>
        <v>53239</v>
      </c>
      <c r="L22" s="244"/>
      <c r="M22" s="122">
        <f>+K22+'17'!M22+L22</f>
        <v>53239</v>
      </c>
    </row>
    <row r="23" spans="1:14" ht="13.5" thickBot="1">
      <c r="A23" s="796"/>
      <c r="B23" s="170" t="s">
        <v>3</v>
      </c>
      <c r="C23" s="105">
        <f>SUM(C16:C22)</f>
        <v>22635</v>
      </c>
      <c r="D23" s="116">
        <f>SUM(D16:D22)</f>
        <v>500</v>
      </c>
      <c r="E23" s="117">
        <f>SUM(E18:E22)</f>
        <v>0</v>
      </c>
      <c r="F23" s="107">
        <f>SUM(F15:F22)</f>
        <v>5</v>
      </c>
      <c r="G23" s="164"/>
      <c r="H23" s="171"/>
      <c r="I23" s="174"/>
      <c r="J23" s="219">
        <f>+'17'!J23</f>
        <v>0</v>
      </c>
      <c r="K23" s="244"/>
      <c r="L23" s="244"/>
      <c r="M23" s="122">
        <f>+K23+'17'!M23+L23</f>
        <v>0</v>
      </c>
    </row>
    <row r="24" spans="1:14" ht="13.5" customHeight="1" thickBot="1">
      <c r="A24" s="789" t="s">
        <v>518</v>
      </c>
      <c r="B24" s="175"/>
      <c r="C24" s="118">
        <f>C23/($C$23+$D$23+$E$23)</f>
        <v>0.97838772422736109</v>
      </c>
      <c r="D24" s="119">
        <f>D23/($C$23+$D$23+$E$23)</f>
        <v>2.1612275772638859E-2</v>
      </c>
      <c r="E24" s="120">
        <f>E23/($C$23+$D$23+$E$23)</f>
        <v>0</v>
      </c>
      <c r="F24" s="233"/>
      <c r="G24" s="234" t="s">
        <v>13</v>
      </c>
      <c r="H24" s="235" t="s">
        <v>397</v>
      </c>
      <c r="I24" s="792" t="s">
        <v>601</v>
      </c>
      <c r="J24" s="219">
        <f>+'17'!J24</f>
        <v>0</v>
      </c>
      <c r="K24" s="244"/>
      <c r="L24" s="244"/>
      <c r="M24" s="122">
        <f>+K24+'17'!M24+L24</f>
        <v>0</v>
      </c>
    </row>
    <row r="25" spans="1:14" ht="13.5" thickBot="1">
      <c r="A25" s="797"/>
      <c r="B25" s="220" t="s">
        <v>603</v>
      </c>
      <c r="C25" s="231">
        <v>22723</v>
      </c>
      <c r="D25" s="222"/>
      <c r="E25" s="230"/>
      <c r="F25" s="236">
        <v>2</v>
      </c>
      <c r="G25" s="577" t="s">
        <v>13</v>
      </c>
      <c r="H25" s="235" t="s">
        <v>396</v>
      </c>
      <c r="I25" s="793"/>
      <c r="J25" s="219">
        <f>+'17'!J25</f>
        <v>0</v>
      </c>
      <c r="K25" s="244"/>
      <c r="L25" s="244"/>
      <c r="M25" s="122">
        <f>+K25+'17'!M25+L25</f>
        <v>0</v>
      </c>
    </row>
    <row r="26" spans="1:14" ht="13.5" thickBot="1">
      <c r="A26" s="797"/>
      <c r="B26" s="220"/>
      <c r="C26" s="231"/>
      <c r="D26" s="222"/>
      <c r="E26" s="232"/>
      <c r="F26" s="233">
        <v>5</v>
      </c>
      <c r="G26" s="577" t="s">
        <v>13</v>
      </c>
      <c r="H26" s="238" t="s">
        <v>226</v>
      </c>
      <c r="I26" s="793"/>
      <c r="J26" s="219">
        <f>+'17'!J26</f>
        <v>0</v>
      </c>
      <c r="K26" s="244"/>
      <c r="L26" s="244"/>
      <c r="M26" s="122">
        <f>+K26+'17'!M26+L26</f>
        <v>0</v>
      </c>
    </row>
    <row r="27" spans="1:14" ht="26.25" thickBot="1">
      <c r="A27" s="797"/>
      <c r="B27" s="220"/>
      <c r="C27" s="221"/>
      <c r="D27" s="222"/>
      <c r="E27" s="230"/>
      <c r="F27" s="233"/>
      <c r="G27" s="577"/>
      <c r="H27" s="238" t="s">
        <v>596</v>
      </c>
      <c r="I27" s="793"/>
      <c r="J27" s="219">
        <f>+'17'!J27</f>
        <v>0</v>
      </c>
      <c r="K27" s="244"/>
      <c r="L27" s="244"/>
      <c r="M27" s="122">
        <f>+K27+'17'!M27+L27</f>
        <v>0</v>
      </c>
    </row>
    <row r="28" spans="1:14" ht="13.5" thickBot="1">
      <c r="A28" s="797"/>
      <c r="B28" s="220"/>
      <c r="C28" s="221"/>
      <c r="D28" s="222"/>
      <c r="E28" s="230"/>
      <c r="F28" s="236"/>
      <c r="G28" s="237"/>
      <c r="H28" s="238"/>
      <c r="I28" s="793"/>
      <c r="J28" s="219">
        <f>+'17'!J28</f>
        <v>0</v>
      </c>
      <c r="K28" s="234"/>
      <c r="L28" s="244"/>
      <c r="M28" s="122">
        <f>+K28+'17'!M28+L28</f>
        <v>0</v>
      </c>
    </row>
    <row r="29" spans="1:14" ht="13.5" thickBot="1">
      <c r="A29" s="797"/>
      <c r="B29" s="220"/>
      <c r="C29" s="221"/>
      <c r="D29" s="222"/>
      <c r="E29" s="230"/>
      <c r="F29" s="241"/>
      <c r="G29" s="237"/>
      <c r="H29" s="238"/>
      <c r="I29" s="793"/>
      <c r="J29" s="219">
        <f>+'17'!J29</f>
        <v>0</v>
      </c>
      <c r="K29" s="234"/>
      <c r="L29" s="244"/>
      <c r="M29" s="122">
        <f>+K29+'17'!M29+L29</f>
        <v>0</v>
      </c>
    </row>
    <row r="30" spans="1:14" ht="13.5" thickBot="1">
      <c r="A30" s="797"/>
      <c r="B30" s="220"/>
      <c r="C30" s="231"/>
      <c r="D30" s="222"/>
      <c r="E30" s="230"/>
      <c r="F30" s="241"/>
      <c r="G30" s="237"/>
      <c r="H30" s="238"/>
      <c r="I30" s="793"/>
      <c r="J30" s="219">
        <f>+'17'!J30</f>
        <v>0</v>
      </c>
      <c r="K30" s="244"/>
      <c r="L30" s="244"/>
      <c r="M30" s="122">
        <f>+K30+'17'!M30+L30</f>
        <v>0</v>
      </c>
      <c r="N30" s="160"/>
    </row>
    <row r="31" spans="1:14" ht="13.5" thickBot="1">
      <c r="A31" s="797"/>
      <c r="B31" s="220"/>
      <c r="C31" s="231"/>
      <c r="D31" s="222"/>
      <c r="E31" s="230"/>
      <c r="F31" s="241"/>
      <c r="G31" s="242"/>
      <c r="H31" s="239"/>
      <c r="I31" s="794"/>
      <c r="J31" s="219">
        <f>+'17'!J31</f>
        <v>0</v>
      </c>
      <c r="K31" s="244"/>
      <c r="L31" s="244"/>
      <c r="M31" s="122">
        <f>+K31+'17'!M31+L31</f>
        <v>0</v>
      </c>
    </row>
    <row r="32" spans="1:14" ht="13.5" thickBot="1">
      <c r="A32" s="798"/>
      <c r="B32" s="170" t="s">
        <v>3</v>
      </c>
      <c r="C32" s="104">
        <f>SUM(C25:C31)</f>
        <v>22723</v>
      </c>
      <c r="D32" s="105">
        <f>SUM(D25:D31)</f>
        <v>0</v>
      </c>
      <c r="E32" s="106">
        <f>SUM(E25:E31)</f>
        <v>0</v>
      </c>
      <c r="F32" s="107">
        <f>SUM(F24:F31)</f>
        <v>7</v>
      </c>
      <c r="G32" s="176"/>
      <c r="H32" s="177"/>
      <c r="I32" s="174"/>
      <c r="J32" s="219">
        <f>+'17'!J32</f>
        <v>0</v>
      </c>
      <c r="K32" s="246"/>
      <c r="L32" s="248"/>
      <c r="M32" s="122">
        <f>+K32+'17'!M32+L32</f>
        <v>0</v>
      </c>
    </row>
    <row r="33" spans="1:15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5" ht="13.5" thickBot="1">
      <c r="A34" s="785" t="s">
        <v>60</v>
      </c>
      <c r="B34" s="786"/>
      <c r="C34" s="112">
        <f>C14+C23+C32</f>
        <v>56806</v>
      </c>
      <c r="D34" s="112">
        <f>D14+D23+D32</f>
        <v>500</v>
      </c>
      <c r="E34" s="112">
        <f>E14+E23+E32</f>
        <v>0</v>
      </c>
      <c r="F34" s="113">
        <f>F14+F23+F32</f>
        <v>202</v>
      </c>
      <c r="H34" s="183"/>
      <c r="I34" s="183"/>
      <c r="J34" s="128" t="s">
        <v>29</v>
      </c>
      <c r="K34" s="129">
        <f>SUM(K7:K32)</f>
        <v>56806</v>
      </c>
      <c r="L34" s="217">
        <f>SUM(L7:L32)</f>
        <v>0</v>
      </c>
      <c r="M34" s="125">
        <f>SUM(M7:M32)</f>
        <v>963418</v>
      </c>
      <c r="N34" s="160"/>
    </row>
    <row r="35" spans="1:15" ht="13.5" thickBot="1">
      <c r="A35" s="184"/>
      <c r="B35" s="185"/>
      <c r="C35" s="109">
        <f>C34/($C$34+$D$34+$E$34)</f>
        <v>0.99127491013157432</v>
      </c>
      <c r="D35" s="109">
        <f>D34/($C$34+$D$34+$E$34)</f>
        <v>8.725089868425644E-3</v>
      </c>
      <c r="E35" s="114">
        <f>E34/($C$34+$D$34+$E$34)</f>
        <v>0</v>
      </c>
      <c r="K35" s="160"/>
      <c r="L35" s="776" t="s">
        <v>186</v>
      </c>
      <c r="M35" s="776"/>
    </row>
    <row r="36" spans="1:15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5" ht="17.45" customHeight="1" thickBot="1">
      <c r="A37" s="787" t="s">
        <v>61</v>
      </c>
      <c r="B37" s="788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(25*5+36*1265)/1270*G42*3.4*1270/1000000</f>
        <v>58.995390164566928</v>
      </c>
      <c r="J37" s="130">
        <f>+I37+'17'!J37</f>
        <v>1112.1028048257474</v>
      </c>
      <c r="K37" s="131" t="s">
        <v>66</v>
      </c>
      <c r="L37" s="433"/>
      <c r="M37" s="434"/>
      <c r="N37" s="154">
        <v>0.69299999999999995</v>
      </c>
    </row>
    <row r="38" spans="1:15" ht="17.45" customHeight="1">
      <c r="A38" s="781" t="s">
        <v>13</v>
      </c>
      <c r="B38" s="782"/>
      <c r="C38" s="169">
        <f>SUMIF($G$7:$G$31,"Process",$F$7:$F$31)</f>
        <v>32</v>
      </c>
      <c r="D38" s="123">
        <f>+C38+'17'!D38</f>
        <v>936</v>
      </c>
      <c r="E38" s="148">
        <f t="shared" ref="E38:E51" si="1">D38/60</f>
        <v>15.6</v>
      </c>
      <c r="F38" s="375">
        <v>463.38709677419354</v>
      </c>
      <c r="G38" s="375">
        <v>407.56451612903226</v>
      </c>
      <c r="H38" s="192" t="s">
        <v>67</v>
      </c>
      <c r="I38" s="554">
        <f>12.018+23.228+22.816</f>
        <v>58.061999999999998</v>
      </c>
      <c r="J38" s="132">
        <f>+I38+'17'!J38</f>
        <v>994.21700000000021</v>
      </c>
      <c r="K38" s="133" t="s">
        <v>66</v>
      </c>
      <c r="L38" s="435"/>
      <c r="M38" s="436"/>
      <c r="N38" s="555">
        <f>+I38-N37</f>
        <v>57.369</v>
      </c>
      <c r="O38" s="562"/>
    </row>
    <row r="39" spans="1:15" ht="17.45" customHeight="1">
      <c r="A39" s="777" t="s">
        <v>14</v>
      </c>
      <c r="B39" s="778"/>
      <c r="C39" s="169">
        <f>SUMIF($G$7:$G$31,"Cleaning",$F$7:$F$31)</f>
        <v>0</v>
      </c>
      <c r="D39" s="123">
        <f>+C39+'17'!D39</f>
        <v>0</v>
      </c>
      <c r="E39" s="148">
        <f t="shared" si="1"/>
        <v>0</v>
      </c>
      <c r="F39" s="375">
        <v>460</v>
      </c>
      <c r="G39" s="375">
        <f t="shared" ref="G39:G40" si="2">+F39-F39*0.12</f>
        <v>404.8</v>
      </c>
      <c r="H39" s="192" t="s">
        <v>68</v>
      </c>
      <c r="I39" s="147"/>
      <c r="J39" s="134">
        <f>J37/G4</f>
        <v>61.783489156985965</v>
      </c>
      <c r="K39" s="135" t="s">
        <v>66</v>
      </c>
      <c r="L39" s="435"/>
      <c r="M39" s="436"/>
    </row>
    <row r="40" spans="1:15" ht="17.45" customHeight="1">
      <c r="A40" s="777" t="s">
        <v>69</v>
      </c>
      <c r="B40" s="778"/>
      <c r="C40" s="169">
        <f>SUMIF($G$7:$G$31,"Mechanical",$F$7:$F$31)</f>
        <v>0</v>
      </c>
      <c r="D40" s="123">
        <f>+C40+'17'!D40</f>
        <v>82</v>
      </c>
      <c r="E40" s="148">
        <f t="shared" si="1"/>
        <v>1.3666666666666667</v>
      </c>
      <c r="F40" s="375">
        <v>460</v>
      </c>
      <c r="G40" s="375">
        <f t="shared" si="2"/>
        <v>404.8</v>
      </c>
      <c r="H40" s="192" t="s">
        <v>70</v>
      </c>
      <c r="I40" s="123">
        <f>(K34+L34)/1000</f>
        <v>56.805999999999997</v>
      </c>
      <c r="J40" s="136">
        <f>+I40+'17'!J40</f>
        <v>963.41800000000001</v>
      </c>
      <c r="K40" s="135" t="s">
        <v>66</v>
      </c>
      <c r="L40" s="435"/>
      <c r="M40" s="436"/>
    </row>
    <row r="41" spans="1:15" ht="17.45" customHeight="1">
      <c r="A41" s="777" t="s">
        <v>71</v>
      </c>
      <c r="B41" s="778"/>
      <c r="C41" s="169">
        <f>SUMIF($G$7:$G$31,"Electrical",$F$7:$F$31)</f>
        <v>20</v>
      </c>
      <c r="D41" s="123">
        <f>+C41+'17'!D41</f>
        <v>25</v>
      </c>
      <c r="E41" s="148">
        <f t="shared" si="1"/>
        <v>0.41666666666666669</v>
      </c>
      <c r="F41" s="375"/>
      <c r="G41" s="375"/>
      <c r="H41" s="192" t="s">
        <v>72</v>
      </c>
      <c r="I41" s="147"/>
      <c r="J41" s="134">
        <f>J40/G4</f>
        <v>53.523222222222223</v>
      </c>
      <c r="K41" s="135" t="s">
        <v>66</v>
      </c>
      <c r="L41" s="435"/>
      <c r="M41" s="436"/>
    </row>
    <row r="42" spans="1:15" ht="17.45" customHeight="1">
      <c r="A42" s="777" t="s">
        <v>17</v>
      </c>
      <c r="B42" s="778"/>
      <c r="C42" s="169">
        <f>SUMIF($G$7:$G$31,"Instrument",$F$7:$F$31)</f>
        <v>0</v>
      </c>
      <c r="D42" s="123">
        <f>+C42+'17'!D42</f>
        <v>0</v>
      </c>
      <c r="E42" s="148">
        <f t="shared" si="1"/>
        <v>0</v>
      </c>
      <c r="F42" s="375">
        <f>+(F38*310+F39*400+F40*480)/1270</f>
        <v>431.85039370078738</v>
      </c>
      <c r="G42" s="375">
        <f>+(G38*310+G39*400+G40*480)/1270</f>
        <v>379.97559055118109</v>
      </c>
      <c r="H42" s="192" t="s">
        <v>73</v>
      </c>
      <c r="I42" s="251" t="s">
        <v>602</v>
      </c>
      <c r="J42" s="137"/>
      <c r="K42" s="135" t="s">
        <v>74</v>
      </c>
      <c r="L42" s="435"/>
      <c r="M42" s="436"/>
    </row>
    <row r="43" spans="1:15" ht="17.45" customHeight="1">
      <c r="A43" s="777" t="s">
        <v>75</v>
      </c>
      <c r="B43" s="778"/>
      <c r="C43" s="169">
        <f>SUMIF($G$7:$G$31,"Water",$F$7:$F$31)</f>
        <v>0</v>
      </c>
      <c r="D43" s="123">
        <f>+C43+'17'!D43</f>
        <v>0</v>
      </c>
      <c r="E43" s="148">
        <f t="shared" si="1"/>
        <v>0</v>
      </c>
      <c r="F43" s="375"/>
      <c r="G43" s="376"/>
      <c r="H43" s="193" t="s">
        <v>76</v>
      </c>
      <c r="I43" s="123">
        <f>+Report1!AH26</f>
        <v>103.283</v>
      </c>
      <c r="J43" s="138">
        <f>+I43+'17'!J43</f>
        <v>2087.2759999999998</v>
      </c>
      <c r="K43" s="135" t="s">
        <v>66</v>
      </c>
      <c r="L43" s="437">
        <f>+Report1!AN26</f>
        <v>19.2</v>
      </c>
      <c r="M43" s="438">
        <f>+L43+'17'!M43</f>
        <v>294.69999999999993</v>
      </c>
    </row>
    <row r="44" spans="1:15" ht="17.45" customHeight="1">
      <c r="A44" s="777" t="s">
        <v>18</v>
      </c>
      <c r="B44" s="778"/>
      <c r="C44" s="169">
        <f>SUMIF($G$7:$G$31,"PLN",$F$7:$F$31)</f>
        <v>0</v>
      </c>
      <c r="D44" s="123">
        <f>+C44+'17'!D44</f>
        <v>0</v>
      </c>
      <c r="E44" s="148">
        <f t="shared" si="1"/>
        <v>0</v>
      </c>
      <c r="F44" s="375"/>
      <c r="G44" s="376"/>
      <c r="H44" s="193" t="s">
        <v>77</v>
      </c>
      <c r="I44" s="123">
        <f>I43/I38</f>
        <v>1.7788398608384142</v>
      </c>
      <c r="J44" s="139">
        <f>J43/J38</f>
        <v>2.0994169280951738</v>
      </c>
      <c r="K44" s="135" t="s">
        <v>66</v>
      </c>
      <c r="L44" s="439">
        <f>+L43/I38</f>
        <v>0.33068099617650099</v>
      </c>
      <c r="M44" s="440">
        <f>+M43/J38</f>
        <v>0.29641416310523744</v>
      </c>
    </row>
    <row r="45" spans="1:15" ht="17.45" customHeight="1">
      <c r="A45" s="777" t="s">
        <v>19</v>
      </c>
      <c r="B45" s="778"/>
      <c r="C45" s="169">
        <f>SUMIF($G$7:$G$31,"Boiler",$F$7:$F$31)</f>
        <v>0</v>
      </c>
      <c r="D45" s="123">
        <f>+C45+'17'!D45</f>
        <v>0</v>
      </c>
      <c r="E45" s="148">
        <f t="shared" si="1"/>
        <v>0</v>
      </c>
      <c r="F45" s="375"/>
      <c r="G45" s="378"/>
      <c r="H45" s="193" t="s">
        <v>78</v>
      </c>
      <c r="I45" s="123">
        <f>I43/I40</f>
        <v>1.8181706157800233</v>
      </c>
      <c r="J45" s="139">
        <f>J43/J40</f>
        <v>2.166532076419581</v>
      </c>
      <c r="K45" s="135" t="s">
        <v>66</v>
      </c>
      <c r="L45" s="439">
        <f>+L43/I40</f>
        <v>0.33799246558462137</v>
      </c>
      <c r="M45" s="440">
        <f>+M43/J40</f>
        <v>0.30589007056127238</v>
      </c>
    </row>
    <row r="46" spans="1:15" ht="17.45" customHeight="1">
      <c r="A46" s="777" t="s">
        <v>79</v>
      </c>
      <c r="B46" s="778"/>
      <c r="C46" s="169">
        <f>SUMIF($G$7:$G$31,"Gas",$F$7:$F$31)</f>
        <v>0</v>
      </c>
      <c r="D46" s="123">
        <f>+C46+'17'!D46</f>
        <v>0</v>
      </c>
      <c r="E46" s="148">
        <f t="shared" si="1"/>
        <v>0</v>
      </c>
      <c r="F46" s="375"/>
      <c r="G46" s="376"/>
      <c r="H46" s="193" t="s">
        <v>80</v>
      </c>
      <c r="I46" s="145">
        <f>+SUMIF(Listrik!AC25,"&gt;0")</f>
        <v>27286.690000000577</v>
      </c>
      <c r="J46" s="140">
        <f>+I46+'17'!J46</f>
        <v>647930.45999999857</v>
      </c>
      <c r="K46" s="135" t="s">
        <v>81</v>
      </c>
      <c r="L46" s="439">
        <f>+Listrik!AF25</f>
        <v>30984</v>
      </c>
      <c r="M46" s="441">
        <f>+L46+'17'!M46</f>
        <v>462527</v>
      </c>
    </row>
    <row r="47" spans="1:15" ht="17.45" customHeight="1">
      <c r="A47" s="777" t="s">
        <v>82</v>
      </c>
      <c r="B47" s="778"/>
      <c r="C47" s="169">
        <f>SUMIF($G$7:$G$31,"Gas",$F$7:$F$31)</f>
        <v>0</v>
      </c>
      <c r="D47" s="123">
        <f>+C47+'17'!D47</f>
        <v>0</v>
      </c>
      <c r="E47" s="148">
        <f t="shared" si="1"/>
        <v>0</v>
      </c>
      <c r="F47" s="375"/>
      <c r="G47" s="376"/>
      <c r="H47" s="193" t="s">
        <v>83</v>
      </c>
      <c r="I47" s="123">
        <f>I46/I38</f>
        <v>469.95780372706037</v>
      </c>
      <c r="J47" s="140">
        <f>J46/J38</f>
        <v>651.69923668575211</v>
      </c>
      <c r="K47" s="135" t="s">
        <v>25</v>
      </c>
      <c r="L47" s="439">
        <f>+L46/I38</f>
        <v>533.63645757982852</v>
      </c>
      <c r="M47" s="440">
        <f>+M46/J38</f>
        <v>465.21735194630537</v>
      </c>
    </row>
    <row r="48" spans="1:15" ht="17.45" customHeight="1">
      <c r="A48" s="777" t="s">
        <v>15</v>
      </c>
      <c r="B48" s="778"/>
      <c r="C48" s="169">
        <f>SUMIF($G$7:$G$31,"Start Up",$F$7:$F$31)</f>
        <v>0</v>
      </c>
      <c r="D48" s="123">
        <f>+C48+'17'!D48</f>
        <v>0</v>
      </c>
      <c r="E48" s="148">
        <f t="shared" si="1"/>
        <v>0</v>
      </c>
      <c r="F48" s="375"/>
      <c r="G48" s="376"/>
      <c r="H48" s="193" t="s">
        <v>84</v>
      </c>
      <c r="I48" s="123">
        <f>I46/I40</f>
        <v>480.34873076788682</v>
      </c>
      <c r="J48" s="140">
        <f>J46/J40</f>
        <v>672.53306456802613</v>
      </c>
      <c r="K48" s="135" t="s">
        <v>25</v>
      </c>
      <c r="L48" s="439">
        <f>+L46/I38</f>
        <v>533.63645757982852</v>
      </c>
      <c r="M48" s="440">
        <f>+M46/J40</f>
        <v>480.08963918050108</v>
      </c>
    </row>
    <row r="49" spans="1:13" ht="17.45" customHeight="1">
      <c r="A49" s="777" t="s">
        <v>21</v>
      </c>
      <c r="B49" s="778"/>
      <c r="C49" s="169">
        <f>SUMIF($G$7:$G$31,"Others",$F$7:$F$31)</f>
        <v>150</v>
      </c>
      <c r="D49" s="123">
        <f>+C49+'17'!D49</f>
        <v>355</v>
      </c>
      <c r="E49" s="148">
        <f t="shared" si="1"/>
        <v>5.916666666666667</v>
      </c>
      <c r="F49" s="190"/>
      <c r="H49" s="193" t="s">
        <v>85</v>
      </c>
      <c r="I49" s="123">
        <f>+Report1!AB26</f>
        <v>0</v>
      </c>
      <c r="J49" s="140">
        <f>+I49+'17'!J49</f>
        <v>0</v>
      </c>
      <c r="K49" s="135" t="s">
        <v>86</v>
      </c>
      <c r="L49" s="435"/>
      <c r="M49" s="436"/>
    </row>
    <row r="50" spans="1:13" ht="17.45" customHeight="1">
      <c r="A50" s="777" t="s">
        <v>20</v>
      </c>
      <c r="B50" s="778"/>
      <c r="C50" s="169">
        <f>SUMIF($G$7:$G$31,"Steam",$F$7:$F$31)</f>
        <v>0</v>
      </c>
      <c r="D50" s="123">
        <f>+C50+'17'!D50</f>
        <v>0</v>
      </c>
      <c r="E50" s="148">
        <f t="shared" si="1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5"/>
      <c r="M50" s="436"/>
    </row>
    <row r="51" spans="1:13" ht="17.45" customHeight="1" thickBot="1">
      <c r="A51" s="779" t="s">
        <v>88</v>
      </c>
      <c r="B51" s="780"/>
      <c r="C51" s="169">
        <f>SUMIF($G$7:$G$31,"Planned shut",$F$7:$F$31)</f>
        <v>0</v>
      </c>
      <c r="D51" s="123">
        <f>+C51+'17'!D51</f>
        <v>0</v>
      </c>
      <c r="E51" s="148">
        <f t="shared" si="1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5"/>
      <c r="M51" s="436"/>
    </row>
    <row r="52" spans="1:13" ht="13.5" thickBot="1">
      <c r="A52" s="781" t="s">
        <v>29</v>
      </c>
      <c r="B52" s="782"/>
      <c r="C52" s="149">
        <f>SUM(C38:C51)</f>
        <v>202</v>
      </c>
      <c r="D52" s="149">
        <f>SUM(D38:D51)</f>
        <v>1398</v>
      </c>
      <c r="E52" s="150">
        <f>SUM(E38:E51)</f>
        <v>23.3</v>
      </c>
      <c r="F52" s="190"/>
      <c r="H52" s="196"/>
      <c r="I52" s="197"/>
      <c r="J52" s="143"/>
      <c r="K52" s="144"/>
      <c r="L52" s="442"/>
      <c r="M52" s="443"/>
    </row>
    <row r="53" spans="1:13" ht="13.5" thickBot="1">
      <c r="A53" s="783"/>
      <c r="B53" s="784"/>
      <c r="C53" s="151">
        <f>C52/(24*60)</f>
        <v>0.14027777777777778</v>
      </c>
      <c r="D53" s="151">
        <f>D52/(24*60*G4)</f>
        <v>5.3935185185185183E-2</v>
      </c>
      <c r="E53" s="152">
        <f>E52/(G4*24)</f>
        <v>5.393518518518519E-2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+D34+'17'!J56</f>
        <v>14664</v>
      </c>
      <c r="K56" s="206">
        <f>J56/(J40+J56/1000)/1000</f>
        <v>1.4992607981743863E-2</v>
      </c>
    </row>
    <row r="57" spans="1:13">
      <c r="A57" s="181"/>
      <c r="I57" s="204" t="s">
        <v>92</v>
      </c>
      <c r="J57" s="205">
        <f>+E34+'17'!J57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A7:A14"/>
    <mergeCell ref="I7:I13"/>
    <mergeCell ref="A15:A23"/>
    <mergeCell ref="I15:I22"/>
    <mergeCell ref="A38:B38"/>
    <mergeCell ref="A24:A32"/>
    <mergeCell ref="I24:I31"/>
    <mergeCell ref="A34:B34"/>
    <mergeCell ref="A37:B37"/>
    <mergeCell ref="L35:M35"/>
    <mergeCell ref="A52:B52"/>
    <mergeCell ref="A53:B53"/>
    <mergeCell ref="A47:B47"/>
    <mergeCell ref="A48:B48"/>
    <mergeCell ref="A49:B49"/>
    <mergeCell ref="A50:B50"/>
    <mergeCell ref="A46:B46"/>
    <mergeCell ref="A51:B51"/>
    <mergeCell ref="A40:B40"/>
    <mergeCell ref="A41:B41"/>
    <mergeCell ref="A42:B42"/>
    <mergeCell ref="A43:B43"/>
    <mergeCell ref="A44:B44"/>
    <mergeCell ref="A45:B45"/>
    <mergeCell ref="A39:B39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60" firstPageNumber="4294963191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R61"/>
  <sheetViews>
    <sheetView view="pageBreakPreview" zoomScale="80" zoomScaleNormal="80" zoomScaleSheetLayoutView="80" workbookViewId="0">
      <selection activeCell="A7" sqref="A7:A3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0.28515625" style="154" bestFit="1" customWidth="1"/>
    <col min="11" max="11" width="12.5703125" style="154" bestFit="1" customWidth="1"/>
    <col min="12" max="12" width="12.140625" style="154" customWidth="1"/>
    <col min="13" max="13" width="13.85546875" style="154" bestFit="1" customWidth="1"/>
    <col min="14" max="16384" width="9.140625" style="154"/>
  </cols>
  <sheetData>
    <row r="1" spans="1:18" ht="15.75">
      <c r="A1" s="153"/>
    </row>
    <row r="2" spans="1:18" ht="15.75">
      <c r="A2" s="153" t="s">
        <v>175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17</v>
      </c>
      <c r="H4" s="159" t="str">
        <f>+'1'!H4</f>
        <v>.06.24</v>
      </c>
    </row>
    <row r="5" spans="1:18" ht="13.5" thickBot="1">
      <c r="C5" s="160"/>
      <c r="D5" s="160"/>
    </row>
    <row r="6" spans="1:18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407+381+378</f>
        <v>1166</v>
      </c>
    </row>
    <row r="7" spans="1:18" ht="13.5" customHeight="1" thickBot="1">
      <c r="A7" s="789" t="s">
        <v>416</v>
      </c>
      <c r="B7" s="220" t="s">
        <v>577</v>
      </c>
      <c r="C7" s="221">
        <f>6090+1858</f>
        <v>7948</v>
      </c>
      <c r="D7" s="222">
        <v>600</v>
      </c>
      <c r="E7" s="223"/>
      <c r="F7" s="233"/>
      <c r="G7" s="234" t="s">
        <v>13</v>
      </c>
      <c r="H7" s="235" t="s">
        <v>397</v>
      </c>
      <c r="I7" s="792" t="s">
        <v>586</v>
      </c>
      <c r="J7" s="219" t="str">
        <f>+'16'!J7</f>
        <v>TW 35,5 RC HW</v>
      </c>
      <c r="K7" s="243"/>
      <c r="L7" s="247"/>
      <c r="M7" s="122">
        <f>+K7+'16'!M7+L7</f>
        <v>65500</v>
      </c>
    </row>
    <row r="8" spans="1:18" ht="13.5" thickBot="1">
      <c r="A8" s="790"/>
      <c r="B8" s="220" t="s">
        <v>591</v>
      </c>
      <c r="C8" s="221">
        <v>7632</v>
      </c>
      <c r="D8" s="222"/>
      <c r="E8" s="224"/>
      <c r="F8" s="236">
        <v>10</v>
      </c>
      <c r="G8" s="577" t="s">
        <v>13</v>
      </c>
      <c r="H8" s="235" t="s">
        <v>419</v>
      </c>
      <c r="I8" s="793"/>
      <c r="J8" s="219" t="str">
        <f>+'16'!J8</f>
        <v>TW 34 RC HW</v>
      </c>
      <c r="K8" s="244"/>
      <c r="L8" s="244"/>
      <c r="M8" s="122">
        <f>+K8+'16'!M8+L8</f>
        <v>23452</v>
      </c>
      <c r="N8" s="154">
        <v>830</v>
      </c>
      <c r="O8" s="154">
        <f>+N8-N8*0.14</f>
        <v>713.8</v>
      </c>
      <c r="Q8" s="154">
        <f>+N8*P8</f>
        <v>0</v>
      </c>
      <c r="R8" s="154">
        <f>+O8*P8</f>
        <v>0</v>
      </c>
    </row>
    <row r="9" spans="1:18" ht="13.5" thickBot="1">
      <c r="A9" s="790"/>
      <c r="B9" s="220"/>
      <c r="C9" s="221"/>
      <c r="D9" s="222"/>
      <c r="E9" s="225"/>
      <c r="F9" s="233">
        <v>10</v>
      </c>
      <c r="G9" s="577" t="s">
        <v>13</v>
      </c>
      <c r="H9" s="238" t="s">
        <v>226</v>
      </c>
      <c r="I9" s="793"/>
      <c r="J9" s="219" t="str">
        <f>+'16'!J9</f>
        <v>KTW 17 RC HW</v>
      </c>
      <c r="K9" s="244"/>
      <c r="L9" s="244"/>
      <c r="M9" s="122">
        <f>+K9+'16'!M9+L9</f>
        <v>17635</v>
      </c>
      <c r="N9" s="154">
        <v>830</v>
      </c>
      <c r="O9" s="154">
        <f>+N9-N9*0.14</f>
        <v>713.8</v>
      </c>
      <c r="P9" s="154">
        <v>60</v>
      </c>
      <c r="Q9" s="154">
        <f>+N9*P9</f>
        <v>49800</v>
      </c>
      <c r="R9" s="154">
        <f>+O9*P9</f>
        <v>42828</v>
      </c>
    </row>
    <row r="10" spans="1:18" ht="13.5" thickBot="1">
      <c r="A10" s="790"/>
      <c r="B10" s="220"/>
      <c r="C10" s="221"/>
      <c r="D10" s="222"/>
      <c r="E10" s="224"/>
      <c r="F10" s="233"/>
      <c r="G10" s="577"/>
      <c r="H10" s="238" t="s">
        <v>574</v>
      </c>
      <c r="I10" s="793"/>
      <c r="J10" s="219" t="str">
        <f>+'16'!J10</f>
        <v>TW 31,5 RC HW</v>
      </c>
      <c r="K10" s="244"/>
      <c r="L10" s="244"/>
      <c r="M10" s="122">
        <f>+K10+'16'!M10+L10</f>
        <v>33149</v>
      </c>
      <c r="N10" s="154">
        <v>780</v>
      </c>
      <c r="O10" s="154">
        <f>+N10-N10*0.14</f>
        <v>670.8</v>
      </c>
      <c r="P10" s="154">
        <f>15+300+10</f>
        <v>325</v>
      </c>
      <c r="Q10" s="154">
        <f>+N10*P10</f>
        <v>253500</v>
      </c>
      <c r="R10" s="154">
        <f>+O10*P10</f>
        <v>218009.99999999997</v>
      </c>
    </row>
    <row r="11" spans="1:18" ht="13.5" thickBot="1">
      <c r="A11" s="790"/>
      <c r="B11" s="220"/>
      <c r="C11" s="221"/>
      <c r="D11" s="222"/>
      <c r="E11" s="224"/>
      <c r="F11" s="233"/>
      <c r="G11" s="237"/>
      <c r="H11" s="238" t="s">
        <v>585</v>
      </c>
      <c r="I11" s="793"/>
      <c r="J11" s="219" t="str">
        <f>+'16'!J11</f>
        <v>N 18 RC BR</v>
      </c>
      <c r="K11" s="244"/>
      <c r="L11" s="244"/>
      <c r="M11" s="122">
        <f>+K11+'16'!M11+L11</f>
        <v>18436</v>
      </c>
      <c r="P11" s="154">
        <f>SUM(P8:P10)</f>
        <v>385</v>
      </c>
      <c r="Q11" s="154">
        <f t="shared" ref="Q11:R11" si="0">SUM(Q8:Q10)</f>
        <v>303300</v>
      </c>
      <c r="R11" s="154">
        <f t="shared" si="0"/>
        <v>260837.99999999997</v>
      </c>
    </row>
    <row r="12" spans="1:18" ht="13.5" thickBot="1">
      <c r="A12" s="790"/>
      <c r="B12" s="220"/>
      <c r="C12" s="221"/>
      <c r="D12" s="222"/>
      <c r="E12" s="224"/>
      <c r="F12" s="233"/>
      <c r="G12" s="237"/>
      <c r="H12" s="238" t="s">
        <v>581</v>
      </c>
      <c r="I12" s="793"/>
      <c r="J12" s="219" t="str">
        <f>+'16'!J12</f>
        <v>N 15,5 RC BR</v>
      </c>
      <c r="K12" s="244"/>
      <c r="L12" s="244"/>
      <c r="M12" s="122">
        <f>+K12+'16'!M12+L12</f>
        <v>268930</v>
      </c>
      <c r="Q12" s="154">
        <f>+Q11/P11</f>
        <v>787.79220779220782</v>
      </c>
      <c r="R12" s="154">
        <f>+R11/P11</f>
        <v>677.50129870129865</v>
      </c>
    </row>
    <row r="13" spans="1:18" ht="13.5" thickBot="1">
      <c r="A13" s="790"/>
      <c r="B13" s="220"/>
      <c r="C13" s="221"/>
      <c r="D13" s="221"/>
      <c r="E13" s="224"/>
      <c r="F13" s="233"/>
      <c r="G13" s="237"/>
      <c r="H13" s="238" t="s">
        <v>582</v>
      </c>
      <c r="I13" s="794"/>
      <c r="J13" s="219" t="str">
        <f>+'16'!J13</f>
        <v>N 16 RC BR</v>
      </c>
      <c r="K13" s="244"/>
      <c r="L13" s="244"/>
      <c r="M13" s="122">
        <f>+K13+'16'!M13+L13</f>
        <v>19427</v>
      </c>
    </row>
    <row r="14" spans="1:18" ht="13.5" thickBot="1">
      <c r="A14" s="791"/>
      <c r="B14" s="170" t="s">
        <v>3</v>
      </c>
      <c r="C14" s="104">
        <f>SUM(C7:C13)</f>
        <v>15580</v>
      </c>
      <c r="D14" s="116">
        <f>SUM(D7:D13)</f>
        <v>600</v>
      </c>
      <c r="E14" s="117">
        <f>SUM(E5:E13)</f>
        <v>0</v>
      </c>
      <c r="F14" s="107">
        <f>SUM(F6:F13)</f>
        <v>20</v>
      </c>
      <c r="G14" s="164"/>
      <c r="H14" s="171"/>
      <c r="I14" s="172"/>
      <c r="J14" s="219" t="str">
        <f>+'16'!J14</f>
        <v>N 16,5 RC BR</v>
      </c>
      <c r="K14" s="244"/>
      <c r="L14" s="244"/>
      <c r="M14" s="122">
        <f>+K14+'16'!M14+L14</f>
        <v>7890</v>
      </c>
    </row>
    <row r="15" spans="1:18" ht="13.5" customHeight="1" thickBot="1">
      <c r="A15" s="789" t="s">
        <v>417</v>
      </c>
      <c r="B15" s="170"/>
      <c r="C15" s="118">
        <f>C14/($C$23+$D$23+$E$23)</f>
        <v>0.60301118550915356</v>
      </c>
      <c r="D15" s="119">
        <f>D14/($C$23+$D$23+$E$23)</f>
        <v>2.32225103533692E-2</v>
      </c>
      <c r="E15" s="120">
        <f>E14/($C$23+$D$23+$E$23)</f>
        <v>0</v>
      </c>
      <c r="F15" s="233"/>
      <c r="G15" s="234" t="s">
        <v>13</v>
      </c>
      <c r="H15" s="235" t="s">
        <v>397</v>
      </c>
      <c r="I15" s="792" t="s">
        <v>587</v>
      </c>
      <c r="J15" s="219" t="str">
        <f>+'16'!J15</f>
        <v>N 17 RC BR</v>
      </c>
      <c r="K15" s="244"/>
      <c r="L15" s="244"/>
      <c r="M15" s="122">
        <f>+K15+'16'!M15+L15</f>
        <v>87968</v>
      </c>
    </row>
    <row r="16" spans="1:18" ht="13.5" thickBot="1">
      <c r="A16" s="795"/>
      <c r="B16" s="220" t="s">
        <v>591</v>
      </c>
      <c r="C16" s="227">
        <v>8106</v>
      </c>
      <c r="D16" s="228"/>
      <c r="E16" s="229"/>
      <c r="F16" s="236">
        <v>2</v>
      </c>
      <c r="G16" s="577" t="s">
        <v>13</v>
      </c>
      <c r="H16" s="235" t="s">
        <v>419</v>
      </c>
      <c r="I16" s="793"/>
      <c r="J16" s="219" t="str">
        <f>+'16'!J16</f>
        <v>N 19 RC BR</v>
      </c>
      <c r="K16" s="244"/>
      <c r="L16" s="234"/>
      <c r="M16" s="122">
        <f>+K16+'16'!M16+L16</f>
        <v>117363</v>
      </c>
    </row>
    <row r="17" spans="1:18" ht="13.5" thickBot="1">
      <c r="A17" s="795"/>
      <c r="B17" s="220" t="s">
        <v>592</v>
      </c>
      <c r="C17" s="221">
        <v>17731</v>
      </c>
      <c r="D17" s="222"/>
      <c r="E17" s="230"/>
      <c r="F17" s="233">
        <v>2</v>
      </c>
      <c r="G17" s="577" t="s">
        <v>13</v>
      </c>
      <c r="H17" s="238" t="s">
        <v>226</v>
      </c>
      <c r="I17" s="793"/>
      <c r="J17" s="219" t="str">
        <f>+'16'!J17</f>
        <v>N 20 RC BR</v>
      </c>
      <c r="K17" s="244"/>
      <c r="L17" s="234"/>
      <c r="M17" s="122">
        <f>+K17+'16'!M17+L17</f>
        <v>49672</v>
      </c>
    </row>
    <row r="18" spans="1:18" ht="13.5" thickBot="1">
      <c r="A18" s="795"/>
      <c r="B18" s="220"/>
      <c r="C18" s="221"/>
      <c r="D18" s="222"/>
      <c r="E18" s="230"/>
      <c r="F18" s="233"/>
      <c r="G18" s="577"/>
      <c r="H18" s="238" t="s">
        <v>583</v>
      </c>
      <c r="I18" s="793"/>
      <c r="J18" s="219" t="str">
        <f>+'16'!J18</f>
        <v>N 17,5 RC BR</v>
      </c>
      <c r="K18" s="244"/>
      <c r="L18" s="244"/>
      <c r="M18" s="122">
        <f>+K18+'16'!M18+L18</f>
        <v>74908</v>
      </c>
      <c r="N18" s="154">
        <v>780</v>
      </c>
      <c r="O18" s="154">
        <f>+N18-N18*0.14</f>
        <v>670.8</v>
      </c>
      <c r="P18" s="154">
        <v>10</v>
      </c>
      <c r="Q18" s="154">
        <f>+N18*P18</f>
        <v>7800</v>
      </c>
      <c r="R18" s="154">
        <f>+O18*P18</f>
        <v>6708</v>
      </c>
    </row>
    <row r="19" spans="1:18" ht="26.25" thickBot="1">
      <c r="A19" s="795"/>
      <c r="B19" s="220"/>
      <c r="C19" s="221"/>
      <c r="D19" s="222"/>
      <c r="E19" s="230"/>
      <c r="F19" s="240">
        <v>2</v>
      </c>
      <c r="G19" s="237" t="s">
        <v>13</v>
      </c>
      <c r="H19" s="238" t="s">
        <v>584</v>
      </c>
      <c r="I19" s="793"/>
      <c r="J19" s="219" t="str">
        <f>+'16'!J19</f>
        <v>TW 19 RC BR</v>
      </c>
      <c r="K19" s="244">
        <f>+C7</f>
        <v>7948</v>
      </c>
      <c r="L19" s="244"/>
      <c r="M19" s="122">
        <f>+K19+'16'!M19+L19</f>
        <v>64493</v>
      </c>
      <c r="N19" s="154">
        <v>670</v>
      </c>
      <c r="O19" s="154">
        <f>+N19-N19*0.14</f>
        <v>576.20000000000005</v>
      </c>
      <c r="P19" s="154">
        <v>470</v>
      </c>
      <c r="Q19" s="154">
        <f>+N19*P19</f>
        <v>314900</v>
      </c>
      <c r="R19" s="154">
        <f>+O19*P19</f>
        <v>270814</v>
      </c>
    </row>
    <row r="20" spans="1:18" ht="13.5" thickBot="1">
      <c r="A20" s="795"/>
      <c r="B20" s="220"/>
      <c r="C20" s="221"/>
      <c r="D20" s="222"/>
      <c r="E20" s="230"/>
      <c r="F20" s="233"/>
      <c r="G20" s="237"/>
      <c r="H20" s="238"/>
      <c r="I20" s="793"/>
      <c r="J20" s="219" t="s">
        <v>591</v>
      </c>
      <c r="K20" s="244">
        <f>+C8+C16</f>
        <v>15738</v>
      </c>
      <c r="L20" s="245"/>
      <c r="M20" s="122">
        <f>+K20+'16'!M20+L20</f>
        <v>15738</v>
      </c>
      <c r="P20" s="154">
        <f>SUM(P17:P19)</f>
        <v>480</v>
      </c>
      <c r="Q20" s="154">
        <f t="shared" ref="Q20" si="1">SUM(Q17:Q19)</f>
        <v>322700</v>
      </c>
      <c r="R20" s="154">
        <f t="shared" ref="R20" si="2">SUM(R17:R19)</f>
        <v>277522</v>
      </c>
    </row>
    <row r="21" spans="1:18" ht="13.5" thickBot="1">
      <c r="A21" s="795"/>
      <c r="B21" s="220"/>
      <c r="C21" s="221"/>
      <c r="D21" s="222"/>
      <c r="E21" s="230"/>
      <c r="F21" s="236"/>
      <c r="G21" s="237"/>
      <c r="H21" s="238"/>
      <c r="I21" s="793"/>
      <c r="J21" s="219" t="s">
        <v>592</v>
      </c>
      <c r="K21" s="244">
        <f>+C17+C25</f>
        <v>42051</v>
      </c>
      <c r="L21" s="244"/>
      <c r="M21" s="122">
        <f>+K21+'16'!M21+L21</f>
        <v>42051</v>
      </c>
      <c r="Q21" s="154">
        <f>+Q20/P20</f>
        <v>672.29166666666663</v>
      </c>
      <c r="R21" s="154">
        <f>+R20/P20</f>
        <v>578.17083333333335</v>
      </c>
    </row>
    <row r="22" spans="1:18" ht="13.5" thickBot="1">
      <c r="A22" s="795"/>
      <c r="B22" s="220"/>
      <c r="C22" s="221"/>
      <c r="D22" s="222"/>
      <c r="E22" s="230"/>
      <c r="F22" s="241"/>
      <c r="G22" s="237"/>
      <c r="H22" s="238"/>
      <c r="I22" s="794"/>
      <c r="J22" s="219">
        <f>+'16'!J22</f>
        <v>0</v>
      </c>
      <c r="K22" s="244"/>
      <c r="L22" s="244"/>
      <c r="M22" s="122">
        <f>+K22+'16'!M22+L22</f>
        <v>0</v>
      </c>
    </row>
    <row r="23" spans="1:18" ht="13.5" thickBot="1">
      <c r="A23" s="796"/>
      <c r="B23" s="170" t="s">
        <v>3</v>
      </c>
      <c r="C23" s="105">
        <f>SUM(C16:C22)</f>
        <v>25837</v>
      </c>
      <c r="D23" s="116">
        <f>SUM(D16:D22)</f>
        <v>0</v>
      </c>
      <c r="E23" s="117">
        <f>SUM(E18:E22)</f>
        <v>0</v>
      </c>
      <c r="F23" s="107">
        <f>SUM(F15:F22)</f>
        <v>6</v>
      </c>
      <c r="G23" s="164"/>
      <c r="H23" s="171"/>
      <c r="I23" s="174"/>
      <c r="J23" s="219">
        <f>+'16'!J23</f>
        <v>0</v>
      </c>
      <c r="K23" s="244"/>
      <c r="L23" s="244"/>
      <c r="M23" s="122">
        <f>+K23+'16'!M23+L23</f>
        <v>0</v>
      </c>
    </row>
    <row r="24" spans="1:18" ht="13.5" customHeight="1" thickBot="1">
      <c r="A24" s="789" t="s">
        <v>518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3"/>
      <c r="G24" s="234" t="s">
        <v>13</v>
      </c>
      <c r="H24" s="235" t="s">
        <v>397</v>
      </c>
      <c r="I24" s="792" t="s">
        <v>589</v>
      </c>
      <c r="J24" s="219">
        <f>+'16'!J24</f>
        <v>0</v>
      </c>
      <c r="K24" s="244"/>
      <c r="L24" s="244"/>
      <c r="M24" s="122">
        <f>+K24+'16'!M24+L24</f>
        <v>0</v>
      </c>
    </row>
    <row r="25" spans="1:18" ht="13.5" thickBot="1">
      <c r="A25" s="797"/>
      <c r="B25" s="220" t="s">
        <v>592</v>
      </c>
      <c r="C25" s="231">
        <v>24320</v>
      </c>
      <c r="D25" s="222"/>
      <c r="E25" s="230"/>
      <c r="F25" s="236">
        <v>4</v>
      </c>
      <c r="G25" s="577" t="s">
        <v>13</v>
      </c>
      <c r="H25" s="235" t="s">
        <v>419</v>
      </c>
      <c r="I25" s="793"/>
      <c r="J25" s="219">
        <f>+'16'!J25</f>
        <v>0</v>
      </c>
      <c r="K25" s="244"/>
      <c r="L25" s="244"/>
      <c r="M25" s="122">
        <f>+K25+'16'!M25+L25</f>
        <v>0</v>
      </c>
    </row>
    <row r="26" spans="1:18" ht="13.5" thickBot="1">
      <c r="A26" s="797"/>
      <c r="B26" s="220"/>
      <c r="C26" s="231"/>
      <c r="D26" s="222"/>
      <c r="E26" s="232"/>
      <c r="F26" s="233">
        <v>3</v>
      </c>
      <c r="G26" s="577" t="s">
        <v>13</v>
      </c>
      <c r="H26" s="238" t="s">
        <v>226</v>
      </c>
      <c r="I26" s="793"/>
      <c r="J26" s="219">
        <f>+'16'!J26</f>
        <v>0</v>
      </c>
      <c r="K26" s="244"/>
      <c r="L26" s="244"/>
      <c r="M26" s="122">
        <f>+K26+'16'!M26+L26</f>
        <v>0</v>
      </c>
    </row>
    <row r="27" spans="1:18" ht="26.25" thickBot="1">
      <c r="A27" s="797"/>
      <c r="B27" s="220"/>
      <c r="C27" s="221"/>
      <c r="D27" s="222"/>
      <c r="E27" s="230"/>
      <c r="F27" s="233"/>
      <c r="G27" s="577"/>
      <c r="H27" s="238" t="s">
        <v>588</v>
      </c>
      <c r="I27" s="793"/>
      <c r="J27" s="219">
        <f>+'16'!J27</f>
        <v>0</v>
      </c>
      <c r="K27" s="244"/>
      <c r="L27" s="244"/>
      <c r="M27" s="122">
        <f>+K27+'16'!M27+L27</f>
        <v>0</v>
      </c>
    </row>
    <row r="28" spans="1:18" ht="13.5" thickBot="1">
      <c r="A28" s="797"/>
      <c r="B28" s="220"/>
      <c r="C28" s="221"/>
      <c r="D28" s="222"/>
      <c r="E28" s="230"/>
      <c r="F28" s="236"/>
      <c r="G28" s="237"/>
      <c r="H28" s="238"/>
      <c r="I28" s="793"/>
      <c r="J28" s="219">
        <f>+'16'!J28</f>
        <v>0</v>
      </c>
      <c r="K28" s="244"/>
      <c r="L28" s="244"/>
      <c r="M28" s="122">
        <f>+K28+'16'!M28+L28</f>
        <v>0</v>
      </c>
    </row>
    <row r="29" spans="1:18" ht="13.5" thickBot="1">
      <c r="A29" s="797"/>
      <c r="B29" s="220"/>
      <c r="C29" s="221"/>
      <c r="D29" s="222"/>
      <c r="E29" s="230"/>
      <c r="F29" s="241"/>
      <c r="G29" s="237"/>
      <c r="H29" s="238"/>
      <c r="I29" s="793"/>
      <c r="J29" s="219">
        <f>+'16'!J29</f>
        <v>0</v>
      </c>
      <c r="K29" s="244"/>
      <c r="L29" s="244"/>
      <c r="M29" s="122">
        <f>+K29+'16'!M29+L29</f>
        <v>0</v>
      </c>
    </row>
    <row r="30" spans="1:18" ht="13.5" thickBot="1">
      <c r="A30" s="797"/>
      <c r="B30" s="220"/>
      <c r="C30" s="231"/>
      <c r="D30" s="222"/>
      <c r="E30" s="230"/>
      <c r="F30" s="241"/>
      <c r="G30" s="237"/>
      <c r="H30" s="238"/>
      <c r="I30" s="793"/>
      <c r="J30" s="219">
        <f>+'16'!J30</f>
        <v>0</v>
      </c>
      <c r="K30" s="244"/>
      <c r="L30" s="244"/>
      <c r="M30" s="122">
        <f>+K30+'16'!M30+L30</f>
        <v>0</v>
      </c>
    </row>
    <row r="31" spans="1:18" ht="13.5" thickBot="1">
      <c r="A31" s="797"/>
      <c r="B31" s="220"/>
      <c r="C31" s="231"/>
      <c r="D31" s="222"/>
      <c r="E31" s="230"/>
      <c r="F31" s="241"/>
      <c r="G31" s="242"/>
      <c r="H31" s="239"/>
      <c r="I31" s="794"/>
      <c r="J31" s="219">
        <f>+'16'!J31</f>
        <v>0</v>
      </c>
      <c r="K31" s="244"/>
      <c r="L31" s="244"/>
      <c r="M31" s="122">
        <f>+K31+'16'!M31+L31</f>
        <v>0</v>
      </c>
    </row>
    <row r="32" spans="1:18" ht="13.5" thickBot="1">
      <c r="A32" s="798"/>
      <c r="B32" s="170" t="s">
        <v>3</v>
      </c>
      <c r="C32" s="104">
        <f>SUM(C25:C31)</f>
        <v>24320</v>
      </c>
      <c r="D32" s="105">
        <f>SUM(D25:D31)</f>
        <v>0</v>
      </c>
      <c r="E32" s="106">
        <f>SUM(E25:E31)</f>
        <v>0</v>
      </c>
      <c r="F32" s="107">
        <f>SUM(F24:F31)</f>
        <v>7</v>
      </c>
      <c r="G32" s="176"/>
      <c r="H32" s="177"/>
      <c r="I32" s="174"/>
      <c r="J32" s="219">
        <f>+'16'!J32</f>
        <v>0</v>
      </c>
      <c r="K32" s="246"/>
      <c r="L32" s="248"/>
      <c r="M32" s="122">
        <f>+K32+'16'!M32+L32</f>
        <v>0</v>
      </c>
    </row>
    <row r="33" spans="1:14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85" t="s">
        <v>60</v>
      </c>
      <c r="B34" s="786"/>
      <c r="C34" s="112">
        <f>C14+C23+C32</f>
        <v>65737</v>
      </c>
      <c r="D34" s="112">
        <f>D14+D23+D32</f>
        <v>600</v>
      </c>
      <c r="E34" s="112">
        <f>E14+E23+E32</f>
        <v>0</v>
      </c>
      <c r="F34" s="113">
        <f>F14+F23+F32</f>
        <v>33</v>
      </c>
      <c r="H34" s="183"/>
      <c r="I34" s="183"/>
      <c r="J34" s="128" t="s">
        <v>29</v>
      </c>
      <c r="K34" s="129">
        <f>SUM(K7:K32)</f>
        <v>65737</v>
      </c>
      <c r="L34" s="217">
        <f>SUM(L7:L32)</f>
        <v>0</v>
      </c>
      <c r="M34" s="125">
        <f>SUM(M7:M32)</f>
        <v>906612</v>
      </c>
      <c r="N34" s="160"/>
    </row>
    <row r="35" spans="1:14" ht="13.5" thickBot="1">
      <c r="A35" s="184"/>
      <c r="B35" s="185"/>
      <c r="C35" s="109">
        <f>C34/($C$34+$D$34+$E$34)</f>
        <v>0.99095527382908477</v>
      </c>
      <c r="D35" s="109">
        <f>D34/($C$34+$D$34+$E$34)</f>
        <v>9.0447261709151756E-3</v>
      </c>
      <c r="E35" s="114">
        <f>E34/($C$34+$D$34+$E$34)</f>
        <v>0</v>
      </c>
      <c r="K35" s="160"/>
      <c r="L35" s="776" t="s">
        <v>186</v>
      </c>
      <c r="M35" s="776"/>
      <c r="N35" s="160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  <c r="N36" s="160"/>
    </row>
    <row r="37" spans="1:14" ht="17.45" customHeight="1" thickBot="1">
      <c r="A37" s="787" t="s">
        <v>61</v>
      </c>
      <c r="B37" s="788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(19*105+21*385+25*950)/1440*G42*3.4*1440/1000000</f>
        <v>70.544989509722228</v>
      </c>
      <c r="J37" s="130">
        <f>+I37+'16'!J37</f>
        <v>1053.1074146611804</v>
      </c>
      <c r="K37" s="131" t="s">
        <v>66</v>
      </c>
      <c r="L37" s="433"/>
      <c r="M37" s="434"/>
      <c r="N37" s="555">
        <f>1.505+2.006</f>
        <v>3.5109999999999997</v>
      </c>
    </row>
    <row r="38" spans="1:14" ht="17.45" customHeight="1">
      <c r="A38" s="781" t="s">
        <v>13</v>
      </c>
      <c r="B38" s="782"/>
      <c r="C38" s="169">
        <f>SUMIF($G$7:$G$31,"Process",$F$7:$F$31)</f>
        <v>33</v>
      </c>
      <c r="D38" s="123">
        <f>+C38+'16'!D38</f>
        <v>904</v>
      </c>
      <c r="E38" s="148">
        <f t="shared" ref="E38:E51" si="3">D38/60</f>
        <v>15.066666666666666</v>
      </c>
      <c r="F38" s="375">
        <v>797.1875</v>
      </c>
      <c r="G38" s="375">
        <v>685.58124999999995</v>
      </c>
      <c r="H38" s="192" t="s">
        <v>67</v>
      </c>
      <c r="I38" s="554">
        <f>21.414+22.307+23.004</f>
        <v>66.725000000000009</v>
      </c>
      <c r="J38" s="132">
        <f>+I38+'16'!J38</f>
        <v>936.1550000000002</v>
      </c>
      <c r="K38" s="133" t="s">
        <v>66</v>
      </c>
      <c r="L38" s="435"/>
      <c r="M38" s="436"/>
      <c r="N38" s="555">
        <f>21.414-N37</f>
        <v>17.903000000000002</v>
      </c>
    </row>
    <row r="39" spans="1:14" ht="17.45" customHeight="1">
      <c r="A39" s="777" t="s">
        <v>14</v>
      </c>
      <c r="B39" s="778"/>
      <c r="C39" s="169">
        <f>SUMIF($G$7:$G$31,"Cleaning",$F$7:$F$31)</f>
        <v>0</v>
      </c>
      <c r="D39" s="123">
        <f>+C39+'16'!D39</f>
        <v>0</v>
      </c>
      <c r="E39" s="148">
        <f t="shared" si="3"/>
        <v>0</v>
      </c>
      <c r="F39" s="375">
        <v>672.29166666666663</v>
      </c>
      <c r="G39" s="375">
        <v>578.17083333333335</v>
      </c>
      <c r="H39" s="192" t="s">
        <v>68</v>
      </c>
      <c r="I39" s="147"/>
      <c r="J39" s="134">
        <f>J37/G4</f>
        <v>61.947494980069436</v>
      </c>
      <c r="K39" s="135" t="s">
        <v>66</v>
      </c>
      <c r="L39" s="435"/>
      <c r="M39" s="436"/>
      <c r="N39" s="555">
        <f>+I38-N37-N38</f>
        <v>45.311000000000007</v>
      </c>
    </row>
    <row r="40" spans="1:14" ht="17.45" customHeight="1">
      <c r="A40" s="777" t="s">
        <v>69</v>
      </c>
      <c r="B40" s="778"/>
      <c r="C40" s="169">
        <f>SUMIF($G$7:$G$31,"Mechanical",$F$7:$F$31)</f>
        <v>0</v>
      </c>
      <c r="D40" s="123">
        <f>+C40+'16'!D40</f>
        <v>82</v>
      </c>
      <c r="E40" s="148">
        <f t="shared" si="3"/>
        <v>1.3666666666666667</v>
      </c>
      <c r="F40" s="375">
        <v>670</v>
      </c>
      <c r="G40" s="375">
        <f>+F40-F40*0.14</f>
        <v>576.20000000000005</v>
      </c>
      <c r="H40" s="192" t="s">
        <v>70</v>
      </c>
      <c r="I40" s="123">
        <f>(K34+L34)/1000</f>
        <v>65.736999999999995</v>
      </c>
      <c r="J40" s="136">
        <f>+I40+'16'!J40</f>
        <v>906.61199999999997</v>
      </c>
      <c r="K40" s="135" t="s">
        <v>66</v>
      </c>
      <c r="L40" s="435"/>
      <c r="M40" s="436"/>
      <c r="N40" s="160"/>
    </row>
    <row r="41" spans="1:14" ht="17.45" customHeight="1">
      <c r="A41" s="777" t="s">
        <v>71</v>
      </c>
      <c r="B41" s="778"/>
      <c r="C41" s="169">
        <f>SUMIF($G$7:$G$31,"Electrical",$F$7:$F$31)</f>
        <v>0</v>
      </c>
      <c r="D41" s="123">
        <f>+C41+'16'!D41</f>
        <v>5</v>
      </c>
      <c r="E41" s="148">
        <f t="shared" si="3"/>
        <v>8.3333333333333329E-2</v>
      </c>
      <c r="F41" s="375"/>
      <c r="G41" s="375"/>
      <c r="H41" s="192" t="s">
        <v>72</v>
      </c>
      <c r="I41" s="147"/>
      <c r="J41" s="134">
        <f>J40/G4</f>
        <v>53.33011764705882</v>
      </c>
      <c r="K41" s="135" t="s">
        <v>66</v>
      </c>
      <c r="L41" s="435"/>
      <c r="M41" s="436"/>
      <c r="N41" s="160"/>
    </row>
    <row r="42" spans="1:14" ht="17.45" customHeight="1">
      <c r="A42" s="777" t="s">
        <v>17</v>
      </c>
      <c r="B42" s="778"/>
      <c r="C42" s="169">
        <f>SUMIF($G$7:$G$31,"Instrument",$F$7:$F$31)</f>
        <v>0</v>
      </c>
      <c r="D42" s="123">
        <f>+C42+'16'!D42</f>
        <v>0</v>
      </c>
      <c r="E42" s="148">
        <f t="shared" si="3"/>
        <v>0</v>
      </c>
      <c r="F42" s="375">
        <f>+(F38*480+F39*480+F40*480)/1440</f>
        <v>713.15972222222217</v>
      </c>
      <c r="G42" s="375">
        <f>+(G38*480+G39*480+G40*480)/1440</f>
        <v>613.31736111111115</v>
      </c>
      <c r="H42" s="192" t="s">
        <v>73</v>
      </c>
      <c r="I42" s="251" t="s">
        <v>590</v>
      </c>
      <c r="J42" s="137"/>
      <c r="K42" s="135" t="s">
        <v>74</v>
      </c>
      <c r="L42" s="435"/>
      <c r="M42" s="436"/>
      <c r="N42" s="160"/>
    </row>
    <row r="43" spans="1:14" ht="17.45" customHeight="1">
      <c r="A43" s="777" t="s">
        <v>75</v>
      </c>
      <c r="B43" s="778"/>
      <c r="C43" s="169">
        <f>SUMIF($G$7:$G$31,"Water",$F$7:$F$31)</f>
        <v>0</v>
      </c>
      <c r="D43" s="123">
        <f>+C43+'16'!D43</f>
        <v>0</v>
      </c>
      <c r="E43" s="148">
        <f t="shared" si="3"/>
        <v>0</v>
      </c>
      <c r="F43" s="375"/>
      <c r="G43" s="376"/>
      <c r="H43" s="193" t="s">
        <v>76</v>
      </c>
      <c r="I43" s="123">
        <f>+Report1!AH25</f>
        <v>122.557</v>
      </c>
      <c r="J43" s="138">
        <f>+I43+'16'!J43</f>
        <v>1983.9929999999999</v>
      </c>
      <c r="K43" s="135" t="s">
        <v>66</v>
      </c>
      <c r="L43" s="437">
        <f>+Report1!AN25</f>
        <v>20.399999999999999</v>
      </c>
      <c r="M43" s="438">
        <f>+L43+'16'!M43</f>
        <v>275.49999999999994</v>
      </c>
      <c r="N43" s="160"/>
    </row>
    <row r="44" spans="1:14" ht="17.45" customHeight="1">
      <c r="A44" s="777" t="s">
        <v>18</v>
      </c>
      <c r="B44" s="778"/>
      <c r="C44" s="169">
        <f>SUMIF($G$7:$G$31,"PLN",$F$7:$F$31)</f>
        <v>0</v>
      </c>
      <c r="D44" s="123">
        <f>+C44+'16'!D44</f>
        <v>0</v>
      </c>
      <c r="E44" s="148">
        <f t="shared" si="3"/>
        <v>0</v>
      </c>
      <c r="F44" s="375"/>
      <c r="G44" s="376"/>
      <c r="H44" s="193" t="s">
        <v>77</v>
      </c>
      <c r="I44" s="123">
        <f>I43/I38</f>
        <v>1.8367478456350692</v>
      </c>
      <c r="J44" s="139">
        <f>J43/J38</f>
        <v>2.1192996886199396</v>
      </c>
      <c r="K44" s="135" t="s">
        <v>66</v>
      </c>
      <c r="L44" s="439">
        <f>+L43/I38</f>
        <v>0.30573248407643305</v>
      </c>
      <c r="M44" s="440">
        <f>+M43/J38</f>
        <v>0.29428887310327873</v>
      </c>
      <c r="N44" s="160"/>
    </row>
    <row r="45" spans="1:14" ht="17.45" customHeight="1">
      <c r="A45" s="777" t="s">
        <v>19</v>
      </c>
      <c r="B45" s="778"/>
      <c r="C45" s="169">
        <f>SUMIF($G$7:$G$31,"Boiler",$F$7:$F$31)</f>
        <v>0</v>
      </c>
      <c r="D45" s="123">
        <f>+C45+'16'!D45</f>
        <v>0</v>
      </c>
      <c r="E45" s="148">
        <f t="shared" si="3"/>
        <v>0</v>
      </c>
      <c r="F45" s="375"/>
      <c r="G45" s="378"/>
      <c r="H45" s="193" t="s">
        <v>78</v>
      </c>
      <c r="I45" s="123">
        <f>I43/I40</f>
        <v>1.864353408278443</v>
      </c>
      <c r="J45" s="139">
        <f>J43/J40</f>
        <v>2.1883595187356883</v>
      </c>
      <c r="K45" s="135" t="s">
        <v>66</v>
      </c>
      <c r="L45" s="439">
        <f>+L43/I40</f>
        <v>0.31032751722774082</v>
      </c>
      <c r="M45" s="440">
        <f>+M43/J40</f>
        <v>0.30387861621068324</v>
      </c>
      <c r="N45" s="160"/>
    </row>
    <row r="46" spans="1:14" ht="17.45" customHeight="1">
      <c r="A46" s="777" t="s">
        <v>79</v>
      </c>
      <c r="B46" s="778"/>
      <c r="C46" s="169">
        <f>SUMIF($G$7:$G$31,"Gas",$F$7:$F$31)</f>
        <v>0</v>
      </c>
      <c r="D46" s="123">
        <f>+C46+'16'!D46</f>
        <v>0</v>
      </c>
      <c r="E46" s="148">
        <f t="shared" si="3"/>
        <v>0</v>
      </c>
      <c r="F46" s="375"/>
      <c r="G46" s="376"/>
      <c r="H46" s="193" t="s">
        <v>80</v>
      </c>
      <c r="I46" s="145">
        <f>+SUMIF(Listrik!AC24,"&gt;0")</f>
        <v>34377.079999999449</v>
      </c>
      <c r="J46" s="140">
        <f>+I46+'16'!J46</f>
        <v>620643.76999999804</v>
      </c>
      <c r="K46" s="135" t="s">
        <v>81</v>
      </c>
      <c r="L46" s="439">
        <f>+Listrik!AF24</f>
        <v>30704</v>
      </c>
      <c r="M46" s="441">
        <f>+L46+'16'!M46</f>
        <v>431543</v>
      </c>
      <c r="N46" s="160"/>
    </row>
    <row r="47" spans="1:14" ht="17.45" customHeight="1">
      <c r="A47" s="777" t="s">
        <v>82</v>
      </c>
      <c r="B47" s="778"/>
      <c r="C47" s="169">
        <f>SUMIF($G$7:$G$31,"Gas",$F$7:$F$31)</f>
        <v>0</v>
      </c>
      <c r="D47" s="123">
        <f>+C47+'16'!D47</f>
        <v>0</v>
      </c>
      <c r="E47" s="148">
        <f t="shared" si="3"/>
        <v>0</v>
      </c>
      <c r="F47" s="375"/>
      <c r="G47" s="376"/>
      <c r="H47" s="193" t="s">
        <v>83</v>
      </c>
      <c r="I47" s="123">
        <f>I46/I38</f>
        <v>515.2053952791224</v>
      </c>
      <c r="J47" s="140">
        <f>J46/J38</f>
        <v>662.97116396323031</v>
      </c>
      <c r="K47" s="135" t="s">
        <v>25</v>
      </c>
      <c r="L47" s="439">
        <f>+L46/I38</f>
        <v>460.15736230798046</v>
      </c>
      <c r="M47" s="440">
        <f>+M46/J38</f>
        <v>460.97387718914058</v>
      </c>
    </row>
    <row r="48" spans="1:14" ht="17.45" customHeight="1">
      <c r="A48" s="777" t="s">
        <v>15</v>
      </c>
      <c r="B48" s="778"/>
      <c r="C48" s="169">
        <f>SUMIF($G$7:$G$31,"Start Up",$F$7:$F$31)</f>
        <v>0</v>
      </c>
      <c r="D48" s="123">
        <f>+C48+'16'!D48</f>
        <v>0</v>
      </c>
      <c r="E48" s="148">
        <f t="shared" si="3"/>
        <v>0</v>
      </c>
      <c r="F48" s="375"/>
      <c r="G48" s="376"/>
      <c r="H48" s="193" t="s">
        <v>84</v>
      </c>
      <c r="I48" s="123">
        <f>I46/I40</f>
        <v>522.94871989898309</v>
      </c>
      <c r="J48" s="140">
        <f>J46/J40</f>
        <v>684.57484568922325</v>
      </c>
      <c r="K48" s="135" t="s">
        <v>25</v>
      </c>
      <c r="L48" s="439">
        <f>+L46/I38</f>
        <v>460.15736230798046</v>
      </c>
      <c r="M48" s="440">
        <f>+M46/J40</f>
        <v>475.99524383087805</v>
      </c>
    </row>
    <row r="49" spans="1:13" ht="17.45" customHeight="1">
      <c r="A49" s="777" t="s">
        <v>21</v>
      </c>
      <c r="B49" s="778"/>
      <c r="C49" s="169">
        <f>SUMIF($G$7:$G$31,"Others",$F$7:$F$31)</f>
        <v>0</v>
      </c>
      <c r="D49" s="123">
        <f>+C49+'16'!D49</f>
        <v>205</v>
      </c>
      <c r="E49" s="148">
        <f t="shared" si="3"/>
        <v>3.4166666666666665</v>
      </c>
      <c r="F49" s="190"/>
      <c r="H49" s="193" t="s">
        <v>85</v>
      </c>
      <c r="I49" s="123">
        <f>+Report1!AB25</f>
        <v>0</v>
      </c>
      <c r="J49" s="140">
        <f>+I49+'16'!J49</f>
        <v>0</v>
      </c>
      <c r="K49" s="135" t="s">
        <v>86</v>
      </c>
      <c r="L49" s="435"/>
      <c r="M49" s="436"/>
    </row>
    <row r="50" spans="1:13" ht="17.45" customHeight="1">
      <c r="A50" s="777" t="s">
        <v>20</v>
      </c>
      <c r="B50" s="778"/>
      <c r="C50" s="169">
        <f>SUMIF($G$7:$G$31,"Steam",$F$7:$F$31)</f>
        <v>0</v>
      </c>
      <c r="D50" s="123">
        <f>+C50+'16'!D50</f>
        <v>0</v>
      </c>
      <c r="E50" s="148">
        <f t="shared" si="3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5"/>
      <c r="M50" s="436"/>
    </row>
    <row r="51" spans="1:13" ht="17.45" customHeight="1" thickBot="1">
      <c r="A51" s="779" t="s">
        <v>88</v>
      </c>
      <c r="B51" s="780"/>
      <c r="C51" s="169">
        <f>SUMIF($G$7:$G$31,"Planned shut",$F$7:$F$31)</f>
        <v>0</v>
      </c>
      <c r="D51" s="123">
        <f>+C51+'16'!D51</f>
        <v>0</v>
      </c>
      <c r="E51" s="148">
        <f t="shared" si="3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5"/>
      <c r="M51" s="436"/>
    </row>
    <row r="52" spans="1:13" ht="13.5" thickBot="1">
      <c r="A52" s="781" t="s">
        <v>29</v>
      </c>
      <c r="B52" s="782"/>
      <c r="C52" s="149">
        <f>SUM(C38:C51)</f>
        <v>33</v>
      </c>
      <c r="D52" s="149">
        <f>SUM(D38:D51)</f>
        <v>1196</v>
      </c>
      <c r="E52" s="150">
        <f>SUM(E38:E51)</f>
        <v>19.933333333333334</v>
      </c>
      <c r="F52" s="190"/>
      <c r="H52" s="196"/>
      <c r="I52" s="197"/>
      <c r="J52" s="143"/>
      <c r="K52" s="144"/>
      <c r="L52" s="442"/>
      <c r="M52" s="443"/>
    </row>
    <row r="53" spans="1:13" ht="13.5" thickBot="1">
      <c r="A53" s="783"/>
      <c r="B53" s="784"/>
      <c r="C53" s="151">
        <f>C52/(24*60)</f>
        <v>2.2916666666666665E-2</v>
      </c>
      <c r="D53" s="151">
        <f>D52/(24*60*G4)</f>
        <v>4.8856209150326797E-2</v>
      </c>
      <c r="E53" s="152">
        <f>E52/(G4*24)</f>
        <v>4.8856209150326797E-2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+D34+'16'!J56</f>
        <v>14164</v>
      </c>
      <c r="K56" s="206">
        <f>J56/(J40+J56/1000)/1000</f>
        <v>1.5382677220083931E-2</v>
      </c>
    </row>
    <row r="57" spans="1:13">
      <c r="A57" s="181"/>
      <c r="I57" s="204" t="s">
        <v>92</v>
      </c>
      <c r="J57" s="205">
        <f>+E34+'16'!J57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  <c r="J59" s="160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A7:A14"/>
    <mergeCell ref="I7:I13"/>
    <mergeCell ref="A15:A23"/>
    <mergeCell ref="I15:I22"/>
    <mergeCell ref="A34:B34"/>
    <mergeCell ref="I24:I31"/>
    <mergeCell ref="A24:A32"/>
    <mergeCell ref="A39:B39"/>
    <mergeCell ref="A40:B40"/>
    <mergeCell ref="A41:B41"/>
    <mergeCell ref="A37:B37"/>
    <mergeCell ref="L35:M35"/>
    <mergeCell ref="A38:B38"/>
    <mergeCell ref="A52:B52"/>
    <mergeCell ref="A53:B53"/>
    <mergeCell ref="A47:B47"/>
    <mergeCell ref="A48:B48"/>
    <mergeCell ref="A49:B49"/>
    <mergeCell ref="A50:B50"/>
    <mergeCell ref="A51:B51"/>
    <mergeCell ref="A42:B42"/>
    <mergeCell ref="A43:B43"/>
    <mergeCell ref="A44:B44"/>
    <mergeCell ref="A45:B45"/>
    <mergeCell ref="A46:B46"/>
  </mergeCells>
  <phoneticPr fontId="30" type="noConversion"/>
  <printOptions horizontalCentered="1"/>
  <pageMargins left="0.74791666666666667" right="0.74791666666666667" top="0.39027777777777778" bottom="0.39027777777777778" header="0" footer="0"/>
  <pageSetup paperSize="9" scale="59" firstPageNumber="4294963191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Q61"/>
  <sheetViews>
    <sheetView view="pageBreakPreview" zoomScale="80" zoomScaleNormal="80" zoomScaleSheetLayoutView="80" workbookViewId="0">
      <selection activeCell="A7" sqref="A7:B3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9.42578125" style="154" customWidth="1"/>
    <col min="11" max="11" width="12.5703125" style="154" bestFit="1" customWidth="1"/>
    <col min="12" max="12" width="8.28515625" style="154" customWidth="1"/>
    <col min="13" max="13" width="12.140625" style="154" customWidth="1"/>
    <col min="14" max="14" width="12.28515625" style="154" bestFit="1" customWidth="1"/>
    <col min="15" max="16384" width="9.140625" style="154"/>
  </cols>
  <sheetData>
    <row r="1" spans="1:17" ht="15.75">
      <c r="A1" s="153"/>
    </row>
    <row r="2" spans="1:17" ht="15.75">
      <c r="A2" s="153" t="s">
        <v>175</v>
      </c>
    </row>
    <row r="3" spans="1:17" ht="15">
      <c r="A3" s="155"/>
    </row>
    <row r="4" spans="1:17" ht="20.25">
      <c r="A4" s="156" t="s">
        <v>4</v>
      </c>
      <c r="B4" s="157"/>
      <c r="F4" s="158" t="s">
        <v>31</v>
      </c>
      <c r="G4" s="159">
        <v>16</v>
      </c>
      <c r="H4" s="159" t="str">
        <f>+'1'!H4</f>
        <v>.06.24</v>
      </c>
    </row>
    <row r="5" spans="1:17" ht="13.5" thickBot="1">
      <c r="C5" s="160"/>
      <c r="D5" s="160"/>
    </row>
    <row r="6" spans="1:17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393+387+409</f>
        <v>1189</v>
      </c>
    </row>
    <row r="7" spans="1:17" ht="13.5" customHeight="1" thickBot="1">
      <c r="A7" s="789" t="s">
        <v>416</v>
      </c>
      <c r="B7" s="220" t="s">
        <v>519</v>
      </c>
      <c r="C7" s="221">
        <f>3864+968</f>
        <v>4832</v>
      </c>
      <c r="D7" s="222"/>
      <c r="E7" s="223"/>
      <c r="F7" s="233"/>
      <c r="G7" s="234" t="s">
        <v>13</v>
      </c>
      <c r="H7" s="235" t="s">
        <v>397</v>
      </c>
      <c r="I7" s="792" t="s">
        <v>465</v>
      </c>
      <c r="J7" s="219" t="str">
        <f>+'15'!J7</f>
        <v>TW 35,5 RC HW</v>
      </c>
      <c r="K7" s="243"/>
      <c r="L7" s="247"/>
      <c r="M7" s="122">
        <f>+K7+'15'!M7+L7</f>
        <v>65500</v>
      </c>
    </row>
    <row r="8" spans="1:17" ht="13.5" thickBot="1">
      <c r="A8" s="790"/>
      <c r="B8" s="220" t="s">
        <v>577</v>
      </c>
      <c r="C8" s="221">
        <f>13041+4034</f>
        <v>17075</v>
      </c>
      <c r="D8" s="222">
        <v>130</v>
      </c>
      <c r="E8" s="224"/>
      <c r="F8" s="236">
        <v>5</v>
      </c>
      <c r="G8" s="577" t="s">
        <v>13</v>
      </c>
      <c r="H8" s="235" t="s">
        <v>419</v>
      </c>
      <c r="I8" s="793"/>
      <c r="J8" s="219" t="str">
        <f>+'15'!J8</f>
        <v>TW 34 RC HW</v>
      </c>
      <c r="K8" s="244"/>
      <c r="L8" s="244"/>
      <c r="M8" s="122">
        <f>+K8+'15'!M8+L8</f>
        <v>23452</v>
      </c>
      <c r="N8" s="154">
        <v>830</v>
      </c>
      <c r="O8" s="154">
        <f>+N8-N8*0.14</f>
        <v>713.8</v>
      </c>
      <c r="P8" s="154">
        <v>120</v>
      </c>
    </row>
    <row r="9" spans="1:17" ht="13.5" thickBot="1">
      <c r="A9" s="790"/>
      <c r="B9" s="220"/>
      <c r="C9" s="221"/>
      <c r="D9" s="222"/>
      <c r="E9" s="225"/>
      <c r="F9" s="233">
        <v>5</v>
      </c>
      <c r="G9" s="577" t="s">
        <v>13</v>
      </c>
      <c r="H9" s="238" t="s">
        <v>226</v>
      </c>
      <c r="I9" s="793"/>
      <c r="J9" s="219" t="str">
        <f>+'15'!J9</f>
        <v>KTW 17 RC HW</v>
      </c>
      <c r="K9" s="244"/>
      <c r="L9" s="244"/>
      <c r="M9" s="122">
        <f>+K9+'15'!M9+L9</f>
        <v>17635</v>
      </c>
      <c r="N9" s="154">
        <v>830</v>
      </c>
      <c r="O9" s="154">
        <f>+N9-N9*0.14</f>
        <v>713.8</v>
      </c>
      <c r="P9" s="154">
        <f>1440-P8</f>
        <v>1320</v>
      </c>
    </row>
    <row r="10" spans="1:17" ht="13.5" thickBot="1">
      <c r="A10" s="790"/>
      <c r="B10" s="220"/>
      <c r="C10" s="221"/>
      <c r="D10" s="222"/>
      <c r="E10" s="224"/>
      <c r="F10" s="233"/>
      <c r="G10" s="577"/>
      <c r="H10" s="238" t="s">
        <v>523</v>
      </c>
      <c r="I10" s="793"/>
      <c r="J10" s="219" t="str">
        <f>+'15'!J10</f>
        <v>TW 31,5 RC HW</v>
      </c>
      <c r="K10" s="244"/>
      <c r="L10" s="244"/>
      <c r="M10" s="122">
        <f>+K10+'15'!M10+L10</f>
        <v>33149</v>
      </c>
    </row>
    <row r="11" spans="1:17" ht="13.5" thickBot="1">
      <c r="A11" s="790"/>
      <c r="B11" s="220"/>
      <c r="C11" s="221"/>
      <c r="D11" s="222"/>
      <c r="E11" s="224"/>
      <c r="F11" s="233">
        <v>5</v>
      </c>
      <c r="G11" s="237" t="s">
        <v>13</v>
      </c>
      <c r="H11" s="238" t="s">
        <v>573</v>
      </c>
      <c r="I11" s="793"/>
      <c r="J11" s="219" t="str">
        <f>+'15'!J11</f>
        <v>N 18 RC BR</v>
      </c>
      <c r="K11" s="244"/>
      <c r="L11" s="244"/>
      <c r="M11" s="122">
        <f>+K11+'15'!M11+L11</f>
        <v>18436</v>
      </c>
    </row>
    <row r="12" spans="1:17" ht="13.5" thickBot="1">
      <c r="A12" s="790"/>
      <c r="B12" s="220"/>
      <c r="C12" s="221"/>
      <c r="D12" s="222"/>
      <c r="E12" s="224"/>
      <c r="F12" s="233"/>
      <c r="G12" s="237"/>
      <c r="H12" s="238"/>
      <c r="I12" s="793"/>
      <c r="J12" s="219" t="str">
        <f>+'15'!J12</f>
        <v>N 15,5 RC BR</v>
      </c>
      <c r="K12" s="244"/>
      <c r="L12" s="244"/>
      <c r="M12" s="122">
        <f>+K12+'15'!M12+L12</f>
        <v>268930</v>
      </c>
      <c r="Q12" s="562"/>
    </row>
    <row r="13" spans="1:17" ht="13.5" thickBot="1">
      <c r="A13" s="790"/>
      <c r="B13" s="220"/>
      <c r="C13" s="221"/>
      <c r="D13" s="221"/>
      <c r="E13" s="224"/>
      <c r="F13" s="233"/>
      <c r="G13" s="237"/>
      <c r="H13" s="238"/>
      <c r="I13" s="794"/>
      <c r="J13" s="219" t="str">
        <f>+'15'!J13</f>
        <v>N 16 RC BR</v>
      </c>
      <c r="K13" s="244"/>
      <c r="L13" s="244"/>
      <c r="M13" s="122">
        <f>+K13+'15'!M13+L13</f>
        <v>19427</v>
      </c>
      <c r="Q13" s="562"/>
    </row>
    <row r="14" spans="1:17" ht="13.5" thickBot="1">
      <c r="A14" s="791"/>
      <c r="B14" s="170" t="s">
        <v>3</v>
      </c>
      <c r="C14" s="104">
        <f>SUM(C7:C13)</f>
        <v>21907</v>
      </c>
      <c r="D14" s="116">
        <f>SUM(D7:D13)</f>
        <v>130</v>
      </c>
      <c r="E14" s="117">
        <f>SUM(E5:E13)</f>
        <v>0</v>
      </c>
      <c r="F14" s="107">
        <f>SUM(F6:F13)</f>
        <v>15</v>
      </c>
      <c r="G14" s="164"/>
      <c r="H14" s="171"/>
      <c r="I14" s="172"/>
      <c r="J14" s="219" t="str">
        <f>+'15'!J14</f>
        <v>N 16,5 RC BR</v>
      </c>
      <c r="K14" s="244"/>
      <c r="L14" s="244"/>
      <c r="M14" s="122">
        <f>+K14+'15'!M14+L14</f>
        <v>7890</v>
      </c>
    </row>
    <row r="15" spans="1:17" ht="13.5" customHeight="1" thickBot="1">
      <c r="A15" s="789" t="s">
        <v>417</v>
      </c>
      <c r="B15" s="170"/>
      <c r="C15" s="118">
        <f>C14/($C$23+$D$23+$E$23)</f>
        <v>1.0595376281679241</v>
      </c>
      <c r="D15" s="119">
        <f>D14/($C$23+$D$23+$E$23)</f>
        <v>6.2874830721609595E-3</v>
      </c>
      <c r="E15" s="120">
        <f>E14/($C$23+$D$23+$E$23)</f>
        <v>0</v>
      </c>
      <c r="F15" s="233">
        <v>4</v>
      </c>
      <c r="G15" s="234" t="s">
        <v>13</v>
      </c>
      <c r="H15" s="235" t="s">
        <v>467</v>
      </c>
      <c r="I15" s="792" t="s">
        <v>465</v>
      </c>
      <c r="J15" s="219" t="str">
        <f>+'15'!J15</f>
        <v>N 17 RC BR</v>
      </c>
      <c r="K15" s="244"/>
      <c r="L15" s="244"/>
      <c r="M15" s="122">
        <f>+K15+'15'!M15+L15</f>
        <v>87968</v>
      </c>
    </row>
    <row r="16" spans="1:17" ht="13.5" thickBot="1">
      <c r="A16" s="795"/>
      <c r="B16" s="220" t="s">
        <v>577</v>
      </c>
      <c r="C16" s="221">
        <v>19666</v>
      </c>
      <c r="D16" s="222">
        <v>1010</v>
      </c>
      <c r="E16" s="229"/>
      <c r="F16" s="236">
        <v>7</v>
      </c>
      <c r="G16" s="577" t="s">
        <v>13</v>
      </c>
      <c r="H16" s="235" t="s">
        <v>419</v>
      </c>
      <c r="I16" s="793"/>
      <c r="J16" s="219" t="str">
        <f>+'15'!J16</f>
        <v>N 19 RC BR</v>
      </c>
      <c r="K16" s="244">
        <f>+C7</f>
        <v>4832</v>
      </c>
      <c r="L16" s="244"/>
      <c r="M16" s="122">
        <f>+K16+'15'!M16+L16</f>
        <v>117363</v>
      </c>
    </row>
    <row r="17" spans="1:14" ht="13.5" thickBot="1">
      <c r="A17" s="795"/>
      <c r="B17" s="220"/>
      <c r="C17" s="221"/>
      <c r="D17" s="222"/>
      <c r="E17" s="230"/>
      <c r="F17" s="233">
        <v>7</v>
      </c>
      <c r="G17" s="577" t="s">
        <v>13</v>
      </c>
      <c r="H17" s="238" t="s">
        <v>226</v>
      </c>
      <c r="I17" s="793"/>
      <c r="J17" s="219" t="str">
        <f>+'15'!J17</f>
        <v>N 20 RC BR</v>
      </c>
      <c r="K17" s="244"/>
      <c r="L17" s="244"/>
      <c r="M17" s="122">
        <f>+K17+'15'!M17+L17</f>
        <v>49672</v>
      </c>
    </row>
    <row r="18" spans="1:14" ht="13.5" thickBot="1">
      <c r="A18" s="795"/>
      <c r="B18" s="220"/>
      <c r="C18" s="221"/>
      <c r="D18" s="222"/>
      <c r="E18" s="230"/>
      <c r="F18" s="233"/>
      <c r="G18" s="577"/>
      <c r="H18" s="238" t="s">
        <v>574</v>
      </c>
      <c r="I18" s="793"/>
      <c r="J18" s="219" t="str">
        <f>+'15'!J18</f>
        <v>N 17,5 RC BR</v>
      </c>
      <c r="K18" s="244"/>
      <c r="L18" s="244"/>
      <c r="M18" s="122">
        <f>+K18+'15'!M18+L18</f>
        <v>74908</v>
      </c>
    </row>
    <row r="19" spans="1:14" ht="13.5" thickBot="1">
      <c r="A19" s="795"/>
      <c r="B19" s="220"/>
      <c r="C19" s="221"/>
      <c r="D19" s="222"/>
      <c r="E19" s="230"/>
      <c r="F19" s="240"/>
      <c r="G19" s="237"/>
      <c r="H19" s="238"/>
      <c r="I19" s="793"/>
      <c r="J19" s="219" t="s">
        <v>577</v>
      </c>
      <c r="K19" s="244">
        <f>+C8+C16+C25</f>
        <v>56545</v>
      </c>
      <c r="L19" s="244"/>
      <c r="M19" s="122">
        <f>+K19+'15'!M19+L19</f>
        <v>56545</v>
      </c>
    </row>
    <row r="20" spans="1:14" ht="13.5" thickBot="1">
      <c r="A20" s="795"/>
      <c r="B20" s="220"/>
      <c r="C20" s="221"/>
      <c r="D20" s="222"/>
      <c r="E20" s="230"/>
      <c r="F20" s="233"/>
      <c r="G20" s="237"/>
      <c r="H20" s="238"/>
      <c r="I20" s="793"/>
      <c r="J20" s="219">
        <f>+'15'!J20</f>
        <v>0</v>
      </c>
      <c r="K20" s="244"/>
      <c r="L20" s="244"/>
      <c r="M20" s="122">
        <f>+K20+'15'!M20+L20</f>
        <v>0</v>
      </c>
    </row>
    <row r="21" spans="1:14" ht="13.5" thickBot="1">
      <c r="A21" s="795"/>
      <c r="B21" s="220"/>
      <c r="C21" s="221"/>
      <c r="D21" s="222"/>
      <c r="E21" s="230"/>
      <c r="F21" s="236"/>
      <c r="G21" s="237"/>
      <c r="H21" s="238"/>
      <c r="I21" s="793"/>
      <c r="J21" s="219">
        <f>+'15'!J21</f>
        <v>0</v>
      </c>
      <c r="K21" s="244"/>
      <c r="L21" s="244"/>
      <c r="M21" s="122">
        <f>+K21+'15'!M21+L21</f>
        <v>0</v>
      </c>
    </row>
    <row r="22" spans="1:14" ht="13.5" thickBot="1">
      <c r="A22" s="795"/>
      <c r="B22" s="220"/>
      <c r="C22" s="221"/>
      <c r="D22" s="222"/>
      <c r="E22" s="230"/>
      <c r="F22" s="241"/>
      <c r="G22" s="237"/>
      <c r="H22" s="238"/>
      <c r="I22" s="794"/>
      <c r="J22" s="219">
        <f>+'15'!J22</f>
        <v>0</v>
      </c>
      <c r="K22" s="244"/>
      <c r="L22" s="244"/>
      <c r="M22" s="122">
        <f>+K22+'15'!M22+L22</f>
        <v>0</v>
      </c>
    </row>
    <row r="23" spans="1:14" ht="13.5" thickBot="1">
      <c r="A23" s="796"/>
      <c r="B23" s="170" t="s">
        <v>3</v>
      </c>
      <c r="C23" s="105">
        <f>SUM(C16:C22)</f>
        <v>19666</v>
      </c>
      <c r="D23" s="116">
        <f>SUM(D16:D22)</f>
        <v>1010</v>
      </c>
      <c r="E23" s="117">
        <f>SUM(E18:E22)</f>
        <v>0</v>
      </c>
      <c r="F23" s="107">
        <f>SUM(F15:F22)</f>
        <v>18</v>
      </c>
      <c r="G23" s="164"/>
      <c r="H23" s="171"/>
      <c r="I23" s="174"/>
      <c r="J23" s="219">
        <f>+'15'!J23</f>
        <v>0</v>
      </c>
      <c r="K23" s="244"/>
      <c r="L23" s="244"/>
      <c r="M23" s="122">
        <f>+K23+'15'!M23+L23</f>
        <v>0</v>
      </c>
    </row>
    <row r="24" spans="1:14" ht="13.5" customHeight="1" thickBot="1">
      <c r="A24" s="789" t="s">
        <v>518</v>
      </c>
      <c r="B24" s="175"/>
      <c r="C24" s="118">
        <f>C23/($C$23+$D$23+$E$23)</f>
        <v>0.95115109305474943</v>
      </c>
      <c r="D24" s="119">
        <f>D23/($C$23+$D$23+$E$23)</f>
        <v>4.8848906945250535E-2</v>
      </c>
      <c r="E24" s="120">
        <f>E23/($C$23+$D$23+$E$23)</f>
        <v>0</v>
      </c>
      <c r="F24" s="233">
        <v>2</v>
      </c>
      <c r="G24" s="234" t="s">
        <v>13</v>
      </c>
      <c r="H24" s="235" t="s">
        <v>501</v>
      </c>
      <c r="I24" s="792" t="s">
        <v>465</v>
      </c>
      <c r="J24" s="219">
        <f>+'15'!J24</f>
        <v>0</v>
      </c>
      <c r="K24" s="244"/>
      <c r="L24" s="244"/>
      <c r="M24" s="122">
        <f>+K24+'15'!M24+L24</f>
        <v>0</v>
      </c>
    </row>
    <row r="25" spans="1:14" ht="13.5" thickBot="1">
      <c r="A25" s="797"/>
      <c r="B25" s="220" t="s">
        <v>577</v>
      </c>
      <c r="C25" s="231">
        <v>19804</v>
      </c>
      <c r="D25" s="222">
        <v>109</v>
      </c>
      <c r="E25" s="230"/>
      <c r="F25" s="236">
        <v>8</v>
      </c>
      <c r="G25" s="577" t="s">
        <v>13</v>
      </c>
      <c r="H25" s="235" t="s">
        <v>489</v>
      </c>
      <c r="I25" s="793"/>
      <c r="J25" s="219">
        <f>+'15'!J25</f>
        <v>0</v>
      </c>
      <c r="K25" s="244"/>
      <c r="L25" s="244"/>
      <c r="M25" s="122">
        <f>+K25+'15'!M25+L25</f>
        <v>0</v>
      </c>
    </row>
    <row r="26" spans="1:14" ht="13.5" thickBot="1">
      <c r="A26" s="797"/>
      <c r="B26" s="220"/>
      <c r="C26" s="231"/>
      <c r="D26" s="222"/>
      <c r="E26" s="232"/>
      <c r="F26" s="233">
        <v>8</v>
      </c>
      <c r="G26" s="577" t="s">
        <v>13</v>
      </c>
      <c r="H26" s="238" t="s">
        <v>226</v>
      </c>
      <c r="I26" s="793"/>
      <c r="J26" s="219">
        <f>+'15'!J26</f>
        <v>0</v>
      </c>
      <c r="K26" s="244"/>
      <c r="L26" s="244"/>
      <c r="M26" s="122">
        <f>+K26+'15'!M26+L26</f>
        <v>0</v>
      </c>
    </row>
    <row r="27" spans="1:14" ht="13.5" thickBot="1">
      <c r="A27" s="797"/>
      <c r="B27" s="220"/>
      <c r="C27" s="221"/>
      <c r="D27" s="222"/>
      <c r="E27" s="230"/>
      <c r="F27" s="233"/>
      <c r="G27" s="577"/>
      <c r="H27" s="238" t="s">
        <v>574</v>
      </c>
      <c r="I27" s="793"/>
      <c r="J27" s="219">
        <f>+'15'!J27</f>
        <v>0</v>
      </c>
      <c r="K27" s="244"/>
      <c r="L27" s="244"/>
      <c r="M27" s="122">
        <f>+K27+'15'!M27+L27</f>
        <v>0</v>
      </c>
    </row>
    <row r="28" spans="1:14" ht="13.5" thickBot="1">
      <c r="A28" s="797"/>
      <c r="B28" s="220"/>
      <c r="C28" s="221"/>
      <c r="D28" s="222"/>
      <c r="E28" s="230"/>
      <c r="F28" s="236"/>
      <c r="G28" s="237"/>
      <c r="H28" s="238"/>
      <c r="I28" s="793"/>
      <c r="J28" s="219">
        <f>+'15'!J28</f>
        <v>0</v>
      </c>
      <c r="K28" s="244"/>
      <c r="L28" s="244"/>
      <c r="M28" s="122">
        <f>+K28+'15'!M28+L28</f>
        <v>0</v>
      </c>
    </row>
    <row r="29" spans="1:14" ht="13.5" thickBot="1">
      <c r="A29" s="797"/>
      <c r="B29" s="220"/>
      <c r="C29" s="221"/>
      <c r="D29" s="222"/>
      <c r="E29" s="230"/>
      <c r="F29" s="241"/>
      <c r="G29" s="237"/>
      <c r="H29" s="238"/>
      <c r="I29" s="793"/>
      <c r="J29" s="219">
        <f>+'15'!J29</f>
        <v>0</v>
      </c>
      <c r="K29" s="244"/>
      <c r="L29" s="244"/>
      <c r="M29" s="122">
        <f>+K29+'15'!M29+L29</f>
        <v>0</v>
      </c>
    </row>
    <row r="30" spans="1:14" ht="13.5" thickBot="1">
      <c r="A30" s="797"/>
      <c r="B30" s="220"/>
      <c r="C30" s="231"/>
      <c r="D30" s="222"/>
      <c r="E30" s="230"/>
      <c r="F30" s="241"/>
      <c r="G30" s="237"/>
      <c r="H30" s="238"/>
      <c r="I30" s="793"/>
      <c r="J30" s="219">
        <f>+'15'!J30</f>
        <v>0</v>
      </c>
      <c r="K30" s="244"/>
      <c r="L30" s="244"/>
      <c r="M30" s="122">
        <f>+K30+'15'!M30+L30</f>
        <v>0</v>
      </c>
      <c r="N30" s="160"/>
    </row>
    <row r="31" spans="1:14" ht="13.5" thickBot="1">
      <c r="A31" s="797"/>
      <c r="B31" s="220"/>
      <c r="C31" s="231"/>
      <c r="D31" s="222"/>
      <c r="E31" s="230"/>
      <c r="F31" s="241"/>
      <c r="G31" s="242"/>
      <c r="H31" s="239"/>
      <c r="I31" s="794"/>
      <c r="J31" s="219">
        <f>+'15'!J31</f>
        <v>0</v>
      </c>
      <c r="K31" s="244"/>
      <c r="L31" s="244"/>
      <c r="M31" s="122">
        <f>+K31+'15'!M31+L31</f>
        <v>0</v>
      </c>
    </row>
    <row r="32" spans="1:14" ht="13.5" thickBot="1">
      <c r="A32" s="798"/>
      <c r="B32" s="170" t="s">
        <v>3</v>
      </c>
      <c r="C32" s="104">
        <f>SUM(C25:C31)</f>
        <v>19804</v>
      </c>
      <c r="D32" s="105">
        <f>SUM(D25:D31)</f>
        <v>109</v>
      </c>
      <c r="E32" s="106">
        <f>SUM(E25:E31)</f>
        <v>0</v>
      </c>
      <c r="F32" s="107">
        <f>SUM(F24:F31)</f>
        <v>18</v>
      </c>
      <c r="G32" s="176"/>
      <c r="H32" s="177"/>
      <c r="I32" s="174"/>
      <c r="J32" s="219">
        <f>+'15'!J32</f>
        <v>0</v>
      </c>
      <c r="K32" s="246"/>
      <c r="L32" s="248"/>
      <c r="M32" s="122">
        <f>+K32+'15'!M32+L32</f>
        <v>0</v>
      </c>
    </row>
    <row r="33" spans="1:14" ht="13.5" thickBot="1">
      <c r="A33" s="178"/>
      <c r="B33" s="179"/>
      <c r="C33" s="108">
        <f>C32/($C$32+$D$32+$E$32)</f>
        <v>0.99452618892180988</v>
      </c>
      <c r="D33" s="109">
        <f>D32/($C$32+$D$32+$E$32)</f>
        <v>5.4738110781901274E-3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85" t="s">
        <v>60</v>
      </c>
      <c r="B34" s="786"/>
      <c r="C34" s="112">
        <f>C14+C23+C32</f>
        <v>61377</v>
      </c>
      <c r="D34" s="112">
        <f>D14+D23+D32</f>
        <v>1249</v>
      </c>
      <c r="E34" s="112">
        <f>E14+E23+E32</f>
        <v>0</v>
      </c>
      <c r="F34" s="113">
        <f>F14+F23+F32</f>
        <v>51</v>
      </c>
      <c r="H34" s="183"/>
      <c r="I34" s="183"/>
      <c r="J34" s="128" t="s">
        <v>29</v>
      </c>
      <c r="K34" s="129">
        <f>SUM(K7:K32)</f>
        <v>61377</v>
      </c>
      <c r="L34" s="217">
        <f>SUM(L7:L32)</f>
        <v>0</v>
      </c>
      <c r="M34" s="125">
        <f>SUM(M7:M32)</f>
        <v>840875</v>
      </c>
      <c r="N34" s="160"/>
    </row>
    <row r="35" spans="1:14" ht="13.5" thickBot="1">
      <c r="A35" s="184"/>
      <c r="B35" s="185"/>
      <c r="C35" s="109">
        <f>C34/($C$34+$D$34+$E$34)</f>
        <v>0.98005620668731841</v>
      </c>
      <c r="D35" s="109">
        <f>D34/($C$34+$D$34+$E$34)</f>
        <v>1.9943793312681635E-2</v>
      </c>
      <c r="E35" s="114">
        <f>E34/($C$34+$D$34+$E$34)</f>
        <v>0</v>
      </c>
      <c r="K35" s="160"/>
      <c r="L35" s="776" t="s">
        <v>186</v>
      </c>
      <c r="M35" s="776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787" t="s">
        <v>61</v>
      </c>
      <c r="B37" s="788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(19*1440)/1440*G42*3.4*1440/1000000</f>
        <v>66.400531199999989</v>
      </c>
      <c r="J37" s="130">
        <f>+I37+'15'!J37</f>
        <v>982.56242515145823</v>
      </c>
      <c r="K37" s="131" t="s">
        <v>66</v>
      </c>
      <c r="L37" s="433"/>
      <c r="M37" s="434"/>
      <c r="N37" s="154">
        <f>1.944+1.944+1.944</f>
        <v>5.8319999999999999</v>
      </c>
    </row>
    <row r="38" spans="1:14" ht="17.45" customHeight="1">
      <c r="A38" s="781" t="s">
        <v>13</v>
      </c>
      <c r="B38" s="782"/>
      <c r="C38" s="169">
        <f>SUMIF($G$7:$G$31,"Process",$F$7:$F$31)</f>
        <v>51</v>
      </c>
      <c r="D38" s="123">
        <f>+C38+'15'!D38</f>
        <v>871</v>
      </c>
      <c r="E38" s="148">
        <f t="shared" ref="E38:E51" si="0">D38/60</f>
        <v>14.516666666666667</v>
      </c>
      <c r="F38" s="375">
        <v>830</v>
      </c>
      <c r="G38" s="375">
        <f>+F38-F38*0.14</f>
        <v>713.8</v>
      </c>
      <c r="H38" s="192" t="s">
        <v>67</v>
      </c>
      <c r="I38" s="554">
        <f>20.158+20.315+19.876</f>
        <v>60.349000000000004</v>
      </c>
      <c r="J38" s="132">
        <f>+I38+'15'!J38</f>
        <v>869.43000000000018</v>
      </c>
      <c r="K38" s="133" t="s">
        <v>66</v>
      </c>
      <c r="L38" s="435"/>
      <c r="M38" s="436"/>
      <c r="N38" s="555">
        <f>+I38-N37</f>
        <v>54.517000000000003</v>
      </c>
    </row>
    <row r="39" spans="1:14" ht="17.45" customHeight="1">
      <c r="A39" s="777" t="s">
        <v>14</v>
      </c>
      <c r="B39" s="778"/>
      <c r="C39" s="169">
        <f>SUMIF($G$7:$G$31,"Cleaning",$F$7:$F$31)</f>
        <v>0</v>
      </c>
      <c r="D39" s="123">
        <f>+C39+'15'!D39</f>
        <v>0</v>
      </c>
      <c r="E39" s="148">
        <f t="shared" si="0"/>
        <v>0</v>
      </c>
      <c r="F39" s="375">
        <v>830</v>
      </c>
      <c r="G39" s="375">
        <f>+F39-F39*0.14</f>
        <v>713.8</v>
      </c>
      <c r="H39" s="192" t="s">
        <v>68</v>
      </c>
      <c r="I39" s="147"/>
      <c r="J39" s="134">
        <f>J37/G4</f>
        <v>61.410151571966139</v>
      </c>
      <c r="K39" s="135" t="s">
        <v>66</v>
      </c>
      <c r="L39" s="435"/>
      <c r="M39" s="436"/>
    </row>
    <row r="40" spans="1:14" ht="17.45" customHeight="1">
      <c r="A40" s="777" t="s">
        <v>69</v>
      </c>
      <c r="B40" s="778"/>
      <c r="C40" s="169">
        <f>SUMIF($G$7:$G$31,"Mechanical",$F$7:$F$31)</f>
        <v>0</v>
      </c>
      <c r="D40" s="123">
        <f>+C40+'15'!D40</f>
        <v>82</v>
      </c>
      <c r="E40" s="148">
        <f t="shared" si="0"/>
        <v>1.3666666666666667</v>
      </c>
      <c r="F40" s="375">
        <v>830</v>
      </c>
      <c r="G40" s="375">
        <f>+F40-F40*0.14</f>
        <v>713.8</v>
      </c>
      <c r="H40" s="192" t="s">
        <v>70</v>
      </c>
      <c r="I40" s="123">
        <f>(K34+L34)/1000</f>
        <v>61.377000000000002</v>
      </c>
      <c r="J40" s="136">
        <f>+I40+'15'!J40</f>
        <v>840.875</v>
      </c>
      <c r="K40" s="135" t="s">
        <v>66</v>
      </c>
      <c r="L40" s="435"/>
      <c r="M40" s="436"/>
    </row>
    <row r="41" spans="1:14" ht="17.45" customHeight="1">
      <c r="A41" s="777" t="s">
        <v>71</v>
      </c>
      <c r="B41" s="778"/>
      <c r="C41" s="169">
        <f>SUMIF($G$7:$G$31,"Electrical",$F$7:$F$31)</f>
        <v>0</v>
      </c>
      <c r="D41" s="123">
        <f>+C41+'15'!D41</f>
        <v>5</v>
      </c>
      <c r="E41" s="148">
        <f t="shared" si="0"/>
        <v>8.3333333333333329E-2</v>
      </c>
      <c r="F41" s="375"/>
      <c r="G41" s="375"/>
      <c r="H41" s="192" t="s">
        <v>72</v>
      </c>
      <c r="I41" s="147"/>
      <c r="J41" s="134">
        <f>J40/G4</f>
        <v>52.5546875</v>
      </c>
      <c r="K41" s="135" t="s">
        <v>66</v>
      </c>
      <c r="L41" s="435"/>
      <c r="M41" s="436"/>
    </row>
    <row r="42" spans="1:14" ht="17.45" customHeight="1">
      <c r="A42" s="777" t="s">
        <v>17</v>
      </c>
      <c r="B42" s="778"/>
      <c r="C42" s="169">
        <f>SUMIF($G$7:$G$31,"Instrument",$F$7:$F$31)</f>
        <v>0</v>
      </c>
      <c r="D42" s="123">
        <f>+C42+'15'!D42</f>
        <v>0</v>
      </c>
      <c r="E42" s="148">
        <f t="shared" si="0"/>
        <v>0</v>
      </c>
      <c r="F42" s="375">
        <f>+(F38*480+F39*480+F40*480)/1440</f>
        <v>830</v>
      </c>
      <c r="G42" s="375">
        <f>+(G38*480+G39*480+G40*480)/1440</f>
        <v>713.8</v>
      </c>
      <c r="H42" s="192" t="s">
        <v>73</v>
      </c>
      <c r="I42" s="251" t="s">
        <v>465</v>
      </c>
      <c r="J42" s="137"/>
      <c r="K42" s="135" t="s">
        <v>74</v>
      </c>
      <c r="L42" s="435"/>
      <c r="M42" s="436"/>
    </row>
    <row r="43" spans="1:14" ht="17.45" customHeight="1">
      <c r="A43" s="777" t="s">
        <v>75</v>
      </c>
      <c r="B43" s="778"/>
      <c r="C43" s="169">
        <f>SUMIF($G$7:$G$31,"Water",$F$7:$F$31)</f>
        <v>0</v>
      </c>
      <c r="D43" s="123">
        <f>+C43+'15'!D43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+Report1!AH24</f>
        <v>123.711</v>
      </c>
      <c r="J43" s="138">
        <f>+I43+'15'!J43</f>
        <v>1861.4359999999999</v>
      </c>
      <c r="K43" s="135" t="s">
        <v>66</v>
      </c>
      <c r="L43" s="437">
        <f>+Report1!AN24</f>
        <v>20.399999999999999</v>
      </c>
      <c r="M43" s="438">
        <f>+L43+'15'!M43</f>
        <v>255.09999999999997</v>
      </c>
    </row>
    <row r="44" spans="1:14" ht="17.45" customHeight="1">
      <c r="A44" s="777" t="s">
        <v>18</v>
      </c>
      <c r="B44" s="778"/>
      <c r="C44" s="169">
        <f>SUMIF($G$7:$G$31,"PLN",$F$7:$F$31)</f>
        <v>0</v>
      </c>
      <c r="D44" s="123">
        <f>+C44+'15'!D44</f>
        <v>0</v>
      </c>
      <c r="E44" s="148">
        <f t="shared" si="0"/>
        <v>0</v>
      </c>
      <c r="F44" s="375"/>
      <c r="G44" s="376"/>
      <c r="H44" s="193" t="s">
        <v>77</v>
      </c>
      <c r="I44" s="123">
        <f>I43/I38</f>
        <v>2.0499262622412964</v>
      </c>
      <c r="J44" s="139">
        <f>J43/J38</f>
        <v>2.1409843230622356</v>
      </c>
      <c r="K44" s="135" t="s">
        <v>66</v>
      </c>
      <c r="L44" s="439">
        <f>+L43/I38</f>
        <v>0.33803377023645786</v>
      </c>
      <c r="M44" s="440">
        <f>+M43/J38</f>
        <v>0.29341062535224216</v>
      </c>
    </row>
    <row r="45" spans="1:14" ht="17.45" customHeight="1">
      <c r="A45" s="777" t="s">
        <v>19</v>
      </c>
      <c r="B45" s="778"/>
      <c r="C45" s="169">
        <f>SUMIF($G$7:$G$31,"Boiler",$F$7:$F$31)</f>
        <v>0</v>
      </c>
      <c r="D45" s="123">
        <f>+C45+'15'!D45</f>
        <v>0</v>
      </c>
      <c r="E45" s="148">
        <f t="shared" si="0"/>
        <v>0</v>
      </c>
      <c r="F45" s="375"/>
      <c r="G45" s="378"/>
      <c r="H45" s="193" t="s">
        <v>78</v>
      </c>
      <c r="I45" s="123">
        <f>I43/I40</f>
        <v>2.0155921599296152</v>
      </c>
      <c r="J45" s="139">
        <f>J43/J40</f>
        <v>2.2136893117288539</v>
      </c>
      <c r="K45" s="135" t="s">
        <v>66</v>
      </c>
      <c r="L45" s="439">
        <f>+L43/I40</f>
        <v>0.33237206119556184</v>
      </c>
      <c r="M45" s="440">
        <f>+M43/J40</f>
        <v>0.30337446112680239</v>
      </c>
    </row>
    <row r="46" spans="1:14" ht="17.45" customHeight="1">
      <c r="A46" s="777" t="s">
        <v>79</v>
      </c>
      <c r="B46" s="778"/>
      <c r="C46" s="169">
        <f>SUMIF($G$7:$G$31,"Gas",$F$7:$F$31)</f>
        <v>0</v>
      </c>
      <c r="D46" s="123">
        <f>+C46+'15'!D46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+SUMIF(Listrik!AC23,"&gt;0")</f>
        <v>36230.230000000091</v>
      </c>
      <c r="J46" s="140">
        <f>+I46+'15'!J46</f>
        <v>586266.68999999855</v>
      </c>
      <c r="K46" s="135" t="s">
        <v>81</v>
      </c>
      <c r="L46" s="439">
        <f>+Listrik!AF23</f>
        <v>29325</v>
      </c>
      <c r="M46" s="441">
        <f>+L46+'15'!M46</f>
        <v>400839</v>
      </c>
    </row>
    <row r="47" spans="1:14" ht="17.45" customHeight="1">
      <c r="A47" s="777" t="s">
        <v>82</v>
      </c>
      <c r="B47" s="778"/>
      <c r="C47" s="169">
        <f>SUMIF($G$7:$G$31,"Gas",$F$7:$F$31)</f>
        <v>0</v>
      </c>
      <c r="D47" s="123">
        <f>+C47+'15'!D47</f>
        <v>0</v>
      </c>
      <c r="E47" s="148">
        <f t="shared" si="0"/>
        <v>0</v>
      </c>
      <c r="F47" s="375"/>
      <c r="G47" s="376"/>
      <c r="H47" s="193" t="s">
        <v>83</v>
      </c>
      <c r="I47" s="123">
        <f>I46/I38</f>
        <v>600.34515899186545</v>
      </c>
      <c r="J47" s="140">
        <f>J46/J38</f>
        <v>674.31154894585927</v>
      </c>
      <c r="K47" s="135" t="s">
        <v>25</v>
      </c>
      <c r="L47" s="439">
        <f>+L46/I38</f>
        <v>485.92354471490825</v>
      </c>
      <c r="M47" s="440">
        <f>+M46/J38</f>
        <v>461.03654118215371</v>
      </c>
    </row>
    <row r="48" spans="1:14" ht="17.45" customHeight="1">
      <c r="A48" s="777" t="s">
        <v>15</v>
      </c>
      <c r="B48" s="778"/>
      <c r="C48" s="169">
        <f>SUMIF($G$7:$G$31,"Start Up",$F$7:$F$31)</f>
        <v>0</v>
      </c>
      <c r="D48" s="123">
        <f>+C48+'15'!D48</f>
        <v>0</v>
      </c>
      <c r="E48" s="148">
        <f t="shared" si="0"/>
        <v>0</v>
      </c>
      <c r="F48" s="375"/>
      <c r="G48" s="376"/>
      <c r="H48" s="193" t="s">
        <v>84</v>
      </c>
      <c r="I48" s="123">
        <f>I46/I40</f>
        <v>590.29001091614271</v>
      </c>
      <c r="J48" s="140">
        <f>J46/J40</f>
        <v>697.21027501114736</v>
      </c>
      <c r="K48" s="135" t="s">
        <v>25</v>
      </c>
      <c r="L48" s="439">
        <f>+L46/I38</f>
        <v>485.92354471490825</v>
      </c>
      <c r="M48" s="440">
        <f>+M46/J40</f>
        <v>476.69273078638321</v>
      </c>
    </row>
    <row r="49" spans="1:13" ht="17.45" customHeight="1">
      <c r="A49" s="777" t="s">
        <v>21</v>
      </c>
      <c r="B49" s="778"/>
      <c r="C49" s="169">
        <f>SUMIF($G$7:$G$31,"Others",$F$7:$F$31)</f>
        <v>0</v>
      </c>
      <c r="D49" s="123">
        <f>+C49+'15'!D49</f>
        <v>205</v>
      </c>
      <c r="E49" s="148">
        <f t="shared" si="0"/>
        <v>3.4166666666666665</v>
      </c>
      <c r="F49" s="190"/>
      <c r="H49" s="193" t="s">
        <v>85</v>
      </c>
      <c r="I49" s="123">
        <f>+Report1!AB24</f>
        <v>0</v>
      </c>
      <c r="J49" s="140">
        <f>+I49+'15'!J49</f>
        <v>0</v>
      </c>
      <c r="K49" s="135" t="s">
        <v>86</v>
      </c>
      <c r="L49" s="435"/>
      <c r="M49" s="436"/>
    </row>
    <row r="50" spans="1:13" ht="17.45" customHeight="1">
      <c r="A50" s="777" t="s">
        <v>20</v>
      </c>
      <c r="B50" s="778"/>
      <c r="C50" s="169">
        <f>SUMIF($G$7:$G$31,"Steam",$F$7:$F$31)</f>
        <v>0</v>
      </c>
      <c r="D50" s="123">
        <f>+C50+'15'!D50</f>
        <v>0</v>
      </c>
      <c r="E50" s="148">
        <f t="shared" si="0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5"/>
      <c r="M50" s="436"/>
    </row>
    <row r="51" spans="1:13" ht="17.45" customHeight="1" thickBot="1">
      <c r="A51" s="779" t="s">
        <v>88</v>
      </c>
      <c r="B51" s="780"/>
      <c r="C51" s="169">
        <f>SUMIF($G$7:$G$31,"Planned shut",$F$7:$F$31)</f>
        <v>0</v>
      </c>
      <c r="D51" s="123">
        <f>+C51+'15'!D51</f>
        <v>0</v>
      </c>
      <c r="E51" s="148">
        <f t="shared" si="0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5"/>
      <c r="M51" s="436"/>
    </row>
    <row r="52" spans="1:13" ht="13.5" thickBot="1">
      <c r="A52" s="781" t="s">
        <v>29</v>
      </c>
      <c r="B52" s="782"/>
      <c r="C52" s="149">
        <f>SUM(C38:C51)</f>
        <v>51</v>
      </c>
      <c r="D52" s="149">
        <f>SUM(D38:D51)</f>
        <v>1163</v>
      </c>
      <c r="E52" s="150">
        <f>SUM(E38:E51)</f>
        <v>19.383333333333336</v>
      </c>
      <c r="F52" s="190"/>
      <c r="H52" s="196"/>
      <c r="I52" s="197"/>
      <c r="J52" s="143"/>
      <c r="K52" s="144"/>
      <c r="L52" s="442"/>
      <c r="M52" s="443"/>
    </row>
    <row r="53" spans="1:13" ht="13.5" thickBot="1">
      <c r="A53" s="783"/>
      <c r="B53" s="784"/>
      <c r="C53" s="151">
        <f>C52/(24*60)</f>
        <v>3.5416666666666666E-2</v>
      </c>
      <c r="D53" s="151">
        <f>D52/(24*60*G4)</f>
        <v>5.0477430555555557E-2</v>
      </c>
      <c r="E53" s="152">
        <f>E52/(G4*24)</f>
        <v>5.0477430555555564E-2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+D34+'15'!J56</f>
        <v>13564</v>
      </c>
      <c r="K56" s="206">
        <f>J56/(J40+J56/1000)/1000</f>
        <v>1.5874743545179936E-2</v>
      </c>
    </row>
    <row r="57" spans="1:13">
      <c r="A57" s="181"/>
      <c r="I57" s="204" t="s">
        <v>92</v>
      </c>
      <c r="J57" s="205">
        <f>+E34+'15'!J57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  <c r="J58" s="154">
        <v>325</v>
      </c>
    </row>
    <row r="59" spans="1:13">
      <c r="A59" s="210"/>
      <c r="B59" s="181"/>
      <c r="C59" s="181"/>
      <c r="D59" s="181"/>
      <c r="E59" s="181"/>
      <c r="F59" s="194"/>
      <c r="G59" s="181"/>
      <c r="H59" s="209"/>
      <c r="J59" s="160">
        <f>+J56+J58</f>
        <v>13889</v>
      </c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I7:I13"/>
    <mergeCell ref="A15:A23"/>
    <mergeCell ref="I15:I22"/>
    <mergeCell ref="A46:B46"/>
    <mergeCell ref="A47:B47"/>
    <mergeCell ref="A44:B44"/>
    <mergeCell ref="A45:B45"/>
    <mergeCell ref="A7:A14"/>
    <mergeCell ref="A40:B40"/>
    <mergeCell ref="I24:I31"/>
    <mergeCell ref="A41:B41"/>
    <mergeCell ref="A42:B42"/>
    <mergeCell ref="A39:B39"/>
    <mergeCell ref="A43:B43"/>
    <mergeCell ref="A53:B53"/>
    <mergeCell ref="A48:B48"/>
    <mergeCell ref="A49:B49"/>
    <mergeCell ref="A50:B50"/>
    <mergeCell ref="A51:B51"/>
    <mergeCell ref="A52:B52"/>
    <mergeCell ref="L35:M35"/>
    <mergeCell ref="A24:A32"/>
    <mergeCell ref="A34:B34"/>
    <mergeCell ref="A37:B37"/>
    <mergeCell ref="A38:B38"/>
  </mergeCells>
  <phoneticPr fontId="30" type="noConversion"/>
  <printOptions horizontalCentered="1"/>
  <pageMargins left="0.39027777777777778" right="0.39027777777777778" top="0.39027777777777778" bottom="0.39027777777777778" header="0" footer="0"/>
  <pageSetup paperSize="9" scale="62" firstPageNumber="4294963191" orientation="landscape" r:id="rId1"/>
  <headerFooter alignWithMargins="0"/>
  <colBreaks count="1" manualBreakCount="1">
    <brk id="13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P61"/>
  <sheetViews>
    <sheetView view="pageBreakPreview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0.28515625" style="154" bestFit="1" customWidth="1"/>
    <col min="11" max="11" width="12.5703125" style="154" bestFit="1" customWidth="1"/>
    <col min="12" max="12" width="8.28515625" style="154" customWidth="1"/>
    <col min="13" max="13" width="12.140625" style="154" customWidth="1"/>
    <col min="14" max="16384" width="9.140625" style="154"/>
  </cols>
  <sheetData>
    <row r="1" spans="1:16" ht="15.75">
      <c r="A1" s="153"/>
    </row>
    <row r="2" spans="1:16" ht="15.75">
      <c r="A2" s="153" t="s">
        <v>175</v>
      </c>
    </row>
    <row r="3" spans="1:16" ht="15">
      <c r="A3" s="155"/>
    </row>
    <row r="4" spans="1:16" ht="20.25">
      <c r="A4" s="156" t="s">
        <v>4</v>
      </c>
      <c r="B4" s="157"/>
      <c r="F4" s="158" t="s">
        <v>31</v>
      </c>
      <c r="G4" s="159">
        <v>15</v>
      </c>
      <c r="H4" s="159" t="str">
        <f>+'1'!H4</f>
        <v>.06.24</v>
      </c>
    </row>
    <row r="5" spans="1:16" ht="13.5" thickBot="1">
      <c r="C5" s="160"/>
      <c r="D5" s="160"/>
    </row>
    <row r="6" spans="1:16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371+376+384</f>
        <v>1131</v>
      </c>
    </row>
    <row r="7" spans="1:16" ht="13.5" customHeight="1" thickBot="1">
      <c r="A7" s="789" t="s">
        <v>416</v>
      </c>
      <c r="B7" s="220" t="s">
        <v>561</v>
      </c>
      <c r="C7" s="221">
        <v>18052</v>
      </c>
      <c r="D7" s="222"/>
      <c r="E7" s="223"/>
      <c r="F7" s="233"/>
      <c r="G7" s="234" t="s">
        <v>13</v>
      </c>
      <c r="H7" s="235" t="s">
        <v>397</v>
      </c>
      <c r="I7" s="792" t="s">
        <v>465</v>
      </c>
      <c r="J7" s="219" t="str">
        <f>+'14'!J7</f>
        <v>TW 35,5 RC HW</v>
      </c>
      <c r="K7" s="243"/>
      <c r="L7" s="247"/>
      <c r="M7" s="122">
        <f>+K7+'14'!M7+L7</f>
        <v>65500</v>
      </c>
    </row>
    <row r="8" spans="1:16" ht="13.5" thickBot="1">
      <c r="A8" s="790"/>
      <c r="B8" s="220"/>
      <c r="C8" s="221"/>
      <c r="D8" s="222"/>
      <c r="E8" s="224"/>
      <c r="F8" s="236">
        <v>5</v>
      </c>
      <c r="G8" s="577" t="s">
        <v>13</v>
      </c>
      <c r="H8" s="235" t="s">
        <v>487</v>
      </c>
      <c r="I8" s="793"/>
      <c r="J8" s="219" t="str">
        <f>+'14'!J8</f>
        <v>TW 34 RC HW</v>
      </c>
      <c r="K8" s="244"/>
      <c r="L8" s="244"/>
      <c r="M8" s="122">
        <f>+K8+'14'!M8+L8</f>
        <v>23452</v>
      </c>
    </row>
    <row r="9" spans="1:16" ht="13.5" thickBot="1">
      <c r="A9" s="790"/>
      <c r="B9" s="220"/>
      <c r="C9" s="221"/>
      <c r="D9" s="222"/>
      <c r="E9" s="225"/>
      <c r="F9" s="233">
        <v>5</v>
      </c>
      <c r="G9" s="577" t="s">
        <v>13</v>
      </c>
      <c r="H9" s="238" t="s">
        <v>226</v>
      </c>
      <c r="I9" s="793"/>
      <c r="J9" s="219" t="str">
        <f>+'14'!J9</f>
        <v>KTW 17 RC HW</v>
      </c>
      <c r="K9" s="244"/>
      <c r="L9" s="244"/>
      <c r="M9" s="122">
        <f>+K9+'14'!M9+L9</f>
        <v>17635</v>
      </c>
      <c r="N9" s="154">
        <v>830</v>
      </c>
      <c r="O9" s="154">
        <f>+N9-N9*0.14</f>
        <v>713.8</v>
      </c>
      <c r="P9" s="154">
        <f>480+20</f>
        <v>500</v>
      </c>
    </row>
    <row r="10" spans="1:16" ht="13.5" thickBot="1">
      <c r="A10" s="790"/>
      <c r="B10" s="220"/>
      <c r="C10" s="221"/>
      <c r="D10" s="222"/>
      <c r="E10" s="224"/>
      <c r="F10" s="233"/>
      <c r="G10" s="577"/>
      <c r="H10" s="238" t="s">
        <v>559</v>
      </c>
      <c r="I10" s="793"/>
      <c r="J10" s="219" t="str">
        <f>+'14'!J10</f>
        <v>TW 31,5 RC HW</v>
      </c>
      <c r="K10" s="244"/>
      <c r="L10" s="244"/>
      <c r="M10" s="122">
        <f>+K10+'14'!M10+L10</f>
        <v>33149</v>
      </c>
      <c r="P10" s="154">
        <f>480+480-20</f>
        <v>940</v>
      </c>
    </row>
    <row r="11" spans="1:16" ht="13.5" thickBot="1">
      <c r="A11" s="790"/>
      <c r="B11" s="220"/>
      <c r="C11" s="221"/>
      <c r="D11" s="222"/>
      <c r="E11" s="224"/>
      <c r="F11" s="233"/>
      <c r="G11" s="237"/>
      <c r="H11" s="238"/>
      <c r="I11" s="793"/>
      <c r="J11" s="219" t="str">
        <f>+'14'!J11</f>
        <v>N 18 RC BR</v>
      </c>
      <c r="K11" s="244"/>
      <c r="L11" s="244"/>
      <c r="M11" s="122">
        <f>+K11+'14'!M11+L11</f>
        <v>18436</v>
      </c>
    </row>
    <row r="12" spans="1:16" ht="13.5" thickBot="1">
      <c r="A12" s="790"/>
      <c r="B12" s="220"/>
      <c r="C12" s="221"/>
      <c r="D12" s="222"/>
      <c r="E12" s="224"/>
      <c r="F12" s="233"/>
      <c r="G12" s="237"/>
      <c r="H12" s="238"/>
      <c r="I12" s="793"/>
      <c r="J12" s="219" t="str">
        <f>+'14'!J12</f>
        <v>N 15,5 RC BR</v>
      </c>
      <c r="K12" s="244"/>
      <c r="L12" s="244"/>
      <c r="M12" s="122">
        <f>+K12+'14'!M12+L12</f>
        <v>268930</v>
      </c>
    </row>
    <row r="13" spans="1:16" ht="13.5" thickBot="1">
      <c r="A13" s="790"/>
      <c r="B13" s="220"/>
      <c r="C13" s="221"/>
      <c r="D13" s="221"/>
      <c r="E13" s="224"/>
      <c r="F13" s="233"/>
      <c r="G13" s="237"/>
      <c r="H13" s="238"/>
      <c r="I13" s="794"/>
      <c r="J13" s="219" t="str">
        <f>+'14'!J13</f>
        <v>N 16 RC BR</v>
      </c>
      <c r="K13" s="244"/>
      <c r="L13" s="244"/>
      <c r="M13" s="122">
        <f>+K13+'14'!M13+L13</f>
        <v>19427</v>
      </c>
    </row>
    <row r="14" spans="1:16" ht="13.5" thickBot="1">
      <c r="A14" s="791"/>
      <c r="B14" s="170" t="s">
        <v>3</v>
      </c>
      <c r="C14" s="104">
        <f>SUM(C7:C13)</f>
        <v>18052</v>
      </c>
      <c r="D14" s="116">
        <f>SUM(D7:D13)</f>
        <v>0</v>
      </c>
      <c r="E14" s="117">
        <f>SUM(E5:E13)</f>
        <v>0</v>
      </c>
      <c r="F14" s="107">
        <f>SUM(F6:F13)</f>
        <v>10</v>
      </c>
      <c r="G14" s="164"/>
      <c r="H14" s="171"/>
      <c r="I14" s="172"/>
      <c r="J14" s="219" t="str">
        <f>+'14'!J14</f>
        <v>N 16,5 RC BR</v>
      </c>
      <c r="K14" s="244"/>
      <c r="L14" s="244"/>
      <c r="M14" s="122">
        <f>+K14+'14'!M14+L14</f>
        <v>7890</v>
      </c>
    </row>
    <row r="15" spans="1:16" ht="13.5" customHeight="1" thickBot="1">
      <c r="A15" s="789" t="s">
        <v>417</v>
      </c>
      <c r="B15" s="170"/>
      <c r="C15" s="118">
        <f>C14/($C$23+$D$23+$E$23)</f>
        <v>0.89784144036605984</v>
      </c>
      <c r="D15" s="119">
        <f>D14/($C$23+$D$23+$E$23)</f>
        <v>0</v>
      </c>
      <c r="E15" s="120">
        <f>E14/($C$23+$D$23+$E$23)</f>
        <v>0</v>
      </c>
      <c r="F15" s="233"/>
      <c r="G15" s="234" t="s">
        <v>13</v>
      </c>
      <c r="H15" s="235" t="s">
        <v>397</v>
      </c>
      <c r="I15" s="792" t="s">
        <v>465</v>
      </c>
      <c r="J15" s="219" t="str">
        <f>+'14'!J15</f>
        <v>N 17 RC BR</v>
      </c>
      <c r="K15" s="244"/>
      <c r="L15" s="244"/>
      <c r="M15" s="122">
        <f>+K15+'14'!M15+L15</f>
        <v>87968</v>
      </c>
    </row>
    <row r="16" spans="1:16" ht="13.5" thickBot="1">
      <c r="A16" s="795"/>
      <c r="B16" s="220" t="s">
        <v>561</v>
      </c>
      <c r="C16" s="227">
        <f>3044+1294</f>
        <v>4338</v>
      </c>
      <c r="D16" s="228"/>
      <c r="E16" s="229"/>
      <c r="F16" s="236">
        <v>4</v>
      </c>
      <c r="G16" s="577" t="s">
        <v>13</v>
      </c>
      <c r="H16" s="235" t="s">
        <v>487</v>
      </c>
      <c r="I16" s="793"/>
      <c r="J16" s="219" t="str">
        <f>+'14'!J16</f>
        <v>N 19 RC BR</v>
      </c>
      <c r="K16" s="244">
        <f>+C17+C25</f>
        <v>30071</v>
      </c>
      <c r="L16" s="234"/>
      <c r="M16" s="122">
        <f>+K16+'14'!M16+L16</f>
        <v>112531</v>
      </c>
    </row>
    <row r="17" spans="1:14" ht="13.5" thickBot="1">
      <c r="A17" s="795"/>
      <c r="B17" s="220" t="s">
        <v>519</v>
      </c>
      <c r="C17" s="221">
        <f>11307+2656</f>
        <v>13963</v>
      </c>
      <c r="D17" s="222">
        <v>1805</v>
      </c>
      <c r="E17" s="230"/>
      <c r="F17" s="233">
        <v>3</v>
      </c>
      <c r="G17" s="577" t="s">
        <v>13</v>
      </c>
      <c r="H17" s="238" t="s">
        <v>226</v>
      </c>
      <c r="I17" s="793"/>
      <c r="J17" s="219" t="str">
        <f>+'14'!J17</f>
        <v>N 20 RC BR</v>
      </c>
      <c r="K17" s="244"/>
      <c r="L17" s="234"/>
      <c r="M17" s="122">
        <f>+K17+'14'!M17+L17</f>
        <v>49672</v>
      </c>
    </row>
    <row r="18" spans="1:14" ht="13.5" thickBot="1">
      <c r="A18" s="795"/>
      <c r="B18" s="220"/>
      <c r="C18" s="221"/>
      <c r="D18" s="222"/>
      <c r="E18" s="230"/>
      <c r="F18" s="233"/>
      <c r="G18" s="577"/>
      <c r="H18" s="238" t="s">
        <v>559</v>
      </c>
      <c r="I18" s="793"/>
      <c r="J18" s="219" t="str">
        <f>+'14'!J18</f>
        <v>N 17,5 RC BR</v>
      </c>
      <c r="K18" s="244">
        <f>+C7+C16</f>
        <v>22390</v>
      </c>
      <c r="L18" s="244"/>
      <c r="M18" s="122">
        <f>+K18+'14'!M18+L18</f>
        <v>74908</v>
      </c>
    </row>
    <row r="19" spans="1:14" ht="13.5" thickBot="1">
      <c r="A19" s="795"/>
      <c r="B19" s="220"/>
      <c r="C19" s="221"/>
      <c r="D19" s="222"/>
      <c r="E19" s="230"/>
      <c r="F19" s="240">
        <v>6</v>
      </c>
      <c r="G19" s="237" t="s">
        <v>13</v>
      </c>
      <c r="H19" s="238" t="s">
        <v>568</v>
      </c>
      <c r="I19" s="793"/>
      <c r="J19" s="219">
        <f>+'14'!J19</f>
        <v>0</v>
      </c>
      <c r="K19" s="244"/>
      <c r="L19" s="244"/>
      <c r="M19" s="122">
        <f>+K19+'14'!M19+L19</f>
        <v>0</v>
      </c>
    </row>
    <row r="20" spans="1:14" ht="13.5" customHeight="1" thickBot="1">
      <c r="A20" s="795"/>
      <c r="B20" s="220"/>
      <c r="C20" s="221"/>
      <c r="D20" s="222"/>
      <c r="E20" s="230"/>
      <c r="F20" s="233"/>
      <c r="G20" s="237"/>
      <c r="H20" s="238" t="s">
        <v>567</v>
      </c>
      <c r="I20" s="793"/>
      <c r="J20" s="219">
        <f>+'14'!J20</f>
        <v>0</v>
      </c>
      <c r="K20" s="244"/>
      <c r="L20" s="245"/>
      <c r="M20" s="122">
        <f>+K20+'14'!M20+L20</f>
        <v>0</v>
      </c>
    </row>
    <row r="21" spans="1:14" ht="13.5" thickBot="1">
      <c r="A21" s="795"/>
      <c r="B21" s="220"/>
      <c r="C21" s="221"/>
      <c r="D21" s="222"/>
      <c r="E21" s="230"/>
      <c r="F21" s="236"/>
      <c r="G21" s="237"/>
      <c r="H21" s="238"/>
      <c r="I21" s="793"/>
      <c r="J21" s="219">
        <f>+'14'!J21</f>
        <v>0</v>
      </c>
      <c r="K21" s="244"/>
      <c r="L21" s="244"/>
      <c r="M21" s="122">
        <f>+K21+'14'!M21+L21</f>
        <v>0</v>
      </c>
    </row>
    <row r="22" spans="1:14" ht="13.5" thickBot="1">
      <c r="A22" s="795"/>
      <c r="B22" s="220"/>
      <c r="C22" s="221"/>
      <c r="D22" s="222"/>
      <c r="E22" s="230"/>
      <c r="F22" s="241"/>
      <c r="G22" s="237"/>
      <c r="H22" s="238"/>
      <c r="I22" s="794"/>
      <c r="J22" s="219">
        <f>+'14'!J22</f>
        <v>0</v>
      </c>
      <c r="K22" s="244"/>
      <c r="L22" s="244"/>
      <c r="M22" s="122">
        <f>+K22+'14'!M22+L22</f>
        <v>0</v>
      </c>
    </row>
    <row r="23" spans="1:14" ht="13.5" thickBot="1">
      <c r="A23" s="796"/>
      <c r="B23" s="170" t="s">
        <v>3</v>
      </c>
      <c r="C23" s="105">
        <f>SUM(C16:C22)</f>
        <v>18301</v>
      </c>
      <c r="D23" s="116">
        <f>SUM(D16:D22)</f>
        <v>1805</v>
      </c>
      <c r="E23" s="117">
        <f>SUM(E18:E22)</f>
        <v>0</v>
      </c>
      <c r="F23" s="107">
        <f>SUM(F15:F22)</f>
        <v>13</v>
      </c>
      <c r="G23" s="164"/>
      <c r="H23" s="171"/>
      <c r="I23" s="174"/>
      <c r="J23" s="219">
        <f>+'14'!J23</f>
        <v>0</v>
      </c>
      <c r="K23" s="244"/>
      <c r="L23" s="244"/>
      <c r="M23" s="122">
        <f>+K23+'14'!M23+L23</f>
        <v>0</v>
      </c>
    </row>
    <row r="24" spans="1:14" ht="13.5" customHeight="1" thickBot="1">
      <c r="A24" s="789" t="s">
        <v>418</v>
      </c>
      <c r="B24" s="175"/>
      <c r="C24" s="118">
        <f>C23/($C$23+$D$23+$E$23)</f>
        <v>0.9102258032428131</v>
      </c>
      <c r="D24" s="119">
        <f>D23/($C$23+$D$23+$E$23)</f>
        <v>8.9774196757186911E-2</v>
      </c>
      <c r="E24" s="120">
        <f>E23/($C$23+$D$23+$E$23)</f>
        <v>0</v>
      </c>
      <c r="F24" s="233">
        <v>5</v>
      </c>
      <c r="G24" s="234" t="s">
        <v>13</v>
      </c>
      <c r="H24" s="235" t="s">
        <v>467</v>
      </c>
      <c r="I24" s="792" t="s">
        <v>465</v>
      </c>
      <c r="J24" s="219">
        <f>+'14'!J24</f>
        <v>0</v>
      </c>
      <c r="K24" s="244"/>
      <c r="L24" s="244"/>
      <c r="M24" s="122">
        <f>+K24+'14'!M24+L24</f>
        <v>0</v>
      </c>
    </row>
    <row r="25" spans="1:14" ht="13.5" thickBot="1">
      <c r="A25" s="797"/>
      <c r="B25" s="220" t="s">
        <v>519</v>
      </c>
      <c r="C25" s="231">
        <v>16108</v>
      </c>
      <c r="D25" s="222"/>
      <c r="E25" s="230"/>
      <c r="F25" s="236">
        <v>15</v>
      </c>
      <c r="G25" s="577" t="s">
        <v>13</v>
      </c>
      <c r="H25" s="235" t="s">
        <v>489</v>
      </c>
      <c r="I25" s="793"/>
      <c r="J25" s="219">
        <f>+'14'!J25</f>
        <v>0</v>
      </c>
      <c r="K25" s="244"/>
      <c r="L25" s="244"/>
      <c r="M25" s="122">
        <f>+K25+'14'!M25+L25</f>
        <v>0</v>
      </c>
    </row>
    <row r="26" spans="1:14" ht="13.5" thickBot="1">
      <c r="A26" s="797"/>
      <c r="B26" s="220"/>
      <c r="C26" s="231"/>
      <c r="D26" s="222"/>
      <c r="E26" s="232"/>
      <c r="F26" s="233">
        <v>10</v>
      </c>
      <c r="G26" s="577" t="s">
        <v>13</v>
      </c>
      <c r="H26" s="238" t="s">
        <v>226</v>
      </c>
      <c r="I26" s="793"/>
      <c r="J26" s="219">
        <f>+'14'!J26</f>
        <v>0</v>
      </c>
      <c r="K26" s="244"/>
      <c r="L26" s="244"/>
      <c r="M26" s="122">
        <f>+K26+'14'!M26+L26</f>
        <v>0</v>
      </c>
    </row>
    <row r="27" spans="1:14" ht="13.5" thickBot="1">
      <c r="A27" s="797"/>
      <c r="B27" s="220"/>
      <c r="C27" s="221"/>
      <c r="D27" s="222"/>
      <c r="E27" s="230"/>
      <c r="F27" s="233"/>
      <c r="G27" s="577"/>
      <c r="H27" s="238" t="s">
        <v>523</v>
      </c>
      <c r="I27" s="793"/>
      <c r="J27" s="219">
        <f>+'14'!J27</f>
        <v>0</v>
      </c>
      <c r="K27" s="244"/>
      <c r="L27" s="244"/>
      <c r="M27" s="122">
        <f>+K27+'14'!M27+L27</f>
        <v>0</v>
      </c>
    </row>
    <row r="28" spans="1:14" ht="13.5" thickBot="1">
      <c r="A28" s="797"/>
      <c r="B28" s="220"/>
      <c r="C28" s="221"/>
      <c r="D28" s="222"/>
      <c r="E28" s="230"/>
      <c r="F28" s="236">
        <v>5</v>
      </c>
      <c r="G28" s="237" t="s">
        <v>71</v>
      </c>
      <c r="H28" s="238" t="s">
        <v>569</v>
      </c>
      <c r="I28" s="793"/>
      <c r="J28" s="219">
        <f>+'14'!J28</f>
        <v>0</v>
      </c>
      <c r="K28" s="244"/>
      <c r="L28" s="244"/>
      <c r="M28" s="122">
        <f>+K28+'14'!M28+L28</f>
        <v>0</v>
      </c>
    </row>
    <row r="29" spans="1:14" ht="13.5" thickBot="1">
      <c r="A29" s="797"/>
      <c r="B29" s="220"/>
      <c r="C29" s="221"/>
      <c r="D29" s="222"/>
      <c r="E29" s="230"/>
      <c r="F29" s="241"/>
      <c r="G29" s="237"/>
      <c r="H29" s="238"/>
      <c r="I29" s="793"/>
      <c r="J29" s="219">
        <f>+'14'!J29</f>
        <v>0</v>
      </c>
      <c r="K29" s="244"/>
      <c r="L29" s="244"/>
      <c r="M29" s="122">
        <f>+K29+'14'!M29+L29</f>
        <v>0</v>
      </c>
    </row>
    <row r="30" spans="1:14" ht="13.5" thickBot="1">
      <c r="A30" s="797"/>
      <c r="B30" s="220"/>
      <c r="C30" s="231"/>
      <c r="D30" s="222"/>
      <c r="E30" s="230"/>
      <c r="F30" s="241"/>
      <c r="G30" s="237"/>
      <c r="H30" s="238"/>
      <c r="I30" s="793"/>
      <c r="J30" s="219">
        <f>+'14'!J30</f>
        <v>0</v>
      </c>
      <c r="K30" s="244"/>
      <c r="L30" s="244"/>
      <c r="M30" s="122">
        <f>+K30+'14'!M30+L30</f>
        <v>0</v>
      </c>
      <c r="N30" s="160"/>
    </row>
    <row r="31" spans="1:14" ht="13.5" thickBot="1">
      <c r="A31" s="797"/>
      <c r="B31" s="220"/>
      <c r="C31" s="231"/>
      <c r="D31" s="222"/>
      <c r="E31" s="230"/>
      <c r="F31" s="241"/>
      <c r="G31" s="242"/>
      <c r="H31" s="239"/>
      <c r="I31" s="794"/>
      <c r="J31" s="219">
        <f>+'14'!J31</f>
        <v>0</v>
      </c>
      <c r="K31" s="244"/>
      <c r="L31" s="244"/>
      <c r="M31" s="122">
        <f>+K31+'14'!M31+L31</f>
        <v>0</v>
      </c>
    </row>
    <row r="32" spans="1:14" ht="13.5" thickBot="1">
      <c r="A32" s="798"/>
      <c r="B32" s="170" t="s">
        <v>3</v>
      </c>
      <c r="C32" s="104">
        <f>SUM(C25:C31)</f>
        <v>16108</v>
      </c>
      <c r="D32" s="105">
        <f>SUM(D25:D31)</f>
        <v>0</v>
      </c>
      <c r="E32" s="106">
        <f>SUM(E25:E31)</f>
        <v>0</v>
      </c>
      <c r="F32" s="107">
        <f>SUM(F24:F31)</f>
        <v>35</v>
      </c>
      <c r="G32" s="176"/>
      <c r="H32" s="177"/>
      <c r="I32" s="174"/>
      <c r="J32" s="219">
        <f>+'14'!J32</f>
        <v>0</v>
      </c>
      <c r="K32" s="246"/>
      <c r="L32" s="248"/>
      <c r="M32" s="122">
        <f>+K32+'14'!M32+L32</f>
        <v>0</v>
      </c>
    </row>
    <row r="33" spans="1:14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85" t="s">
        <v>60</v>
      </c>
      <c r="B34" s="786"/>
      <c r="C34" s="112">
        <f>C14+C23+C32</f>
        <v>52461</v>
      </c>
      <c r="D34" s="112">
        <f>D14+D23+D32</f>
        <v>1805</v>
      </c>
      <c r="E34" s="112">
        <f>E14+E23+E32</f>
        <v>0</v>
      </c>
      <c r="F34" s="113">
        <f>F14+F23+F32</f>
        <v>58</v>
      </c>
      <c r="H34" s="183"/>
      <c r="I34" s="183"/>
      <c r="J34" s="128" t="s">
        <v>29</v>
      </c>
      <c r="K34" s="129">
        <f>SUM(K7:K32)</f>
        <v>52461</v>
      </c>
      <c r="L34" s="217">
        <f>SUM(L7:L32)</f>
        <v>0</v>
      </c>
      <c r="M34" s="125">
        <f>SUM(M7:M32)</f>
        <v>779498</v>
      </c>
      <c r="N34" s="160"/>
    </row>
    <row r="35" spans="1:14" ht="13.5" thickBot="1">
      <c r="A35" s="184"/>
      <c r="B35" s="185"/>
      <c r="C35" s="109">
        <f>C34/($C$34+$D$34+$E$34)</f>
        <v>0.96673792061327535</v>
      </c>
      <c r="D35" s="109">
        <f>D34/($C$34+$D$34+$E$34)</f>
        <v>3.3262079386724652E-2</v>
      </c>
      <c r="E35" s="114">
        <f>E34/($C$34+$D$34+$E$34)</f>
        <v>0</v>
      </c>
      <c r="K35" s="160"/>
      <c r="L35" s="776" t="s">
        <v>186</v>
      </c>
      <c r="M35" s="776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787" t="s">
        <v>61</v>
      </c>
      <c r="B37" s="788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(17.5*500+19*940)/1440*G42*3.4*1440/1000000</f>
        <v>64.580341200000007</v>
      </c>
      <c r="J37" s="130">
        <f>+I37+'14'!J37</f>
        <v>916.16189395145818</v>
      </c>
      <c r="K37" s="131" t="s">
        <v>66</v>
      </c>
      <c r="L37" s="433"/>
      <c r="M37" s="434"/>
      <c r="N37" s="562">
        <f>18.018+0.982</f>
        <v>19</v>
      </c>
    </row>
    <row r="38" spans="1:14" ht="17.45" customHeight="1">
      <c r="A38" s="781" t="s">
        <v>13</v>
      </c>
      <c r="B38" s="782"/>
      <c r="C38" s="169">
        <f>SUMIF($G$7:$G$31,"Process",$F$7:$F$31)</f>
        <v>53</v>
      </c>
      <c r="D38" s="123">
        <f>+C38+'14'!D38</f>
        <v>820</v>
      </c>
      <c r="E38" s="148">
        <f t="shared" ref="E38:E51" si="0">D38/60</f>
        <v>13.666666666666666</v>
      </c>
      <c r="F38" s="375">
        <v>830</v>
      </c>
      <c r="G38" s="375">
        <f t="shared" ref="G38:G40" si="1">+F38-F38*0.14</f>
        <v>713.8</v>
      </c>
      <c r="H38" s="192" t="s">
        <v>67</v>
      </c>
      <c r="I38" s="554">
        <f>18.015+20.356+18.559</f>
        <v>56.930000000000007</v>
      </c>
      <c r="J38" s="132">
        <f>+I38+'14'!J38</f>
        <v>809.08100000000013</v>
      </c>
      <c r="K38" s="133" t="s">
        <v>66</v>
      </c>
      <c r="L38" s="435"/>
      <c r="M38" s="436"/>
      <c r="N38" s="555">
        <f>+I38-N37</f>
        <v>37.930000000000007</v>
      </c>
    </row>
    <row r="39" spans="1:14" ht="17.45" customHeight="1">
      <c r="A39" s="777" t="s">
        <v>14</v>
      </c>
      <c r="B39" s="778"/>
      <c r="C39" s="169">
        <f>SUMIF($G$7:$G$31,"Cleaning",$F$7:$F$31)</f>
        <v>0</v>
      </c>
      <c r="D39" s="123">
        <f>+C39+'14'!D39</f>
        <v>0</v>
      </c>
      <c r="E39" s="148">
        <f t="shared" si="0"/>
        <v>0</v>
      </c>
      <c r="F39" s="375">
        <v>830</v>
      </c>
      <c r="G39" s="375">
        <f t="shared" si="1"/>
        <v>713.8</v>
      </c>
      <c r="H39" s="192" t="s">
        <v>68</v>
      </c>
      <c r="I39" s="147"/>
      <c r="J39" s="134">
        <f>J37/G4</f>
        <v>61.07745959676388</v>
      </c>
      <c r="K39" s="135" t="s">
        <v>66</v>
      </c>
      <c r="L39" s="435"/>
      <c r="M39" s="436"/>
    </row>
    <row r="40" spans="1:14" ht="17.45" customHeight="1">
      <c r="A40" s="777" t="s">
        <v>69</v>
      </c>
      <c r="B40" s="778"/>
      <c r="C40" s="169">
        <f>SUMIF($G$7:$G$31,"Mechanical",$F$7:$F$31)</f>
        <v>0</v>
      </c>
      <c r="D40" s="123">
        <f>+C40+'14'!D40</f>
        <v>82</v>
      </c>
      <c r="E40" s="148">
        <f t="shared" si="0"/>
        <v>1.3666666666666667</v>
      </c>
      <c r="F40" s="375">
        <v>830</v>
      </c>
      <c r="G40" s="375">
        <f t="shared" si="1"/>
        <v>713.8</v>
      </c>
      <c r="H40" s="192" t="s">
        <v>70</v>
      </c>
      <c r="I40" s="123">
        <f>(K34+L34)/1000</f>
        <v>52.460999999999999</v>
      </c>
      <c r="J40" s="136">
        <f>+I40+'14'!J40</f>
        <v>779.49800000000005</v>
      </c>
      <c r="K40" s="135" t="s">
        <v>66</v>
      </c>
      <c r="L40" s="435"/>
      <c r="M40" s="436"/>
    </row>
    <row r="41" spans="1:14" ht="17.45" customHeight="1">
      <c r="A41" s="777" t="s">
        <v>71</v>
      </c>
      <c r="B41" s="778"/>
      <c r="C41" s="169">
        <f>SUMIF($G$7:$G$31,"Electrical",$F$7:$F$31)</f>
        <v>5</v>
      </c>
      <c r="D41" s="123">
        <f>+C41+'14'!D41</f>
        <v>5</v>
      </c>
      <c r="E41" s="148">
        <f t="shared" si="0"/>
        <v>8.3333333333333329E-2</v>
      </c>
      <c r="F41" s="375"/>
      <c r="G41" s="375"/>
      <c r="H41" s="192" t="s">
        <v>72</v>
      </c>
      <c r="I41" s="147"/>
      <c r="J41" s="134">
        <f>J40/G4</f>
        <v>51.966533333333338</v>
      </c>
      <c r="K41" s="135" t="s">
        <v>66</v>
      </c>
      <c r="L41" s="435"/>
      <c r="M41" s="436"/>
    </row>
    <row r="42" spans="1:14" ht="17.45" customHeight="1">
      <c r="A42" s="777" t="s">
        <v>17</v>
      </c>
      <c r="B42" s="778"/>
      <c r="C42" s="169">
        <f>SUMIF($G$7:$G$31,"Instrument",$F$7:$F$31)</f>
        <v>0</v>
      </c>
      <c r="D42" s="123">
        <f>+C42+'14'!D42</f>
        <v>0</v>
      </c>
      <c r="E42" s="148">
        <f t="shared" si="0"/>
        <v>0</v>
      </c>
      <c r="F42" s="375">
        <f>+(F38*480+F39*480+F40*480)/1440</f>
        <v>830</v>
      </c>
      <c r="G42" s="375">
        <f>+(G38*480+G39*480+G40*480)/1440</f>
        <v>713.8</v>
      </c>
      <c r="H42" s="192" t="s">
        <v>73</v>
      </c>
      <c r="I42" s="251" t="s">
        <v>465</v>
      </c>
      <c r="J42" s="137"/>
      <c r="K42" s="135" t="s">
        <v>74</v>
      </c>
      <c r="L42" s="435"/>
      <c r="M42" s="436"/>
    </row>
    <row r="43" spans="1:14" ht="17.45" customHeight="1">
      <c r="A43" s="777" t="s">
        <v>201</v>
      </c>
      <c r="B43" s="778"/>
      <c r="C43" s="169">
        <f>SUMIF($G$7:$G$31,"Change Grade",$F$7:$F$31)</f>
        <v>0</v>
      </c>
      <c r="D43" s="123">
        <f>+C43+'14'!D43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+Report1!AH23</f>
        <v>123.947</v>
      </c>
      <c r="J43" s="138">
        <f>+I43+'14'!J43</f>
        <v>1737.7249999999999</v>
      </c>
      <c r="K43" s="135" t="s">
        <v>66</v>
      </c>
      <c r="L43" s="437">
        <f>+Report1!AN23</f>
        <v>20.399999999999999</v>
      </c>
      <c r="M43" s="438">
        <f>+L43+'14'!M43</f>
        <v>234.69999999999996</v>
      </c>
    </row>
    <row r="44" spans="1:14" ht="17.45" customHeight="1">
      <c r="A44" s="777" t="s">
        <v>18</v>
      </c>
      <c r="B44" s="778"/>
      <c r="C44" s="169">
        <f>SUMIF($G$7:$G$31,"PLN",$F$7:$F$31)</f>
        <v>0</v>
      </c>
      <c r="D44" s="123">
        <f>+C44+'14'!D44</f>
        <v>0</v>
      </c>
      <c r="E44" s="148">
        <f t="shared" si="0"/>
        <v>0</v>
      </c>
      <c r="F44" s="375"/>
      <c r="G44" s="376"/>
      <c r="H44" s="193" t="s">
        <v>77</v>
      </c>
      <c r="I44" s="123">
        <f>I43/I38</f>
        <v>2.1771825048304936</v>
      </c>
      <c r="J44" s="139">
        <f>J43/J38</f>
        <v>2.1477763042266469</v>
      </c>
      <c r="K44" s="135" t="s">
        <v>66</v>
      </c>
      <c r="L44" s="439">
        <f>+L43/I38</f>
        <v>0.35833479711926919</v>
      </c>
      <c r="M44" s="440">
        <f>+M43/J38</f>
        <v>0.29008220437755916</v>
      </c>
    </row>
    <row r="45" spans="1:14" ht="17.45" customHeight="1">
      <c r="A45" s="777" t="s">
        <v>19</v>
      </c>
      <c r="B45" s="778"/>
      <c r="C45" s="169">
        <f>SUMIF($G$7:$G$31,"Boiler",$F$7:$F$31)</f>
        <v>0</v>
      </c>
      <c r="D45" s="123">
        <f>+C45+'14'!D45</f>
        <v>0</v>
      </c>
      <c r="E45" s="148">
        <f t="shared" si="0"/>
        <v>0</v>
      </c>
      <c r="F45" s="375"/>
      <c r="G45" s="378"/>
      <c r="H45" s="193" t="s">
        <v>78</v>
      </c>
      <c r="I45" s="123">
        <f>I43/I40</f>
        <v>2.3626503497836491</v>
      </c>
      <c r="J45" s="139">
        <f>J43/J40</f>
        <v>2.2292873105511495</v>
      </c>
      <c r="K45" s="135" t="s">
        <v>66</v>
      </c>
      <c r="L45" s="439">
        <f>+L43/I40</f>
        <v>0.38886029622004914</v>
      </c>
      <c r="M45" s="440">
        <f>+M43/J40</f>
        <v>0.30109121511536907</v>
      </c>
    </row>
    <row r="46" spans="1:14" ht="17.45" customHeight="1">
      <c r="A46" s="777" t="s">
        <v>79</v>
      </c>
      <c r="B46" s="778"/>
      <c r="C46" s="169">
        <f>SUMIF($G$7:$G$31,"Gas",$F$7:$F$31)</f>
        <v>0</v>
      </c>
      <c r="D46" s="123">
        <f>+C46+'14'!D46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+SUMIF(Listrik!AC22,"&gt;0")</f>
        <v>35837.690000000308</v>
      </c>
      <c r="J46" s="140">
        <f>+I46+'14'!J46</f>
        <v>550036.45999999845</v>
      </c>
      <c r="K46" s="135" t="s">
        <v>81</v>
      </c>
      <c r="L46" s="439">
        <f>+Listrik!AF22</f>
        <v>32172</v>
      </c>
      <c r="M46" s="441">
        <f>+L46+'14'!M46</f>
        <v>371514</v>
      </c>
    </row>
    <row r="47" spans="1:14" ht="17.45" customHeight="1">
      <c r="A47" s="777" t="s">
        <v>82</v>
      </c>
      <c r="B47" s="778"/>
      <c r="C47" s="169">
        <f>SUMIF($G$7:$G$31,"Gas",$F$7:$F$31)</f>
        <v>0</v>
      </c>
      <c r="D47" s="123">
        <f>+C47+'14'!D47</f>
        <v>0</v>
      </c>
      <c r="E47" s="148">
        <f t="shared" si="0"/>
        <v>0</v>
      </c>
      <c r="F47" s="375"/>
      <c r="G47" s="376"/>
      <c r="H47" s="193" t="s">
        <v>83</v>
      </c>
      <c r="I47" s="123">
        <f>I46/I38</f>
        <v>629.50447918496934</v>
      </c>
      <c r="J47" s="140">
        <f>J46/J38</f>
        <v>679.82866981179677</v>
      </c>
      <c r="K47" s="135" t="s">
        <v>25</v>
      </c>
      <c r="L47" s="439">
        <f>+L46/I38</f>
        <v>565.1150535745652</v>
      </c>
      <c r="M47" s="440">
        <f>+M46/J38</f>
        <v>459.18023040956336</v>
      </c>
    </row>
    <row r="48" spans="1:14" ht="17.45" customHeight="1">
      <c r="A48" s="777" t="s">
        <v>15</v>
      </c>
      <c r="B48" s="778"/>
      <c r="C48" s="169">
        <f>SUMIF($G$7:$G$31,"Start Up",$F$7:$F$31)</f>
        <v>0</v>
      </c>
      <c r="D48" s="123">
        <f>+C48+'14'!D48</f>
        <v>0</v>
      </c>
      <c r="E48" s="148">
        <f t="shared" si="0"/>
        <v>0</v>
      </c>
      <c r="F48" s="375"/>
      <c r="G48" s="376"/>
      <c r="H48" s="193" t="s">
        <v>84</v>
      </c>
      <c r="I48" s="123">
        <f>I46/I40</f>
        <v>683.13013476678498</v>
      </c>
      <c r="J48" s="140">
        <f>J46/J40</f>
        <v>705.62908435941904</v>
      </c>
      <c r="K48" s="135" t="s">
        <v>25</v>
      </c>
      <c r="L48" s="439">
        <f>+L46/I38</f>
        <v>565.1150535745652</v>
      </c>
      <c r="M48" s="440">
        <f>+M46/J40</f>
        <v>476.60673920908067</v>
      </c>
    </row>
    <row r="49" spans="1:13" ht="17.45" customHeight="1">
      <c r="A49" s="777" t="s">
        <v>21</v>
      </c>
      <c r="B49" s="778"/>
      <c r="C49" s="169">
        <f>SUMIF($G$7:$G$31,"Others",$F$7:$F$31)</f>
        <v>0</v>
      </c>
      <c r="D49" s="123">
        <f>+C49+'14'!D49</f>
        <v>205</v>
      </c>
      <c r="E49" s="148">
        <f t="shared" si="0"/>
        <v>3.4166666666666665</v>
      </c>
      <c r="F49" s="190"/>
      <c r="H49" s="193" t="s">
        <v>85</v>
      </c>
      <c r="I49" s="123">
        <f>+Report1!AB23</f>
        <v>0</v>
      </c>
      <c r="J49" s="140">
        <f>+I49+'14'!J49</f>
        <v>0</v>
      </c>
      <c r="K49" s="135" t="s">
        <v>86</v>
      </c>
      <c r="L49" s="435"/>
      <c r="M49" s="436"/>
    </row>
    <row r="50" spans="1:13" ht="17.45" customHeight="1">
      <c r="A50" s="777" t="s">
        <v>20</v>
      </c>
      <c r="B50" s="778"/>
      <c r="C50" s="169">
        <f>SUMIF($G$7:$G$31,"Steam",$F$7:$F$31)</f>
        <v>0</v>
      </c>
      <c r="D50" s="123">
        <f>+C50+'14'!D50</f>
        <v>0</v>
      </c>
      <c r="E50" s="148">
        <f t="shared" si="0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5"/>
      <c r="M50" s="436"/>
    </row>
    <row r="51" spans="1:13" ht="17.45" customHeight="1" thickBot="1">
      <c r="A51" s="779" t="s">
        <v>88</v>
      </c>
      <c r="B51" s="780"/>
      <c r="C51" s="169">
        <f>SUMIF($G$7:$G$31,"Planned shut",$F$7:$F$31)</f>
        <v>0</v>
      </c>
      <c r="D51" s="123">
        <f>+C51+'14'!D51</f>
        <v>0</v>
      </c>
      <c r="E51" s="148">
        <f t="shared" si="0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5"/>
      <c r="M51" s="436"/>
    </row>
    <row r="52" spans="1:13" ht="13.5" thickBot="1">
      <c r="A52" s="781" t="s">
        <v>29</v>
      </c>
      <c r="B52" s="782"/>
      <c r="C52" s="149">
        <f>SUM(C38:C51)</f>
        <v>58</v>
      </c>
      <c r="D52" s="149">
        <f>SUM(D38:D51)</f>
        <v>1112</v>
      </c>
      <c r="E52" s="150">
        <f>SUM(E38:E51)</f>
        <v>18.533333333333335</v>
      </c>
      <c r="F52" s="190"/>
      <c r="H52" s="196"/>
      <c r="I52" s="197"/>
      <c r="J52" s="143"/>
      <c r="K52" s="144"/>
      <c r="L52" s="442"/>
      <c r="M52" s="443"/>
    </row>
    <row r="53" spans="1:13" ht="13.5" thickBot="1">
      <c r="A53" s="783"/>
      <c r="B53" s="784"/>
      <c r="C53" s="151">
        <f>C52/(24*60)</f>
        <v>4.027777777777778E-2</v>
      </c>
      <c r="D53" s="151">
        <f>D52/(24*60*G4)</f>
        <v>5.1481481481481482E-2</v>
      </c>
      <c r="E53" s="152">
        <f>E52/(G4*24)</f>
        <v>5.1481481481481489E-2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+D34+'14'!J56</f>
        <v>12315</v>
      </c>
      <c r="K56" s="206">
        <f>J56/(J40+J56/1000)/1000</f>
        <v>1.5552914640199136E-2</v>
      </c>
    </row>
    <row r="57" spans="1:13">
      <c r="A57" s="181"/>
      <c r="I57" s="204" t="s">
        <v>92</v>
      </c>
      <c r="J57" s="205">
        <f>+E34+'14'!J57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  <c r="J58" s="154">
        <v>325</v>
      </c>
    </row>
    <row r="59" spans="1:13">
      <c r="A59" s="210"/>
      <c r="B59" s="181"/>
      <c r="C59" s="181"/>
      <c r="D59" s="181"/>
      <c r="E59" s="181"/>
      <c r="F59" s="194"/>
      <c r="G59" s="181"/>
      <c r="H59" s="209"/>
      <c r="J59" s="160">
        <f>+J56+J58</f>
        <v>12640</v>
      </c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A39:B39"/>
    <mergeCell ref="L35:M35"/>
    <mergeCell ref="I24:I31"/>
    <mergeCell ref="A24:A32"/>
    <mergeCell ref="I7:I13"/>
    <mergeCell ref="A7:A14"/>
    <mergeCell ref="A34:B34"/>
    <mergeCell ref="A15:A23"/>
    <mergeCell ref="I15:I22"/>
    <mergeCell ref="A47:B47"/>
    <mergeCell ref="A37:B37"/>
    <mergeCell ref="A38:B38"/>
    <mergeCell ref="A53:B53"/>
    <mergeCell ref="A48:B48"/>
    <mergeCell ref="A49:B49"/>
    <mergeCell ref="A50:B50"/>
    <mergeCell ref="A51:B51"/>
    <mergeCell ref="A52:B52"/>
    <mergeCell ref="A44:B44"/>
    <mergeCell ref="A46:B46"/>
    <mergeCell ref="A40:B40"/>
    <mergeCell ref="A41:B41"/>
    <mergeCell ref="A43:B43"/>
    <mergeCell ref="A45:B45"/>
    <mergeCell ref="A42:B42"/>
  </mergeCells>
  <phoneticPr fontId="30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O61"/>
  <sheetViews>
    <sheetView view="pageBreakPreview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0.28515625" style="154" bestFit="1" customWidth="1"/>
    <col min="11" max="11" width="12.5703125" style="154" bestFit="1" customWidth="1"/>
    <col min="12" max="12" width="8.28515625" style="154" customWidth="1"/>
    <col min="13" max="13" width="12.140625" style="154" customWidth="1"/>
    <col min="14" max="16384" width="9.140625" style="154"/>
  </cols>
  <sheetData>
    <row r="1" spans="1:15" ht="15.75">
      <c r="A1" s="153"/>
    </row>
    <row r="2" spans="1:15" ht="15.75">
      <c r="A2" s="153" t="s">
        <v>175</v>
      </c>
    </row>
    <row r="3" spans="1:15" ht="15">
      <c r="A3" s="155"/>
    </row>
    <row r="4" spans="1:15" ht="20.25">
      <c r="A4" s="156" t="s">
        <v>4</v>
      </c>
      <c r="B4" s="157"/>
      <c r="F4" s="158" t="s">
        <v>31</v>
      </c>
      <c r="G4" s="159">
        <v>14</v>
      </c>
      <c r="H4" s="159" t="str">
        <f>+'1'!H4</f>
        <v>.06.24</v>
      </c>
    </row>
    <row r="5" spans="1:15" ht="13.5" thickBot="1">
      <c r="C5" s="160"/>
      <c r="D5" s="160"/>
    </row>
    <row r="6" spans="1:15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0+362+335</f>
        <v>697</v>
      </c>
    </row>
    <row r="7" spans="1:15" ht="13.5" customHeight="1" thickBot="1">
      <c r="A7" s="789" t="s">
        <v>416</v>
      </c>
      <c r="B7" s="220" t="s">
        <v>561</v>
      </c>
      <c r="C7" s="221">
        <f>12230+4911</f>
        <v>17141</v>
      </c>
      <c r="D7" s="222">
        <v>300</v>
      </c>
      <c r="E7" s="223"/>
      <c r="F7" s="233"/>
      <c r="G7" s="234" t="s">
        <v>13</v>
      </c>
      <c r="H7" s="235" t="s">
        <v>397</v>
      </c>
      <c r="I7" s="792" t="s">
        <v>465</v>
      </c>
      <c r="J7" s="219" t="str">
        <f>+'13'!J7</f>
        <v>TW 35,5 RC HW</v>
      </c>
      <c r="K7" s="243"/>
      <c r="L7" s="247"/>
      <c r="M7" s="122">
        <f>+K7+'13'!M7+L7</f>
        <v>65500</v>
      </c>
    </row>
    <row r="8" spans="1:15" ht="13.5" thickBot="1">
      <c r="A8" s="790"/>
      <c r="B8" s="220" t="s">
        <v>513</v>
      </c>
      <c r="C8" s="221">
        <v>1098</v>
      </c>
      <c r="D8" s="222"/>
      <c r="E8" s="224"/>
      <c r="F8" s="236">
        <v>10</v>
      </c>
      <c r="G8" s="577" t="s">
        <v>13</v>
      </c>
      <c r="H8" s="235" t="s">
        <v>487</v>
      </c>
      <c r="I8" s="793"/>
      <c r="J8" s="219" t="str">
        <f>+'13'!J8</f>
        <v>TW 34 RC HW</v>
      </c>
      <c r="K8" s="244"/>
      <c r="L8" s="244"/>
      <c r="M8" s="122">
        <f>+K8+'13'!M8+L8</f>
        <v>23452</v>
      </c>
      <c r="N8" s="154">
        <v>830</v>
      </c>
      <c r="O8" s="154">
        <f>+N8-N8*0.14</f>
        <v>713.8</v>
      </c>
    </row>
    <row r="9" spans="1:15" ht="13.5" thickBot="1">
      <c r="A9" s="790"/>
      <c r="B9" s="220"/>
      <c r="C9" s="221"/>
      <c r="D9" s="222"/>
      <c r="E9" s="225"/>
      <c r="F9" s="233">
        <v>5</v>
      </c>
      <c r="G9" s="577" t="s">
        <v>13</v>
      </c>
      <c r="H9" s="238" t="s">
        <v>226</v>
      </c>
      <c r="I9" s="793"/>
      <c r="J9" s="219" t="str">
        <f>+'13'!J9</f>
        <v>KTW 17 RC HW</v>
      </c>
      <c r="K9" s="244"/>
      <c r="L9" s="244"/>
      <c r="M9" s="122">
        <f>+K9+'13'!M9+L9</f>
        <v>17635</v>
      </c>
    </row>
    <row r="10" spans="1:15" ht="13.5" thickBot="1">
      <c r="A10" s="790"/>
      <c r="B10" s="220"/>
      <c r="C10" s="221"/>
      <c r="D10" s="222"/>
      <c r="E10" s="224"/>
      <c r="F10" s="233"/>
      <c r="G10" s="577"/>
      <c r="H10" s="238" t="s">
        <v>559</v>
      </c>
      <c r="I10" s="793"/>
      <c r="J10" s="219" t="str">
        <f>+'13'!J10</f>
        <v>TW 31,5 RC HW</v>
      </c>
      <c r="K10" s="244"/>
      <c r="L10" s="244"/>
      <c r="M10" s="122">
        <f>+K10+'13'!M10+L10</f>
        <v>33149</v>
      </c>
    </row>
    <row r="11" spans="1:15" ht="13.5" thickBot="1">
      <c r="A11" s="790"/>
      <c r="B11" s="220"/>
      <c r="C11" s="221"/>
      <c r="D11" s="222"/>
      <c r="E11" s="224"/>
      <c r="F11" s="233"/>
      <c r="G11" s="237"/>
      <c r="H11" s="238"/>
      <c r="I11" s="793"/>
      <c r="J11" s="219" t="str">
        <f>+'13'!J11</f>
        <v>N 18 RC BR</v>
      </c>
      <c r="K11" s="244"/>
      <c r="L11" s="244"/>
      <c r="M11" s="122">
        <f>+K11+'13'!M11+L11</f>
        <v>18436</v>
      </c>
    </row>
    <row r="12" spans="1:15" ht="13.5" thickBot="1">
      <c r="A12" s="790"/>
      <c r="B12" s="220"/>
      <c r="C12" s="221"/>
      <c r="D12" s="222"/>
      <c r="E12" s="224"/>
      <c r="F12" s="233"/>
      <c r="G12" s="237"/>
      <c r="H12" s="238"/>
      <c r="I12" s="793"/>
      <c r="J12" s="219" t="str">
        <f>+'13'!J12</f>
        <v>N 15,5 RC BR</v>
      </c>
      <c r="K12" s="244"/>
      <c r="L12" s="244"/>
      <c r="M12" s="122">
        <f>+K12+'13'!M12+L12</f>
        <v>268930</v>
      </c>
    </row>
    <row r="13" spans="1:15" ht="13.5" thickBot="1">
      <c r="A13" s="790"/>
      <c r="B13" s="220"/>
      <c r="C13" s="221"/>
      <c r="D13" s="221"/>
      <c r="E13" s="224"/>
      <c r="F13" s="233"/>
      <c r="G13" s="237"/>
      <c r="H13" s="238"/>
      <c r="I13" s="794"/>
      <c r="J13" s="219" t="str">
        <f>+'13'!J13</f>
        <v>N 16 RC BR</v>
      </c>
      <c r="K13" s="244"/>
      <c r="L13" s="244"/>
      <c r="M13" s="122">
        <f>+K13+'13'!M13+L13</f>
        <v>19427</v>
      </c>
    </row>
    <row r="14" spans="1:15" ht="13.5" thickBot="1">
      <c r="A14" s="791"/>
      <c r="B14" s="170" t="s">
        <v>3</v>
      </c>
      <c r="C14" s="104">
        <f>SUM(C7:C13)</f>
        <v>18239</v>
      </c>
      <c r="D14" s="116">
        <f>SUM(D7:D13)</f>
        <v>300</v>
      </c>
      <c r="E14" s="117">
        <f>SUM(E5:E13)</f>
        <v>0</v>
      </c>
      <c r="F14" s="107">
        <f>SUM(F6:F13)</f>
        <v>15</v>
      </c>
      <c r="G14" s="164"/>
      <c r="H14" s="171"/>
      <c r="I14" s="172"/>
      <c r="J14" s="219" t="str">
        <f>+'13'!J14</f>
        <v>N 16,5 RC BR</v>
      </c>
      <c r="K14" s="244"/>
      <c r="L14" s="244"/>
      <c r="M14" s="122">
        <f>+K14+'13'!M14+L14</f>
        <v>7890</v>
      </c>
    </row>
    <row r="15" spans="1:15" ht="13.5" customHeight="1" thickBot="1">
      <c r="A15" s="789" t="s">
        <v>417</v>
      </c>
      <c r="B15" s="170"/>
      <c r="C15" s="118">
        <f>C14/($C$23+$D$23+$E$23)</f>
        <v>1.0551923633207985</v>
      </c>
      <c r="D15" s="119">
        <f>D14/($C$23+$D$23+$E$23)</f>
        <v>1.7356089094590684E-2</v>
      </c>
      <c r="E15" s="120">
        <f>E14/($C$23+$D$23+$E$23)</f>
        <v>0</v>
      </c>
      <c r="F15" s="233">
        <v>4</v>
      </c>
      <c r="G15" s="234" t="s">
        <v>13</v>
      </c>
      <c r="H15" s="235" t="s">
        <v>491</v>
      </c>
      <c r="I15" s="792" t="s">
        <v>465</v>
      </c>
      <c r="J15" s="219" t="str">
        <f>+'13'!J15</f>
        <v>N 17 RC BR</v>
      </c>
      <c r="K15" s="244">
        <f>+C8</f>
        <v>1098</v>
      </c>
      <c r="L15" s="244"/>
      <c r="M15" s="122">
        <f>+K15+'13'!M15+L15</f>
        <v>87968</v>
      </c>
    </row>
    <row r="16" spans="1:15" ht="13.5" thickBot="1">
      <c r="A16" s="795"/>
      <c r="B16" s="220" t="s">
        <v>561</v>
      </c>
      <c r="C16" s="227">
        <v>16885</v>
      </c>
      <c r="D16" s="228">
        <v>400</v>
      </c>
      <c r="E16" s="229"/>
      <c r="F16" s="236">
        <v>10</v>
      </c>
      <c r="G16" s="577" t="s">
        <v>13</v>
      </c>
      <c r="H16" s="235" t="s">
        <v>487</v>
      </c>
      <c r="I16" s="793"/>
      <c r="J16" s="219" t="str">
        <f>+'13'!J16</f>
        <v>N 19 RC BR</v>
      </c>
      <c r="K16" s="244"/>
      <c r="L16" s="234"/>
      <c r="M16" s="122">
        <f>+K16+'13'!M16+L16</f>
        <v>82460</v>
      </c>
    </row>
    <row r="17" spans="1:14" ht="13.5" thickBot="1">
      <c r="A17" s="795"/>
      <c r="B17" s="220"/>
      <c r="C17" s="221"/>
      <c r="D17" s="222"/>
      <c r="E17" s="230"/>
      <c r="F17" s="233">
        <v>11</v>
      </c>
      <c r="G17" s="577" t="s">
        <v>13</v>
      </c>
      <c r="H17" s="238" t="s">
        <v>226</v>
      </c>
      <c r="I17" s="793"/>
      <c r="J17" s="219" t="str">
        <f>+'13'!J17</f>
        <v>N 20 RC BR</v>
      </c>
      <c r="K17" s="244"/>
      <c r="L17" s="234"/>
      <c r="M17" s="122">
        <f>+K17+'13'!M17+L17</f>
        <v>49672</v>
      </c>
    </row>
    <row r="18" spans="1:14" ht="13.5" thickBot="1">
      <c r="A18" s="795"/>
      <c r="B18" s="220"/>
      <c r="C18" s="221"/>
      <c r="D18" s="222"/>
      <c r="E18" s="230"/>
      <c r="F18" s="233"/>
      <c r="G18" s="577"/>
      <c r="H18" s="238" t="s">
        <v>559</v>
      </c>
      <c r="I18" s="793"/>
      <c r="J18" s="219" t="s">
        <v>561</v>
      </c>
      <c r="K18" s="244">
        <f>+C7+C16+C25</f>
        <v>52518</v>
      </c>
      <c r="L18" s="244"/>
      <c r="M18" s="122">
        <f>+K18+'13'!M18+L18</f>
        <v>52518</v>
      </c>
    </row>
    <row r="19" spans="1:14" ht="13.5" thickBot="1">
      <c r="A19" s="795"/>
      <c r="B19" s="220"/>
      <c r="C19" s="221"/>
      <c r="D19" s="222"/>
      <c r="E19" s="230"/>
      <c r="F19" s="240"/>
      <c r="G19" s="237"/>
      <c r="H19" s="238"/>
      <c r="I19" s="793"/>
      <c r="J19" s="219">
        <f>+'13'!J19</f>
        <v>0</v>
      </c>
      <c r="K19" s="244"/>
      <c r="L19" s="244"/>
      <c r="M19" s="122">
        <f>+K19+'13'!M19+L19</f>
        <v>0</v>
      </c>
    </row>
    <row r="20" spans="1:14" ht="13.5" thickBot="1">
      <c r="A20" s="795"/>
      <c r="B20" s="220"/>
      <c r="C20" s="221"/>
      <c r="D20" s="222"/>
      <c r="E20" s="230"/>
      <c r="F20" s="233"/>
      <c r="G20" s="237"/>
      <c r="H20" s="238"/>
      <c r="I20" s="793"/>
      <c r="J20" s="219">
        <f>+'13'!J20</f>
        <v>0</v>
      </c>
      <c r="K20" s="244"/>
      <c r="L20" s="245"/>
      <c r="M20" s="122">
        <f>+K20+'13'!M20+L20</f>
        <v>0</v>
      </c>
    </row>
    <row r="21" spans="1:14" ht="13.5" thickBot="1">
      <c r="A21" s="795"/>
      <c r="B21" s="220"/>
      <c r="C21" s="221"/>
      <c r="D21" s="222"/>
      <c r="E21" s="230"/>
      <c r="F21" s="236"/>
      <c r="G21" s="237"/>
      <c r="H21" s="238"/>
      <c r="I21" s="793"/>
      <c r="J21" s="219">
        <f>+'13'!J21</f>
        <v>0</v>
      </c>
      <c r="K21" s="244"/>
      <c r="L21" s="244"/>
      <c r="M21" s="122">
        <f>+K21+'13'!M21+L21</f>
        <v>0</v>
      </c>
    </row>
    <row r="22" spans="1:14" ht="13.5" thickBot="1">
      <c r="A22" s="795"/>
      <c r="B22" s="220"/>
      <c r="C22" s="221"/>
      <c r="D22" s="222"/>
      <c r="E22" s="230"/>
      <c r="F22" s="241"/>
      <c r="G22" s="237"/>
      <c r="H22" s="238"/>
      <c r="I22" s="794"/>
      <c r="J22" s="219">
        <f>+'13'!J22</f>
        <v>0</v>
      </c>
      <c r="K22" s="244"/>
      <c r="L22" s="244"/>
      <c r="M22" s="122">
        <f>+K22+'13'!M22+L22</f>
        <v>0</v>
      </c>
    </row>
    <row r="23" spans="1:14" ht="13.5" thickBot="1">
      <c r="A23" s="796"/>
      <c r="B23" s="170" t="s">
        <v>3</v>
      </c>
      <c r="C23" s="105">
        <f>SUM(C16:C22)</f>
        <v>16885</v>
      </c>
      <c r="D23" s="116">
        <f>SUM(D16:D22)</f>
        <v>400</v>
      </c>
      <c r="E23" s="117">
        <f>SUM(E18:E22)</f>
        <v>0</v>
      </c>
      <c r="F23" s="107">
        <f>SUM(F15:F22)</f>
        <v>25</v>
      </c>
      <c r="G23" s="164"/>
      <c r="H23" s="171"/>
      <c r="I23" s="174"/>
      <c r="J23" s="219">
        <f>+'13'!J23</f>
        <v>0</v>
      </c>
      <c r="K23" s="244"/>
      <c r="L23" s="244"/>
      <c r="M23" s="122">
        <f>+K23+'13'!M23+L23</f>
        <v>0</v>
      </c>
    </row>
    <row r="24" spans="1:14" ht="13.5" customHeight="1" thickBot="1">
      <c r="A24" s="789" t="s">
        <v>418</v>
      </c>
      <c r="B24" s="175"/>
      <c r="C24" s="118">
        <f>C23/($C$23+$D$23+$E$23)</f>
        <v>0.97685854787387905</v>
      </c>
      <c r="D24" s="119">
        <f>D23/($C$23+$D$23+$E$23)</f>
        <v>2.3141452126120916E-2</v>
      </c>
      <c r="E24" s="120">
        <f>E23/($C$23+$D$23+$E$23)</f>
        <v>0</v>
      </c>
      <c r="F24" s="233"/>
      <c r="G24" s="234" t="s">
        <v>13</v>
      </c>
      <c r="H24" s="235" t="s">
        <v>397</v>
      </c>
      <c r="I24" s="792" t="s">
        <v>465</v>
      </c>
      <c r="J24" s="219">
        <f>+'13'!J24</f>
        <v>0</v>
      </c>
      <c r="K24" s="244"/>
      <c r="L24" s="244"/>
      <c r="M24" s="122">
        <f>+K24+'13'!M24+L24</f>
        <v>0</v>
      </c>
    </row>
    <row r="25" spans="1:14" ht="13.5" thickBot="1">
      <c r="A25" s="797"/>
      <c r="B25" s="220" t="s">
        <v>561</v>
      </c>
      <c r="C25" s="231">
        <v>18492</v>
      </c>
      <c r="D25" s="222">
        <v>300</v>
      </c>
      <c r="E25" s="230"/>
      <c r="F25" s="236">
        <v>10</v>
      </c>
      <c r="G25" s="577" t="s">
        <v>13</v>
      </c>
      <c r="H25" s="235" t="s">
        <v>487</v>
      </c>
      <c r="I25" s="793"/>
      <c r="J25" s="219">
        <f>+'13'!J25</f>
        <v>0</v>
      </c>
      <c r="K25" s="244"/>
      <c r="L25" s="244"/>
      <c r="M25" s="122">
        <f>+K25+'13'!M25+L25</f>
        <v>0</v>
      </c>
    </row>
    <row r="26" spans="1:14" ht="13.5" thickBot="1">
      <c r="A26" s="797"/>
      <c r="B26" s="220"/>
      <c r="C26" s="231"/>
      <c r="D26" s="222"/>
      <c r="E26" s="232"/>
      <c r="F26" s="233">
        <v>3</v>
      </c>
      <c r="G26" s="577" t="s">
        <v>13</v>
      </c>
      <c r="H26" s="238" t="s">
        <v>226</v>
      </c>
      <c r="I26" s="793"/>
      <c r="J26" s="219">
        <f>+'13'!J26</f>
        <v>0</v>
      </c>
      <c r="K26" s="244"/>
      <c r="L26" s="244"/>
      <c r="M26" s="122">
        <f>+K26+'13'!M26+L26</f>
        <v>0</v>
      </c>
    </row>
    <row r="27" spans="1:14" ht="13.5" thickBot="1">
      <c r="A27" s="797"/>
      <c r="B27" s="220"/>
      <c r="C27" s="221"/>
      <c r="D27" s="222"/>
      <c r="E27" s="230"/>
      <c r="F27" s="233"/>
      <c r="G27" s="577"/>
      <c r="H27" s="238" t="s">
        <v>559</v>
      </c>
      <c r="I27" s="793"/>
      <c r="J27" s="219">
        <f>+'13'!J27</f>
        <v>0</v>
      </c>
      <c r="K27" s="244"/>
      <c r="L27" s="244"/>
      <c r="M27" s="122">
        <f>+K27+'13'!M27+L27</f>
        <v>0</v>
      </c>
    </row>
    <row r="28" spans="1:14" ht="13.5" thickBot="1">
      <c r="A28" s="797"/>
      <c r="B28" s="220"/>
      <c r="C28" s="221"/>
      <c r="D28" s="222"/>
      <c r="E28" s="230"/>
      <c r="F28" s="236"/>
      <c r="G28" s="237"/>
      <c r="H28" s="238"/>
      <c r="I28" s="793"/>
      <c r="J28" s="219">
        <f>+'13'!J28</f>
        <v>0</v>
      </c>
      <c r="K28" s="244"/>
      <c r="L28" s="244"/>
      <c r="M28" s="122">
        <f>+K28+'13'!M28+L28</f>
        <v>0</v>
      </c>
    </row>
    <row r="29" spans="1:14" ht="13.5" thickBot="1">
      <c r="A29" s="797"/>
      <c r="B29" s="220"/>
      <c r="C29" s="221"/>
      <c r="D29" s="222"/>
      <c r="E29" s="230"/>
      <c r="F29" s="241"/>
      <c r="G29" s="237"/>
      <c r="H29" s="238"/>
      <c r="I29" s="793"/>
      <c r="J29" s="219">
        <f>+'13'!J29</f>
        <v>0</v>
      </c>
      <c r="K29" s="244"/>
      <c r="L29" s="244"/>
      <c r="M29" s="122">
        <f>+K29+'13'!M29+L29</f>
        <v>0</v>
      </c>
    </row>
    <row r="30" spans="1:14" ht="13.5" thickBot="1">
      <c r="A30" s="797"/>
      <c r="B30" s="220"/>
      <c r="C30" s="231"/>
      <c r="D30" s="222"/>
      <c r="E30" s="230"/>
      <c r="F30" s="241"/>
      <c r="G30" s="237"/>
      <c r="H30" s="238"/>
      <c r="I30" s="793"/>
      <c r="J30" s="219">
        <f>+'13'!J30</f>
        <v>0</v>
      </c>
      <c r="K30" s="244"/>
      <c r="L30" s="244"/>
      <c r="M30" s="122">
        <f>+K30+'13'!M30+L30</f>
        <v>0</v>
      </c>
    </row>
    <row r="31" spans="1:14" ht="13.5" thickBot="1">
      <c r="A31" s="797"/>
      <c r="B31" s="220"/>
      <c r="C31" s="231"/>
      <c r="D31" s="222"/>
      <c r="E31" s="230"/>
      <c r="F31" s="241"/>
      <c r="G31" s="242"/>
      <c r="H31" s="239"/>
      <c r="I31" s="794"/>
      <c r="J31" s="219">
        <f>+'13'!J31</f>
        <v>0</v>
      </c>
      <c r="K31" s="244"/>
      <c r="L31" s="244"/>
      <c r="M31" s="122">
        <f>+K31+'13'!M31+L31</f>
        <v>0</v>
      </c>
    </row>
    <row r="32" spans="1:14" ht="13.5" thickBot="1">
      <c r="A32" s="798"/>
      <c r="B32" s="170" t="s">
        <v>3</v>
      </c>
      <c r="C32" s="104">
        <f>SUM(C25:C31)</f>
        <v>18492</v>
      </c>
      <c r="D32" s="105">
        <f>SUM(D25:D31)</f>
        <v>300</v>
      </c>
      <c r="E32" s="106">
        <f>SUM(E25:E31)</f>
        <v>0</v>
      </c>
      <c r="F32" s="107">
        <f>SUM(F24:F31)</f>
        <v>13</v>
      </c>
      <c r="G32" s="176"/>
      <c r="H32" s="177"/>
      <c r="I32" s="174"/>
      <c r="J32" s="219">
        <f>+'13'!J32</f>
        <v>0</v>
      </c>
      <c r="K32" s="246"/>
      <c r="L32" s="248"/>
      <c r="M32" s="122">
        <f>+K32+'13'!M32+L32</f>
        <v>0</v>
      </c>
      <c r="N32" s="160"/>
    </row>
    <row r="33" spans="1:14" ht="13.5" thickBot="1">
      <c r="A33" s="178"/>
      <c r="B33" s="179"/>
      <c r="C33" s="108">
        <f>C32/($C$32+$D$32+$E$32)</f>
        <v>0.98403575989782888</v>
      </c>
      <c r="D33" s="109">
        <f>D32/($C$32+$D$32+$E$32)</f>
        <v>1.5964240102171137E-2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85" t="s">
        <v>60</v>
      </c>
      <c r="B34" s="786"/>
      <c r="C34" s="112">
        <f>C14+C23+C32</f>
        <v>53616</v>
      </c>
      <c r="D34" s="112">
        <f>D14+D23+D32</f>
        <v>1000</v>
      </c>
      <c r="E34" s="112">
        <f>E14+E23+E32</f>
        <v>0</v>
      </c>
      <c r="F34" s="113">
        <f>F14+F23+F32</f>
        <v>53</v>
      </c>
      <c r="H34" s="183"/>
      <c r="I34" s="183"/>
      <c r="J34" s="128" t="s">
        <v>29</v>
      </c>
      <c r="K34" s="129">
        <f>SUM(K7:K32)</f>
        <v>53616</v>
      </c>
      <c r="L34" s="217">
        <f>SUM(L7:L32)</f>
        <v>0</v>
      </c>
      <c r="M34" s="125">
        <f>SUM(M7:M32)</f>
        <v>727037</v>
      </c>
    </row>
    <row r="35" spans="1:14" ht="13.5" thickBot="1">
      <c r="A35" s="184"/>
      <c r="B35" s="185"/>
      <c r="C35" s="109">
        <f>C34/($C$34+$D$34+$E$34)</f>
        <v>0.98169034715101799</v>
      </c>
      <c r="D35" s="109">
        <f>D34/($C$34+$D$34+$E$34)</f>
        <v>1.8309652848981985E-2</v>
      </c>
      <c r="E35" s="114">
        <f>E34/($C$34+$D$34+$E$34)</f>
        <v>0</v>
      </c>
      <c r="K35" s="160"/>
      <c r="L35" s="776" t="s">
        <v>186</v>
      </c>
      <c r="M35" s="776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  <c r="N36" s="160"/>
    </row>
    <row r="37" spans="1:14" ht="17.45" customHeight="1" thickBot="1">
      <c r="A37" s="787" t="s">
        <v>61</v>
      </c>
      <c r="B37" s="788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(17.5*1440)/1440*G42*3.4*1440/1000000</f>
        <v>61.158383999999998</v>
      </c>
      <c r="J37" s="130">
        <f>+I37+'13'!J37</f>
        <v>851.58155275145816</v>
      </c>
      <c r="K37" s="131" t="s">
        <v>66</v>
      </c>
      <c r="L37" s="433"/>
      <c r="M37" s="434"/>
      <c r="N37" s="562"/>
    </row>
    <row r="38" spans="1:14" ht="17.45" customHeight="1">
      <c r="A38" s="781" t="s">
        <v>13</v>
      </c>
      <c r="B38" s="782"/>
      <c r="C38" s="169">
        <f>SUMIF($G$7:$G$31,"Process",$F$7:$F$31)</f>
        <v>53</v>
      </c>
      <c r="D38" s="123">
        <f>+C38+'13'!D38</f>
        <v>767</v>
      </c>
      <c r="E38" s="148">
        <f t="shared" ref="E38:E51" si="0">D38/60</f>
        <v>12.783333333333333</v>
      </c>
      <c r="F38" s="375">
        <v>830</v>
      </c>
      <c r="G38" s="375">
        <f t="shared" ref="G38:G40" si="1">+F38-F38*0.14</f>
        <v>713.8</v>
      </c>
      <c r="H38" s="192" t="s">
        <v>67</v>
      </c>
      <c r="I38" s="554">
        <f>17.362+18.204+18.121</f>
        <v>53.686999999999998</v>
      </c>
      <c r="J38" s="132">
        <f>+I38+'13'!J38</f>
        <v>752.15100000000007</v>
      </c>
      <c r="K38" s="133" t="s">
        <v>66</v>
      </c>
      <c r="L38" s="435"/>
      <c r="M38" s="436"/>
      <c r="N38" s="562"/>
    </row>
    <row r="39" spans="1:14" ht="17.45" customHeight="1">
      <c r="A39" s="777" t="s">
        <v>14</v>
      </c>
      <c r="B39" s="778"/>
      <c r="C39" s="169">
        <f>SUMIF($G$7:$G$31,"Cleaning",$F$7:$F$31)</f>
        <v>0</v>
      </c>
      <c r="D39" s="123">
        <f>+C39+'13'!D39</f>
        <v>0</v>
      </c>
      <c r="E39" s="148">
        <f t="shared" si="0"/>
        <v>0</v>
      </c>
      <c r="F39" s="375">
        <v>830</v>
      </c>
      <c r="G39" s="375">
        <f t="shared" si="1"/>
        <v>713.8</v>
      </c>
      <c r="H39" s="192" t="s">
        <v>68</v>
      </c>
      <c r="I39" s="147"/>
      <c r="J39" s="134">
        <f>J37/G4</f>
        <v>60.827253767961295</v>
      </c>
      <c r="K39" s="135" t="s">
        <v>66</v>
      </c>
      <c r="L39" s="435"/>
      <c r="M39" s="436"/>
    </row>
    <row r="40" spans="1:14" ht="17.45" customHeight="1">
      <c r="A40" s="777" t="s">
        <v>69</v>
      </c>
      <c r="B40" s="778"/>
      <c r="C40" s="169">
        <f>SUMIF($G$7:$G$31,"Mechanical",$F$7:$F$31)</f>
        <v>0</v>
      </c>
      <c r="D40" s="123">
        <f>+C40+'13'!D40</f>
        <v>82</v>
      </c>
      <c r="E40" s="148">
        <f t="shared" si="0"/>
        <v>1.3666666666666667</v>
      </c>
      <c r="F40" s="375">
        <v>830</v>
      </c>
      <c r="G40" s="375">
        <f t="shared" si="1"/>
        <v>713.8</v>
      </c>
      <c r="H40" s="192" t="s">
        <v>70</v>
      </c>
      <c r="I40" s="123">
        <f>(K34+L34)/1000</f>
        <v>53.616</v>
      </c>
      <c r="J40" s="136">
        <f>+I40+'13'!J40</f>
        <v>727.03700000000003</v>
      </c>
      <c r="K40" s="135" t="s">
        <v>66</v>
      </c>
      <c r="L40" s="435"/>
      <c r="M40" s="436"/>
    </row>
    <row r="41" spans="1:14" ht="17.45" customHeight="1">
      <c r="A41" s="777" t="s">
        <v>71</v>
      </c>
      <c r="B41" s="778"/>
      <c r="C41" s="169">
        <f>SUMIF($G$7:$G$31,"Electrical",$F$7:$F$31)</f>
        <v>0</v>
      </c>
      <c r="D41" s="123">
        <f>+C41+'13'!D41</f>
        <v>0</v>
      </c>
      <c r="E41" s="148">
        <f t="shared" si="0"/>
        <v>0</v>
      </c>
      <c r="F41" s="375"/>
      <c r="G41" s="375"/>
      <c r="H41" s="192" t="s">
        <v>72</v>
      </c>
      <c r="I41" s="147"/>
      <c r="J41" s="134">
        <f>J40/G4</f>
        <v>51.93121428571429</v>
      </c>
      <c r="K41" s="135" t="s">
        <v>66</v>
      </c>
      <c r="L41" s="435"/>
      <c r="M41" s="436"/>
    </row>
    <row r="42" spans="1:14" ht="17.45" customHeight="1">
      <c r="A42" s="777" t="s">
        <v>17</v>
      </c>
      <c r="B42" s="778"/>
      <c r="C42" s="169">
        <f>SUMIF($G$7:$G$31,"Instrument",$F$7:$F$31)</f>
        <v>0</v>
      </c>
      <c r="D42" s="123">
        <f>+C42+'13'!D42</f>
        <v>0</v>
      </c>
      <c r="E42" s="148">
        <f t="shared" si="0"/>
        <v>0</v>
      </c>
      <c r="F42" s="375">
        <f>+(F38*480+F39*480+F40*480)/1440</f>
        <v>830</v>
      </c>
      <c r="G42" s="375">
        <f>+(G38*480+G39*480+G40*480)/1440</f>
        <v>713.8</v>
      </c>
      <c r="H42" s="192" t="s">
        <v>73</v>
      </c>
      <c r="I42" s="251" t="s">
        <v>465</v>
      </c>
      <c r="J42" s="137"/>
      <c r="K42" s="135" t="s">
        <v>74</v>
      </c>
      <c r="L42" s="435"/>
      <c r="M42" s="436"/>
    </row>
    <row r="43" spans="1:14" ht="17.45" customHeight="1">
      <c r="A43" s="777" t="s">
        <v>201</v>
      </c>
      <c r="B43" s="778"/>
      <c r="C43" s="169">
        <f>SUMIF($G$7:$G$31,"Change GRade",$F$7:$F$31)</f>
        <v>0</v>
      </c>
      <c r="D43" s="123">
        <f>+C43+'13'!D43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+Report1!AH22</f>
        <v>117.17699999999999</v>
      </c>
      <c r="J43" s="138">
        <f>+I43+'13'!J43</f>
        <v>1613.778</v>
      </c>
      <c r="K43" s="135" t="s">
        <v>66</v>
      </c>
      <c r="L43" s="437">
        <f>+Report1!AN22</f>
        <v>13.6</v>
      </c>
      <c r="M43" s="438">
        <f>+L43+'13'!M43</f>
        <v>214.29999999999995</v>
      </c>
    </row>
    <row r="44" spans="1:14" ht="17.45" customHeight="1">
      <c r="A44" s="777" t="s">
        <v>18</v>
      </c>
      <c r="B44" s="778"/>
      <c r="C44" s="169">
        <f>SUMIF($G$7:$G$31,"PLN",$F$7:$F$31)</f>
        <v>0</v>
      </c>
      <c r="D44" s="123">
        <f>+C44+'13'!D44</f>
        <v>0</v>
      </c>
      <c r="E44" s="148">
        <f t="shared" si="0"/>
        <v>0</v>
      </c>
      <c r="F44" s="375"/>
      <c r="G44" s="376"/>
      <c r="H44" s="193" t="s">
        <v>77</v>
      </c>
      <c r="I44" s="123">
        <f>I43/I38</f>
        <v>2.1825954141598523</v>
      </c>
      <c r="J44" s="139">
        <f>J43/J38</f>
        <v>2.1455505609910772</v>
      </c>
      <c r="K44" s="135" t="s">
        <v>66</v>
      </c>
      <c r="L44" s="439">
        <f>+L43/I38</f>
        <v>0.25332017061858553</v>
      </c>
      <c r="M44" s="440">
        <f>+M43/J38</f>
        <v>0.28491619368983079</v>
      </c>
    </row>
    <row r="45" spans="1:14" ht="17.45" customHeight="1">
      <c r="A45" s="777" t="s">
        <v>19</v>
      </c>
      <c r="B45" s="778"/>
      <c r="C45" s="169">
        <f>SUMIF($G$7:$G$31,"Boiler",$F$7:$F$31)</f>
        <v>0</v>
      </c>
      <c r="D45" s="123">
        <f>+C45+'13'!D45</f>
        <v>0</v>
      </c>
      <c r="E45" s="148">
        <f t="shared" si="0"/>
        <v>0</v>
      </c>
      <c r="F45" s="375"/>
      <c r="G45" s="378"/>
      <c r="H45" s="193" t="s">
        <v>78</v>
      </c>
      <c r="I45" s="123">
        <f>I43/I40</f>
        <v>2.1854856759176364</v>
      </c>
      <c r="J45" s="139">
        <f>J43/J40</f>
        <v>2.21966419865839</v>
      </c>
      <c r="K45" s="135" t="s">
        <v>66</v>
      </c>
      <c r="L45" s="439">
        <f>+L43/I40</f>
        <v>0.25365562518651147</v>
      </c>
      <c r="M45" s="440">
        <f>+M43/J40</f>
        <v>0.29475803844921228</v>
      </c>
    </row>
    <row r="46" spans="1:14" ht="17.45" customHeight="1">
      <c r="A46" s="777" t="s">
        <v>79</v>
      </c>
      <c r="B46" s="778"/>
      <c r="C46" s="169">
        <f>SUMIF($G$7:$G$31,"Gas",$F$7:$F$31)</f>
        <v>0</v>
      </c>
      <c r="D46" s="123">
        <f>+C46+'13'!D46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+SUMIF(Listrik!AC21,"&gt;0")</f>
        <v>36466.509999999027</v>
      </c>
      <c r="J46" s="140">
        <f>+I46+'13'!J46</f>
        <v>514198.7699999981</v>
      </c>
      <c r="K46" s="135" t="s">
        <v>81</v>
      </c>
      <c r="L46" s="439">
        <f>+Listrik!AF21</f>
        <v>22273</v>
      </c>
      <c r="M46" s="441">
        <f>+L46+'13'!M46</f>
        <v>339342</v>
      </c>
    </row>
    <row r="47" spans="1:14" ht="17.45" customHeight="1">
      <c r="A47" s="777" t="s">
        <v>82</v>
      </c>
      <c r="B47" s="778"/>
      <c r="C47" s="169">
        <f>SUMIF($G$7:$G$31,"Gas",$F$7:$F$31)</f>
        <v>0</v>
      </c>
      <c r="D47" s="123">
        <f>+C47+'13'!D47</f>
        <v>0</v>
      </c>
      <c r="E47" s="148">
        <f t="shared" si="0"/>
        <v>0</v>
      </c>
      <c r="F47" s="375"/>
      <c r="G47" s="376"/>
      <c r="H47" s="193" t="s">
        <v>83</v>
      </c>
      <c r="I47" s="123">
        <f>I46/I38</f>
        <v>679.24283346059622</v>
      </c>
      <c r="J47" s="140">
        <f>J46/J38</f>
        <v>683.63768711335626</v>
      </c>
      <c r="K47" s="135" t="s">
        <v>25</v>
      </c>
      <c r="L47" s="439">
        <f>+L46/I38</f>
        <v>414.86765883733494</v>
      </c>
      <c r="M47" s="440">
        <f>+M46/J38</f>
        <v>451.16206719129531</v>
      </c>
    </row>
    <row r="48" spans="1:14" ht="17.45" customHeight="1">
      <c r="A48" s="777" t="s">
        <v>15</v>
      </c>
      <c r="B48" s="778"/>
      <c r="C48" s="169">
        <f>SUMIF($G$7:$G$31,"Start Up",$F$7:$F$31)</f>
        <v>0</v>
      </c>
      <c r="D48" s="123">
        <f>+C48+'13'!D48</f>
        <v>0</v>
      </c>
      <c r="E48" s="148">
        <f t="shared" si="0"/>
        <v>0</v>
      </c>
      <c r="F48" s="375"/>
      <c r="G48" s="376"/>
      <c r="H48" s="193" t="s">
        <v>84</v>
      </c>
      <c r="I48" s="123">
        <f>I46/I40</f>
        <v>680.14230826617109</v>
      </c>
      <c r="J48" s="140">
        <f>J46/J40</f>
        <v>707.25254698178787</v>
      </c>
      <c r="K48" s="135" t="s">
        <v>25</v>
      </c>
      <c r="L48" s="439">
        <f>+L46/I38</f>
        <v>414.86765883733494</v>
      </c>
      <c r="M48" s="440">
        <f>+M46/J40</f>
        <v>466.74653422040416</v>
      </c>
    </row>
    <row r="49" spans="1:13" ht="17.45" customHeight="1">
      <c r="A49" s="777" t="s">
        <v>21</v>
      </c>
      <c r="B49" s="778"/>
      <c r="C49" s="169">
        <f>SUMIF($G$7:$G$31,"Others",$F$7:$F$31)</f>
        <v>0</v>
      </c>
      <c r="D49" s="123">
        <f>+C49+'13'!D49</f>
        <v>205</v>
      </c>
      <c r="E49" s="148">
        <f t="shared" si="0"/>
        <v>3.4166666666666665</v>
      </c>
      <c r="F49" s="190"/>
      <c r="H49" s="193" t="s">
        <v>85</v>
      </c>
      <c r="I49" s="123">
        <f>+Report1!AB22</f>
        <v>0</v>
      </c>
      <c r="J49" s="140">
        <f>+I49+'13'!J49</f>
        <v>0</v>
      </c>
      <c r="K49" s="135" t="s">
        <v>86</v>
      </c>
      <c r="L49" s="435"/>
      <c r="M49" s="436"/>
    </row>
    <row r="50" spans="1:13" ht="17.45" customHeight="1">
      <c r="A50" s="777" t="s">
        <v>20</v>
      </c>
      <c r="B50" s="778"/>
      <c r="C50" s="169">
        <f>SUMIF($G$7:$G$31,"Steam",$F$7:$F$31)</f>
        <v>0</v>
      </c>
      <c r="D50" s="123">
        <f>+C50+'13'!D50</f>
        <v>0</v>
      </c>
      <c r="E50" s="148">
        <f t="shared" si="0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5"/>
      <c r="M50" s="436"/>
    </row>
    <row r="51" spans="1:13" ht="17.45" customHeight="1" thickBot="1">
      <c r="A51" s="779" t="s">
        <v>88</v>
      </c>
      <c r="B51" s="780"/>
      <c r="C51" s="169">
        <f>SUMIF($G$7:$G$31,"Planned shut",$F$7:$F$31)</f>
        <v>0</v>
      </c>
      <c r="D51" s="123">
        <f>+C51+'13'!D51</f>
        <v>0</v>
      </c>
      <c r="E51" s="148">
        <f t="shared" si="0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5"/>
      <c r="M51" s="436"/>
    </row>
    <row r="52" spans="1:13" ht="13.5" thickBot="1">
      <c r="A52" s="781" t="s">
        <v>29</v>
      </c>
      <c r="B52" s="782"/>
      <c r="C52" s="149">
        <f>SUM(C38:C51)</f>
        <v>53</v>
      </c>
      <c r="D52" s="149">
        <f>SUM(D38:D51)</f>
        <v>1054</v>
      </c>
      <c r="E52" s="150">
        <f>SUM(E38:E51)</f>
        <v>17.566666666666666</v>
      </c>
      <c r="F52" s="190"/>
      <c r="H52" s="196"/>
      <c r="I52" s="197"/>
      <c r="J52" s="143"/>
      <c r="K52" s="144"/>
      <c r="L52" s="442"/>
      <c r="M52" s="443"/>
    </row>
    <row r="53" spans="1:13" ht="13.5" thickBot="1">
      <c r="A53" s="783"/>
      <c r="B53" s="784"/>
      <c r="C53" s="151">
        <f>C52/(24*60)</f>
        <v>3.6805555555555557E-2</v>
      </c>
      <c r="D53" s="151">
        <f>D52/(24*60*G4)</f>
        <v>5.2281746031746033E-2</v>
      </c>
      <c r="E53" s="152">
        <f>E52/(G4*24)</f>
        <v>5.2281746031746033E-2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+D34+'13'!J56</f>
        <v>10510</v>
      </c>
      <c r="K56" s="206">
        <f>J56/(J40+J56/1000)/1000</f>
        <v>1.4249939325900586E-2</v>
      </c>
    </row>
    <row r="57" spans="1:13">
      <c r="A57" s="181"/>
      <c r="I57" s="204" t="s">
        <v>92</v>
      </c>
      <c r="J57" s="205">
        <f>+E34+'13'!J57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  <c r="J58" s="154">
        <v>325</v>
      </c>
    </row>
    <row r="59" spans="1:13">
      <c r="A59" s="210"/>
      <c r="B59" s="181"/>
      <c r="C59" s="181"/>
      <c r="D59" s="181"/>
      <c r="E59" s="181"/>
      <c r="F59" s="194"/>
      <c r="G59" s="181"/>
      <c r="H59" s="209"/>
      <c r="J59" s="160">
        <f>+J56+J58</f>
        <v>10835</v>
      </c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A46:B46"/>
    <mergeCell ref="A47:B47"/>
    <mergeCell ref="A52:B52"/>
    <mergeCell ref="A53:B53"/>
    <mergeCell ref="A48:B48"/>
    <mergeCell ref="A49:B49"/>
    <mergeCell ref="A50:B50"/>
    <mergeCell ref="A51:B51"/>
    <mergeCell ref="A40:B40"/>
    <mergeCell ref="A41:B41"/>
    <mergeCell ref="A44:B44"/>
    <mergeCell ref="A45:B45"/>
    <mergeCell ref="A42:B42"/>
    <mergeCell ref="A43:B43"/>
    <mergeCell ref="A37:B37"/>
    <mergeCell ref="I24:I31"/>
    <mergeCell ref="A24:A32"/>
    <mergeCell ref="A38:B38"/>
    <mergeCell ref="A39:B39"/>
    <mergeCell ref="L35:M35"/>
    <mergeCell ref="A7:A14"/>
    <mergeCell ref="I7:I13"/>
    <mergeCell ref="A15:A23"/>
    <mergeCell ref="I15:I22"/>
    <mergeCell ref="A34:B34"/>
  </mergeCells>
  <phoneticPr fontId="30" type="noConversion"/>
  <printOptions horizontalCentered="1"/>
  <pageMargins left="0.17" right="0.16" top="0.17" bottom="0.16" header="0" footer="0"/>
  <pageSetup paperSize="9" scale="62" firstPageNumber="4294963191" fitToWidth="20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P61"/>
  <sheetViews>
    <sheetView view="pageBreakPreview" topLeftCell="A7" zoomScale="85" zoomScaleNormal="70" zoomScaleSheetLayoutView="85" workbookViewId="0">
      <selection activeCell="N39" sqref="N39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9.7109375" style="154" bestFit="1" customWidth="1"/>
    <col min="11" max="11" width="12.5703125" style="154" bestFit="1" customWidth="1"/>
    <col min="12" max="12" width="8.28515625" style="154" customWidth="1"/>
    <col min="13" max="13" width="12.140625" style="154" customWidth="1"/>
    <col min="14" max="16384" width="9.140625" style="154"/>
  </cols>
  <sheetData>
    <row r="1" spans="1:16" ht="15.75">
      <c r="A1" s="153"/>
    </row>
    <row r="2" spans="1:16" ht="15.75">
      <c r="A2" s="153" t="s">
        <v>175</v>
      </c>
    </row>
    <row r="3" spans="1:16" ht="15">
      <c r="A3" s="155"/>
    </row>
    <row r="4" spans="1:16" ht="20.25">
      <c r="A4" s="156" t="s">
        <v>4</v>
      </c>
      <c r="B4" s="157"/>
      <c r="F4" s="158" t="s">
        <v>31</v>
      </c>
      <c r="G4" s="159">
        <v>13</v>
      </c>
      <c r="H4" s="159" t="str">
        <f>+'1'!H4</f>
        <v>.06.24</v>
      </c>
    </row>
    <row r="5" spans="1:16" ht="13.5" thickBot="1">
      <c r="C5" s="160"/>
      <c r="D5" s="160"/>
    </row>
    <row r="6" spans="1:16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332+332+348</f>
        <v>1012</v>
      </c>
    </row>
    <row r="7" spans="1:16" ht="13.5" customHeight="1" thickBot="1">
      <c r="A7" s="789" t="s">
        <v>518</v>
      </c>
      <c r="B7" s="220" t="s">
        <v>479</v>
      </c>
      <c r="C7" s="221">
        <f>8329+3550</f>
        <v>11879</v>
      </c>
      <c r="D7" s="222"/>
      <c r="E7" s="223"/>
      <c r="F7" s="233"/>
      <c r="G7" s="234" t="s">
        <v>13</v>
      </c>
      <c r="H7" s="235" t="s">
        <v>397</v>
      </c>
      <c r="I7" s="792" t="s">
        <v>465</v>
      </c>
      <c r="J7" s="219" t="str">
        <f>+'12'!J7</f>
        <v>TW 35,5 RC HW</v>
      </c>
      <c r="K7" s="243"/>
      <c r="L7" s="247"/>
      <c r="M7" s="122">
        <f>+K7+'12'!M7+L7</f>
        <v>65500</v>
      </c>
    </row>
    <row r="8" spans="1:16" ht="13.5" thickBot="1">
      <c r="A8" s="790"/>
      <c r="B8" s="220" t="s">
        <v>513</v>
      </c>
      <c r="C8" s="221">
        <v>5969</v>
      </c>
      <c r="D8" s="222"/>
      <c r="E8" s="224"/>
      <c r="F8" s="236">
        <v>5</v>
      </c>
      <c r="G8" s="577" t="s">
        <v>13</v>
      </c>
      <c r="H8" s="235" t="s">
        <v>489</v>
      </c>
      <c r="I8" s="793"/>
      <c r="J8" s="219" t="str">
        <f>+'12'!J8</f>
        <v>TW 34 RC HW</v>
      </c>
      <c r="K8" s="244"/>
      <c r="L8" s="244"/>
      <c r="M8" s="122">
        <f>+K8+'12'!M8+L8</f>
        <v>23452</v>
      </c>
      <c r="N8" s="154">
        <v>830</v>
      </c>
      <c r="O8" s="154">
        <f>+N8-N8*0.14</f>
        <v>713.8</v>
      </c>
      <c r="P8" s="154">
        <v>240</v>
      </c>
    </row>
    <row r="9" spans="1:16" ht="13.5" thickBot="1">
      <c r="A9" s="790"/>
      <c r="B9" s="220"/>
      <c r="C9" s="221"/>
      <c r="D9" s="222"/>
      <c r="E9" s="225"/>
      <c r="F9" s="233">
        <v>6</v>
      </c>
      <c r="G9" s="577" t="s">
        <v>13</v>
      </c>
      <c r="H9" s="238" t="s">
        <v>226</v>
      </c>
      <c r="I9" s="793"/>
      <c r="J9" s="219" t="str">
        <f>+'12'!J9</f>
        <v>KTW 17 RC HW</v>
      </c>
      <c r="K9" s="244"/>
      <c r="L9" s="244"/>
      <c r="M9" s="122">
        <f>+K9+'12'!M9+L9</f>
        <v>17635</v>
      </c>
      <c r="N9" s="154">
        <v>830</v>
      </c>
      <c r="O9" s="154">
        <f>+N9-N9*0.14</f>
        <v>713.8</v>
      </c>
      <c r="P9" s="154">
        <f>1440-P8</f>
        <v>1200</v>
      </c>
    </row>
    <row r="10" spans="1:16" ht="13.5" thickBot="1">
      <c r="A10" s="790"/>
      <c r="B10" s="220"/>
      <c r="C10" s="221"/>
      <c r="D10" s="222"/>
      <c r="E10" s="224"/>
      <c r="F10" s="233"/>
      <c r="G10" s="577"/>
      <c r="H10" s="238" t="s">
        <v>551</v>
      </c>
      <c r="I10" s="793"/>
      <c r="J10" s="219" t="str">
        <f>+'12'!J10</f>
        <v>TW 31,5 RC HW</v>
      </c>
      <c r="K10" s="244"/>
      <c r="L10" s="244"/>
      <c r="M10" s="122">
        <f>+K10+'12'!M10+L10</f>
        <v>33149</v>
      </c>
    </row>
    <row r="11" spans="1:16" ht="13.5" thickBot="1">
      <c r="A11" s="790"/>
      <c r="B11" s="220"/>
      <c r="C11" s="221"/>
      <c r="D11" s="222"/>
      <c r="E11" s="224"/>
      <c r="F11" s="233"/>
      <c r="G11" s="237"/>
      <c r="H11" s="238" t="s">
        <v>560</v>
      </c>
      <c r="I11" s="793"/>
      <c r="J11" s="219" t="str">
        <f>+'12'!J11</f>
        <v>N 18 RC BR</v>
      </c>
      <c r="K11" s="244"/>
      <c r="L11" s="244"/>
      <c r="M11" s="122">
        <f>+K11+'12'!M11+L11</f>
        <v>18436</v>
      </c>
    </row>
    <row r="12" spans="1:16" ht="13.5" thickBot="1">
      <c r="A12" s="790"/>
      <c r="B12" s="220"/>
      <c r="C12" s="221"/>
      <c r="D12" s="222"/>
      <c r="E12" s="224"/>
      <c r="F12" s="233"/>
      <c r="G12" s="237"/>
      <c r="H12" s="238"/>
      <c r="I12" s="793"/>
      <c r="J12" s="219" t="str">
        <f>+'12'!J12</f>
        <v>N 15,5 RC BR</v>
      </c>
      <c r="K12" s="244">
        <f>+C7+C16</f>
        <v>30449</v>
      </c>
      <c r="L12" s="244"/>
      <c r="M12" s="122">
        <f>+K12+'12'!M12+L12</f>
        <v>268930</v>
      </c>
    </row>
    <row r="13" spans="1:16" ht="13.5" thickBot="1">
      <c r="A13" s="790"/>
      <c r="B13" s="220"/>
      <c r="C13" s="221"/>
      <c r="D13" s="221"/>
      <c r="E13" s="224"/>
      <c r="F13" s="233"/>
      <c r="G13" s="237"/>
      <c r="H13" s="238"/>
      <c r="I13" s="794"/>
      <c r="J13" s="219" t="str">
        <f>+'12'!J13</f>
        <v>N 16 RC BR</v>
      </c>
      <c r="K13" s="244"/>
      <c r="L13" s="244"/>
      <c r="M13" s="122">
        <f>+K13+'12'!M13+L13</f>
        <v>19427</v>
      </c>
    </row>
    <row r="14" spans="1:16" ht="13.5" thickBot="1">
      <c r="A14" s="791"/>
      <c r="B14" s="170" t="s">
        <v>3</v>
      </c>
      <c r="C14" s="104">
        <f>SUM(C7:C13)</f>
        <v>17848</v>
      </c>
      <c r="D14" s="116">
        <f>SUM(D7:D13)</f>
        <v>0</v>
      </c>
      <c r="E14" s="117">
        <f>SUM(E5:E13)</f>
        <v>0</v>
      </c>
      <c r="F14" s="107">
        <f>SUM(F6:F13)</f>
        <v>11</v>
      </c>
      <c r="G14" s="164"/>
      <c r="H14" s="171"/>
      <c r="I14" s="172"/>
      <c r="J14" s="219" t="str">
        <f>+'12'!J14</f>
        <v>N 16,5 RC BR</v>
      </c>
      <c r="K14" s="244"/>
      <c r="L14" s="244"/>
      <c r="M14" s="122">
        <f>+K14+'12'!M14+L14</f>
        <v>7890</v>
      </c>
    </row>
    <row r="15" spans="1:16" ht="13.5" customHeight="1" thickBot="1">
      <c r="A15" s="789" t="s">
        <v>417</v>
      </c>
      <c r="B15" s="170"/>
      <c r="C15" s="118">
        <f>C14/($C$23+$D$23+$E$23)</f>
        <v>0.96112008616047384</v>
      </c>
      <c r="D15" s="119">
        <f>D14/($C$23+$D$23+$E$23)</f>
        <v>0</v>
      </c>
      <c r="E15" s="120">
        <f>E14/($C$23+$D$23+$E$23)</f>
        <v>0</v>
      </c>
      <c r="F15" s="233">
        <v>2</v>
      </c>
      <c r="G15" s="234" t="s">
        <v>13</v>
      </c>
      <c r="H15" s="235" t="s">
        <v>501</v>
      </c>
      <c r="I15" s="792" t="s">
        <v>465</v>
      </c>
      <c r="J15" s="219" t="str">
        <f>+'12'!J15</f>
        <v>N 17 RC BR</v>
      </c>
      <c r="K15" s="244">
        <f>+C8+C17+C25</f>
        <v>24785</v>
      </c>
      <c r="L15" s="244"/>
      <c r="M15" s="122">
        <f>+K15+'12'!M15+L15</f>
        <v>86870</v>
      </c>
    </row>
    <row r="16" spans="1:16" ht="13.5" thickBot="1">
      <c r="A16" s="795"/>
      <c r="B16" s="220" t="s">
        <v>513</v>
      </c>
      <c r="C16" s="227">
        <v>18570</v>
      </c>
      <c r="D16" s="228"/>
      <c r="E16" s="229"/>
      <c r="F16" s="236">
        <v>6</v>
      </c>
      <c r="G16" s="577" t="s">
        <v>13</v>
      </c>
      <c r="H16" s="235" t="s">
        <v>487</v>
      </c>
      <c r="I16" s="793"/>
      <c r="J16" s="219" t="str">
        <f>+'12'!J16</f>
        <v>N 19 RC BR</v>
      </c>
      <c r="K16" s="244"/>
      <c r="L16" s="234"/>
      <c r="M16" s="122">
        <f>+K16+'12'!M16+L16</f>
        <v>82460</v>
      </c>
    </row>
    <row r="17" spans="1:14" ht="13.5" thickBot="1">
      <c r="A17" s="795"/>
      <c r="B17" s="220"/>
      <c r="C17" s="221"/>
      <c r="D17" s="222"/>
      <c r="E17" s="230"/>
      <c r="F17" s="233">
        <v>4</v>
      </c>
      <c r="G17" s="577" t="s">
        <v>13</v>
      </c>
      <c r="H17" s="238" t="s">
        <v>226</v>
      </c>
      <c r="I17" s="793"/>
      <c r="J17" s="219" t="str">
        <f>+'12'!J17</f>
        <v>N 20 RC BR</v>
      </c>
      <c r="K17" s="244"/>
      <c r="L17" s="234"/>
      <c r="M17" s="122">
        <f>+K17+'12'!M17+L17</f>
        <v>49672</v>
      </c>
    </row>
    <row r="18" spans="1:14" ht="13.5" thickBot="1">
      <c r="A18" s="795"/>
      <c r="B18" s="220"/>
      <c r="C18" s="221"/>
      <c r="D18" s="222"/>
      <c r="E18" s="230"/>
      <c r="F18" s="233"/>
      <c r="G18" s="577"/>
      <c r="H18" s="238" t="s">
        <v>515</v>
      </c>
      <c r="I18" s="793"/>
      <c r="J18" s="219">
        <f>+'12'!J18</f>
        <v>0</v>
      </c>
      <c r="K18" s="244"/>
      <c r="L18" s="244"/>
      <c r="M18" s="122">
        <f>+K18+'12'!M18+L18</f>
        <v>0</v>
      </c>
    </row>
    <row r="19" spans="1:14" ht="13.5" thickBot="1">
      <c r="A19" s="795"/>
      <c r="B19" s="220"/>
      <c r="C19" s="221"/>
      <c r="D19" s="222"/>
      <c r="E19" s="230"/>
      <c r="F19" s="240"/>
      <c r="G19" s="237"/>
      <c r="H19" s="238"/>
      <c r="I19" s="793"/>
      <c r="J19" s="219">
        <f>+'12'!J19</f>
        <v>0</v>
      </c>
      <c r="K19" s="244"/>
      <c r="L19" s="244"/>
      <c r="M19" s="122">
        <f>+K19+'12'!M19+L19</f>
        <v>0</v>
      </c>
    </row>
    <row r="20" spans="1:14" ht="13.5" thickBot="1">
      <c r="A20" s="795"/>
      <c r="B20" s="220"/>
      <c r="C20" s="221"/>
      <c r="D20" s="222"/>
      <c r="E20" s="230"/>
      <c r="F20" s="233"/>
      <c r="G20" s="237"/>
      <c r="H20" s="238"/>
      <c r="I20" s="793"/>
      <c r="J20" s="219">
        <f>+'12'!J20</f>
        <v>0</v>
      </c>
      <c r="K20" s="244"/>
      <c r="L20" s="245"/>
      <c r="M20" s="122">
        <f>+K20+'12'!M20+L20</f>
        <v>0</v>
      </c>
    </row>
    <row r="21" spans="1:14" ht="13.5" thickBot="1">
      <c r="A21" s="795"/>
      <c r="B21" s="220"/>
      <c r="C21" s="221"/>
      <c r="D21" s="222"/>
      <c r="E21" s="230"/>
      <c r="F21" s="236"/>
      <c r="G21" s="237"/>
      <c r="H21" s="238"/>
      <c r="I21" s="793"/>
      <c r="J21" s="219">
        <f>+'12'!J21</f>
        <v>0</v>
      </c>
      <c r="K21" s="244"/>
      <c r="L21" s="244"/>
      <c r="M21" s="122">
        <f>+K21+'12'!M21+L21</f>
        <v>0</v>
      </c>
    </row>
    <row r="22" spans="1:14" ht="16.5" customHeight="1" thickBot="1">
      <c r="A22" s="795"/>
      <c r="B22" s="220"/>
      <c r="C22" s="221"/>
      <c r="D22" s="222"/>
      <c r="E22" s="230"/>
      <c r="F22" s="241"/>
      <c r="G22" s="237"/>
      <c r="H22" s="238"/>
      <c r="I22" s="794"/>
      <c r="J22" s="219">
        <f>+'12'!J22</f>
        <v>0</v>
      </c>
      <c r="K22" s="244"/>
      <c r="L22" s="244"/>
      <c r="M22" s="122">
        <f>+K22+'12'!M22+L22</f>
        <v>0</v>
      </c>
    </row>
    <row r="23" spans="1:14" ht="13.5" thickBot="1">
      <c r="A23" s="796"/>
      <c r="B23" s="170" t="s">
        <v>3</v>
      </c>
      <c r="C23" s="105">
        <f>SUM(C16:C22)</f>
        <v>18570</v>
      </c>
      <c r="D23" s="116">
        <f>SUM(D16:D22)</f>
        <v>0</v>
      </c>
      <c r="E23" s="117">
        <f>SUM(E18:E22)</f>
        <v>0</v>
      </c>
      <c r="F23" s="107">
        <f>SUM(F15:F22)</f>
        <v>12</v>
      </c>
      <c r="G23" s="164"/>
      <c r="H23" s="171"/>
      <c r="I23" s="174"/>
      <c r="J23" s="219">
        <f>+'12'!J23</f>
        <v>0</v>
      </c>
      <c r="K23" s="244"/>
      <c r="L23" s="244"/>
      <c r="M23" s="122">
        <f>+K23+'12'!M23+L23</f>
        <v>0</v>
      </c>
    </row>
    <row r="24" spans="1:14" ht="13.5" customHeight="1" thickBot="1">
      <c r="A24" s="789" t="s">
        <v>418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3"/>
      <c r="G24" s="234" t="s">
        <v>13</v>
      </c>
      <c r="H24" s="235" t="s">
        <v>397</v>
      </c>
      <c r="I24" s="792" t="s">
        <v>465</v>
      </c>
      <c r="J24" s="219">
        <f>+'12'!J24</f>
        <v>0</v>
      </c>
      <c r="K24" s="244"/>
      <c r="L24" s="244"/>
      <c r="M24" s="122">
        <f>+K24+'12'!M24+L24</f>
        <v>0</v>
      </c>
    </row>
    <row r="25" spans="1:14" ht="13.5" thickBot="1">
      <c r="A25" s="797"/>
      <c r="B25" s="220" t="s">
        <v>513</v>
      </c>
      <c r="C25" s="231">
        <v>18816</v>
      </c>
      <c r="D25" s="222"/>
      <c r="E25" s="230"/>
      <c r="F25" s="236">
        <v>10</v>
      </c>
      <c r="G25" s="577" t="s">
        <v>13</v>
      </c>
      <c r="H25" s="235" t="s">
        <v>489</v>
      </c>
      <c r="I25" s="793"/>
      <c r="J25" s="219">
        <f>+'12'!J25</f>
        <v>0</v>
      </c>
      <c r="K25" s="244"/>
      <c r="L25" s="244"/>
      <c r="M25" s="122">
        <f>+K25+'12'!M25+L25</f>
        <v>0</v>
      </c>
    </row>
    <row r="26" spans="1:14" ht="13.5" thickBot="1">
      <c r="A26" s="797"/>
      <c r="B26" s="220"/>
      <c r="C26" s="231"/>
      <c r="D26" s="222"/>
      <c r="E26" s="232"/>
      <c r="F26" s="233">
        <v>5</v>
      </c>
      <c r="G26" s="577" t="s">
        <v>13</v>
      </c>
      <c r="H26" s="238" t="s">
        <v>226</v>
      </c>
      <c r="I26" s="793"/>
      <c r="J26" s="219">
        <f>+'12'!J26</f>
        <v>0</v>
      </c>
      <c r="K26" s="244"/>
      <c r="L26" s="244"/>
      <c r="M26" s="122">
        <f>+K26+'12'!M26+L26</f>
        <v>0</v>
      </c>
    </row>
    <row r="27" spans="1:14" ht="13.5" thickBot="1">
      <c r="A27" s="797"/>
      <c r="B27" s="220"/>
      <c r="C27" s="221"/>
      <c r="D27" s="222"/>
      <c r="E27" s="230"/>
      <c r="F27" s="233"/>
      <c r="G27" s="577"/>
      <c r="H27" s="238" t="s">
        <v>515</v>
      </c>
      <c r="I27" s="793"/>
      <c r="J27" s="219">
        <f>+'12'!J27</f>
        <v>0</v>
      </c>
      <c r="K27" s="244"/>
      <c r="L27" s="244"/>
      <c r="M27" s="122">
        <f>+K27+'12'!M27+L27</f>
        <v>0</v>
      </c>
    </row>
    <row r="28" spans="1:14" ht="13.5" thickBot="1">
      <c r="A28" s="797"/>
      <c r="B28" s="220"/>
      <c r="C28" s="221"/>
      <c r="D28" s="222"/>
      <c r="E28" s="230"/>
      <c r="F28" s="236"/>
      <c r="G28" s="237"/>
      <c r="H28" s="238"/>
      <c r="I28" s="793"/>
      <c r="J28" s="219">
        <f>+'12'!J28</f>
        <v>0</v>
      </c>
      <c r="K28" s="244"/>
      <c r="L28" s="244"/>
      <c r="M28" s="122">
        <f>+K28+'12'!M28+L28</f>
        <v>0</v>
      </c>
    </row>
    <row r="29" spans="1:14" ht="13.5" thickBot="1">
      <c r="A29" s="797"/>
      <c r="B29" s="220"/>
      <c r="C29" s="221"/>
      <c r="D29" s="222"/>
      <c r="E29" s="230"/>
      <c r="F29" s="241"/>
      <c r="G29" s="237"/>
      <c r="H29" s="238"/>
      <c r="I29" s="793"/>
      <c r="J29" s="219">
        <f>+'12'!J29</f>
        <v>0</v>
      </c>
      <c r="K29" s="244"/>
      <c r="L29" s="244"/>
      <c r="M29" s="122">
        <f>+K29+'12'!M29+L29</f>
        <v>0</v>
      </c>
    </row>
    <row r="30" spans="1:14" ht="13.5" thickBot="1">
      <c r="A30" s="797"/>
      <c r="B30" s="220"/>
      <c r="C30" s="231"/>
      <c r="D30" s="222"/>
      <c r="E30" s="230"/>
      <c r="F30" s="241"/>
      <c r="G30" s="237"/>
      <c r="H30" s="238"/>
      <c r="I30" s="793"/>
      <c r="J30" s="219">
        <f>+'12'!J30</f>
        <v>0</v>
      </c>
      <c r="K30" s="244"/>
      <c r="L30" s="244"/>
      <c r="M30" s="122">
        <f>+K30+'12'!M30+L30</f>
        <v>0</v>
      </c>
      <c r="N30" s="160"/>
    </row>
    <row r="31" spans="1:14" ht="13.5" thickBot="1">
      <c r="A31" s="797"/>
      <c r="B31" s="220"/>
      <c r="C31" s="231"/>
      <c r="D31" s="222"/>
      <c r="E31" s="230"/>
      <c r="F31" s="241"/>
      <c r="G31" s="242"/>
      <c r="H31" s="239"/>
      <c r="I31" s="794"/>
      <c r="J31" s="219">
        <f>+'12'!J31</f>
        <v>0</v>
      </c>
      <c r="K31" s="244"/>
      <c r="L31" s="244"/>
      <c r="M31" s="122">
        <f>+K31+'12'!M31+L31</f>
        <v>0</v>
      </c>
    </row>
    <row r="32" spans="1:14" ht="13.5" thickBot="1">
      <c r="A32" s="798"/>
      <c r="B32" s="170" t="s">
        <v>3</v>
      </c>
      <c r="C32" s="104">
        <f>SUM(C25:C31)</f>
        <v>18816</v>
      </c>
      <c r="D32" s="105">
        <f>SUM(D25:D31)</f>
        <v>0</v>
      </c>
      <c r="E32" s="106">
        <f>SUM(E25:E31)</f>
        <v>0</v>
      </c>
      <c r="F32" s="107">
        <f>SUM(F24:F31)</f>
        <v>15</v>
      </c>
      <c r="G32" s="176"/>
      <c r="H32" s="177"/>
      <c r="I32" s="174"/>
      <c r="J32" s="219">
        <f>+'12'!J32</f>
        <v>0</v>
      </c>
      <c r="K32" s="246"/>
      <c r="L32" s="248"/>
      <c r="M32" s="122">
        <f>+K32+'12'!M32+L32</f>
        <v>0</v>
      </c>
    </row>
    <row r="33" spans="1:15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5" ht="13.5" thickBot="1">
      <c r="A34" s="785" t="s">
        <v>60</v>
      </c>
      <c r="B34" s="786"/>
      <c r="C34" s="112">
        <f>C14+C23+C32</f>
        <v>55234</v>
      </c>
      <c r="D34" s="112">
        <f>D14+D23+D32</f>
        <v>0</v>
      </c>
      <c r="E34" s="112">
        <f>E14+E23+E32</f>
        <v>0</v>
      </c>
      <c r="F34" s="113">
        <f>F14+F23+F32</f>
        <v>38</v>
      </c>
      <c r="H34" s="183"/>
      <c r="I34" s="183"/>
      <c r="J34" s="128" t="s">
        <v>29</v>
      </c>
      <c r="K34" s="129">
        <f>SUM(K7:K32)</f>
        <v>55234</v>
      </c>
      <c r="L34" s="217">
        <f>SUM(L7:L32)</f>
        <v>0</v>
      </c>
      <c r="M34" s="125">
        <f>SUM(M7:M32)</f>
        <v>673421</v>
      </c>
      <c r="N34" s="160"/>
    </row>
    <row r="35" spans="1:15" ht="13.5" thickBot="1">
      <c r="A35" s="184"/>
      <c r="B35" s="185"/>
      <c r="C35" s="109">
        <f>C34/($C$34+$D$34+$E$34)</f>
        <v>1</v>
      </c>
      <c r="D35" s="109">
        <f>D34/($C$34+$D$34+$E$34)</f>
        <v>0</v>
      </c>
      <c r="E35" s="114">
        <f>E34/($C$34+$D$34+$E$34)</f>
        <v>0</v>
      </c>
      <c r="K35" s="160"/>
      <c r="L35" s="776" t="s">
        <v>186</v>
      </c>
      <c r="M35" s="776"/>
    </row>
    <row r="36" spans="1:15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5" ht="17.45" customHeight="1" thickBot="1">
      <c r="A37" s="787" t="s">
        <v>61</v>
      </c>
      <c r="B37" s="788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(15.5*240+17*1200)/1440*G42*3.4*1440/1000000</f>
        <v>58.537310399999988</v>
      </c>
      <c r="J37" s="130">
        <f>+I37+'12'!J37</f>
        <v>790.42316875145821</v>
      </c>
      <c r="K37" s="131" t="s">
        <v>66</v>
      </c>
      <c r="L37" s="433"/>
      <c r="M37" s="434"/>
      <c r="N37" s="154">
        <f>1.881*4</f>
        <v>7.524</v>
      </c>
      <c r="O37" s="561"/>
    </row>
    <row r="38" spans="1:15" ht="17.45" customHeight="1">
      <c r="A38" s="781" t="s">
        <v>13</v>
      </c>
      <c r="B38" s="782"/>
      <c r="C38" s="169">
        <f>SUMIF($G$7:$G$31,"Process",$F$7:$F$31)</f>
        <v>38</v>
      </c>
      <c r="D38" s="123">
        <f>+C38+'12'!D38</f>
        <v>714</v>
      </c>
      <c r="E38" s="148">
        <f t="shared" ref="E38:E51" si="0">D38/60</f>
        <v>11.9</v>
      </c>
      <c r="F38" s="375">
        <v>830</v>
      </c>
      <c r="G38" s="375">
        <f>+F38-F38*0.14</f>
        <v>713.8</v>
      </c>
      <c r="H38" s="192" t="s">
        <v>67</v>
      </c>
      <c r="I38" s="554">
        <f>17.632+18.204+18.121</f>
        <v>53.956999999999994</v>
      </c>
      <c r="J38" s="132">
        <f>+I38+'12'!J38</f>
        <v>698.46400000000006</v>
      </c>
      <c r="K38" s="133" t="s">
        <v>66</v>
      </c>
      <c r="L38" s="435"/>
      <c r="M38" s="436"/>
      <c r="N38" s="555">
        <f>+I38-N37</f>
        <v>46.432999999999993</v>
      </c>
    </row>
    <row r="39" spans="1:15" ht="17.45" customHeight="1">
      <c r="A39" s="777" t="s">
        <v>14</v>
      </c>
      <c r="B39" s="778"/>
      <c r="C39" s="169">
        <f>SUMIF($G$7:$G$31,"Cleaning",$F$7:$F$31)</f>
        <v>0</v>
      </c>
      <c r="D39" s="123">
        <f>+C39+'12'!D39</f>
        <v>0</v>
      </c>
      <c r="E39" s="148">
        <f t="shared" si="0"/>
        <v>0</v>
      </c>
      <c r="F39" s="375">
        <v>830</v>
      </c>
      <c r="G39" s="375">
        <f>+F39-F39*0.14</f>
        <v>713.8</v>
      </c>
      <c r="H39" s="192" t="s">
        <v>68</v>
      </c>
      <c r="I39" s="147"/>
      <c r="J39" s="134">
        <f>J37/G4</f>
        <v>60.801782211650632</v>
      </c>
      <c r="K39" s="135" t="s">
        <v>66</v>
      </c>
      <c r="L39" s="435"/>
      <c r="M39" s="436"/>
    </row>
    <row r="40" spans="1:15" ht="17.45" customHeight="1">
      <c r="A40" s="777" t="s">
        <v>69</v>
      </c>
      <c r="B40" s="778"/>
      <c r="C40" s="169">
        <f>SUMIF($G$7:$G$31,"Mechanical",$F$7:$F$31)</f>
        <v>0</v>
      </c>
      <c r="D40" s="123">
        <f>+C40+'12'!D40</f>
        <v>82</v>
      </c>
      <c r="E40" s="148">
        <f t="shared" si="0"/>
        <v>1.3666666666666667</v>
      </c>
      <c r="F40" s="375">
        <v>830</v>
      </c>
      <c r="G40" s="375">
        <f>+F40-F40*0.14</f>
        <v>713.8</v>
      </c>
      <c r="H40" s="192" t="s">
        <v>70</v>
      </c>
      <c r="I40" s="123">
        <f>(K34+L34)/1000</f>
        <v>55.234000000000002</v>
      </c>
      <c r="J40" s="136">
        <f>+I40+'12'!J40</f>
        <v>673.42100000000005</v>
      </c>
      <c r="K40" s="135" t="s">
        <v>66</v>
      </c>
      <c r="L40" s="435"/>
      <c r="M40" s="436"/>
    </row>
    <row r="41" spans="1:15" ht="17.45" customHeight="1">
      <c r="A41" s="777" t="s">
        <v>71</v>
      </c>
      <c r="B41" s="778"/>
      <c r="C41" s="169">
        <f>SUMIF($G$7:$G$31,"Electrical",$F$7:$F$31)</f>
        <v>0</v>
      </c>
      <c r="D41" s="123">
        <f>+C41+'12'!D41</f>
        <v>0</v>
      </c>
      <c r="E41" s="148">
        <f t="shared" si="0"/>
        <v>0</v>
      </c>
      <c r="F41" s="375"/>
      <c r="G41" s="375"/>
      <c r="H41" s="192" t="s">
        <v>72</v>
      </c>
      <c r="I41" s="147"/>
      <c r="J41" s="134">
        <f>J40/G4</f>
        <v>51.801615384615388</v>
      </c>
      <c r="K41" s="135" t="s">
        <v>66</v>
      </c>
      <c r="L41" s="435"/>
      <c r="M41" s="436"/>
    </row>
    <row r="42" spans="1:15" ht="17.45" customHeight="1">
      <c r="A42" s="777" t="s">
        <v>17</v>
      </c>
      <c r="B42" s="778"/>
      <c r="C42" s="169">
        <f>SUMIF($G$7:$G$31,"Instrument",$F$7:$F$31)</f>
        <v>0</v>
      </c>
      <c r="D42" s="123">
        <f>+C42+'12'!D42</f>
        <v>0</v>
      </c>
      <c r="E42" s="148">
        <f t="shared" si="0"/>
        <v>0</v>
      </c>
      <c r="F42" s="375">
        <f>+(F38*480+F39*480+F40*480)/1440</f>
        <v>830</v>
      </c>
      <c r="G42" s="375">
        <f>+(G38*480+G39*480+G40*480)/1440</f>
        <v>713.8</v>
      </c>
      <c r="H42" s="192" t="s">
        <v>73</v>
      </c>
      <c r="I42" s="251" t="s">
        <v>465</v>
      </c>
      <c r="J42" s="137"/>
      <c r="K42" s="135" t="s">
        <v>74</v>
      </c>
      <c r="L42" s="435"/>
      <c r="M42" s="436"/>
    </row>
    <row r="43" spans="1:15" ht="17.45" customHeight="1">
      <c r="A43" s="777" t="s">
        <v>75</v>
      </c>
      <c r="B43" s="778"/>
      <c r="C43" s="169">
        <f>SUMIF($G$7:$G$31,"Water",$F$7:$F$31)</f>
        <v>0</v>
      </c>
      <c r="D43" s="123">
        <f>+C43+'12'!D43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+Report1!AH21</f>
        <v>114.81100000000001</v>
      </c>
      <c r="J43" s="138">
        <f>+I43+'12'!J43</f>
        <v>1496.6010000000001</v>
      </c>
      <c r="K43" s="135" t="s">
        <v>66</v>
      </c>
      <c r="L43" s="437">
        <f>+Report1!AN21</f>
        <v>16.2</v>
      </c>
      <c r="M43" s="438">
        <f>+L43+'12'!M43</f>
        <v>200.69999999999996</v>
      </c>
    </row>
    <row r="44" spans="1:15" ht="17.45" customHeight="1">
      <c r="A44" s="777" t="s">
        <v>18</v>
      </c>
      <c r="B44" s="778"/>
      <c r="C44" s="169">
        <f>SUMIF($G$7:$G$31,"PLN",$F$7:$F$31)</f>
        <v>0</v>
      </c>
      <c r="D44" s="123">
        <f>+C44+'12'!D44</f>
        <v>0</v>
      </c>
      <c r="E44" s="148">
        <f t="shared" si="0"/>
        <v>0</v>
      </c>
      <c r="F44" s="375"/>
      <c r="G44" s="376"/>
      <c r="H44" s="193" t="s">
        <v>77</v>
      </c>
      <c r="I44" s="123">
        <f>I43/I38</f>
        <v>2.1278240080063759</v>
      </c>
      <c r="J44" s="139">
        <f>J43/J38</f>
        <v>2.1427031314427087</v>
      </c>
      <c r="K44" s="135" t="s">
        <v>66</v>
      </c>
      <c r="L44" s="439">
        <f>+L43/I38</f>
        <v>0.30023907926682358</v>
      </c>
      <c r="M44" s="440">
        <f>+M43/J38</f>
        <v>0.28734480230906667</v>
      </c>
    </row>
    <row r="45" spans="1:15" ht="17.45" customHeight="1">
      <c r="A45" s="777" t="s">
        <v>19</v>
      </c>
      <c r="B45" s="778"/>
      <c r="C45" s="169">
        <f>SUMIF($G$7:$G$31,"Boiler",$F$7:$F$31)</f>
        <v>0</v>
      </c>
      <c r="D45" s="123">
        <f>+C45+'12'!D45</f>
        <v>0</v>
      </c>
      <c r="E45" s="148">
        <f t="shared" si="0"/>
        <v>0</v>
      </c>
      <c r="F45" s="375"/>
      <c r="G45" s="378"/>
      <c r="H45" s="193" t="s">
        <v>78</v>
      </c>
      <c r="I45" s="123">
        <f>I43/I40</f>
        <v>2.078629105261252</v>
      </c>
      <c r="J45" s="139">
        <f>J43/J40</f>
        <v>2.2223854022966316</v>
      </c>
      <c r="K45" s="135" t="s">
        <v>66</v>
      </c>
      <c r="L45" s="439">
        <f>+L43/I40</f>
        <v>0.29329760654669224</v>
      </c>
      <c r="M45" s="440">
        <f>+M43/J40</f>
        <v>0.29803050394923819</v>
      </c>
    </row>
    <row r="46" spans="1:15" ht="17.45" customHeight="1">
      <c r="A46" s="777" t="s">
        <v>79</v>
      </c>
      <c r="B46" s="778"/>
      <c r="C46" s="169">
        <f>SUMIF($G$7:$G$31,"Gas",$F$7:$F$31)</f>
        <v>0</v>
      </c>
      <c r="D46" s="123">
        <f>+C46+'12'!D46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+SUMIF(Listrik!AC20,"&gt;0")</f>
        <v>41823.78999999995</v>
      </c>
      <c r="J46" s="140">
        <f>+I46+'12'!J46</f>
        <v>477732.25999999908</v>
      </c>
      <c r="K46" s="135" t="s">
        <v>81</v>
      </c>
      <c r="L46" s="439">
        <f>+Listrik!AF20</f>
        <v>24561</v>
      </c>
      <c r="M46" s="441">
        <f>+L46+'12'!M46</f>
        <v>317069</v>
      </c>
    </row>
    <row r="47" spans="1:15" ht="17.45" customHeight="1">
      <c r="A47" s="777" t="s">
        <v>82</v>
      </c>
      <c r="B47" s="778"/>
      <c r="C47" s="169">
        <f>SUMIF($G$7:$G$31,"Gas",$F$7:$F$31)</f>
        <v>0</v>
      </c>
      <c r="D47" s="123">
        <f>+C47+'12'!D47</f>
        <v>0</v>
      </c>
      <c r="E47" s="148">
        <f t="shared" si="0"/>
        <v>0</v>
      </c>
      <c r="F47" s="375"/>
      <c r="G47" s="376"/>
      <c r="H47" s="193" t="s">
        <v>83</v>
      </c>
      <c r="I47" s="123">
        <f>I46/I38</f>
        <v>775.13186426228208</v>
      </c>
      <c r="J47" s="140">
        <f>J46/J38</f>
        <v>683.97549480001692</v>
      </c>
      <c r="K47" s="135" t="s">
        <v>25</v>
      </c>
      <c r="L47" s="439">
        <f>+L46/I38</f>
        <v>455.19580406620094</v>
      </c>
      <c r="M47" s="440">
        <f>+M46/J38</f>
        <v>453.95181426673383</v>
      </c>
    </row>
    <row r="48" spans="1:15" ht="17.45" customHeight="1">
      <c r="A48" s="777" t="s">
        <v>15</v>
      </c>
      <c r="B48" s="778"/>
      <c r="C48" s="169">
        <f>SUMIF($G$7:$G$31,"Start Up",$F$7:$F$31)</f>
        <v>0</v>
      </c>
      <c r="D48" s="123">
        <f>+C48+'12'!D48</f>
        <v>0</v>
      </c>
      <c r="E48" s="148">
        <f t="shared" si="0"/>
        <v>0</v>
      </c>
      <c r="F48" s="375"/>
      <c r="G48" s="376"/>
      <c r="H48" s="193" t="s">
        <v>84</v>
      </c>
      <c r="I48" s="123">
        <f>I46/I40</f>
        <v>757.21095701922638</v>
      </c>
      <c r="J48" s="140">
        <f>J46/J40</f>
        <v>709.41099252918912</v>
      </c>
      <c r="K48" s="135" t="s">
        <v>25</v>
      </c>
      <c r="L48" s="439">
        <f>+L46/I38</f>
        <v>455.19580406620094</v>
      </c>
      <c r="M48" s="440">
        <f>+M46/J40</f>
        <v>470.83325289826121</v>
      </c>
    </row>
    <row r="49" spans="1:13" ht="17.45" customHeight="1">
      <c r="A49" s="777" t="s">
        <v>21</v>
      </c>
      <c r="B49" s="778"/>
      <c r="C49" s="169">
        <f>SUMIF($G$7:$G$31,"Others",$F$7:$F$31)</f>
        <v>0</v>
      </c>
      <c r="D49" s="123">
        <f>+C49+'12'!D49</f>
        <v>205</v>
      </c>
      <c r="E49" s="148">
        <f t="shared" si="0"/>
        <v>3.4166666666666665</v>
      </c>
      <c r="F49" s="190"/>
      <c r="H49" s="193" t="s">
        <v>85</v>
      </c>
      <c r="I49" s="123">
        <f>+Report1!AB21</f>
        <v>0</v>
      </c>
      <c r="J49" s="140">
        <f>+I49+'12'!J49</f>
        <v>0</v>
      </c>
      <c r="K49" s="135" t="s">
        <v>86</v>
      </c>
      <c r="L49" s="435"/>
      <c r="M49" s="436"/>
    </row>
    <row r="50" spans="1:13" ht="17.45" customHeight="1">
      <c r="A50" s="777" t="s">
        <v>20</v>
      </c>
      <c r="B50" s="778"/>
      <c r="C50" s="169">
        <f>SUMIF($G$7:$G$31,"Steam",$F$7:$F$31)</f>
        <v>0</v>
      </c>
      <c r="D50" s="123">
        <f>+C50+'12'!D50</f>
        <v>0</v>
      </c>
      <c r="E50" s="148">
        <f t="shared" si="0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5"/>
      <c r="M50" s="436"/>
    </row>
    <row r="51" spans="1:13" ht="17.45" customHeight="1" thickBot="1">
      <c r="A51" s="779" t="s">
        <v>88</v>
      </c>
      <c r="B51" s="780"/>
      <c r="C51" s="169">
        <f>SUMIF($G$7:$G$31,"Planned shut",$F$7:$F$31)</f>
        <v>0</v>
      </c>
      <c r="D51" s="123">
        <f>+C51+'12'!D51</f>
        <v>0</v>
      </c>
      <c r="E51" s="148">
        <f t="shared" si="0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5"/>
      <c r="M51" s="436"/>
    </row>
    <row r="52" spans="1:13" ht="13.5" thickBot="1">
      <c r="A52" s="781" t="s">
        <v>29</v>
      </c>
      <c r="B52" s="782"/>
      <c r="C52" s="149">
        <f>SUM(C38:C51)</f>
        <v>38</v>
      </c>
      <c r="D52" s="149">
        <f>SUM(D38:D51)</f>
        <v>1001</v>
      </c>
      <c r="E52" s="150">
        <f>SUM(E38:E51)</f>
        <v>16.683333333333334</v>
      </c>
      <c r="F52" s="190"/>
      <c r="H52" s="196"/>
      <c r="I52" s="197"/>
      <c r="J52" s="143"/>
      <c r="K52" s="144"/>
      <c r="L52" s="442"/>
      <c r="M52" s="443"/>
    </row>
    <row r="53" spans="1:13" ht="13.5" thickBot="1">
      <c r="A53" s="783"/>
      <c r="B53" s="784"/>
      <c r="C53" s="151">
        <f>C52/(24*60)</f>
        <v>2.6388888888888889E-2</v>
      </c>
      <c r="D53" s="151">
        <f>D52/(24*60*G4)</f>
        <v>5.347222222222222E-2</v>
      </c>
      <c r="E53" s="152">
        <f>E52/(G4*24)</f>
        <v>5.347222222222222E-2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+D34+'12'!J56</f>
        <v>9510</v>
      </c>
      <c r="K56" s="206">
        <f>J56/(J40+J56/1000)/1000</f>
        <v>1.3925272099231108E-2</v>
      </c>
    </row>
    <row r="57" spans="1:13">
      <c r="A57" s="181"/>
      <c r="I57" s="204" t="s">
        <v>92</v>
      </c>
      <c r="J57" s="205">
        <f>+E34+'12'!J57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  <c r="J58" s="154">
        <v>325</v>
      </c>
    </row>
    <row r="59" spans="1:13">
      <c r="A59" s="210"/>
      <c r="B59" s="181"/>
      <c r="C59" s="181"/>
      <c r="D59" s="181"/>
      <c r="E59" s="181"/>
      <c r="F59" s="194"/>
      <c r="G59" s="181"/>
      <c r="H59" s="209"/>
      <c r="J59" s="160">
        <f>+J56+J58</f>
        <v>9835</v>
      </c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I7:I13"/>
    <mergeCell ref="A15:A23"/>
    <mergeCell ref="I15:I22"/>
    <mergeCell ref="A46:B46"/>
    <mergeCell ref="A47:B47"/>
    <mergeCell ref="A44:B44"/>
    <mergeCell ref="A45:B45"/>
    <mergeCell ref="A7:A14"/>
    <mergeCell ref="A40:B40"/>
    <mergeCell ref="I24:I31"/>
    <mergeCell ref="A41:B41"/>
    <mergeCell ref="A42:B42"/>
    <mergeCell ref="A39:B39"/>
    <mergeCell ref="A43:B43"/>
    <mergeCell ref="A53:B53"/>
    <mergeCell ref="A48:B48"/>
    <mergeCell ref="A49:B49"/>
    <mergeCell ref="A50:B50"/>
    <mergeCell ref="A51:B51"/>
    <mergeCell ref="A52:B52"/>
    <mergeCell ref="L35:M35"/>
    <mergeCell ref="A24:A32"/>
    <mergeCell ref="A34:B34"/>
    <mergeCell ref="A37:B37"/>
    <mergeCell ref="A38:B38"/>
  </mergeCells>
  <phoneticPr fontId="30" type="noConversion"/>
  <printOptions horizontalCentered="1"/>
  <pageMargins left="0.17" right="0.16" top="0.17" bottom="0.16" header="0.17" footer="0"/>
  <pageSetup paperSize="9" scale="62" firstPageNumber="4294963191" fitToWidth="20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O61"/>
  <sheetViews>
    <sheetView zoomScale="80" zoomScaleNormal="80" workbookViewId="0">
      <selection activeCell="J18" sqref="J18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0.28515625" style="154" bestFit="1" customWidth="1"/>
    <col min="11" max="11" width="14" style="154" bestFit="1" customWidth="1"/>
    <col min="12" max="12" width="12.140625" style="154" customWidth="1"/>
    <col min="13" max="13" width="15" style="154" bestFit="1" customWidth="1"/>
    <col min="14" max="16384" width="9.140625" style="154"/>
  </cols>
  <sheetData>
    <row r="1" spans="1:15" ht="15.75">
      <c r="A1" s="153"/>
    </row>
    <row r="2" spans="1:15" ht="15.75">
      <c r="A2" s="153" t="s">
        <v>175</v>
      </c>
    </row>
    <row r="3" spans="1:15" ht="15">
      <c r="A3" s="155"/>
    </row>
    <row r="4" spans="1:15" ht="20.25">
      <c r="A4" s="156" t="s">
        <v>4</v>
      </c>
      <c r="B4" s="157"/>
      <c r="F4" s="158" t="s">
        <v>31</v>
      </c>
      <c r="G4" s="159">
        <v>12</v>
      </c>
      <c r="H4" s="159" t="str">
        <f>+'1'!H4</f>
        <v>.06.24</v>
      </c>
    </row>
    <row r="5" spans="1:15" ht="13.5" thickBot="1">
      <c r="C5" s="160"/>
      <c r="D5" s="160"/>
    </row>
    <row r="6" spans="1:15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378+347+316</f>
        <v>1041</v>
      </c>
    </row>
    <row r="7" spans="1:15" ht="13.5" customHeight="1" thickBot="1">
      <c r="A7" s="789" t="s">
        <v>518</v>
      </c>
      <c r="B7" s="220" t="s">
        <v>479</v>
      </c>
      <c r="C7" s="221">
        <v>16462</v>
      </c>
      <c r="D7" s="222"/>
      <c r="E7" s="223"/>
      <c r="F7" s="233">
        <v>2</v>
      </c>
      <c r="G7" s="234" t="s">
        <v>13</v>
      </c>
      <c r="H7" s="235" t="s">
        <v>517</v>
      </c>
      <c r="I7" s="792" t="s">
        <v>465</v>
      </c>
      <c r="J7" s="219" t="str">
        <f>+'11'!J7</f>
        <v>TW 35,5 RC HW</v>
      </c>
      <c r="K7" s="243"/>
      <c r="L7" s="247"/>
      <c r="M7" s="122">
        <f>+K7+'11'!M7+L7</f>
        <v>65500</v>
      </c>
    </row>
    <row r="8" spans="1:15" ht="13.5" thickBot="1">
      <c r="A8" s="790"/>
      <c r="B8" s="220"/>
      <c r="C8" s="221"/>
      <c r="D8" s="222"/>
      <c r="E8" s="224"/>
      <c r="F8" s="236">
        <v>10</v>
      </c>
      <c r="G8" s="577" t="s">
        <v>13</v>
      </c>
      <c r="H8" s="235" t="s">
        <v>488</v>
      </c>
      <c r="I8" s="793"/>
      <c r="J8" s="219" t="str">
        <f>+'11'!J8</f>
        <v>TW 34 RC HW</v>
      </c>
      <c r="K8" s="244"/>
      <c r="L8" s="244"/>
      <c r="M8" s="122">
        <f>+K8+'11'!M8+L8</f>
        <v>23452</v>
      </c>
      <c r="N8" s="154">
        <v>830</v>
      </c>
      <c r="O8" s="154">
        <f>+N8-N8*0.14</f>
        <v>713.8</v>
      </c>
    </row>
    <row r="9" spans="1:15" ht="13.5" thickBot="1">
      <c r="A9" s="790"/>
      <c r="B9" s="220"/>
      <c r="C9" s="221"/>
      <c r="D9" s="222"/>
      <c r="E9" s="225"/>
      <c r="F9" s="233">
        <v>8</v>
      </c>
      <c r="G9" s="577" t="s">
        <v>13</v>
      </c>
      <c r="H9" s="238" t="s">
        <v>226</v>
      </c>
      <c r="I9" s="793"/>
      <c r="J9" s="219" t="str">
        <f>+'11'!J9</f>
        <v>KTW 17 RC HW</v>
      </c>
      <c r="K9" s="244"/>
      <c r="L9" s="244"/>
      <c r="M9" s="122">
        <f>+K9+'11'!M9+L9</f>
        <v>17635</v>
      </c>
    </row>
    <row r="10" spans="1:15" ht="13.5" thickBot="1">
      <c r="A10" s="790"/>
      <c r="B10" s="220"/>
      <c r="C10" s="221"/>
      <c r="D10" s="222"/>
      <c r="E10" s="224"/>
      <c r="F10" s="233"/>
      <c r="G10" s="577"/>
      <c r="H10" s="238" t="s">
        <v>551</v>
      </c>
      <c r="I10" s="793"/>
      <c r="J10" s="219" t="str">
        <f>+'11'!J10</f>
        <v>TW 31,5 RC HW</v>
      </c>
      <c r="K10" s="244"/>
      <c r="L10" s="244"/>
      <c r="M10" s="122">
        <f>+K10+'11'!M10+L10</f>
        <v>33149</v>
      </c>
    </row>
    <row r="11" spans="1:15" ht="13.5" thickBot="1">
      <c r="A11" s="790"/>
      <c r="B11" s="220"/>
      <c r="C11" s="221"/>
      <c r="D11" s="222"/>
      <c r="E11" s="224"/>
      <c r="F11" s="233"/>
      <c r="G11" s="237"/>
      <c r="H11" s="238"/>
      <c r="I11" s="793"/>
      <c r="J11" s="219" t="str">
        <f>+'11'!J11</f>
        <v>N 18 RC BR</v>
      </c>
      <c r="K11" s="244"/>
      <c r="L11" s="244"/>
      <c r="M11" s="122">
        <f>+K11+'11'!M11+L11</f>
        <v>18436</v>
      </c>
    </row>
    <row r="12" spans="1:15" ht="13.5" thickBot="1">
      <c r="A12" s="790"/>
      <c r="B12" s="220"/>
      <c r="C12" s="221"/>
      <c r="D12" s="222"/>
      <c r="E12" s="224"/>
      <c r="F12" s="233"/>
      <c r="G12" s="237"/>
      <c r="H12" s="238"/>
      <c r="I12" s="793"/>
      <c r="J12" s="219" t="str">
        <f>+'11'!J12</f>
        <v>N 15,5 RC BR</v>
      </c>
      <c r="K12" s="244">
        <f>+C34</f>
        <v>45804</v>
      </c>
      <c r="L12" s="244"/>
      <c r="M12" s="122">
        <f>+K12+'11'!M12+L12</f>
        <v>238481</v>
      </c>
    </row>
    <row r="13" spans="1:15" ht="13.5" thickBot="1">
      <c r="A13" s="790"/>
      <c r="B13" s="220"/>
      <c r="C13" s="221"/>
      <c r="D13" s="221"/>
      <c r="E13" s="224"/>
      <c r="F13" s="233"/>
      <c r="G13" s="237"/>
      <c r="H13" s="238"/>
      <c r="I13" s="794"/>
      <c r="J13" s="219" t="str">
        <f>+'11'!J13</f>
        <v>N 16 RC BR</v>
      </c>
      <c r="K13" s="244"/>
      <c r="L13" s="244"/>
      <c r="M13" s="122">
        <f>+K13+'11'!M13+L13</f>
        <v>19427</v>
      </c>
    </row>
    <row r="14" spans="1:15" ht="13.5" thickBot="1">
      <c r="A14" s="791"/>
      <c r="B14" s="170" t="s">
        <v>3</v>
      </c>
      <c r="C14" s="104">
        <f>SUM(C7:C13)</f>
        <v>16462</v>
      </c>
      <c r="D14" s="116">
        <f>SUM(D7:D13)</f>
        <v>0</v>
      </c>
      <c r="E14" s="117">
        <f>SUM(E5:E13)</f>
        <v>0</v>
      </c>
      <c r="F14" s="107">
        <f>SUM(F6:F13)</f>
        <v>20</v>
      </c>
      <c r="G14" s="164"/>
      <c r="H14" s="171"/>
      <c r="I14" s="172"/>
      <c r="J14" s="219" t="str">
        <f>+'11'!J14</f>
        <v>N 16,5 RC BR</v>
      </c>
      <c r="K14" s="244"/>
      <c r="L14" s="244"/>
      <c r="M14" s="122">
        <f>+K14+'11'!M14+L14</f>
        <v>7890</v>
      </c>
    </row>
    <row r="15" spans="1:15" ht="13.5" customHeight="1" thickBot="1">
      <c r="A15" s="789" t="s">
        <v>417</v>
      </c>
      <c r="B15" s="170"/>
      <c r="C15" s="118">
        <f>C14/($C$23+$D$23+$E$23)</f>
        <v>0.9882932100618359</v>
      </c>
      <c r="D15" s="119">
        <f>D14/($C$23+$D$23+$E$23)</f>
        <v>0</v>
      </c>
      <c r="E15" s="120">
        <f>E14/($C$23+$D$23+$E$23)</f>
        <v>0</v>
      </c>
      <c r="F15" s="233">
        <v>3</v>
      </c>
      <c r="G15" s="234" t="s">
        <v>13</v>
      </c>
      <c r="H15" s="235" t="s">
        <v>467</v>
      </c>
      <c r="I15" s="792" t="s">
        <v>465</v>
      </c>
      <c r="J15" s="219" t="str">
        <f>+'11'!J15</f>
        <v>N 17 RC BR</v>
      </c>
      <c r="K15" s="244"/>
      <c r="L15" s="244"/>
      <c r="M15" s="122">
        <f>+K15+'11'!M15+L15</f>
        <v>62085</v>
      </c>
    </row>
    <row r="16" spans="1:15" ht="13.5" thickBot="1">
      <c r="A16" s="795"/>
      <c r="B16" s="220" t="s">
        <v>479</v>
      </c>
      <c r="C16" s="227">
        <v>16515</v>
      </c>
      <c r="D16" s="228">
        <v>142</v>
      </c>
      <c r="E16" s="229"/>
      <c r="F16" s="236">
        <v>8</v>
      </c>
      <c r="G16" s="577" t="s">
        <v>13</v>
      </c>
      <c r="H16" s="235" t="s">
        <v>472</v>
      </c>
      <c r="I16" s="793"/>
      <c r="J16" s="219" t="str">
        <f>+'11'!J16</f>
        <v>N 19 RC BR</v>
      </c>
      <c r="K16" s="244"/>
      <c r="L16" s="244"/>
      <c r="M16" s="122">
        <f>+K16+'11'!M16+L16</f>
        <v>82460</v>
      </c>
    </row>
    <row r="17" spans="1:14" ht="13.5" thickBot="1">
      <c r="A17" s="795"/>
      <c r="B17" s="220"/>
      <c r="C17" s="221"/>
      <c r="D17" s="222"/>
      <c r="E17" s="230"/>
      <c r="F17" s="233">
        <v>8</v>
      </c>
      <c r="G17" s="577" t="s">
        <v>13</v>
      </c>
      <c r="H17" s="238" t="s">
        <v>226</v>
      </c>
      <c r="I17" s="793"/>
      <c r="J17" s="219" t="str">
        <f>+'11'!J17</f>
        <v>N 20 RC BR</v>
      </c>
      <c r="K17" s="244"/>
      <c r="L17" s="244"/>
      <c r="M17" s="122">
        <f>+K17+'11'!M17+L17</f>
        <v>49672</v>
      </c>
    </row>
    <row r="18" spans="1:14" ht="13.5" thickBot="1">
      <c r="A18" s="795"/>
      <c r="B18" s="220"/>
      <c r="C18" s="221"/>
      <c r="D18" s="222"/>
      <c r="E18" s="230"/>
      <c r="F18" s="233"/>
      <c r="G18" s="577"/>
      <c r="H18" s="238" t="s">
        <v>551</v>
      </c>
      <c r="I18" s="793"/>
      <c r="J18" s="219">
        <f>+'11'!J18</f>
        <v>0</v>
      </c>
      <c r="K18" s="244"/>
      <c r="L18" s="244"/>
      <c r="M18" s="122">
        <f>+K18+'11'!M18+L18</f>
        <v>0</v>
      </c>
    </row>
    <row r="19" spans="1:14" ht="13.5" thickBot="1">
      <c r="A19" s="795"/>
      <c r="B19" s="220"/>
      <c r="C19" s="221"/>
      <c r="D19" s="222"/>
      <c r="E19" s="230"/>
      <c r="F19" s="240"/>
      <c r="G19" s="237"/>
      <c r="H19" s="238"/>
      <c r="I19" s="793"/>
      <c r="J19" s="219">
        <f>+'11'!J19</f>
        <v>0</v>
      </c>
      <c r="K19" s="244"/>
      <c r="L19" s="244"/>
      <c r="M19" s="122">
        <f>+K19+'11'!M19+L19</f>
        <v>0</v>
      </c>
    </row>
    <row r="20" spans="1:14" ht="13.5" thickBot="1">
      <c r="A20" s="795"/>
      <c r="B20" s="220"/>
      <c r="C20" s="221"/>
      <c r="D20" s="222"/>
      <c r="E20" s="230"/>
      <c r="F20" s="233"/>
      <c r="G20" s="237"/>
      <c r="H20" s="238"/>
      <c r="I20" s="793"/>
      <c r="J20" s="219">
        <f>+'11'!J20</f>
        <v>0</v>
      </c>
      <c r="K20" s="244"/>
      <c r="L20" s="244"/>
      <c r="M20" s="122">
        <f>+K20+'11'!M20+L20</f>
        <v>0</v>
      </c>
    </row>
    <row r="21" spans="1:14" ht="13.5" thickBot="1">
      <c r="A21" s="795"/>
      <c r="B21" s="220"/>
      <c r="C21" s="221"/>
      <c r="D21" s="222"/>
      <c r="E21" s="230"/>
      <c r="F21" s="236"/>
      <c r="G21" s="237"/>
      <c r="H21" s="238"/>
      <c r="I21" s="793"/>
      <c r="J21" s="219">
        <f>+'11'!J21</f>
        <v>0</v>
      </c>
      <c r="K21" s="244"/>
      <c r="L21" s="244"/>
      <c r="M21" s="122">
        <f>+K21+'11'!M21+L21</f>
        <v>0</v>
      </c>
    </row>
    <row r="22" spans="1:14" ht="13.5" thickBot="1">
      <c r="A22" s="795"/>
      <c r="B22" s="220"/>
      <c r="C22" s="221"/>
      <c r="D22" s="222"/>
      <c r="E22" s="230"/>
      <c r="F22" s="241"/>
      <c r="G22" s="237"/>
      <c r="H22" s="238"/>
      <c r="I22" s="794"/>
      <c r="J22" s="219">
        <f>+'11'!J22</f>
        <v>0</v>
      </c>
      <c r="K22" s="244"/>
      <c r="L22" s="244"/>
      <c r="M22" s="122">
        <f>+K22+'11'!M22+L22</f>
        <v>0</v>
      </c>
    </row>
    <row r="23" spans="1:14" ht="13.5" thickBot="1">
      <c r="A23" s="796"/>
      <c r="B23" s="170" t="s">
        <v>3</v>
      </c>
      <c r="C23" s="105">
        <f>SUM(C16:C22)</f>
        <v>16515</v>
      </c>
      <c r="D23" s="116">
        <f>SUM(D16:D22)</f>
        <v>142</v>
      </c>
      <c r="E23" s="117">
        <f>SUM(E18:E22)</f>
        <v>0</v>
      </c>
      <c r="F23" s="107">
        <f>SUM(F15:F22)</f>
        <v>19</v>
      </c>
      <c r="G23" s="164"/>
      <c r="H23" s="171"/>
      <c r="I23" s="174"/>
      <c r="J23" s="219">
        <f>+'11'!J23</f>
        <v>0</v>
      </c>
      <c r="K23" s="244"/>
      <c r="L23" s="244"/>
      <c r="M23" s="122">
        <f>+K23+'11'!M23+L23</f>
        <v>0</v>
      </c>
    </row>
    <row r="24" spans="1:14" ht="13.5" customHeight="1" thickBot="1">
      <c r="A24" s="789" t="s">
        <v>418</v>
      </c>
      <c r="B24" s="175"/>
      <c r="C24" s="118">
        <f>C23/($C$23+$D$23+$E$23)</f>
        <v>0.99147505553220872</v>
      </c>
      <c r="D24" s="119">
        <f>D23/($C$23+$D$23+$E$23)</f>
        <v>8.5249444677913191E-3</v>
      </c>
      <c r="E24" s="120">
        <f>E23/($C$23+$D$23+$E$23)</f>
        <v>0</v>
      </c>
      <c r="F24" s="233">
        <v>8</v>
      </c>
      <c r="G24" s="234" t="s">
        <v>13</v>
      </c>
      <c r="H24" s="235" t="s">
        <v>467</v>
      </c>
      <c r="I24" s="792" t="s">
        <v>465</v>
      </c>
      <c r="J24" s="219">
        <f>+'11'!J24</f>
        <v>0</v>
      </c>
      <c r="K24" s="244"/>
      <c r="L24" s="244"/>
      <c r="M24" s="122">
        <f>+K24+'11'!M24+L24</f>
        <v>0</v>
      </c>
    </row>
    <row r="25" spans="1:14" ht="13.5" thickBot="1">
      <c r="A25" s="797"/>
      <c r="B25" s="220" t="s">
        <v>479</v>
      </c>
      <c r="C25" s="231">
        <v>12827</v>
      </c>
      <c r="D25" s="222"/>
      <c r="E25" s="230"/>
      <c r="F25" s="236">
        <v>10</v>
      </c>
      <c r="G25" s="577" t="s">
        <v>13</v>
      </c>
      <c r="H25" s="235" t="s">
        <v>472</v>
      </c>
      <c r="I25" s="793"/>
      <c r="J25" s="219">
        <f>+'11'!J25</f>
        <v>0</v>
      </c>
      <c r="K25" s="244"/>
      <c r="L25" s="244"/>
      <c r="M25" s="122">
        <f>+K25+'11'!M25+L25</f>
        <v>0</v>
      </c>
    </row>
    <row r="26" spans="1:14" ht="13.5" thickBot="1">
      <c r="A26" s="797"/>
      <c r="B26" s="220"/>
      <c r="C26" s="231"/>
      <c r="D26" s="222"/>
      <c r="E26" s="232"/>
      <c r="F26" s="233">
        <v>8</v>
      </c>
      <c r="G26" s="577" t="s">
        <v>13</v>
      </c>
      <c r="H26" s="238" t="s">
        <v>226</v>
      </c>
      <c r="I26" s="793"/>
      <c r="J26" s="219">
        <f>+'11'!J26</f>
        <v>0</v>
      </c>
      <c r="K26" s="244"/>
      <c r="L26" s="244"/>
      <c r="M26" s="122">
        <f>+K26+'11'!M26+L26</f>
        <v>0</v>
      </c>
    </row>
    <row r="27" spans="1:14" ht="13.5" thickBot="1">
      <c r="A27" s="797"/>
      <c r="B27" s="220"/>
      <c r="C27" s="221"/>
      <c r="D27" s="222"/>
      <c r="E27" s="230"/>
      <c r="F27" s="233"/>
      <c r="G27" s="577"/>
      <c r="H27" s="238" t="s">
        <v>551</v>
      </c>
      <c r="I27" s="793"/>
      <c r="J27" s="219">
        <f>+'11'!J27</f>
        <v>0</v>
      </c>
      <c r="K27" s="244"/>
      <c r="L27" s="244"/>
      <c r="M27" s="122">
        <f>+K27+'11'!M27+L27</f>
        <v>0</v>
      </c>
    </row>
    <row r="28" spans="1:14" ht="13.5" thickBot="1">
      <c r="A28" s="797"/>
      <c r="B28" s="220"/>
      <c r="C28" s="221"/>
      <c r="D28" s="222"/>
      <c r="E28" s="230"/>
      <c r="F28" s="236"/>
      <c r="G28" s="237"/>
      <c r="H28" s="238"/>
      <c r="I28" s="793"/>
      <c r="J28" s="219">
        <f>+'11'!J28</f>
        <v>0</v>
      </c>
      <c r="K28" s="244"/>
      <c r="L28" s="244"/>
      <c r="M28" s="122">
        <f>+K28+'11'!M28+L28</f>
        <v>0</v>
      </c>
    </row>
    <row r="29" spans="1:14" ht="13.5" thickBot="1">
      <c r="A29" s="797"/>
      <c r="B29" s="220"/>
      <c r="C29" s="221"/>
      <c r="D29" s="222"/>
      <c r="E29" s="230"/>
      <c r="F29" s="241"/>
      <c r="G29" s="237"/>
      <c r="H29" s="238"/>
      <c r="I29" s="793"/>
      <c r="J29" s="219">
        <f>+'11'!J29</f>
        <v>0</v>
      </c>
      <c r="K29" s="244"/>
      <c r="L29" s="244"/>
      <c r="M29" s="122">
        <f>+K29+'11'!M29+L29</f>
        <v>0</v>
      </c>
    </row>
    <row r="30" spans="1:14" ht="13.5" thickBot="1">
      <c r="A30" s="797"/>
      <c r="B30" s="220"/>
      <c r="C30" s="231"/>
      <c r="D30" s="222"/>
      <c r="E30" s="230"/>
      <c r="F30" s="241"/>
      <c r="G30" s="237"/>
      <c r="H30" s="238"/>
      <c r="I30" s="793"/>
      <c r="J30" s="219">
        <f>+'11'!J30</f>
        <v>0</v>
      </c>
      <c r="K30" s="244"/>
      <c r="L30" s="244"/>
      <c r="M30" s="122">
        <f>+K30+'11'!M30+L30</f>
        <v>0</v>
      </c>
      <c r="N30" s="160"/>
    </row>
    <row r="31" spans="1:14" ht="13.5" thickBot="1">
      <c r="A31" s="797"/>
      <c r="B31" s="220"/>
      <c r="C31" s="231"/>
      <c r="D31" s="222"/>
      <c r="E31" s="230"/>
      <c r="F31" s="241"/>
      <c r="G31" s="242"/>
      <c r="H31" s="239"/>
      <c r="I31" s="794"/>
      <c r="J31" s="219">
        <f>+'11'!J31</f>
        <v>0</v>
      </c>
      <c r="K31" s="244"/>
      <c r="L31" s="244"/>
      <c r="M31" s="122">
        <f>+K31+'11'!M31+L31</f>
        <v>0</v>
      </c>
    </row>
    <row r="32" spans="1:14" ht="13.5" thickBot="1">
      <c r="A32" s="798"/>
      <c r="B32" s="170" t="s">
        <v>3</v>
      </c>
      <c r="C32" s="104">
        <f>SUM(C25:C31)</f>
        <v>12827</v>
      </c>
      <c r="D32" s="105">
        <f>SUM(D25:D31)</f>
        <v>0</v>
      </c>
      <c r="E32" s="106">
        <f>SUM(E25:E31)</f>
        <v>0</v>
      </c>
      <c r="F32" s="107">
        <f>SUM(F24:F31)</f>
        <v>26</v>
      </c>
      <c r="G32" s="176"/>
      <c r="H32" s="177"/>
      <c r="I32" s="174"/>
      <c r="J32" s="219">
        <f>+'1'!J32</f>
        <v>0</v>
      </c>
      <c r="K32" s="246"/>
      <c r="L32" s="248"/>
      <c r="M32" s="122">
        <f>+K32+'11'!M32+L32</f>
        <v>0</v>
      </c>
    </row>
    <row r="33" spans="1:14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85" t="s">
        <v>60</v>
      </c>
      <c r="B34" s="786"/>
      <c r="C34" s="112">
        <f>C14+C23+C32</f>
        <v>45804</v>
      </c>
      <c r="D34" s="112">
        <f>D14+D23+D32</f>
        <v>142</v>
      </c>
      <c r="E34" s="112">
        <f>E14+E23+E32</f>
        <v>0</v>
      </c>
      <c r="F34" s="113">
        <f>F14+F23+F32</f>
        <v>65</v>
      </c>
      <c r="H34" s="183"/>
      <c r="I34" s="183"/>
      <c r="J34" s="128" t="s">
        <v>29</v>
      </c>
      <c r="K34" s="129">
        <f>SUM(K7:K32)</f>
        <v>45804</v>
      </c>
      <c r="L34" s="217">
        <f>SUM(L7:L32)</f>
        <v>0</v>
      </c>
      <c r="M34" s="125">
        <f>SUM(M7:M32)</f>
        <v>618187</v>
      </c>
      <c r="N34" s="160"/>
    </row>
    <row r="35" spans="1:14" ht="13.5" thickBot="1">
      <c r="A35" s="184"/>
      <c r="B35" s="185"/>
      <c r="C35" s="109">
        <f>C34/($C$34+$D$34+$E$34)</f>
        <v>0.99690941540068778</v>
      </c>
      <c r="D35" s="109">
        <f>D34/($C$34+$D$34+$E$34)</f>
        <v>3.0905845993122361E-3</v>
      </c>
      <c r="E35" s="114">
        <f>E34/($C$34+$D$34+$E$34)</f>
        <v>0</v>
      </c>
      <c r="K35" s="160"/>
      <c r="L35" s="776" t="s">
        <v>186</v>
      </c>
      <c r="M35" s="776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787" t="s">
        <v>61</v>
      </c>
      <c r="B37" s="788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(15.5*1440)/1440*G42*3.4*1440/1000000</f>
        <v>54.168854399999994</v>
      </c>
      <c r="J37" s="130">
        <f>+I37+'11'!J37</f>
        <v>731.88585835145818</v>
      </c>
      <c r="K37" s="131" t="s">
        <v>66</v>
      </c>
      <c r="L37" s="433"/>
      <c r="M37" s="434"/>
      <c r="N37" s="555"/>
    </row>
    <row r="38" spans="1:14" ht="17.45" customHeight="1">
      <c r="A38" s="781" t="s">
        <v>13</v>
      </c>
      <c r="B38" s="782"/>
      <c r="C38" s="169">
        <f>SUMIF($G$7:$G$31,"Process",$F$7:$F$31)</f>
        <v>65</v>
      </c>
      <c r="D38" s="123">
        <f>+C38+'11'!D38</f>
        <v>676</v>
      </c>
      <c r="E38" s="148">
        <f t="shared" ref="E38:E51" si="0">D38/60</f>
        <v>11.266666666666667</v>
      </c>
      <c r="F38" s="375">
        <v>830</v>
      </c>
      <c r="G38" s="375">
        <f t="shared" ref="G38:G40" si="1">+F38-F38*0.14</f>
        <v>713.8</v>
      </c>
      <c r="H38" s="192" t="s">
        <v>67</v>
      </c>
      <c r="I38" s="554">
        <f>17.108+16.37+14.781</f>
        <v>48.259</v>
      </c>
      <c r="J38" s="132">
        <f>+I38+'11'!J38</f>
        <v>644.50700000000006</v>
      </c>
      <c r="K38" s="133" t="s">
        <v>66</v>
      </c>
      <c r="L38" s="435"/>
      <c r="M38" s="436"/>
    </row>
    <row r="39" spans="1:14" ht="17.45" customHeight="1">
      <c r="A39" s="777" t="s">
        <v>14</v>
      </c>
      <c r="B39" s="778"/>
      <c r="C39" s="169">
        <f>SUMIF($G$7:$G$31,"Cleaning",$F$7:$F$31)</f>
        <v>0</v>
      </c>
      <c r="D39" s="123">
        <f>+C39+'11'!D39</f>
        <v>0</v>
      </c>
      <c r="E39" s="148">
        <f t="shared" si="0"/>
        <v>0</v>
      </c>
      <c r="F39" s="375">
        <v>830</v>
      </c>
      <c r="G39" s="375">
        <f t="shared" si="1"/>
        <v>713.8</v>
      </c>
      <c r="H39" s="192" t="s">
        <v>68</v>
      </c>
      <c r="I39" s="147"/>
      <c r="J39" s="134">
        <f>J37/G4</f>
        <v>60.990488195954846</v>
      </c>
      <c r="K39" s="135" t="s">
        <v>66</v>
      </c>
      <c r="L39" s="435"/>
      <c r="M39" s="436"/>
    </row>
    <row r="40" spans="1:14" ht="17.45" customHeight="1">
      <c r="A40" s="777" t="s">
        <v>69</v>
      </c>
      <c r="B40" s="778"/>
      <c r="C40" s="169">
        <f>SUMIF($G$7:$G$31,"Mechanical",$F$7:$F$31)</f>
        <v>0</v>
      </c>
      <c r="D40" s="123">
        <f>+C40+'11'!D40</f>
        <v>82</v>
      </c>
      <c r="E40" s="148">
        <f t="shared" si="0"/>
        <v>1.3666666666666667</v>
      </c>
      <c r="F40" s="375">
        <v>830</v>
      </c>
      <c r="G40" s="375">
        <f t="shared" si="1"/>
        <v>713.8</v>
      </c>
      <c r="H40" s="192" t="s">
        <v>70</v>
      </c>
      <c r="I40" s="123">
        <f>(K34+L34)/1000</f>
        <v>45.804000000000002</v>
      </c>
      <c r="J40" s="136">
        <f>+I40+'11'!J40</f>
        <v>618.18700000000001</v>
      </c>
      <c r="K40" s="135" t="s">
        <v>66</v>
      </c>
      <c r="L40" s="435"/>
      <c r="M40" s="436"/>
    </row>
    <row r="41" spans="1:14" ht="17.45" customHeight="1">
      <c r="A41" s="777" t="s">
        <v>71</v>
      </c>
      <c r="B41" s="778"/>
      <c r="C41" s="169">
        <f>SUMIF($G$7:$G$31,"Electrical",$F$7:$F$31)</f>
        <v>0</v>
      </c>
      <c r="D41" s="123">
        <f>+C41+'11'!D41</f>
        <v>0</v>
      </c>
      <c r="E41" s="148">
        <f t="shared" si="0"/>
        <v>0</v>
      </c>
      <c r="F41" s="375"/>
      <c r="G41" s="375"/>
      <c r="H41" s="192" t="s">
        <v>72</v>
      </c>
      <c r="I41" s="147"/>
      <c r="J41" s="134">
        <f>J40/G4</f>
        <v>51.515583333333332</v>
      </c>
      <c r="K41" s="135" t="s">
        <v>66</v>
      </c>
      <c r="L41" s="435"/>
      <c r="M41" s="436"/>
    </row>
    <row r="42" spans="1:14" ht="17.45" customHeight="1">
      <c r="A42" s="777" t="s">
        <v>17</v>
      </c>
      <c r="B42" s="778"/>
      <c r="C42" s="169">
        <f>SUMIF($G$7:$G$31,"Instrument",$F$7:$F$31)</f>
        <v>0</v>
      </c>
      <c r="D42" s="123">
        <f>+C42+'11'!D42</f>
        <v>0</v>
      </c>
      <c r="E42" s="148">
        <f t="shared" si="0"/>
        <v>0</v>
      </c>
      <c r="F42" s="375">
        <f>+(F38*480+F39*480+F40*480)/1440</f>
        <v>830</v>
      </c>
      <c r="G42" s="375">
        <f>+(G38*480+G39*480+G40*480)/1440</f>
        <v>713.8</v>
      </c>
      <c r="H42" s="192" t="s">
        <v>73</v>
      </c>
      <c r="I42" s="251" t="s">
        <v>465</v>
      </c>
      <c r="J42" s="137"/>
      <c r="K42" s="135" t="s">
        <v>74</v>
      </c>
      <c r="L42" s="435"/>
      <c r="M42" s="436"/>
    </row>
    <row r="43" spans="1:14" ht="17.45" customHeight="1">
      <c r="A43" s="777" t="s">
        <v>75</v>
      </c>
      <c r="B43" s="778"/>
      <c r="C43" s="169">
        <f>SUMIF($G$7:$G$31,"Water",$F$7:$F$31)</f>
        <v>0</v>
      </c>
      <c r="D43" s="123">
        <f>+C43+'11'!D43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+Report1!AH20</f>
        <v>113.462</v>
      </c>
      <c r="J43" s="138">
        <f>+I43+'11'!J43</f>
        <v>1381.7900000000002</v>
      </c>
      <c r="K43" s="135" t="s">
        <v>66</v>
      </c>
      <c r="L43" s="437">
        <f>+Report1!AN20</f>
        <v>13.6</v>
      </c>
      <c r="M43" s="438">
        <f>+L43+'11'!M43</f>
        <v>184.49999999999997</v>
      </c>
    </row>
    <row r="44" spans="1:14" ht="17.45" customHeight="1">
      <c r="A44" s="777" t="s">
        <v>18</v>
      </c>
      <c r="B44" s="778"/>
      <c r="C44" s="169">
        <f>SUMIF($G$7:$G$31,"PLN",$F$7:$F$31)</f>
        <v>0</v>
      </c>
      <c r="D44" s="123">
        <f>+C44+'11'!D44</f>
        <v>0</v>
      </c>
      <c r="E44" s="148">
        <f t="shared" si="0"/>
        <v>0</v>
      </c>
      <c r="F44" s="375"/>
      <c r="G44" s="376"/>
      <c r="H44" s="193" t="s">
        <v>77</v>
      </c>
      <c r="I44" s="123">
        <f>I43/I38</f>
        <v>2.3511054932758655</v>
      </c>
      <c r="J44" s="139">
        <f>J43/J38</f>
        <v>2.143948785660978</v>
      </c>
      <c r="K44" s="135" t="s">
        <v>66</v>
      </c>
      <c r="L44" s="439">
        <f>+L43/I38</f>
        <v>0.28181271887109138</v>
      </c>
      <c r="M44" s="440">
        <f>+M43/J38</f>
        <v>0.28626531597019111</v>
      </c>
    </row>
    <row r="45" spans="1:14" ht="17.45" customHeight="1">
      <c r="A45" s="777" t="s">
        <v>19</v>
      </c>
      <c r="B45" s="778"/>
      <c r="C45" s="169">
        <f>SUMIF($G$7:$G$31,"Boiler",$F$7:$F$31)</f>
        <v>0</v>
      </c>
      <c r="D45" s="123">
        <f>+C45+'11'!D45</f>
        <v>0</v>
      </c>
      <c r="E45" s="148">
        <f t="shared" si="0"/>
        <v>0</v>
      </c>
      <c r="F45" s="375"/>
      <c r="G45" s="378"/>
      <c r="H45" s="193" t="s">
        <v>78</v>
      </c>
      <c r="I45" s="123">
        <f>I43/I40</f>
        <v>2.4771199021919483</v>
      </c>
      <c r="J45" s="139">
        <f>J43/J40</f>
        <v>2.2352297929267362</v>
      </c>
      <c r="K45" s="135" t="s">
        <v>66</v>
      </c>
      <c r="L45" s="439">
        <f>+L43/I40</f>
        <v>0.29691729979914416</v>
      </c>
      <c r="M45" s="440">
        <f>+M43/J40</f>
        <v>0.29845338061136834</v>
      </c>
    </row>
    <row r="46" spans="1:14" ht="17.45" customHeight="1">
      <c r="A46" s="777" t="s">
        <v>79</v>
      </c>
      <c r="B46" s="778"/>
      <c r="C46" s="169">
        <f>SUMIF($G$7:$G$31,"Gas",$F$7:$F$31)</f>
        <v>0</v>
      </c>
      <c r="D46" s="123">
        <f>+C46+'11'!D46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+SUMIF(Listrik!AC19,"&gt;0")</f>
        <v>36955.400000000045</v>
      </c>
      <c r="J46" s="140">
        <f>+I46+'11'!J46</f>
        <v>435908.46999999916</v>
      </c>
      <c r="K46" s="135" t="s">
        <v>81</v>
      </c>
      <c r="L46" s="439">
        <f>+Listrik!AF19</f>
        <v>23541</v>
      </c>
      <c r="M46" s="441">
        <f>+L46+'11'!M46</f>
        <v>292508</v>
      </c>
    </row>
    <row r="47" spans="1:14" ht="17.45" customHeight="1">
      <c r="A47" s="777" t="s">
        <v>82</v>
      </c>
      <c r="B47" s="778"/>
      <c r="C47" s="169">
        <f>SUMIF($G$7:$G$31,"Gas",$F$7:$F$31)</f>
        <v>0</v>
      </c>
      <c r="D47" s="123">
        <f>+C47+'11'!D47</f>
        <v>0</v>
      </c>
      <c r="E47" s="148">
        <f t="shared" si="0"/>
        <v>0</v>
      </c>
      <c r="F47" s="375"/>
      <c r="G47" s="376"/>
      <c r="H47" s="193" t="s">
        <v>83</v>
      </c>
      <c r="I47" s="123">
        <f>I46/I38</f>
        <v>765.77218757123114</v>
      </c>
      <c r="J47" s="140">
        <f>J46/J38</f>
        <v>676.34404281101547</v>
      </c>
      <c r="K47" s="135" t="s">
        <v>25</v>
      </c>
      <c r="L47" s="439">
        <f>+L46/I38</f>
        <v>487.80538345179139</v>
      </c>
      <c r="M47" s="440">
        <f>+M46/J38</f>
        <v>453.84766961413914</v>
      </c>
    </row>
    <row r="48" spans="1:14" ht="17.45" customHeight="1">
      <c r="A48" s="777" t="s">
        <v>15</v>
      </c>
      <c r="B48" s="778"/>
      <c r="C48" s="169">
        <f>SUMIF($G$7:$G$31,"Start Up",$F$7:$F$31)</f>
        <v>0</v>
      </c>
      <c r="D48" s="123">
        <f>+C48+'11'!D48</f>
        <v>0</v>
      </c>
      <c r="E48" s="148">
        <f t="shared" si="0"/>
        <v>0</v>
      </c>
      <c r="F48" s="375"/>
      <c r="G48" s="376"/>
      <c r="H48" s="193" t="s">
        <v>84</v>
      </c>
      <c r="I48" s="123">
        <f>I46/I40</f>
        <v>806.81599860274309</v>
      </c>
      <c r="J48" s="140">
        <f>J46/J40</f>
        <v>705.14014367820607</v>
      </c>
      <c r="K48" s="135" t="s">
        <v>25</v>
      </c>
      <c r="L48" s="439">
        <f>+L46/I38</f>
        <v>487.80538345179139</v>
      </c>
      <c r="M48" s="440">
        <f>+M46/J40</f>
        <v>473.17073959821221</v>
      </c>
    </row>
    <row r="49" spans="1:13" ht="17.45" customHeight="1">
      <c r="A49" s="777" t="s">
        <v>21</v>
      </c>
      <c r="B49" s="778"/>
      <c r="C49" s="169">
        <f>SUMIF($G$7:$G$31,"Others",$F$7:$F$31)</f>
        <v>0</v>
      </c>
      <c r="D49" s="123">
        <f>+C49+'11'!D49</f>
        <v>205</v>
      </c>
      <c r="E49" s="148">
        <f t="shared" si="0"/>
        <v>3.4166666666666665</v>
      </c>
      <c r="F49" s="190"/>
      <c r="H49" s="193" t="s">
        <v>85</v>
      </c>
      <c r="I49" s="123">
        <f>+Report1!AB20</f>
        <v>0</v>
      </c>
      <c r="J49" s="140">
        <f>+I49+'11'!J49</f>
        <v>0</v>
      </c>
      <c r="K49" s="135" t="s">
        <v>86</v>
      </c>
      <c r="L49" s="435"/>
      <c r="M49" s="436"/>
    </row>
    <row r="50" spans="1:13" ht="17.45" customHeight="1">
      <c r="A50" s="777" t="s">
        <v>20</v>
      </c>
      <c r="B50" s="778"/>
      <c r="C50" s="169">
        <f>SUMIF($G$7:$G$31,"Steam",$F$7:$F$31)</f>
        <v>0</v>
      </c>
      <c r="D50" s="123">
        <f>+C50+'11'!D50</f>
        <v>0</v>
      </c>
      <c r="E50" s="148">
        <f t="shared" si="0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5"/>
      <c r="M50" s="436"/>
    </row>
    <row r="51" spans="1:13" ht="17.45" customHeight="1" thickBot="1">
      <c r="A51" s="779" t="s">
        <v>88</v>
      </c>
      <c r="B51" s="780"/>
      <c r="C51" s="169">
        <f>SUMIF($G$7:$G$31,"Planned shut",$F$7:$F$31)</f>
        <v>0</v>
      </c>
      <c r="D51" s="123">
        <f>+C51+'11'!D51</f>
        <v>0</v>
      </c>
      <c r="E51" s="148">
        <f t="shared" si="0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5"/>
      <c r="M51" s="436"/>
    </row>
    <row r="52" spans="1:13" ht="13.5" thickBot="1">
      <c r="A52" s="781" t="s">
        <v>29</v>
      </c>
      <c r="B52" s="782"/>
      <c r="C52" s="149">
        <f>SUM(C38:C51)</f>
        <v>65</v>
      </c>
      <c r="D52" s="149">
        <f>SUM(D38:D51)</f>
        <v>963</v>
      </c>
      <c r="E52" s="150">
        <f>SUM(E38:E51)</f>
        <v>16.05</v>
      </c>
      <c r="F52" s="190"/>
      <c r="H52" s="196"/>
      <c r="I52" s="197"/>
      <c r="J52" s="143"/>
      <c r="K52" s="144"/>
      <c r="L52" s="442"/>
      <c r="M52" s="443"/>
    </row>
    <row r="53" spans="1:13" ht="13.5" thickBot="1">
      <c r="A53" s="783"/>
      <c r="B53" s="784"/>
      <c r="C53" s="151">
        <f>C52/(24*60)</f>
        <v>4.5138888888888888E-2</v>
      </c>
      <c r="D53" s="151">
        <f>D52/(24*60*G4)</f>
        <v>5.572916666666667E-2</v>
      </c>
      <c r="E53" s="152">
        <f>E52/(G4*24)</f>
        <v>5.572916666666667E-2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+D34+'11'!J56</f>
        <v>9510</v>
      </c>
      <c r="K56" s="206">
        <f>J56/(J40+J56/1000)/1000</f>
        <v>1.5150622035791154E-2</v>
      </c>
    </row>
    <row r="57" spans="1:13">
      <c r="A57" s="181"/>
      <c r="I57" s="204" t="s">
        <v>92</v>
      </c>
      <c r="J57" s="205">
        <f>+E34+'11'!J57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  <c r="J58" s="154">
        <v>325</v>
      </c>
    </row>
    <row r="59" spans="1:13">
      <c r="A59" s="210"/>
      <c r="B59" s="181"/>
      <c r="C59" s="181"/>
      <c r="D59" s="181"/>
      <c r="E59" s="181"/>
      <c r="F59" s="194"/>
      <c r="G59" s="181"/>
      <c r="H59" s="209"/>
      <c r="J59" s="160">
        <f>+J56+J58</f>
        <v>9835</v>
      </c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A7:A14"/>
    <mergeCell ref="I7:I13"/>
    <mergeCell ref="A15:A23"/>
    <mergeCell ref="I15:I22"/>
    <mergeCell ref="A46:B46"/>
    <mergeCell ref="A39:B39"/>
    <mergeCell ref="I24:I31"/>
    <mergeCell ref="A37:B37"/>
    <mergeCell ref="A38:B38"/>
    <mergeCell ref="A24:A32"/>
    <mergeCell ref="A34:B34"/>
    <mergeCell ref="A42:B42"/>
    <mergeCell ref="A43:B43"/>
    <mergeCell ref="A44:B44"/>
    <mergeCell ref="A45:B45"/>
    <mergeCell ref="A40:B40"/>
    <mergeCell ref="L35:M35"/>
    <mergeCell ref="A52:B52"/>
    <mergeCell ref="A53:B53"/>
    <mergeCell ref="A48:B48"/>
    <mergeCell ref="A49:B49"/>
    <mergeCell ref="A50:B50"/>
    <mergeCell ref="A51:B51"/>
    <mergeCell ref="A47:B47"/>
    <mergeCell ref="A41:B41"/>
  </mergeCells>
  <phoneticPr fontId="30" type="noConversion"/>
  <printOptions horizontalCentered="1"/>
  <pageMargins left="0.15625" right="0.15625" top="0.39027777777777778" bottom="0.39027777777777778" header="0" footer="0"/>
  <pageSetup paperSize="9" scale="64" firstPageNumber="4294963191" fitToWidth="20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R61"/>
  <sheetViews>
    <sheetView view="pageBreakPreview" topLeftCell="A4" zoomScale="80" zoomScaleNormal="70" zoomScaleSheetLayoutView="80" workbookViewId="0">
      <selection activeCell="A7" sqref="A7:A3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2.5703125" style="154" customWidth="1"/>
    <col min="11" max="11" width="14" style="154" bestFit="1" customWidth="1"/>
    <col min="12" max="12" width="8.28515625" style="154" customWidth="1"/>
    <col min="13" max="13" width="15.5703125" style="154" bestFit="1" customWidth="1"/>
    <col min="14" max="16384" width="9.140625" style="154"/>
  </cols>
  <sheetData>
    <row r="1" spans="1:18" ht="15.75">
      <c r="A1" s="153"/>
    </row>
    <row r="2" spans="1:18" ht="15.75">
      <c r="A2" s="153" t="s">
        <v>175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11</v>
      </c>
      <c r="H4" s="159" t="str">
        <f>+'1'!H4</f>
        <v>.06.24</v>
      </c>
    </row>
    <row r="5" spans="1:18" ht="13.5" thickBot="1">
      <c r="C5" s="160"/>
      <c r="D5" s="160"/>
    </row>
    <row r="6" spans="1:18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367+0+355</f>
        <v>722</v>
      </c>
    </row>
    <row r="7" spans="1:18" ht="13.5" customHeight="1" thickBot="1">
      <c r="A7" s="789" t="s">
        <v>518</v>
      </c>
      <c r="B7" s="220" t="s">
        <v>536</v>
      </c>
      <c r="C7" s="221">
        <f>3157+1214+9486</f>
        <v>13857</v>
      </c>
      <c r="D7" s="222">
        <v>662</v>
      </c>
      <c r="E7" s="223"/>
      <c r="F7" s="233"/>
      <c r="G7" s="234" t="s">
        <v>13</v>
      </c>
      <c r="H7" s="235" t="s">
        <v>397</v>
      </c>
      <c r="I7" s="792" t="s">
        <v>553</v>
      </c>
      <c r="J7" s="219" t="str">
        <f>+'10'!J7</f>
        <v>TW 35,5 RC HW</v>
      </c>
      <c r="K7" s="243"/>
      <c r="L7" s="247"/>
      <c r="M7" s="122">
        <f>+K7+'10'!M7+L7</f>
        <v>65500</v>
      </c>
    </row>
    <row r="8" spans="1:18" ht="13.5" thickBot="1">
      <c r="A8" s="790"/>
      <c r="B8" s="220" t="s">
        <v>479</v>
      </c>
      <c r="C8" s="221">
        <f>2675+1144</f>
        <v>3819</v>
      </c>
      <c r="D8" s="222"/>
      <c r="E8" s="224"/>
      <c r="F8" s="236">
        <v>6</v>
      </c>
      <c r="G8" s="577" t="s">
        <v>13</v>
      </c>
      <c r="H8" s="235" t="s">
        <v>487</v>
      </c>
      <c r="I8" s="793"/>
      <c r="J8" s="219" t="str">
        <f>+'10'!J8</f>
        <v>TW 34 RC HW</v>
      </c>
      <c r="K8" s="244"/>
      <c r="L8" s="244"/>
      <c r="M8" s="122">
        <f>+K8+'10'!M8+L8</f>
        <v>23452</v>
      </c>
      <c r="N8" s="154">
        <v>830</v>
      </c>
      <c r="O8" s="154">
        <f>+N8-N8*0.14</f>
        <v>713.8</v>
      </c>
      <c r="P8" s="154">
        <f>60+30</f>
        <v>90</v>
      </c>
      <c r="Q8" s="154">
        <f>+N8*P8</f>
        <v>74700</v>
      </c>
      <c r="R8" s="154">
        <f>+O8*P8</f>
        <v>64241.999999999993</v>
      </c>
    </row>
    <row r="9" spans="1:18" ht="13.5" thickBot="1">
      <c r="A9" s="790"/>
      <c r="B9" s="220"/>
      <c r="C9" s="221"/>
      <c r="D9" s="222"/>
      <c r="E9" s="225"/>
      <c r="F9" s="233">
        <v>7</v>
      </c>
      <c r="G9" s="577" t="s">
        <v>13</v>
      </c>
      <c r="H9" s="238" t="s">
        <v>226</v>
      </c>
      <c r="I9" s="793"/>
      <c r="J9" s="219" t="str">
        <f>+'10'!J9</f>
        <v>KTW 17 RC HW</v>
      </c>
      <c r="K9" s="244"/>
      <c r="L9" s="244"/>
      <c r="M9" s="122">
        <f>+K9+'10'!M9+L9</f>
        <v>17635</v>
      </c>
      <c r="N9" s="154">
        <v>770</v>
      </c>
      <c r="O9" s="154">
        <f t="shared" ref="O9:O11" si="0">+N9-N9*0.14</f>
        <v>662.2</v>
      </c>
      <c r="P9" s="154">
        <f>30+20</f>
        <v>50</v>
      </c>
      <c r="Q9" s="154">
        <f>+N9*P9</f>
        <v>38500</v>
      </c>
      <c r="R9" s="154">
        <f>+O9*P9</f>
        <v>33110</v>
      </c>
    </row>
    <row r="10" spans="1:18" ht="13.5" thickBot="1">
      <c r="A10" s="790"/>
      <c r="B10" s="220"/>
      <c r="C10" s="221"/>
      <c r="D10" s="222"/>
      <c r="E10" s="224"/>
      <c r="F10" s="233"/>
      <c r="G10" s="577"/>
      <c r="H10" s="238" t="s">
        <v>534</v>
      </c>
      <c r="I10" s="793"/>
      <c r="J10" s="219" t="str">
        <f>+'10'!J10</f>
        <v>TW 31,5 RC HW</v>
      </c>
      <c r="K10" s="244"/>
      <c r="L10" s="244"/>
      <c r="M10" s="122">
        <f>+K10+'10'!M10+L10</f>
        <v>33149</v>
      </c>
      <c r="N10" s="154">
        <v>800</v>
      </c>
      <c r="O10" s="154">
        <f t="shared" si="0"/>
        <v>688</v>
      </c>
      <c r="P10" s="154">
        <f>40+60</f>
        <v>100</v>
      </c>
      <c r="Q10" s="154">
        <f>+N10*P10</f>
        <v>80000</v>
      </c>
      <c r="R10" s="154">
        <f>+O10*P10</f>
        <v>68800</v>
      </c>
    </row>
    <row r="11" spans="1:18" ht="13.5" thickBot="1">
      <c r="A11" s="790"/>
      <c r="B11" s="220"/>
      <c r="C11" s="221"/>
      <c r="D11" s="222"/>
      <c r="E11" s="224"/>
      <c r="F11" s="233"/>
      <c r="G11" s="237"/>
      <c r="H11" s="238" t="s">
        <v>547</v>
      </c>
      <c r="I11" s="793"/>
      <c r="J11" s="219" t="str">
        <f>+'10'!J11</f>
        <v>N 18 RC BR</v>
      </c>
      <c r="K11" s="244"/>
      <c r="L11" s="244"/>
      <c r="M11" s="122">
        <f>+K11+'10'!M11+L11</f>
        <v>18436</v>
      </c>
      <c r="N11" s="154">
        <v>830</v>
      </c>
      <c r="O11" s="154">
        <f t="shared" si="0"/>
        <v>713.8</v>
      </c>
      <c r="P11" s="154">
        <v>240</v>
      </c>
      <c r="Q11" s="154">
        <f>+N11*P11</f>
        <v>199200</v>
      </c>
      <c r="R11" s="154">
        <f>+O11*P11</f>
        <v>171312</v>
      </c>
    </row>
    <row r="12" spans="1:18" ht="13.5" thickBot="1">
      <c r="A12" s="790"/>
      <c r="B12" s="220"/>
      <c r="C12" s="221"/>
      <c r="D12" s="222"/>
      <c r="E12" s="224"/>
      <c r="F12" s="233"/>
      <c r="G12" s="237"/>
      <c r="H12" s="238" t="s">
        <v>548</v>
      </c>
      <c r="I12" s="793"/>
      <c r="J12" s="219" t="str">
        <f>+'10'!J12</f>
        <v>N 15,5 RC BR</v>
      </c>
      <c r="K12" s="244">
        <f>+C8+C16+C25</f>
        <v>33237</v>
      </c>
      <c r="L12" s="244"/>
      <c r="M12" s="122">
        <f>+K12+'10'!M12+L12</f>
        <v>192677</v>
      </c>
      <c r="P12" s="154">
        <f>SUM(P8:P11)</f>
        <v>480</v>
      </c>
      <c r="Q12" s="154">
        <f t="shared" ref="Q12:R12" si="1">SUM(Q8:Q11)</f>
        <v>392400</v>
      </c>
      <c r="R12" s="154">
        <f t="shared" si="1"/>
        <v>337464</v>
      </c>
    </row>
    <row r="13" spans="1:18" ht="13.5" thickBot="1">
      <c r="A13" s="790"/>
      <c r="B13" s="220"/>
      <c r="C13" s="221"/>
      <c r="D13" s="221"/>
      <c r="E13" s="224"/>
      <c r="F13" s="233">
        <v>2</v>
      </c>
      <c r="G13" s="237" t="s">
        <v>13</v>
      </c>
      <c r="H13" s="238" t="s">
        <v>552</v>
      </c>
      <c r="I13" s="794"/>
      <c r="J13" s="219" t="str">
        <f>+'10'!J13</f>
        <v>N 16 RC BR</v>
      </c>
      <c r="K13" s="244"/>
      <c r="L13" s="244"/>
      <c r="M13" s="122">
        <f>+K13+'10'!M13+L13</f>
        <v>19427</v>
      </c>
      <c r="Q13" s="154">
        <f>+Q12/P12</f>
        <v>817.5</v>
      </c>
      <c r="R13" s="154">
        <f>+R12/P12</f>
        <v>703.05</v>
      </c>
    </row>
    <row r="14" spans="1:18" ht="13.5" thickBot="1">
      <c r="A14" s="791"/>
      <c r="B14" s="170" t="s">
        <v>3</v>
      </c>
      <c r="C14" s="104">
        <f>SUM(C7:C13)</f>
        <v>17676</v>
      </c>
      <c r="D14" s="116">
        <f>SUM(D7:D13)</f>
        <v>662</v>
      </c>
      <c r="E14" s="117">
        <f>SUM(E5:E13)</f>
        <v>0</v>
      </c>
      <c r="F14" s="107">
        <f>SUM(F6:F13)</f>
        <v>15</v>
      </c>
      <c r="G14" s="164"/>
      <c r="H14" s="171"/>
      <c r="I14" s="172"/>
      <c r="J14" s="219" t="str">
        <f>+'10'!J14</f>
        <v>N 16,5 RC BR</v>
      </c>
      <c r="K14" s="244"/>
      <c r="L14" s="244"/>
      <c r="M14" s="122">
        <f>+K14+'10'!M14+L14</f>
        <v>7890</v>
      </c>
    </row>
    <row r="15" spans="1:18" ht="13.5" customHeight="1" thickBot="1">
      <c r="A15" s="789" t="s">
        <v>416</v>
      </c>
      <c r="B15" s="170"/>
      <c r="C15" s="118">
        <f>C14/($C$23+$D$23+$E$23)</f>
        <v>1.1915868949710124</v>
      </c>
      <c r="D15" s="119">
        <f>D14/($C$23+$D$23+$E$23)</f>
        <v>4.4627207765943103E-2</v>
      </c>
      <c r="E15" s="120">
        <f>E14/($C$23+$D$23+$E$23)</f>
        <v>0</v>
      </c>
      <c r="F15" s="233"/>
      <c r="G15" s="234" t="s">
        <v>13</v>
      </c>
      <c r="H15" s="235" t="s">
        <v>397</v>
      </c>
      <c r="I15" s="792" t="s">
        <v>465</v>
      </c>
      <c r="J15" s="219" t="str">
        <f>+'10'!J15</f>
        <v>N 17 RC BR</v>
      </c>
      <c r="K15" s="244"/>
      <c r="L15" s="244"/>
      <c r="M15" s="122">
        <f>+K15+'10'!M15+L15</f>
        <v>62085</v>
      </c>
    </row>
    <row r="16" spans="1:18" ht="13.5" thickBot="1">
      <c r="A16" s="795"/>
      <c r="B16" s="220" t="s">
        <v>479</v>
      </c>
      <c r="C16" s="227">
        <v>14834</v>
      </c>
      <c r="D16" s="228"/>
      <c r="E16" s="229"/>
      <c r="F16" s="236">
        <v>20</v>
      </c>
      <c r="G16" s="577" t="s">
        <v>13</v>
      </c>
      <c r="H16" s="235" t="s">
        <v>487</v>
      </c>
      <c r="I16" s="793"/>
      <c r="J16" s="219" t="str">
        <f>+'10'!J16</f>
        <v>N 19 RC BR</v>
      </c>
      <c r="K16" s="244"/>
      <c r="L16" s="234"/>
      <c r="M16" s="122">
        <f>+K16+'10'!M16+L16</f>
        <v>82460</v>
      </c>
    </row>
    <row r="17" spans="1:15" ht="13.5" thickBot="1">
      <c r="A17" s="795"/>
      <c r="B17" s="220"/>
      <c r="C17" s="221"/>
      <c r="D17" s="222"/>
      <c r="E17" s="230"/>
      <c r="F17" s="233">
        <v>15</v>
      </c>
      <c r="G17" s="577" t="s">
        <v>13</v>
      </c>
      <c r="H17" s="238" t="s">
        <v>226</v>
      </c>
      <c r="I17" s="793"/>
      <c r="J17" s="219" t="str">
        <f>+'10'!J17</f>
        <v>N 20 RC BR</v>
      </c>
      <c r="K17" s="244">
        <f>+C7</f>
        <v>13857</v>
      </c>
      <c r="L17" s="234"/>
      <c r="M17" s="122">
        <f>+K17+'10'!M17+L17</f>
        <v>49672</v>
      </c>
      <c r="N17" s="154">
        <v>830</v>
      </c>
      <c r="O17" s="154">
        <f t="shared" ref="O17" si="2">+N17-N17*0.14</f>
        <v>713.8</v>
      </c>
    </row>
    <row r="18" spans="1:15" ht="13.5" thickBot="1">
      <c r="A18" s="795"/>
      <c r="B18" s="220"/>
      <c r="C18" s="221"/>
      <c r="D18" s="222"/>
      <c r="E18" s="230"/>
      <c r="F18" s="233"/>
      <c r="G18" s="577"/>
      <c r="H18" s="238" t="s">
        <v>551</v>
      </c>
      <c r="I18" s="793"/>
      <c r="J18" s="219">
        <f>+'10'!J18</f>
        <v>0</v>
      </c>
      <c r="K18" s="244"/>
      <c r="L18" s="244"/>
      <c r="M18" s="122">
        <f>+K18+'10'!M18+L18</f>
        <v>0</v>
      </c>
    </row>
    <row r="19" spans="1:15" ht="26.25" thickBot="1">
      <c r="A19" s="795"/>
      <c r="B19" s="220"/>
      <c r="C19" s="221"/>
      <c r="D19" s="222"/>
      <c r="E19" s="230"/>
      <c r="F19" s="240"/>
      <c r="G19" s="237"/>
      <c r="H19" s="238" t="s">
        <v>550</v>
      </c>
      <c r="I19" s="793"/>
      <c r="J19" s="219">
        <f>+'10'!J19</f>
        <v>0</v>
      </c>
      <c r="K19" s="244"/>
      <c r="L19" s="244"/>
      <c r="M19" s="122">
        <f>+K19+'10'!M19+L19</f>
        <v>0</v>
      </c>
    </row>
    <row r="20" spans="1:15" ht="13.5" thickBot="1">
      <c r="A20" s="795"/>
      <c r="B20" s="220"/>
      <c r="C20" s="221"/>
      <c r="D20" s="222"/>
      <c r="E20" s="230"/>
      <c r="F20" s="233"/>
      <c r="G20" s="237"/>
      <c r="H20" s="238" t="s">
        <v>549</v>
      </c>
      <c r="I20" s="793"/>
      <c r="J20" s="219">
        <f>+'10'!J20</f>
        <v>0</v>
      </c>
      <c r="K20" s="244"/>
      <c r="L20" s="245"/>
      <c r="M20" s="122">
        <f>+K20+'10'!M20+L20</f>
        <v>0</v>
      </c>
    </row>
    <row r="21" spans="1:15" ht="13.5" thickBot="1">
      <c r="A21" s="795"/>
      <c r="B21" s="220"/>
      <c r="C21" s="221"/>
      <c r="D21" s="222"/>
      <c r="E21" s="230"/>
      <c r="F21" s="236"/>
      <c r="G21" s="237"/>
      <c r="H21" s="238"/>
      <c r="I21" s="793"/>
      <c r="J21" s="219">
        <f>+'10'!J21</f>
        <v>0</v>
      </c>
      <c r="K21" s="244"/>
      <c r="L21" s="244"/>
      <c r="M21" s="122">
        <f>+K21+'10'!M21+L21</f>
        <v>0</v>
      </c>
    </row>
    <row r="22" spans="1:15" ht="13.5" thickBot="1">
      <c r="A22" s="795"/>
      <c r="B22" s="220"/>
      <c r="C22" s="221"/>
      <c r="D22" s="222"/>
      <c r="E22" s="230"/>
      <c r="F22" s="241"/>
      <c r="G22" s="237"/>
      <c r="H22" s="238"/>
      <c r="I22" s="794"/>
      <c r="J22" s="219">
        <f>+'10'!J22</f>
        <v>0</v>
      </c>
      <c r="K22" s="244"/>
      <c r="L22" s="244"/>
      <c r="M22" s="122">
        <f>+K22+'10'!M22+L22</f>
        <v>0</v>
      </c>
    </row>
    <row r="23" spans="1:15" ht="13.5" thickBot="1">
      <c r="A23" s="796"/>
      <c r="B23" s="170" t="s">
        <v>3</v>
      </c>
      <c r="C23" s="105">
        <f>SUM(C16:C22)</f>
        <v>14834</v>
      </c>
      <c r="D23" s="116">
        <f>SUM(D16:D22)</f>
        <v>0</v>
      </c>
      <c r="E23" s="117">
        <f>SUM(E18:E22)</f>
        <v>0</v>
      </c>
      <c r="F23" s="107">
        <f>SUM(F15:F22)</f>
        <v>35</v>
      </c>
      <c r="G23" s="164"/>
      <c r="H23" s="171"/>
      <c r="I23" s="174"/>
      <c r="J23" s="219">
        <f>+'10'!J23</f>
        <v>0</v>
      </c>
      <c r="K23" s="244"/>
      <c r="L23" s="244"/>
      <c r="M23" s="122">
        <f>+K23+'10'!M23+L23</f>
        <v>0</v>
      </c>
    </row>
    <row r="24" spans="1:15" ht="13.5" customHeight="1" thickBot="1">
      <c r="A24" s="789" t="s">
        <v>418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3">
        <v>5</v>
      </c>
      <c r="G24" s="234" t="s">
        <v>13</v>
      </c>
      <c r="H24" s="235" t="s">
        <v>467</v>
      </c>
      <c r="I24" s="792" t="s">
        <v>465</v>
      </c>
      <c r="J24" s="219">
        <f>+'10'!J24</f>
        <v>0</v>
      </c>
      <c r="K24" s="244"/>
      <c r="L24" s="244"/>
      <c r="M24" s="122">
        <f>+K24+'10'!M24+L24</f>
        <v>0</v>
      </c>
    </row>
    <row r="25" spans="1:15" ht="13.5" customHeight="1" thickBot="1">
      <c r="A25" s="797"/>
      <c r="B25" s="220" t="s">
        <v>479</v>
      </c>
      <c r="C25" s="231">
        <v>14584</v>
      </c>
      <c r="D25" s="222">
        <v>300</v>
      </c>
      <c r="E25" s="230"/>
      <c r="F25" s="236">
        <v>10</v>
      </c>
      <c r="G25" s="577" t="s">
        <v>13</v>
      </c>
      <c r="H25" s="235" t="s">
        <v>472</v>
      </c>
      <c r="I25" s="793"/>
      <c r="J25" s="219">
        <f>+'10'!J25</f>
        <v>0</v>
      </c>
      <c r="K25" s="244"/>
      <c r="L25" s="244"/>
      <c r="M25" s="122">
        <f>+K25+'10'!M25+L25</f>
        <v>0</v>
      </c>
    </row>
    <row r="26" spans="1:15" ht="13.5" customHeight="1" thickBot="1">
      <c r="A26" s="797"/>
      <c r="B26" s="220"/>
      <c r="C26" s="231"/>
      <c r="D26" s="222"/>
      <c r="E26" s="232"/>
      <c r="F26" s="233">
        <v>10</v>
      </c>
      <c r="G26" s="577" t="s">
        <v>13</v>
      </c>
      <c r="H26" s="238" t="s">
        <v>226</v>
      </c>
      <c r="I26" s="793"/>
      <c r="J26" s="219">
        <f>+'10'!J26</f>
        <v>0</v>
      </c>
      <c r="K26" s="234"/>
      <c r="L26" s="234"/>
      <c r="M26" s="122">
        <f>+K26+'10'!M26+L26</f>
        <v>0</v>
      </c>
    </row>
    <row r="27" spans="1:15" ht="13.5" customHeight="1" thickBot="1">
      <c r="A27" s="797"/>
      <c r="B27" s="220"/>
      <c r="C27" s="221"/>
      <c r="D27" s="222"/>
      <c r="E27" s="230"/>
      <c r="F27" s="233"/>
      <c r="G27" s="577"/>
      <c r="H27" s="238" t="s">
        <v>551</v>
      </c>
      <c r="I27" s="793"/>
      <c r="J27" s="219">
        <f>+'10'!J27</f>
        <v>0</v>
      </c>
      <c r="K27" s="234"/>
      <c r="L27" s="234"/>
      <c r="M27" s="122">
        <f>+K27+'10'!M27+L27</f>
        <v>0</v>
      </c>
    </row>
    <row r="28" spans="1:15" ht="13.5" customHeight="1" thickBot="1">
      <c r="A28" s="797"/>
      <c r="B28" s="220"/>
      <c r="C28" s="221"/>
      <c r="D28" s="222"/>
      <c r="E28" s="230"/>
      <c r="F28" s="236"/>
      <c r="G28" s="237"/>
      <c r="H28" s="238"/>
      <c r="I28" s="793"/>
      <c r="J28" s="219">
        <f>+'10'!J28</f>
        <v>0</v>
      </c>
      <c r="K28" s="244"/>
      <c r="L28" s="244"/>
      <c r="M28" s="122">
        <f>+K28+'10'!M28+L28</f>
        <v>0</v>
      </c>
    </row>
    <row r="29" spans="1:15" ht="13.5" customHeight="1" thickBot="1">
      <c r="A29" s="797"/>
      <c r="B29" s="220"/>
      <c r="C29" s="221"/>
      <c r="D29" s="222"/>
      <c r="E29" s="230"/>
      <c r="F29" s="241"/>
      <c r="G29" s="237"/>
      <c r="H29" s="238"/>
      <c r="I29" s="793"/>
      <c r="J29" s="219">
        <f>+'10'!J29</f>
        <v>0</v>
      </c>
      <c r="K29" s="244"/>
      <c r="L29" s="244"/>
      <c r="M29" s="122">
        <f>+K29+'10'!M29+L29</f>
        <v>0</v>
      </c>
    </row>
    <row r="30" spans="1:15" ht="13.5" customHeight="1" thickBot="1">
      <c r="A30" s="797"/>
      <c r="B30" s="220"/>
      <c r="C30" s="231"/>
      <c r="D30" s="222"/>
      <c r="E30" s="230"/>
      <c r="F30" s="241"/>
      <c r="G30" s="237"/>
      <c r="H30" s="238"/>
      <c r="I30" s="793"/>
      <c r="J30" s="219">
        <f>+'10'!J30</f>
        <v>0</v>
      </c>
      <c r="K30" s="245"/>
      <c r="L30" s="245"/>
      <c r="M30" s="122">
        <f>+K30+'10'!M30+L30</f>
        <v>0</v>
      </c>
    </row>
    <row r="31" spans="1:15" ht="13.5" customHeight="1" thickBot="1">
      <c r="A31" s="797"/>
      <c r="B31" s="220"/>
      <c r="C31" s="231"/>
      <c r="D31" s="222"/>
      <c r="E31" s="230"/>
      <c r="F31" s="241"/>
      <c r="G31" s="242"/>
      <c r="H31" s="239"/>
      <c r="I31" s="794"/>
      <c r="J31" s="219">
        <f>+'10'!J31</f>
        <v>0</v>
      </c>
      <c r="K31" s="244"/>
      <c r="L31" s="244"/>
      <c r="M31" s="122">
        <f>+K31+'10'!M31+L31</f>
        <v>0</v>
      </c>
    </row>
    <row r="32" spans="1:15" ht="13.5" customHeight="1" thickBot="1">
      <c r="A32" s="798"/>
      <c r="B32" s="170" t="s">
        <v>3</v>
      </c>
      <c r="C32" s="104">
        <f>SUM(C25:C31)</f>
        <v>14584</v>
      </c>
      <c r="D32" s="105">
        <f>SUM(D25:D31)</f>
        <v>300</v>
      </c>
      <c r="E32" s="106">
        <f>SUM(E25:E31)</f>
        <v>0</v>
      </c>
      <c r="F32" s="107">
        <f>SUM(F24:F31)</f>
        <v>25</v>
      </c>
      <c r="G32" s="176"/>
      <c r="H32" s="177"/>
      <c r="I32" s="174"/>
      <c r="J32" s="219">
        <f>+'10'!J32</f>
        <v>0</v>
      </c>
      <c r="K32" s="244"/>
      <c r="L32" s="244"/>
      <c r="M32" s="122">
        <f>+K32+'10'!M32+L32</f>
        <v>0</v>
      </c>
    </row>
    <row r="33" spans="1:14" ht="13.5" thickBot="1">
      <c r="A33" s="178"/>
      <c r="B33" s="179"/>
      <c r="C33" s="108">
        <f>C32/($C$32+$D$32+$E$32)</f>
        <v>0.97984412792260145</v>
      </c>
      <c r="D33" s="109">
        <f>D32/($C$32+$D$32+$E$32)</f>
        <v>2.0155872077398548E-2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85" t="s">
        <v>60</v>
      </c>
      <c r="B34" s="786"/>
      <c r="C34" s="112">
        <f>C14+C23+C32</f>
        <v>47094</v>
      </c>
      <c r="D34" s="112">
        <f>D14+D23+D32</f>
        <v>962</v>
      </c>
      <c r="E34" s="112">
        <f>E14+E23+E32</f>
        <v>0</v>
      </c>
      <c r="F34" s="113">
        <f>F14+F23+F32</f>
        <v>75</v>
      </c>
      <c r="H34" s="183"/>
      <c r="I34" s="183"/>
      <c r="J34" s="128" t="s">
        <v>29</v>
      </c>
      <c r="K34" s="129">
        <f>SUM(K7:K32)</f>
        <v>47094</v>
      </c>
      <c r="L34" s="217">
        <f>SUM(L7:L32)</f>
        <v>0</v>
      </c>
      <c r="M34" s="125">
        <f>SUM(M7:M32)</f>
        <v>572383</v>
      </c>
    </row>
    <row r="35" spans="1:14" ht="13.5" thickBot="1">
      <c r="A35" s="184"/>
      <c r="B35" s="185"/>
      <c r="C35" s="109">
        <f>C34/($C$34+$D$34+$E$34)</f>
        <v>0.9799816880306309</v>
      </c>
      <c r="D35" s="109">
        <f>D34/($C$34+$D$34+$E$34)</f>
        <v>2.0018311969369068E-2</v>
      </c>
      <c r="E35" s="114">
        <f>E34/($C$34+$D$34+$E$34)</f>
        <v>0</v>
      </c>
      <c r="K35" s="160"/>
      <c r="L35" s="776" t="s">
        <v>186</v>
      </c>
      <c r="M35" s="776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787" t="s">
        <v>61</v>
      </c>
      <c r="B37" s="788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(20*240+15.5*1200)/1440*G42*3.4*1440/1000000</f>
        <v>56.504837999999999</v>
      </c>
      <c r="J37" s="130">
        <f>+I37+'10'!J37</f>
        <v>677.7170039514582</v>
      </c>
      <c r="K37" s="131" t="s">
        <v>66</v>
      </c>
      <c r="L37" s="433"/>
      <c r="M37" s="434"/>
      <c r="N37" s="154">
        <f>2.048*5+1.024</f>
        <v>11.263999999999999</v>
      </c>
    </row>
    <row r="38" spans="1:14" ht="17.45" customHeight="1">
      <c r="A38" s="781" t="s">
        <v>13</v>
      </c>
      <c r="B38" s="782"/>
      <c r="C38" s="169">
        <f>SUMIF($G$7:$G$31,"Process",$F$7:$F$31)</f>
        <v>75</v>
      </c>
      <c r="D38" s="123">
        <f>+C38+'10'!D38</f>
        <v>611</v>
      </c>
      <c r="E38" s="148">
        <f t="shared" ref="E38:E51" si="3">D38/60</f>
        <v>10.183333333333334</v>
      </c>
      <c r="F38" s="375">
        <v>817.5</v>
      </c>
      <c r="G38" s="375">
        <v>703.05</v>
      </c>
      <c r="H38" s="192" t="s">
        <v>67</v>
      </c>
      <c r="I38" s="554">
        <f>18.034+14.995+14.88</f>
        <v>47.908999999999999</v>
      </c>
      <c r="J38" s="132">
        <f>+I38+'10'!J38</f>
        <v>596.24800000000005</v>
      </c>
      <c r="K38" s="133" t="s">
        <v>66</v>
      </c>
      <c r="L38" s="435"/>
      <c r="M38" s="436"/>
      <c r="N38" s="555">
        <f>+I38-N37</f>
        <v>36.644999999999996</v>
      </c>
    </row>
    <row r="39" spans="1:14" ht="17.45" customHeight="1">
      <c r="A39" s="777" t="s">
        <v>14</v>
      </c>
      <c r="B39" s="778"/>
      <c r="C39" s="169">
        <f>SUMIF($G$7:$G$31,"Cleaning",$F$7:$F$31)</f>
        <v>0</v>
      </c>
      <c r="D39" s="123">
        <f>+C39+'10'!D39</f>
        <v>0</v>
      </c>
      <c r="E39" s="148">
        <f t="shared" si="3"/>
        <v>0</v>
      </c>
      <c r="F39" s="375">
        <v>830</v>
      </c>
      <c r="G39" s="375">
        <f t="shared" ref="G39:G40" si="4">+F39-F39*0.14</f>
        <v>713.8</v>
      </c>
      <c r="H39" s="192" t="s">
        <v>68</v>
      </c>
      <c r="I39" s="147"/>
      <c r="J39" s="134">
        <f>J37/G4</f>
        <v>61.610636722859837</v>
      </c>
      <c r="K39" s="135" t="s">
        <v>66</v>
      </c>
      <c r="L39" s="435"/>
      <c r="M39" s="436"/>
    </row>
    <row r="40" spans="1:14" ht="17.45" customHeight="1">
      <c r="A40" s="777" t="s">
        <v>69</v>
      </c>
      <c r="B40" s="778"/>
      <c r="C40" s="169">
        <f>SUMIF($G$7:$G$31,"Mechanical",$F$7:$F$31)</f>
        <v>0</v>
      </c>
      <c r="D40" s="123">
        <f>+C40+'10'!D40</f>
        <v>82</v>
      </c>
      <c r="E40" s="148">
        <f t="shared" si="3"/>
        <v>1.3666666666666667</v>
      </c>
      <c r="F40" s="375">
        <v>830</v>
      </c>
      <c r="G40" s="375">
        <f t="shared" si="4"/>
        <v>713.8</v>
      </c>
      <c r="H40" s="192" t="s">
        <v>70</v>
      </c>
      <c r="I40" s="123">
        <f>(K34+L34)/1000</f>
        <v>47.094000000000001</v>
      </c>
      <c r="J40" s="136">
        <f>+I40+'10'!J40</f>
        <v>572.38300000000004</v>
      </c>
      <c r="K40" s="135" t="s">
        <v>66</v>
      </c>
      <c r="L40" s="435"/>
      <c r="M40" s="436"/>
    </row>
    <row r="41" spans="1:14" ht="17.45" customHeight="1">
      <c r="A41" s="777" t="s">
        <v>71</v>
      </c>
      <c r="B41" s="778"/>
      <c r="C41" s="169">
        <f>SUMIF($G$7:$G$31,"Electrical",$F$7:$F$31)</f>
        <v>0</v>
      </c>
      <c r="D41" s="123">
        <f>+C41+'10'!D41</f>
        <v>0</v>
      </c>
      <c r="E41" s="148">
        <f t="shared" si="3"/>
        <v>0</v>
      </c>
      <c r="F41" s="375"/>
      <c r="G41" s="375"/>
      <c r="H41" s="192" t="s">
        <v>72</v>
      </c>
      <c r="I41" s="147"/>
      <c r="J41" s="134">
        <f>J40/G4</f>
        <v>52.034818181818189</v>
      </c>
      <c r="K41" s="135" t="s">
        <v>66</v>
      </c>
      <c r="L41" s="435"/>
      <c r="M41" s="436"/>
    </row>
    <row r="42" spans="1:14" ht="17.45" customHeight="1">
      <c r="A42" s="777" t="s">
        <v>17</v>
      </c>
      <c r="B42" s="778"/>
      <c r="C42" s="169">
        <f>SUMIF($G$7:$G$31,"Instrument",$F$7:$F$31)</f>
        <v>0</v>
      </c>
      <c r="D42" s="123">
        <f>+C42+'10'!D42</f>
        <v>0</v>
      </c>
      <c r="E42" s="148">
        <f t="shared" si="3"/>
        <v>0</v>
      </c>
      <c r="F42" s="375">
        <f>+(F38*480+F39*480+F40*480)/1440</f>
        <v>825.83333333333337</v>
      </c>
      <c r="G42" s="375">
        <f>+(G38*480+G39*480+G40*480)/1440</f>
        <v>710.2166666666667</v>
      </c>
      <c r="H42" s="192" t="s">
        <v>73</v>
      </c>
      <c r="I42" s="251" t="s">
        <v>554</v>
      </c>
      <c r="J42" s="137"/>
      <c r="K42" s="135" t="s">
        <v>74</v>
      </c>
      <c r="L42" s="435"/>
      <c r="M42" s="436"/>
    </row>
    <row r="43" spans="1:14" ht="17.45" customHeight="1">
      <c r="A43" s="777" t="s">
        <v>201</v>
      </c>
      <c r="B43" s="778"/>
      <c r="C43" s="169">
        <f>SUMIF($G$7:$G$31,"Change Grade",$F$7:$F$31)</f>
        <v>0</v>
      </c>
      <c r="D43" s="123">
        <f>+C43+'10'!D43</f>
        <v>0</v>
      </c>
      <c r="E43" s="148">
        <f t="shared" si="3"/>
        <v>0</v>
      </c>
      <c r="F43" s="375"/>
      <c r="G43" s="376"/>
      <c r="H43" s="193" t="s">
        <v>76</v>
      </c>
      <c r="I43" s="123">
        <f>+Report1!AH19</f>
        <v>112.045</v>
      </c>
      <c r="J43" s="138">
        <f>+I43+'10'!J43</f>
        <v>1268.3280000000002</v>
      </c>
      <c r="K43" s="135" t="s">
        <v>66</v>
      </c>
      <c r="L43" s="437">
        <f>+Report1!AN19</f>
        <v>17</v>
      </c>
      <c r="M43" s="438">
        <f>+L43+'10'!M43</f>
        <v>170.89999999999998</v>
      </c>
    </row>
    <row r="44" spans="1:14" ht="17.45" customHeight="1">
      <c r="A44" s="777" t="s">
        <v>18</v>
      </c>
      <c r="B44" s="778"/>
      <c r="C44" s="169">
        <f>SUMIF($G$7:$G$31,"PLN",$F$7:$F$31)</f>
        <v>0</v>
      </c>
      <c r="D44" s="123">
        <f>+C44+'10'!D44</f>
        <v>0</v>
      </c>
      <c r="E44" s="148">
        <f t="shared" si="3"/>
        <v>0</v>
      </c>
      <c r="F44" s="375"/>
      <c r="G44" s="376"/>
      <c r="H44" s="193" t="s">
        <v>77</v>
      </c>
      <c r="I44" s="123">
        <f>I43/I38</f>
        <v>2.3387046275230126</v>
      </c>
      <c r="J44" s="139">
        <f>J43/J38</f>
        <v>2.127181977968899</v>
      </c>
      <c r="K44" s="135" t="s">
        <v>66</v>
      </c>
      <c r="L44" s="439">
        <f>+L43/I38</f>
        <v>0.35483938299693168</v>
      </c>
      <c r="M44" s="440">
        <f>+M43/J38</f>
        <v>0.28662569937341503</v>
      </c>
    </row>
    <row r="45" spans="1:14" ht="17.45" customHeight="1">
      <c r="A45" s="777" t="s">
        <v>19</v>
      </c>
      <c r="B45" s="778"/>
      <c r="C45" s="169">
        <f>SUMIF($G$7:$G$31,"Boiler",$F$7:$F$31)</f>
        <v>0</v>
      </c>
      <c r="D45" s="123">
        <f>+C45+'10'!D45</f>
        <v>0</v>
      </c>
      <c r="E45" s="148">
        <f t="shared" si="3"/>
        <v>0</v>
      </c>
      <c r="F45" s="375"/>
      <c r="G45" s="378"/>
      <c r="H45" s="193" t="s">
        <v>78</v>
      </c>
      <c r="I45" s="123">
        <f>I43/I40</f>
        <v>2.3791778145835987</v>
      </c>
      <c r="J45" s="139">
        <f>J43/J40</f>
        <v>2.2158729382249298</v>
      </c>
      <c r="K45" s="135" t="s">
        <v>66</v>
      </c>
      <c r="L45" s="439">
        <f>+L43/I40</f>
        <v>0.36098016732492461</v>
      </c>
      <c r="M45" s="440">
        <f>+M43/J40</f>
        <v>0.29857630293003107</v>
      </c>
    </row>
    <row r="46" spans="1:14" ht="17.45" customHeight="1">
      <c r="A46" s="777" t="s">
        <v>79</v>
      </c>
      <c r="B46" s="778"/>
      <c r="C46" s="169">
        <f>SUMIF($G$7:$G$31,"Gas",$F$7:$F$31)</f>
        <v>0</v>
      </c>
      <c r="D46" s="123">
        <f>+C46+'10'!D46</f>
        <v>0</v>
      </c>
      <c r="E46" s="148">
        <f t="shared" si="3"/>
        <v>0</v>
      </c>
      <c r="F46" s="375"/>
      <c r="G46" s="376"/>
      <c r="H46" s="193" t="s">
        <v>80</v>
      </c>
      <c r="I46" s="145">
        <f>+SUMIF(Listrik!AC18,"&gt;0")</f>
        <v>38436.240000000238</v>
      </c>
      <c r="J46" s="140">
        <f>+I46+'10'!J46</f>
        <v>398953.06999999913</v>
      </c>
      <c r="K46" s="135" t="s">
        <v>81</v>
      </c>
      <c r="L46" s="439">
        <f>+Listrik!AF18</f>
        <v>25940</v>
      </c>
      <c r="M46" s="441">
        <f>+L46+'10'!M46</f>
        <v>268967</v>
      </c>
    </row>
    <row r="47" spans="1:14" ht="17.45" customHeight="1">
      <c r="A47" s="777" t="s">
        <v>82</v>
      </c>
      <c r="B47" s="778"/>
      <c r="C47" s="169">
        <f>SUMIF($G$7:$G$31,"Gas",$F$7:$F$31)</f>
        <v>0</v>
      </c>
      <c r="D47" s="123">
        <f>+C47+'10'!D47</f>
        <v>0</v>
      </c>
      <c r="E47" s="148">
        <f t="shared" si="3"/>
        <v>0</v>
      </c>
      <c r="F47" s="375"/>
      <c r="G47" s="376"/>
      <c r="H47" s="193" t="s">
        <v>83</v>
      </c>
      <c r="I47" s="123">
        <f>I46/I38</f>
        <v>802.27598154835709</v>
      </c>
      <c r="J47" s="140">
        <f>J46/J38</f>
        <v>669.10592572218115</v>
      </c>
      <c r="K47" s="135" t="s">
        <v>25</v>
      </c>
      <c r="L47" s="439">
        <f>+L46/I38</f>
        <v>541.44315264355339</v>
      </c>
      <c r="M47" s="440">
        <f>+M46/J38</f>
        <v>451.09920704136528</v>
      </c>
    </row>
    <row r="48" spans="1:14" ht="17.45" customHeight="1">
      <c r="A48" s="777" t="s">
        <v>15</v>
      </c>
      <c r="B48" s="778"/>
      <c r="C48" s="169">
        <f>SUMIF($G$7:$G$31,"Start Up",$F$7:$F$31)</f>
        <v>0</v>
      </c>
      <c r="D48" s="123">
        <f>+C48+'10'!D48</f>
        <v>0</v>
      </c>
      <c r="E48" s="148">
        <f t="shared" si="3"/>
        <v>0</v>
      </c>
      <c r="F48" s="375"/>
      <c r="G48" s="376"/>
      <c r="H48" s="193" t="s">
        <v>84</v>
      </c>
      <c r="I48" s="123">
        <f>I46/I40</f>
        <v>816.16002038476745</v>
      </c>
      <c r="J48" s="140">
        <f>J46/J40</f>
        <v>697.00370206662171</v>
      </c>
      <c r="K48" s="135" t="s">
        <v>25</v>
      </c>
      <c r="L48" s="439">
        <f>+L46/I38</f>
        <v>541.44315264355339</v>
      </c>
      <c r="M48" s="440">
        <f>+M46/J40</f>
        <v>469.9073871865516</v>
      </c>
    </row>
    <row r="49" spans="1:13" ht="17.45" customHeight="1">
      <c r="A49" s="777" t="s">
        <v>21</v>
      </c>
      <c r="B49" s="778"/>
      <c r="C49" s="169">
        <f>SUMIF($G$7:$G$31,"Others",$F$7:$F$31)</f>
        <v>0</v>
      </c>
      <c r="D49" s="123">
        <f>+C49+'10'!D49</f>
        <v>205</v>
      </c>
      <c r="E49" s="148">
        <f t="shared" si="3"/>
        <v>3.4166666666666665</v>
      </c>
      <c r="F49" s="190"/>
      <c r="H49" s="193" t="s">
        <v>170</v>
      </c>
      <c r="I49" s="123">
        <f>+Report1!AB19</f>
        <v>0</v>
      </c>
      <c r="J49" s="140">
        <f>+I49+'10'!J49</f>
        <v>0</v>
      </c>
      <c r="K49" s="135" t="s">
        <v>86</v>
      </c>
      <c r="L49" s="435"/>
      <c r="M49" s="436"/>
    </row>
    <row r="50" spans="1:13" ht="17.45" customHeight="1">
      <c r="A50" s="777" t="s">
        <v>20</v>
      </c>
      <c r="B50" s="778"/>
      <c r="C50" s="169">
        <f>SUMIF($G$7:$G$31,"Steam",$F$7:$F$31)</f>
        <v>0</v>
      </c>
      <c r="D50" s="123">
        <f>+C50+'10'!D50</f>
        <v>0</v>
      </c>
      <c r="E50" s="148">
        <f t="shared" si="3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5"/>
      <c r="M50" s="436"/>
    </row>
    <row r="51" spans="1:13" ht="17.45" customHeight="1" thickBot="1">
      <c r="A51" s="779" t="s">
        <v>88</v>
      </c>
      <c r="B51" s="780"/>
      <c r="C51" s="169">
        <f>SUMIF($G$7:$G$31,"Planned shut",$F$7:$F$31)</f>
        <v>0</v>
      </c>
      <c r="D51" s="123">
        <f>+C51+'10'!D51</f>
        <v>0</v>
      </c>
      <c r="E51" s="148">
        <f t="shared" si="3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5"/>
      <c r="M51" s="436"/>
    </row>
    <row r="52" spans="1:13" ht="13.5" thickBot="1">
      <c r="A52" s="781" t="s">
        <v>29</v>
      </c>
      <c r="B52" s="782"/>
      <c r="C52" s="149">
        <f>SUM(C38:C51)</f>
        <v>75</v>
      </c>
      <c r="D52" s="149">
        <f>SUM(D38:D51)</f>
        <v>898</v>
      </c>
      <c r="E52" s="150">
        <f>SUM(E38:E51)</f>
        <v>14.966666666666667</v>
      </c>
      <c r="F52" s="190"/>
      <c r="H52" s="196"/>
      <c r="I52" s="197"/>
      <c r="J52" s="143"/>
      <c r="K52" s="144"/>
      <c r="L52" s="442"/>
      <c r="M52" s="443"/>
    </row>
    <row r="53" spans="1:13" ht="13.5" thickBot="1">
      <c r="A53" s="783"/>
      <c r="B53" s="784"/>
      <c r="C53" s="151">
        <f>C52/(24*60)</f>
        <v>5.2083333333333336E-2</v>
      </c>
      <c r="D53" s="151">
        <f>D52/(24*60*G4)</f>
        <v>5.6691919191919189E-2</v>
      </c>
      <c r="E53" s="152">
        <f>E52/(G4*24)</f>
        <v>5.6691919191919189E-2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+D34+'10'!J56</f>
        <v>9368</v>
      </c>
      <c r="K56" s="206">
        <f>J56/(J40+J56/1000)/1000</f>
        <v>1.6103109405914209E-2</v>
      </c>
    </row>
    <row r="57" spans="1:13">
      <c r="A57" s="181"/>
      <c r="I57" s="204" t="s">
        <v>92</v>
      </c>
      <c r="J57" s="205">
        <f>+E34+'10'!J57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  <c r="J58" s="154">
        <v>325</v>
      </c>
    </row>
    <row r="59" spans="1:13">
      <c r="A59" s="210"/>
      <c r="B59" s="181"/>
      <c r="C59" s="181"/>
      <c r="D59" s="181"/>
      <c r="E59" s="181"/>
      <c r="F59" s="194"/>
      <c r="G59" s="181"/>
      <c r="H59" s="209"/>
      <c r="J59" s="160">
        <f>+J56+J58</f>
        <v>9693</v>
      </c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A53:B53"/>
    <mergeCell ref="A52:B52"/>
    <mergeCell ref="A46:B46"/>
    <mergeCell ref="A51:B51"/>
    <mergeCell ref="A50:B50"/>
    <mergeCell ref="A49:B49"/>
    <mergeCell ref="A47:B47"/>
    <mergeCell ref="A48:B48"/>
    <mergeCell ref="A45:B45"/>
    <mergeCell ref="A42:B42"/>
    <mergeCell ref="I24:I31"/>
    <mergeCell ref="A37:B37"/>
    <mergeCell ref="A44:B44"/>
    <mergeCell ref="A24:A32"/>
    <mergeCell ref="A43:B43"/>
    <mergeCell ref="L35:M35"/>
    <mergeCell ref="A41:B41"/>
    <mergeCell ref="A7:A14"/>
    <mergeCell ref="A40:B40"/>
    <mergeCell ref="A34:B34"/>
    <mergeCell ref="A38:B38"/>
    <mergeCell ref="A39:B39"/>
    <mergeCell ref="I7:I13"/>
    <mergeCell ref="A15:A23"/>
    <mergeCell ref="I15:I22"/>
  </mergeCells>
  <phoneticPr fontId="30" type="noConversion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R61"/>
  <sheetViews>
    <sheetView view="pageBreakPreview" topLeftCell="A7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9.140625" style="154" customWidth="1"/>
    <col min="11" max="11" width="12.5703125" style="154" bestFit="1" customWidth="1"/>
    <col min="12" max="12" width="8.28515625" style="154" customWidth="1"/>
    <col min="13" max="13" width="12.140625" style="154" customWidth="1"/>
    <col min="14" max="16384" width="9.140625" style="154"/>
  </cols>
  <sheetData>
    <row r="1" spans="1:15" ht="15.75">
      <c r="A1" s="153"/>
    </row>
    <row r="2" spans="1:15" ht="15.75">
      <c r="A2" s="153" t="s">
        <v>175</v>
      </c>
    </row>
    <row r="3" spans="1:15" ht="15">
      <c r="A3" s="155"/>
    </row>
    <row r="4" spans="1:15" ht="20.25">
      <c r="A4" s="156" t="s">
        <v>4</v>
      </c>
      <c r="B4" s="157"/>
      <c r="F4" s="158" t="s">
        <v>31</v>
      </c>
      <c r="G4" s="159">
        <v>10</v>
      </c>
      <c r="H4" s="159" t="str">
        <f>+'1'!H4</f>
        <v>.06.24</v>
      </c>
    </row>
    <row r="5" spans="1:15" ht="13.5" thickBot="1">
      <c r="C5" s="160"/>
      <c r="D5" s="160"/>
    </row>
    <row r="6" spans="1:15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341+353+338</f>
        <v>1032</v>
      </c>
    </row>
    <row r="7" spans="1:15" ht="13.5" customHeight="1" thickBot="1">
      <c r="A7" s="789" t="s">
        <v>518</v>
      </c>
      <c r="B7" s="220" t="s">
        <v>519</v>
      </c>
      <c r="C7" s="221">
        <v>20307</v>
      </c>
      <c r="D7" s="222"/>
      <c r="E7" s="223"/>
      <c r="F7" s="233"/>
      <c r="G7" s="234" t="s">
        <v>13</v>
      </c>
      <c r="H7" s="235" t="s">
        <v>397</v>
      </c>
      <c r="I7" s="792" t="s">
        <v>465</v>
      </c>
      <c r="J7" s="219" t="str">
        <f>+'9'!J7</f>
        <v>TW 35,5 RC HW</v>
      </c>
      <c r="K7" s="243"/>
      <c r="L7" s="247"/>
      <c r="M7" s="122">
        <f>+K7+'9'!M7+L7</f>
        <v>65500</v>
      </c>
    </row>
    <row r="8" spans="1:15" ht="13.5" thickBot="1">
      <c r="A8" s="790"/>
      <c r="B8" s="220"/>
      <c r="C8" s="221"/>
      <c r="D8" s="222"/>
      <c r="E8" s="224"/>
      <c r="F8" s="236">
        <v>6</v>
      </c>
      <c r="G8" s="577" t="s">
        <v>13</v>
      </c>
      <c r="H8" s="235" t="s">
        <v>487</v>
      </c>
      <c r="I8" s="793"/>
      <c r="J8" s="219" t="str">
        <f>+'9'!J8</f>
        <v>TW 34 RC HW</v>
      </c>
      <c r="K8" s="244"/>
      <c r="L8" s="244"/>
      <c r="M8" s="122">
        <f>+K8+'9'!M8+L8</f>
        <v>23452</v>
      </c>
      <c r="N8" s="154">
        <v>830</v>
      </c>
      <c r="O8" s="154">
        <f>+N8-N8*0.14</f>
        <v>713.8</v>
      </c>
    </row>
    <row r="9" spans="1:15" ht="13.5" thickBot="1">
      <c r="A9" s="790"/>
      <c r="B9" s="220"/>
      <c r="C9" s="221"/>
      <c r="D9" s="222"/>
      <c r="E9" s="225"/>
      <c r="F9" s="233">
        <v>4</v>
      </c>
      <c r="G9" s="577" t="s">
        <v>13</v>
      </c>
      <c r="H9" s="238" t="s">
        <v>226</v>
      </c>
      <c r="I9" s="793"/>
      <c r="J9" s="219" t="str">
        <f>+'9'!J9</f>
        <v>KTW 17 RC HW</v>
      </c>
      <c r="K9" s="244"/>
      <c r="L9" s="244"/>
      <c r="M9" s="122">
        <f>+K9+'9'!M9+L9</f>
        <v>17635</v>
      </c>
    </row>
    <row r="10" spans="1:15" ht="13.5" thickBot="1">
      <c r="A10" s="790"/>
      <c r="B10" s="220"/>
      <c r="C10" s="221"/>
      <c r="D10" s="222"/>
      <c r="E10" s="224"/>
      <c r="F10" s="233"/>
      <c r="G10" s="577"/>
      <c r="H10" s="238" t="s">
        <v>523</v>
      </c>
      <c r="I10" s="793"/>
      <c r="J10" s="219" t="str">
        <f>+'9'!J10</f>
        <v>TW 31,5 RC HW</v>
      </c>
      <c r="K10" s="244"/>
      <c r="L10" s="244"/>
      <c r="M10" s="122">
        <f>+K10+'9'!M10+L10</f>
        <v>33149</v>
      </c>
    </row>
    <row r="11" spans="1:15" ht="13.5" thickBot="1">
      <c r="A11" s="790"/>
      <c r="B11" s="220"/>
      <c r="C11" s="221"/>
      <c r="D11" s="222"/>
      <c r="E11" s="224"/>
      <c r="F11" s="233"/>
      <c r="G11" s="237"/>
      <c r="H11" s="238"/>
      <c r="I11" s="793"/>
      <c r="J11" s="219" t="str">
        <f>+'9'!J11</f>
        <v>N 18 RC BR</v>
      </c>
      <c r="K11" s="244"/>
      <c r="L11" s="244"/>
      <c r="M11" s="122">
        <f>+K11+'9'!M11+L11</f>
        <v>18436</v>
      </c>
    </row>
    <row r="12" spans="1:15" ht="13.5" thickBot="1">
      <c r="A12" s="790"/>
      <c r="B12" s="220"/>
      <c r="C12" s="221"/>
      <c r="D12" s="222"/>
      <c r="E12" s="224"/>
      <c r="F12" s="233"/>
      <c r="G12" s="237"/>
      <c r="H12" s="238"/>
      <c r="I12" s="793"/>
      <c r="J12" s="219" t="str">
        <f>+'9'!J12</f>
        <v>N 15,5 RC BR</v>
      </c>
      <c r="K12" s="244"/>
      <c r="L12" s="244"/>
      <c r="M12" s="122">
        <f>+K12+'9'!M12+L12</f>
        <v>159440</v>
      </c>
    </row>
    <row r="13" spans="1:15" ht="13.5" thickBot="1">
      <c r="A13" s="790"/>
      <c r="B13" s="220"/>
      <c r="C13" s="221"/>
      <c r="D13" s="221"/>
      <c r="E13" s="224"/>
      <c r="F13" s="233"/>
      <c r="G13" s="237"/>
      <c r="H13" s="238"/>
      <c r="I13" s="794"/>
      <c r="J13" s="219" t="str">
        <f>+'9'!J13</f>
        <v>N 16 RC BR</v>
      </c>
      <c r="K13" s="244"/>
      <c r="L13" s="244"/>
      <c r="M13" s="122">
        <f>+K13+'9'!M13+L13</f>
        <v>19427</v>
      </c>
    </row>
    <row r="14" spans="1:15" ht="13.5" thickBot="1">
      <c r="A14" s="791"/>
      <c r="B14" s="170" t="s">
        <v>3</v>
      </c>
      <c r="C14" s="104">
        <f>SUM(C7:C13)</f>
        <v>20307</v>
      </c>
      <c r="D14" s="116">
        <f>SUM(D7:D13)</f>
        <v>0</v>
      </c>
      <c r="E14" s="117">
        <f>SUM(E5:E13)</f>
        <v>0</v>
      </c>
      <c r="F14" s="107">
        <f>SUM(F6:F13)</f>
        <v>10</v>
      </c>
      <c r="G14" s="164"/>
      <c r="H14" s="171"/>
      <c r="I14" s="172"/>
      <c r="J14" s="219" t="str">
        <f>+'9'!J14</f>
        <v>N 16,5 RC BR</v>
      </c>
      <c r="K14" s="244"/>
      <c r="L14" s="244"/>
      <c r="M14" s="122">
        <f>+K14+'9'!M14+L14</f>
        <v>7890</v>
      </c>
    </row>
    <row r="15" spans="1:15" ht="13.5" customHeight="1" thickBot="1">
      <c r="A15" s="789" t="s">
        <v>416</v>
      </c>
      <c r="B15" s="170"/>
      <c r="C15" s="118">
        <f>C14/($C$23+$D$23+$E$23)</f>
        <v>0.91671180931744312</v>
      </c>
      <c r="D15" s="119">
        <f>D14/($C$23+$D$23+$E$23)</f>
        <v>0</v>
      </c>
      <c r="E15" s="120">
        <f>E14/($C$23+$D$23+$E$23)</f>
        <v>0</v>
      </c>
      <c r="F15" s="233"/>
      <c r="G15" s="234" t="s">
        <v>13</v>
      </c>
      <c r="H15" s="235" t="s">
        <v>397</v>
      </c>
      <c r="I15" s="792" t="s">
        <v>465</v>
      </c>
      <c r="J15" s="219" t="str">
        <f>+'9'!J15</f>
        <v>N 17 RC BR</v>
      </c>
      <c r="K15" s="244"/>
      <c r="L15" s="244"/>
      <c r="M15" s="122">
        <f>+K15+'9'!M15+L15</f>
        <v>62085</v>
      </c>
    </row>
    <row r="16" spans="1:15" ht="13.5" thickBot="1">
      <c r="A16" s="795"/>
      <c r="B16" s="220" t="s">
        <v>536</v>
      </c>
      <c r="C16" s="227">
        <f>5405+1418+12548</f>
        <v>19371</v>
      </c>
      <c r="D16" s="228">
        <v>600</v>
      </c>
      <c r="E16" s="229"/>
      <c r="F16" s="236">
        <v>10</v>
      </c>
      <c r="G16" s="577" t="s">
        <v>13</v>
      </c>
      <c r="H16" s="235" t="s">
        <v>487</v>
      </c>
      <c r="I16" s="793"/>
      <c r="J16" s="219" t="str">
        <f>+'9'!J16</f>
        <v>N 19 RC BR</v>
      </c>
      <c r="K16" s="244">
        <f>+C7+C17</f>
        <v>22488</v>
      </c>
      <c r="L16" s="244"/>
      <c r="M16" s="122">
        <f>+K16+'9'!M16+L16</f>
        <v>82460</v>
      </c>
    </row>
    <row r="17" spans="1:18" ht="13.5" thickBot="1">
      <c r="A17" s="795"/>
      <c r="B17" s="220" t="s">
        <v>519</v>
      </c>
      <c r="C17" s="221">
        <f>1529+652</f>
        <v>2181</v>
      </c>
      <c r="D17" s="222"/>
      <c r="E17" s="230"/>
      <c r="F17" s="233">
        <v>5</v>
      </c>
      <c r="G17" s="577" t="s">
        <v>13</v>
      </c>
      <c r="H17" s="238" t="s">
        <v>226</v>
      </c>
      <c r="I17" s="793"/>
      <c r="J17" s="219" t="s">
        <v>536</v>
      </c>
      <c r="K17" s="244">
        <f>+C16+C25</f>
        <v>35815</v>
      </c>
      <c r="L17" s="244"/>
      <c r="M17" s="122">
        <f>+K17+'9'!M17+L17</f>
        <v>35815</v>
      </c>
    </row>
    <row r="18" spans="1:18" ht="13.5" thickBot="1">
      <c r="A18" s="795"/>
      <c r="B18" s="220"/>
      <c r="C18" s="221"/>
      <c r="D18" s="222"/>
      <c r="E18" s="230"/>
      <c r="F18" s="233"/>
      <c r="G18" s="577"/>
      <c r="H18" s="238" t="s">
        <v>537</v>
      </c>
      <c r="I18" s="793"/>
      <c r="J18" s="219">
        <f>+'9'!J18</f>
        <v>0</v>
      </c>
      <c r="K18" s="244"/>
      <c r="L18" s="244"/>
      <c r="M18" s="122">
        <f>+K18+'9'!M18+L18</f>
        <v>0</v>
      </c>
    </row>
    <row r="19" spans="1:18" ht="13.5" thickBot="1">
      <c r="A19" s="795"/>
      <c r="B19" s="220"/>
      <c r="C19" s="221"/>
      <c r="D19" s="222"/>
      <c r="E19" s="230"/>
      <c r="F19" s="240"/>
      <c r="G19" s="237"/>
      <c r="H19" s="238" t="s">
        <v>538</v>
      </c>
      <c r="I19" s="793"/>
      <c r="J19" s="219">
        <f>+'9'!J19</f>
        <v>0</v>
      </c>
      <c r="K19" s="244"/>
      <c r="L19" s="244"/>
      <c r="M19" s="122">
        <f>+K19+'9'!M19+L19</f>
        <v>0</v>
      </c>
    </row>
    <row r="20" spans="1:18" ht="13.5" thickBot="1">
      <c r="A20" s="795"/>
      <c r="B20" s="220"/>
      <c r="C20" s="221"/>
      <c r="D20" s="222"/>
      <c r="E20" s="230"/>
      <c r="F20" s="233"/>
      <c r="G20" s="237"/>
      <c r="H20" s="238"/>
      <c r="I20" s="793"/>
      <c r="J20" s="219">
        <f>+'9'!J20</f>
        <v>0</v>
      </c>
      <c r="K20" s="244"/>
      <c r="L20" s="244"/>
      <c r="M20" s="122">
        <f>+K20+'9'!M20+L20</f>
        <v>0</v>
      </c>
    </row>
    <row r="21" spans="1:18" ht="13.5" thickBot="1">
      <c r="A21" s="795"/>
      <c r="B21" s="220"/>
      <c r="C21" s="221"/>
      <c r="D21" s="222"/>
      <c r="E21" s="230"/>
      <c r="F21" s="236"/>
      <c r="G21" s="237"/>
      <c r="H21" s="238"/>
      <c r="I21" s="793"/>
      <c r="J21" s="219">
        <f>+'9'!J21</f>
        <v>0</v>
      </c>
      <c r="K21" s="244"/>
      <c r="L21" s="244"/>
      <c r="M21" s="122">
        <f>+K21+'9'!M21+L21</f>
        <v>0</v>
      </c>
    </row>
    <row r="22" spans="1:18" ht="13.5" thickBot="1">
      <c r="A22" s="795"/>
      <c r="B22" s="220"/>
      <c r="C22" s="221"/>
      <c r="D22" s="222"/>
      <c r="E22" s="230"/>
      <c r="F22" s="241"/>
      <c r="G22" s="237"/>
      <c r="H22" s="238"/>
      <c r="I22" s="794"/>
      <c r="J22" s="219">
        <f>+'9'!J22</f>
        <v>0</v>
      </c>
      <c r="K22" s="244"/>
      <c r="L22" s="244"/>
      <c r="M22" s="122">
        <f>+K22+'9'!M22+L22</f>
        <v>0</v>
      </c>
    </row>
    <row r="23" spans="1:18" ht="13.5" thickBot="1">
      <c r="A23" s="796"/>
      <c r="B23" s="170" t="s">
        <v>3</v>
      </c>
      <c r="C23" s="105">
        <f>SUM(C16:C22)</f>
        <v>21552</v>
      </c>
      <c r="D23" s="116">
        <f>SUM(D16:D22)</f>
        <v>600</v>
      </c>
      <c r="E23" s="117">
        <f>SUM(E18:E22)</f>
        <v>0</v>
      </c>
      <c r="F23" s="107">
        <f>SUM(F15:F22)</f>
        <v>15</v>
      </c>
      <c r="G23" s="164"/>
      <c r="H23" s="171"/>
      <c r="I23" s="174"/>
      <c r="J23" s="219">
        <f>+'9'!J23</f>
        <v>0</v>
      </c>
      <c r="K23" s="244"/>
      <c r="L23" s="244"/>
      <c r="M23" s="122">
        <f>+K23+'9'!M23+L23</f>
        <v>0</v>
      </c>
    </row>
    <row r="24" spans="1:18" ht="13.5" customHeight="1" thickBot="1">
      <c r="A24" s="789" t="s">
        <v>418</v>
      </c>
      <c r="B24" s="175"/>
      <c r="C24" s="118">
        <f>C23/($C$23+$D$23+$E$23)</f>
        <v>0.97291440953412789</v>
      </c>
      <c r="D24" s="119">
        <f>D23/($C$23+$D$23+$E$23)</f>
        <v>2.7085590465872156E-2</v>
      </c>
      <c r="E24" s="120">
        <f>E23/($C$23+$D$23+$E$23)</f>
        <v>0</v>
      </c>
      <c r="F24" s="233"/>
      <c r="G24" s="234" t="s">
        <v>13</v>
      </c>
      <c r="H24" s="235" t="s">
        <v>397</v>
      </c>
      <c r="I24" s="792" t="s">
        <v>545</v>
      </c>
      <c r="J24" s="219">
        <f>+'9'!J24</f>
        <v>0</v>
      </c>
      <c r="K24" s="244"/>
      <c r="L24" s="244"/>
      <c r="M24" s="122">
        <f>+K24+'9'!M24+L24</f>
        <v>0</v>
      </c>
    </row>
    <row r="25" spans="1:18" ht="13.5" customHeight="1" thickBot="1">
      <c r="A25" s="797"/>
      <c r="B25" s="220" t="s">
        <v>536</v>
      </c>
      <c r="C25" s="231">
        <v>16444</v>
      </c>
      <c r="D25" s="222">
        <v>1543</v>
      </c>
      <c r="E25" s="230"/>
      <c r="F25" s="236">
        <v>7</v>
      </c>
      <c r="G25" s="577" t="s">
        <v>13</v>
      </c>
      <c r="H25" s="235" t="s">
        <v>487</v>
      </c>
      <c r="I25" s="793"/>
      <c r="J25" s="219">
        <f>+'9'!J25</f>
        <v>0</v>
      </c>
      <c r="K25" s="244"/>
      <c r="L25" s="244"/>
      <c r="M25" s="122">
        <f>+K25+'9'!M25+L25</f>
        <v>0</v>
      </c>
      <c r="N25" s="154">
        <v>830</v>
      </c>
      <c r="O25" s="154">
        <f>+N25-N25*0.14</f>
        <v>713.8</v>
      </c>
      <c r="P25" s="154">
        <f>60+55+450</f>
        <v>565</v>
      </c>
      <c r="Q25" s="154">
        <f>+N25*P25</f>
        <v>468950</v>
      </c>
      <c r="R25" s="154">
        <f>+O25*P25</f>
        <v>403297</v>
      </c>
    </row>
    <row r="26" spans="1:18" ht="13.5" customHeight="1" thickBot="1">
      <c r="A26" s="797"/>
      <c r="B26" s="220"/>
      <c r="C26" s="231"/>
      <c r="D26" s="222"/>
      <c r="E26" s="232"/>
      <c r="F26" s="233">
        <v>5</v>
      </c>
      <c r="G26" s="577" t="s">
        <v>13</v>
      </c>
      <c r="H26" s="238" t="s">
        <v>226</v>
      </c>
      <c r="I26" s="793"/>
      <c r="J26" s="219">
        <f>+'9'!J26</f>
        <v>0</v>
      </c>
      <c r="K26" s="244"/>
      <c r="L26" s="244"/>
      <c r="M26" s="122">
        <f>+K26+'9'!M26+L26</f>
        <v>0</v>
      </c>
      <c r="N26" s="154">
        <v>750</v>
      </c>
      <c r="O26" s="154">
        <f>+N26-N26*0.14</f>
        <v>645</v>
      </c>
      <c r="P26" s="154">
        <f>5+360</f>
        <v>365</v>
      </c>
      <c r="Q26" s="154">
        <f>+N26*P26</f>
        <v>273750</v>
      </c>
      <c r="R26" s="154">
        <f>+O26*P26</f>
        <v>235425</v>
      </c>
    </row>
    <row r="27" spans="1:18" ht="13.5" customHeight="1" thickBot="1">
      <c r="A27" s="797"/>
      <c r="B27" s="220"/>
      <c r="C27" s="221"/>
      <c r="D27" s="222"/>
      <c r="E27" s="230"/>
      <c r="F27" s="233"/>
      <c r="G27" s="577"/>
      <c r="H27" s="238" t="s">
        <v>534</v>
      </c>
      <c r="I27" s="793"/>
      <c r="J27" s="219">
        <f>+'9'!J27</f>
        <v>0</v>
      </c>
      <c r="K27" s="244"/>
      <c r="L27" s="244"/>
      <c r="M27" s="122">
        <f>+K27+'9'!M27+L27</f>
        <v>0</v>
      </c>
      <c r="P27" s="154">
        <f>SUM(P25:P26)</f>
        <v>930</v>
      </c>
      <c r="Q27" s="154">
        <f t="shared" ref="Q27:R27" si="0">SUM(Q25:Q26)</f>
        <v>742700</v>
      </c>
      <c r="R27" s="154">
        <f t="shared" si="0"/>
        <v>638722</v>
      </c>
    </row>
    <row r="28" spans="1:18" ht="26.25" thickBot="1">
      <c r="A28" s="797"/>
      <c r="B28" s="220"/>
      <c r="C28" s="221"/>
      <c r="D28" s="222"/>
      <c r="E28" s="230"/>
      <c r="F28" s="236"/>
      <c r="G28" s="237"/>
      <c r="H28" s="238" t="s">
        <v>535</v>
      </c>
      <c r="I28" s="793"/>
      <c r="J28" s="219">
        <f>+'9'!J28</f>
        <v>0</v>
      </c>
      <c r="K28" s="244"/>
      <c r="L28" s="244"/>
      <c r="M28" s="122">
        <f>+K28+'9'!M28+L28</f>
        <v>0</v>
      </c>
      <c r="Q28" s="154">
        <f>+Q27/P27</f>
        <v>798.60215053763443</v>
      </c>
      <c r="R28" s="154">
        <f>+R27/P27</f>
        <v>686.79784946236555</v>
      </c>
    </row>
    <row r="29" spans="1:18" ht="13.5" thickBot="1">
      <c r="A29" s="797"/>
      <c r="B29" s="220"/>
      <c r="C29" s="221"/>
      <c r="D29" s="222"/>
      <c r="E29" s="230"/>
      <c r="F29" s="241"/>
      <c r="G29" s="237"/>
      <c r="H29" s="238"/>
      <c r="I29" s="793"/>
      <c r="J29" s="219">
        <f>+'9'!J29</f>
        <v>0</v>
      </c>
      <c r="K29" s="244"/>
      <c r="L29" s="244"/>
      <c r="M29" s="122">
        <f>+K29+'9'!M29+L29</f>
        <v>0</v>
      </c>
    </row>
    <row r="30" spans="1:18" ht="13.5" thickBot="1">
      <c r="A30" s="797"/>
      <c r="B30" s="220"/>
      <c r="C30" s="231"/>
      <c r="D30" s="222"/>
      <c r="E30" s="230"/>
      <c r="F30" s="241"/>
      <c r="G30" s="237"/>
      <c r="H30" s="238"/>
      <c r="I30" s="793"/>
      <c r="J30" s="219">
        <f>+'9'!J30</f>
        <v>0</v>
      </c>
      <c r="K30" s="244"/>
      <c r="L30" s="244"/>
      <c r="M30" s="122">
        <f>+K30+'9'!M30+L30</f>
        <v>0</v>
      </c>
    </row>
    <row r="31" spans="1:18" ht="13.5" customHeight="1" thickBot="1">
      <c r="A31" s="797"/>
      <c r="B31" s="220"/>
      <c r="C31" s="231"/>
      <c r="D31" s="222"/>
      <c r="E31" s="230"/>
      <c r="F31" s="241"/>
      <c r="G31" s="242"/>
      <c r="H31" s="239"/>
      <c r="I31" s="794"/>
      <c r="J31" s="219">
        <f>+'9'!J31</f>
        <v>0</v>
      </c>
      <c r="K31" s="244"/>
      <c r="L31" s="244"/>
      <c r="M31" s="122">
        <f>+K31+'9'!M31+L31</f>
        <v>0</v>
      </c>
    </row>
    <row r="32" spans="1:18" ht="13.5" customHeight="1" thickBot="1">
      <c r="A32" s="798"/>
      <c r="B32" s="170" t="s">
        <v>3</v>
      </c>
      <c r="C32" s="104">
        <f>SUM(C25:C31)</f>
        <v>16444</v>
      </c>
      <c r="D32" s="105">
        <f>SUM(D25:D31)</f>
        <v>1543</v>
      </c>
      <c r="E32" s="106">
        <f>SUM(E25:E31)</f>
        <v>0</v>
      </c>
      <c r="F32" s="107">
        <f>SUM(F24:F31)</f>
        <v>12</v>
      </c>
      <c r="G32" s="176"/>
      <c r="H32" s="177"/>
      <c r="I32" s="174"/>
      <c r="J32" s="219">
        <f>+'9'!J32</f>
        <v>0</v>
      </c>
      <c r="K32" s="246"/>
      <c r="L32" s="248"/>
      <c r="M32" s="122">
        <f>+K32+'9'!M32+L32</f>
        <v>0</v>
      </c>
    </row>
    <row r="33" spans="1:13" ht="13.5" thickBot="1">
      <c r="A33" s="178"/>
      <c r="B33" s="179"/>
      <c r="C33" s="108">
        <f>C32/($C$32+$D$32+$E$32)</f>
        <v>0.91421582253849998</v>
      </c>
      <c r="D33" s="109">
        <f>D32/($C$32+$D$32+$E$32)</f>
        <v>8.5784177461499966E-2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3" ht="13.5" thickBot="1">
      <c r="A34" s="785" t="s">
        <v>60</v>
      </c>
      <c r="B34" s="786"/>
      <c r="C34" s="112">
        <f>C14+C23+C32</f>
        <v>58303</v>
      </c>
      <c r="D34" s="112">
        <f>D14+D23+D32</f>
        <v>2143</v>
      </c>
      <c r="E34" s="112">
        <f>E14+E23+E32</f>
        <v>0</v>
      </c>
      <c r="F34" s="113">
        <f>F14+F23+F32</f>
        <v>37</v>
      </c>
      <c r="H34" s="183"/>
      <c r="I34" s="183"/>
      <c r="J34" s="128" t="s">
        <v>29</v>
      </c>
      <c r="K34" s="129">
        <f>SUM(K7:K32)</f>
        <v>58303</v>
      </c>
      <c r="L34" s="217">
        <f>SUM(L7:L32)</f>
        <v>0</v>
      </c>
      <c r="M34" s="125">
        <f>SUM(M7:M32)</f>
        <v>525289</v>
      </c>
    </row>
    <row r="35" spans="1:13" ht="13.5" thickBot="1">
      <c r="A35" s="184"/>
      <c r="B35" s="185"/>
      <c r="C35" s="109">
        <f>C34/($C$34+$D$34+$E$34)</f>
        <v>0.96454686827912517</v>
      </c>
      <c r="D35" s="109">
        <f>D34/($C$34+$D$34+$E$34)</f>
        <v>3.5453131720874831E-2</v>
      </c>
      <c r="E35" s="114">
        <f>E34/($C$34+$D$34+$E$34)</f>
        <v>0</v>
      </c>
      <c r="K35" s="160"/>
      <c r="L35" s="776" t="s">
        <v>186</v>
      </c>
      <c r="M35" s="776"/>
    </row>
    <row r="36" spans="1:13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3" ht="17.45" customHeight="1" thickBot="1">
      <c r="A37" s="787" t="s">
        <v>61</v>
      </c>
      <c r="B37" s="788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(19*510+20*930)/1440*G42*3.4*1440/1000000</f>
        <v>66.980189833333327</v>
      </c>
      <c r="J37" s="386">
        <f>+I37+'9'!J37</f>
        <v>621.21216595145825</v>
      </c>
      <c r="K37" s="131" t="s">
        <v>66</v>
      </c>
      <c r="L37" s="433"/>
      <c r="M37" s="434"/>
    </row>
    <row r="38" spans="1:13" ht="17.45" customHeight="1">
      <c r="A38" s="781" t="s">
        <v>13</v>
      </c>
      <c r="B38" s="782"/>
      <c r="C38" s="169">
        <f>SUMIF($G$7:$G$31,"Process",$F$7:$F$31)</f>
        <v>37</v>
      </c>
      <c r="D38" s="123">
        <f>+C38+'9'!D38</f>
        <v>536</v>
      </c>
      <c r="E38" s="148">
        <f t="shared" ref="E38:E51" si="1">D38/60</f>
        <v>8.9333333333333336</v>
      </c>
      <c r="F38" s="375">
        <v>830</v>
      </c>
      <c r="G38" s="377">
        <f t="shared" ref="G38:G39" si="2">+F38-F38*0.14</f>
        <v>713.8</v>
      </c>
      <c r="H38" s="192" t="s">
        <v>67</v>
      </c>
      <c r="I38" s="554">
        <f>21.436+20.074+19.025</f>
        <v>60.535000000000004</v>
      </c>
      <c r="J38" s="387">
        <f>+I38+'9'!J38</f>
        <v>548.33900000000006</v>
      </c>
      <c r="K38" s="133" t="s">
        <v>66</v>
      </c>
      <c r="L38" s="435"/>
      <c r="M38" s="436"/>
    </row>
    <row r="39" spans="1:13" ht="17.45" customHeight="1">
      <c r="A39" s="777" t="s">
        <v>14</v>
      </c>
      <c r="B39" s="778"/>
      <c r="C39" s="169">
        <f>SUMIF($G$7:$G$23,"Cleaning",$F$7:$F$23)</f>
        <v>0</v>
      </c>
      <c r="D39" s="123">
        <f>+C39+'9'!D39</f>
        <v>0</v>
      </c>
      <c r="E39" s="148">
        <f t="shared" si="1"/>
        <v>0</v>
      </c>
      <c r="F39" s="375">
        <v>830</v>
      </c>
      <c r="G39" s="377">
        <f t="shared" si="2"/>
        <v>713.8</v>
      </c>
      <c r="H39" s="192" t="s">
        <v>68</v>
      </c>
      <c r="I39" s="147"/>
      <c r="J39" s="388">
        <f>J37/G4</f>
        <v>62.121216595145825</v>
      </c>
      <c r="K39" s="135" t="s">
        <v>66</v>
      </c>
      <c r="L39" s="435"/>
      <c r="M39" s="436"/>
    </row>
    <row r="40" spans="1:13" ht="17.45" customHeight="1">
      <c r="A40" s="777" t="s">
        <v>69</v>
      </c>
      <c r="B40" s="778"/>
      <c r="C40" s="169">
        <f>SUMIF($G$7:$G$23,"Mechanical",$F$7:$F$23)</f>
        <v>0</v>
      </c>
      <c r="D40" s="123">
        <f>+C40+'9'!D40</f>
        <v>82</v>
      </c>
      <c r="E40" s="148">
        <f t="shared" si="1"/>
        <v>1.3666666666666667</v>
      </c>
      <c r="F40" s="375">
        <v>769.16666666666663</v>
      </c>
      <c r="G40" s="377">
        <v>661.48333333333335</v>
      </c>
      <c r="H40" s="192" t="s">
        <v>70</v>
      </c>
      <c r="I40" s="123">
        <f>+(K34+L34)/1000</f>
        <v>58.302999999999997</v>
      </c>
      <c r="J40" s="389">
        <f>+I40+'9'!J40</f>
        <v>525.28899999999999</v>
      </c>
      <c r="K40" s="135" t="s">
        <v>66</v>
      </c>
      <c r="L40" s="435"/>
      <c r="M40" s="436"/>
    </row>
    <row r="41" spans="1:13" ht="17.45" customHeight="1">
      <c r="A41" s="777" t="s">
        <v>71</v>
      </c>
      <c r="B41" s="778"/>
      <c r="C41" s="169">
        <f>SUMIF($G$7:$G$31,"Electrical",$F$7:$F$31)</f>
        <v>0</v>
      </c>
      <c r="D41" s="123">
        <f>+C41+'9'!D41</f>
        <v>0</v>
      </c>
      <c r="E41" s="148">
        <f t="shared" si="1"/>
        <v>0</v>
      </c>
      <c r="F41" s="375"/>
      <c r="G41" s="375"/>
      <c r="H41" s="192" t="s">
        <v>72</v>
      </c>
      <c r="I41" s="147"/>
      <c r="J41" s="388">
        <f>J40/G4</f>
        <v>52.5289</v>
      </c>
      <c r="K41" s="135" t="s">
        <v>66</v>
      </c>
      <c r="L41" s="435"/>
      <c r="M41" s="436"/>
    </row>
    <row r="42" spans="1:13" ht="17.45" customHeight="1">
      <c r="A42" s="777" t="s">
        <v>17</v>
      </c>
      <c r="B42" s="778"/>
      <c r="C42" s="169">
        <f>SUMIF($G$7:$G$23,"Instrument",$F$7:$F$23)</f>
        <v>0</v>
      </c>
      <c r="D42" s="123">
        <f>+C42+'9'!D42</f>
        <v>0</v>
      </c>
      <c r="E42" s="148">
        <f t="shared" si="1"/>
        <v>0</v>
      </c>
      <c r="F42" s="375">
        <f>+(F38*480+F39*480+F40*480)/1440</f>
        <v>809.72222222222217</v>
      </c>
      <c r="G42" s="375">
        <f>+(G38*480+G39*480+G40*480)/1440</f>
        <v>696.36111111111109</v>
      </c>
      <c r="H42" s="192" t="s">
        <v>73</v>
      </c>
      <c r="I42" s="251" t="s">
        <v>546</v>
      </c>
      <c r="J42" s="390"/>
      <c r="K42" s="135" t="s">
        <v>74</v>
      </c>
      <c r="L42" s="435"/>
      <c r="M42" s="436"/>
    </row>
    <row r="43" spans="1:13" ht="17.45" customHeight="1">
      <c r="A43" s="777" t="s">
        <v>75</v>
      </c>
      <c r="B43" s="778"/>
      <c r="C43" s="169">
        <f>SUMIF($G$7:$G$23,"Water",$F$7:$F$23)</f>
        <v>0</v>
      </c>
      <c r="D43" s="123">
        <f>+C43+'9'!D43</f>
        <v>0</v>
      </c>
      <c r="E43" s="148">
        <f t="shared" si="1"/>
        <v>0</v>
      </c>
      <c r="F43" s="375"/>
      <c r="G43" s="376"/>
      <c r="H43" s="193" t="s">
        <v>76</v>
      </c>
      <c r="I43" s="123">
        <f>+Report1!AH18</f>
        <v>123.91200000000001</v>
      </c>
      <c r="J43" s="391">
        <f>+I43+'9'!J43</f>
        <v>1156.2830000000001</v>
      </c>
      <c r="K43" s="135" t="s">
        <v>66</v>
      </c>
      <c r="L43" s="437">
        <f>+Report1!AN18</f>
        <v>19.5</v>
      </c>
      <c r="M43" s="438">
        <f>+L43+'9'!M43</f>
        <v>153.89999999999998</v>
      </c>
    </row>
    <row r="44" spans="1:13" ht="17.45" customHeight="1">
      <c r="A44" s="777" t="s">
        <v>18</v>
      </c>
      <c r="B44" s="778"/>
      <c r="C44" s="169">
        <f>SUMIF($G$7:$G$23,"PLN",$F$7:$F$23)</f>
        <v>0</v>
      </c>
      <c r="D44" s="123">
        <f>+C44+'9'!D44</f>
        <v>0</v>
      </c>
      <c r="E44" s="148">
        <f t="shared" si="1"/>
        <v>0</v>
      </c>
      <c r="F44" s="375"/>
      <c r="G44" s="376"/>
      <c r="H44" s="193" t="s">
        <v>77</v>
      </c>
      <c r="I44" s="123">
        <f>I43/I38</f>
        <v>2.0469480465846206</v>
      </c>
      <c r="J44" s="391">
        <f>J43/J38</f>
        <v>2.1087010043057308</v>
      </c>
      <c r="K44" s="135" t="s">
        <v>66</v>
      </c>
      <c r="L44" s="439">
        <f>+L43/I38</f>
        <v>0.3221276947220616</v>
      </c>
      <c r="M44" s="440">
        <f>+M43/J38</f>
        <v>0.2806657925115667</v>
      </c>
    </row>
    <row r="45" spans="1:13" ht="17.45" customHeight="1">
      <c r="A45" s="777" t="s">
        <v>19</v>
      </c>
      <c r="B45" s="778"/>
      <c r="C45" s="169">
        <f>SUMIF($G$7:$G$23,"Boiler",$F$7:$F$23)</f>
        <v>0</v>
      </c>
      <c r="D45" s="123">
        <f>+C45+'9'!D45</f>
        <v>0</v>
      </c>
      <c r="E45" s="148">
        <f t="shared" si="1"/>
        <v>0</v>
      </c>
      <c r="F45" s="375"/>
      <c r="G45" s="378"/>
      <c r="H45" s="193" t="s">
        <v>78</v>
      </c>
      <c r="I45" s="123">
        <f>I43/I40</f>
        <v>2.1253108759412038</v>
      </c>
      <c r="J45" s="391">
        <f>J43/J40</f>
        <v>2.201232083672036</v>
      </c>
      <c r="K45" s="135" t="s">
        <v>66</v>
      </c>
      <c r="L45" s="439">
        <f>+L43/I40</f>
        <v>0.3344596332950277</v>
      </c>
      <c r="M45" s="440">
        <f>+M43/J40</f>
        <v>0.29298157776005207</v>
      </c>
    </row>
    <row r="46" spans="1:13" ht="17.45" customHeight="1">
      <c r="A46" s="777" t="s">
        <v>79</v>
      </c>
      <c r="B46" s="778"/>
      <c r="C46" s="169">
        <f>SUMIF($G$7:$G$23,"Gas",$F$7:$F$23)</f>
        <v>0</v>
      </c>
      <c r="D46" s="123">
        <f>+C46+'9'!D46</f>
        <v>0</v>
      </c>
      <c r="E46" s="148">
        <f t="shared" si="1"/>
        <v>0</v>
      </c>
      <c r="F46" s="375"/>
      <c r="G46" s="376"/>
      <c r="H46" s="193" t="s">
        <v>80</v>
      </c>
      <c r="I46" s="145">
        <f>+SUMIF(Listrik!AC17,"&gt;0")</f>
        <v>28268.209999999402</v>
      </c>
      <c r="J46" s="391">
        <f>+I46+'9'!J46</f>
        <v>360516.82999999891</v>
      </c>
      <c r="K46" s="135" t="s">
        <v>81</v>
      </c>
      <c r="L46" s="439">
        <f>+Listrik!AF17</f>
        <v>29093</v>
      </c>
      <c r="M46" s="441">
        <f>+L46+'9'!M46</f>
        <v>243027</v>
      </c>
    </row>
    <row r="47" spans="1:13" ht="17.45" customHeight="1">
      <c r="A47" s="777" t="s">
        <v>82</v>
      </c>
      <c r="B47" s="778"/>
      <c r="C47" s="169">
        <f>SUMIF($G$7:$G$23,"Gas",$F$7:$F$23)</f>
        <v>0</v>
      </c>
      <c r="D47" s="123">
        <f>+C47+'9'!D47</f>
        <v>0</v>
      </c>
      <c r="E47" s="148">
        <f t="shared" si="1"/>
        <v>0</v>
      </c>
      <c r="F47" s="375"/>
      <c r="G47" s="376"/>
      <c r="H47" s="193" t="s">
        <v>83</v>
      </c>
      <c r="I47" s="123">
        <f>I46/I38</f>
        <v>466.97299083174033</v>
      </c>
      <c r="J47" s="391">
        <f>J46/J38</f>
        <v>657.47070698965217</v>
      </c>
      <c r="K47" s="135" t="s">
        <v>25</v>
      </c>
      <c r="L47" s="439">
        <f>+L46/I38</f>
        <v>480.59800115635579</v>
      </c>
      <c r="M47" s="440">
        <f>+M46/J38</f>
        <v>443.20575410466876</v>
      </c>
    </row>
    <row r="48" spans="1:13" ht="17.45" customHeight="1">
      <c r="A48" s="777" t="s">
        <v>15</v>
      </c>
      <c r="B48" s="778"/>
      <c r="C48" s="169">
        <f>SUMIF($G$7:$G$23,"Start Up",$F$7:$F$23)</f>
        <v>0</v>
      </c>
      <c r="D48" s="123">
        <f>+C48+'9'!D48</f>
        <v>0</v>
      </c>
      <c r="E48" s="148">
        <f t="shared" si="1"/>
        <v>0</v>
      </c>
      <c r="F48" s="375"/>
      <c r="G48" s="376"/>
      <c r="H48" s="193" t="s">
        <v>84</v>
      </c>
      <c r="I48" s="123">
        <f>I46/I40</f>
        <v>484.85000771828902</v>
      </c>
      <c r="J48" s="391">
        <f>J46/J40</f>
        <v>686.32092048376978</v>
      </c>
      <c r="K48" s="135" t="s">
        <v>25</v>
      </c>
      <c r="L48" s="439">
        <f>+L46/I38</f>
        <v>480.59800115635579</v>
      </c>
      <c r="M48" s="440">
        <f>+M46/J40</f>
        <v>462.65389147688228</v>
      </c>
    </row>
    <row r="49" spans="1:13" ht="17.45" customHeight="1">
      <c r="A49" s="777" t="s">
        <v>21</v>
      </c>
      <c r="B49" s="778"/>
      <c r="C49" s="169">
        <f>SUMIF($G$7:$G$23,"Others",$F$7:$F$23)</f>
        <v>0</v>
      </c>
      <c r="D49" s="123">
        <f>+C49+'9'!D49</f>
        <v>205</v>
      </c>
      <c r="E49" s="148">
        <f t="shared" si="1"/>
        <v>3.4166666666666665</v>
      </c>
      <c r="F49" s="190"/>
      <c r="H49" s="193" t="s">
        <v>170</v>
      </c>
      <c r="I49" s="123">
        <f>+Report1!AB18</f>
        <v>0</v>
      </c>
      <c r="J49" s="391">
        <f>+I49+'9'!J49</f>
        <v>0</v>
      </c>
      <c r="K49" s="135" t="s">
        <v>86</v>
      </c>
      <c r="L49" s="435"/>
      <c r="M49" s="436"/>
    </row>
    <row r="50" spans="1:13" ht="17.45" customHeight="1">
      <c r="A50" s="777" t="s">
        <v>20</v>
      </c>
      <c r="B50" s="778"/>
      <c r="C50" s="169">
        <f>SUMIF($G$7:$G$23,"Steam",$F$7:$F$23)</f>
        <v>0</v>
      </c>
      <c r="D50" s="123">
        <f>+C50+'9'!D50</f>
        <v>0</v>
      </c>
      <c r="E50" s="148">
        <f t="shared" si="1"/>
        <v>0</v>
      </c>
      <c r="F50" s="190"/>
      <c r="H50" s="193" t="s">
        <v>87</v>
      </c>
      <c r="I50" s="145">
        <f>I49/I38</f>
        <v>0</v>
      </c>
      <c r="J50" s="391">
        <f>J49/J38</f>
        <v>0</v>
      </c>
      <c r="K50" s="135" t="s">
        <v>86</v>
      </c>
      <c r="L50" s="435"/>
      <c r="M50" s="436"/>
    </row>
    <row r="51" spans="1:13" ht="17.45" customHeight="1" thickBot="1">
      <c r="A51" s="779" t="s">
        <v>88</v>
      </c>
      <c r="B51" s="780"/>
      <c r="C51" s="169">
        <f>SUMIF($G$7:$G$23,"Planned shut",$F$7:$F$23)</f>
        <v>0</v>
      </c>
      <c r="D51" s="123">
        <f>+C51+'9'!D51</f>
        <v>0</v>
      </c>
      <c r="E51" s="148">
        <f t="shared" si="1"/>
        <v>0</v>
      </c>
      <c r="F51" s="190"/>
      <c r="H51" s="195" t="s">
        <v>89</v>
      </c>
      <c r="I51" s="146">
        <f>I49/I40</f>
        <v>0</v>
      </c>
      <c r="J51" s="392">
        <f>J49/J40</f>
        <v>0</v>
      </c>
      <c r="K51" s="142" t="s">
        <v>86</v>
      </c>
      <c r="L51" s="435"/>
      <c r="M51" s="436"/>
    </row>
    <row r="52" spans="1:13" ht="13.5" thickBot="1">
      <c r="A52" s="781" t="s">
        <v>29</v>
      </c>
      <c r="B52" s="782"/>
      <c r="C52" s="149">
        <f>SUM(C38:C51)</f>
        <v>37</v>
      </c>
      <c r="D52" s="149">
        <f>SUM(D38:D51)</f>
        <v>823</v>
      </c>
      <c r="E52" s="150">
        <f>SUM(E38:E51)</f>
        <v>13.716666666666667</v>
      </c>
      <c r="F52" s="190"/>
      <c r="H52" s="196"/>
      <c r="I52" s="197"/>
      <c r="J52" s="393"/>
      <c r="K52" s="144"/>
      <c r="L52" s="442"/>
      <c r="M52" s="443"/>
    </row>
    <row r="53" spans="1:13" ht="13.5" thickBot="1">
      <c r="A53" s="783"/>
      <c r="B53" s="784"/>
      <c r="C53" s="151">
        <f>C52/(24*60)</f>
        <v>2.5694444444444443E-2</v>
      </c>
      <c r="D53" s="151">
        <f>D52/(24*60*G4)</f>
        <v>5.7152777777777775E-2</v>
      </c>
      <c r="E53" s="152">
        <f>E52/(G4*24)</f>
        <v>5.7152777777777782E-2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+D34+'9'!J56</f>
        <v>8406</v>
      </c>
      <c r="K56" s="206">
        <f>J56/(J40+J56/1000)/1000</f>
        <v>1.5750569145298345E-2</v>
      </c>
    </row>
    <row r="57" spans="1:13">
      <c r="A57" s="181"/>
      <c r="I57" s="204" t="s">
        <v>92</v>
      </c>
      <c r="J57" s="205">
        <f>+E34+'9'!J57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  <c r="J58" s="154">
        <v>325</v>
      </c>
    </row>
    <row r="59" spans="1:13">
      <c r="A59" s="210"/>
      <c r="B59" s="181"/>
      <c r="C59" s="181"/>
      <c r="D59" s="181"/>
      <c r="E59" s="181"/>
      <c r="F59" s="194"/>
      <c r="G59" s="181"/>
      <c r="H59" s="209"/>
      <c r="J59" s="160">
        <f>+J56+J58</f>
        <v>8731</v>
      </c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A34:B34"/>
    <mergeCell ref="A53:B53"/>
    <mergeCell ref="A49:B49"/>
    <mergeCell ref="A47:B47"/>
    <mergeCell ref="A48:B48"/>
    <mergeCell ref="A50:B50"/>
    <mergeCell ref="A52:B52"/>
    <mergeCell ref="A51:B51"/>
    <mergeCell ref="A38:B38"/>
    <mergeCell ref="A7:A14"/>
    <mergeCell ref="I7:I13"/>
    <mergeCell ref="A15:A23"/>
    <mergeCell ref="I15:I22"/>
    <mergeCell ref="A24:A32"/>
    <mergeCell ref="I24:I31"/>
    <mergeCell ref="L35:M35"/>
    <mergeCell ref="A39:B39"/>
    <mergeCell ref="A46:B46"/>
    <mergeCell ref="A42:B42"/>
    <mergeCell ref="A43:B43"/>
    <mergeCell ref="A44:B44"/>
    <mergeCell ref="A45:B45"/>
    <mergeCell ref="A41:B41"/>
    <mergeCell ref="A40:B40"/>
    <mergeCell ref="A37:B37"/>
  </mergeCells>
  <phoneticPr fontId="30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P61"/>
  <sheetViews>
    <sheetView view="pageBreakPreview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54" customWidth="1"/>
    <col min="2" max="2" width="12" style="154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9.42578125" style="154" customWidth="1"/>
    <col min="11" max="11" width="12.5703125" style="154" bestFit="1" customWidth="1"/>
    <col min="12" max="12" width="10.5703125" style="154" bestFit="1" customWidth="1"/>
    <col min="13" max="13" width="12.140625" style="154" customWidth="1"/>
    <col min="14" max="16384" width="9.140625" style="154"/>
  </cols>
  <sheetData>
    <row r="1" spans="1:16" ht="15.75">
      <c r="A1" s="153"/>
    </row>
    <row r="2" spans="1:16" ht="15.75">
      <c r="A2" s="153" t="s">
        <v>175</v>
      </c>
    </row>
    <row r="3" spans="1:16" ht="15">
      <c r="A3" s="155"/>
    </row>
    <row r="4" spans="1:16" ht="20.25">
      <c r="A4" s="156" t="s">
        <v>4</v>
      </c>
      <c r="B4" s="157"/>
      <c r="F4" s="158" t="s">
        <v>31</v>
      </c>
      <c r="G4" s="159">
        <v>9</v>
      </c>
      <c r="H4" s="159" t="str">
        <f>+'1'!H4</f>
        <v>.06.24</v>
      </c>
    </row>
    <row r="5" spans="1:16" ht="13.5" thickBot="1">
      <c r="C5" s="160"/>
      <c r="D5" s="160"/>
    </row>
    <row r="6" spans="1:16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376+547+371</f>
        <v>1294</v>
      </c>
    </row>
    <row r="7" spans="1:16" ht="13.5" customHeight="1" thickBot="1">
      <c r="A7" s="789" t="s">
        <v>518</v>
      </c>
      <c r="B7" s="220" t="s">
        <v>519</v>
      </c>
      <c r="C7" s="221">
        <v>20233</v>
      </c>
      <c r="D7" s="222"/>
      <c r="E7" s="223"/>
      <c r="F7" s="233">
        <v>4</v>
      </c>
      <c r="G7" s="234" t="s">
        <v>13</v>
      </c>
      <c r="H7" s="235" t="s">
        <v>467</v>
      </c>
      <c r="I7" s="792" t="s">
        <v>465</v>
      </c>
      <c r="J7" s="219" t="str">
        <f>+'8'!J7</f>
        <v>TW 35,5 RC HW</v>
      </c>
      <c r="K7" s="243"/>
      <c r="L7" s="247"/>
      <c r="M7" s="122">
        <f>+K7+'8'!M7+L7</f>
        <v>65500</v>
      </c>
    </row>
    <row r="8" spans="1:16" ht="13.5" thickBot="1">
      <c r="A8" s="790"/>
      <c r="B8" s="220"/>
      <c r="C8" s="221"/>
      <c r="D8" s="222"/>
      <c r="E8" s="224"/>
      <c r="F8" s="236">
        <v>6</v>
      </c>
      <c r="G8" s="577" t="s">
        <v>13</v>
      </c>
      <c r="H8" s="235" t="s">
        <v>487</v>
      </c>
      <c r="I8" s="793"/>
      <c r="J8" s="219" t="str">
        <f>+'8'!J8</f>
        <v>TW 34 RC HW</v>
      </c>
      <c r="K8" s="244"/>
      <c r="L8" s="244"/>
      <c r="M8" s="122">
        <f>+K8+'8'!M8+L8</f>
        <v>23452</v>
      </c>
      <c r="N8" s="154">
        <v>830</v>
      </c>
      <c r="O8" s="154">
        <f>+N8-N8*0.14</f>
        <v>713.8</v>
      </c>
      <c r="P8" s="154">
        <f>480-82</f>
        <v>398</v>
      </c>
    </row>
    <row r="9" spans="1:16" ht="13.5" thickBot="1">
      <c r="A9" s="790"/>
      <c r="B9" s="220"/>
      <c r="C9" s="221"/>
      <c r="D9" s="222"/>
      <c r="E9" s="225"/>
      <c r="F9" s="233">
        <v>7</v>
      </c>
      <c r="G9" s="577" t="s">
        <v>13</v>
      </c>
      <c r="H9" s="238" t="s">
        <v>226</v>
      </c>
      <c r="I9" s="793"/>
      <c r="J9" s="219" t="str">
        <f>+'8'!J9</f>
        <v>KTW 17 RC HW</v>
      </c>
      <c r="K9" s="244"/>
      <c r="L9" s="244"/>
      <c r="M9" s="122">
        <f>+K9+'8'!M9+L9</f>
        <v>17635</v>
      </c>
      <c r="P9" s="154">
        <f>1440-82</f>
        <v>1358</v>
      </c>
    </row>
    <row r="10" spans="1:16" ht="13.5" thickBot="1">
      <c r="A10" s="790"/>
      <c r="B10" s="220"/>
      <c r="C10" s="221"/>
      <c r="D10" s="222"/>
      <c r="E10" s="224"/>
      <c r="F10" s="233"/>
      <c r="G10" s="577"/>
      <c r="H10" s="238" t="s">
        <v>523</v>
      </c>
      <c r="I10" s="793"/>
      <c r="J10" s="219" t="str">
        <f>+'8'!J10</f>
        <v>TW 31,5 RC HW</v>
      </c>
      <c r="K10" s="244"/>
      <c r="L10" s="244"/>
      <c r="M10" s="122">
        <f>+K10+'8'!M10+L10</f>
        <v>33149</v>
      </c>
    </row>
    <row r="11" spans="1:16" ht="13.5" thickBot="1">
      <c r="A11" s="790"/>
      <c r="B11" s="220"/>
      <c r="C11" s="221"/>
      <c r="D11" s="222"/>
      <c r="E11" s="224"/>
      <c r="F11" s="233"/>
      <c r="G11" s="237"/>
      <c r="H11" s="238"/>
      <c r="I11" s="793"/>
      <c r="J11" s="219" t="str">
        <f>+'8'!J11</f>
        <v>N 18 RC BR</v>
      </c>
      <c r="K11" s="244"/>
      <c r="L11" s="244"/>
      <c r="M11" s="122">
        <f>+K11+'8'!M11+L11</f>
        <v>18436</v>
      </c>
    </row>
    <row r="12" spans="1:16" ht="13.5" thickBot="1">
      <c r="A12" s="790"/>
      <c r="B12" s="220"/>
      <c r="C12" s="221"/>
      <c r="D12" s="222"/>
      <c r="E12" s="224"/>
      <c r="F12" s="233"/>
      <c r="G12" s="237"/>
      <c r="H12" s="238"/>
      <c r="I12" s="793"/>
      <c r="J12" s="219" t="str">
        <f>+'8'!J12</f>
        <v>N 15,5 RC BR</v>
      </c>
      <c r="K12" s="244"/>
      <c r="L12" s="244"/>
      <c r="M12" s="122">
        <f>+K12+'8'!M12+L12</f>
        <v>159440</v>
      </c>
    </row>
    <row r="13" spans="1:16" ht="13.5" thickBot="1">
      <c r="A13" s="790"/>
      <c r="B13" s="220"/>
      <c r="C13" s="221"/>
      <c r="D13" s="221"/>
      <c r="E13" s="224"/>
      <c r="F13" s="233"/>
      <c r="G13" s="237"/>
      <c r="H13" s="238"/>
      <c r="I13" s="794"/>
      <c r="J13" s="219" t="str">
        <f>+'8'!J13</f>
        <v>N 16 RC BR</v>
      </c>
      <c r="K13" s="244"/>
      <c r="L13" s="244"/>
      <c r="M13" s="122">
        <f>+K13+'8'!M13+L13</f>
        <v>19427</v>
      </c>
    </row>
    <row r="14" spans="1:16" ht="13.5" thickBot="1">
      <c r="A14" s="791"/>
      <c r="B14" s="170" t="s">
        <v>3</v>
      </c>
      <c r="C14" s="104">
        <f>SUM(C7:C13)</f>
        <v>20233</v>
      </c>
      <c r="D14" s="116">
        <f>SUM(D7:D13)</f>
        <v>0</v>
      </c>
      <c r="E14" s="117">
        <f>SUM(E5:E13)</f>
        <v>0</v>
      </c>
      <c r="F14" s="107">
        <f>SUM(F6:F13)</f>
        <v>17</v>
      </c>
      <c r="G14" s="164"/>
      <c r="H14" s="171"/>
      <c r="I14" s="172"/>
      <c r="J14" s="219" t="str">
        <f>+'8'!J14</f>
        <v>N 16,5 RC BR</v>
      </c>
      <c r="K14" s="244"/>
      <c r="L14" s="244"/>
      <c r="M14" s="122">
        <f>+K14+'8'!M14+L14</f>
        <v>7890</v>
      </c>
    </row>
    <row r="15" spans="1:16" ht="13.5" customHeight="1" thickBot="1">
      <c r="A15" s="789" t="s">
        <v>416</v>
      </c>
      <c r="B15" s="170"/>
      <c r="C15" s="118">
        <f>C14/($C$23+$D$23+$E$23)</f>
        <v>0.95573925366084078</v>
      </c>
      <c r="D15" s="119">
        <f>D14/($C$23+$D$23+$E$23)</f>
        <v>0</v>
      </c>
      <c r="E15" s="120">
        <f>E14/($C$23+$D$23+$E$23)</f>
        <v>0</v>
      </c>
      <c r="F15" s="233"/>
      <c r="G15" s="234" t="s">
        <v>13</v>
      </c>
      <c r="H15" s="235" t="s">
        <v>397</v>
      </c>
      <c r="I15" s="792" t="s">
        <v>465</v>
      </c>
      <c r="J15" s="219" t="str">
        <f>+'8'!J15</f>
        <v>N 17 RC BR</v>
      </c>
      <c r="K15" s="244"/>
      <c r="L15" s="244"/>
      <c r="M15" s="122">
        <f>+K15+'8'!M15+L15</f>
        <v>62085</v>
      </c>
    </row>
    <row r="16" spans="1:16" ht="13.5" thickBot="1">
      <c r="A16" s="795"/>
      <c r="B16" s="220" t="s">
        <v>519</v>
      </c>
      <c r="C16" s="227">
        <v>21170</v>
      </c>
      <c r="D16" s="228"/>
      <c r="E16" s="229"/>
      <c r="F16" s="236">
        <v>10</v>
      </c>
      <c r="G16" s="577" t="s">
        <v>13</v>
      </c>
      <c r="H16" s="235" t="s">
        <v>419</v>
      </c>
      <c r="I16" s="793"/>
      <c r="J16" s="219" t="str">
        <f>+'8'!J16</f>
        <v>N 19 RC BR</v>
      </c>
      <c r="K16" s="244">
        <f>+C34</f>
        <v>56868</v>
      </c>
      <c r="L16" s="234"/>
      <c r="M16" s="122">
        <f>+K16+'8'!M16+L16</f>
        <v>59972</v>
      </c>
    </row>
    <row r="17" spans="1:13" ht="13.5" thickBot="1">
      <c r="A17" s="795"/>
      <c r="B17" s="220"/>
      <c r="C17" s="221"/>
      <c r="D17" s="222"/>
      <c r="E17" s="230"/>
      <c r="F17" s="233">
        <v>10</v>
      </c>
      <c r="G17" s="577" t="s">
        <v>13</v>
      </c>
      <c r="H17" s="238" t="s">
        <v>226</v>
      </c>
      <c r="I17" s="793"/>
      <c r="J17" s="219">
        <f>+'8'!J17</f>
        <v>0</v>
      </c>
      <c r="K17" s="244"/>
      <c r="L17" s="234"/>
      <c r="M17" s="122">
        <f>+K17+'8'!M17+L17</f>
        <v>0</v>
      </c>
    </row>
    <row r="18" spans="1:13" ht="13.5" thickBot="1">
      <c r="A18" s="795"/>
      <c r="B18" s="220"/>
      <c r="C18" s="221"/>
      <c r="D18" s="222"/>
      <c r="E18" s="230"/>
      <c r="F18" s="233"/>
      <c r="G18" s="577"/>
      <c r="H18" s="238" t="s">
        <v>523</v>
      </c>
      <c r="I18" s="793"/>
      <c r="J18" s="219">
        <f>+'8'!J18</f>
        <v>0</v>
      </c>
      <c r="K18" s="244"/>
      <c r="L18" s="244"/>
      <c r="M18" s="122">
        <f>+K18+'8'!M18+L18</f>
        <v>0</v>
      </c>
    </row>
    <row r="19" spans="1:13" ht="26.25" thickBot="1">
      <c r="A19" s="795"/>
      <c r="B19" s="220"/>
      <c r="C19" s="221"/>
      <c r="D19" s="222"/>
      <c r="E19" s="230" t="s">
        <v>526</v>
      </c>
      <c r="F19" s="240">
        <v>65</v>
      </c>
      <c r="G19" s="237" t="s">
        <v>69</v>
      </c>
      <c r="H19" s="238" t="s">
        <v>525</v>
      </c>
      <c r="I19" s="793"/>
      <c r="J19" s="219">
        <f>+'8'!J19</f>
        <v>0</v>
      </c>
      <c r="K19" s="244"/>
      <c r="L19" s="244"/>
      <c r="M19" s="122">
        <f>+K19+'8'!M19+L19</f>
        <v>0</v>
      </c>
    </row>
    <row r="20" spans="1:13" ht="13.5" thickBot="1">
      <c r="A20" s="795"/>
      <c r="B20" s="220"/>
      <c r="C20" s="221"/>
      <c r="D20" s="222"/>
      <c r="E20" s="230"/>
      <c r="F20" s="233"/>
      <c r="G20" s="237"/>
      <c r="H20" s="238" t="s">
        <v>524</v>
      </c>
      <c r="I20" s="793"/>
      <c r="J20" s="219">
        <f>+'8'!J20</f>
        <v>0</v>
      </c>
      <c r="K20" s="245"/>
      <c r="L20" s="245"/>
      <c r="M20" s="122">
        <f>+K20+'8'!M20+L20</f>
        <v>0</v>
      </c>
    </row>
    <row r="21" spans="1:13" ht="13.5" thickBot="1">
      <c r="A21" s="795"/>
      <c r="B21" s="220"/>
      <c r="C21" s="221"/>
      <c r="D21" s="222"/>
      <c r="E21" s="230"/>
      <c r="F21" s="236"/>
      <c r="G21" s="237"/>
      <c r="H21" s="238"/>
      <c r="I21" s="793"/>
      <c r="J21" s="219">
        <f>+'8'!J21</f>
        <v>0</v>
      </c>
      <c r="K21" s="244"/>
      <c r="L21" s="244"/>
      <c r="M21" s="122">
        <f>+K21+'8'!M21+L21</f>
        <v>0</v>
      </c>
    </row>
    <row r="22" spans="1:13" ht="13.5" thickBot="1">
      <c r="A22" s="795"/>
      <c r="B22" s="220"/>
      <c r="C22" s="221"/>
      <c r="D22" s="222"/>
      <c r="E22" s="230"/>
      <c r="F22" s="241"/>
      <c r="G22" s="237"/>
      <c r="H22" s="238"/>
      <c r="I22" s="794"/>
      <c r="J22" s="219">
        <f>+'8'!J22</f>
        <v>0</v>
      </c>
      <c r="K22" s="244"/>
      <c r="L22" s="244"/>
      <c r="M22" s="122">
        <f>+K22+'8'!M22+L22</f>
        <v>0</v>
      </c>
    </row>
    <row r="23" spans="1:13" ht="13.5" thickBot="1">
      <c r="A23" s="796"/>
      <c r="B23" s="170" t="s">
        <v>3</v>
      </c>
      <c r="C23" s="105">
        <f>SUM(C16:C22)</f>
        <v>21170</v>
      </c>
      <c r="D23" s="116">
        <f>SUM(D16:D22)</f>
        <v>0</v>
      </c>
      <c r="E23" s="117">
        <f>SUM(E18:E22)</f>
        <v>0</v>
      </c>
      <c r="F23" s="107">
        <f>SUM(F15:F22)</f>
        <v>85</v>
      </c>
      <c r="G23" s="164"/>
      <c r="H23" s="171"/>
      <c r="I23" s="174"/>
      <c r="J23" s="219">
        <f>+'8'!J23</f>
        <v>0</v>
      </c>
      <c r="K23" s="244"/>
      <c r="L23" s="244"/>
      <c r="M23" s="122">
        <f>+K23+'8'!M23+L23</f>
        <v>0</v>
      </c>
    </row>
    <row r="24" spans="1:13" ht="13.5" customHeight="1" thickBot="1">
      <c r="A24" s="789" t="s">
        <v>417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3"/>
      <c r="G24" s="234" t="s">
        <v>13</v>
      </c>
      <c r="H24" s="235" t="s">
        <v>397</v>
      </c>
      <c r="I24" s="792" t="s">
        <v>465</v>
      </c>
      <c r="J24" s="219">
        <f>+'8'!J24</f>
        <v>0</v>
      </c>
      <c r="K24" s="244"/>
      <c r="L24" s="244"/>
      <c r="M24" s="122">
        <f>+K24+'8'!M24+L24</f>
        <v>0</v>
      </c>
    </row>
    <row r="25" spans="1:13" ht="13.5" customHeight="1" thickBot="1">
      <c r="A25" s="797"/>
      <c r="B25" s="220" t="s">
        <v>519</v>
      </c>
      <c r="C25" s="231">
        <v>15465</v>
      </c>
      <c r="D25" s="222">
        <v>310</v>
      </c>
      <c r="E25" s="230"/>
      <c r="F25" s="236">
        <v>5</v>
      </c>
      <c r="G25" s="577" t="s">
        <v>13</v>
      </c>
      <c r="H25" s="235" t="s">
        <v>487</v>
      </c>
      <c r="I25" s="793"/>
      <c r="J25" s="219">
        <f>+'8'!J25</f>
        <v>0</v>
      </c>
      <c r="K25" s="244"/>
      <c r="L25" s="244"/>
      <c r="M25" s="122">
        <f>+K25+'8'!M25+L25</f>
        <v>0</v>
      </c>
    </row>
    <row r="26" spans="1:13" ht="13.5" customHeight="1" thickBot="1">
      <c r="A26" s="797"/>
      <c r="B26" s="220"/>
      <c r="C26" s="231"/>
      <c r="D26" s="222"/>
      <c r="E26" s="232"/>
      <c r="F26" s="233">
        <v>4</v>
      </c>
      <c r="G26" s="577" t="s">
        <v>13</v>
      </c>
      <c r="H26" s="238" t="s">
        <v>226</v>
      </c>
      <c r="I26" s="793"/>
      <c r="J26" s="219">
        <f>+'8'!J26</f>
        <v>0</v>
      </c>
      <c r="K26" s="244"/>
      <c r="L26" s="244"/>
      <c r="M26" s="122">
        <f>+K26+'8'!M26+L26</f>
        <v>0</v>
      </c>
    </row>
    <row r="27" spans="1:13" ht="13.5" customHeight="1" thickBot="1">
      <c r="A27" s="797"/>
      <c r="B27" s="220"/>
      <c r="C27" s="221"/>
      <c r="D27" s="222"/>
      <c r="E27" s="230" t="s">
        <v>526</v>
      </c>
      <c r="F27" s="233">
        <v>17</v>
      </c>
      <c r="G27" s="237" t="s">
        <v>69</v>
      </c>
      <c r="H27" s="238" t="s">
        <v>527</v>
      </c>
      <c r="I27" s="793"/>
      <c r="J27" s="219">
        <f>+'8'!J27</f>
        <v>0</v>
      </c>
      <c r="K27" s="244"/>
      <c r="L27" s="244"/>
      <c r="M27" s="122">
        <f>+K27+'8'!M27+L27</f>
        <v>0</v>
      </c>
    </row>
    <row r="28" spans="1:13" ht="13.5" customHeight="1" thickBot="1">
      <c r="A28" s="797"/>
      <c r="B28" s="220"/>
      <c r="C28" s="221"/>
      <c r="D28" s="222"/>
      <c r="E28" s="230"/>
      <c r="F28" s="240"/>
      <c r="G28" s="237"/>
      <c r="H28" s="238" t="s">
        <v>528</v>
      </c>
      <c r="I28" s="793"/>
      <c r="J28" s="219">
        <f>+'8'!J28</f>
        <v>0</v>
      </c>
      <c r="K28" s="244"/>
      <c r="L28" s="244"/>
      <c r="M28" s="122">
        <f>+K28+'8'!M28+L28</f>
        <v>0</v>
      </c>
    </row>
    <row r="29" spans="1:13" ht="13.5" customHeight="1" thickBot="1">
      <c r="A29" s="797"/>
      <c r="B29" s="220"/>
      <c r="C29" s="221"/>
      <c r="D29" s="222"/>
      <c r="E29" s="230"/>
      <c r="F29" s="241"/>
      <c r="G29" s="237"/>
      <c r="H29" s="238"/>
      <c r="I29" s="793"/>
      <c r="J29" s="219">
        <f>+'8'!J29</f>
        <v>0</v>
      </c>
      <c r="K29" s="244"/>
      <c r="L29" s="244"/>
      <c r="M29" s="122">
        <f>+K29+'8'!M29+L29</f>
        <v>0</v>
      </c>
    </row>
    <row r="30" spans="1:13" ht="13.5" customHeight="1" thickBot="1">
      <c r="A30" s="797"/>
      <c r="B30" s="220"/>
      <c r="C30" s="231"/>
      <c r="D30" s="222"/>
      <c r="E30" s="230"/>
      <c r="F30" s="241"/>
      <c r="G30" s="237"/>
      <c r="H30" s="238"/>
      <c r="I30" s="793"/>
      <c r="J30" s="219">
        <f>+'8'!J30</f>
        <v>0</v>
      </c>
      <c r="K30" s="244"/>
      <c r="L30" s="244"/>
      <c r="M30" s="122">
        <f>+K30+'8'!M30+L30</f>
        <v>0</v>
      </c>
    </row>
    <row r="31" spans="1:13" ht="13.5" customHeight="1" thickBot="1">
      <c r="A31" s="797"/>
      <c r="B31" s="220"/>
      <c r="C31" s="231"/>
      <c r="D31" s="222"/>
      <c r="E31" s="230"/>
      <c r="F31" s="241"/>
      <c r="G31" s="242"/>
      <c r="H31" s="239"/>
      <c r="I31" s="794"/>
      <c r="J31" s="219">
        <f>+'8'!J31</f>
        <v>0</v>
      </c>
      <c r="K31" s="244"/>
      <c r="L31" s="244"/>
      <c r="M31" s="122">
        <f>+K31+'8'!M31+L31</f>
        <v>0</v>
      </c>
    </row>
    <row r="32" spans="1:13" ht="13.5" customHeight="1" thickBot="1">
      <c r="A32" s="798"/>
      <c r="B32" s="170" t="s">
        <v>3</v>
      </c>
      <c r="C32" s="104">
        <f>SUM(C25:C31)</f>
        <v>15465</v>
      </c>
      <c r="D32" s="105">
        <f>SUM(D25:D31)</f>
        <v>310</v>
      </c>
      <c r="E32" s="106">
        <f>SUM(E25:E31)</f>
        <v>0</v>
      </c>
      <c r="F32" s="107">
        <f>SUM(F24:F31)</f>
        <v>26</v>
      </c>
      <c r="G32" s="176"/>
      <c r="H32" s="177"/>
      <c r="I32" s="174"/>
      <c r="J32" s="219">
        <f>+'8'!J32</f>
        <v>0</v>
      </c>
      <c r="K32" s="246"/>
      <c r="L32" s="248"/>
      <c r="M32" s="122">
        <f>+K32+'8'!M32+L32</f>
        <v>0</v>
      </c>
    </row>
    <row r="33" spans="1:13" ht="13.5" thickBot="1">
      <c r="A33" s="178"/>
      <c r="B33" s="179"/>
      <c r="C33" s="108">
        <f>C32/($C$32+$D$32+$E$32)</f>
        <v>0.98034865293185425</v>
      </c>
      <c r="D33" s="109">
        <f>D32/($C$32+$D$32+$E$32)</f>
        <v>1.9651347068145801E-2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3" ht="13.5" thickBot="1">
      <c r="A34" s="785" t="s">
        <v>60</v>
      </c>
      <c r="B34" s="786"/>
      <c r="C34" s="112">
        <f>C14+C23+C32</f>
        <v>56868</v>
      </c>
      <c r="D34" s="112">
        <f>D14+D23+D32</f>
        <v>310</v>
      </c>
      <c r="E34" s="112">
        <f>E14+E23+E32</f>
        <v>0</v>
      </c>
      <c r="F34" s="113">
        <f>F14+F23+F32</f>
        <v>128</v>
      </c>
      <c r="H34" s="183"/>
      <c r="I34" s="183"/>
      <c r="J34" s="128" t="s">
        <v>29</v>
      </c>
      <c r="K34" s="129">
        <f>SUM(K7:K32)</f>
        <v>56868</v>
      </c>
      <c r="L34" s="217">
        <f>SUM(L7:L32)</f>
        <v>0</v>
      </c>
      <c r="M34" s="125">
        <f>SUM(M7:M32)</f>
        <v>466986</v>
      </c>
    </row>
    <row r="35" spans="1:13" ht="13.5" thickBot="1">
      <c r="A35" s="184"/>
      <c r="B35" s="185"/>
      <c r="C35" s="109">
        <f>C34/($C$34+$D$34+$E$34)</f>
        <v>0.99457833432439047</v>
      </c>
      <c r="D35" s="109">
        <f>D34/($C$34+$D$34+$E$34)</f>
        <v>5.4216656756094998E-3</v>
      </c>
      <c r="E35" s="114">
        <f>E34/($C$34+$D$34+$E$34)</f>
        <v>0</v>
      </c>
      <c r="K35" s="160"/>
      <c r="L35" s="776" t="s">
        <v>186</v>
      </c>
      <c r="M35" s="776"/>
    </row>
    <row r="36" spans="1:13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3" ht="17.45" customHeight="1" thickBot="1">
      <c r="A37" s="787" t="s">
        <v>61</v>
      </c>
      <c r="B37" s="788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(19*1358)/1358*G42*3.4*1358/1000000</f>
        <v>62.619389839999997</v>
      </c>
      <c r="J37" s="130">
        <f>+I37+'8'!J37</f>
        <v>554.23197611812498</v>
      </c>
      <c r="K37" s="131" t="s">
        <v>66</v>
      </c>
      <c r="L37" s="433"/>
      <c r="M37" s="434"/>
    </row>
    <row r="38" spans="1:13" ht="17.45" customHeight="1">
      <c r="A38" s="781" t="s">
        <v>13</v>
      </c>
      <c r="B38" s="782"/>
      <c r="C38" s="169">
        <f>SUMIF($G$7:$G$31,"Process",$F$7:$F$31)</f>
        <v>46</v>
      </c>
      <c r="D38" s="123">
        <f>+C38+'8'!D38</f>
        <v>499</v>
      </c>
      <c r="E38" s="148">
        <f t="shared" ref="E38:E51" si="0">D38/60</f>
        <v>8.3166666666666664</v>
      </c>
      <c r="F38" s="375">
        <v>830</v>
      </c>
      <c r="G38" s="375">
        <f t="shared" ref="G38:G40" si="1">+F38-F38*0.14</f>
        <v>713.8</v>
      </c>
      <c r="H38" s="192" t="s">
        <v>67</v>
      </c>
      <c r="I38" s="554">
        <f>20.253+19.576+19.728</f>
        <v>59.557000000000002</v>
      </c>
      <c r="J38" s="132">
        <f>+I38+'8'!J38</f>
        <v>487.80400000000003</v>
      </c>
      <c r="K38" s="133" t="s">
        <v>66</v>
      </c>
      <c r="L38" s="435"/>
      <c r="M38" s="436"/>
    </row>
    <row r="39" spans="1:13" ht="17.45" customHeight="1">
      <c r="A39" s="777" t="s">
        <v>14</v>
      </c>
      <c r="B39" s="778"/>
      <c r="C39" s="169">
        <f>SUMIF($G$7:$G$31,"Cleaning",$F$7:$F$31)</f>
        <v>0</v>
      </c>
      <c r="D39" s="123">
        <f>+C39+'8'!D39</f>
        <v>0</v>
      </c>
      <c r="E39" s="148">
        <f t="shared" si="0"/>
        <v>0</v>
      </c>
      <c r="F39" s="375">
        <v>830</v>
      </c>
      <c r="G39" s="375">
        <f t="shared" si="1"/>
        <v>713.8</v>
      </c>
      <c r="H39" s="192" t="s">
        <v>68</v>
      </c>
      <c r="I39" s="147"/>
      <c r="J39" s="134">
        <f>J37/G4</f>
        <v>61.581330679791662</v>
      </c>
      <c r="K39" s="135" t="s">
        <v>66</v>
      </c>
      <c r="L39" s="435"/>
      <c r="M39" s="436"/>
    </row>
    <row r="40" spans="1:13" ht="17.45" customHeight="1">
      <c r="A40" s="777" t="s">
        <v>69</v>
      </c>
      <c r="B40" s="778"/>
      <c r="C40" s="169">
        <f>SUMIF($G$7:$G$31,"Mechanical",$F$7:$F$31)</f>
        <v>82</v>
      </c>
      <c r="D40" s="123">
        <f>+C40+'8'!D40</f>
        <v>82</v>
      </c>
      <c r="E40" s="148">
        <f t="shared" si="0"/>
        <v>1.3666666666666667</v>
      </c>
      <c r="F40" s="375">
        <v>830</v>
      </c>
      <c r="G40" s="375">
        <f t="shared" si="1"/>
        <v>713.8</v>
      </c>
      <c r="H40" s="192" t="s">
        <v>70</v>
      </c>
      <c r="I40" s="123">
        <f>(K34+L34)/1000</f>
        <v>56.868000000000002</v>
      </c>
      <c r="J40" s="136">
        <f>+I40+'8'!J40</f>
        <v>466.98599999999993</v>
      </c>
      <c r="K40" s="135" t="s">
        <v>66</v>
      </c>
      <c r="L40" s="435"/>
      <c r="M40" s="436"/>
    </row>
    <row r="41" spans="1:13" ht="17.45" customHeight="1">
      <c r="A41" s="777" t="s">
        <v>71</v>
      </c>
      <c r="B41" s="778"/>
      <c r="C41" s="169">
        <f>SUMIF($G$7:$G$31,"Electrical",$F$7:$F$31)</f>
        <v>0</v>
      </c>
      <c r="D41" s="123">
        <f>+C41+'8'!D41</f>
        <v>0</v>
      </c>
      <c r="E41" s="148">
        <f t="shared" si="0"/>
        <v>0</v>
      </c>
      <c r="F41" s="375"/>
      <c r="G41" s="375"/>
      <c r="H41" s="192" t="s">
        <v>72</v>
      </c>
      <c r="I41" s="147"/>
      <c r="J41" s="134">
        <f>J40/G4</f>
        <v>51.887333333333324</v>
      </c>
      <c r="K41" s="135" t="s">
        <v>66</v>
      </c>
      <c r="L41" s="435"/>
      <c r="M41" s="436"/>
    </row>
    <row r="42" spans="1:13" ht="17.45" customHeight="1">
      <c r="A42" s="777" t="s">
        <v>17</v>
      </c>
      <c r="B42" s="778"/>
      <c r="C42" s="169">
        <f>SUMIF($G$7:$G$31,"Instrument",$F$7:$F$31)</f>
        <v>0</v>
      </c>
      <c r="D42" s="123">
        <f>+C42+'8'!D42</f>
        <v>0</v>
      </c>
      <c r="E42" s="148">
        <f t="shared" si="0"/>
        <v>0</v>
      </c>
      <c r="F42" s="375">
        <f>+(F38*480+F39*415+F40*463)/1358</f>
        <v>830</v>
      </c>
      <c r="G42" s="375">
        <f>+(G38*480+G39*415+G40*463)/1358</f>
        <v>713.8</v>
      </c>
      <c r="H42" s="192" t="s">
        <v>73</v>
      </c>
      <c r="I42" s="251" t="s">
        <v>465</v>
      </c>
      <c r="J42" s="137"/>
      <c r="K42" s="135" t="s">
        <v>74</v>
      </c>
      <c r="L42" s="435"/>
      <c r="M42" s="436"/>
    </row>
    <row r="43" spans="1:13" ht="17.45" customHeight="1">
      <c r="A43" s="777" t="s">
        <v>201</v>
      </c>
      <c r="B43" s="778"/>
      <c r="C43" s="169">
        <f>SUMIF($G$7:$G$31,"Change Grade",$F$7:$F$31)</f>
        <v>0</v>
      </c>
      <c r="D43" s="123">
        <f>+C43+'8'!D43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+Report1!AH17</f>
        <v>122.304</v>
      </c>
      <c r="J43" s="138">
        <f>+I43+'8'!J43</f>
        <v>1032.3710000000001</v>
      </c>
      <c r="K43" s="135" t="s">
        <v>66</v>
      </c>
      <c r="L43" s="437">
        <f>+Report1!AN17</f>
        <v>14.5</v>
      </c>
      <c r="M43" s="438">
        <f>+L43+'8'!M43</f>
        <v>134.39999999999998</v>
      </c>
    </row>
    <row r="44" spans="1:13" ht="17.45" customHeight="1">
      <c r="A44" s="777" t="s">
        <v>18</v>
      </c>
      <c r="B44" s="778"/>
      <c r="C44" s="169">
        <f>SUMIF($G$7:$G$31,"PLN",$F$7:$F$31)</f>
        <v>0</v>
      </c>
      <c r="D44" s="123">
        <f>+C44+'8'!D44</f>
        <v>0</v>
      </c>
      <c r="E44" s="148">
        <f t="shared" si="0"/>
        <v>0</v>
      </c>
      <c r="F44" s="375"/>
      <c r="G44" s="376"/>
      <c r="H44" s="193" t="s">
        <v>77</v>
      </c>
      <c r="I44" s="123">
        <f>I43/I38</f>
        <v>2.0535621337542187</v>
      </c>
      <c r="J44" s="139">
        <f>J43/J38</f>
        <v>2.1163643594558472</v>
      </c>
      <c r="K44" s="135" t="s">
        <v>66</v>
      </c>
      <c r="L44" s="439">
        <f>+L43/I38</f>
        <v>0.24346424433735747</v>
      </c>
      <c r="M44" s="440">
        <f>+M43/J38</f>
        <v>0.2755204959368926</v>
      </c>
    </row>
    <row r="45" spans="1:13" ht="17.45" customHeight="1">
      <c r="A45" s="777" t="s">
        <v>19</v>
      </c>
      <c r="B45" s="778"/>
      <c r="C45" s="169">
        <f>SUMIF($G$7:$G$31,"Boiler",$F$7:$F$31)</f>
        <v>0</v>
      </c>
      <c r="D45" s="123">
        <f>+C45+'8'!D45</f>
        <v>0</v>
      </c>
      <c r="E45" s="148">
        <f t="shared" si="0"/>
        <v>0</v>
      </c>
      <c r="F45" s="375"/>
      <c r="G45" s="378"/>
      <c r="H45" s="193" t="s">
        <v>78</v>
      </c>
      <c r="I45" s="123">
        <f>I43/I40</f>
        <v>2.1506646971935006</v>
      </c>
      <c r="J45" s="139">
        <f>J43/J40</f>
        <v>2.2107108136004081</v>
      </c>
      <c r="K45" s="135" t="s">
        <v>66</v>
      </c>
      <c r="L45" s="439">
        <f>+L43/I40</f>
        <v>0.2549764366603362</v>
      </c>
      <c r="M45" s="440">
        <f>+M43/J40</f>
        <v>0.28780306047718773</v>
      </c>
    </row>
    <row r="46" spans="1:13" ht="17.45" customHeight="1">
      <c r="A46" s="777" t="s">
        <v>79</v>
      </c>
      <c r="B46" s="778"/>
      <c r="C46" s="169">
        <f>SUMIF($G$7:$G$31,"Gas",$F$7:$F$31)</f>
        <v>0</v>
      </c>
      <c r="D46" s="123">
        <f>+C46+'8'!D46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+SUMIF(Listrik!AC16,"&gt;0")</f>
        <v>41643.230000000724</v>
      </c>
      <c r="J46" s="140">
        <f>+I46+'8'!J46</f>
        <v>332248.61999999953</v>
      </c>
      <c r="K46" s="135" t="s">
        <v>81</v>
      </c>
      <c r="L46" s="439">
        <f>+Listrik!AF16</f>
        <v>23014</v>
      </c>
      <c r="M46" s="441">
        <f>+L46+'8'!M46</f>
        <v>213934</v>
      </c>
    </row>
    <row r="47" spans="1:13" ht="17.45" customHeight="1">
      <c r="A47" s="777" t="s">
        <v>82</v>
      </c>
      <c r="B47" s="778"/>
      <c r="C47" s="169">
        <f>SUMIF($G$7:$G$31,"Gas",$F$7:$F$31)</f>
        <v>0</v>
      </c>
      <c r="D47" s="123">
        <f>+C47+'8'!D47</f>
        <v>0</v>
      </c>
      <c r="E47" s="148">
        <f t="shared" si="0"/>
        <v>0</v>
      </c>
      <c r="F47" s="375"/>
      <c r="G47" s="376"/>
      <c r="H47" s="193" t="s">
        <v>83</v>
      </c>
      <c r="I47" s="123">
        <f>I46/I38</f>
        <v>699.21638094599666</v>
      </c>
      <c r="J47" s="140">
        <f>J46/J38</f>
        <v>681.1108969996136</v>
      </c>
      <c r="K47" s="135" t="s">
        <v>25</v>
      </c>
      <c r="L47" s="439">
        <f>+L46/I38</f>
        <v>386.41973235723759</v>
      </c>
      <c r="M47" s="440">
        <f>+M46/J38</f>
        <v>438.56548941788094</v>
      </c>
    </row>
    <row r="48" spans="1:13" ht="17.45" customHeight="1">
      <c r="A48" s="777" t="s">
        <v>15</v>
      </c>
      <c r="B48" s="778"/>
      <c r="C48" s="169">
        <f>SUMIF($G$7:$G$31,"Start Up",$F$7:$F$31)</f>
        <v>0</v>
      </c>
      <c r="D48" s="123">
        <f>+C48+'8'!D48</f>
        <v>0</v>
      </c>
      <c r="E48" s="148">
        <f t="shared" si="0"/>
        <v>0</v>
      </c>
      <c r="F48" s="375"/>
      <c r="G48" s="376"/>
      <c r="H48" s="193" t="s">
        <v>84</v>
      </c>
      <c r="I48" s="123">
        <f>I46/I40</f>
        <v>732.27878596048254</v>
      </c>
      <c r="J48" s="140">
        <f>J46/J40</f>
        <v>711.47447675090814</v>
      </c>
      <c r="K48" s="135" t="s">
        <v>25</v>
      </c>
      <c r="L48" s="439">
        <f>+L46/I38</f>
        <v>386.41973235723759</v>
      </c>
      <c r="M48" s="440">
        <f>+M46/J40</f>
        <v>458.11651741165696</v>
      </c>
    </row>
    <row r="49" spans="1:13" ht="17.45" customHeight="1">
      <c r="A49" s="777" t="s">
        <v>21</v>
      </c>
      <c r="B49" s="778"/>
      <c r="C49" s="169">
        <f>SUMIF($G$7:$G$31,"Others",$F$7:$F$31)</f>
        <v>0</v>
      </c>
      <c r="D49" s="123">
        <f>+C49+'8'!D49</f>
        <v>205</v>
      </c>
      <c r="E49" s="148">
        <f t="shared" si="0"/>
        <v>3.4166666666666665</v>
      </c>
      <c r="F49" s="190"/>
      <c r="H49" s="193" t="s">
        <v>170</v>
      </c>
      <c r="I49" s="123">
        <f>+Report1!AB17</f>
        <v>0</v>
      </c>
      <c r="J49" s="140">
        <f>+I49+'8'!J49</f>
        <v>0</v>
      </c>
      <c r="K49" s="135" t="s">
        <v>86</v>
      </c>
      <c r="L49" s="435"/>
      <c r="M49" s="436"/>
    </row>
    <row r="50" spans="1:13" ht="17.45" customHeight="1">
      <c r="A50" s="777" t="s">
        <v>20</v>
      </c>
      <c r="B50" s="778"/>
      <c r="C50" s="169">
        <f>SUMIF($G$7:$G$31,"Steam",$F$7:$F$31)</f>
        <v>0</v>
      </c>
      <c r="D50" s="123">
        <f>+C50+'8'!D50</f>
        <v>0</v>
      </c>
      <c r="E50" s="148">
        <f t="shared" si="0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5"/>
      <c r="M50" s="436"/>
    </row>
    <row r="51" spans="1:13" ht="17.45" customHeight="1" thickBot="1">
      <c r="A51" s="779" t="s">
        <v>88</v>
      </c>
      <c r="B51" s="780"/>
      <c r="C51" s="169">
        <f>SUMIF($G$7:$G$31,"Planned shut",$F$7:$F$31)</f>
        <v>0</v>
      </c>
      <c r="D51" s="123">
        <f>+C51+'8'!D51</f>
        <v>0</v>
      </c>
      <c r="E51" s="148">
        <f t="shared" si="0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5"/>
      <c r="M51" s="436"/>
    </row>
    <row r="52" spans="1:13" ht="13.5" thickBot="1">
      <c r="A52" s="781" t="s">
        <v>29</v>
      </c>
      <c r="B52" s="782"/>
      <c r="C52" s="149">
        <f>SUM(C38:C51)</f>
        <v>128</v>
      </c>
      <c r="D52" s="149">
        <f>SUM(D38:D51)</f>
        <v>786</v>
      </c>
      <c r="E52" s="150">
        <f>SUM(E38:E51)</f>
        <v>13.1</v>
      </c>
      <c r="F52" s="190"/>
      <c r="H52" s="196"/>
      <c r="I52" s="197"/>
      <c r="J52" s="143"/>
      <c r="K52" s="144"/>
      <c r="L52" s="442"/>
      <c r="M52" s="443"/>
    </row>
    <row r="53" spans="1:13" ht="13.5" thickBot="1">
      <c r="A53" s="783"/>
      <c r="B53" s="784"/>
      <c r="C53" s="151">
        <f>C52/(24*60)</f>
        <v>8.8888888888888892E-2</v>
      </c>
      <c r="D53" s="151">
        <f>D52/(24*60*G4)</f>
        <v>6.0648148148148145E-2</v>
      </c>
      <c r="E53" s="152">
        <f>E52/(G4*24)</f>
        <v>6.0648148148148145E-2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+D34+'8'!J56</f>
        <v>6263</v>
      </c>
      <c r="K56" s="206">
        <f>J56/(J40+J56/1000)/1000</f>
        <v>1.3234048038136376E-2</v>
      </c>
    </row>
    <row r="57" spans="1:13">
      <c r="A57" s="181"/>
      <c r="I57" s="204" t="s">
        <v>92</v>
      </c>
      <c r="J57" s="205">
        <f>+E34+'8'!J57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  <c r="J58" s="160">
        <f>+J56+325</f>
        <v>6588</v>
      </c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A48:B48"/>
    <mergeCell ref="A53:B53"/>
    <mergeCell ref="A52:B52"/>
    <mergeCell ref="A49:B49"/>
    <mergeCell ref="A51:B51"/>
    <mergeCell ref="A50:B50"/>
    <mergeCell ref="A47:B47"/>
    <mergeCell ref="A40:B40"/>
    <mergeCell ref="A41:B41"/>
    <mergeCell ref="A39:B39"/>
    <mergeCell ref="A46:B46"/>
    <mergeCell ref="A42:B42"/>
    <mergeCell ref="A43:B43"/>
    <mergeCell ref="A44:B44"/>
    <mergeCell ref="A45:B45"/>
    <mergeCell ref="L35:M35"/>
    <mergeCell ref="A38:B38"/>
    <mergeCell ref="A24:A32"/>
    <mergeCell ref="A7:A14"/>
    <mergeCell ref="I7:I13"/>
    <mergeCell ref="A15:A23"/>
    <mergeCell ref="I15:I22"/>
    <mergeCell ref="I24:I31"/>
    <mergeCell ref="A37:B37"/>
    <mergeCell ref="A34:B34"/>
  </mergeCells>
  <phoneticPr fontId="30" type="noConversion"/>
  <printOptions horizontalCentered="1"/>
  <pageMargins left="0.17" right="0.16" top="0.17" bottom="0.16" header="0" footer="0"/>
  <pageSetup paperSize="9" scale="62" firstPageNumber="4294963191" fitToWidth="27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O61"/>
  <sheetViews>
    <sheetView view="pageBreakPreview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0.28515625" style="154" bestFit="1" customWidth="1"/>
    <col min="11" max="11" width="14" style="154" bestFit="1" customWidth="1"/>
    <col min="12" max="12" width="13.7109375" style="154" bestFit="1" customWidth="1"/>
    <col min="13" max="13" width="15" style="154" bestFit="1" customWidth="1"/>
    <col min="14" max="16384" width="9.140625" style="154"/>
  </cols>
  <sheetData>
    <row r="1" spans="1:15" ht="15.75">
      <c r="A1" s="153"/>
    </row>
    <row r="2" spans="1:15" ht="15.75">
      <c r="A2" s="153" t="s">
        <v>175</v>
      </c>
    </row>
    <row r="3" spans="1:15" ht="15">
      <c r="A3" s="155"/>
    </row>
    <row r="4" spans="1:15" ht="20.25">
      <c r="A4" s="156" t="s">
        <v>4</v>
      </c>
      <c r="B4" s="157"/>
      <c r="F4" s="158" t="s">
        <v>31</v>
      </c>
      <c r="G4" s="159">
        <v>8</v>
      </c>
      <c r="H4" s="159" t="str">
        <f>+'1'!H4</f>
        <v>.06.24</v>
      </c>
    </row>
    <row r="5" spans="1:15" ht="13.5" thickBot="1">
      <c r="C5" s="160"/>
      <c r="D5" s="160"/>
    </row>
    <row r="6" spans="1:15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387+382+337</f>
        <v>1106</v>
      </c>
    </row>
    <row r="7" spans="1:15" ht="13.5" customHeight="1" thickBot="1">
      <c r="A7" s="789" t="s">
        <v>518</v>
      </c>
      <c r="B7" s="220" t="s">
        <v>513</v>
      </c>
      <c r="C7" s="221">
        <f>16183+1292+607</f>
        <v>18082</v>
      </c>
      <c r="D7" s="222">
        <f>85+244+118</f>
        <v>447</v>
      </c>
      <c r="E7" s="223"/>
      <c r="F7" s="233">
        <v>3</v>
      </c>
      <c r="G7" s="234" t="s">
        <v>13</v>
      </c>
      <c r="H7" s="235" t="s">
        <v>517</v>
      </c>
      <c r="I7" s="792" t="s">
        <v>465</v>
      </c>
      <c r="J7" s="219" t="str">
        <f>+'7'!J7</f>
        <v>TW 35,5 RC HW</v>
      </c>
      <c r="K7" s="243"/>
      <c r="L7" s="247"/>
      <c r="M7" s="122">
        <f>+K7+'7'!M7+L7</f>
        <v>65500</v>
      </c>
    </row>
    <row r="8" spans="1:15" ht="13.5" thickBot="1">
      <c r="A8" s="790"/>
      <c r="B8" s="220" t="s">
        <v>514</v>
      </c>
      <c r="C8" s="221">
        <v>436</v>
      </c>
      <c r="D8" s="222"/>
      <c r="E8" s="224"/>
      <c r="F8" s="236">
        <v>10</v>
      </c>
      <c r="G8" s="577" t="s">
        <v>13</v>
      </c>
      <c r="H8" s="235" t="s">
        <v>472</v>
      </c>
      <c r="I8" s="793"/>
      <c r="J8" s="219" t="str">
        <f>+'7'!J8</f>
        <v>TW 34 RC HW</v>
      </c>
      <c r="K8" s="244"/>
      <c r="L8" s="244"/>
      <c r="M8" s="122">
        <f>+K8+'7'!M8+L8</f>
        <v>23452</v>
      </c>
      <c r="N8" s="154">
        <v>830</v>
      </c>
      <c r="O8" s="154">
        <f>+N8-N8*0.14</f>
        <v>713.8</v>
      </c>
    </row>
    <row r="9" spans="1:15" ht="13.5" thickBot="1">
      <c r="A9" s="790"/>
      <c r="B9" s="220"/>
      <c r="C9" s="221"/>
      <c r="D9" s="222"/>
      <c r="E9" s="225"/>
      <c r="F9" s="233">
        <v>7</v>
      </c>
      <c r="G9" s="577" t="s">
        <v>13</v>
      </c>
      <c r="H9" s="238" t="s">
        <v>226</v>
      </c>
      <c r="I9" s="793"/>
      <c r="J9" s="219" t="str">
        <f>+'7'!J9</f>
        <v>KTW 17 RC HW</v>
      </c>
      <c r="K9" s="244"/>
      <c r="L9" s="244"/>
      <c r="M9" s="122">
        <f>+K9+'7'!M9+L9</f>
        <v>17635</v>
      </c>
    </row>
    <row r="10" spans="1:15" ht="13.5" thickBot="1">
      <c r="A10" s="790"/>
      <c r="B10" s="220"/>
      <c r="C10" s="221"/>
      <c r="D10" s="222"/>
      <c r="E10" s="224"/>
      <c r="F10" s="233"/>
      <c r="G10" s="577"/>
      <c r="H10" s="238" t="s">
        <v>515</v>
      </c>
      <c r="I10" s="793"/>
      <c r="J10" s="219" t="str">
        <f>+'7'!J10</f>
        <v>TW 31,5 RC HW</v>
      </c>
      <c r="K10" s="244"/>
      <c r="L10" s="244"/>
      <c r="M10" s="122">
        <f>+K10+'7'!M10+L10</f>
        <v>33149</v>
      </c>
    </row>
    <row r="11" spans="1:15" ht="13.5" thickBot="1">
      <c r="A11" s="790"/>
      <c r="B11" s="220"/>
      <c r="C11" s="221"/>
      <c r="D11" s="222"/>
      <c r="E11" s="224"/>
      <c r="F11" s="233"/>
      <c r="G11" s="237"/>
      <c r="H11" s="238"/>
      <c r="I11" s="793"/>
      <c r="J11" s="219" t="str">
        <f>+'7'!J11</f>
        <v>N 18 RC BR</v>
      </c>
      <c r="K11" s="244"/>
      <c r="L11" s="244"/>
      <c r="M11" s="122">
        <f>+K11+'7'!M11+L11</f>
        <v>18436</v>
      </c>
    </row>
    <row r="12" spans="1:15" ht="13.5" thickBot="1">
      <c r="A12" s="790"/>
      <c r="B12" s="220"/>
      <c r="C12" s="221"/>
      <c r="D12" s="222"/>
      <c r="E12" s="224"/>
      <c r="F12" s="233"/>
      <c r="G12" s="237"/>
      <c r="H12" s="238"/>
      <c r="I12" s="793"/>
      <c r="J12" s="219" t="str">
        <f>+'7'!J12</f>
        <v>N 15,5 RC BR</v>
      </c>
      <c r="K12" s="244"/>
      <c r="L12" s="244"/>
      <c r="M12" s="122">
        <f>+K12+'7'!M12+L12</f>
        <v>159440</v>
      </c>
    </row>
    <row r="13" spans="1:15" ht="13.5" thickBot="1">
      <c r="A13" s="790"/>
      <c r="B13" s="220"/>
      <c r="C13" s="221"/>
      <c r="D13" s="221"/>
      <c r="E13" s="224"/>
      <c r="F13" s="233"/>
      <c r="G13" s="237"/>
      <c r="H13" s="238"/>
      <c r="I13" s="794"/>
      <c r="J13" s="219" t="str">
        <f>+'7'!J13</f>
        <v>N 16 RC BR</v>
      </c>
      <c r="K13" s="244"/>
      <c r="L13" s="244"/>
      <c r="M13" s="122">
        <f>+K13+'7'!M13+L13</f>
        <v>19427</v>
      </c>
    </row>
    <row r="14" spans="1:15" ht="13.5" thickBot="1">
      <c r="A14" s="791"/>
      <c r="B14" s="170" t="s">
        <v>3</v>
      </c>
      <c r="C14" s="104">
        <f>SUM(C7:C13)</f>
        <v>18518</v>
      </c>
      <c r="D14" s="116">
        <f>SUM(D7:D13)</f>
        <v>447</v>
      </c>
      <c r="E14" s="117">
        <f>SUM(E5:E13)</f>
        <v>0</v>
      </c>
      <c r="F14" s="107">
        <f>SUM(F6:F13)</f>
        <v>20</v>
      </c>
      <c r="G14" s="164"/>
      <c r="H14" s="171"/>
      <c r="I14" s="172"/>
      <c r="J14" s="219" t="str">
        <f>+'7'!J14</f>
        <v>N 16,5 RC BR</v>
      </c>
      <c r="K14" s="244">
        <f>+C8</f>
        <v>436</v>
      </c>
      <c r="L14" s="244"/>
      <c r="M14" s="122">
        <f>+K14+'7'!M14+L14</f>
        <v>7890</v>
      </c>
    </row>
    <row r="15" spans="1:15" ht="13.5" customHeight="1" thickBot="1">
      <c r="A15" s="789" t="s">
        <v>416</v>
      </c>
      <c r="B15" s="170"/>
      <c r="C15" s="118">
        <f>C14/($C$23+$D$23+$E$23)</f>
        <v>1.034814193908913</v>
      </c>
      <c r="D15" s="119">
        <f>D14/($C$23+$D$23+$E$23)</f>
        <v>2.4979044425817266E-2</v>
      </c>
      <c r="E15" s="120">
        <f>E14/($C$23+$D$23+$E$23)</f>
        <v>0</v>
      </c>
      <c r="F15" s="233"/>
      <c r="G15" s="234" t="s">
        <v>13</v>
      </c>
      <c r="H15" s="235" t="s">
        <v>397</v>
      </c>
      <c r="I15" s="792" t="s">
        <v>465</v>
      </c>
      <c r="J15" s="219" t="str">
        <f>+'7'!J15</f>
        <v>N 17 RC BR</v>
      </c>
      <c r="K15" s="244">
        <f>+C7+C16+C25</f>
        <v>50766</v>
      </c>
      <c r="L15" s="244"/>
      <c r="M15" s="122">
        <f>+K15+'7'!M15+L15</f>
        <v>62085</v>
      </c>
    </row>
    <row r="16" spans="1:15" ht="13.5" thickBot="1">
      <c r="A16" s="795"/>
      <c r="B16" s="220" t="s">
        <v>513</v>
      </c>
      <c r="C16" s="227">
        <v>17495</v>
      </c>
      <c r="D16" s="228">
        <v>400</v>
      </c>
      <c r="E16" s="229"/>
      <c r="F16" s="236">
        <v>10</v>
      </c>
      <c r="G16" s="577" t="s">
        <v>13</v>
      </c>
      <c r="H16" s="235" t="s">
        <v>489</v>
      </c>
      <c r="I16" s="793"/>
      <c r="J16" s="219" t="s">
        <v>519</v>
      </c>
      <c r="K16" s="244">
        <f>+C26</f>
        <v>3104</v>
      </c>
      <c r="L16" s="234"/>
      <c r="M16" s="122">
        <f>+K16+'7'!M16+L16</f>
        <v>3104</v>
      </c>
    </row>
    <row r="17" spans="1:14" ht="13.5" thickBot="1">
      <c r="A17" s="795"/>
      <c r="B17" s="220"/>
      <c r="C17" s="221"/>
      <c r="D17" s="222"/>
      <c r="E17" s="230"/>
      <c r="F17" s="233">
        <v>10</v>
      </c>
      <c r="G17" s="577" t="s">
        <v>13</v>
      </c>
      <c r="H17" s="238" t="s">
        <v>226</v>
      </c>
      <c r="I17" s="793"/>
      <c r="J17" s="219">
        <f>+'7'!J17</f>
        <v>0</v>
      </c>
      <c r="K17" s="244"/>
      <c r="L17" s="234"/>
      <c r="M17" s="122">
        <f>+K17+'7'!M17+L17</f>
        <v>0</v>
      </c>
    </row>
    <row r="18" spans="1:14" ht="13.5" thickBot="1">
      <c r="A18" s="795"/>
      <c r="B18" s="220"/>
      <c r="C18" s="221"/>
      <c r="D18" s="222"/>
      <c r="E18" s="230"/>
      <c r="F18" s="233"/>
      <c r="G18" s="577"/>
      <c r="H18" s="238" t="s">
        <v>515</v>
      </c>
      <c r="I18" s="793"/>
      <c r="J18" s="219">
        <f>+'7'!J18</f>
        <v>0</v>
      </c>
      <c r="K18" s="244"/>
      <c r="L18" s="244"/>
      <c r="M18" s="122">
        <f>+K18+'7'!M18+L18</f>
        <v>0</v>
      </c>
    </row>
    <row r="19" spans="1:14" ht="13.5" thickBot="1">
      <c r="A19" s="795"/>
      <c r="B19" s="220"/>
      <c r="C19" s="221"/>
      <c r="D19" s="222"/>
      <c r="E19" s="230"/>
      <c r="F19" s="240"/>
      <c r="G19" s="237"/>
      <c r="H19" s="238"/>
      <c r="I19" s="793"/>
      <c r="J19" s="219">
        <f>+'7'!J19</f>
        <v>0</v>
      </c>
      <c r="K19" s="244"/>
      <c r="L19" s="244"/>
      <c r="M19" s="122">
        <f>+K19+'7'!M19+L19</f>
        <v>0</v>
      </c>
    </row>
    <row r="20" spans="1:14" ht="13.5" thickBot="1">
      <c r="A20" s="795"/>
      <c r="B20" s="220"/>
      <c r="C20" s="221"/>
      <c r="D20" s="222"/>
      <c r="E20" s="230"/>
      <c r="F20" s="233"/>
      <c r="G20" s="237"/>
      <c r="H20" s="238"/>
      <c r="I20" s="793"/>
      <c r="J20" s="219">
        <f>+'7'!J20</f>
        <v>0</v>
      </c>
      <c r="K20" s="244"/>
      <c r="L20" s="245"/>
      <c r="M20" s="122">
        <f>+K20+'7'!M20+L20</f>
        <v>0</v>
      </c>
    </row>
    <row r="21" spans="1:14" ht="13.5" thickBot="1">
      <c r="A21" s="795"/>
      <c r="B21" s="220"/>
      <c r="C21" s="221"/>
      <c r="D21" s="222"/>
      <c r="E21" s="230"/>
      <c r="F21" s="236"/>
      <c r="G21" s="237"/>
      <c r="H21" s="238"/>
      <c r="I21" s="793"/>
      <c r="J21" s="219">
        <f>+'7'!J21</f>
        <v>0</v>
      </c>
      <c r="K21" s="244"/>
      <c r="L21" s="244"/>
      <c r="M21" s="122">
        <f>+K21+'7'!M21+L21</f>
        <v>0</v>
      </c>
    </row>
    <row r="22" spans="1:14" ht="13.5" thickBot="1">
      <c r="A22" s="795"/>
      <c r="B22" s="220"/>
      <c r="C22" s="221"/>
      <c r="D22" s="222"/>
      <c r="E22" s="230"/>
      <c r="F22" s="241"/>
      <c r="G22" s="237"/>
      <c r="H22" s="238"/>
      <c r="I22" s="794"/>
      <c r="J22" s="219">
        <f>+'7'!J22</f>
        <v>0</v>
      </c>
      <c r="K22" s="244"/>
      <c r="L22" s="244"/>
      <c r="M22" s="122">
        <f>+K22+'7'!M22+L22</f>
        <v>0</v>
      </c>
    </row>
    <row r="23" spans="1:14" ht="13.5" thickBot="1">
      <c r="A23" s="796"/>
      <c r="B23" s="170" t="s">
        <v>3</v>
      </c>
      <c r="C23" s="105">
        <f>SUM(C16:C22)</f>
        <v>17495</v>
      </c>
      <c r="D23" s="116">
        <f>SUM(D16:D22)</f>
        <v>400</v>
      </c>
      <c r="E23" s="117">
        <f>SUM(E18:E22)</f>
        <v>0</v>
      </c>
      <c r="F23" s="107">
        <f>SUM(F15:F22)</f>
        <v>20</v>
      </c>
      <c r="G23" s="164"/>
      <c r="H23" s="171"/>
      <c r="I23" s="174"/>
      <c r="J23" s="219">
        <f>+'7'!J23</f>
        <v>0</v>
      </c>
      <c r="K23" s="244"/>
      <c r="L23" s="244"/>
      <c r="M23" s="122">
        <f>+K23+'7'!M23+L23</f>
        <v>0</v>
      </c>
    </row>
    <row r="24" spans="1:14" ht="13.5" customHeight="1" thickBot="1">
      <c r="A24" s="789" t="s">
        <v>417</v>
      </c>
      <c r="B24" s="175"/>
      <c r="C24" s="118">
        <f>C23/($C$23+$D$23+$E$23)</f>
        <v>0.97764738753841851</v>
      </c>
      <c r="D24" s="119">
        <f>D23/($C$23+$D$23+$E$23)</f>
        <v>2.2352612461581448E-2</v>
      </c>
      <c r="E24" s="120">
        <f>E23/($C$23+$D$23+$E$23)</f>
        <v>0</v>
      </c>
      <c r="F24" s="233"/>
      <c r="G24" s="234" t="s">
        <v>13</v>
      </c>
      <c r="H24" s="235" t="s">
        <v>397</v>
      </c>
      <c r="I24" s="792" t="s">
        <v>465</v>
      </c>
      <c r="J24" s="219">
        <f>+'7'!J24</f>
        <v>0</v>
      </c>
      <c r="K24" s="244"/>
      <c r="L24" s="244"/>
      <c r="M24" s="122">
        <f>+K24+'7'!M24+L24</f>
        <v>0</v>
      </c>
    </row>
    <row r="25" spans="1:14" ht="13.5" thickBot="1">
      <c r="A25" s="797"/>
      <c r="B25" s="220" t="s">
        <v>513</v>
      </c>
      <c r="C25" s="231">
        <v>15189</v>
      </c>
      <c r="D25" s="222"/>
      <c r="E25" s="230"/>
      <c r="F25" s="236">
        <v>4</v>
      </c>
      <c r="G25" s="577" t="s">
        <v>13</v>
      </c>
      <c r="H25" s="235" t="s">
        <v>487</v>
      </c>
      <c r="I25" s="793"/>
      <c r="J25" s="219">
        <f>+'7'!J25</f>
        <v>0</v>
      </c>
      <c r="K25" s="244"/>
      <c r="L25" s="244"/>
      <c r="M25" s="122">
        <f>+K25+'7'!M25+L25</f>
        <v>0</v>
      </c>
    </row>
    <row r="26" spans="1:14" ht="13.5" thickBot="1">
      <c r="A26" s="797"/>
      <c r="B26" s="220" t="s">
        <v>519</v>
      </c>
      <c r="C26" s="231">
        <v>3104</v>
      </c>
      <c r="D26" s="222"/>
      <c r="E26" s="232"/>
      <c r="F26" s="233">
        <v>4</v>
      </c>
      <c r="G26" s="577" t="s">
        <v>13</v>
      </c>
      <c r="H26" s="238" t="s">
        <v>226</v>
      </c>
      <c r="I26" s="793"/>
      <c r="J26" s="219">
        <f>+'7'!J26</f>
        <v>0</v>
      </c>
      <c r="K26" s="244"/>
      <c r="L26" s="244"/>
      <c r="M26" s="122">
        <f>+K26+'7'!M26+L26</f>
        <v>0</v>
      </c>
    </row>
    <row r="27" spans="1:14" ht="13.5" thickBot="1">
      <c r="A27" s="797"/>
      <c r="B27" s="220"/>
      <c r="C27" s="221"/>
      <c r="D27" s="222"/>
      <c r="E27" s="230"/>
      <c r="F27" s="233"/>
      <c r="G27" s="577"/>
      <c r="H27" s="238" t="s">
        <v>515</v>
      </c>
      <c r="I27" s="793"/>
      <c r="J27" s="219">
        <f>+'7'!J27</f>
        <v>0</v>
      </c>
      <c r="K27" s="244"/>
      <c r="L27" s="244"/>
      <c r="M27" s="122">
        <f>+K27+'7'!M27+L27</f>
        <v>0</v>
      </c>
    </row>
    <row r="28" spans="1:14" ht="13.5" thickBot="1">
      <c r="A28" s="797"/>
      <c r="B28" s="220"/>
      <c r="C28" s="221"/>
      <c r="D28" s="222"/>
      <c r="E28" s="230"/>
      <c r="F28" s="236">
        <v>2</v>
      </c>
      <c r="G28" s="237" t="s">
        <v>13</v>
      </c>
      <c r="H28" s="238" t="s">
        <v>516</v>
      </c>
      <c r="I28" s="793"/>
      <c r="J28" s="219">
        <f>+'7'!J28</f>
        <v>0</v>
      </c>
      <c r="K28" s="244"/>
      <c r="L28" s="244"/>
      <c r="M28" s="122">
        <f>+K28+'7'!M28+L28</f>
        <v>0</v>
      </c>
    </row>
    <row r="29" spans="1:14" ht="13.5" thickBot="1">
      <c r="A29" s="797"/>
      <c r="B29" s="220"/>
      <c r="C29" s="221"/>
      <c r="D29" s="222"/>
      <c r="E29" s="230"/>
      <c r="F29" s="241"/>
      <c r="G29" s="237"/>
      <c r="H29" s="238"/>
      <c r="I29" s="793"/>
      <c r="J29" s="219">
        <f>+'7'!J29</f>
        <v>0</v>
      </c>
      <c r="K29" s="244"/>
      <c r="L29" s="244"/>
      <c r="M29" s="122">
        <f>+K29+'7'!M29+L29</f>
        <v>0</v>
      </c>
    </row>
    <row r="30" spans="1:14" ht="13.5" thickBot="1">
      <c r="A30" s="797"/>
      <c r="B30" s="220"/>
      <c r="C30" s="231"/>
      <c r="D30" s="222"/>
      <c r="E30" s="230"/>
      <c r="F30" s="241"/>
      <c r="G30" s="237"/>
      <c r="H30" s="238"/>
      <c r="I30" s="793"/>
      <c r="J30" s="219">
        <f>+'7'!J30</f>
        <v>0</v>
      </c>
      <c r="K30" s="244"/>
      <c r="L30" s="244"/>
      <c r="M30" s="122">
        <f>+K30+'7'!M30+L30</f>
        <v>0</v>
      </c>
      <c r="N30" s="160"/>
    </row>
    <row r="31" spans="1:14" ht="13.5" thickBot="1">
      <c r="A31" s="797"/>
      <c r="B31" s="220"/>
      <c r="C31" s="231"/>
      <c r="D31" s="222"/>
      <c r="E31" s="230"/>
      <c r="F31" s="241"/>
      <c r="G31" s="242"/>
      <c r="H31" s="239"/>
      <c r="I31" s="794"/>
      <c r="J31" s="219">
        <f>+'7'!J31</f>
        <v>0</v>
      </c>
      <c r="K31" s="244"/>
      <c r="L31" s="244"/>
      <c r="M31" s="122">
        <f>+K31+'7'!M31+L31</f>
        <v>0</v>
      </c>
    </row>
    <row r="32" spans="1:14" ht="13.5" thickBot="1">
      <c r="A32" s="798"/>
      <c r="B32" s="170" t="s">
        <v>3</v>
      </c>
      <c r="C32" s="104">
        <f>SUM(C25:C31)</f>
        <v>18293</v>
      </c>
      <c r="D32" s="105">
        <f>SUM(D25:D31)</f>
        <v>0</v>
      </c>
      <c r="E32" s="106">
        <f>SUM(E25:E31)</f>
        <v>0</v>
      </c>
      <c r="F32" s="107">
        <f>SUM(F24:F31)</f>
        <v>10</v>
      </c>
      <c r="G32" s="176"/>
      <c r="H32" s="177"/>
      <c r="I32" s="174"/>
      <c r="J32" s="219">
        <f>+'7'!J32</f>
        <v>0</v>
      </c>
      <c r="K32" s="246"/>
      <c r="L32" s="248"/>
      <c r="M32" s="122">
        <f>+K32+'7'!M32+L32</f>
        <v>0</v>
      </c>
    </row>
    <row r="33" spans="1:14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85" t="s">
        <v>60</v>
      </c>
      <c r="B34" s="786"/>
      <c r="C34" s="112">
        <f>C14+C23+C32</f>
        <v>54306</v>
      </c>
      <c r="D34" s="112">
        <f>D14+D23+D32</f>
        <v>847</v>
      </c>
      <c r="E34" s="112">
        <f>E14+E23+E32</f>
        <v>0</v>
      </c>
      <c r="F34" s="113">
        <f>F14+F23+F32</f>
        <v>50</v>
      </c>
      <c r="H34" s="183"/>
      <c r="I34" s="183"/>
      <c r="J34" s="128" t="s">
        <v>29</v>
      </c>
      <c r="K34" s="129">
        <f>SUM(K7:K32)</f>
        <v>54306</v>
      </c>
      <c r="L34" s="217">
        <f>SUM(L7:L32)</f>
        <v>0</v>
      </c>
      <c r="M34" s="125">
        <f>SUM(M7:M32)</f>
        <v>410118</v>
      </c>
      <c r="N34" s="160"/>
    </row>
    <row r="35" spans="1:14" ht="13.5" thickBot="1">
      <c r="A35" s="184"/>
      <c r="B35" s="185"/>
      <c r="C35" s="109">
        <f>C34/($C$34+$D$34+$E$34)</f>
        <v>0.98464272115750728</v>
      </c>
      <c r="D35" s="109">
        <f>D34/($C$34+$D$34+$E$34)</f>
        <v>1.5357278842492703E-2</v>
      </c>
      <c r="E35" s="114">
        <f>E34/($C$34+$D$34+$E$34)</f>
        <v>0</v>
      </c>
      <c r="K35" s="160"/>
      <c r="L35" s="776" t="s">
        <v>186</v>
      </c>
      <c r="M35" s="776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787" t="s">
        <v>61</v>
      </c>
      <c r="B37" s="788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(17*1315+19*125)/1440*G42*3.4*1440/1000000</f>
        <v>60.017731599999991</v>
      </c>
      <c r="J37" s="130">
        <f>+I37+'7'!J37</f>
        <v>491.61258627812492</v>
      </c>
      <c r="K37" s="131" t="s">
        <v>66</v>
      </c>
      <c r="L37" s="433"/>
      <c r="M37" s="434"/>
      <c r="N37" s="578">
        <f>+I38-N38</f>
        <v>44.408000000000001</v>
      </c>
    </row>
    <row r="38" spans="1:14" ht="17.45" customHeight="1">
      <c r="A38" s="781" t="s">
        <v>13</v>
      </c>
      <c r="B38" s="782"/>
      <c r="C38" s="169">
        <f>SUMIF($G$7:$G$31,"Process",$F$7:$F$31)</f>
        <v>50</v>
      </c>
      <c r="D38" s="123">
        <f>+C38+'7'!D38</f>
        <v>453</v>
      </c>
      <c r="E38" s="148">
        <f t="shared" ref="E38:E51" si="0">D38/60</f>
        <v>7.55</v>
      </c>
      <c r="F38" s="375">
        <v>830</v>
      </c>
      <c r="G38" s="375">
        <f t="shared" ref="G38:G40" si="1">+F38-F38*0.14</f>
        <v>713.8</v>
      </c>
      <c r="H38" s="192" t="s">
        <v>67</v>
      </c>
      <c r="I38" s="554">
        <f>16.621+17.46+18.065</f>
        <v>52.146000000000001</v>
      </c>
      <c r="J38" s="132">
        <f>+I38+'7'!J38</f>
        <v>428.24700000000001</v>
      </c>
      <c r="K38" s="133" t="s">
        <v>66</v>
      </c>
      <c r="L38" s="435"/>
      <c r="M38" s="436"/>
      <c r="N38" s="555">
        <f>2.038+2.038+1.477+2.185</f>
        <v>7.7379999999999995</v>
      </c>
    </row>
    <row r="39" spans="1:14" ht="17.45" customHeight="1">
      <c r="A39" s="777" t="s">
        <v>14</v>
      </c>
      <c r="B39" s="778"/>
      <c r="C39" s="169">
        <f>SUMIF($G$7:$G$31,"Cleaning",$F$7:$F$31)</f>
        <v>0</v>
      </c>
      <c r="D39" s="123">
        <f>+C39+'7'!D39</f>
        <v>0</v>
      </c>
      <c r="E39" s="148">
        <f t="shared" si="0"/>
        <v>0</v>
      </c>
      <c r="F39" s="375">
        <v>830</v>
      </c>
      <c r="G39" s="375">
        <f t="shared" si="1"/>
        <v>713.8</v>
      </c>
      <c r="H39" s="192" t="s">
        <v>68</v>
      </c>
      <c r="I39" s="147"/>
      <c r="J39" s="134">
        <f>J37/G4</f>
        <v>61.451573284765615</v>
      </c>
      <c r="K39" s="135" t="s">
        <v>66</v>
      </c>
      <c r="L39" s="435"/>
      <c r="M39" s="436"/>
    </row>
    <row r="40" spans="1:14" ht="17.45" customHeight="1">
      <c r="A40" s="777" t="s">
        <v>69</v>
      </c>
      <c r="B40" s="778"/>
      <c r="C40" s="169">
        <f>SUMIF($G$7:$G$31,"Mechanical",$F$7:$F$31)</f>
        <v>0</v>
      </c>
      <c r="D40" s="123">
        <f>+C40+'7'!D40</f>
        <v>0</v>
      </c>
      <c r="E40" s="148">
        <f t="shared" si="0"/>
        <v>0</v>
      </c>
      <c r="F40" s="375">
        <v>830</v>
      </c>
      <c r="G40" s="375">
        <f t="shared" si="1"/>
        <v>713.8</v>
      </c>
      <c r="H40" s="192" t="s">
        <v>70</v>
      </c>
      <c r="I40" s="123">
        <f>(K34+L34)/1000</f>
        <v>54.305999999999997</v>
      </c>
      <c r="J40" s="136">
        <f>+I40+'7'!J40</f>
        <v>410.11799999999994</v>
      </c>
      <c r="K40" s="135" t="s">
        <v>66</v>
      </c>
      <c r="L40" s="435"/>
      <c r="M40" s="436"/>
    </row>
    <row r="41" spans="1:14" ht="17.45" customHeight="1">
      <c r="A41" s="777" t="s">
        <v>71</v>
      </c>
      <c r="B41" s="778"/>
      <c r="C41" s="169">
        <f>SUMIF($G$7:$G$31,"Electrical",$F$7:$F$31)</f>
        <v>0</v>
      </c>
      <c r="D41" s="123">
        <f>+C41+'7'!D41</f>
        <v>0</v>
      </c>
      <c r="E41" s="148">
        <f t="shared" si="0"/>
        <v>0</v>
      </c>
      <c r="F41" s="375"/>
      <c r="G41" s="375"/>
      <c r="H41" s="192" t="s">
        <v>72</v>
      </c>
      <c r="I41" s="147"/>
      <c r="J41" s="134">
        <f>J40/G4</f>
        <v>51.264749999999992</v>
      </c>
      <c r="K41" s="135" t="s">
        <v>66</v>
      </c>
      <c r="L41" s="435"/>
      <c r="M41" s="436"/>
    </row>
    <row r="42" spans="1:14" ht="17.45" customHeight="1">
      <c r="A42" s="777" t="s">
        <v>17</v>
      </c>
      <c r="B42" s="778"/>
      <c r="C42" s="169">
        <f>SUMIF($G$7:$G$31,"Instrument",$F$7:$F$31)</f>
        <v>0</v>
      </c>
      <c r="D42" s="123">
        <f>+C42+'7'!D42</f>
        <v>0</v>
      </c>
      <c r="E42" s="148">
        <f t="shared" si="0"/>
        <v>0</v>
      </c>
      <c r="F42" s="375">
        <f>+(F38*480+F39*480+F40*480)/1440</f>
        <v>830</v>
      </c>
      <c r="G42" s="375">
        <f>+(G38*480+G39*480+G40*480)/1440</f>
        <v>713.8</v>
      </c>
      <c r="H42" s="192" t="s">
        <v>73</v>
      </c>
      <c r="I42" s="251" t="s">
        <v>465</v>
      </c>
      <c r="J42" s="137"/>
      <c r="K42" s="135" t="s">
        <v>74</v>
      </c>
      <c r="L42" s="435"/>
      <c r="M42" s="436"/>
    </row>
    <row r="43" spans="1:14" ht="17.45" customHeight="1">
      <c r="A43" s="777" t="s">
        <v>201</v>
      </c>
      <c r="B43" s="778"/>
      <c r="C43" s="169">
        <f>SUMIF($G$7:$G$31,"Change Grade",$F$7:$F$31)</f>
        <v>0</v>
      </c>
      <c r="D43" s="123">
        <f>+C43+'7'!D43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+Report1!AH16</f>
        <v>116.023</v>
      </c>
      <c r="J43" s="138">
        <f>+I43+'7'!J43</f>
        <v>910.06700000000001</v>
      </c>
      <c r="K43" s="135" t="s">
        <v>66</v>
      </c>
      <c r="L43" s="437">
        <f>+Report1!AN16</f>
        <v>13.6</v>
      </c>
      <c r="M43" s="438">
        <f>+L43+'7'!M43</f>
        <v>119.89999999999999</v>
      </c>
    </row>
    <row r="44" spans="1:14" ht="17.45" customHeight="1">
      <c r="A44" s="777" t="s">
        <v>18</v>
      </c>
      <c r="B44" s="778"/>
      <c r="C44" s="169">
        <f>SUMIF($G$7:$G$31,"PLN",$F$7:$F$31)</f>
        <v>0</v>
      </c>
      <c r="D44" s="123">
        <f>+C44+'7'!D44</f>
        <v>0</v>
      </c>
      <c r="E44" s="148">
        <f t="shared" si="0"/>
        <v>0</v>
      </c>
      <c r="F44" s="375"/>
      <c r="G44" s="376"/>
      <c r="H44" s="193" t="s">
        <v>77</v>
      </c>
      <c r="I44" s="123">
        <f>I43/I38</f>
        <v>2.2249645226863035</v>
      </c>
      <c r="J44" s="139">
        <f>J43/J38</f>
        <v>2.1250983661298268</v>
      </c>
      <c r="K44" s="135" t="s">
        <v>66</v>
      </c>
      <c r="L44" s="439">
        <f>+L43/I38</f>
        <v>0.26080619798258736</v>
      </c>
      <c r="M44" s="440">
        <f>+M43/J38</f>
        <v>0.27997861047479605</v>
      </c>
    </row>
    <row r="45" spans="1:14" ht="17.45" customHeight="1">
      <c r="A45" s="777" t="s">
        <v>19</v>
      </c>
      <c r="B45" s="778"/>
      <c r="C45" s="169">
        <f>SUMIF($G$7:$G$31,"Boiler",$F$7:$F$31)</f>
        <v>0</v>
      </c>
      <c r="D45" s="123">
        <f>+C45+'7'!D45</f>
        <v>0</v>
      </c>
      <c r="E45" s="148">
        <f t="shared" si="0"/>
        <v>0</v>
      </c>
      <c r="F45" s="375"/>
      <c r="G45" s="378"/>
      <c r="H45" s="193" t="s">
        <v>78</v>
      </c>
      <c r="I45" s="123">
        <f>I43/I40</f>
        <v>2.1364674253305345</v>
      </c>
      <c r="J45" s="139">
        <f>J43/J40</f>
        <v>2.2190369600944124</v>
      </c>
      <c r="K45" s="135" t="s">
        <v>66</v>
      </c>
      <c r="L45" s="439">
        <f>+L43/I40</f>
        <v>0.25043273303134095</v>
      </c>
      <c r="M45" s="440">
        <f>+M43/J40</f>
        <v>0.29235488322872932</v>
      </c>
    </row>
    <row r="46" spans="1:14" ht="17.45" customHeight="1">
      <c r="A46" s="777" t="s">
        <v>79</v>
      </c>
      <c r="B46" s="778"/>
      <c r="C46" s="169">
        <f>SUMIF($G$7:$G$31,"Gas",$F$7:$F$31)</f>
        <v>0</v>
      </c>
      <c r="D46" s="123">
        <f>+C46+'7'!D46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+SUMIF(Listrik!AC15,"&gt;0")</f>
        <v>36533.849999999708</v>
      </c>
      <c r="J46" s="140">
        <f>+I46+'7'!J46</f>
        <v>290605.38999999879</v>
      </c>
      <c r="K46" s="135" t="s">
        <v>81</v>
      </c>
      <c r="L46" s="439">
        <f>+Listrik!AF15</f>
        <v>22105</v>
      </c>
      <c r="M46" s="441">
        <f>+L46+'7'!M46</f>
        <v>190920</v>
      </c>
    </row>
    <row r="47" spans="1:14" ht="17.45" customHeight="1">
      <c r="A47" s="777" t="s">
        <v>82</v>
      </c>
      <c r="B47" s="778"/>
      <c r="C47" s="169">
        <f>SUMIF($G$7:$G$31,"Gas",$F$7:$F$31)</f>
        <v>0</v>
      </c>
      <c r="D47" s="123">
        <f>+C47+'7'!D47</f>
        <v>0</v>
      </c>
      <c r="E47" s="148">
        <f t="shared" si="0"/>
        <v>0</v>
      </c>
      <c r="F47" s="375"/>
      <c r="G47" s="376"/>
      <c r="H47" s="193" t="s">
        <v>83</v>
      </c>
      <c r="I47" s="123">
        <f>I46/I38</f>
        <v>700.60694971809357</v>
      </c>
      <c r="J47" s="140">
        <f>J46/J38</f>
        <v>678.59293818753849</v>
      </c>
      <c r="K47" s="135" t="s">
        <v>25</v>
      </c>
      <c r="L47" s="439">
        <f>+L46/I38</f>
        <v>423.90595635331567</v>
      </c>
      <c r="M47" s="440">
        <f>+M46/J38</f>
        <v>445.81748383526326</v>
      </c>
    </row>
    <row r="48" spans="1:14" ht="17.45" customHeight="1">
      <c r="A48" s="777" t="s">
        <v>15</v>
      </c>
      <c r="B48" s="778"/>
      <c r="C48" s="169">
        <f>SUMIF($G$7:$G$31,"Start Up",$F$7:$F$31)</f>
        <v>0</v>
      </c>
      <c r="D48" s="123">
        <f>+C48+'7'!D48</f>
        <v>0</v>
      </c>
      <c r="E48" s="148">
        <f t="shared" si="0"/>
        <v>0</v>
      </c>
      <c r="F48" s="375"/>
      <c r="G48" s="376"/>
      <c r="H48" s="193" t="s">
        <v>84</v>
      </c>
      <c r="I48" s="123">
        <f>I46/I40</f>
        <v>672.74058115124865</v>
      </c>
      <c r="J48" s="140">
        <f>J46/J40</f>
        <v>708.58969857455372</v>
      </c>
      <c r="K48" s="135" t="s">
        <v>25</v>
      </c>
      <c r="L48" s="439">
        <f>+L46/I38</f>
        <v>423.90595635331567</v>
      </c>
      <c r="M48" s="440">
        <f>+M46/J40</f>
        <v>465.52455634719769</v>
      </c>
    </row>
    <row r="49" spans="1:13" ht="17.45" customHeight="1">
      <c r="A49" s="777" t="s">
        <v>21</v>
      </c>
      <c r="B49" s="778"/>
      <c r="C49" s="169">
        <f>SUMIF($G$7:$G$31,"Others",$F$7:$F$31)</f>
        <v>0</v>
      </c>
      <c r="D49" s="123">
        <f>+C49+'7'!D49</f>
        <v>205</v>
      </c>
      <c r="E49" s="148">
        <f t="shared" si="0"/>
        <v>3.4166666666666665</v>
      </c>
      <c r="F49" s="190"/>
      <c r="H49" s="193" t="s">
        <v>170</v>
      </c>
      <c r="I49" s="123">
        <f>+Report1!AB16</f>
        <v>0</v>
      </c>
      <c r="J49" s="140">
        <f>+I49+'7'!J49</f>
        <v>0</v>
      </c>
      <c r="K49" s="135" t="s">
        <v>86</v>
      </c>
      <c r="L49" s="435"/>
      <c r="M49" s="436"/>
    </row>
    <row r="50" spans="1:13" ht="17.45" customHeight="1">
      <c r="A50" s="777" t="s">
        <v>20</v>
      </c>
      <c r="B50" s="778"/>
      <c r="C50" s="169">
        <f>SUMIF($G$7:$G$31,"Steam",$F$7:$F$31)</f>
        <v>0</v>
      </c>
      <c r="D50" s="123">
        <f>+C50+'7'!D50</f>
        <v>0</v>
      </c>
      <c r="E50" s="148">
        <f t="shared" si="0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5"/>
      <c r="M50" s="436"/>
    </row>
    <row r="51" spans="1:13" ht="17.45" customHeight="1" thickBot="1">
      <c r="A51" s="779" t="s">
        <v>88</v>
      </c>
      <c r="B51" s="780"/>
      <c r="C51" s="169">
        <f>SUMIF($G$7:$G$31,"Planned shut",$F$7:$F$31)</f>
        <v>0</v>
      </c>
      <c r="D51" s="123">
        <f>+C51+'7'!D51</f>
        <v>0</v>
      </c>
      <c r="E51" s="148">
        <f t="shared" si="0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5"/>
      <c r="M51" s="436"/>
    </row>
    <row r="52" spans="1:13" ht="13.5" thickBot="1">
      <c r="A52" s="781" t="s">
        <v>29</v>
      </c>
      <c r="B52" s="782"/>
      <c r="C52" s="149">
        <f>SUM(C38:C51)</f>
        <v>50</v>
      </c>
      <c r="D52" s="149">
        <f>SUM(D38:D51)</f>
        <v>658</v>
      </c>
      <c r="E52" s="150">
        <f>SUM(E38:E51)</f>
        <v>10.966666666666667</v>
      </c>
      <c r="F52" s="190"/>
      <c r="H52" s="196"/>
      <c r="I52" s="197"/>
      <c r="J52" s="143"/>
      <c r="K52" s="144"/>
      <c r="L52" s="442"/>
      <c r="M52" s="443"/>
    </row>
    <row r="53" spans="1:13" ht="13.5" thickBot="1">
      <c r="A53" s="783"/>
      <c r="B53" s="784"/>
      <c r="C53" s="151">
        <f>C52/(24*60)</f>
        <v>3.4722222222222224E-2</v>
      </c>
      <c r="D53" s="151">
        <f>D52/(24*60*G4)</f>
        <v>5.7118055555555554E-2</v>
      </c>
      <c r="E53" s="152">
        <f>E52/(G4*24)</f>
        <v>5.7118055555555554E-2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+D34+'7'!J56</f>
        <v>5953</v>
      </c>
      <c r="K56" s="206">
        <f>J56/(J40+J56/1000)/1000</f>
        <v>1.4307654222476455E-2</v>
      </c>
    </row>
    <row r="57" spans="1:13">
      <c r="A57" s="181"/>
      <c r="I57" s="204" t="s">
        <v>92</v>
      </c>
      <c r="J57" s="205">
        <f>+E34+'7'!J57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A53:B53"/>
    <mergeCell ref="A37:B37"/>
    <mergeCell ref="A48:B48"/>
    <mergeCell ref="A50:B50"/>
    <mergeCell ref="A49:B49"/>
    <mergeCell ref="A52:B52"/>
    <mergeCell ref="A51:B51"/>
    <mergeCell ref="A46:B46"/>
    <mergeCell ref="A47:B47"/>
    <mergeCell ref="A42:B42"/>
    <mergeCell ref="A34:B34"/>
    <mergeCell ref="A38:B38"/>
    <mergeCell ref="A39:B39"/>
    <mergeCell ref="A7:A14"/>
    <mergeCell ref="I7:I13"/>
    <mergeCell ref="A15:A23"/>
    <mergeCell ref="I15:I22"/>
    <mergeCell ref="A24:A32"/>
    <mergeCell ref="I24:I31"/>
    <mergeCell ref="L35:M35"/>
    <mergeCell ref="A43:B43"/>
    <mergeCell ref="A45:B45"/>
    <mergeCell ref="A40:B40"/>
    <mergeCell ref="A41:B41"/>
    <mergeCell ref="A44:B44"/>
  </mergeCells>
  <phoneticPr fontId="30" type="noConversion"/>
  <printOptions horizontalCentered="1"/>
  <pageMargins left="0.17" right="0.16" top="0.17" bottom="0.16" header="0" footer="0"/>
  <pageSetup paperSize="9" scale="62" firstPageNumber="4294963191" fitToWidth="8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P61"/>
  <sheetViews>
    <sheetView view="pageBreakPreview" zoomScale="80" zoomScaleNormal="75" zoomScaleSheetLayoutView="80" workbookViewId="0">
      <selection activeCell="D26" sqref="D26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710937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0.140625" style="154" bestFit="1" customWidth="1"/>
    <col min="11" max="11" width="13.28515625" style="154" bestFit="1" customWidth="1"/>
    <col min="12" max="12" width="12" style="154" bestFit="1" customWidth="1"/>
    <col min="13" max="13" width="15.5703125" style="154" bestFit="1" customWidth="1"/>
    <col min="14" max="16384" width="9.140625" style="154"/>
  </cols>
  <sheetData>
    <row r="1" spans="1:16" ht="15.75">
      <c r="A1" s="153"/>
    </row>
    <row r="2" spans="1:16" ht="15.75">
      <c r="A2" s="153" t="s">
        <v>175</v>
      </c>
    </row>
    <row r="3" spans="1:16" ht="15">
      <c r="A3" s="155"/>
    </row>
    <row r="4" spans="1:16" ht="20.25">
      <c r="A4" s="156" t="s">
        <v>4</v>
      </c>
      <c r="B4" s="157"/>
      <c r="F4" s="158" t="s">
        <v>31</v>
      </c>
      <c r="G4" s="159">
        <v>7</v>
      </c>
      <c r="H4" s="159" t="str">
        <f>+'1'!H4</f>
        <v>.06.24</v>
      </c>
    </row>
    <row r="5" spans="1:16" ht="13.5" thickBot="1">
      <c r="C5" s="160"/>
      <c r="D5" s="160"/>
    </row>
    <row r="6" spans="1:16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330+631+345</f>
        <v>1306</v>
      </c>
    </row>
    <row r="7" spans="1:16" ht="13.5" customHeight="1" thickBot="1">
      <c r="A7" s="789" t="s">
        <v>418</v>
      </c>
      <c r="B7" s="220" t="s">
        <v>479</v>
      </c>
      <c r="C7" s="221">
        <v>1822</v>
      </c>
      <c r="D7" s="222"/>
      <c r="E7" s="223"/>
      <c r="F7" s="233"/>
      <c r="G7" s="234" t="s">
        <v>13</v>
      </c>
      <c r="H7" s="235" t="s">
        <v>397</v>
      </c>
      <c r="I7" s="792" t="s">
        <v>465</v>
      </c>
      <c r="J7" s="219" t="str">
        <f>+'6'!J7</f>
        <v>TW 35,5 RC HW</v>
      </c>
      <c r="K7" s="243"/>
      <c r="L7" s="247"/>
      <c r="M7" s="122">
        <f>+K7+'6'!M7+L7</f>
        <v>65500</v>
      </c>
    </row>
    <row r="8" spans="1:16" ht="13.5" thickBot="1">
      <c r="A8" s="790"/>
      <c r="B8" s="220" t="s">
        <v>512</v>
      </c>
      <c r="C8" s="221">
        <f>14275-C7</f>
        <v>12453</v>
      </c>
      <c r="D8" s="222"/>
      <c r="E8" s="224"/>
      <c r="F8" s="236">
        <v>10</v>
      </c>
      <c r="G8" s="577" t="s">
        <v>13</v>
      </c>
      <c r="H8" s="235" t="s">
        <v>489</v>
      </c>
      <c r="I8" s="793"/>
      <c r="J8" s="219" t="str">
        <f>+'6'!J8</f>
        <v>TW 34 RC HW</v>
      </c>
      <c r="K8" s="244"/>
      <c r="L8" s="244"/>
      <c r="M8" s="122">
        <f>+K8+'6'!M8+L8</f>
        <v>23452</v>
      </c>
      <c r="N8" s="154">
        <v>830</v>
      </c>
      <c r="O8" s="154">
        <f>+N8-N8*0.14</f>
        <v>713.8</v>
      </c>
      <c r="P8" s="154">
        <f>480+15</f>
        <v>495</v>
      </c>
    </row>
    <row r="9" spans="1:16" ht="13.5" thickBot="1">
      <c r="A9" s="790"/>
      <c r="B9" s="220"/>
      <c r="C9" s="221"/>
      <c r="D9" s="222"/>
      <c r="E9" s="225"/>
      <c r="F9" s="233">
        <v>10</v>
      </c>
      <c r="G9" s="577" t="s">
        <v>13</v>
      </c>
      <c r="H9" s="238" t="s">
        <v>226</v>
      </c>
      <c r="I9" s="793"/>
      <c r="J9" s="219" t="str">
        <f>+'6'!J9</f>
        <v>KTW 17 RC HW</v>
      </c>
      <c r="K9" s="244"/>
      <c r="L9" s="244"/>
      <c r="M9" s="122">
        <f>+K9+'6'!M9+L9</f>
        <v>17635</v>
      </c>
      <c r="N9" s="154">
        <v>830</v>
      </c>
      <c r="O9" s="154">
        <f>+N9-N9*0.14</f>
        <v>713.8</v>
      </c>
      <c r="P9" s="154">
        <f>480-15+300</f>
        <v>765</v>
      </c>
    </row>
    <row r="10" spans="1:16" ht="13.5" thickBot="1">
      <c r="A10" s="790"/>
      <c r="B10" s="220"/>
      <c r="C10" s="221"/>
      <c r="D10" s="222"/>
      <c r="E10" s="224"/>
      <c r="F10" s="233"/>
      <c r="G10" s="577"/>
      <c r="H10" s="238" t="s">
        <v>494</v>
      </c>
      <c r="I10" s="793"/>
      <c r="J10" s="219" t="str">
        <f>+'6'!J10</f>
        <v>TW 31,5 RC HW</v>
      </c>
      <c r="K10" s="244"/>
      <c r="L10" s="244"/>
      <c r="M10" s="122">
        <f>+K10+'6'!M10+L10</f>
        <v>33149</v>
      </c>
      <c r="N10" s="154">
        <v>830</v>
      </c>
      <c r="O10" s="154">
        <f>+N10-N10*0.14</f>
        <v>713.8</v>
      </c>
      <c r="P10" s="154">
        <v>180</v>
      </c>
    </row>
    <row r="11" spans="1:16" ht="13.5" thickBot="1">
      <c r="A11" s="790"/>
      <c r="B11" s="220"/>
      <c r="C11" s="221"/>
      <c r="D11" s="222"/>
      <c r="E11" s="224"/>
      <c r="F11" s="233"/>
      <c r="G11" s="237"/>
      <c r="H11" s="238"/>
      <c r="I11" s="793"/>
      <c r="J11" s="219" t="str">
        <f>+'6'!J11</f>
        <v>N 18 RC BR</v>
      </c>
      <c r="K11" s="244"/>
      <c r="L11" s="244"/>
      <c r="M11" s="122">
        <f>+K11+'6'!M11+L11</f>
        <v>18436</v>
      </c>
      <c r="P11" s="154">
        <f>SUM(P8:P10)</f>
        <v>1440</v>
      </c>
    </row>
    <row r="12" spans="1:16" ht="13.5" thickBot="1">
      <c r="A12" s="790"/>
      <c r="B12" s="220"/>
      <c r="C12" s="221"/>
      <c r="D12" s="222"/>
      <c r="E12" s="224"/>
      <c r="F12" s="233"/>
      <c r="G12" s="237"/>
      <c r="H12" s="238"/>
      <c r="I12" s="793"/>
      <c r="J12" s="219" t="str">
        <f>+'6'!J12</f>
        <v>N 15,5 RC BR</v>
      </c>
      <c r="K12" s="244">
        <f>+C7</f>
        <v>1822</v>
      </c>
      <c r="L12" s="244"/>
      <c r="M12" s="122">
        <f>+K12+'6'!M12+L12</f>
        <v>159440</v>
      </c>
    </row>
    <row r="13" spans="1:16" ht="13.5" thickBot="1">
      <c r="A13" s="790"/>
      <c r="B13" s="220"/>
      <c r="C13" s="221"/>
      <c r="D13" s="221"/>
      <c r="E13" s="224"/>
      <c r="F13" s="233"/>
      <c r="G13" s="237"/>
      <c r="H13" s="238"/>
      <c r="I13" s="794"/>
      <c r="J13" s="219" t="s">
        <v>512</v>
      </c>
      <c r="K13" s="244">
        <f>+C8+C16</f>
        <v>19427</v>
      </c>
      <c r="L13" s="244"/>
      <c r="M13" s="122">
        <f>+K13+'6'!M13+L13</f>
        <v>19427</v>
      </c>
    </row>
    <row r="14" spans="1:16" ht="13.5" thickBot="1">
      <c r="A14" s="791"/>
      <c r="B14" s="170" t="s">
        <v>3</v>
      </c>
      <c r="C14" s="104">
        <f>SUM(C7:C13)</f>
        <v>14275</v>
      </c>
      <c r="D14" s="116">
        <f>SUM(D7:D13)</f>
        <v>0</v>
      </c>
      <c r="E14" s="117">
        <f>SUM(E5:E13)</f>
        <v>0</v>
      </c>
      <c r="F14" s="107">
        <f>SUM(F6:F13)</f>
        <v>20</v>
      </c>
      <c r="G14" s="164"/>
      <c r="H14" s="171"/>
      <c r="I14" s="172"/>
      <c r="J14" s="219" t="s">
        <v>514</v>
      </c>
      <c r="K14" s="244">
        <f>+C25</f>
        <v>7454</v>
      </c>
      <c r="L14" s="244"/>
      <c r="M14" s="122">
        <f>+K14+'6'!M14+L14</f>
        <v>7454</v>
      </c>
    </row>
    <row r="15" spans="1:16" ht="13.5" customHeight="1" thickBot="1">
      <c r="A15" s="789" t="s">
        <v>416</v>
      </c>
      <c r="B15" s="170"/>
      <c r="C15" s="118">
        <f>C14/($C$23+$D$23+$E$23)</f>
        <v>1.034195464754039</v>
      </c>
      <c r="D15" s="119">
        <f>D14/($C$23+$D$23+$E$23)</f>
        <v>0</v>
      </c>
      <c r="E15" s="120">
        <f>E14/($C$23+$D$23+$E$23)</f>
        <v>0</v>
      </c>
      <c r="F15" s="233">
        <v>1</v>
      </c>
      <c r="G15" s="234" t="s">
        <v>13</v>
      </c>
      <c r="H15" s="235" t="s">
        <v>467</v>
      </c>
      <c r="I15" s="792" t="s">
        <v>465</v>
      </c>
      <c r="J15" s="219" t="s">
        <v>513</v>
      </c>
      <c r="K15" s="244">
        <f>+C17+C26</f>
        <v>11319</v>
      </c>
      <c r="L15" s="244"/>
      <c r="M15" s="122">
        <f>+K15+'6'!M15+L15</f>
        <v>11319</v>
      </c>
    </row>
    <row r="16" spans="1:16" ht="13.5" thickBot="1">
      <c r="A16" s="795"/>
      <c r="B16" s="220" t="s">
        <v>512</v>
      </c>
      <c r="C16" s="227">
        <f>660+678+888+1322+622+2804</f>
        <v>6974</v>
      </c>
      <c r="D16" s="228">
        <v>178</v>
      </c>
      <c r="E16" s="229"/>
      <c r="F16" s="236">
        <v>7</v>
      </c>
      <c r="G16" s="577" t="s">
        <v>13</v>
      </c>
      <c r="H16" s="235" t="s">
        <v>489</v>
      </c>
      <c r="I16" s="793"/>
      <c r="J16" s="219">
        <f>+'6'!J16</f>
        <v>0</v>
      </c>
      <c r="K16" s="244"/>
      <c r="L16" s="244"/>
      <c r="M16" s="122">
        <f>+K16+'6'!M16+L16</f>
        <v>0</v>
      </c>
    </row>
    <row r="17" spans="1:14" ht="13.5" thickBot="1">
      <c r="A17" s="795"/>
      <c r="B17" s="220" t="s">
        <v>513</v>
      </c>
      <c r="C17" s="221">
        <f>5747+438</f>
        <v>6185</v>
      </c>
      <c r="D17" s="222">
        <f>90+256+120</f>
        <v>466</v>
      </c>
      <c r="E17" s="230"/>
      <c r="F17" s="233">
        <v>10</v>
      </c>
      <c r="G17" s="577" t="s">
        <v>13</v>
      </c>
      <c r="H17" s="238" t="s">
        <v>226</v>
      </c>
      <c r="I17" s="793"/>
      <c r="J17" s="219">
        <f>+'6'!J17</f>
        <v>0</v>
      </c>
      <c r="K17" s="244"/>
      <c r="L17" s="234"/>
      <c r="M17" s="122">
        <f>+K17+'6'!M17+L17</f>
        <v>0</v>
      </c>
    </row>
    <row r="18" spans="1:14" ht="13.5" thickBot="1">
      <c r="A18" s="795"/>
      <c r="B18" s="220"/>
      <c r="C18" s="221"/>
      <c r="D18" s="222"/>
      <c r="E18" s="230"/>
      <c r="F18" s="233"/>
      <c r="G18" s="577"/>
      <c r="H18" s="238" t="s">
        <v>495</v>
      </c>
      <c r="I18" s="793"/>
      <c r="J18" s="219">
        <f>+'6'!J18</f>
        <v>0</v>
      </c>
      <c r="K18" s="244"/>
      <c r="L18" s="244"/>
      <c r="M18" s="122">
        <f>+K18+'6'!M18+L18</f>
        <v>0</v>
      </c>
    </row>
    <row r="19" spans="1:14" ht="13.5" thickBot="1">
      <c r="A19" s="795"/>
      <c r="B19" s="220"/>
      <c r="C19" s="221"/>
      <c r="D19" s="222"/>
      <c r="E19" s="230"/>
      <c r="F19" s="240">
        <v>2</v>
      </c>
      <c r="G19" s="237" t="s">
        <v>13</v>
      </c>
      <c r="H19" s="238" t="s">
        <v>496</v>
      </c>
      <c r="I19" s="793"/>
      <c r="J19" s="219">
        <f>+'6'!J19</f>
        <v>0</v>
      </c>
      <c r="K19" s="244"/>
      <c r="L19" s="244"/>
      <c r="M19" s="122">
        <f>+K19+'6'!M19+L19</f>
        <v>0</v>
      </c>
    </row>
    <row r="20" spans="1:14" ht="13.5" thickBot="1">
      <c r="A20" s="795"/>
      <c r="B20" s="220"/>
      <c r="C20" s="221"/>
      <c r="D20" s="222"/>
      <c r="E20" s="230"/>
      <c r="F20" s="233"/>
      <c r="G20" s="237"/>
      <c r="H20" s="238"/>
      <c r="I20" s="793"/>
      <c r="J20" s="219">
        <f>+'6'!J20</f>
        <v>0</v>
      </c>
      <c r="K20" s="245"/>
      <c r="L20" s="245"/>
      <c r="M20" s="122">
        <f>+K20+'6'!M20+L20</f>
        <v>0</v>
      </c>
    </row>
    <row r="21" spans="1:14" ht="13.5" thickBot="1">
      <c r="A21" s="795"/>
      <c r="B21" s="220"/>
      <c r="C21" s="221"/>
      <c r="D21" s="222"/>
      <c r="E21" s="230"/>
      <c r="F21" s="236"/>
      <c r="G21" s="237"/>
      <c r="H21" s="238"/>
      <c r="I21" s="793"/>
      <c r="J21" s="219">
        <f>+'6'!J21</f>
        <v>0</v>
      </c>
      <c r="K21" s="244"/>
      <c r="L21" s="244"/>
      <c r="M21" s="122">
        <f>+K21+'6'!M21+L21</f>
        <v>0</v>
      </c>
    </row>
    <row r="22" spans="1:14" ht="13.5" thickBot="1">
      <c r="A22" s="795"/>
      <c r="B22" s="220"/>
      <c r="C22" s="221"/>
      <c r="D22" s="222"/>
      <c r="E22" s="230"/>
      <c r="F22" s="241"/>
      <c r="G22" s="237"/>
      <c r="H22" s="238"/>
      <c r="I22" s="794"/>
      <c r="J22" s="219">
        <f>+'6'!J22</f>
        <v>0</v>
      </c>
      <c r="K22" s="244"/>
      <c r="L22" s="244"/>
      <c r="M22" s="122">
        <f>+K22+'6'!M22+L22</f>
        <v>0</v>
      </c>
    </row>
    <row r="23" spans="1:14" ht="13.5" thickBot="1">
      <c r="A23" s="796"/>
      <c r="B23" s="170" t="s">
        <v>3</v>
      </c>
      <c r="C23" s="105">
        <f>SUM(C16:C22)</f>
        <v>13159</v>
      </c>
      <c r="D23" s="116">
        <f>SUM(D16:D22)</f>
        <v>644</v>
      </c>
      <c r="E23" s="117">
        <f>SUM(E18:E22)</f>
        <v>0</v>
      </c>
      <c r="F23" s="107">
        <f>SUM(F15:F22)</f>
        <v>20</v>
      </c>
      <c r="G23" s="164"/>
      <c r="H23" s="171"/>
      <c r="I23" s="174"/>
      <c r="J23" s="219">
        <f>+'6'!J23</f>
        <v>0</v>
      </c>
      <c r="K23" s="244"/>
      <c r="L23" s="244"/>
      <c r="M23" s="122">
        <f>+K23+'6'!M23+L23</f>
        <v>0</v>
      </c>
    </row>
    <row r="24" spans="1:14" ht="13.5" customHeight="1" thickBot="1">
      <c r="A24" s="789" t="s">
        <v>417</v>
      </c>
      <c r="B24" s="175"/>
      <c r="C24" s="118">
        <f>C23/($C$23+$D$23+$E$23)</f>
        <v>0.95334347605592984</v>
      </c>
      <c r="D24" s="119">
        <f>D23/($C$23+$D$23+$E$23)</f>
        <v>4.6656523944070133E-2</v>
      </c>
      <c r="E24" s="120">
        <f>E23/($C$23+$D$23+$E$23)</f>
        <v>0</v>
      </c>
      <c r="F24" s="233">
        <v>1</v>
      </c>
      <c r="G24" s="234" t="s">
        <v>13</v>
      </c>
      <c r="H24" s="235" t="s">
        <v>467</v>
      </c>
      <c r="I24" s="792" t="s">
        <v>465</v>
      </c>
      <c r="J24" s="219">
        <f>+'6'!J24</f>
        <v>0</v>
      </c>
      <c r="K24" s="244"/>
      <c r="L24" s="244"/>
      <c r="M24" s="122">
        <f>+K24+'6'!M24+L24</f>
        <v>0</v>
      </c>
    </row>
    <row r="25" spans="1:14" ht="13.5" thickBot="1">
      <c r="A25" s="797"/>
      <c r="B25" s="220" t="s">
        <v>514</v>
      </c>
      <c r="C25" s="231">
        <v>7454</v>
      </c>
      <c r="D25" s="222"/>
      <c r="E25" s="230"/>
      <c r="F25" s="236">
        <v>10</v>
      </c>
      <c r="G25" s="577" t="s">
        <v>13</v>
      </c>
      <c r="H25" s="235" t="s">
        <v>489</v>
      </c>
      <c r="I25" s="793"/>
      <c r="J25" s="219">
        <f>+'6'!J25</f>
        <v>0</v>
      </c>
      <c r="K25" s="244"/>
      <c r="L25" s="244"/>
      <c r="M25" s="122">
        <f>+K25+'6'!M25+L25</f>
        <v>0</v>
      </c>
    </row>
    <row r="26" spans="1:14" ht="13.5" thickBot="1">
      <c r="A26" s="797"/>
      <c r="B26" s="220" t="s">
        <v>513</v>
      </c>
      <c r="C26" s="231">
        <v>5134</v>
      </c>
      <c r="D26" s="222">
        <f>304+120+80+853</f>
        <v>1357</v>
      </c>
      <c r="E26" s="232"/>
      <c r="F26" s="233">
        <v>8</v>
      </c>
      <c r="G26" s="577" t="s">
        <v>13</v>
      </c>
      <c r="H26" s="238" t="s">
        <v>226</v>
      </c>
      <c r="I26" s="793"/>
      <c r="J26" s="219">
        <f>+'6'!J26</f>
        <v>0</v>
      </c>
      <c r="K26" s="244"/>
      <c r="L26" s="244"/>
      <c r="M26" s="122">
        <f>+K26+'6'!M26+L26</f>
        <v>0</v>
      </c>
    </row>
    <row r="27" spans="1:14" ht="13.5" thickBot="1">
      <c r="A27" s="797"/>
      <c r="B27" s="220"/>
      <c r="C27" s="221"/>
      <c r="D27" s="222"/>
      <c r="E27" s="230"/>
      <c r="F27" s="233"/>
      <c r="G27" s="577"/>
      <c r="H27" s="238" t="s">
        <v>497</v>
      </c>
      <c r="I27" s="793"/>
      <c r="J27" s="219">
        <f>+'6'!J27</f>
        <v>0</v>
      </c>
      <c r="K27" s="244"/>
      <c r="L27" s="244"/>
      <c r="M27" s="122">
        <f>+K27+'6'!M27+L27</f>
        <v>0</v>
      </c>
    </row>
    <row r="28" spans="1:14" ht="26.25" thickBot="1">
      <c r="A28" s="797"/>
      <c r="B28" s="220"/>
      <c r="C28" s="221"/>
      <c r="D28" s="222"/>
      <c r="E28" s="230"/>
      <c r="F28" s="236"/>
      <c r="G28" s="237"/>
      <c r="H28" s="238" t="s">
        <v>499</v>
      </c>
      <c r="I28" s="793"/>
      <c r="J28" s="219">
        <f>+'6'!J28</f>
        <v>0</v>
      </c>
      <c r="K28" s="244"/>
      <c r="L28" s="244"/>
      <c r="M28" s="122">
        <f>+K28+'6'!M28+L28</f>
        <v>0</v>
      </c>
    </row>
    <row r="29" spans="1:14" ht="13.5" thickBot="1">
      <c r="A29" s="797"/>
      <c r="B29" s="220"/>
      <c r="C29" s="221"/>
      <c r="D29" s="222"/>
      <c r="E29" s="230"/>
      <c r="F29" s="241">
        <v>3</v>
      </c>
      <c r="G29" s="237" t="s">
        <v>13</v>
      </c>
      <c r="H29" s="238" t="s">
        <v>498</v>
      </c>
      <c r="I29" s="793"/>
      <c r="J29" s="219">
        <f>+'6'!J29</f>
        <v>0</v>
      </c>
      <c r="K29" s="244"/>
      <c r="L29" s="244"/>
      <c r="M29" s="122">
        <f>+K29+'6'!M29+L29</f>
        <v>0</v>
      </c>
    </row>
    <row r="30" spans="1:14" ht="13.5" thickBot="1">
      <c r="A30" s="797"/>
      <c r="B30" s="220"/>
      <c r="C30" s="231"/>
      <c r="D30" s="222"/>
      <c r="E30" s="230"/>
      <c r="F30" s="241"/>
      <c r="G30" s="237"/>
      <c r="H30" s="238"/>
      <c r="I30" s="793"/>
      <c r="J30" s="219">
        <f>+'6'!J30</f>
        <v>0</v>
      </c>
      <c r="K30" s="244"/>
      <c r="L30" s="244"/>
      <c r="M30" s="122">
        <f>+K30+'6'!M30+L30</f>
        <v>0</v>
      </c>
      <c r="N30" s="160"/>
    </row>
    <row r="31" spans="1:14" ht="13.5" thickBot="1">
      <c r="A31" s="797"/>
      <c r="B31" s="220"/>
      <c r="C31" s="231"/>
      <c r="D31" s="222"/>
      <c r="E31" s="230"/>
      <c r="F31" s="241"/>
      <c r="G31" s="242"/>
      <c r="H31" s="239"/>
      <c r="I31" s="794"/>
      <c r="J31" s="219">
        <f>+'6'!J31</f>
        <v>0</v>
      </c>
      <c r="K31" s="244"/>
      <c r="L31" s="244"/>
      <c r="M31" s="122">
        <f>+K31+'6'!M31+L31</f>
        <v>0</v>
      </c>
    </row>
    <row r="32" spans="1:14" ht="13.5" thickBot="1">
      <c r="A32" s="798"/>
      <c r="B32" s="170" t="s">
        <v>3</v>
      </c>
      <c r="C32" s="104">
        <f>SUM(C25:C31)</f>
        <v>12588</v>
      </c>
      <c r="D32" s="105">
        <f>SUM(D25:D31)</f>
        <v>1357</v>
      </c>
      <c r="E32" s="106">
        <f>SUM(E25:E31)</f>
        <v>0</v>
      </c>
      <c r="F32" s="107">
        <f>SUM(F24:F31)</f>
        <v>22</v>
      </c>
      <c r="G32" s="176"/>
      <c r="H32" s="177"/>
      <c r="I32" s="174"/>
      <c r="J32" s="219">
        <f>+'6'!J32</f>
        <v>0</v>
      </c>
      <c r="K32" s="246"/>
      <c r="L32" s="248"/>
      <c r="M32" s="122">
        <f>+K32+'6'!M32+L32</f>
        <v>0</v>
      </c>
    </row>
    <row r="33" spans="1:15" ht="13.5" thickBot="1">
      <c r="A33" s="178"/>
      <c r="B33" s="179"/>
      <c r="C33" s="108">
        <f>C32/($C$32+$D$32+$E$32)</f>
        <v>0.9026891358910003</v>
      </c>
      <c r="D33" s="109">
        <f>D32/($C$32+$D$32+$E$32)</f>
        <v>9.731086410899964E-2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5" ht="13.5" thickBot="1">
      <c r="A34" s="785" t="s">
        <v>60</v>
      </c>
      <c r="B34" s="786"/>
      <c r="C34" s="112">
        <f>C14+C23+C32</f>
        <v>40022</v>
      </c>
      <c r="D34" s="112">
        <f>D14+D23+D32</f>
        <v>2001</v>
      </c>
      <c r="E34" s="112">
        <f>E14+E23+E32</f>
        <v>0</v>
      </c>
      <c r="F34" s="113">
        <f>F14+F23+F32</f>
        <v>62</v>
      </c>
      <c r="H34" s="183"/>
      <c r="I34" s="183"/>
      <c r="J34" s="128" t="s">
        <v>29</v>
      </c>
      <c r="K34" s="129">
        <f>SUM(K7:K32)</f>
        <v>40022</v>
      </c>
      <c r="L34" s="217">
        <f>SUM(L7:L32)</f>
        <v>0</v>
      </c>
      <c r="M34" s="125">
        <f>SUM(M7:M32)</f>
        <v>355812</v>
      </c>
      <c r="N34" s="160"/>
    </row>
    <row r="35" spans="1:15" ht="13.5" thickBot="1">
      <c r="A35" s="184"/>
      <c r="B35" s="185"/>
      <c r="C35" s="109">
        <f>C34/($C$34+$D$34+$E$34)</f>
        <v>0.95238321871356157</v>
      </c>
      <c r="D35" s="109">
        <f>D34/($C$34+$D$34+$E$34)</f>
        <v>4.7616781286438377E-2</v>
      </c>
      <c r="E35" s="114">
        <f>E34/($C$34+$D$34+$E$34)</f>
        <v>0</v>
      </c>
      <c r="K35" s="160"/>
      <c r="L35" s="776" t="s">
        <v>186</v>
      </c>
      <c r="M35" s="776"/>
    </row>
    <row r="36" spans="1:15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5" ht="17.45" customHeight="1" thickBot="1">
      <c r="A37" s="787" t="s">
        <v>61</v>
      </c>
      <c r="B37" s="788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(16*495+16.5*765+17*180)/1440*G42*3.4*1440/1000000</f>
        <v>57.28137929999999</v>
      </c>
      <c r="J37" s="130">
        <f>+I37+'6'!J37</f>
        <v>431.59485467812493</v>
      </c>
      <c r="K37" s="131" t="s">
        <v>66</v>
      </c>
      <c r="L37" s="433"/>
      <c r="M37" s="434"/>
      <c r="N37" s="154">
        <f>14.402+0.697</f>
        <v>15.098999999999998</v>
      </c>
    </row>
    <row r="38" spans="1:15" ht="17.45" customHeight="1">
      <c r="A38" s="781" t="s">
        <v>13</v>
      </c>
      <c r="B38" s="782"/>
      <c r="C38" s="169">
        <f>SUMIF($G$7:$G$31,"Process",$F$7:$F$31)</f>
        <v>62</v>
      </c>
      <c r="D38" s="123">
        <f>+C38+'6'!D38</f>
        <v>403</v>
      </c>
      <c r="E38" s="148">
        <f t="shared" ref="E38:E51" si="0">D38/60</f>
        <v>6.7166666666666668</v>
      </c>
      <c r="F38" s="375">
        <v>830</v>
      </c>
      <c r="G38" s="375">
        <f>+F38-F38*0.14</f>
        <v>713.8</v>
      </c>
      <c r="H38" s="192" t="s">
        <v>67</v>
      </c>
      <c r="I38" s="554">
        <f>14.402+16.811+17.505</f>
        <v>48.718000000000004</v>
      </c>
      <c r="J38" s="132">
        <f>+I38+'6'!J38</f>
        <v>376.101</v>
      </c>
      <c r="K38" s="133" t="s">
        <v>66</v>
      </c>
      <c r="L38" s="435"/>
      <c r="M38" s="436"/>
      <c r="N38" s="555">
        <f>+I38-N37-N39</f>
        <v>27.493000000000009</v>
      </c>
      <c r="O38" s="555"/>
    </row>
    <row r="39" spans="1:15" ht="17.45" customHeight="1">
      <c r="A39" s="777" t="s">
        <v>14</v>
      </c>
      <c r="B39" s="778"/>
      <c r="C39" s="169">
        <f>SUMIF($G$7:$G$31,"Cleaning",$F$7:$F$31)</f>
        <v>0</v>
      </c>
      <c r="D39" s="123">
        <f>+C39+'6'!D39</f>
        <v>0</v>
      </c>
      <c r="E39" s="148">
        <f t="shared" si="0"/>
        <v>0</v>
      </c>
      <c r="F39" s="375">
        <v>830</v>
      </c>
      <c r="G39" s="375">
        <f>+F39-F39*0.14</f>
        <v>713.8</v>
      </c>
      <c r="H39" s="192" t="s">
        <v>68</v>
      </c>
      <c r="I39" s="147"/>
      <c r="J39" s="134">
        <f>J37/G4</f>
        <v>61.656407811160705</v>
      </c>
      <c r="K39" s="135" t="s">
        <v>66</v>
      </c>
      <c r="L39" s="435"/>
      <c r="M39" s="436"/>
      <c r="N39" s="154">
        <f>2.044+2.044+2.038</f>
        <v>6.1259999999999994</v>
      </c>
    </row>
    <row r="40" spans="1:15" ht="17.45" customHeight="1">
      <c r="A40" s="777" t="s">
        <v>69</v>
      </c>
      <c r="B40" s="778"/>
      <c r="C40" s="169">
        <f>SUMIF($G$7:$G$31,"Mechanical",$F$7:$F$31)</f>
        <v>0</v>
      </c>
      <c r="D40" s="123">
        <f>+C40+'6'!D40</f>
        <v>0</v>
      </c>
      <c r="E40" s="148">
        <f t="shared" si="0"/>
        <v>0</v>
      </c>
      <c r="F40" s="375">
        <v>830</v>
      </c>
      <c r="G40" s="375">
        <f>+F40-F40*0.14</f>
        <v>713.8</v>
      </c>
      <c r="H40" s="192" t="s">
        <v>70</v>
      </c>
      <c r="I40" s="123">
        <f>(K34+L34)/1000</f>
        <v>40.021999999999998</v>
      </c>
      <c r="J40" s="136">
        <f>+I40+'6'!J40</f>
        <v>355.81199999999995</v>
      </c>
      <c r="K40" s="135" t="s">
        <v>66</v>
      </c>
      <c r="L40" s="435"/>
      <c r="M40" s="436"/>
    </row>
    <row r="41" spans="1:15" ht="17.45" customHeight="1">
      <c r="A41" s="777" t="s">
        <v>71</v>
      </c>
      <c r="B41" s="778"/>
      <c r="C41" s="169">
        <f>SUMIF($G$7:$G$31,"Electrical",$F$7:$F$31)</f>
        <v>0</v>
      </c>
      <c r="D41" s="123">
        <f>+C41+'6'!D41</f>
        <v>0</v>
      </c>
      <c r="E41" s="148">
        <f t="shared" si="0"/>
        <v>0</v>
      </c>
      <c r="F41" s="375"/>
      <c r="G41" s="375"/>
      <c r="H41" s="192" t="s">
        <v>72</v>
      </c>
      <c r="I41" s="147"/>
      <c r="J41" s="134">
        <f>J40/G4</f>
        <v>50.830285714285708</v>
      </c>
      <c r="K41" s="135" t="s">
        <v>66</v>
      </c>
      <c r="L41" s="435"/>
      <c r="M41" s="436"/>
    </row>
    <row r="42" spans="1:15" ht="17.45" customHeight="1">
      <c r="A42" s="777" t="s">
        <v>17</v>
      </c>
      <c r="B42" s="778"/>
      <c r="C42" s="169">
        <f>SUMIF($G$7:$G$31,"Instrument",$F$7:$F$31)</f>
        <v>0</v>
      </c>
      <c r="D42" s="123">
        <f>+C42+'6'!D42</f>
        <v>0</v>
      </c>
      <c r="E42" s="148">
        <f t="shared" si="0"/>
        <v>0</v>
      </c>
      <c r="F42" s="375">
        <f>+(F38*480+F39*480+F40*480)/1440</f>
        <v>830</v>
      </c>
      <c r="G42" s="375">
        <f>+(G38*480+G39*480+G40*480)/1440</f>
        <v>713.8</v>
      </c>
      <c r="H42" s="192" t="s">
        <v>73</v>
      </c>
      <c r="I42" s="251" t="s">
        <v>465</v>
      </c>
      <c r="J42" s="137"/>
      <c r="K42" s="135" t="s">
        <v>74</v>
      </c>
      <c r="L42" s="435"/>
      <c r="M42" s="436"/>
    </row>
    <row r="43" spans="1:15" ht="17.45" customHeight="1">
      <c r="A43" s="777" t="s">
        <v>201</v>
      </c>
      <c r="B43" s="778"/>
      <c r="C43" s="169">
        <f>SUMIF($G$7:$G$31,"Change Grade",$F$7:$F$31)</f>
        <v>0</v>
      </c>
      <c r="D43" s="123">
        <f>+C43+'6'!D43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+Report1!AH15</f>
        <v>110.38</v>
      </c>
      <c r="J43" s="138">
        <f>+I43+'6'!J43</f>
        <v>794.04399999999998</v>
      </c>
      <c r="K43" s="135" t="s">
        <v>66</v>
      </c>
      <c r="L43" s="437">
        <f>+Report1!AN15</f>
        <v>15.3</v>
      </c>
      <c r="M43" s="438">
        <f>+L43+'6'!M43</f>
        <v>106.3</v>
      </c>
    </row>
    <row r="44" spans="1:15" ht="17.45" customHeight="1">
      <c r="A44" s="777" t="s">
        <v>18</v>
      </c>
      <c r="B44" s="778"/>
      <c r="C44" s="169">
        <f>SUMIF($G$7:$G$31,"PLN",$F$7:$F$31)</f>
        <v>0</v>
      </c>
      <c r="D44" s="123">
        <f>+C44+'6'!D44</f>
        <v>0</v>
      </c>
      <c r="E44" s="148">
        <f t="shared" si="0"/>
        <v>0</v>
      </c>
      <c r="F44" s="375"/>
      <c r="G44" s="376"/>
      <c r="H44" s="193" t="s">
        <v>77</v>
      </c>
      <c r="I44" s="123">
        <f>I43/I38</f>
        <v>2.2656923519027874</v>
      </c>
      <c r="J44" s="139">
        <f>J43/J38</f>
        <v>2.1112520307045179</v>
      </c>
      <c r="K44" s="135" t="s">
        <v>66</v>
      </c>
      <c r="L44" s="439">
        <f>+L43/I38</f>
        <v>0.31405230099757792</v>
      </c>
      <c r="M44" s="440">
        <f>+M43/J38</f>
        <v>0.28263684489006941</v>
      </c>
    </row>
    <row r="45" spans="1:15" ht="17.45" customHeight="1">
      <c r="A45" s="777" t="s">
        <v>19</v>
      </c>
      <c r="B45" s="778"/>
      <c r="C45" s="169">
        <f>SUMIF($G$7:$G$31,"Boiler",$F$7:$F$31)</f>
        <v>0</v>
      </c>
      <c r="D45" s="123">
        <f>+C45+'6'!D45</f>
        <v>0</v>
      </c>
      <c r="E45" s="148">
        <f t="shared" si="0"/>
        <v>0</v>
      </c>
      <c r="F45" s="375"/>
      <c r="G45" s="378"/>
      <c r="H45" s="193" t="s">
        <v>78</v>
      </c>
      <c r="I45" s="123">
        <f>I43/I40</f>
        <v>2.7579831092898908</v>
      </c>
      <c r="J45" s="139">
        <f>J43/J40</f>
        <v>2.2316391802412512</v>
      </c>
      <c r="K45" s="135" t="s">
        <v>66</v>
      </c>
      <c r="L45" s="439">
        <f>+L43/I40</f>
        <v>0.38228974064264659</v>
      </c>
      <c r="M45" s="440">
        <f>+M43/J40</f>
        <v>0.29875327420098258</v>
      </c>
    </row>
    <row r="46" spans="1:15" ht="17.45" customHeight="1">
      <c r="A46" s="777" t="s">
        <v>79</v>
      </c>
      <c r="B46" s="778"/>
      <c r="C46" s="169">
        <f>SUMIF($G$7:$G$31,"Gas",$F$7:$F$31)</f>
        <v>0</v>
      </c>
      <c r="D46" s="123">
        <f>+C46+'6'!D46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+SUMIF(Listrik!AC14,"&gt;0")</f>
        <v>39123.469999999885</v>
      </c>
      <c r="J46" s="140">
        <f>+I46+'6'!J46</f>
        <v>254071.53999999908</v>
      </c>
      <c r="K46" s="135" t="s">
        <v>81</v>
      </c>
      <c r="L46" s="439">
        <f>+Listrik!AF14</f>
        <v>22128</v>
      </c>
      <c r="M46" s="441">
        <f>+L46+'6'!M46</f>
        <v>168815</v>
      </c>
    </row>
    <row r="47" spans="1:15" ht="17.45" customHeight="1">
      <c r="A47" s="777" t="s">
        <v>82</v>
      </c>
      <c r="B47" s="778"/>
      <c r="C47" s="169">
        <f>SUMIF($G$7:$G$31,"Gas",$F$7:$F$31)</f>
        <v>0</v>
      </c>
      <c r="D47" s="123">
        <f>+C47+'6'!D47</f>
        <v>0</v>
      </c>
      <c r="E47" s="148">
        <f t="shared" si="0"/>
        <v>0</v>
      </c>
      <c r="F47" s="375"/>
      <c r="G47" s="376"/>
      <c r="H47" s="193" t="s">
        <v>83</v>
      </c>
      <c r="I47" s="123">
        <f>I46/I38</f>
        <v>803.05985467383471</v>
      </c>
      <c r="J47" s="140">
        <f>J46/J38</f>
        <v>675.54071911534152</v>
      </c>
      <c r="K47" s="135" t="s">
        <v>25</v>
      </c>
      <c r="L47" s="439">
        <f>+L46/I38</f>
        <v>454.20583767806556</v>
      </c>
      <c r="M47" s="440">
        <f>+M46/J38</f>
        <v>448.85549360411164</v>
      </c>
    </row>
    <row r="48" spans="1:15" ht="17.45" customHeight="1">
      <c r="A48" s="777" t="s">
        <v>15</v>
      </c>
      <c r="B48" s="778"/>
      <c r="C48" s="169">
        <f>SUMIF($G$7:$G$31,"Start Up",$F$7:$F$31)</f>
        <v>0</v>
      </c>
      <c r="D48" s="123">
        <f>+C48+'6'!D48</f>
        <v>0</v>
      </c>
      <c r="E48" s="148">
        <f t="shared" si="0"/>
        <v>0</v>
      </c>
      <c r="F48" s="375"/>
      <c r="G48" s="376"/>
      <c r="H48" s="193" t="s">
        <v>84</v>
      </c>
      <c r="I48" s="123">
        <f>I46/I40</f>
        <v>977.54909799609925</v>
      </c>
      <c r="J48" s="140">
        <f>J46/J40</f>
        <v>714.06118961698621</v>
      </c>
      <c r="K48" s="135" t="s">
        <v>25</v>
      </c>
      <c r="L48" s="439">
        <f>+L46/I38</f>
        <v>454.20583767806556</v>
      </c>
      <c r="M48" s="440">
        <f>+M46/J40</f>
        <v>474.44999044439203</v>
      </c>
    </row>
    <row r="49" spans="1:13" ht="17.45" customHeight="1">
      <c r="A49" s="777" t="s">
        <v>21</v>
      </c>
      <c r="B49" s="778"/>
      <c r="C49" s="169">
        <f>SUMIF($G$7:$G$31,"Others",$F$7:$F$31)</f>
        <v>0</v>
      </c>
      <c r="D49" s="123">
        <f>+C49+'6'!D49</f>
        <v>205</v>
      </c>
      <c r="E49" s="148">
        <f t="shared" si="0"/>
        <v>3.4166666666666665</v>
      </c>
      <c r="F49" s="190"/>
      <c r="H49" s="193" t="s">
        <v>170</v>
      </c>
      <c r="I49" s="123">
        <f>+Report1!AB15</f>
        <v>0</v>
      </c>
      <c r="J49" s="140">
        <f>+I49+'6'!J49</f>
        <v>0</v>
      </c>
      <c r="K49" s="135" t="s">
        <v>86</v>
      </c>
      <c r="L49" s="435"/>
      <c r="M49" s="436"/>
    </row>
    <row r="50" spans="1:13" ht="17.45" customHeight="1">
      <c r="A50" s="777" t="s">
        <v>20</v>
      </c>
      <c r="B50" s="778"/>
      <c r="C50" s="169">
        <f>SUMIF($G$7:$G$31,"Steam",$F$7:$F$31)</f>
        <v>0</v>
      </c>
      <c r="D50" s="123">
        <f>+C50+'6'!D50</f>
        <v>0</v>
      </c>
      <c r="E50" s="148">
        <f t="shared" si="0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5"/>
      <c r="M50" s="436"/>
    </row>
    <row r="51" spans="1:13" ht="17.45" customHeight="1" thickBot="1">
      <c r="A51" s="779" t="s">
        <v>88</v>
      </c>
      <c r="B51" s="780"/>
      <c r="C51" s="169">
        <f>SUMIF($G$7:$G$31,"Planned shut",$F$7:$F$31)</f>
        <v>0</v>
      </c>
      <c r="D51" s="123">
        <f>+C51+'6'!D51</f>
        <v>0</v>
      </c>
      <c r="E51" s="148">
        <f t="shared" si="0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5"/>
      <c r="M51" s="436"/>
    </row>
    <row r="52" spans="1:13" ht="13.5" thickBot="1">
      <c r="A52" s="781" t="s">
        <v>29</v>
      </c>
      <c r="B52" s="782"/>
      <c r="C52" s="149">
        <f>SUM(C38:C51)</f>
        <v>62</v>
      </c>
      <c r="D52" s="149">
        <f>SUM(D38:D51)</f>
        <v>608</v>
      </c>
      <c r="E52" s="150">
        <f>SUM(E38:E51)</f>
        <v>10.133333333333333</v>
      </c>
      <c r="F52" s="190"/>
      <c r="H52" s="196"/>
      <c r="I52" s="197"/>
      <c r="J52" s="143"/>
      <c r="K52" s="144"/>
      <c r="L52" s="442"/>
      <c r="M52" s="443"/>
    </row>
    <row r="53" spans="1:13" ht="13.5" thickBot="1">
      <c r="A53" s="783"/>
      <c r="B53" s="784"/>
      <c r="C53" s="151">
        <f>C52/(24*60)</f>
        <v>4.3055555555555555E-2</v>
      </c>
      <c r="D53" s="151">
        <f>D52/(24*60*G4)</f>
        <v>6.0317460317460318E-2</v>
      </c>
      <c r="E53" s="152">
        <f>E52/(G4*24)</f>
        <v>6.0317460317460311E-2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+D34+'6'!J56</f>
        <v>5106</v>
      </c>
      <c r="K56" s="206">
        <f>J56/(J40+J56/1000)/1000</f>
        <v>1.4147257825877349E-2</v>
      </c>
    </row>
    <row r="57" spans="1:13">
      <c r="A57" s="181"/>
      <c r="I57" s="204" t="s">
        <v>92</v>
      </c>
      <c r="J57" s="205">
        <f>+E34+'6'!J57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2:B52"/>
    <mergeCell ref="A53:B53"/>
    <mergeCell ref="A42:B42"/>
    <mergeCell ref="A43:B43"/>
    <mergeCell ref="A44:B44"/>
    <mergeCell ref="A45:B45"/>
    <mergeCell ref="A46:B46"/>
    <mergeCell ref="A47:B47"/>
    <mergeCell ref="L35:M35"/>
    <mergeCell ref="A48:B48"/>
    <mergeCell ref="A49:B49"/>
    <mergeCell ref="A50:B50"/>
    <mergeCell ref="A51:B51"/>
    <mergeCell ref="A41:B41"/>
  </mergeCells>
  <phoneticPr fontId="30" type="noConversion"/>
  <printOptions horizontalCentered="1"/>
  <pageMargins left="0.19513888888888889" right="0.19513888888888889" top="0.17" bottom="0.16" header="0" footer="0"/>
  <pageSetup paperSize="9" scale="62" firstPageNumber="4294963191" fitToWidth="14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O61"/>
  <sheetViews>
    <sheetView view="pageBreakPreview" topLeftCell="A7" zoomScale="80" zoomScaleNormal="75" zoomScaleSheetLayoutView="80" workbookViewId="0">
      <selection activeCell="D8" sqref="D8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0.140625" style="154" bestFit="1" customWidth="1"/>
    <col min="11" max="11" width="12.85546875" style="154" bestFit="1" customWidth="1"/>
    <col min="12" max="12" width="8.28515625" style="154" customWidth="1"/>
    <col min="13" max="13" width="14.5703125" style="154" bestFit="1" customWidth="1"/>
    <col min="14" max="16384" width="9.140625" style="154"/>
  </cols>
  <sheetData>
    <row r="1" spans="1:15" ht="15.75">
      <c r="A1" s="153"/>
    </row>
    <row r="2" spans="1:15" ht="15.75">
      <c r="A2" s="153" t="s">
        <v>175</v>
      </c>
    </row>
    <row r="3" spans="1:15" ht="15">
      <c r="A3" s="155"/>
    </row>
    <row r="4" spans="1:15" ht="20.25">
      <c r="A4" s="156" t="s">
        <v>4</v>
      </c>
      <c r="B4" s="157"/>
      <c r="F4" s="158" t="s">
        <v>31</v>
      </c>
      <c r="G4" s="159">
        <v>6</v>
      </c>
      <c r="H4" s="159" t="str">
        <f>+'1'!H4</f>
        <v>.06.24</v>
      </c>
    </row>
    <row r="5" spans="1:15" ht="13.5" thickBot="1">
      <c r="C5" s="160"/>
      <c r="D5" s="160"/>
    </row>
    <row r="6" spans="1:15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339+334+332</f>
        <v>1005</v>
      </c>
    </row>
    <row r="7" spans="1:15" ht="13.5" customHeight="1" thickBot="1">
      <c r="A7" s="789" t="s">
        <v>418</v>
      </c>
      <c r="B7" s="220" t="s">
        <v>479</v>
      </c>
      <c r="C7" s="221">
        <v>15102</v>
      </c>
      <c r="D7" s="222">
        <v>800</v>
      </c>
      <c r="E7" s="223"/>
      <c r="F7" s="233">
        <v>5</v>
      </c>
      <c r="G7" s="234" t="s">
        <v>13</v>
      </c>
      <c r="H7" s="235" t="s">
        <v>501</v>
      </c>
      <c r="I7" s="792" t="s">
        <v>465</v>
      </c>
      <c r="J7" s="219" t="str">
        <f>+'5'!J7</f>
        <v>TW 35,5 RC HW</v>
      </c>
      <c r="K7" s="243"/>
      <c r="L7" s="247"/>
      <c r="M7" s="122">
        <f>+K7+'5'!M7+L7</f>
        <v>65500</v>
      </c>
    </row>
    <row r="8" spans="1:15" ht="13.5" thickBot="1">
      <c r="A8" s="790"/>
      <c r="B8" s="220"/>
      <c r="C8" s="221"/>
      <c r="D8" s="222"/>
      <c r="E8" s="224"/>
      <c r="F8" s="236">
        <v>10</v>
      </c>
      <c r="G8" s="577" t="s">
        <v>13</v>
      </c>
      <c r="H8" s="235" t="s">
        <v>489</v>
      </c>
      <c r="I8" s="793"/>
      <c r="J8" s="219" t="str">
        <f>+'5'!J8</f>
        <v>TW 34 RC HW</v>
      </c>
      <c r="K8" s="244"/>
      <c r="L8" s="244"/>
      <c r="M8" s="122">
        <f>+K8+'5'!M8+L8</f>
        <v>23452</v>
      </c>
      <c r="N8" s="154">
        <v>830</v>
      </c>
      <c r="O8" s="154">
        <f>+N8-N8*0.14</f>
        <v>713.8</v>
      </c>
    </row>
    <row r="9" spans="1:15" ht="13.5" thickBot="1">
      <c r="A9" s="790"/>
      <c r="B9" s="220"/>
      <c r="C9" s="221"/>
      <c r="D9" s="222"/>
      <c r="E9" s="225"/>
      <c r="F9" s="233">
        <v>5</v>
      </c>
      <c r="G9" s="577" t="s">
        <v>13</v>
      </c>
      <c r="H9" s="238" t="s">
        <v>226</v>
      </c>
      <c r="I9" s="793"/>
      <c r="J9" s="219" t="str">
        <f>+'5'!J9</f>
        <v>KTW 17 RC HW</v>
      </c>
      <c r="K9" s="244"/>
      <c r="L9" s="244"/>
      <c r="M9" s="122">
        <f>+K9+'5'!M9+L9</f>
        <v>17635</v>
      </c>
    </row>
    <row r="10" spans="1:15" ht="13.5" thickBot="1">
      <c r="A10" s="790"/>
      <c r="B10" s="220"/>
      <c r="C10" s="221"/>
      <c r="D10" s="222"/>
      <c r="E10" s="224"/>
      <c r="F10" s="233"/>
      <c r="G10" s="577"/>
      <c r="H10" s="238" t="s">
        <v>463</v>
      </c>
      <c r="I10" s="793"/>
      <c r="J10" s="219" t="str">
        <f>+'5'!J10</f>
        <v>TW 31,5 RC HW</v>
      </c>
      <c r="K10" s="244"/>
      <c r="L10" s="244"/>
      <c r="M10" s="122">
        <f>+K10+'5'!M10+L10</f>
        <v>33149</v>
      </c>
    </row>
    <row r="11" spans="1:15" ht="13.5" thickBot="1">
      <c r="A11" s="790"/>
      <c r="B11" s="220"/>
      <c r="C11" s="221"/>
      <c r="D11" s="222"/>
      <c r="E11" s="224"/>
      <c r="F11" s="233"/>
      <c r="G11" s="237"/>
      <c r="H11" s="238"/>
      <c r="I11" s="793"/>
      <c r="J11" s="219" t="str">
        <f>+'5'!J11</f>
        <v>N 18 RC BR</v>
      </c>
      <c r="K11" s="244"/>
      <c r="L11" s="244"/>
      <c r="M11" s="122">
        <f>+K11+'5'!M11+L11</f>
        <v>18436</v>
      </c>
    </row>
    <row r="12" spans="1:15" ht="13.5" thickBot="1">
      <c r="A12" s="790"/>
      <c r="B12" s="220"/>
      <c r="C12" s="221"/>
      <c r="D12" s="222"/>
      <c r="E12" s="224"/>
      <c r="F12" s="233"/>
      <c r="G12" s="237"/>
      <c r="H12" s="238"/>
      <c r="I12" s="793"/>
      <c r="J12" s="219" t="str">
        <f>+'5'!J12</f>
        <v>N 15,5 RC BR</v>
      </c>
      <c r="K12" s="244">
        <f>+C34</f>
        <v>47775</v>
      </c>
      <c r="L12" s="244"/>
      <c r="M12" s="122">
        <f>+K12+'5'!M12+L12</f>
        <v>157618</v>
      </c>
    </row>
    <row r="13" spans="1:15" ht="13.5" thickBot="1">
      <c r="A13" s="790"/>
      <c r="B13" s="220"/>
      <c r="C13" s="221"/>
      <c r="D13" s="221"/>
      <c r="E13" s="224"/>
      <c r="F13" s="233"/>
      <c r="G13" s="237"/>
      <c r="H13" s="238"/>
      <c r="I13" s="794"/>
      <c r="J13" s="219">
        <f>+'5'!J13</f>
        <v>0</v>
      </c>
      <c r="K13" s="244"/>
      <c r="L13" s="244"/>
      <c r="M13" s="122">
        <f>+K13+'5'!M13+L13</f>
        <v>0</v>
      </c>
    </row>
    <row r="14" spans="1:15" ht="13.5" thickBot="1">
      <c r="A14" s="791"/>
      <c r="B14" s="170" t="s">
        <v>3</v>
      </c>
      <c r="C14" s="104">
        <f>SUM(C7:C13)</f>
        <v>15102</v>
      </c>
      <c r="D14" s="116">
        <f>SUM(D7:D13)</f>
        <v>800</v>
      </c>
      <c r="E14" s="117">
        <f>SUM(E5:E13)</f>
        <v>0</v>
      </c>
      <c r="F14" s="107">
        <f>SUM(F6:F13)</f>
        <v>20</v>
      </c>
      <c r="G14" s="164"/>
      <c r="H14" s="171"/>
      <c r="I14" s="172"/>
      <c r="J14" s="219">
        <f>+'5'!J14</f>
        <v>0</v>
      </c>
      <c r="K14" s="244"/>
      <c r="L14" s="244"/>
      <c r="M14" s="122">
        <f>+K14+'5'!M14+L14</f>
        <v>0</v>
      </c>
    </row>
    <row r="15" spans="1:15" ht="13.5" customHeight="1" thickBot="1">
      <c r="A15" s="789" t="s">
        <v>416</v>
      </c>
      <c r="B15" s="170"/>
      <c r="C15" s="118">
        <f>C14/($C$23+$D$23+$E$23)</f>
        <v>0.92542435198235184</v>
      </c>
      <c r="D15" s="119">
        <f>D14/($C$23+$D$23+$E$23)</f>
        <v>4.9022611679637236E-2</v>
      </c>
      <c r="E15" s="120">
        <f>E14/($C$23+$D$23+$E$23)</f>
        <v>0</v>
      </c>
      <c r="F15" s="233"/>
      <c r="G15" s="234" t="s">
        <v>13</v>
      </c>
      <c r="H15" s="235" t="s">
        <v>397</v>
      </c>
      <c r="I15" s="792" t="s">
        <v>465</v>
      </c>
      <c r="J15" s="219">
        <f>+'5'!J15</f>
        <v>0</v>
      </c>
      <c r="K15" s="244"/>
      <c r="L15" s="244"/>
      <c r="M15" s="122">
        <f>+K15+'5'!M15+L15</f>
        <v>0</v>
      </c>
    </row>
    <row r="16" spans="1:15" ht="13.5" thickBot="1">
      <c r="A16" s="795"/>
      <c r="B16" s="220" t="s">
        <v>479</v>
      </c>
      <c r="C16" s="227">
        <v>16319</v>
      </c>
      <c r="D16" s="228"/>
      <c r="E16" s="229"/>
      <c r="F16" s="236">
        <v>10</v>
      </c>
      <c r="G16" s="577" t="s">
        <v>13</v>
      </c>
      <c r="H16" s="235" t="s">
        <v>487</v>
      </c>
      <c r="I16" s="793"/>
      <c r="J16" s="219">
        <f>+'5'!J16</f>
        <v>0</v>
      </c>
      <c r="K16" s="244"/>
      <c r="L16" s="234"/>
      <c r="M16" s="122">
        <f>+K16+'5'!M16+L16</f>
        <v>0</v>
      </c>
    </row>
    <row r="17" spans="1:13" ht="13.5" thickBot="1">
      <c r="A17" s="795"/>
      <c r="B17" s="220"/>
      <c r="C17" s="221"/>
      <c r="D17" s="222"/>
      <c r="E17" s="230"/>
      <c r="F17" s="233">
        <v>10</v>
      </c>
      <c r="G17" s="577" t="s">
        <v>13</v>
      </c>
      <c r="H17" s="238" t="s">
        <v>226</v>
      </c>
      <c r="I17" s="793"/>
      <c r="J17" s="219">
        <f>+'5'!J17</f>
        <v>0</v>
      </c>
      <c r="K17" s="234"/>
      <c r="L17" s="234"/>
      <c r="M17" s="122">
        <f>+K17+'5'!M17+L17</f>
        <v>0</v>
      </c>
    </row>
    <row r="18" spans="1:13" ht="13.5" thickBot="1">
      <c r="A18" s="795"/>
      <c r="B18" s="220"/>
      <c r="C18" s="221"/>
      <c r="D18" s="222"/>
      <c r="E18" s="230"/>
      <c r="F18" s="233"/>
      <c r="G18" s="577"/>
      <c r="H18" s="238" t="s">
        <v>463</v>
      </c>
      <c r="I18" s="793"/>
      <c r="J18" s="219">
        <f>+'5'!J18</f>
        <v>0</v>
      </c>
      <c r="K18" s="244"/>
      <c r="L18" s="244"/>
      <c r="M18" s="122">
        <f>+K18+'5'!M18+L18</f>
        <v>0</v>
      </c>
    </row>
    <row r="19" spans="1:13" ht="13.5" thickBot="1">
      <c r="A19" s="795"/>
      <c r="B19" s="220"/>
      <c r="C19" s="221"/>
      <c r="D19" s="222"/>
      <c r="E19" s="230"/>
      <c r="F19" s="240"/>
      <c r="G19" s="237"/>
      <c r="H19" s="238"/>
      <c r="I19" s="793"/>
      <c r="J19" s="219">
        <f>+'5'!J19</f>
        <v>0</v>
      </c>
      <c r="K19" s="244"/>
      <c r="L19" s="244"/>
      <c r="M19" s="122">
        <f>+K19+'5'!M19+L19</f>
        <v>0</v>
      </c>
    </row>
    <row r="20" spans="1:13" ht="13.5" thickBot="1">
      <c r="A20" s="795"/>
      <c r="B20" s="220"/>
      <c r="C20" s="221"/>
      <c r="D20" s="222"/>
      <c r="E20" s="230"/>
      <c r="F20" s="233"/>
      <c r="G20" s="237"/>
      <c r="H20" s="238"/>
      <c r="I20" s="793"/>
      <c r="J20" s="219">
        <f>+'5'!J20</f>
        <v>0</v>
      </c>
      <c r="K20" s="245"/>
      <c r="L20" s="245"/>
      <c r="M20" s="122">
        <f>+K20+'5'!M20+L20</f>
        <v>0</v>
      </c>
    </row>
    <row r="21" spans="1:13" ht="13.5" thickBot="1">
      <c r="A21" s="795"/>
      <c r="B21" s="220"/>
      <c r="C21" s="221"/>
      <c r="D21" s="222"/>
      <c r="E21" s="230"/>
      <c r="F21" s="236"/>
      <c r="G21" s="237"/>
      <c r="H21" s="238"/>
      <c r="I21" s="793"/>
      <c r="J21" s="219">
        <f>+'5'!J21</f>
        <v>0</v>
      </c>
      <c r="K21" s="244"/>
      <c r="L21" s="244"/>
      <c r="M21" s="122">
        <f>+K21+'5'!M21+L21</f>
        <v>0</v>
      </c>
    </row>
    <row r="22" spans="1:13" ht="13.5" thickBot="1">
      <c r="A22" s="795"/>
      <c r="B22" s="220"/>
      <c r="C22" s="221"/>
      <c r="D22" s="222"/>
      <c r="E22" s="230"/>
      <c r="F22" s="241"/>
      <c r="G22" s="237"/>
      <c r="H22" s="238"/>
      <c r="I22" s="794"/>
      <c r="J22" s="219">
        <f>+'5'!J22</f>
        <v>0</v>
      </c>
      <c r="K22" s="244"/>
      <c r="L22" s="244"/>
      <c r="M22" s="122">
        <f>+K22+'5'!M22+L22</f>
        <v>0</v>
      </c>
    </row>
    <row r="23" spans="1:13" ht="13.5" thickBot="1">
      <c r="A23" s="796"/>
      <c r="B23" s="170" t="s">
        <v>3</v>
      </c>
      <c r="C23" s="105">
        <f>SUM(C16:C22)</f>
        <v>16319</v>
      </c>
      <c r="D23" s="116">
        <f>SUM(D16:D22)</f>
        <v>0</v>
      </c>
      <c r="E23" s="117">
        <f>SUM(E18:E22)</f>
        <v>0</v>
      </c>
      <c r="F23" s="107">
        <f>SUM(F15:F22)</f>
        <v>20</v>
      </c>
      <c r="G23" s="164"/>
      <c r="H23" s="171"/>
      <c r="I23" s="174"/>
      <c r="J23" s="219">
        <f>+'5'!J23</f>
        <v>0</v>
      </c>
      <c r="K23" s="244"/>
      <c r="L23" s="244"/>
      <c r="M23" s="122">
        <f>+K23+'5'!M23+L23</f>
        <v>0</v>
      </c>
    </row>
    <row r="24" spans="1:13" ht="13.5" customHeight="1" thickBot="1">
      <c r="A24" s="789" t="s">
        <v>417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3">
        <v>2</v>
      </c>
      <c r="G24" s="234" t="s">
        <v>13</v>
      </c>
      <c r="H24" s="235" t="s">
        <v>501</v>
      </c>
      <c r="I24" s="792" t="s">
        <v>465</v>
      </c>
      <c r="J24" s="219">
        <f>+'5'!J24</f>
        <v>0</v>
      </c>
      <c r="K24" s="244"/>
      <c r="L24" s="244"/>
      <c r="M24" s="122">
        <f>+K24+'5'!M24+L24</f>
        <v>0</v>
      </c>
    </row>
    <row r="25" spans="1:13" ht="13.5" customHeight="1" thickBot="1">
      <c r="A25" s="797"/>
      <c r="B25" s="220" t="s">
        <v>479</v>
      </c>
      <c r="C25" s="231">
        <v>16354</v>
      </c>
      <c r="D25" s="222"/>
      <c r="E25" s="230"/>
      <c r="F25" s="236">
        <v>4</v>
      </c>
      <c r="G25" s="577" t="s">
        <v>13</v>
      </c>
      <c r="H25" s="235" t="s">
        <v>489</v>
      </c>
      <c r="I25" s="793"/>
      <c r="J25" s="219">
        <f>+'5'!J25</f>
        <v>0</v>
      </c>
      <c r="K25" s="244"/>
      <c r="L25" s="244"/>
      <c r="M25" s="122">
        <f>+K25+'5'!M25+L25</f>
        <v>0</v>
      </c>
    </row>
    <row r="26" spans="1:13" ht="13.5" customHeight="1" thickBot="1">
      <c r="A26" s="797"/>
      <c r="B26" s="220"/>
      <c r="C26" s="231"/>
      <c r="D26" s="222"/>
      <c r="E26" s="232"/>
      <c r="F26" s="233">
        <v>5</v>
      </c>
      <c r="G26" s="577" t="s">
        <v>13</v>
      </c>
      <c r="H26" s="238" t="s">
        <v>226</v>
      </c>
      <c r="I26" s="793"/>
      <c r="J26" s="219">
        <f>+'5'!J26</f>
        <v>0</v>
      </c>
      <c r="K26" s="244"/>
      <c r="L26" s="244"/>
      <c r="M26" s="122">
        <f>+K26+'5'!M26+L26</f>
        <v>0</v>
      </c>
    </row>
    <row r="27" spans="1:13" ht="13.5" customHeight="1" thickBot="1">
      <c r="A27" s="797"/>
      <c r="B27" s="220"/>
      <c r="C27" s="221"/>
      <c r="D27" s="222"/>
      <c r="E27" s="230"/>
      <c r="F27" s="233"/>
      <c r="G27" s="577"/>
      <c r="H27" s="238" t="s">
        <v>463</v>
      </c>
      <c r="I27" s="793"/>
      <c r="J27" s="219">
        <f>+'5'!J27</f>
        <v>0</v>
      </c>
      <c r="K27" s="244"/>
      <c r="L27" s="244"/>
      <c r="M27" s="122">
        <f>+K27+'5'!M27+L27</f>
        <v>0</v>
      </c>
    </row>
    <row r="28" spans="1:13" ht="13.5" customHeight="1" thickBot="1">
      <c r="A28" s="797"/>
      <c r="B28" s="220"/>
      <c r="C28" s="221"/>
      <c r="D28" s="222"/>
      <c r="E28" s="230" t="s">
        <v>502</v>
      </c>
      <c r="F28" s="236">
        <v>2</v>
      </c>
      <c r="G28" s="237" t="s">
        <v>13</v>
      </c>
      <c r="H28" s="238" t="s">
        <v>500</v>
      </c>
      <c r="I28" s="793"/>
      <c r="J28" s="219">
        <f>+'5'!J28</f>
        <v>0</v>
      </c>
      <c r="K28" s="244"/>
      <c r="L28" s="244"/>
      <c r="M28" s="122">
        <f>+K28+'5'!M28+L28</f>
        <v>0</v>
      </c>
    </row>
    <row r="29" spans="1:13" ht="13.5" customHeight="1" thickBot="1">
      <c r="A29" s="797"/>
      <c r="B29" s="220"/>
      <c r="C29" s="221"/>
      <c r="D29" s="222"/>
      <c r="E29" s="230"/>
      <c r="F29" s="241"/>
      <c r="G29" s="237"/>
      <c r="H29" s="238"/>
      <c r="I29" s="793"/>
      <c r="J29" s="219">
        <f>+'5'!J29</f>
        <v>0</v>
      </c>
      <c r="K29" s="244"/>
      <c r="L29" s="244"/>
      <c r="M29" s="122">
        <f>+K29+'5'!M29+L29</f>
        <v>0</v>
      </c>
    </row>
    <row r="30" spans="1:13" ht="13.5" customHeight="1" thickBot="1">
      <c r="A30" s="797"/>
      <c r="B30" s="220"/>
      <c r="C30" s="231"/>
      <c r="D30" s="222"/>
      <c r="E30" s="230"/>
      <c r="F30" s="241"/>
      <c r="G30" s="237"/>
      <c r="H30" s="238"/>
      <c r="I30" s="793"/>
      <c r="J30" s="219">
        <f>+'5'!J30</f>
        <v>0</v>
      </c>
      <c r="K30" s="244"/>
      <c r="L30" s="244"/>
      <c r="M30" s="122">
        <f>+K30+'5'!M30+L30</f>
        <v>0</v>
      </c>
    </row>
    <row r="31" spans="1:13" ht="13.5" customHeight="1" thickBot="1">
      <c r="A31" s="797"/>
      <c r="B31" s="220"/>
      <c r="C31" s="231"/>
      <c r="D31" s="222"/>
      <c r="E31" s="230"/>
      <c r="F31" s="241"/>
      <c r="G31" s="242"/>
      <c r="H31" s="239"/>
      <c r="I31" s="794"/>
      <c r="J31" s="219">
        <f>+'5'!J31</f>
        <v>0</v>
      </c>
      <c r="K31" s="244"/>
      <c r="L31" s="244"/>
      <c r="M31" s="122">
        <f>+K31+'5'!M31+L31</f>
        <v>0</v>
      </c>
    </row>
    <row r="32" spans="1:13" ht="13.5" customHeight="1" thickBot="1">
      <c r="A32" s="798"/>
      <c r="B32" s="170" t="s">
        <v>3</v>
      </c>
      <c r="C32" s="104">
        <f>SUM(C25:C31)</f>
        <v>16354</v>
      </c>
      <c r="D32" s="105">
        <f>SUM(D25:D31)</f>
        <v>0</v>
      </c>
      <c r="E32" s="106">
        <f>SUM(E25:E31)</f>
        <v>0</v>
      </c>
      <c r="F32" s="107">
        <f>SUM(F24:F31)</f>
        <v>13</v>
      </c>
      <c r="G32" s="176"/>
      <c r="H32" s="177"/>
      <c r="I32" s="174"/>
      <c r="J32" s="219">
        <f>+'5'!J32</f>
        <v>0</v>
      </c>
      <c r="K32" s="246"/>
      <c r="L32" s="248"/>
      <c r="M32" s="122">
        <f>+K32+'5'!M32+L32</f>
        <v>0</v>
      </c>
    </row>
    <row r="33" spans="1:13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3" ht="13.5" thickBot="1">
      <c r="A34" s="785" t="s">
        <v>60</v>
      </c>
      <c r="B34" s="786"/>
      <c r="C34" s="112">
        <f>C14+C23+C32</f>
        <v>47775</v>
      </c>
      <c r="D34" s="112">
        <f>D14+D23+D32</f>
        <v>800</v>
      </c>
      <c r="E34" s="112">
        <f>E14+E23+E32</f>
        <v>0</v>
      </c>
      <c r="F34" s="113">
        <f>F14+F23+F32</f>
        <v>53</v>
      </c>
      <c r="H34" s="183"/>
      <c r="I34" s="183"/>
      <c r="J34" s="128" t="s">
        <v>29</v>
      </c>
      <c r="K34" s="129">
        <f>SUM(K7:K32)</f>
        <v>47775</v>
      </c>
      <c r="L34" s="217">
        <f>SUM(L7:L32)</f>
        <v>0</v>
      </c>
      <c r="M34" s="125">
        <f>SUM(M7:M32)</f>
        <v>315790</v>
      </c>
    </row>
    <row r="35" spans="1:13" ht="13.5" thickBot="1">
      <c r="A35" s="184"/>
      <c r="B35" s="185"/>
      <c r="C35" s="109">
        <f>C34/($C$34+$D$34+$E$34)</f>
        <v>0.98353062274832737</v>
      </c>
      <c r="D35" s="109">
        <f>D34/($C$34+$D$34+$E$34)</f>
        <v>1.6469377251672673E-2</v>
      </c>
      <c r="E35" s="114">
        <f>E34/($C$34+$D$34+$E$34)</f>
        <v>0</v>
      </c>
      <c r="K35" s="160"/>
      <c r="L35" s="776" t="s">
        <v>186</v>
      </c>
      <c r="M35" s="776"/>
    </row>
    <row r="36" spans="1:13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3" ht="17.45" customHeight="1" thickBot="1">
      <c r="A37" s="787" t="s">
        <v>61</v>
      </c>
      <c r="B37" s="788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(15.5*1440)/1440*G42*3.4*1440/1000000</f>
        <v>54.168854399999994</v>
      </c>
      <c r="J37" s="130">
        <f>+I37+'5'!J37</f>
        <v>374.31347537812496</v>
      </c>
      <c r="K37" s="131" t="s">
        <v>66</v>
      </c>
      <c r="L37" s="433"/>
      <c r="M37" s="434"/>
    </row>
    <row r="38" spans="1:13" ht="17.45" customHeight="1">
      <c r="A38" s="781" t="s">
        <v>13</v>
      </c>
      <c r="B38" s="782"/>
      <c r="C38" s="169">
        <f>SUMIF($G$7:$G$31,"Process",$F$7:$F$31)</f>
        <v>53</v>
      </c>
      <c r="D38" s="123">
        <f>+C38+'5'!D38</f>
        <v>341</v>
      </c>
      <c r="E38" s="148">
        <f t="shared" ref="E38:E51" si="0">D38/60</f>
        <v>5.6833333333333336</v>
      </c>
      <c r="F38" s="375">
        <v>830</v>
      </c>
      <c r="G38" s="375">
        <f t="shared" ref="G38:G40" si="1">+F38-F38*0.14</f>
        <v>713.8</v>
      </c>
      <c r="H38" s="192" t="s">
        <v>67</v>
      </c>
      <c r="I38" s="554">
        <f>15.772+16.021+16.42</f>
        <v>48.213000000000001</v>
      </c>
      <c r="J38" s="132">
        <f>+I38+'5'!J38</f>
        <v>327.38299999999998</v>
      </c>
      <c r="K38" s="133" t="s">
        <v>66</v>
      </c>
      <c r="L38" s="435"/>
      <c r="M38" s="436"/>
    </row>
    <row r="39" spans="1:13" ht="17.45" customHeight="1">
      <c r="A39" s="777" t="s">
        <v>14</v>
      </c>
      <c r="B39" s="778"/>
      <c r="C39" s="169">
        <f>SUMIF($G$7:$G$31,"Cleaning",$F$7:$F$31)</f>
        <v>0</v>
      </c>
      <c r="D39" s="123">
        <f>+C39+'5'!D39</f>
        <v>0</v>
      </c>
      <c r="E39" s="148">
        <f t="shared" si="0"/>
        <v>0</v>
      </c>
      <c r="F39" s="375">
        <v>830</v>
      </c>
      <c r="G39" s="375">
        <f t="shared" si="1"/>
        <v>713.8</v>
      </c>
      <c r="H39" s="192" t="s">
        <v>68</v>
      </c>
      <c r="I39" s="147"/>
      <c r="J39" s="134">
        <f>J37/G4</f>
        <v>62.385579229687494</v>
      </c>
      <c r="K39" s="135" t="s">
        <v>66</v>
      </c>
      <c r="L39" s="435"/>
      <c r="M39" s="436"/>
    </row>
    <row r="40" spans="1:13" ht="17.45" customHeight="1">
      <c r="A40" s="777" t="s">
        <v>69</v>
      </c>
      <c r="B40" s="778"/>
      <c r="C40" s="169">
        <f>SUMIF($G$7:$G$31,"Mechanical",$F$7:$F$31)</f>
        <v>0</v>
      </c>
      <c r="D40" s="123">
        <f>+C40+'5'!D40</f>
        <v>0</v>
      </c>
      <c r="E40" s="148">
        <f t="shared" si="0"/>
        <v>0</v>
      </c>
      <c r="F40" s="375">
        <v>830</v>
      </c>
      <c r="G40" s="375">
        <f t="shared" si="1"/>
        <v>713.8</v>
      </c>
      <c r="H40" s="192" t="s">
        <v>70</v>
      </c>
      <c r="I40" s="123">
        <f>(K34+L34)/1000</f>
        <v>47.774999999999999</v>
      </c>
      <c r="J40" s="136">
        <f>+I40+'5'!J40</f>
        <v>315.78999999999996</v>
      </c>
      <c r="K40" s="135" t="s">
        <v>66</v>
      </c>
      <c r="L40" s="435"/>
      <c r="M40" s="436"/>
    </row>
    <row r="41" spans="1:13" ht="17.45" customHeight="1">
      <c r="A41" s="777" t="s">
        <v>71</v>
      </c>
      <c r="B41" s="778"/>
      <c r="C41" s="169">
        <f>SUMIF($G$7:$G$31,"Electrical",$F$7:$F$31)</f>
        <v>0</v>
      </c>
      <c r="D41" s="123">
        <f>+C41+'5'!D41</f>
        <v>0</v>
      </c>
      <c r="E41" s="148">
        <f t="shared" si="0"/>
        <v>0</v>
      </c>
      <c r="F41" s="375"/>
      <c r="G41" s="375"/>
      <c r="H41" s="192" t="s">
        <v>72</v>
      </c>
      <c r="I41" s="147"/>
      <c r="J41" s="134">
        <f>J40/G4</f>
        <v>52.631666666666661</v>
      </c>
      <c r="K41" s="135" t="s">
        <v>66</v>
      </c>
      <c r="L41" s="435"/>
      <c r="M41" s="436"/>
    </row>
    <row r="42" spans="1:13" ht="17.45" customHeight="1">
      <c r="A42" s="777" t="s">
        <v>17</v>
      </c>
      <c r="B42" s="778"/>
      <c r="C42" s="169">
        <f>SUMIF($G$7:$G$31,"Instrument",$F$7:$F$31)</f>
        <v>0</v>
      </c>
      <c r="D42" s="123">
        <f>+C42+'5'!D42</f>
        <v>0</v>
      </c>
      <c r="E42" s="148">
        <f t="shared" si="0"/>
        <v>0</v>
      </c>
      <c r="F42" s="375">
        <f>+(F38*480+F39*480+F40*480)/1440</f>
        <v>830</v>
      </c>
      <c r="G42" s="375">
        <f>+(G38*480+G39*480+G40*480)/1440</f>
        <v>713.8</v>
      </c>
      <c r="H42" s="192" t="s">
        <v>73</v>
      </c>
      <c r="I42" s="251" t="s">
        <v>465</v>
      </c>
      <c r="J42" s="137"/>
      <c r="K42" s="135" t="s">
        <v>74</v>
      </c>
      <c r="L42" s="435"/>
      <c r="M42" s="436"/>
    </row>
    <row r="43" spans="1:13" ht="17.45" customHeight="1">
      <c r="A43" s="777" t="s">
        <v>75</v>
      </c>
      <c r="B43" s="778"/>
      <c r="C43" s="169">
        <f>SUMIF($G$7:$G$31,"Water",$F$7:$F$31)</f>
        <v>0</v>
      </c>
      <c r="D43" s="123">
        <f>+C43+'5'!D43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+Report1!AH14</f>
        <v>109.851</v>
      </c>
      <c r="J43" s="138">
        <f>+I43+'5'!J43</f>
        <v>683.66399999999999</v>
      </c>
      <c r="K43" s="135" t="s">
        <v>66</v>
      </c>
      <c r="L43" s="437">
        <f>+Report1!AN14</f>
        <v>12.3</v>
      </c>
      <c r="M43" s="438">
        <f>+L43+'5'!M43</f>
        <v>91</v>
      </c>
    </row>
    <row r="44" spans="1:13" ht="17.45" customHeight="1">
      <c r="A44" s="777" t="s">
        <v>18</v>
      </c>
      <c r="B44" s="778"/>
      <c r="C44" s="169">
        <f>SUMIF($G$7:$G$31,"PLN",$F$7:$F$31)</f>
        <v>0</v>
      </c>
      <c r="D44" s="123">
        <f>+C44+'5'!D44</f>
        <v>0</v>
      </c>
      <c r="E44" s="148">
        <f t="shared" si="0"/>
        <v>0</v>
      </c>
      <c r="F44" s="375"/>
      <c r="G44" s="376"/>
      <c r="H44" s="193" t="s">
        <v>77</v>
      </c>
      <c r="I44" s="123">
        <f>I43/I38</f>
        <v>2.2784518698276397</v>
      </c>
      <c r="J44" s="139">
        <f>J43/J38</f>
        <v>2.0882697024585881</v>
      </c>
      <c r="K44" s="135" t="s">
        <v>66</v>
      </c>
      <c r="L44" s="439">
        <f>+L43/I38</f>
        <v>0.25511791425549124</v>
      </c>
      <c r="M44" s="440">
        <f>+M43/J38</f>
        <v>0.27796189783831171</v>
      </c>
    </row>
    <row r="45" spans="1:13" ht="17.45" customHeight="1">
      <c r="A45" s="777" t="s">
        <v>19</v>
      </c>
      <c r="B45" s="778"/>
      <c r="C45" s="169">
        <f>SUMIF($G$7:$G$31,"Boiler",$F$7:$F$31)</f>
        <v>0</v>
      </c>
      <c r="D45" s="123">
        <f>+C45+'5'!D45</f>
        <v>0</v>
      </c>
      <c r="E45" s="148">
        <f t="shared" si="0"/>
        <v>0</v>
      </c>
      <c r="F45" s="375"/>
      <c r="G45" s="378"/>
      <c r="H45" s="193" t="s">
        <v>78</v>
      </c>
      <c r="I45" s="123">
        <f>I43/I40</f>
        <v>2.2993406593406593</v>
      </c>
      <c r="J45" s="139">
        <f>J43/J40</f>
        <v>2.164932391779347</v>
      </c>
      <c r="K45" s="135" t="s">
        <v>66</v>
      </c>
      <c r="L45" s="439">
        <f>+L43/I40</f>
        <v>0.25745682888540034</v>
      </c>
      <c r="M45" s="440">
        <f>+M43/J40</f>
        <v>0.28816618638968938</v>
      </c>
    </row>
    <row r="46" spans="1:13" ht="17.45" customHeight="1">
      <c r="A46" s="777" t="s">
        <v>79</v>
      </c>
      <c r="B46" s="778"/>
      <c r="C46" s="169">
        <f>SUMIF($G$7:$G$31,"Gas",$F$7:$F$31)</f>
        <v>0</v>
      </c>
      <c r="D46" s="123">
        <f>+C46+'5'!D46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+SUMIF(Listrik!AC13,"&gt;0")</f>
        <v>34913.800000000338</v>
      </c>
      <c r="J46" s="140">
        <f>+I46+'5'!J46</f>
        <v>214948.06999999919</v>
      </c>
      <c r="K46" s="135" t="s">
        <v>81</v>
      </c>
      <c r="L46" s="439">
        <f>+Listrik!AF13</f>
        <v>18507</v>
      </c>
      <c r="M46" s="441">
        <f>+L46+'5'!M46</f>
        <v>146687</v>
      </c>
    </row>
    <row r="47" spans="1:13" ht="17.45" customHeight="1">
      <c r="A47" s="777" t="s">
        <v>82</v>
      </c>
      <c r="B47" s="778"/>
      <c r="C47" s="169">
        <f>SUMIF($G$7:$G$31,"Gas",$F$7:$F$31)</f>
        <v>0</v>
      </c>
      <c r="D47" s="123">
        <f>+C47+'5'!D47</f>
        <v>0</v>
      </c>
      <c r="E47" s="148">
        <f t="shared" si="0"/>
        <v>0</v>
      </c>
      <c r="F47" s="375"/>
      <c r="G47" s="376"/>
      <c r="H47" s="193" t="s">
        <v>83</v>
      </c>
      <c r="I47" s="123">
        <f>I46/I38</f>
        <v>724.15738493767935</v>
      </c>
      <c r="J47" s="140">
        <f>J46/J38</f>
        <v>656.56454366903358</v>
      </c>
      <c r="K47" s="135" t="s">
        <v>25</v>
      </c>
      <c r="L47" s="439">
        <f>+L46/I38</f>
        <v>383.85912513222576</v>
      </c>
      <c r="M47" s="440">
        <f>+M46/J38</f>
        <v>448.05930668360912</v>
      </c>
    </row>
    <row r="48" spans="1:13" ht="17.45" customHeight="1">
      <c r="A48" s="777" t="s">
        <v>15</v>
      </c>
      <c r="B48" s="778"/>
      <c r="C48" s="169">
        <f>SUMIF($G$7:$G$31,"Start Up",$F$7:$F$31)</f>
        <v>0</v>
      </c>
      <c r="D48" s="123">
        <f>+C48+'5'!D48</f>
        <v>0</v>
      </c>
      <c r="E48" s="148">
        <f t="shared" si="0"/>
        <v>0</v>
      </c>
      <c r="F48" s="375"/>
      <c r="G48" s="376"/>
      <c r="H48" s="193" t="s">
        <v>84</v>
      </c>
      <c r="I48" s="123">
        <f>I46/I40</f>
        <v>730.79644165359161</v>
      </c>
      <c r="J48" s="140">
        <f>J46/J40</f>
        <v>680.66775388707435</v>
      </c>
      <c r="K48" s="135" t="s">
        <v>25</v>
      </c>
      <c r="L48" s="439">
        <f>+L46/I38</f>
        <v>383.85912513222576</v>
      </c>
      <c r="M48" s="440">
        <f>+M46/J40</f>
        <v>464.5080591532348</v>
      </c>
    </row>
    <row r="49" spans="1:13" ht="17.45" customHeight="1">
      <c r="A49" s="777" t="s">
        <v>21</v>
      </c>
      <c r="B49" s="778"/>
      <c r="C49" s="169">
        <f>SUMIF($G$7:$G$31,"Others",$F$7:$F$31)</f>
        <v>0</v>
      </c>
      <c r="D49" s="123">
        <f>+C49+'5'!D49</f>
        <v>205</v>
      </c>
      <c r="E49" s="148">
        <f t="shared" si="0"/>
        <v>3.4166666666666665</v>
      </c>
      <c r="F49" s="190"/>
      <c r="H49" s="193" t="s">
        <v>170</v>
      </c>
      <c r="I49" s="123">
        <f>+Report1!AB14</f>
        <v>0</v>
      </c>
      <c r="J49" s="140">
        <f>+I49+'5'!J49</f>
        <v>0</v>
      </c>
      <c r="K49" s="135" t="s">
        <v>86</v>
      </c>
      <c r="L49" s="435"/>
      <c r="M49" s="436"/>
    </row>
    <row r="50" spans="1:13" ht="17.45" customHeight="1">
      <c r="A50" s="777" t="s">
        <v>20</v>
      </c>
      <c r="B50" s="778"/>
      <c r="C50" s="169">
        <f>SUMIF($G$7:$G$31,"Steam",$F$7:$F$31)</f>
        <v>0</v>
      </c>
      <c r="D50" s="123">
        <f>+C50+'5'!D50</f>
        <v>0</v>
      </c>
      <c r="E50" s="148">
        <f t="shared" si="0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5"/>
      <c r="M50" s="436"/>
    </row>
    <row r="51" spans="1:13" ht="17.45" customHeight="1" thickBot="1">
      <c r="A51" s="779" t="s">
        <v>88</v>
      </c>
      <c r="B51" s="780"/>
      <c r="C51" s="169">
        <f>SUMIF($G$7:$G$31,"Planned shut",$F$7:$F$31)</f>
        <v>0</v>
      </c>
      <c r="D51" s="123">
        <f>+C51+'5'!D51</f>
        <v>0</v>
      </c>
      <c r="E51" s="148">
        <f t="shared" si="0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5"/>
      <c r="M51" s="436"/>
    </row>
    <row r="52" spans="1:13" ht="13.5" thickBot="1">
      <c r="A52" s="781" t="s">
        <v>29</v>
      </c>
      <c r="B52" s="782"/>
      <c r="C52" s="149">
        <f>SUM(C38:C51)</f>
        <v>53</v>
      </c>
      <c r="D52" s="149">
        <f>SUM(D38:D51)</f>
        <v>546</v>
      </c>
      <c r="E52" s="150">
        <f>SUM(E38:E51)</f>
        <v>9.1</v>
      </c>
      <c r="F52" s="190"/>
      <c r="H52" s="196"/>
      <c r="I52" s="197"/>
      <c r="J52" s="143"/>
      <c r="K52" s="144"/>
      <c r="L52" s="442"/>
      <c r="M52" s="443"/>
    </row>
    <row r="53" spans="1:13" ht="13.5" thickBot="1">
      <c r="A53" s="783"/>
      <c r="B53" s="784"/>
      <c r="C53" s="151">
        <f>C52/(24*60)</f>
        <v>3.6805555555555557E-2</v>
      </c>
      <c r="D53" s="151">
        <f>D52/(24*60*G4)</f>
        <v>6.3194444444444442E-2</v>
      </c>
      <c r="E53" s="152">
        <f>E52/(G4*24)</f>
        <v>6.3194444444444442E-2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+D34+'5'!J56</f>
        <v>3105</v>
      </c>
      <c r="K56" s="206">
        <f>J56/(J40+J56/1000)/1000</f>
        <v>9.7367472051929325E-3</v>
      </c>
    </row>
    <row r="57" spans="1:13">
      <c r="A57" s="181"/>
      <c r="I57" s="204" t="s">
        <v>92</v>
      </c>
      <c r="J57" s="205">
        <f>+E34+'5'!J57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2:B52"/>
    <mergeCell ref="A53:B53"/>
    <mergeCell ref="A42:B42"/>
    <mergeCell ref="A43:B43"/>
    <mergeCell ref="A44:B44"/>
    <mergeCell ref="A45:B45"/>
    <mergeCell ref="A46:B46"/>
    <mergeCell ref="A47:B47"/>
    <mergeCell ref="L35:M35"/>
    <mergeCell ref="A48:B48"/>
    <mergeCell ref="A49:B49"/>
    <mergeCell ref="A50:B50"/>
    <mergeCell ref="A51:B51"/>
    <mergeCell ref="A41:B41"/>
  </mergeCells>
  <phoneticPr fontId="30" type="noConversion"/>
  <printOptions horizontalCentered="1"/>
  <pageMargins left="0.19513888888888889" right="0.19513888888888889" top="0.17" bottom="0.16" header="0" footer="0"/>
  <pageSetup paperSize="9" scale="62" firstPageNumber="4294963191" fitToWidth="3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O61"/>
  <sheetViews>
    <sheetView view="pageBreakPreview" zoomScale="80" zoomScaleNormal="75" zoomScaleSheetLayoutView="80" workbookViewId="0">
      <selection activeCell="A7" sqref="A7:B3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0.140625" style="154" bestFit="1" customWidth="1"/>
    <col min="11" max="11" width="14" style="154" customWidth="1"/>
    <col min="12" max="12" width="8.28515625" style="154" customWidth="1"/>
    <col min="13" max="13" width="15.5703125" style="154" bestFit="1" customWidth="1"/>
    <col min="14" max="16384" width="9.140625" style="154"/>
  </cols>
  <sheetData>
    <row r="1" spans="1:15" ht="15.75">
      <c r="A1" s="153"/>
    </row>
    <row r="2" spans="1:15" ht="15.75">
      <c r="A2" s="153" t="s">
        <v>175</v>
      </c>
    </row>
    <row r="3" spans="1:15" ht="15">
      <c r="A3" s="155"/>
    </row>
    <row r="4" spans="1:15" ht="20.25">
      <c r="A4" s="156" t="s">
        <v>4</v>
      </c>
      <c r="B4" s="157"/>
      <c r="F4" s="158" t="s">
        <v>31</v>
      </c>
      <c r="G4" s="159">
        <v>5</v>
      </c>
      <c r="H4" s="159" t="str">
        <f>+'1'!H4</f>
        <v>.06.24</v>
      </c>
    </row>
    <row r="5" spans="1:15" ht="13.5" thickBot="1">
      <c r="C5" s="160"/>
      <c r="D5" s="160"/>
    </row>
    <row r="6" spans="1:15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416+367+324</f>
        <v>1107</v>
      </c>
    </row>
    <row r="7" spans="1:15" ht="13.5" customHeight="1" thickBot="1">
      <c r="A7" s="789" t="s">
        <v>418</v>
      </c>
      <c r="B7" s="220" t="s">
        <v>479</v>
      </c>
      <c r="C7" s="221">
        <v>15217</v>
      </c>
      <c r="D7" s="222"/>
      <c r="E7" s="223"/>
      <c r="F7" s="233">
        <v>14</v>
      </c>
      <c r="G7" s="234" t="s">
        <v>13</v>
      </c>
      <c r="H7" s="235" t="s">
        <v>467</v>
      </c>
      <c r="I7" s="792" t="s">
        <v>465</v>
      </c>
      <c r="J7" s="219" t="str">
        <f>+'4'!J7</f>
        <v>TW 35,5 RC HW</v>
      </c>
      <c r="K7" s="243"/>
      <c r="L7" s="247"/>
      <c r="M7" s="122">
        <f>+K7+'4'!M7+L7</f>
        <v>65500</v>
      </c>
    </row>
    <row r="8" spans="1:15" ht="13.5" thickBot="1">
      <c r="A8" s="790"/>
      <c r="B8" s="220"/>
      <c r="C8" s="221"/>
      <c r="D8" s="222"/>
      <c r="E8" s="224"/>
      <c r="F8" s="236">
        <v>10</v>
      </c>
      <c r="G8" s="577" t="s">
        <v>13</v>
      </c>
      <c r="H8" s="235" t="s">
        <v>489</v>
      </c>
      <c r="I8" s="793"/>
      <c r="J8" s="219" t="str">
        <f>+'4'!J8</f>
        <v>TW 34 RC HW</v>
      </c>
      <c r="K8" s="244"/>
      <c r="L8" s="244"/>
      <c r="M8" s="122">
        <f>+K8+'4'!M8+L8</f>
        <v>23452</v>
      </c>
      <c r="N8" s="154">
        <v>830</v>
      </c>
      <c r="O8" s="154">
        <f>+N8-N8*0.14</f>
        <v>713.8</v>
      </c>
    </row>
    <row r="9" spans="1:15" ht="13.5" thickBot="1">
      <c r="A9" s="790"/>
      <c r="B9" s="220"/>
      <c r="C9" s="221"/>
      <c r="D9" s="222"/>
      <c r="E9" s="225"/>
      <c r="F9" s="233">
        <v>5</v>
      </c>
      <c r="G9" s="577" t="s">
        <v>13</v>
      </c>
      <c r="H9" s="238" t="s">
        <v>226</v>
      </c>
      <c r="I9" s="793"/>
      <c r="J9" s="219" t="str">
        <f>+'4'!J9</f>
        <v>KTW 17 RC HW</v>
      </c>
      <c r="K9" s="244"/>
      <c r="L9" s="244"/>
      <c r="M9" s="122">
        <f>+K9+'4'!M9+L9</f>
        <v>17635</v>
      </c>
    </row>
    <row r="10" spans="1:15" ht="13.5" thickBot="1">
      <c r="A10" s="790"/>
      <c r="B10" s="220"/>
      <c r="C10" s="221"/>
      <c r="D10" s="222"/>
      <c r="E10" s="224"/>
      <c r="F10" s="233"/>
      <c r="G10" s="577"/>
      <c r="H10" s="238" t="s">
        <v>463</v>
      </c>
      <c r="I10" s="793"/>
      <c r="J10" s="219" t="str">
        <f>+'4'!J10</f>
        <v>TW 31,5 RC HW</v>
      </c>
      <c r="K10" s="244"/>
      <c r="L10" s="244"/>
      <c r="M10" s="122">
        <f>+K10+'4'!M10+L10</f>
        <v>33149</v>
      </c>
    </row>
    <row r="11" spans="1:15" ht="13.5" thickBot="1">
      <c r="A11" s="790"/>
      <c r="B11" s="220"/>
      <c r="C11" s="221"/>
      <c r="D11" s="222"/>
      <c r="E11" s="224"/>
      <c r="F11" s="233"/>
      <c r="G11" s="237"/>
      <c r="H11" s="238"/>
      <c r="I11" s="793"/>
      <c r="J11" s="219" t="str">
        <f>+'4'!J11</f>
        <v>N 18 RC BR</v>
      </c>
      <c r="K11" s="244"/>
      <c r="L11" s="244"/>
      <c r="M11" s="122">
        <f>+K11+'4'!M11+L11</f>
        <v>18436</v>
      </c>
    </row>
    <row r="12" spans="1:15" ht="13.5" thickBot="1">
      <c r="A12" s="790"/>
      <c r="B12" s="220"/>
      <c r="C12" s="221"/>
      <c r="D12" s="222"/>
      <c r="E12" s="224"/>
      <c r="F12" s="233"/>
      <c r="G12" s="237"/>
      <c r="H12" s="238"/>
      <c r="I12" s="793"/>
      <c r="J12" s="219" t="str">
        <f>+'4'!J12</f>
        <v>N 15,5 RC BR</v>
      </c>
      <c r="K12" s="244">
        <f>+C34</f>
        <v>47639</v>
      </c>
      <c r="L12" s="244"/>
      <c r="M12" s="122">
        <f>+K12+'4'!M12+L12</f>
        <v>109843</v>
      </c>
    </row>
    <row r="13" spans="1:15" ht="13.5" thickBot="1">
      <c r="A13" s="790"/>
      <c r="B13" s="220"/>
      <c r="C13" s="221"/>
      <c r="D13" s="221"/>
      <c r="E13" s="224"/>
      <c r="F13" s="233"/>
      <c r="G13" s="237"/>
      <c r="H13" s="238"/>
      <c r="I13" s="794"/>
      <c r="J13" s="219">
        <f>+'4'!J13</f>
        <v>0</v>
      </c>
      <c r="K13" s="244"/>
      <c r="L13" s="244"/>
      <c r="M13" s="122">
        <f>+K13+'4'!M13+L13</f>
        <v>0</v>
      </c>
    </row>
    <row r="14" spans="1:15" ht="13.5" thickBot="1">
      <c r="A14" s="791"/>
      <c r="B14" s="170" t="s">
        <v>3</v>
      </c>
      <c r="C14" s="104">
        <f>SUM(C7:C13)</f>
        <v>15217</v>
      </c>
      <c r="D14" s="116">
        <f>SUM(D7:D13)</f>
        <v>0</v>
      </c>
      <c r="E14" s="117">
        <f>SUM(E5:E13)</f>
        <v>0</v>
      </c>
      <c r="F14" s="107">
        <f>SUM(F6:F13)</f>
        <v>29</v>
      </c>
      <c r="G14" s="164"/>
      <c r="H14" s="171"/>
      <c r="I14" s="172"/>
      <c r="J14" s="219">
        <f>+'4'!J14</f>
        <v>0</v>
      </c>
      <c r="K14" s="244"/>
      <c r="L14" s="244"/>
      <c r="M14" s="122">
        <f>+K14+'4'!M14+L14</f>
        <v>0</v>
      </c>
    </row>
    <row r="15" spans="1:15" ht="13.5" customHeight="1" thickBot="1">
      <c r="A15" s="789" t="s">
        <v>415</v>
      </c>
      <c r="B15" s="170"/>
      <c r="C15" s="118">
        <f>C14/($C$23+$D$23+$E$23)</f>
        <v>0.93150097943192944</v>
      </c>
      <c r="D15" s="119">
        <f>D14/($C$23+$D$23+$E$23)</f>
        <v>0</v>
      </c>
      <c r="E15" s="120">
        <f>E14/($C$23+$D$23+$E$23)</f>
        <v>0</v>
      </c>
      <c r="F15" s="233">
        <v>2</v>
      </c>
      <c r="G15" s="234" t="s">
        <v>13</v>
      </c>
      <c r="H15" s="235" t="s">
        <v>467</v>
      </c>
      <c r="I15" s="792" t="s">
        <v>465</v>
      </c>
      <c r="J15" s="219">
        <f>+'4'!J15</f>
        <v>0</v>
      </c>
      <c r="K15" s="244"/>
      <c r="L15" s="244"/>
      <c r="M15" s="122">
        <f>+K15+'4'!M15+L15</f>
        <v>0</v>
      </c>
    </row>
    <row r="16" spans="1:15" ht="13.5" thickBot="1">
      <c r="A16" s="795"/>
      <c r="B16" s="220" t="s">
        <v>479</v>
      </c>
      <c r="C16" s="227">
        <v>16146</v>
      </c>
      <c r="D16" s="228">
        <v>190</v>
      </c>
      <c r="E16" s="229"/>
      <c r="F16" s="236">
        <v>8</v>
      </c>
      <c r="G16" s="577" t="s">
        <v>13</v>
      </c>
      <c r="H16" s="235" t="s">
        <v>489</v>
      </c>
      <c r="I16" s="793"/>
      <c r="J16" s="219">
        <f>+'4'!J16</f>
        <v>0</v>
      </c>
      <c r="K16" s="234"/>
      <c r="L16" s="234"/>
      <c r="M16" s="122">
        <f>+K16+'4'!M16+L16</f>
        <v>0</v>
      </c>
    </row>
    <row r="17" spans="1:14" ht="13.5" thickBot="1">
      <c r="A17" s="795"/>
      <c r="B17" s="220"/>
      <c r="C17" s="221"/>
      <c r="D17" s="222"/>
      <c r="E17" s="230"/>
      <c r="F17" s="233">
        <v>5</v>
      </c>
      <c r="G17" s="577" t="s">
        <v>13</v>
      </c>
      <c r="H17" s="238" t="s">
        <v>226</v>
      </c>
      <c r="I17" s="793"/>
      <c r="J17" s="219">
        <f>+'4'!J17</f>
        <v>0</v>
      </c>
      <c r="K17" s="234"/>
      <c r="L17" s="234"/>
      <c r="M17" s="122">
        <f>+K17+'4'!M17+L17</f>
        <v>0</v>
      </c>
    </row>
    <row r="18" spans="1:14" ht="13.5" thickBot="1">
      <c r="A18" s="795"/>
      <c r="B18" s="220"/>
      <c r="C18" s="221"/>
      <c r="D18" s="222"/>
      <c r="E18" s="230"/>
      <c r="F18" s="233"/>
      <c r="G18" s="577"/>
      <c r="H18" s="238" t="s">
        <v>463</v>
      </c>
      <c r="I18" s="793"/>
      <c r="J18" s="219">
        <f>+'4'!J18</f>
        <v>0</v>
      </c>
      <c r="K18" s="244"/>
      <c r="L18" s="244"/>
      <c r="M18" s="122">
        <f>+K18+'4'!M18+L18</f>
        <v>0</v>
      </c>
    </row>
    <row r="19" spans="1:14" ht="13.5" thickBot="1">
      <c r="A19" s="795"/>
      <c r="B19" s="220"/>
      <c r="C19" s="221"/>
      <c r="D19" s="222"/>
      <c r="E19" s="230"/>
      <c r="F19" s="240"/>
      <c r="G19" s="237"/>
      <c r="H19" s="238"/>
      <c r="I19" s="793"/>
      <c r="J19" s="219">
        <f>+'4'!J19</f>
        <v>0</v>
      </c>
      <c r="K19" s="244"/>
      <c r="L19" s="244"/>
      <c r="M19" s="122">
        <f>+K19+'4'!M19+L19</f>
        <v>0</v>
      </c>
    </row>
    <row r="20" spans="1:14" ht="13.5" thickBot="1">
      <c r="A20" s="795"/>
      <c r="B20" s="220"/>
      <c r="C20" s="221"/>
      <c r="D20" s="222"/>
      <c r="E20" s="230"/>
      <c r="F20" s="233"/>
      <c r="G20" s="237"/>
      <c r="H20" s="238"/>
      <c r="I20" s="793"/>
      <c r="J20" s="219">
        <f>+'4'!J20</f>
        <v>0</v>
      </c>
      <c r="K20" s="245"/>
      <c r="L20" s="245"/>
      <c r="M20" s="122">
        <f>+K20+'4'!M20+L20</f>
        <v>0</v>
      </c>
    </row>
    <row r="21" spans="1:14" ht="13.5" thickBot="1">
      <c r="A21" s="795"/>
      <c r="B21" s="220"/>
      <c r="C21" s="221"/>
      <c r="D21" s="222"/>
      <c r="E21" s="230"/>
      <c r="F21" s="236"/>
      <c r="G21" s="237"/>
      <c r="H21" s="238"/>
      <c r="I21" s="793"/>
      <c r="J21" s="219">
        <f>+'4'!J21</f>
        <v>0</v>
      </c>
      <c r="K21" s="244"/>
      <c r="L21" s="244"/>
      <c r="M21" s="122">
        <f>+K21+'4'!M21+L21</f>
        <v>0</v>
      </c>
    </row>
    <row r="22" spans="1:14" ht="13.5" thickBot="1">
      <c r="A22" s="795"/>
      <c r="B22" s="220"/>
      <c r="C22" s="221"/>
      <c r="D22" s="222"/>
      <c r="E22" s="230"/>
      <c r="F22" s="241"/>
      <c r="G22" s="237"/>
      <c r="H22" s="238"/>
      <c r="I22" s="794"/>
      <c r="J22" s="219">
        <f>+'4'!J22</f>
        <v>0</v>
      </c>
      <c r="K22" s="244"/>
      <c r="L22" s="244"/>
      <c r="M22" s="122">
        <f>+K22+'4'!M22+L22</f>
        <v>0</v>
      </c>
    </row>
    <row r="23" spans="1:14" ht="13.5" thickBot="1">
      <c r="A23" s="796"/>
      <c r="B23" s="170" t="s">
        <v>3</v>
      </c>
      <c r="C23" s="105">
        <f>SUM(C16:C22)</f>
        <v>16146</v>
      </c>
      <c r="D23" s="116">
        <f>SUM(D16:D22)</f>
        <v>190</v>
      </c>
      <c r="E23" s="117">
        <f>SUM(E18:E22)</f>
        <v>0</v>
      </c>
      <c r="F23" s="107">
        <f>SUM(F15:F22)</f>
        <v>15</v>
      </c>
      <c r="G23" s="164"/>
      <c r="H23" s="171"/>
      <c r="I23" s="174"/>
      <c r="J23" s="219">
        <f>+'4'!J23</f>
        <v>0</v>
      </c>
      <c r="K23" s="244"/>
      <c r="L23" s="244"/>
      <c r="M23" s="122">
        <f>+K23+'4'!M23+L23</f>
        <v>0</v>
      </c>
    </row>
    <row r="24" spans="1:14" ht="13.5" customHeight="1" thickBot="1">
      <c r="A24" s="789" t="s">
        <v>417</v>
      </c>
      <c r="B24" s="175"/>
      <c r="C24" s="118">
        <f>C23/($C$23+$D$23+$E$23)</f>
        <v>0.98836924583741426</v>
      </c>
      <c r="D24" s="119">
        <f>D23/($C$23+$D$23+$E$23)</f>
        <v>1.16307541625857E-2</v>
      </c>
      <c r="E24" s="120">
        <f>E23/($C$23+$D$23+$E$23)</f>
        <v>0</v>
      </c>
      <c r="F24" s="233"/>
      <c r="G24" s="234" t="s">
        <v>13</v>
      </c>
      <c r="H24" s="235" t="s">
        <v>397</v>
      </c>
      <c r="I24" s="792" t="s">
        <v>465</v>
      </c>
      <c r="J24" s="219">
        <f>+'4'!J24</f>
        <v>0</v>
      </c>
      <c r="K24" s="244"/>
      <c r="L24" s="244"/>
      <c r="M24" s="122">
        <f>+K24+'4'!M24+L24</f>
        <v>0</v>
      </c>
    </row>
    <row r="25" spans="1:14" ht="13.5" thickBot="1">
      <c r="A25" s="797"/>
      <c r="B25" s="220" t="s">
        <v>479</v>
      </c>
      <c r="C25" s="231">
        <v>16276</v>
      </c>
      <c r="D25" s="222"/>
      <c r="E25" s="230"/>
      <c r="F25" s="236">
        <v>10</v>
      </c>
      <c r="G25" s="577" t="s">
        <v>13</v>
      </c>
      <c r="H25" s="235" t="s">
        <v>489</v>
      </c>
      <c r="I25" s="793"/>
      <c r="J25" s="219">
        <f>+'4'!J25</f>
        <v>0</v>
      </c>
      <c r="K25" s="244"/>
      <c r="L25" s="244"/>
      <c r="M25" s="122">
        <f>+K25+'4'!M25+L25</f>
        <v>0</v>
      </c>
    </row>
    <row r="26" spans="1:14" ht="13.5" thickBot="1">
      <c r="A26" s="797"/>
      <c r="B26" s="220"/>
      <c r="C26" s="231"/>
      <c r="D26" s="222"/>
      <c r="E26" s="232"/>
      <c r="F26" s="233">
        <v>5</v>
      </c>
      <c r="G26" s="577" t="s">
        <v>13</v>
      </c>
      <c r="H26" s="238" t="s">
        <v>226</v>
      </c>
      <c r="I26" s="793"/>
      <c r="J26" s="219">
        <f>+'4'!J26</f>
        <v>0</v>
      </c>
      <c r="K26" s="244"/>
      <c r="L26" s="244"/>
      <c r="M26" s="122">
        <f>+K26+'4'!M26+L26</f>
        <v>0</v>
      </c>
    </row>
    <row r="27" spans="1:14" ht="13.5" thickBot="1">
      <c r="A27" s="797"/>
      <c r="B27" s="220"/>
      <c r="C27" s="221"/>
      <c r="D27" s="222"/>
      <c r="E27" s="230"/>
      <c r="F27" s="233"/>
      <c r="G27" s="577"/>
      <c r="H27" s="238" t="s">
        <v>463</v>
      </c>
      <c r="I27" s="793"/>
      <c r="J27" s="219">
        <f>+'4'!J27</f>
        <v>0</v>
      </c>
      <c r="K27" s="244"/>
      <c r="L27" s="244"/>
      <c r="M27" s="122">
        <f>+K27+'4'!M27+L27</f>
        <v>0</v>
      </c>
    </row>
    <row r="28" spans="1:14" ht="13.5" thickBot="1">
      <c r="A28" s="797"/>
      <c r="B28" s="220"/>
      <c r="C28" s="221"/>
      <c r="D28" s="222"/>
      <c r="E28" s="230"/>
      <c r="F28" s="236"/>
      <c r="G28" s="237"/>
      <c r="H28" s="238"/>
      <c r="I28" s="793"/>
      <c r="J28" s="219">
        <f>+'4'!J28</f>
        <v>0</v>
      </c>
      <c r="K28" s="244"/>
      <c r="L28" s="244"/>
      <c r="M28" s="122">
        <f>+K28+'4'!M28+L28</f>
        <v>0</v>
      </c>
    </row>
    <row r="29" spans="1:14" ht="13.5" thickBot="1">
      <c r="A29" s="797"/>
      <c r="B29" s="220"/>
      <c r="C29" s="221"/>
      <c r="D29" s="222"/>
      <c r="E29" s="230"/>
      <c r="F29" s="241"/>
      <c r="G29" s="237"/>
      <c r="H29" s="238"/>
      <c r="I29" s="793"/>
      <c r="J29" s="219">
        <f>+'4'!J29</f>
        <v>0</v>
      </c>
      <c r="K29" s="244"/>
      <c r="L29" s="244"/>
      <c r="M29" s="122">
        <f>+K29+'4'!M29+L29</f>
        <v>0</v>
      </c>
    </row>
    <row r="30" spans="1:14" ht="13.5" thickBot="1">
      <c r="A30" s="797"/>
      <c r="B30" s="220"/>
      <c r="C30" s="231"/>
      <c r="D30" s="222"/>
      <c r="E30" s="230"/>
      <c r="F30" s="241"/>
      <c r="G30" s="237"/>
      <c r="H30" s="238"/>
      <c r="I30" s="793"/>
      <c r="J30" s="219">
        <f>+'4'!J30</f>
        <v>0</v>
      </c>
      <c r="K30" s="244"/>
      <c r="L30" s="244"/>
      <c r="M30" s="122">
        <f>+K30+'4'!M30+L30</f>
        <v>0</v>
      </c>
      <c r="N30" s="160"/>
    </row>
    <row r="31" spans="1:14" ht="13.5" thickBot="1">
      <c r="A31" s="797"/>
      <c r="B31" s="220"/>
      <c r="C31" s="231"/>
      <c r="D31" s="222"/>
      <c r="E31" s="230"/>
      <c r="F31" s="241"/>
      <c r="G31" s="242"/>
      <c r="H31" s="239"/>
      <c r="I31" s="794"/>
      <c r="J31" s="219">
        <f>+'4'!J31</f>
        <v>0</v>
      </c>
      <c r="K31" s="244"/>
      <c r="L31" s="244"/>
      <c r="M31" s="122">
        <f>+K31+'4'!M31+L31</f>
        <v>0</v>
      </c>
    </row>
    <row r="32" spans="1:14" ht="13.5" thickBot="1">
      <c r="A32" s="798"/>
      <c r="B32" s="170" t="s">
        <v>3</v>
      </c>
      <c r="C32" s="104">
        <f>SUM(C25:C31)</f>
        <v>16276</v>
      </c>
      <c r="D32" s="105">
        <f>SUM(D25:D31)</f>
        <v>0</v>
      </c>
      <c r="E32" s="106">
        <f>SUM(E25:E31)</f>
        <v>0</v>
      </c>
      <c r="F32" s="107">
        <f>SUM(F24:F31)</f>
        <v>15</v>
      </c>
      <c r="G32" s="176"/>
      <c r="H32" s="177"/>
      <c r="I32" s="174"/>
      <c r="J32" s="219">
        <f>+'4'!J32</f>
        <v>0</v>
      </c>
      <c r="K32" s="246"/>
      <c r="L32" s="248"/>
      <c r="M32" s="122">
        <f>+K32+'4'!M32+L32</f>
        <v>0</v>
      </c>
    </row>
    <row r="33" spans="1:14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85" t="s">
        <v>60</v>
      </c>
      <c r="B34" s="786"/>
      <c r="C34" s="112">
        <f>C14+C23+C32</f>
        <v>47639</v>
      </c>
      <c r="D34" s="112">
        <f>D14+D23+D32</f>
        <v>190</v>
      </c>
      <c r="E34" s="112">
        <f>E14+E23+E32</f>
        <v>0</v>
      </c>
      <c r="F34" s="113">
        <f>F14+F23+F32</f>
        <v>59</v>
      </c>
      <c r="H34" s="183"/>
      <c r="I34" s="183"/>
      <c r="J34" s="128" t="s">
        <v>29</v>
      </c>
      <c r="K34" s="129">
        <f>SUM(K7:K32)</f>
        <v>47639</v>
      </c>
      <c r="L34" s="217">
        <f>SUM(L7:L32)</f>
        <v>0</v>
      </c>
      <c r="M34" s="125">
        <f>SUM(M7:M32)</f>
        <v>268015</v>
      </c>
      <c r="N34" s="160"/>
    </row>
    <row r="35" spans="1:14" ht="13.5" thickBot="1">
      <c r="A35" s="184"/>
      <c r="B35" s="185"/>
      <c r="C35" s="109">
        <f>C34/($C$34+$D$34+$E$34)</f>
        <v>0.99602751468774176</v>
      </c>
      <c r="D35" s="109">
        <f>D34/($C$34+$D$34+$E$34)</f>
        <v>3.9724853122582535E-3</v>
      </c>
      <c r="E35" s="114">
        <f>E34/($C$34+$D$34+$E$34)</f>
        <v>0</v>
      </c>
      <c r="K35" s="160"/>
      <c r="L35" s="776" t="s">
        <v>186</v>
      </c>
      <c r="M35" s="776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787" t="s">
        <v>61</v>
      </c>
      <c r="B37" s="788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(15.5*1440)/1440*G42*3.4*1440/1000000</f>
        <v>54.168854399999994</v>
      </c>
      <c r="J37" s="130">
        <f>+I37+'4'!J37</f>
        <v>320.14462097812498</v>
      </c>
      <c r="K37" s="131" t="s">
        <v>66</v>
      </c>
      <c r="L37" s="433"/>
      <c r="M37" s="434"/>
    </row>
    <row r="38" spans="1:14" ht="17.45" customHeight="1">
      <c r="A38" s="781" t="s">
        <v>13</v>
      </c>
      <c r="B38" s="782"/>
      <c r="C38" s="169">
        <f>SUMIF($G$7:$G$31,"Process",$F$7:$F$31)</f>
        <v>59</v>
      </c>
      <c r="D38" s="123">
        <f>+C38+'4'!D38</f>
        <v>288</v>
      </c>
      <c r="E38" s="148">
        <f t="shared" ref="E38:E51" si="0">D38/60</f>
        <v>4.8</v>
      </c>
      <c r="F38" s="375">
        <v>830</v>
      </c>
      <c r="G38" s="375">
        <f t="shared" ref="G38:G40" si="1">+F38-F38*0.14</f>
        <v>713.8</v>
      </c>
      <c r="H38" s="192" t="s">
        <v>67</v>
      </c>
      <c r="I38" s="554">
        <f>15.747+15.921+17.069</f>
        <v>48.736999999999995</v>
      </c>
      <c r="J38" s="132">
        <f>+I38+'4'!J38</f>
        <v>279.16999999999996</v>
      </c>
      <c r="K38" s="133" t="s">
        <v>66</v>
      </c>
      <c r="L38" s="435"/>
      <c r="M38" s="436"/>
    </row>
    <row r="39" spans="1:14" ht="17.45" customHeight="1">
      <c r="A39" s="777" t="s">
        <v>14</v>
      </c>
      <c r="B39" s="778"/>
      <c r="C39" s="169">
        <f>SUMIF($G$7:$G$31,"Cleaning",$F$7:$F$31)</f>
        <v>0</v>
      </c>
      <c r="D39" s="123">
        <f>+C39+'4'!D39</f>
        <v>0</v>
      </c>
      <c r="E39" s="148">
        <f t="shared" si="0"/>
        <v>0</v>
      </c>
      <c r="F39" s="375">
        <v>830</v>
      </c>
      <c r="G39" s="375">
        <f t="shared" si="1"/>
        <v>713.8</v>
      </c>
      <c r="H39" s="192" t="s">
        <v>68</v>
      </c>
      <c r="I39" s="147"/>
      <c r="J39" s="134">
        <f>J37/G4</f>
        <v>64.028924195624995</v>
      </c>
      <c r="K39" s="135" t="s">
        <v>66</v>
      </c>
      <c r="L39" s="435"/>
      <c r="M39" s="436"/>
    </row>
    <row r="40" spans="1:14" ht="17.45" customHeight="1">
      <c r="A40" s="777" t="s">
        <v>69</v>
      </c>
      <c r="B40" s="778"/>
      <c r="C40" s="169">
        <f>SUMIF($G$7:$G$31,"Mechanical",$F$7:$F$31)</f>
        <v>0</v>
      </c>
      <c r="D40" s="123">
        <f>+C40+'4'!D40</f>
        <v>0</v>
      </c>
      <c r="E40" s="148">
        <f t="shared" si="0"/>
        <v>0</v>
      </c>
      <c r="F40" s="375">
        <v>830</v>
      </c>
      <c r="G40" s="375">
        <f t="shared" si="1"/>
        <v>713.8</v>
      </c>
      <c r="H40" s="192" t="s">
        <v>70</v>
      </c>
      <c r="I40" s="123">
        <f>(K34+L34)/1000</f>
        <v>47.639000000000003</v>
      </c>
      <c r="J40" s="136">
        <f>+I40+'4'!J40</f>
        <v>268.01499999999999</v>
      </c>
      <c r="K40" s="135" t="s">
        <v>66</v>
      </c>
      <c r="L40" s="435"/>
      <c r="M40" s="436"/>
    </row>
    <row r="41" spans="1:14" ht="17.45" customHeight="1">
      <c r="A41" s="777" t="s">
        <v>71</v>
      </c>
      <c r="B41" s="778"/>
      <c r="C41" s="169">
        <f>SUMIF($G$7:$G$31,"Electrical",$F$7:$F$31)</f>
        <v>0</v>
      </c>
      <c r="D41" s="123">
        <f>+C41+'4'!D41</f>
        <v>0</v>
      </c>
      <c r="E41" s="148">
        <f t="shared" si="0"/>
        <v>0</v>
      </c>
      <c r="F41" s="375"/>
      <c r="G41" s="375"/>
      <c r="H41" s="192" t="s">
        <v>72</v>
      </c>
      <c r="I41" s="147"/>
      <c r="J41" s="134">
        <f>J40/G4</f>
        <v>53.602999999999994</v>
      </c>
      <c r="K41" s="135" t="s">
        <v>66</v>
      </c>
      <c r="L41" s="435"/>
      <c r="M41" s="436"/>
    </row>
    <row r="42" spans="1:14" ht="17.45" customHeight="1">
      <c r="A42" s="777" t="s">
        <v>17</v>
      </c>
      <c r="B42" s="778"/>
      <c r="C42" s="169">
        <f>SUMIF($G$7:$G$31,"Instrument",$F$7:$F$31)</f>
        <v>0</v>
      </c>
      <c r="D42" s="123">
        <f>+C42+'4'!D42</f>
        <v>0</v>
      </c>
      <c r="E42" s="148">
        <f t="shared" si="0"/>
        <v>0</v>
      </c>
      <c r="F42" s="375">
        <f>+(F38*480+F39*480+F40*480)/1440</f>
        <v>830</v>
      </c>
      <c r="G42" s="375">
        <f>+(G38*480+G39*480+G40*480)/1440</f>
        <v>713.8</v>
      </c>
      <c r="H42" s="192" t="s">
        <v>73</v>
      </c>
      <c r="I42" s="251" t="s">
        <v>465</v>
      </c>
      <c r="J42" s="137"/>
      <c r="K42" s="135" t="s">
        <v>74</v>
      </c>
      <c r="L42" s="435"/>
      <c r="M42" s="436"/>
    </row>
    <row r="43" spans="1:14" ht="17.45" customHeight="1">
      <c r="A43" s="777" t="s">
        <v>75</v>
      </c>
      <c r="B43" s="778"/>
      <c r="C43" s="169">
        <f>SUMIF($G$7:$G$31,"Water",$F$7:$F$31)</f>
        <v>0</v>
      </c>
      <c r="D43" s="123">
        <f>+C43+'4'!D43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+Report1!AH13</f>
        <v>109.321</v>
      </c>
      <c r="J43" s="138">
        <f>+I43+'4'!J43</f>
        <v>573.81299999999999</v>
      </c>
      <c r="K43" s="135" t="s">
        <v>66</v>
      </c>
      <c r="L43" s="437">
        <f>+Report1!AN13</f>
        <v>14.5</v>
      </c>
      <c r="M43" s="438">
        <f>+L43+'4'!M43</f>
        <v>78.7</v>
      </c>
    </row>
    <row r="44" spans="1:14" ht="17.45" customHeight="1">
      <c r="A44" s="777" t="s">
        <v>18</v>
      </c>
      <c r="B44" s="778"/>
      <c r="C44" s="169">
        <f>SUMIF($G$7:$G$31,"PLN",$F$7:$F$31)</f>
        <v>0</v>
      </c>
      <c r="D44" s="123">
        <f>+C44+'4'!D44</f>
        <v>0</v>
      </c>
      <c r="E44" s="148">
        <f t="shared" si="0"/>
        <v>0</v>
      </c>
      <c r="F44" s="375"/>
      <c r="G44" s="376"/>
      <c r="H44" s="193" t="s">
        <v>77</v>
      </c>
      <c r="I44" s="123">
        <f>I43/I38</f>
        <v>2.2430802060036523</v>
      </c>
      <c r="J44" s="139">
        <f>J43/J38</f>
        <v>2.0554250098506288</v>
      </c>
      <c r="K44" s="135" t="s">
        <v>66</v>
      </c>
      <c r="L44" s="439">
        <f>+L43/I38</f>
        <v>0.2975152348318526</v>
      </c>
      <c r="M44" s="440">
        <f>+M43/J38</f>
        <v>0.28190708170648715</v>
      </c>
    </row>
    <row r="45" spans="1:14" ht="17.45" customHeight="1">
      <c r="A45" s="777" t="s">
        <v>19</v>
      </c>
      <c r="B45" s="778"/>
      <c r="C45" s="169">
        <f>SUMIF($G$7:$G$31,"Boiler",$F$7:$F$31)</f>
        <v>0</v>
      </c>
      <c r="D45" s="123">
        <f>+C45+'4'!D45</f>
        <v>0</v>
      </c>
      <c r="E45" s="148">
        <f t="shared" si="0"/>
        <v>0</v>
      </c>
      <c r="F45" s="375"/>
      <c r="G45" s="378"/>
      <c r="H45" s="193" t="s">
        <v>78</v>
      </c>
      <c r="I45" s="123">
        <f>I43/I40</f>
        <v>2.2947794873947815</v>
      </c>
      <c r="J45" s="139">
        <f>J43/J40</f>
        <v>2.1409734529783782</v>
      </c>
      <c r="K45" s="135" t="s">
        <v>66</v>
      </c>
      <c r="L45" s="439">
        <f>+L43/I40</f>
        <v>0.30437246793593481</v>
      </c>
      <c r="M45" s="440">
        <f>+M43/J40</f>
        <v>0.29364028132753767</v>
      </c>
    </row>
    <row r="46" spans="1:14" ht="17.45" customHeight="1">
      <c r="A46" s="777" t="s">
        <v>79</v>
      </c>
      <c r="B46" s="778"/>
      <c r="C46" s="169">
        <f>SUMIF($G$7:$G$31,"Gas",$F$7:$F$31)</f>
        <v>0</v>
      </c>
      <c r="D46" s="123">
        <f>+C46+'4'!D46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+SUMIF(Listrik!AC12,"&gt;0")</f>
        <v>37099.290000000066</v>
      </c>
      <c r="J46" s="140">
        <f>+I46+'4'!J46</f>
        <v>180034.26999999885</v>
      </c>
      <c r="K46" s="135" t="s">
        <v>81</v>
      </c>
      <c r="L46" s="439">
        <f>+Listrik!AF12</f>
        <v>21581</v>
      </c>
      <c r="M46" s="441">
        <f>+L46+'4'!M46</f>
        <v>128180</v>
      </c>
    </row>
    <row r="47" spans="1:14" ht="17.45" customHeight="1">
      <c r="A47" s="777" t="s">
        <v>82</v>
      </c>
      <c r="B47" s="778"/>
      <c r="C47" s="169">
        <f>SUMIF($G$7:$G$31,"Gas",$F$7:$F$31)</f>
        <v>0</v>
      </c>
      <c r="D47" s="123">
        <f>+C47+'4'!D47</f>
        <v>0</v>
      </c>
      <c r="E47" s="148">
        <f t="shared" si="0"/>
        <v>0</v>
      </c>
      <c r="F47" s="375"/>
      <c r="G47" s="376"/>
      <c r="H47" s="193" t="s">
        <v>83</v>
      </c>
      <c r="I47" s="123">
        <f>I46/I38</f>
        <v>761.21406734103596</v>
      </c>
      <c r="J47" s="140">
        <f>J46/J38</f>
        <v>644.89117741877305</v>
      </c>
      <c r="K47" s="135" t="s">
        <v>25</v>
      </c>
      <c r="L47" s="439">
        <f>+L46/I38</f>
        <v>442.80526089008356</v>
      </c>
      <c r="M47" s="440">
        <f>+M46/J38</f>
        <v>459.14675645663937</v>
      </c>
    </row>
    <row r="48" spans="1:14" ht="17.45" customHeight="1">
      <c r="A48" s="777" t="s">
        <v>15</v>
      </c>
      <c r="B48" s="778"/>
      <c r="C48" s="169">
        <f>SUMIF($G$7:$G$31,"Start Up",$F$7:$F$31)</f>
        <v>0</v>
      </c>
      <c r="D48" s="123">
        <f>+C48+'4'!D48</f>
        <v>0</v>
      </c>
      <c r="E48" s="148">
        <f t="shared" si="0"/>
        <v>0</v>
      </c>
      <c r="F48" s="375"/>
      <c r="G48" s="376"/>
      <c r="H48" s="193" t="s">
        <v>84</v>
      </c>
      <c r="I48" s="123">
        <f>I46/I40</f>
        <v>778.75879006696334</v>
      </c>
      <c r="J48" s="140">
        <f>J46/J40</f>
        <v>671.73206723503858</v>
      </c>
      <c r="K48" s="135" t="s">
        <v>25</v>
      </c>
      <c r="L48" s="439">
        <f>+L46/I38</f>
        <v>442.80526089008356</v>
      </c>
      <c r="M48" s="440">
        <f>+M46/J40</f>
        <v>478.25681398429197</v>
      </c>
    </row>
    <row r="49" spans="1:13" ht="17.45" customHeight="1">
      <c r="A49" s="777" t="s">
        <v>21</v>
      </c>
      <c r="B49" s="778"/>
      <c r="C49" s="169">
        <f>SUMIF($G$7:$G$31,"Others",$F$7:$F$31)</f>
        <v>0</v>
      </c>
      <c r="D49" s="123">
        <f>+C49+'4'!D49</f>
        <v>205</v>
      </c>
      <c r="E49" s="148">
        <f t="shared" si="0"/>
        <v>3.4166666666666665</v>
      </c>
      <c r="F49" s="190"/>
      <c r="H49" s="193" t="s">
        <v>170</v>
      </c>
      <c r="I49" s="123">
        <f>+Report1!AB13</f>
        <v>0</v>
      </c>
      <c r="J49" s="140">
        <f>+I49+'4'!J49</f>
        <v>0</v>
      </c>
      <c r="K49" s="135" t="s">
        <v>86</v>
      </c>
      <c r="L49" s="435"/>
      <c r="M49" s="436"/>
    </row>
    <row r="50" spans="1:13" ht="17.45" customHeight="1">
      <c r="A50" s="777" t="s">
        <v>20</v>
      </c>
      <c r="B50" s="778"/>
      <c r="C50" s="169">
        <f>SUMIF($G$7:$G$31,"Steam",$F$7:$F$31)</f>
        <v>0</v>
      </c>
      <c r="D50" s="123">
        <f>+C50+'4'!D50</f>
        <v>0</v>
      </c>
      <c r="E50" s="148">
        <f t="shared" si="0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5"/>
      <c r="M50" s="436"/>
    </row>
    <row r="51" spans="1:13" ht="17.45" customHeight="1" thickBot="1">
      <c r="A51" s="779" t="s">
        <v>88</v>
      </c>
      <c r="B51" s="780"/>
      <c r="C51" s="169">
        <f>SUMIF($G$7:$G$31,"Planned shut",$F$7:$F$31)</f>
        <v>0</v>
      </c>
      <c r="D51" s="123">
        <f>+C51+'4'!D51</f>
        <v>0</v>
      </c>
      <c r="E51" s="148">
        <f t="shared" si="0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5"/>
      <c r="M51" s="436"/>
    </row>
    <row r="52" spans="1:13" ht="13.5" thickBot="1">
      <c r="A52" s="781" t="s">
        <v>29</v>
      </c>
      <c r="B52" s="782"/>
      <c r="C52" s="149">
        <f>SUM(C38:C51)</f>
        <v>59</v>
      </c>
      <c r="D52" s="149">
        <f>SUM(D38:D51)</f>
        <v>493</v>
      </c>
      <c r="E52" s="150">
        <f>SUM(E38:E51)</f>
        <v>8.2166666666666668</v>
      </c>
      <c r="F52" s="190"/>
      <c r="H52" s="196"/>
      <c r="I52" s="197"/>
      <c r="J52" s="143"/>
      <c r="K52" s="144"/>
      <c r="L52" s="442"/>
      <c r="M52" s="443"/>
    </row>
    <row r="53" spans="1:13" ht="13.5" thickBot="1">
      <c r="A53" s="783"/>
      <c r="B53" s="784"/>
      <c r="C53" s="151">
        <f>C52/(24*60)</f>
        <v>4.0972222222222222E-2</v>
      </c>
      <c r="D53" s="151">
        <f>D52/(24*60*G4)</f>
        <v>6.8472222222222226E-2</v>
      </c>
      <c r="E53" s="152">
        <f>E52/(G4*24)</f>
        <v>6.8472222222222226E-2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+D34+'4'!J56</f>
        <v>2305</v>
      </c>
      <c r="K56" s="206">
        <f>J56/(J40+J56/1000)/1000</f>
        <v>8.5269310446877775E-3</v>
      </c>
    </row>
    <row r="57" spans="1:13">
      <c r="A57" s="181"/>
      <c r="I57" s="204" t="s">
        <v>92</v>
      </c>
      <c r="J57" s="205">
        <f>+E34+'4'!J57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2:B52"/>
    <mergeCell ref="A53:B53"/>
    <mergeCell ref="A42:B42"/>
    <mergeCell ref="A43:B43"/>
    <mergeCell ref="A44:B44"/>
    <mergeCell ref="A45:B45"/>
    <mergeCell ref="A46:B46"/>
    <mergeCell ref="A47:B47"/>
    <mergeCell ref="L35:M35"/>
    <mergeCell ref="A48:B48"/>
    <mergeCell ref="A49:B49"/>
    <mergeCell ref="A50:B50"/>
    <mergeCell ref="A51:B51"/>
    <mergeCell ref="A41:B41"/>
  </mergeCells>
  <phoneticPr fontId="30" type="noConversion"/>
  <printOptions horizontalCentered="1"/>
  <pageMargins left="0.17" right="0.16" top="0.17" bottom="0.14027777777777778" header="0" footer="0"/>
  <pageSetup paperSize="9" scale="63" firstPageNumber="4294963191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O61"/>
  <sheetViews>
    <sheetView view="pageBreakPreview" topLeftCell="A7" zoomScale="80" zoomScaleNormal="75" zoomScaleSheetLayoutView="80" workbookViewId="0">
      <selection activeCell="D16" sqref="D16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0.140625" style="154" bestFit="1" customWidth="1"/>
    <col min="11" max="11" width="14" style="154" bestFit="1" customWidth="1"/>
    <col min="12" max="12" width="8.28515625" style="154" customWidth="1"/>
    <col min="13" max="13" width="14.5703125" style="154" bestFit="1" customWidth="1"/>
    <col min="14" max="16384" width="9.140625" style="154"/>
  </cols>
  <sheetData>
    <row r="1" spans="1:15" ht="15.75">
      <c r="A1" s="153"/>
    </row>
    <row r="2" spans="1:15" ht="15.75">
      <c r="A2" s="153" t="s">
        <v>175</v>
      </c>
    </row>
    <row r="3" spans="1:15" ht="15">
      <c r="A3" s="155"/>
    </row>
    <row r="4" spans="1:15" ht="20.25">
      <c r="A4" s="156" t="s">
        <v>4</v>
      </c>
      <c r="B4" s="157"/>
      <c r="F4" s="158" t="s">
        <v>31</v>
      </c>
      <c r="G4" s="159">
        <v>4</v>
      </c>
      <c r="H4" s="159" t="str">
        <f>+'5'!H4</f>
        <v>.06.24</v>
      </c>
    </row>
    <row r="5" spans="1:15" ht="13.5" thickBot="1">
      <c r="C5" s="160"/>
      <c r="D5" s="160"/>
    </row>
    <row r="6" spans="1:15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329+321+345</f>
        <v>995</v>
      </c>
    </row>
    <row r="7" spans="1:15" ht="13.5" customHeight="1" thickBot="1">
      <c r="A7" s="789" t="s">
        <v>418</v>
      </c>
      <c r="B7" s="220" t="s">
        <v>479</v>
      </c>
      <c r="C7" s="221">
        <v>14077</v>
      </c>
      <c r="D7" s="222"/>
      <c r="E7" s="223"/>
      <c r="F7" s="233">
        <v>15</v>
      </c>
      <c r="G7" s="234" t="s">
        <v>13</v>
      </c>
      <c r="H7" s="235" t="s">
        <v>486</v>
      </c>
      <c r="I7" s="792" t="s">
        <v>465</v>
      </c>
      <c r="J7" s="219" t="str">
        <f>+'3'!J7</f>
        <v>TW 35,5 RC HW</v>
      </c>
      <c r="K7" s="243"/>
      <c r="L7" s="247"/>
      <c r="M7" s="122">
        <f>+K7+'3'!M7+L7</f>
        <v>65500</v>
      </c>
    </row>
    <row r="8" spans="1:15" ht="13.5" thickBot="1">
      <c r="A8" s="790"/>
      <c r="B8" s="220"/>
      <c r="C8" s="221"/>
      <c r="D8" s="222"/>
      <c r="E8" s="224"/>
      <c r="F8" s="236">
        <v>15</v>
      </c>
      <c r="G8" s="577" t="s">
        <v>13</v>
      </c>
      <c r="H8" s="235" t="s">
        <v>487</v>
      </c>
      <c r="I8" s="793"/>
      <c r="J8" s="219" t="str">
        <f>+'3'!J8</f>
        <v>TW 34 RC HW</v>
      </c>
      <c r="K8" s="244"/>
      <c r="L8" s="244"/>
      <c r="M8" s="122">
        <f>+K8+'3'!M8+L8</f>
        <v>23452</v>
      </c>
      <c r="N8" s="154">
        <v>830</v>
      </c>
      <c r="O8" s="154">
        <f>+N8-N8*0.14</f>
        <v>713.8</v>
      </c>
    </row>
    <row r="9" spans="1:15" ht="13.5" thickBot="1">
      <c r="A9" s="790"/>
      <c r="B9" s="220"/>
      <c r="C9" s="221"/>
      <c r="D9" s="222"/>
      <c r="E9" s="225"/>
      <c r="F9" s="233">
        <v>10</v>
      </c>
      <c r="G9" s="577" t="s">
        <v>13</v>
      </c>
      <c r="H9" s="238" t="s">
        <v>226</v>
      </c>
      <c r="I9" s="793"/>
      <c r="J9" s="219" t="str">
        <f>+'3'!J9</f>
        <v>KTW 17 RC HW</v>
      </c>
      <c r="K9" s="244"/>
      <c r="L9" s="244"/>
      <c r="M9" s="122">
        <f>+K9+'3'!M9+L9</f>
        <v>17635</v>
      </c>
    </row>
    <row r="10" spans="1:15" ht="13.5" thickBot="1">
      <c r="A10" s="790"/>
      <c r="B10" s="220"/>
      <c r="C10" s="221"/>
      <c r="D10" s="222"/>
      <c r="E10" s="224"/>
      <c r="F10" s="233"/>
      <c r="G10" s="577"/>
      <c r="H10" s="238" t="s">
        <v>463</v>
      </c>
      <c r="I10" s="793"/>
      <c r="J10" s="219" t="str">
        <f>+'3'!J10</f>
        <v>TW 31,5 RC HW</v>
      </c>
      <c r="K10" s="244"/>
      <c r="L10" s="244"/>
      <c r="M10" s="122">
        <f>+K10+'3'!M10+L10</f>
        <v>33149</v>
      </c>
    </row>
    <row r="11" spans="1:15" ht="13.5" thickBot="1">
      <c r="A11" s="790"/>
      <c r="B11" s="220"/>
      <c r="C11" s="221"/>
      <c r="D11" s="222"/>
      <c r="E11" s="224"/>
      <c r="F11" s="233"/>
      <c r="G11" s="237"/>
      <c r="H11" s="238"/>
      <c r="I11" s="793"/>
      <c r="J11" s="219" t="str">
        <f>+'3'!J11</f>
        <v>N 18 RC BR</v>
      </c>
      <c r="K11" s="244"/>
      <c r="L11" s="244"/>
      <c r="M11" s="122">
        <f>+K11+'3'!M11+L11</f>
        <v>18436</v>
      </c>
    </row>
    <row r="12" spans="1:15" ht="13.5" thickBot="1">
      <c r="A12" s="790"/>
      <c r="B12" s="220"/>
      <c r="C12" s="221"/>
      <c r="D12" s="222"/>
      <c r="E12" s="224"/>
      <c r="F12" s="233"/>
      <c r="G12" s="237"/>
      <c r="H12" s="238"/>
      <c r="I12" s="793"/>
      <c r="J12" s="219" t="str">
        <f>+'3'!J12</f>
        <v>N 15,5 RC BR</v>
      </c>
      <c r="K12" s="244">
        <f>+C34</f>
        <v>46571</v>
      </c>
      <c r="L12" s="244"/>
      <c r="M12" s="122">
        <f>+K12+'3'!M12+L12</f>
        <v>62204</v>
      </c>
    </row>
    <row r="13" spans="1:15" ht="13.5" thickBot="1">
      <c r="A13" s="790"/>
      <c r="B13" s="220"/>
      <c r="C13" s="221"/>
      <c r="D13" s="221"/>
      <c r="E13" s="224"/>
      <c r="F13" s="233"/>
      <c r="G13" s="237"/>
      <c r="H13" s="238"/>
      <c r="I13" s="794"/>
      <c r="J13" s="219">
        <f>+'3'!J13</f>
        <v>0</v>
      </c>
      <c r="K13" s="244"/>
      <c r="L13" s="244"/>
      <c r="M13" s="122">
        <f>+K13+'3'!M13+L13</f>
        <v>0</v>
      </c>
    </row>
    <row r="14" spans="1:15" ht="13.5" thickBot="1">
      <c r="A14" s="791"/>
      <c r="B14" s="170" t="s">
        <v>3</v>
      </c>
      <c r="C14" s="104">
        <f>SUM(C7:C13)</f>
        <v>14077</v>
      </c>
      <c r="D14" s="116">
        <f>SUM(D7:D13)</f>
        <v>0</v>
      </c>
      <c r="E14" s="117">
        <f>SUM(E5:E13)</f>
        <v>0</v>
      </c>
      <c r="F14" s="107">
        <f>SUM(F6:F13)</f>
        <v>40</v>
      </c>
      <c r="G14" s="164"/>
      <c r="H14" s="171"/>
      <c r="I14" s="172"/>
      <c r="J14" s="219">
        <f>+'3'!J14</f>
        <v>0</v>
      </c>
      <c r="K14" s="244"/>
      <c r="L14" s="244"/>
      <c r="M14" s="122">
        <f>+K14+'3'!M14+L14</f>
        <v>0</v>
      </c>
    </row>
    <row r="15" spans="1:15" ht="13.5" customHeight="1" thickBot="1">
      <c r="A15" s="789" t="s">
        <v>415</v>
      </c>
      <c r="B15" s="170"/>
      <c r="C15" s="118">
        <f>C14/($C$23+$D$23+$E$23)</f>
        <v>0.88903625110521667</v>
      </c>
      <c r="D15" s="119">
        <f>D14/($C$23+$D$23+$E$23)</f>
        <v>0</v>
      </c>
      <c r="E15" s="120">
        <f>E14/($C$23+$D$23+$E$23)</f>
        <v>0</v>
      </c>
      <c r="F15" s="233">
        <v>2</v>
      </c>
      <c r="G15" s="234" t="s">
        <v>13</v>
      </c>
      <c r="H15" s="235" t="s">
        <v>467</v>
      </c>
      <c r="I15" s="792" t="s">
        <v>465</v>
      </c>
      <c r="J15" s="219">
        <f>+'3'!J15</f>
        <v>0</v>
      </c>
      <c r="K15" s="244"/>
      <c r="L15" s="244"/>
      <c r="M15" s="122">
        <f>+K15+'3'!M15+L15</f>
        <v>0</v>
      </c>
    </row>
    <row r="16" spans="1:15" ht="13.5" thickBot="1">
      <c r="A16" s="795"/>
      <c r="B16" s="220" t="s">
        <v>479</v>
      </c>
      <c r="C16" s="227">
        <v>15619</v>
      </c>
      <c r="D16" s="228">
        <v>215</v>
      </c>
      <c r="E16" s="229"/>
      <c r="F16" s="236">
        <v>10</v>
      </c>
      <c r="G16" s="577" t="s">
        <v>13</v>
      </c>
      <c r="H16" s="235" t="s">
        <v>488</v>
      </c>
      <c r="I16" s="793"/>
      <c r="J16" s="219">
        <f>+'3'!J16</f>
        <v>0</v>
      </c>
      <c r="K16" s="234"/>
      <c r="L16" s="234"/>
      <c r="M16" s="122">
        <f>+K16+'3'!M16+L16</f>
        <v>0</v>
      </c>
    </row>
    <row r="17" spans="1:14" ht="13.5" thickBot="1">
      <c r="A17" s="795"/>
      <c r="B17" s="220"/>
      <c r="C17" s="221"/>
      <c r="D17" s="222"/>
      <c r="E17" s="230"/>
      <c r="F17" s="233">
        <v>5</v>
      </c>
      <c r="G17" s="577" t="s">
        <v>13</v>
      </c>
      <c r="H17" s="238" t="s">
        <v>226</v>
      </c>
      <c r="I17" s="793"/>
      <c r="J17" s="219">
        <f>+'3'!J17</f>
        <v>0</v>
      </c>
      <c r="K17" s="234"/>
      <c r="L17" s="234"/>
      <c r="M17" s="122">
        <f>+K17+'3'!M17+L17</f>
        <v>0</v>
      </c>
    </row>
    <row r="18" spans="1:14" ht="13.5" thickBot="1">
      <c r="A18" s="795"/>
      <c r="B18" s="220"/>
      <c r="C18" s="221"/>
      <c r="D18" s="222"/>
      <c r="E18" s="230"/>
      <c r="F18" s="233"/>
      <c r="G18" s="577"/>
      <c r="H18" s="238" t="s">
        <v>463</v>
      </c>
      <c r="I18" s="793"/>
      <c r="J18" s="219">
        <f>+'3'!J18</f>
        <v>0</v>
      </c>
      <c r="K18" s="244"/>
      <c r="L18" s="244"/>
      <c r="M18" s="122">
        <f>+K18+'3'!M18+L18</f>
        <v>0</v>
      </c>
    </row>
    <row r="19" spans="1:14" ht="13.5" thickBot="1">
      <c r="A19" s="795"/>
      <c r="B19" s="220"/>
      <c r="C19" s="221"/>
      <c r="D19" s="222"/>
      <c r="E19" s="230"/>
      <c r="F19" s="240"/>
      <c r="G19" s="237"/>
      <c r="H19" s="238"/>
      <c r="I19" s="793"/>
      <c r="J19" s="219">
        <f>+'3'!J19</f>
        <v>0</v>
      </c>
      <c r="K19" s="244"/>
      <c r="L19" s="244"/>
      <c r="M19" s="122">
        <f>+K19+'3'!M19+L19</f>
        <v>0</v>
      </c>
    </row>
    <row r="20" spans="1:14" ht="13.5" thickBot="1">
      <c r="A20" s="795"/>
      <c r="B20" s="220"/>
      <c r="C20" s="221"/>
      <c r="D20" s="222"/>
      <c r="E20" s="230"/>
      <c r="F20" s="233"/>
      <c r="G20" s="237"/>
      <c r="H20" s="238"/>
      <c r="I20" s="793"/>
      <c r="J20" s="219">
        <f>+'3'!J20</f>
        <v>0</v>
      </c>
      <c r="K20" s="245"/>
      <c r="L20" s="245"/>
      <c r="M20" s="122">
        <f>+K20+'3'!M20+L20</f>
        <v>0</v>
      </c>
    </row>
    <row r="21" spans="1:14" ht="13.5" thickBot="1">
      <c r="A21" s="795"/>
      <c r="B21" s="220"/>
      <c r="C21" s="221"/>
      <c r="D21" s="222"/>
      <c r="E21" s="230"/>
      <c r="F21" s="236"/>
      <c r="G21" s="237"/>
      <c r="H21" s="238"/>
      <c r="I21" s="793"/>
      <c r="J21" s="219">
        <f>+'3'!J21</f>
        <v>0</v>
      </c>
      <c r="K21" s="244"/>
      <c r="L21" s="244"/>
      <c r="M21" s="122">
        <f>+K21+'3'!M21+L21</f>
        <v>0</v>
      </c>
    </row>
    <row r="22" spans="1:14" ht="13.5" thickBot="1">
      <c r="A22" s="795"/>
      <c r="B22" s="220"/>
      <c r="C22" s="221"/>
      <c r="D22" s="222"/>
      <c r="E22" s="230"/>
      <c r="F22" s="241"/>
      <c r="G22" s="237"/>
      <c r="H22" s="238"/>
      <c r="I22" s="794"/>
      <c r="J22" s="219">
        <f>+'3'!J22</f>
        <v>0</v>
      </c>
      <c r="K22" s="244"/>
      <c r="L22" s="244"/>
      <c r="M22" s="122">
        <f>+K22+'3'!M22+L22</f>
        <v>0</v>
      </c>
    </row>
    <row r="23" spans="1:14" ht="13.5" thickBot="1">
      <c r="A23" s="796"/>
      <c r="B23" s="170" t="s">
        <v>3</v>
      </c>
      <c r="C23" s="105">
        <f>SUM(C16:C22)</f>
        <v>15619</v>
      </c>
      <c r="D23" s="116">
        <f>SUM(D16:D22)</f>
        <v>215</v>
      </c>
      <c r="E23" s="117">
        <f>SUM(E18:E22)</f>
        <v>0</v>
      </c>
      <c r="F23" s="107">
        <f>SUM(F15:F22)</f>
        <v>17</v>
      </c>
      <c r="G23" s="164"/>
      <c r="H23" s="171"/>
      <c r="I23" s="174"/>
      <c r="J23" s="219">
        <f>+'3'!J23</f>
        <v>0</v>
      </c>
      <c r="K23" s="244"/>
      <c r="L23" s="244"/>
      <c r="M23" s="122">
        <f>+K23+'3'!M23+L23</f>
        <v>0</v>
      </c>
    </row>
    <row r="24" spans="1:14" ht="13.5" customHeight="1" thickBot="1">
      <c r="A24" s="789" t="s">
        <v>417</v>
      </c>
      <c r="B24" s="175"/>
      <c r="C24" s="118">
        <f>C23/($C$23+$D$23+$E$23)</f>
        <v>0.98642162435265879</v>
      </c>
      <c r="D24" s="119">
        <f>D23/($C$23+$D$23+$E$23)</f>
        <v>1.3578375647341165E-2</v>
      </c>
      <c r="E24" s="120">
        <f>E23/($C$23+$D$23+$E$23)</f>
        <v>0</v>
      </c>
      <c r="F24" s="233">
        <v>2</v>
      </c>
      <c r="G24" s="234" t="s">
        <v>13</v>
      </c>
      <c r="H24" s="235" t="s">
        <v>467</v>
      </c>
      <c r="I24" s="792" t="s">
        <v>465</v>
      </c>
      <c r="J24" s="219">
        <f>+'3'!J24</f>
        <v>0</v>
      </c>
      <c r="K24" s="244"/>
      <c r="L24" s="244"/>
      <c r="M24" s="122">
        <f>+K24+'3'!M24+L24</f>
        <v>0</v>
      </c>
    </row>
    <row r="25" spans="1:14" ht="13.5" thickBot="1">
      <c r="A25" s="797"/>
      <c r="B25" s="220" t="s">
        <v>479</v>
      </c>
      <c r="C25" s="231">
        <v>16875</v>
      </c>
      <c r="D25" s="222"/>
      <c r="E25" s="230"/>
      <c r="F25" s="236">
        <v>12</v>
      </c>
      <c r="G25" s="577" t="s">
        <v>13</v>
      </c>
      <c r="H25" s="235" t="s">
        <v>489</v>
      </c>
      <c r="I25" s="793"/>
      <c r="J25" s="219">
        <f>+'3'!J25</f>
        <v>0</v>
      </c>
      <c r="K25" s="244"/>
      <c r="L25" s="244"/>
      <c r="M25" s="122">
        <f>+K25+'3'!M25+L25</f>
        <v>0</v>
      </c>
    </row>
    <row r="26" spans="1:14" ht="13.5" thickBot="1">
      <c r="A26" s="797"/>
      <c r="B26" s="220"/>
      <c r="C26" s="231"/>
      <c r="D26" s="222"/>
      <c r="E26" s="232"/>
      <c r="F26" s="233">
        <v>6</v>
      </c>
      <c r="G26" s="577" t="s">
        <v>13</v>
      </c>
      <c r="H26" s="238" t="s">
        <v>226</v>
      </c>
      <c r="I26" s="793"/>
      <c r="J26" s="219">
        <f>+'3'!J26</f>
        <v>0</v>
      </c>
      <c r="K26" s="244"/>
      <c r="L26" s="244"/>
      <c r="M26" s="122">
        <f>+K26+'3'!M26+L26</f>
        <v>0</v>
      </c>
    </row>
    <row r="27" spans="1:14" ht="13.5" thickBot="1">
      <c r="A27" s="797"/>
      <c r="B27" s="220"/>
      <c r="C27" s="221"/>
      <c r="D27" s="222"/>
      <c r="E27" s="230"/>
      <c r="F27" s="233"/>
      <c r="G27" s="577"/>
      <c r="H27" s="238" t="s">
        <v>463</v>
      </c>
      <c r="I27" s="793"/>
      <c r="J27" s="219">
        <f>+'3'!J27</f>
        <v>0</v>
      </c>
      <c r="K27" s="244"/>
      <c r="L27" s="244"/>
      <c r="M27" s="122">
        <f>+K27+'3'!M27+L27</f>
        <v>0</v>
      </c>
    </row>
    <row r="28" spans="1:14" ht="13.5" thickBot="1">
      <c r="A28" s="797"/>
      <c r="B28" s="220"/>
      <c r="C28" s="221"/>
      <c r="D28" s="222"/>
      <c r="E28" s="230"/>
      <c r="F28" s="236"/>
      <c r="G28" s="237"/>
      <c r="H28" s="238"/>
      <c r="I28" s="793"/>
      <c r="J28" s="219">
        <f>+'3'!J28</f>
        <v>0</v>
      </c>
      <c r="K28" s="244"/>
      <c r="L28" s="244"/>
      <c r="M28" s="122">
        <f>+K28+'3'!M28+L28</f>
        <v>0</v>
      </c>
    </row>
    <row r="29" spans="1:14" ht="13.5" thickBot="1">
      <c r="A29" s="797"/>
      <c r="B29" s="220"/>
      <c r="C29" s="221"/>
      <c r="D29" s="222"/>
      <c r="E29" s="230"/>
      <c r="F29" s="241"/>
      <c r="G29" s="237"/>
      <c r="H29" s="238"/>
      <c r="I29" s="793"/>
      <c r="J29" s="219">
        <f>+'3'!J29</f>
        <v>0</v>
      </c>
      <c r="K29" s="244"/>
      <c r="L29" s="244"/>
      <c r="M29" s="122">
        <f>+K29+'3'!M29+L29</f>
        <v>0</v>
      </c>
    </row>
    <row r="30" spans="1:14" ht="13.5" thickBot="1">
      <c r="A30" s="797"/>
      <c r="B30" s="220"/>
      <c r="C30" s="231"/>
      <c r="D30" s="222"/>
      <c r="E30" s="230"/>
      <c r="F30" s="241"/>
      <c r="G30" s="237"/>
      <c r="H30" s="238"/>
      <c r="I30" s="793"/>
      <c r="J30" s="219">
        <f>+'3'!J30</f>
        <v>0</v>
      </c>
      <c r="K30" s="244"/>
      <c r="L30" s="244"/>
      <c r="M30" s="122">
        <f>+K30+'3'!M30+L30</f>
        <v>0</v>
      </c>
      <c r="N30" s="160"/>
    </row>
    <row r="31" spans="1:14" ht="13.5" thickBot="1">
      <c r="A31" s="797"/>
      <c r="B31" s="220"/>
      <c r="C31" s="231"/>
      <c r="D31" s="222"/>
      <c r="E31" s="230"/>
      <c r="F31" s="241"/>
      <c r="G31" s="242"/>
      <c r="H31" s="239"/>
      <c r="I31" s="794"/>
      <c r="J31" s="219">
        <f>+'3'!J31</f>
        <v>0</v>
      </c>
      <c r="K31" s="244"/>
      <c r="L31" s="244"/>
      <c r="M31" s="122">
        <f>+K31+'3'!M31+L31</f>
        <v>0</v>
      </c>
    </row>
    <row r="32" spans="1:14" ht="13.5" thickBot="1">
      <c r="A32" s="798"/>
      <c r="B32" s="170" t="s">
        <v>3</v>
      </c>
      <c r="C32" s="104">
        <f>SUM(C25:C31)</f>
        <v>16875</v>
      </c>
      <c r="D32" s="105">
        <f>SUM(D25:D31)</f>
        <v>0</v>
      </c>
      <c r="E32" s="106">
        <f>SUM(E25:E31)</f>
        <v>0</v>
      </c>
      <c r="F32" s="107">
        <f>SUM(F24:F31)</f>
        <v>20</v>
      </c>
      <c r="G32" s="176"/>
      <c r="H32" s="177"/>
      <c r="I32" s="174"/>
      <c r="J32" s="219">
        <f>+'3'!J32</f>
        <v>0</v>
      </c>
      <c r="K32" s="246"/>
      <c r="L32" s="248"/>
      <c r="M32" s="122">
        <f>+K32+'3'!M32+L32</f>
        <v>0</v>
      </c>
    </row>
    <row r="33" spans="1:14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85" t="s">
        <v>60</v>
      </c>
      <c r="B34" s="786"/>
      <c r="C34" s="112">
        <f>C14+C23+C32</f>
        <v>46571</v>
      </c>
      <c r="D34" s="112">
        <f>D14+D23+D32</f>
        <v>215</v>
      </c>
      <c r="E34" s="112">
        <f>E14+E23+E32</f>
        <v>0</v>
      </c>
      <c r="F34" s="113">
        <f>F14+F23+F32</f>
        <v>77</v>
      </c>
      <c r="H34" s="183"/>
      <c r="I34" s="183"/>
      <c r="J34" s="128" t="s">
        <v>29</v>
      </c>
      <c r="K34" s="129">
        <f>SUM(K7:K32)</f>
        <v>46571</v>
      </c>
      <c r="L34" s="217">
        <f>SUM(L7:L32)</f>
        <v>0</v>
      </c>
      <c r="M34" s="125">
        <f>SUM(M7:M32)</f>
        <v>220376</v>
      </c>
      <c r="N34" s="160"/>
    </row>
    <row r="35" spans="1:14" ht="13.5" thickBot="1">
      <c r="A35" s="184"/>
      <c r="B35" s="185"/>
      <c r="C35" s="109">
        <f>C34/($C$34+$D$34+$E$34)</f>
        <v>0.99540460821613308</v>
      </c>
      <c r="D35" s="109">
        <f>D34/($C$34+$D$34+$E$34)</f>
        <v>4.5953917838669686E-3</v>
      </c>
      <c r="E35" s="114">
        <f>E34/($C$34+$D$34+$E$34)</f>
        <v>0</v>
      </c>
      <c r="K35" s="160"/>
      <c r="L35" s="776" t="s">
        <v>186</v>
      </c>
      <c r="M35" s="776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787" t="s">
        <v>61</v>
      </c>
      <c r="B37" s="788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(15.5*1440)/1440*G42*3.4*1440/1000000</f>
        <v>54.168854399999994</v>
      </c>
      <c r="J37" s="130">
        <f>+I37+'3'!J37</f>
        <v>265.97576657812499</v>
      </c>
      <c r="K37" s="131" t="s">
        <v>66</v>
      </c>
      <c r="L37" s="433"/>
      <c r="M37" s="434"/>
    </row>
    <row r="38" spans="1:14" ht="17.45" customHeight="1">
      <c r="A38" s="781" t="s">
        <v>13</v>
      </c>
      <c r="B38" s="782"/>
      <c r="C38" s="169">
        <f>SUMIF($G$7:$G$31,"Process",$F$7:$F$31)</f>
        <v>77</v>
      </c>
      <c r="D38" s="123">
        <f>+C38+'3'!D38</f>
        <v>229</v>
      </c>
      <c r="E38" s="148">
        <f t="shared" ref="E38:E51" si="0">D38/60</f>
        <v>3.8166666666666669</v>
      </c>
      <c r="F38" s="375">
        <v>830</v>
      </c>
      <c r="G38" s="375">
        <f t="shared" ref="G38:G40" si="1">+F38-F38*0.14</f>
        <v>713.8</v>
      </c>
      <c r="H38" s="192" t="s">
        <v>67</v>
      </c>
      <c r="I38" s="554">
        <f>14.075+16.57+16.52</f>
        <v>47.164999999999999</v>
      </c>
      <c r="J38" s="132">
        <f>+I38+'3'!J38</f>
        <v>230.43299999999999</v>
      </c>
      <c r="K38" s="133" t="s">
        <v>66</v>
      </c>
      <c r="L38" s="435"/>
      <c r="M38" s="436"/>
    </row>
    <row r="39" spans="1:14" ht="17.45" customHeight="1">
      <c r="A39" s="777" t="s">
        <v>14</v>
      </c>
      <c r="B39" s="778"/>
      <c r="C39" s="169">
        <f>SUMIF($G$7:$G$31,"Cleaning",$F$7:$F$31)</f>
        <v>0</v>
      </c>
      <c r="D39" s="123">
        <f>+C39+'3'!D39</f>
        <v>0</v>
      </c>
      <c r="E39" s="148">
        <f t="shared" si="0"/>
        <v>0</v>
      </c>
      <c r="F39" s="375">
        <v>830</v>
      </c>
      <c r="G39" s="375">
        <f t="shared" si="1"/>
        <v>713.8</v>
      </c>
      <c r="H39" s="192" t="s">
        <v>68</v>
      </c>
      <c r="I39" s="147"/>
      <c r="J39" s="134">
        <f>J37/G4</f>
        <v>66.493941644531247</v>
      </c>
      <c r="K39" s="135" t="s">
        <v>66</v>
      </c>
      <c r="L39" s="435"/>
      <c r="M39" s="436"/>
    </row>
    <row r="40" spans="1:14" ht="17.45" customHeight="1">
      <c r="A40" s="777" t="s">
        <v>69</v>
      </c>
      <c r="B40" s="778"/>
      <c r="C40" s="169">
        <f>SUMIF($G$7:$G$31,"Mechanical",$F$7:$F$31)</f>
        <v>0</v>
      </c>
      <c r="D40" s="123">
        <f>+C40+'3'!D40</f>
        <v>0</v>
      </c>
      <c r="E40" s="148">
        <f t="shared" si="0"/>
        <v>0</v>
      </c>
      <c r="F40" s="375">
        <v>830</v>
      </c>
      <c r="G40" s="375">
        <f t="shared" si="1"/>
        <v>713.8</v>
      </c>
      <c r="H40" s="192" t="s">
        <v>70</v>
      </c>
      <c r="I40" s="123">
        <f>(K34+L34)/1000</f>
        <v>46.570999999999998</v>
      </c>
      <c r="J40" s="136">
        <f>+I40+'3'!J40</f>
        <v>220.376</v>
      </c>
      <c r="K40" s="135" t="s">
        <v>66</v>
      </c>
      <c r="L40" s="435"/>
      <c r="M40" s="436"/>
    </row>
    <row r="41" spans="1:14" ht="17.45" customHeight="1">
      <c r="A41" s="777" t="s">
        <v>71</v>
      </c>
      <c r="B41" s="778"/>
      <c r="C41" s="169">
        <f>SUMIF($G$7:$G$31,"Electrical",$F$7:$F$31)</f>
        <v>0</v>
      </c>
      <c r="D41" s="123">
        <f>+C41+'3'!D41</f>
        <v>0</v>
      </c>
      <c r="E41" s="148">
        <f t="shared" si="0"/>
        <v>0</v>
      </c>
      <c r="F41" s="375"/>
      <c r="G41" s="375"/>
      <c r="H41" s="192" t="s">
        <v>72</v>
      </c>
      <c r="I41" s="147"/>
      <c r="J41" s="134">
        <f>J40/G4</f>
        <v>55.094000000000001</v>
      </c>
      <c r="K41" s="135" t="s">
        <v>66</v>
      </c>
      <c r="L41" s="435"/>
      <c r="M41" s="436"/>
    </row>
    <row r="42" spans="1:14" ht="17.45" customHeight="1">
      <c r="A42" s="777" t="s">
        <v>17</v>
      </c>
      <c r="B42" s="778"/>
      <c r="C42" s="169">
        <f>SUMIF($G$7:$G$31,"Instrument",$F$7:$F$31)</f>
        <v>0</v>
      </c>
      <c r="D42" s="123">
        <f>+C42+'3'!D42</f>
        <v>0</v>
      </c>
      <c r="E42" s="148">
        <f t="shared" si="0"/>
        <v>0</v>
      </c>
      <c r="F42" s="375">
        <f>+(F38*480+F39*480+F40*480)/1440</f>
        <v>830</v>
      </c>
      <c r="G42" s="375">
        <f>+(G38*480+G39*480+G40*480)/1440</f>
        <v>713.8</v>
      </c>
      <c r="H42" s="192" t="s">
        <v>73</v>
      </c>
      <c r="I42" s="251" t="s">
        <v>465</v>
      </c>
      <c r="J42" s="137"/>
      <c r="K42" s="135" t="s">
        <v>74</v>
      </c>
      <c r="L42" s="435"/>
      <c r="M42" s="436"/>
    </row>
    <row r="43" spans="1:14" ht="17.45" customHeight="1">
      <c r="A43" s="777" t="s">
        <v>201</v>
      </c>
      <c r="B43" s="778"/>
      <c r="C43" s="169">
        <f>SUMIF($G$7:$G$31,"Change Grade",$F$7:$F$31)</f>
        <v>0</v>
      </c>
      <c r="D43" s="123">
        <f>+C43+'3'!D43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+Report1!AH12</f>
        <v>110.163</v>
      </c>
      <c r="J43" s="138">
        <f>+I43+'3'!J43</f>
        <v>464.49200000000002</v>
      </c>
      <c r="K43" s="135" t="s">
        <v>66</v>
      </c>
      <c r="L43" s="437">
        <f>+Report1!AN12</f>
        <v>16.600000000000001</v>
      </c>
      <c r="M43" s="438">
        <f>+L43+'3'!M43</f>
        <v>64.2</v>
      </c>
    </row>
    <row r="44" spans="1:14" ht="17.45" customHeight="1">
      <c r="A44" s="777" t="s">
        <v>18</v>
      </c>
      <c r="B44" s="778"/>
      <c r="C44" s="169">
        <f>SUMIF($G$7:$G$31,"PLN",$F$7:$F$31)</f>
        <v>0</v>
      </c>
      <c r="D44" s="123">
        <f>+C44+'3'!D44</f>
        <v>0</v>
      </c>
      <c r="E44" s="148">
        <f t="shared" si="0"/>
        <v>0</v>
      </c>
      <c r="F44" s="375"/>
      <c r="G44" s="376"/>
      <c r="H44" s="193" t="s">
        <v>77</v>
      </c>
      <c r="I44" s="123">
        <f>I43/I38</f>
        <v>2.3356938407717589</v>
      </c>
      <c r="J44" s="139">
        <f>J43/J38</f>
        <v>2.0157355934262888</v>
      </c>
      <c r="K44" s="135" t="s">
        <v>66</v>
      </c>
      <c r="L44" s="439">
        <f>+L43/I38</f>
        <v>0.35195589950174921</v>
      </c>
      <c r="M44" s="440">
        <f>+M43/J38</f>
        <v>0.27860592883831747</v>
      </c>
    </row>
    <row r="45" spans="1:14" ht="17.45" customHeight="1">
      <c r="A45" s="777" t="s">
        <v>19</v>
      </c>
      <c r="B45" s="778"/>
      <c r="C45" s="169">
        <f>SUMIF($G$7:$G$31,"Boiler",$F$7:$F$31)</f>
        <v>0</v>
      </c>
      <c r="D45" s="123">
        <f>+C45+'3'!D45</f>
        <v>0</v>
      </c>
      <c r="E45" s="148">
        <f t="shared" si="0"/>
        <v>0</v>
      </c>
      <c r="F45" s="375"/>
      <c r="G45" s="378"/>
      <c r="H45" s="193" t="s">
        <v>78</v>
      </c>
      <c r="I45" s="123">
        <f>I43/I40</f>
        <v>2.365484958450538</v>
      </c>
      <c r="J45" s="139">
        <f>J43/J40</f>
        <v>2.1077249791265835</v>
      </c>
      <c r="K45" s="135" t="s">
        <v>66</v>
      </c>
      <c r="L45" s="439">
        <f>+L43/I40</f>
        <v>0.35644499796010398</v>
      </c>
      <c r="M45" s="440">
        <f>+M43/J40</f>
        <v>0.2913202889606854</v>
      </c>
    </row>
    <row r="46" spans="1:14" ht="17.45" customHeight="1">
      <c r="A46" s="777" t="s">
        <v>79</v>
      </c>
      <c r="B46" s="778"/>
      <c r="C46" s="169">
        <f>SUMIF($G$7:$G$31,"Gas",$F$7:$F$31)</f>
        <v>0</v>
      </c>
      <c r="D46" s="123">
        <f>+C46+'3'!D46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+SUMIF(Listrik!AC11,"&gt;0")</f>
        <v>42990.479999999836</v>
      </c>
      <c r="J46" s="140">
        <f>+I46+'3'!J46</f>
        <v>142934.97999999879</v>
      </c>
      <c r="K46" s="135" t="s">
        <v>81</v>
      </c>
      <c r="L46" s="439">
        <f>+Listrik!AF11</f>
        <v>24030</v>
      </c>
      <c r="M46" s="441">
        <f>+L46+'3'!M46</f>
        <v>106599</v>
      </c>
    </row>
    <row r="47" spans="1:14" ht="17.45" customHeight="1">
      <c r="A47" s="777" t="s">
        <v>82</v>
      </c>
      <c r="B47" s="778"/>
      <c r="C47" s="169">
        <f>SUMIF($G$7:$G$31,"Gas",$F$7:$F$31)</f>
        <v>0</v>
      </c>
      <c r="D47" s="123">
        <f>+C47+'3'!D47</f>
        <v>0</v>
      </c>
      <c r="E47" s="148">
        <f t="shared" si="0"/>
        <v>0</v>
      </c>
      <c r="F47" s="375"/>
      <c r="G47" s="376"/>
      <c r="H47" s="193" t="s">
        <v>83</v>
      </c>
      <c r="I47" s="123">
        <f>I46/I38</f>
        <v>911.4911480971025</v>
      </c>
      <c r="J47" s="140">
        <f>J46/J38</f>
        <v>620.28867393124597</v>
      </c>
      <c r="K47" s="135" t="s">
        <v>25</v>
      </c>
      <c r="L47" s="435">
        <f>+L46/I38</f>
        <v>509.48796777271281</v>
      </c>
      <c r="M47" s="440">
        <f>+M46/J38</f>
        <v>462.60301258934271</v>
      </c>
    </row>
    <row r="48" spans="1:14" ht="17.45" customHeight="1">
      <c r="A48" s="777" t="s">
        <v>15</v>
      </c>
      <c r="B48" s="778"/>
      <c r="C48" s="169">
        <f>SUMIF($G$7:$G$31,"Start Up",$F$7:$F$31)</f>
        <v>0</v>
      </c>
      <c r="D48" s="123">
        <f>+C48+'3'!D48</f>
        <v>0</v>
      </c>
      <c r="E48" s="148">
        <f t="shared" si="0"/>
        <v>0</v>
      </c>
      <c r="F48" s="375"/>
      <c r="G48" s="376"/>
      <c r="H48" s="193" t="s">
        <v>84</v>
      </c>
      <c r="I48" s="123">
        <f>I46/I40</f>
        <v>923.11696119902592</v>
      </c>
      <c r="J48" s="140">
        <f>J46/J40</f>
        <v>648.59594511198486</v>
      </c>
      <c r="K48" s="135" t="s">
        <v>25</v>
      </c>
      <c r="L48" s="439">
        <f>+L46/I38</f>
        <v>509.48796777271281</v>
      </c>
      <c r="M48" s="440">
        <f>+M46/J40</f>
        <v>483.71419755327258</v>
      </c>
    </row>
    <row r="49" spans="1:13" ht="17.45" customHeight="1">
      <c r="A49" s="777" t="s">
        <v>21</v>
      </c>
      <c r="B49" s="778"/>
      <c r="C49" s="169">
        <f>SUMIF($G$7:$G$31,"Others",$F$7:$F$31)</f>
        <v>0</v>
      </c>
      <c r="D49" s="123">
        <f>+C49+'3'!D49</f>
        <v>205</v>
      </c>
      <c r="E49" s="148">
        <f t="shared" si="0"/>
        <v>3.4166666666666665</v>
      </c>
      <c r="F49" s="190"/>
      <c r="H49" s="193" t="s">
        <v>170</v>
      </c>
      <c r="I49" s="123">
        <f>+Report1!AB12</f>
        <v>0</v>
      </c>
      <c r="J49" s="140">
        <f>+I49+'3'!J49</f>
        <v>0</v>
      </c>
      <c r="K49" s="135" t="s">
        <v>86</v>
      </c>
      <c r="L49" s="435"/>
      <c r="M49" s="436"/>
    </row>
    <row r="50" spans="1:13" ht="17.45" customHeight="1">
      <c r="A50" s="777" t="s">
        <v>20</v>
      </c>
      <c r="B50" s="778"/>
      <c r="C50" s="169">
        <f>SUMIF($G$7:$G$31,"Steam",$F$7:$F$31)</f>
        <v>0</v>
      </c>
      <c r="D50" s="123">
        <f>+C50+'3'!D50</f>
        <v>0</v>
      </c>
      <c r="E50" s="148">
        <f t="shared" si="0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5"/>
      <c r="M50" s="436"/>
    </row>
    <row r="51" spans="1:13" ht="17.45" customHeight="1" thickBot="1">
      <c r="A51" s="779" t="s">
        <v>88</v>
      </c>
      <c r="B51" s="780"/>
      <c r="C51" s="169">
        <f>SUMIF($G$7:$G$31,"Planned shut",$F$7:$F$31)</f>
        <v>0</v>
      </c>
      <c r="D51" s="123">
        <f>+C51+'3'!D51</f>
        <v>0</v>
      </c>
      <c r="E51" s="148">
        <f t="shared" si="0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5"/>
      <c r="M51" s="436"/>
    </row>
    <row r="52" spans="1:13" ht="13.5" thickBot="1">
      <c r="A52" s="781" t="s">
        <v>29</v>
      </c>
      <c r="B52" s="782"/>
      <c r="C52" s="149">
        <f>SUM(C38:C51)</f>
        <v>77</v>
      </c>
      <c r="D52" s="149">
        <f>SUM(D38:D51)</f>
        <v>434</v>
      </c>
      <c r="E52" s="150">
        <f>SUM(E38:E51)</f>
        <v>7.2333333333333334</v>
      </c>
      <c r="F52" s="190"/>
      <c r="H52" s="196"/>
      <c r="I52" s="197"/>
      <c r="J52" s="143"/>
      <c r="K52" s="144"/>
      <c r="L52" s="442"/>
      <c r="M52" s="443"/>
    </row>
    <row r="53" spans="1:13" ht="13.5" thickBot="1">
      <c r="A53" s="783"/>
      <c r="B53" s="784"/>
      <c r="C53" s="151">
        <f>C52/(24*60)</f>
        <v>5.347222222222222E-2</v>
      </c>
      <c r="D53" s="151">
        <f>D52/(24*60*G4)</f>
        <v>7.5347222222222218E-2</v>
      </c>
      <c r="E53" s="152">
        <f>E52/(G4*24)</f>
        <v>7.5347222222222218E-2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+D34+'3'!J56</f>
        <v>2115</v>
      </c>
      <c r="K56" s="206">
        <f>J56/(J40+J56/1000)/1000</f>
        <v>9.5060024899883584E-3</v>
      </c>
    </row>
    <row r="57" spans="1:13">
      <c r="A57" s="181"/>
      <c r="I57" s="204" t="s">
        <v>92</v>
      </c>
      <c r="J57" s="205">
        <f>+E34+'3'!J57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2:B52"/>
    <mergeCell ref="A53:B53"/>
    <mergeCell ref="A42:B42"/>
    <mergeCell ref="A43:B43"/>
    <mergeCell ref="A44:B44"/>
    <mergeCell ref="A45:B45"/>
    <mergeCell ref="A46:B46"/>
    <mergeCell ref="A47:B47"/>
    <mergeCell ref="L35:M35"/>
    <mergeCell ref="A48:B48"/>
    <mergeCell ref="A49:B49"/>
    <mergeCell ref="A50:B50"/>
    <mergeCell ref="A51:B51"/>
    <mergeCell ref="A41:B41"/>
  </mergeCells>
  <phoneticPr fontId="30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R61"/>
  <sheetViews>
    <sheetView view="pageBreakPreview" topLeftCell="A10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710937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0.140625" style="154" bestFit="1" customWidth="1"/>
    <col min="11" max="11" width="13.7109375" style="154" bestFit="1" customWidth="1"/>
    <col min="12" max="12" width="8.28515625" style="154" customWidth="1"/>
    <col min="13" max="13" width="14.5703125" style="154" bestFit="1" customWidth="1"/>
    <col min="14" max="16384" width="9.140625" style="154"/>
  </cols>
  <sheetData>
    <row r="1" spans="1:18" ht="15.75">
      <c r="A1" s="153"/>
    </row>
    <row r="2" spans="1:18" ht="15.75">
      <c r="A2" s="153" t="s">
        <v>175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3</v>
      </c>
      <c r="H4" s="159" t="str">
        <f>+'1'!H4</f>
        <v>.06.24</v>
      </c>
    </row>
    <row r="5" spans="1:18" ht="13.5" thickBot="1">
      <c r="C5" s="160"/>
      <c r="D5" s="160"/>
    </row>
    <row r="6" spans="1:18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343+343+331</f>
        <v>1017</v>
      </c>
    </row>
    <row r="7" spans="1:18" ht="13.5" customHeight="1" thickBot="1">
      <c r="A7" s="789" t="s">
        <v>418</v>
      </c>
      <c r="B7" s="220" t="s">
        <v>450</v>
      </c>
      <c r="C7" s="221">
        <v>7121</v>
      </c>
      <c r="D7" s="222"/>
      <c r="E7" s="223"/>
      <c r="F7" s="233"/>
      <c r="G7" s="234" t="s">
        <v>13</v>
      </c>
      <c r="H7" s="235" t="s">
        <v>397</v>
      </c>
      <c r="I7" s="792" t="s">
        <v>464</v>
      </c>
      <c r="J7" s="219" t="str">
        <f>+'2'!J7</f>
        <v>TW 35,5 RC HW</v>
      </c>
      <c r="K7" s="243"/>
      <c r="L7" s="247"/>
      <c r="M7" s="122">
        <f>+K7+'2'!M7+L7</f>
        <v>65500</v>
      </c>
    </row>
    <row r="8" spans="1:18" ht="13.5" thickBot="1">
      <c r="A8" s="790"/>
      <c r="B8" s="220" t="s">
        <v>478</v>
      </c>
      <c r="C8" s="221">
        <f>97+986</f>
        <v>1083</v>
      </c>
      <c r="D8" s="222"/>
      <c r="E8" s="224"/>
      <c r="F8" s="236">
        <v>5</v>
      </c>
      <c r="G8" s="577" t="s">
        <v>13</v>
      </c>
      <c r="H8" s="235" t="s">
        <v>419</v>
      </c>
      <c r="I8" s="793"/>
      <c r="J8" s="219" t="str">
        <f>+'2'!J8</f>
        <v>TW 34 RC HW</v>
      </c>
      <c r="K8" s="244"/>
      <c r="L8" s="244"/>
      <c r="M8" s="122">
        <f>+K8+'2'!M8+L8</f>
        <v>23452</v>
      </c>
      <c r="N8" s="154">
        <v>520</v>
      </c>
      <c r="O8" s="154">
        <f>+N8-N8*0.12</f>
        <v>457.6</v>
      </c>
      <c r="P8" s="154">
        <f>60+55</f>
        <v>115</v>
      </c>
      <c r="Q8" s="154">
        <f>+N8*P8</f>
        <v>59800</v>
      </c>
      <c r="R8" s="154">
        <f>+O8*P8</f>
        <v>52624</v>
      </c>
    </row>
    <row r="9" spans="1:18" ht="13.5" thickBot="1">
      <c r="A9" s="790"/>
      <c r="B9" s="220"/>
      <c r="C9" s="221"/>
      <c r="D9" s="222"/>
      <c r="E9" s="225"/>
      <c r="F9" s="233">
        <v>5</v>
      </c>
      <c r="G9" s="577" t="s">
        <v>13</v>
      </c>
      <c r="H9" s="238" t="s">
        <v>226</v>
      </c>
      <c r="I9" s="793"/>
      <c r="J9" s="219" t="str">
        <f>+'2'!J9</f>
        <v>KTW 17 RC HW</v>
      </c>
      <c r="K9" s="244"/>
      <c r="L9" s="244"/>
      <c r="M9" s="122">
        <f>+K9+'2'!M9+L9</f>
        <v>17635</v>
      </c>
      <c r="N9" s="154">
        <v>830</v>
      </c>
      <c r="O9" s="154">
        <f>+N9-N9*0.14</f>
        <v>713.8</v>
      </c>
      <c r="P9" s="154">
        <f>480-P8</f>
        <v>365</v>
      </c>
      <c r="Q9" s="154">
        <f>+N9*P9</f>
        <v>302950</v>
      </c>
      <c r="R9" s="154">
        <f>+O9*P9</f>
        <v>260536.99999999997</v>
      </c>
    </row>
    <row r="10" spans="1:18" ht="13.5" thickBot="1">
      <c r="A10" s="790"/>
      <c r="B10" s="220"/>
      <c r="C10" s="221"/>
      <c r="D10" s="222"/>
      <c r="E10" s="224"/>
      <c r="F10" s="233"/>
      <c r="G10" s="577"/>
      <c r="H10" s="238" t="s">
        <v>442</v>
      </c>
      <c r="I10" s="793"/>
      <c r="J10" s="219" t="str">
        <f>+'2'!J10</f>
        <v>TW 31,5 RC HW</v>
      </c>
      <c r="K10" s="244">
        <f>+C7</f>
        <v>7121</v>
      </c>
      <c r="L10" s="244"/>
      <c r="M10" s="122">
        <f>+K10+'2'!M10+L10</f>
        <v>33149</v>
      </c>
      <c r="P10" s="154">
        <f>+P8+P9</f>
        <v>480</v>
      </c>
      <c r="Q10" s="154">
        <f t="shared" ref="Q10:R10" si="0">+Q8+Q9</f>
        <v>362750</v>
      </c>
      <c r="R10" s="154">
        <f t="shared" si="0"/>
        <v>313161</v>
      </c>
    </row>
    <row r="11" spans="1:18" ht="13.5" thickBot="1">
      <c r="A11" s="790"/>
      <c r="B11" s="220"/>
      <c r="C11" s="221"/>
      <c r="D11" s="222"/>
      <c r="E11" s="224"/>
      <c r="F11" s="233">
        <v>13</v>
      </c>
      <c r="G11" s="237" t="s">
        <v>13</v>
      </c>
      <c r="H11" s="238" t="s">
        <v>457</v>
      </c>
      <c r="I11" s="793"/>
      <c r="J11" s="219" t="s">
        <v>478</v>
      </c>
      <c r="K11" s="244">
        <f>+C8+C16</f>
        <v>18436</v>
      </c>
      <c r="L11" s="244"/>
      <c r="M11" s="122">
        <f>+K11+'2'!M11+L11</f>
        <v>18436</v>
      </c>
      <c r="Q11" s="154">
        <f>+Q10/P10</f>
        <v>755.72916666666663</v>
      </c>
      <c r="R11" s="154">
        <f>+R10/P10</f>
        <v>652.41875000000005</v>
      </c>
    </row>
    <row r="12" spans="1:18" ht="13.5" thickBot="1">
      <c r="A12" s="790"/>
      <c r="B12" s="220"/>
      <c r="C12" s="221"/>
      <c r="D12" s="222"/>
      <c r="E12" s="224"/>
      <c r="F12" s="233"/>
      <c r="G12" s="237"/>
      <c r="H12" s="238" t="s">
        <v>458</v>
      </c>
      <c r="I12" s="793"/>
      <c r="J12" s="219" t="s">
        <v>479</v>
      </c>
      <c r="K12" s="244">
        <f>+C17+C25</f>
        <v>15633</v>
      </c>
      <c r="L12" s="244"/>
      <c r="M12" s="122">
        <f>+K12+'2'!M12+L12</f>
        <v>15633</v>
      </c>
    </row>
    <row r="13" spans="1:18" ht="64.5" thickBot="1">
      <c r="A13" s="790"/>
      <c r="B13" s="220"/>
      <c r="C13" s="221"/>
      <c r="D13" s="221"/>
      <c r="E13" s="224" t="s">
        <v>459</v>
      </c>
      <c r="F13" s="233">
        <f>5+180+20</f>
        <v>205</v>
      </c>
      <c r="G13" s="237" t="s">
        <v>21</v>
      </c>
      <c r="H13" s="238" t="s">
        <v>460</v>
      </c>
      <c r="I13" s="794"/>
      <c r="J13" s="219">
        <f>+'2'!J13</f>
        <v>0</v>
      </c>
      <c r="K13" s="244"/>
      <c r="L13" s="244"/>
      <c r="M13" s="122">
        <f>+K13+'2'!M13+L13</f>
        <v>0</v>
      </c>
    </row>
    <row r="14" spans="1:18" ht="13.5" thickBot="1">
      <c r="A14" s="791"/>
      <c r="B14" s="170" t="s">
        <v>3</v>
      </c>
      <c r="C14" s="104">
        <f>SUM(C7:C13)</f>
        <v>8204</v>
      </c>
      <c r="D14" s="116">
        <f>SUM(D7:D13)</f>
        <v>0</v>
      </c>
      <c r="E14" s="117">
        <f>SUM(E5:E13)</f>
        <v>0</v>
      </c>
      <c r="F14" s="121">
        <f>SUM(F7:F13)</f>
        <v>228</v>
      </c>
      <c r="G14" s="164"/>
      <c r="H14" s="171"/>
      <c r="I14" s="172"/>
      <c r="J14" s="219">
        <f>+'2'!J14</f>
        <v>0</v>
      </c>
      <c r="K14" s="244"/>
      <c r="L14" s="244"/>
      <c r="M14" s="122">
        <f>+K14+'2'!M14+L14</f>
        <v>0</v>
      </c>
    </row>
    <row r="15" spans="1:18" ht="13.5" customHeight="1" thickBot="1">
      <c r="A15" s="789" t="s">
        <v>415</v>
      </c>
      <c r="B15" s="170"/>
      <c r="C15" s="118">
        <f>C14/($C$23+$D$23+$E$23)</f>
        <v>0.39887203422792689</v>
      </c>
      <c r="D15" s="119">
        <f>D14/($C$23+$D$23+$E$23)</f>
        <v>0</v>
      </c>
      <c r="E15" s="120">
        <f>E14/($C$23+$D$23+$E$23)</f>
        <v>0</v>
      </c>
      <c r="F15" s="233">
        <v>2</v>
      </c>
      <c r="G15" s="234" t="s">
        <v>13</v>
      </c>
      <c r="H15" s="235" t="s">
        <v>467</v>
      </c>
      <c r="I15" s="792" t="s">
        <v>465</v>
      </c>
      <c r="J15" s="219">
        <f>+'2'!J15</f>
        <v>0</v>
      </c>
      <c r="K15" s="244"/>
      <c r="L15" s="244"/>
      <c r="M15" s="122">
        <f>+K15+'2'!M15+L15</f>
        <v>0</v>
      </c>
    </row>
    <row r="16" spans="1:18" ht="13.5" thickBot="1">
      <c r="A16" s="795"/>
      <c r="B16" s="220" t="s">
        <v>478</v>
      </c>
      <c r="C16" s="227">
        <f>1672+15681</f>
        <v>17353</v>
      </c>
      <c r="D16" s="228">
        <v>300</v>
      </c>
      <c r="E16" s="229"/>
      <c r="F16" s="236">
        <v>6</v>
      </c>
      <c r="G16" s="577" t="s">
        <v>13</v>
      </c>
      <c r="H16" s="235" t="s">
        <v>419</v>
      </c>
      <c r="I16" s="793"/>
      <c r="J16" s="219">
        <f>+'2'!J16</f>
        <v>0</v>
      </c>
      <c r="K16" s="234"/>
      <c r="L16" s="234"/>
      <c r="M16" s="122">
        <f>+K16+'2'!M16+L16</f>
        <v>0</v>
      </c>
    </row>
    <row r="17" spans="1:18" ht="13.5" thickBot="1">
      <c r="A17" s="795"/>
      <c r="B17" s="220" t="s">
        <v>479</v>
      </c>
      <c r="C17" s="221">
        <f>1012+1703</f>
        <v>2715</v>
      </c>
      <c r="D17" s="222">
        <v>200</v>
      </c>
      <c r="E17" s="230"/>
      <c r="F17" s="233">
        <v>9</v>
      </c>
      <c r="G17" s="577" t="s">
        <v>13</v>
      </c>
      <c r="H17" s="238" t="s">
        <v>226</v>
      </c>
      <c r="I17" s="793"/>
      <c r="J17" s="219">
        <f>+'2'!J17</f>
        <v>0</v>
      </c>
      <c r="K17" s="234"/>
      <c r="L17" s="234"/>
      <c r="M17" s="122">
        <f>+K17+'2'!M17+L17</f>
        <v>0</v>
      </c>
      <c r="N17" s="154">
        <v>830</v>
      </c>
      <c r="O17" s="154">
        <f>+N17-N17*0.14</f>
        <v>713.8</v>
      </c>
      <c r="P17" s="154">
        <v>300</v>
      </c>
      <c r="Q17" s="154">
        <f>+N17*P17</f>
        <v>249000</v>
      </c>
      <c r="R17" s="154">
        <f>+O17*P17</f>
        <v>214140</v>
      </c>
    </row>
    <row r="18" spans="1:18" ht="13.5" thickBot="1">
      <c r="A18" s="795"/>
      <c r="B18" s="220"/>
      <c r="C18" s="221"/>
      <c r="D18" s="222"/>
      <c r="E18" s="230"/>
      <c r="F18" s="233"/>
      <c r="G18" s="577"/>
      <c r="H18" s="238" t="s">
        <v>462</v>
      </c>
      <c r="I18" s="793"/>
      <c r="J18" s="219">
        <f>+'2'!J18</f>
        <v>0</v>
      </c>
      <c r="K18" s="244"/>
      <c r="L18" s="244"/>
      <c r="M18" s="122">
        <f>+K18+'2'!M18+L18</f>
        <v>0</v>
      </c>
      <c r="N18" s="154">
        <v>830</v>
      </c>
      <c r="O18" s="154">
        <f>+N18-N18*0.14</f>
        <v>713.8</v>
      </c>
      <c r="P18" s="154">
        <v>180</v>
      </c>
      <c r="Q18" s="154">
        <f>+N18*P18</f>
        <v>149400</v>
      </c>
      <c r="R18" s="154">
        <f>+O18*P18</f>
        <v>128483.99999999999</v>
      </c>
    </row>
    <row r="19" spans="1:18" ht="13.5" thickBot="1">
      <c r="A19" s="795"/>
      <c r="B19" s="220"/>
      <c r="C19" s="221"/>
      <c r="D19" s="222"/>
      <c r="E19" s="230"/>
      <c r="F19" s="240"/>
      <c r="G19" s="237"/>
      <c r="H19" s="238" t="s">
        <v>461</v>
      </c>
      <c r="I19" s="793"/>
      <c r="J19" s="219">
        <f>+'2'!J19</f>
        <v>0</v>
      </c>
      <c r="K19" s="244"/>
      <c r="L19" s="244"/>
      <c r="M19" s="122">
        <f>+K19+'2'!M19+L19</f>
        <v>0</v>
      </c>
      <c r="P19" s="154">
        <f>+P17+P18</f>
        <v>480</v>
      </c>
      <c r="Q19" s="154">
        <f t="shared" ref="Q19" si="1">+Q17+Q18</f>
        <v>398400</v>
      </c>
      <c r="R19" s="154">
        <f t="shared" ref="R19" si="2">+R17+R18</f>
        <v>342624</v>
      </c>
    </row>
    <row r="20" spans="1:18" ht="13.5" thickBot="1">
      <c r="A20" s="795"/>
      <c r="B20" s="220"/>
      <c r="C20" s="221"/>
      <c r="D20" s="222"/>
      <c r="E20" s="230"/>
      <c r="F20" s="233"/>
      <c r="G20" s="237"/>
      <c r="H20" s="238"/>
      <c r="I20" s="793"/>
      <c r="J20" s="219">
        <f>+'2'!J20</f>
        <v>0</v>
      </c>
      <c r="K20" s="245"/>
      <c r="L20" s="245"/>
      <c r="M20" s="122">
        <f>+K20+'2'!M20+L20</f>
        <v>0</v>
      </c>
      <c r="Q20" s="154">
        <f>+Q19/P19</f>
        <v>830</v>
      </c>
      <c r="R20" s="154">
        <f>+R19/P19</f>
        <v>713.8</v>
      </c>
    </row>
    <row r="21" spans="1:18" ht="13.5" thickBot="1">
      <c r="A21" s="795"/>
      <c r="B21" s="220"/>
      <c r="C21" s="221"/>
      <c r="D21" s="222"/>
      <c r="E21" s="230"/>
      <c r="F21" s="236"/>
      <c r="G21" s="237"/>
      <c r="H21" s="238"/>
      <c r="I21" s="793"/>
      <c r="J21" s="219">
        <f>+'2'!J21</f>
        <v>0</v>
      </c>
      <c r="K21" s="244"/>
      <c r="L21" s="244"/>
      <c r="M21" s="122">
        <f>+K21+'2'!M21+L21</f>
        <v>0</v>
      </c>
    </row>
    <row r="22" spans="1:18" ht="13.5" thickBot="1">
      <c r="A22" s="795"/>
      <c r="B22" s="220"/>
      <c r="C22" s="221"/>
      <c r="D22" s="222"/>
      <c r="E22" s="230"/>
      <c r="F22" s="241"/>
      <c r="G22" s="237"/>
      <c r="H22" s="238"/>
      <c r="I22" s="794"/>
      <c r="J22" s="219">
        <f>+'2'!J22</f>
        <v>0</v>
      </c>
      <c r="K22" s="244"/>
      <c r="L22" s="244"/>
      <c r="M22" s="122">
        <f>+K22+'2'!M22+L22</f>
        <v>0</v>
      </c>
    </row>
    <row r="23" spans="1:18" ht="13.5" thickBot="1">
      <c r="A23" s="796"/>
      <c r="B23" s="170" t="s">
        <v>3</v>
      </c>
      <c r="C23" s="105">
        <f>SUM(C16:C22)</f>
        <v>20068</v>
      </c>
      <c r="D23" s="116">
        <f>SUM(D16:D22)</f>
        <v>500</v>
      </c>
      <c r="E23" s="117">
        <f>SUM(E18:E22)</f>
        <v>0</v>
      </c>
      <c r="F23" s="121">
        <f>SUM(F15:F22)</f>
        <v>17</v>
      </c>
      <c r="G23" s="164"/>
      <c r="H23" s="171"/>
      <c r="I23" s="174"/>
      <c r="J23" s="219">
        <f>+'2'!J23</f>
        <v>0</v>
      </c>
      <c r="K23" s="244"/>
      <c r="L23" s="244"/>
      <c r="M23" s="122">
        <f>+K23+'2'!M23+L23</f>
        <v>0</v>
      </c>
    </row>
    <row r="24" spans="1:18" ht="13.5" customHeight="1" thickBot="1">
      <c r="A24" s="789" t="s">
        <v>416</v>
      </c>
      <c r="B24" s="175"/>
      <c r="C24" s="118">
        <f>C23/($C$23+$D$23+$E$23)</f>
        <v>0.97569039284325165</v>
      </c>
      <c r="D24" s="119">
        <f>D23/($C$23+$D$23+$E$23)</f>
        <v>2.4309607156748347E-2</v>
      </c>
      <c r="E24" s="120">
        <f>E23/($C$23+$D$23+$E$23)</f>
        <v>0</v>
      </c>
      <c r="F24" s="233">
        <v>40</v>
      </c>
      <c r="G24" s="234" t="s">
        <v>13</v>
      </c>
      <c r="H24" s="235" t="s">
        <v>470</v>
      </c>
      <c r="I24" s="792" t="s">
        <v>465</v>
      </c>
      <c r="J24" s="219">
        <f>+'2'!J24</f>
        <v>0</v>
      </c>
      <c r="K24" s="244"/>
      <c r="L24" s="244"/>
      <c r="M24" s="122">
        <f>+K24+'2'!M24+L24</f>
        <v>0</v>
      </c>
    </row>
    <row r="25" spans="1:18" ht="13.5" thickBot="1">
      <c r="A25" s="797"/>
      <c r="B25" s="220" t="s">
        <v>479</v>
      </c>
      <c r="C25" s="231">
        <v>12918</v>
      </c>
      <c r="D25" s="222">
        <v>800</v>
      </c>
      <c r="E25" s="230"/>
      <c r="F25" s="236">
        <v>5</v>
      </c>
      <c r="G25" s="577" t="s">
        <v>13</v>
      </c>
      <c r="H25" s="235" t="s">
        <v>396</v>
      </c>
      <c r="I25" s="793"/>
      <c r="J25" s="219">
        <f>+'2'!J25</f>
        <v>0</v>
      </c>
      <c r="K25" s="244"/>
      <c r="L25" s="244"/>
      <c r="M25" s="122">
        <f>+K25+'2'!M25+L25</f>
        <v>0</v>
      </c>
    </row>
    <row r="26" spans="1:18" ht="13.5" thickBot="1">
      <c r="A26" s="797"/>
      <c r="B26" s="220"/>
      <c r="C26" s="231"/>
      <c r="D26" s="222"/>
      <c r="E26" s="232"/>
      <c r="F26" s="233">
        <v>5</v>
      </c>
      <c r="G26" s="577" t="s">
        <v>13</v>
      </c>
      <c r="H26" s="238" t="s">
        <v>226</v>
      </c>
      <c r="I26" s="793"/>
      <c r="J26" s="219">
        <f>+'2'!J26</f>
        <v>0</v>
      </c>
      <c r="K26" s="244"/>
      <c r="L26" s="244"/>
      <c r="M26" s="122">
        <f>+K26+'2'!M26+L26</f>
        <v>0</v>
      </c>
    </row>
    <row r="27" spans="1:18" ht="13.5" thickBot="1">
      <c r="A27" s="797"/>
      <c r="B27" s="220"/>
      <c r="C27" s="221"/>
      <c r="D27" s="222"/>
      <c r="E27" s="230"/>
      <c r="F27" s="233"/>
      <c r="G27" s="577"/>
      <c r="H27" s="238" t="s">
        <v>463</v>
      </c>
      <c r="I27" s="793"/>
      <c r="J27" s="219">
        <f>+'2'!J27</f>
        <v>0</v>
      </c>
      <c r="K27" s="244"/>
      <c r="L27" s="244"/>
      <c r="M27" s="122">
        <f>+K27+'2'!M27+L27</f>
        <v>0</v>
      </c>
    </row>
    <row r="28" spans="1:18" ht="26.25" thickBot="1">
      <c r="A28" s="797"/>
      <c r="B28" s="220"/>
      <c r="C28" s="221"/>
      <c r="D28" s="222"/>
      <c r="E28" s="230"/>
      <c r="F28" s="236"/>
      <c r="G28" s="237"/>
      <c r="H28" s="238" t="s">
        <v>468</v>
      </c>
      <c r="I28" s="793"/>
      <c r="J28" s="219">
        <f>+'2'!J28</f>
        <v>0</v>
      </c>
      <c r="K28" s="244"/>
      <c r="L28" s="244"/>
      <c r="M28" s="122">
        <f>+K28+'2'!M28+L28</f>
        <v>0</v>
      </c>
    </row>
    <row r="29" spans="1:18" ht="13.5" thickBot="1">
      <c r="A29" s="797"/>
      <c r="B29" s="220"/>
      <c r="C29" s="221"/>
      <c r="D29" s="222"/>
      <c r="E29" s="230"/>
      <c r="F29" s="241"/>
      <c r="G29" s="237"/>
      <c r="H29" s="238"/>
      <c r="I29" s="793"/>
      <c r="J29" s="219">
        <f>+'2'!J29</f>
        <v>0</v>
      </c>
      <c r="K29" s="244"/>
      <c r="L29" s="244"/>
      <c r="M29" s="122">
        <f>+K29+'2'!M29+L29</f>
        <v>0</v>
      </c>
    </row>
    <row r="30" spans="1:18" ht="13.5" thickBot="1">
      <c r="A30" s="797"/>
      <c r="B30" s="220"/>
      <c r="C30" s="231"/>
      <c r="D30" s="222"/>
      <c r="E30" s="230"/>
      <c r="F30" s="241"/>
      <c r="G30" s="237"/>
      <c r="H30" s="238"/>
      <c r="I30" s="793"/>
      <c r="J30" s="219">
        <f>+'2'!J30</f>
        <v>0</v>
      </c>
      <c r="K30" s="244"/>
      <c r="L30" s="244"/>
      <c r="M30" s="122">
        <f>+K30+'2'!M30+L30</f>
        <v>0</v>
      </c>
      <c r="N30" s="160"/>
    </row>
    <row r="31" spans="1:18" ht="13.5" thickBot="1">
      <c r="A31" s="797"/>
      <c r="B31" s="220"/>
      <c r="C31" s="231"/>
      <c r="D31" s="222"/>
      <c r="E31" s="230"/>
      <c r="F31" s="241"/>
      <c r="G31" s="242"/>
      <c r="H31" s="583"/>
      <c r="I31" s="794"/>
      <c r="J31" s="219">
        <f>+'2'!J31</f>
        <v>0</v>
      </c>
      <c r="K31" s="244"/>
      <c r="L31" s="244"/>
      <c r="M31" s="122">
        <f>+K31+'2'!M31+L31</f>
        <v>0</v>
      </c>
    </row>
    <row r="32" spans="1:18" ht="13.5" thickBot="1">
      <c r="A32" s="798"/>
      <c r="B32" s="170" t="s">
        <v>3</v>
      </c>
      <c r="C32" s="104">
        <f>SUM(C25:C31)</f>
        <v>12918</v>
      </c>
      <c r="D32" s="105">
        <f>SUM(D25:D31)</f>
        <v>800</v>
      </c>
      <c r="E32" s="106">
        <f>SUM(E25:E31)</f>
        <v>0</v>
      </c>
      <c r="F32" s="107">
        <f>SUM(F24:F31)</f>
        <v>50</v>
      </c>
      <c r="G32" s="176"/>
      <c r="H32" s="177"/>
      <c r="I32" s="174"/>
      <c r="J32" s="219">
        <f>+'2'!J32</f>
        <v>0</v>
      </c>
      <c r="K32" s="246"/>
      <c r="L32" s="248"/>
      <c r="M32" s="122">
        <f>+K32+'2'!M32+L32</f>
        <v>0</v>
      </c>
    </row>
    <row r="33" spans="1:14" ht="13.5" thickBot="1">
      <c r="A33" s="178"/>
      <c r="B33" s="179"/>
      <c r="C33" s="108">
        <f>C32/($C$32+$D$32+$E$32)</f>
        <v>0.94168246100014574</v>
      </c>
      <c r="D33" s="109">
        <f>D32/($C$32+$D$32+$E$32)</f>
        <v>5.8317538999854208E-2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85" t="s">
        <v>60</v>
      </c>
      <c r="B34" s="786"/>
      <c r="C34" s="112">
        <f>C14+C23+C32</f>
        <v>41190</v>
      </c>
      <c r="D34" s="112">
        <f>D14+D23+D32</f>
        <v>1300</v>
      </c>
      <c r="E34" s="112">
        <f>E14+E23+E32</f>
        <v>0</v>
      </c>
      <c r="F34" s="113">
        <f>F14+F23+F32</f>
        <v>295</v>
      </c>
      <c r="H34" s="183"/>
      <c r="I34" s="183"/>
      <c r="J34" s="128" t="s">
        <v>29</v>
      </c>
      <c r="K34" s="129">
        <f>SUM(K7:K32)</f>
        <v>41190</v>
      </c>
      <c r="L34" s="217">
        <f>SUM(L7:L32)</f>
        <v>0</v>
      </c>
      <c r="M34" s="125">
        <f>SUM(M7:M32)</f>
        <v>173805</v>
      </c>
      <c r="N34" s="160"/>
    </row>
    <row r="35" spans="1:14" ht="13.5" thickBot="1">
      <c r="A35" s="184"/>
      <c r="B35" s="185"/>
      <c r="C35" s="109">
        <f>C34/($C$34+$D$34+$E$34)</f>
        <v>0.96940456578018352</v>
      </c>
      <c r="D35" s="109">
        <f>D34/($C$34+$D$34+$E$34)</f>
        <v>3.0595434219816427E-2</v>
      </c>
      <c r="E35" s="114">
        <f>E34/($C$34+$D$34+$E$34)</f>
        <v>0</v>
      </c>
      <c r="K35" s="160"/>
      <c r="L35" s="776" t="s">
        <v>186</v>
      </c>
      <c r="M35" s="776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787" t="s">
        <v>61</v>
      </c>
      <c r="B37" s="788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(31.5*115+18*665+15.5*660)/1440*G42*3.4*1440/1000000</f>
        <v>60.872788728125002</v>
      </c>
      <c r="J37" s="130">
        <f>+I37+'2'!J37</f>
        <v>211.806912178125</v>
      </c>
      <c r="K37" s="131" t="s">
        <v>66</v>
      </c>
      <c r="L37" s="433"/>
      <c r="M37" s="434"/>
      <c r="N37" s="154">
        <f>2.911+2.911</f>
        <v>5.8220000000000001</v>
      </c>
    </row>
    <row r="38" spans="1:14" ht="17.45" customHeight="1">
      <c r="A38" s="781" t="s">
        <v>13</v>
      </c>
      <c r="B38" s="782"/>
      <c r="C38" s="169">
        <f>SUMIF($G$7:$G$31,"Process",$F$7:$F$31)</f>
        <v>90</v>
      </c>
      <c r="D38" s="123">
        <f>+C38+'2'!D38</f>
        <v>152</v>
      </c>
      <c r="E38" s="148">
        <f t="shared" ref="E38:E51" si="3">D38/60</f>
        <v>2.5333333333333332</v>
      </c>
      <c r="F38" s="375">
        <v>755.72916666666663</v>
      </c>
      <c r="G38" s="375">
        <v>652.41875000000005</v>
      </c>
      <c r="H38" s="192" t="s">
        <v>67</v>
      </c>
      <c r="I38" s="554">
        <f>18.087+18.152+14.274</f>
        <v>50.513000000000005</v>
      </c>
      <c r="J38" s="132">
        <f>+I38+'2'!J38</f>
        <v>183.268</v>
      </c>
      <c r="K38" s="133" t="s">
        <v>66</v>
      </c>
      <c r="L38" s="435"/>
      <c r="M38" s="436"/>
      <c r="N38" s="555">
        <f>+I38-N37-N39</f>
        <v>24.978000000000002</v>
      </c>
    </row>
    <row r="39" spans="1:14" ht="17.45" customHeight="1">
      <c r="A39" s="777" t="s">
        <v>14</v>
      </c>
      <c r="B39" s="778"/>
      <c r="C39" s="169">
        <f>SUMIF($G$7:$G$31,"Cleaning",$F$7:$F$31)</f>
        <v>0</v>
      </c>
      <c r="D39" s="123">
        <f>+C39+'2'!D39</f>
        <v>0</v>
      </c>
      <c r="E39" s="148">
        <f t="shared" si="3"/>
        <v>0</v>
      </c>
      <c r="F39" s="375">
        <v>830</v>
      </c>
      <c r="G39" s="375">
        <v>713.8</v>
      </c>
      <c r="H39" s="192" t="s">
        <v>68</v>
      </c>
      <c r="I39" s="147"/>
      <c r="J39" s="134">
        <f>J37/G4</f>
        <v>70.602304059375001</v>
      </c>
      <c r="K39" s="135" t="s">
        <v>66</v>
      </c>
      <c r="L39" s="435"/>
      <c r="M39" s="436"/>
      <c r="N39" s="154">
        <f>1.996+1.497+1.946+14.274</f>
        <v>19.713000000000001</v>
      </c>
    </row>
    <row r="40" spans="1:14" ht="17.45" customHeight="1">
      <c r="A40" s="777" t="s">
        <v>69</v>
      </c>
      <c r="B40" s="778"/>
      <c r="C40" s="169">
        <f>SUMIF($G$7:$G$31,"Mechanical",$F$7:$F$31)</f>
        <v>0</v>
      </c>
      <c r="D40" s="123">
        <f>+C40+'2'!D40</f>
        <v>0</v>
      </c>
      <c r="E40" s="148">
        <f t="shared" si="3"/>
        <v>0</v>
      </c>
      <c r="F40" s="375">
        <v>830</v>
      </c>
      <c r="G40" s="375">
        <v>713.8</v>
      </c>
      <c r="H40" s="192" t="s">
        <v>70</v>
      </c>
      <c r="I40" s="123">
        <f>(K34+L34)/1000</f>
        <v>41.19</v>
      </c>
      <c r="J40" s="136">
        <f>+I40+'2'!J40</f>
        <v>173.80500000000001</v>
      </c>
      <c r="K40" s="135" t="s">
        <v>66</v>
      </c>
      <c r="L40" s="435"/>
      <c r="M40" s="436"/>
    </row>
    <row r="41" spans="1:14" ht="17.45" customHeight="1">
      <c r="A41" s="777" t="s">
        <v>71</v>
      </c>
      <c r="B41" s="778"/>
      <c r="C41" s="169">
        <f>SUMIF($G$7:$G$31,"Electrical",$F$7:$F$31)</f>
        <v>0</v>
      </c>
      <c r="D41" s="123">
        <f>+C41+'2'!D41</f>
        <v>0</v>
      </c>
      <c r="E41" s="148">
        <f t="shared" si="3"/>
        <v>0</v>
      </c>
      <c r="F41" s="375"/>
      <c r="G41" s="375"/>
      <c r="H41" s="192" t="s">
        <v>72</v>
      </c>
      <c r="I41" s="147"/>
      <c r="J41" s="134">
        <f>J40/G4</f>
        <v>57.935000000000002</v>
      </c>
      <c r="K41" s="135" t="s">
        <v>66</v>
      </c>
      <c r="L41" s="435"/>
      <c r="M41" s="436"/>
    </row>
    <row r="42" spans="1:14" ht="17.45" customHeight="1">
      <c r="A42" s="777" t="s">
        <v>17</v>
      </c>
      <c r="B42" s="778"/>
      <c r="C42" s="169">
        <f>SUMIF($G$7:$G$31,"Instrument",$F$7:$F$31)</f>
        <v>0</v>
      </c>
      <c r="D42" s="123">
        <f>+C42+'2'!D42</f>
        <v>0</v>
      </c>
      <c r="E42" s="148">
        <f t="shared" si="3"/>
        <v>0</v>
      </c>
      <c r="F42" s="375">
        <f>+(F38*480+F39*480+F40*480)/1440</f>
        <v>805.24305555555554</v>
      </c>
      <c r="G42" s="375">
        <f>+(G38*480+G39*480+G40*480)/1440</f>
        <v>693.33958333333328</v>
      </c>
      <c r="H42" s="192" t="s">
        <v>73</v>
      </c>
      <c r="I42" s="251" t="s">
        <v>466</v>
      </c>
      <c r="J42" s="137"/>
      <c r="K42" s="135" t="s">
        <v>74</v>
      </c>
      <c r="L42" s="435"/>
      <c r="M42" s="436"/>
    </row>
    <row r="43" spans="1:14" ht="17.45" customHeight="1">
      <c r="A43" s="777" t="s">
        <v>201</v>
      </c>
      <c r="B43" s="778"/>
      <c r="C43" s="169">
        <f>SUMIF($G$7:$G$31,"Change Grade",$F$7:$F$31)</f>
        <v>0</v>
      </c>
      <c r="D43" s="123">
        <f>+C43+'2'!D43</f>
        <v>0</v>
      </c>
      <c r="E43" s="148">
        <f t="shared" si="3"/>
        <v>0</v>
      </c>
      <c r="F43" s="375"/>
      <c r="G43" s="376"/>
      <c r="H43" s="193" t="s">
        <v>76</v>
      </c>
      <c r="I43" s="123">
        <f>+Report1!AH11</f>
        <v>111.03700000000001</v>
      </c>
      <c r="J43" s="138">
        <f>+I43+'2'!J43</f>
        <v>354.32900000000001</v>
      </c>
      <c r="K43" s="135" t="s">
        <v>66</v>
      </c>
      <c r="L43" s="437">
        <f>+Report1!AN11</f>
        <v>16</v>
      </c>
      <c r="M43" s="438">
        <f>+L43+'2'!M43</f>
        <v>47.6</v>
      </c>
    </row>
    <row r="44" spans="1:14" ht="17.45" customHeight="1">
      <c r="A44" s="777" t="s">
        <v>18</v>
      </c>
      <c r="B44" s="778"/>
      <c r="C44" s="169">
        <f>SUMIF($G$7:$G$31,"PLN",$F$7:$F$31)</f>
        <v>0</v>
      </c>
      <c r="D44" s="123">
        <f>+C44+'2'!D44</f>
        <v>0</v>
      </c>
      <c r="E44" s="148">
        <f t="shared" si="3"/>
        <v>0</v>
      </c>
      <c r="F44" s="375"/>
      <c r="G44" s="376"/>
      <c r="H44" s="193" t="s">
        <v>77</v>
      </c>
      <c r="I44" s="123">
        <f>I43/I38</f>
        <v>2.1981866054283055</v>
      </c>
      <c r="J44" s="139">
        <f>J43/J38</f>
        <v>1.9333926271907806</v>
      </c>
      <c r="K44" s="135" t="s">
        <v>66</v>
      </c>
      <c r="L44" s="439">
        <f>+L43/I38</f>
        <v>0.31675014352740877</v>
      </c>
      <c r="M44" s="440">
        <f>+M43/J38</f>
        <v>0.25972892157932648</v>
      </c>
    </row>
    <row r="45" spans="1:14" ht="17.45" customHeight="1">
      <c r="A45" s="777" t="s">
        <v>19</v>
      </c>
      <c r="B45" s="778"/>
      <c r="C45" s="169">
        <f>SUMIF($G$7:$G$31,"Boiler",$F$7:$F$31)</f>
        <v>0</v>
      </c>
      <c r="D45" s="123">
        <f>+C45+'2'!D45</f>
        <v>0</v>
      </c>
      <c r="E45" s="148">
        <f t="shared" si="3"/>
        <v>0</v>
      </c>
      <c r="F45" s="375"/>
      <c r="G45" s="378"/>
      <c r="H45" s="193" t="s">
        <v>78</v>
      </c>
      <c r="I45" s="123">
        <f>I43/I40</f>
        <v>2.6957271182325808</v>
      </c>
      <c r="J45" s="139">
        <f>J43/J40</f>
        <v>2.0386582664480306</v>
      </c>
      <c r="K45" s="135" t="s">
        <v>66</v>
      </c>
      <c r="L45" s="439">
        <f>+L43/I40</f>
        <v>0.38844379703811605</v>
      </c>
      <c r="M45" s="440">
        <f>+M43/J40</f>
        <v>0.27387014182560915</v>
      </c>
    </row>
    <row r="46" spans="1:14" ht="17.45" customHeight="1">
      <c r="A46" s="777" t="s">
        <v>79</v>
      </c>
      <c r="B46" s="778"/>
      <c r="C46" s="169">
        <f>SUMIF($G$7:$G$31,"Gas",$F$7:$F$31)</f>
        <v>0</v>
      </c>
      <c r="D46" s="123">
        <f>+C46+'2'!D46</f>
        <v>0</v>
      </c>
      <c r="E46" s="148">
        <f t="shared" si="3"/>
        <v>0</v>
      </c>
      <c r="F46" s="375"/>
      <c r="G46" s="376"/>
      <c r="H46" s="193" t="s">
        <v>80</v>
      </c>
      <c r="I46" s="145">
        <f>+SUMIF(Listrik!AC10,"&gt;0")</f>
        <v>31786.349999999806</v>
      </c>
      <c r="J46" s="140">
        <f>+I46+'2'!J46</f>
        <v>99944.499999998952</v>
      </c>
      <c r="K46" s="135" t="s">
        <v>81</v>
      </c>
      <c r="L46" s="439">
        <f>+Listrik!AF10</f>
        <v>27173</v>
      </c>
      <c r="M46" s="441">
        <f>+L46+'2'!M46</f>
        <v>82569</v>
      </c>
    </row>
    <row r="47" spans="1:14" ht="17.45" customHeight="1">
      <c r="A47" s="777" t="s">
        <v>82</v>
      </c>
      <c r="B47" s="778"/>
      <c r="C47" s="169">
        <f>SUMIF($G$7:$G$31,"Gas",$F$7:$F$31)</f>
        <v>0</v>
      </c>
      <c r="D47" s="123">
        <f>+C47+'2'!D47</f>
        <v>0</v>
      </c>
      <c r="E47" s="148">
        <f t="shared" si="3"/>
        <v>0</v>
      </c>
      <c r="F47" s="375"/>
      <c r="G47" s="376"/>
      <c r="H47" s="193" t="s">
        <v>83</v>
      </c>
      <c r="I47" s="123">
        <f>I46/I38</f>
        <v>629.27068279452419</v>
      </c>
      <c r="J47" s="140">
        <f>J46/J38</f>
        <v>545.34615972236804</v>
      </c>
      <c r="K47" s="135" t="s">
        <v>25</v>
      </c>
      <c r="L47" s="435">
        <f>+L46/I38</f>
        <v>537.94072812939237</v>
      </c>
      <c r="M47" s="440">
        <f>+M46/J38</f>
        <v>450.53691861099594</v>
      </c>
    </row>
    <row r="48" spans="1:14" ht="17.45" customHeight="1">
      <c r="A48" s="777" t="s">
        <v>15</v>
      </c>
      <c r="B48" s="778"/>
      <c r="C48" s="169">
        <f>SUMIF($G$7:$G$31,"Start Up",$F$7:$F$31)</f>
        <v>0</v>
      </c>
      <c r="D48" s="123">
        <f>+C48+'2'!D48</f>
        <v>0</v>
      </c>
      <c r="E48" s="148">
        <f t="shared" si="3"/>
        <v>0</v>
      </c>
      <c r="F48" s="375"/>
      <c r="G48" s="376"/>
      <c r="H48" s="193" t="s">
        <v>84</v>
      </c>
      <c r="I48" s="123">
        <f>I46/I40</f>
        <v>771.70065549890285</v>
      </c>
      <c r="J48" s="140">
        <f>J46/J40</f>
        <v>575.03811743044764</v>
      </c>
      <c r="K48" s="135" t="s">
        <v>25</v>
      </c>
      <c r="L48" s="439">
        <f>+L46/I38</f>
        <v>537.94072812939237</v>
      </c>
      <c r="M48" s="440">
        <f>+M46/J40</f>
        <v>475.06688530249414</v>
      </c>
    </row>
    <row r="49" spans="1:13" ht="17.45" customHeight="1">
      <c r="A49" s="777" t="s">
        <v>21</v>
      </c>
      <c r="B49" s="778"/>
      <c r="C49" s="169">
        <f>SUMIF($G$7:$G$31,"Others",$F$7:$F$31)</f>
        <v>205</v>
      </c>
      <c r="D49" s="123">
        <f>+C49+'2'!D49</f>
        <v>205</v>
      </c>
      <c r="E49" s="148">
        <f t="shared" si="3"/>
        <v>3.4166666666666665</v>
      </c>
      <c r="F49" s="190"/>
      <c r="H49" s="193" t="s">
        <v>170</v>
      </c>
      <c r="I49" s="123">
        <f>+Report1!AB11</f>
        <v>0</v>
      </c>
      <c r="J49" s="140">
        <f>+I49+'2'!J49</f>
        <v>0</v>
      </c>
      <c r="K49" s="135" t="s">
        <v>86</v>
      </c>
      <c r="L49" s="435"/>
      <c r="M49" s="436"/>
    </row>
    <row r="50" spans="1:13" ht="17.45" customHeight="1">
      <c r="A50" s="777" t="s">
        <v>20</v>
      </c>
      <c r="B50" s="778"/>
      <c r="C50" s="169">
        <f>SUMIF($G$7:$G$31,"Steam",$F$7:$F$31)</f>
        <v>0</v>
      </c>
      <c r="D50" s="123">
        <f>+C50+'2'!D50</f>
        <v>0</v>
      </c>
      <c r="E50" s="148">
        <f t="shared" si="3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5"/>
      <c r="M50" s="436"/>
    </row>
    <row r="51" spans="1:13" ht="17.45" customHeight="1" thickBot="1">
      <c r="A51" s="779" t="s">
        <v>88</v>
      </c>
      <c r="B51" s="780"/>
      <c r="C51" s="169">
        <f>SUMIF($G$7:$G$31,"Planned shut",$F$7:$F$31)</f>
        <v>0</v>
      </c>
      <c r="D51" s="123">
        <f>+C51+'2'!D51</f>
        <v>0</v>
      </c>
      <c r="E51" s="148">
        <f t="shared" si="3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5"/>
      <c r="M51" s="436"/>
    </row>
    <row r="52" spans="1:13" ht="13.5" thickBot="1">
      <c r="A52" s="781" t="s">
        <v>29</v>
      </c>
      <c r="B52" s="782"/>
      <c r="C52" s="149">
        <f>SUM(C38:C51)</f>
        <v>295</v>
      </c>
      <c r="D52" s="149">
        <f>SUM(D38:D51)</f>
        <v>357</v>
      </c>
      <c r="E52" s="150">
        <f>SUM(E38:E51)</f>
        <v>5.9499999999999993</v>
      </c>
      <c r="F52" s="190"/>
      <c r="H52" s="196"/>
      <c r="I52" s="197"/>
      <c r="J52" s="143"/>
      <c r="K52" s="144"/>
      <c r="L52" s="442"/>
      <c r="M52" s="443"/>
    </row>
    <row r="53" spans="1:13" ht="13.5" thickBot="1">
      <c r="A53" s="783"/>
      <c r="B53" s="784"/>
      <c r="C53" s="151">
        <f>C52/(24*60)</f>
        <v>0.2048611111111111</v>
      </c>
      <c r="D53" s="151">
        <f>D52/(24*60*G4)</f>
        <v>8.2638888888888887E-2</v>
      </c>
      <c r="E53" s="152">
        <f>E52/(G4*24)</f>
        <v>8.2638888888888873E-2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+D34+'2'!J56</f>
        <v>1900</v>
      </c>
      <c r="K56" s="206">
        <f>J56/(J40+J56/1000)/1000</f>
        <v>1.0813579579408667E-2</v>
      </c>
    </row>
    <row r="57" spans="1:13">
      <c r="A57" s="181"/>
      <c r="I57" s="204" t="s">
        <v>92</v>
      </c>
      <c r="J57" s="205">
        <f>+E34+'2'!J57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52:B52"/>
    <mergeCell ref="A53:B53"/>
    <mergeCell ref="A42:B42"/>
    <mergeCell ref="A43:B43"/>
    <mergeCell ref="A44:B44"/>
    <mergeCell ref="A45:B45"/>
    <mergeCell ref="A46:B46"/>
    <mergeCell ref="A47:B47"/>
    <mergeCell ref="L35:M35"/>
    <mergeCell ref="A48:B48"/>
    <mergeCell ref="A49:B49"/>
    <mergeCell ref="A50:B50"/>
    <mergeCell ref="A51:B51"/>
    <mergeCell ref="A41:B41"/>
  </mergeCells>
  <phoneticPr fontId="30" type="noConversion"/>
  <printOptions horizontalCentered="1"/>
  <pageMargins left="0.17" right="0.16" top="0.17" bottom="0.16" header="0" footer="0"/>
  <pageSetup paperSize="9" scale="59" firstPageNumber="429496319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R61"/>
  <sheetViews>
    <sheetView view="pageBreakPreview" topLeftCell="A4" zoomScale="80" zoomScaleNormal="75" zoomScaleSheetLayoutView="80" workbookViewId="0">
      <selection activeCell="E17" sqref="E17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4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20.140625" style="154" bestFit="1" customWidth="1"/>
    <col min="11" max="11" width="13.7109375" style="154" bestFit="1" customWidth="1"/>
    <col min="12" max="12" width="11.5703125" style="154" customWidth="1"/>
    <col min="13" max="13" width="14.42578125" style="154" bestFit="1" customWidth="1"/>
    <col min="14" max="16384" width="9.140625" style="154"/>
  </cols>
  <sheetData>
    <row r="1" spans="1:18" ht="15.75">
      <c r="A1" s="153"/>
    </row>
    <row r="2" spans="1:18" ht="15.75">
      <c r="A2" s="153" t="s">
        <v>175</v>
      </c>
    </row>
    <row r="3" spans="1:18" ht="15">
      <c r="A3" s="155"/>
    </row>
    <row r="4" spans="1:18" ht="20.25">
      <c r="A4" s="156" t="s">
        <v>4</v>
      </c>
      <c r="B4" s="157"/>
      <c r="F4" s="158" t="s">
        <v>31</v>
      </c>
      <c r="G4" s="159">
        <v>2</v>
      </c>
      <c r="H4" s="159" t="str">
        <f>+'1'!H4</f>
        <v>.06.24</v>
      </c>
    </row>
    <row r="5" spans="1:18" ht="13.5" thickBot="1">
      <c r="C5" s="160"/>
      <c r="D5" s="160"/>
    </row>
    <row r="6" spans="1:18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371+329+325</f>
        <v>1025</v>
      </c>
    </row>
    <row r="7" spans="1:18" ht="13.5" customHeight="1" thickBot="1">
      <c r="A7" s="789" t="s">
        <v>418</v>
      </c>
      <c r="B7" s="220" t="s">
        <v>432</v>
      </c>
      <c r="C7" s="221">
        <v>15636</v>
      </c>
      <c r="D7" s="222"/>
      <c r="E7" s="223"/>
      <c r="F7" s="233"/>
      <c r="G7" s="234" t="s">
        <v>13</v>
      </c>
      <c r="H7" s="235" t="s">
        <v>397</v>
      </c>
      <c r="I7" s="792" t="s">
        <v>443</v>
      </c>
      <c r="J7" s="219" t="str">
        <f>+'1'!J7</f>
        <v>TW 35,5 RC HW</v>
      </c>
      <c r="K7" s="243"/>
      <c r="L7" s="247"/>
      <c r="M7" s="122">
        <f>+K7+'1'!M7+L7</f>
        <v>65500</v>
      </c>
    </row>
    <row r="8" spans="1:18" ht="13.5" thickBot="1">
      <c r="A8" s="790"/>
      <c r="B8" s="220" t="s">
        <v>449</v>
      </c>
      <c r="C8" s="221">
        <f>2302+923</f>
        <v>3225</v>
      </c>
      <c r="D8" s="222"/>
      <c r="E8" s="224"/>
      <c r="F8" s="236"/>
      <c r="G8" s="577" t="s">
        <v>13</v>
      </c>
      <c r="H8" s="235" t="s">
        <v>420</v>
      </c>
      <c r="I8" s="793"/>
      <c r="J8" s="219" t="str">
        <f>+'1'!J8</f>
        <v>TW 34 RC HW</v>
      </c>
      <c r="K8" s="244">
        <f>+C7</f>
        <v>15636</v>
      </c>
      <c r="L8" s="244"/>
      <c r="M8" s="122">
        <f>+K8+'1'!M8+L8</f>
        <v>23452</v>
      </c>
      <c r="N8" s="154">
        <v>830</v>
      </c>
      <c r="O8" s="154">
        <f>+N8-N8*0.12</f>
        <v>730.4</v>
      </c>
    </row>
    <row r="9" spans="1:18" ht="13.5" thickBot="1">
      <c r="A9" s="790"/>
      <c r="B9" s="220"/>
      <c r="C9" s="221"/>
      <c r="D9" s="222"/>
      <c r="E9" s="225"/>
      <c r="F9" s="233">
        <v>5</v>
      </c>
      <c r="G9" s="577" t="s">
        <v>13</v>
      </c>
      <c r="H9" s="238" t="s">
        <v>226</v>
      </c>
      <c r="I9" s="793"/>
      <c r="J9" s="219" t="s">
        <v>449</v>
      </c>
      <c r="K9" s="244">
        <f>+C8+C16</f>
        <v>17635</v>
      </c>
      <c r="L9" s="244"/>
      <c r="M9" s="122">
        <f>+K9+'1'!M9+L9</f>
        <v>17635</v>
      </c>
    </row>
    <row r="10" spans="1:18" ht="13.5" thickBot="1">
      <c r="A10" s="790"/>
      <c r="B10" s="220"/>
      <c r="C10" s="221"/>
      <c r="D10" s="222"/>
      <c r="E10" s="224"/>
      <c r="F10" s="233"/>
      <c r="G10" s="577"/>
      <c r="H10" s="238" t="s">
        <v>440</v>
      </c>
      <c r="I10" s="793"/>
      <c r="J10" s="219" t="s">
        <v>450</v>
      </c>
      <c r="K10" s="244">
        <f>+C17+C25</f>
        <v>26028</v>
      </c>
      <c r="L10" s="244"/>
      <c r="M10" s="122">
        <f>+K10+'1'!M10+L10</f>
        <v>26028</v>
      </c>
    </row>
    <row r="11" spans="1:18" ht="13.5" thickBot="1">
      <c r="A11" s="790"/>
      <c r="B11" s="220"/>
      <c r="C11" s="221"/>
      <c r="D11" s="222"/>
      <c r="E11" s="224"/>
      <c r="F11" s="233"/>
      <c r="G11" s="237"/>
      <c r="H11" s="238"/>
      <c r="I11" s="793"/>
      <c r="J11" s="219">
        <f>+'1'!J11</f>
        <v>0</v>
      </c>
      <c r="K11" s="244"/>
      <c r="L11" s="244"/>
      <c r="M11" s="122">
        <f>+K11+'1'!M11+L11</f>
        <v>0</v>
      </c>
    </row>
    <row r="12" spans="1:18" ht="13.5" thickBot="1">
      <c r="A12" s="790"/>
      <c r="B12" s="220"/>
      <c r="C12" s="221"/>
      <c r="D12" s="222"/>
      <c r="E12" s="224"/>
      <c r="F12" s="233"/>
      <c r="G12" s="237"/>
      <c r="H12" s="238"/>
      <c r="I12" s="793"/>
      <c r="J12" s="219">
        <f>+'1'!J12</f>
        <v>0</v>
      </c>
      <c r="K12" s="244"/>
      <c r="L12" s="244"/>
      <c r="M12" s="122">
        <f>+K12+'1'!M12+L12</f>
        <v>0</v>
      </c>
    </row>
    <row r="13" spans="1:18" ht="13.5" thickBot="1">
      <c r="A13" s="790"/>
      <c r="B13" s="220"/>
      <c r="C13" s="221"/>
      <c r="D13" s="221"/>
      <c r="E13" s="224"/>
      <c r="F13" s="233"/>
      <c r="G13" s="237"/>
      <c r="H13" s="238"/>
      <c r="I13" s="794"/>
      <c r="J13" s="219">
        <f>+'1'!J13</f>
        <v>0</v>
      </c>
      <c r="K13" s="244"/>
      <c r="L13" s="244"/>
      <c r="M13" s="122">
        <f>+K13+'1'!M13+L13</f>
        <v>0</v>
      </c>
    </row>
    <row r="14" spans="1:18" ht="13.5" thickBot="1">
      <c r="A14" s="791"/>
      <c r="B14" s="170" t="s">
        <v>3</v>
      </c>
      <c r="C14" s="104">
        <f>SUM(C7:C13)</f>
        <v>18861</v>
      </c>
      <c r="D14" s="116">
        <f>SUM(D7:D13)</f>
        <v>0</v>
      </c>
      <c r="E14" s="117">
        <f>SUM(E5:E13)</f>
        <v>0</v>
      </c>
      <c r="F14" s="121">
        <f>SUM(F7:F13)</f>
        <v>5</v>
      </c>
      <c r="G14" s="164"/>
      <c r="H14" s="171"/>
      <c r="I14" s="172"/>
      <c r="J14" s="219">
        <f>+'1'!J14</f>
        <v>0</v>
      </c>
      <c r="K14" s="244"/>
      <c r="L14" s="244"/>
      <c r="M14" s="122">
        <f>+K14+'1'!M14+L14</f>
        <v>0</v>
      </c>
    </row>
    <row r="15" spans="1:18" ht="13.5" customHeight="1" thickBot="1">
      <c r="A15" s="789" t="s">
        <v>415</v>
      </c>
      <c r="B15" s="170"/>
      <c r="C15" s="118">
        <f>C14/($C$23+$D$23+$E$23)</f>
        <v>1.0068866111467007</v>
      </c>
      <c r="D15" s="119">
        <f>D14/($C$23+$D$23+$E$23)</f>
        <v>0</v>
      </c>
      <c r="E15" s="120">
        <f>E14/($C$23+$D$23+$E$23)</f>
        <v>0</v>
      </c>
      <c r="F15" s="233"/>
      <c r="G15" s="234" t="s">
        <v>13</v>
      </c>
      <c r="H15" s="235" t="s">
        <v>397</v>
      </c>
      <c r="I15" s="792" t="s">
        <v>444</v>
      </c>
      <c r="J15" s="219">
        <f>+'1'!J15</f>
        <v>0</v>
      </c>
      <c r="K15" s="244"/>
      <c r="L15" s="244"/>
      <c r="M15" s="122">
        <f>+K15+'1'!M15+L15</f>
        <v>0</v>
      </c>
    </row>
    <row r="16" spans="1:18" ht="13.5" thickBot="1">
      <c r="A16" s="795"/>
      <c r="B16" s="220" t="s">
        <v>449</v>
      </c>
      <c r="C16" s="227">
        <v>14410</v>
      </c>
      <c r="D16" s="228"/>
      <c r="E16" s="229"/>
      <c r="F16" s="236">
        <v>2</v>
      </c>
      <c r="G16" s="577" t="s">
        <v>13</v>
      </c>
      <c r="H16" s="235" t="s">
        <v>396</v>
      </c>
      <c r="I16" s="793"/>
      <c r="J16" s="219">
        <f>+'1'!J16</f>
        <v>0</v>
      </c>
      <c r="K16" s="244"/>
      <c r="L16" s="234"/>
      <c r="M16" s="122">
        <f>+K16+'1'!M16+L16</f>
        <v>0</v>
      </c>
      <c r="N16" s="154">
        <v>830</v>
      </c>
      <c r="O16" s="154">
        <f>+N16-N16*0.12</f>
        <v>730.4</v>
      </c>
      <c r="P16" s="154">
        <v>330</v>
      </c>
      <c r="Q16" s="154">
        <f>+N16*P16</f>
        <v>273900</v>
      </c>
      <c r="R16" s="154">
        <f>+O16*P16</f>
        <v>241032</v>
      </c>
    </row>
    <row r="17" spans="1:18" ht="13.5" thickBot="1">
      <c r="A17" s="795"/>
      <c r="B17" s="220" t="s">
        <v>450</v>
      </c>
      <c r="C17" s="221">
        <v>4322</v>
      </c>
      <c r="D17" s="222"/>
      <c r="E17" s="230"/>
      <c r="F17" s="233">
        <v>5</v>
      </c>
      <c r="G17" s="577" t="s">
        <v>13</v>
      </c>
      <c r="H17" s="238" t="s">
        <v>226</v>
      </c>
      <c r="I17" s="793"/>
      <c r="J17" s="219">
        <f>+'1'!J17</f>
        <v>0</v>
      </c>
      <c r="K17" s="234"/>
      <c r="L17" s="234"/>
      <c r="M17" s="122">
        <f>+K17+'1'!M17+L17</f>
        <v>0</v>
      </c>
      <c r="N17" s="154">
        <v>520</v>
      </c>
      <c r="O17" s="154">
        <f>+N17-N17*0.12</f>
        <v>457.6</v>
      </c>
      <c r="P17" s="154">
        <f>30+120</f>
        <v>150</v>
      </c>
      <c r="Q17" s="154">
        <f>+N17*P17</f>
        <v>78000</v>
      </c>
      <c r="R17" s="154">
        <f>+O17*P17</f>
        <v>68640</v>
      </c>
    </row>
    <row r="18" spans="1:18" ht="13.5" thickBot="1">
      <c r="A18" s="795"/>
      <c r="B18" s="220"/>
      <c r="C18" s="221"/>
      <c r="D18" s="222"/>
      <c r="E18" s="230"/>
      <c r="F18" s="233"/>
      <c r="G18" s="577"/>
      <c r="H18" s="238" t="s">
        <v>440</v>
      </c>
      <c r="I18" s="793"/>
      <c r="J18" s="219">
        <f>+'1'!J18</f>
        <v>0</v>
      </c>
      <c r="K18" s="244"/>
      <c r="L18" s="244"/>
      <c r="M18" s="122">
        <f>+K18+'1'!M18+L18</f>
        <v>0</v>
      </c>
      <c r="P18" s="154">
        <f>SUM(P16:P17)</f>
        <v>480</v>
      </c>
      <c r="Q18" s="154">
        <f t="shared" ref="Q18:R18" si="0">SUM(Q16:Q17)</f>
        <v>351900</v>
      </c>
      <c r="R18" s="154">
        <f t="shared" si="0"/>
        <v>309672</v>
      </c>
    </row>
    <row r="19" spans="1:18" ht="13.5" thickBot="1">
      <c r="A19" s="795"/>
      <c r="B19" s="220"/>
      <c r="C19" s="221"/>
      <c r="D19" s="222"/>
      <c r="E19" s="230"/>
      <c r="F19" s="233">
        <v>5</v>
      </c>
      <c r="G19" s="577" t="s">
        <v>13</v>
      </c>
      <c r="H19" s="238" t="s">
        <v>441</v>
      </c>
      <c r="I19" s="793"/>
      <c r="J19" s="219">
        <f>+'1'!J19</f>
        <v>0</v>
      </c>
      <c r="K19" s="244"/>
      <c r="L19" s="244"/>
      <c r="M19" s="122">
        <f>+K19+'1'!M19+L19</f>
        <v>0</v>
      </c>
      <c r="Q19" s="154">
        <f>+Q18/P18</f>
        <v>733.125</v>
      </c>
      <c r="R19" s="154">
        <f>+R18/P18</f>
        <v>645.15</v>
      </c>
    </row>
    <row r="20" spans="1:18" ht="13.5" thickBot="1">
      <c r="A20" s="795"/>
      <c r="B20" s="220"/>
      <c r="C20" s="221"/>
      <c r="D20" s="222"/>
      <c r="E20" s="230"/>
      <c r="F20" s="233"/>
      <c r="G20" s="237"/>
      <c r="H20" s="238"/>
      <c r="I20" s="793"/>
      <c r="J20" s="219">
        <f>+'1'!J20</f>
        <v>0</v>
      </c>
      <c r="K20" s="245"/>
      <c r="L20" s="245"/>
      <c r="M20" s="122">
        <f>+K20+'1'!M20+L20</f>
        <v>0</v>
      </c>
    </row>
    <row r="21" spans="1:18" ht="13.5" thickBot="1">
      <c r="A21" s="795"/>
      <c r="B21" s="220"/>
      <c r="C21" s="221"/>
      <c r="D21" s="222"/>
      <c r="E21" s="230"/>
      <c r="F21" s="236"/>
      <c r="G21" s="237"/>
      <c r="H21" s="238"/>
      <c r="I21" s="793"/>
      <c r="J21" s="219">
        <f>+'1'!J21</f>
        <v>0</v>
      </c>
      <c r="K21" s="244"/>
      <c r="L21" s="244"/>
      <c r="M21" s="122">
        <f>+K21+'1'!M21+L21</f>
        <v>0</v>
      </c>
    </row>
    <row r="22" spans="1:18" ht="13.5" thickBot="1">
      <c r="A22" s="795"/>
      <c r="B22" s="220"/>
      <c r="C22" s="221"/>
      <c r="D22" s="222"/>
      <c r="E22" s="230"/>
      <c r="F22" s="241"/>
      <c r="G22" s="237"/>
      <c r="H22" s="238"/>
      <c r="I22" s="794"/>
      <c r="J22" s="219">
        <f>+'1'!J22</f>
        <v>0</v>
      </c>
      <c r="K22" s="244"/>
      <c r="L22" s="244"/>
      <c r="M22" s="122">
        <f>+K22+'1'!M22+L22</f>
        <v>0</v>
      </c>
    </row>
    <row r="23" spans="1:18" ht="13.5" thickBot="1">
      <c r="A23" s="796"/>
      <c r="B23" s="170" t="s">
        <v>3</v>
      </c>
      <c r="C23" s="105">
        <f>SUM(C16:C22)</f>
        <v>18732</v>
      </c>
      <c r="D23" s="116">
        <f>SUM(D16:D22)</f>
        <v>0</v>
      </c>
      <c r="E23" s="117">
        <f>SUM(E18:E22)</f>
        <v>0</v>
      </c>
      <c r="F23" s="121">
        <f>SUM(F15:F22)</f>
        <v>12</v>
      </c>
      <c r="G23" s="164"/>
      <c r="H23" s="171"/>
      <c r="I23" s="174"/>
      <c r="J23" s="219">
        <f>+'1'!J23</f>
        <v>0</v>
      </c>
      <c r="K23" s="244"/>
      <c r="L23" s="244"/>
      <c r="M23" s="122">
        <f>+K23+'1'!M23+L23</f>
        <v>0</v>
      </c>
    </row>
    <row r="24" spans="1:18" ht="13.5" customHeight="1" thickBot="1">
      <c r="A24" s="789" t="s">
        <v>416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3"/>
      <c r="G24" s="234" t="s">
        <v>13</v>
      </c>
      <c r="H24" s="235" t="s">
        <v>397</v>
      </c>
      <c r="I24" s="792" t="s">
        <v>445</v>
      </c>
      <c r="J24" s="219">
        <f>+'1'!J24</f>
        <v>0</v>
      </c>
      <c r="K24" s="244"/>
      <c r="L24" s="244"/>
      <c r="M24" s="122">
        <f>+K24+'1'!M24+L24</f>
        <v>0</v>
      </c>
    </row>
    <row r="25" spans="1:18" ht="13.5" customHeight="1" thickBot="1">
      <c r="A25" s="797"/>
      <c r="B25" s="220" t="s">
        <v>450</v>
      </c>
      <c r="C25" s="231">
        <v>21706</v>
      </c>
      <c r="D25" s="222"/>
      <c r="E25" s="230"/>
      <c r="F25" s="236">
        <v>5</v>
      </c>
      <c r="G25" s="577" t="s">
        <v>13</v>
      </c>
      <c r="H25" s="235" t="s">
        <v>396</v>
      </c>
      <c r="I25" s="793"/>
      <c r="J25" s="219">
        <f>+'1'!J25</f>
        <v>0</v>
      </c>
      <c r="K25" s="244"/>
      <c r="L25" s="244"/>
      <c r="M25" s="122">
        <f>+K25+'1'!M25+L25</f>
        <v>0</v>
      </c>
    </row>
    <row r="26" spans="1:18" ht="13.5" customHeight="1" thickBot="1">
      <c r="A26" s="797"/>
      <c r="B26" s="220"/>
      <c r="C26" s="231"/>
      <c r="D26" s="222"/>
      <c r="E26" s="232"/>
      <c r="F26" s="233">
        <v>10</v>
      </c>
      <c r="G26" s="577" t="s">
        <v>13</v>
      </c>
      <c r="H26" s="238" t="s">
        <v>226</v>
      </c>
      <c r="I26" s="793"/>
      <c r="J26" s="219">
        <f>+'1'!J26</f>
        <v>0</v>
      </c>
      <c r="K26" s="244"/>
      <c r="L26" s="244"/>
      <c r="M26" s="122">
        <f>+K26+'1'!M26+L26</f>
        <v>0</v>
      </c>
    </row>
    <row r="27" spans="1:18" ht="13.5" customHeight="1" thickBot="1">
      <c r="A27" s="797"/>
      <c r="B27" s="220"/>
      <c r="C27" s="221"/>
      <c r="D27" s="222"/>
      <c r="E27" s="230"/>
      <c r="F27" s="233"/>
      <c r="G27" s="577"/>
      <c r="H27" s="238" t="s">
        <v>442</v>
      </c>
      <c r="I27" s="793"/>
      <c r="J27" s="219">
        <f>+'1'!J27</f>
        <v>0</v>
      </c>
      <c r="K27" s="244"/>
      <c r="L27" s="244"/>
      <c r="M27" s="122">
        <f>+K27+'1'!M27+L27</f>
        <v>0</v>
      </c>
    </row>
    <row r="28" spans="1:18" ht="13.5" customHeight="1" thickBot="1">
      <c r="A28" s="797"/>
      <c r="B28" s="220"/>
      <c r="C28" s="221"/>
      <c r="D28" s="222"/>
      <c r="E28" s="230"/>
      <c r="F28" s="236"/>
      <c r="G28" s="237"/>
      <c r="H28" s="238"/>
      <c r="I28" s="793"/>
      <c r="J28" s="219">
        <f>+'1'!J28</f>
        <v>0</v>
      </c>
      <c r="K28" s="244"/>
      <c r="L28" s="244"/>
      <c r="M28" s="122">
        <f>+K28+'1'!M28+L28</f>
        <v>0</v>
      </c>
    </row>
    <row r="29" spans="1:18" ht="13.5" customHeight="1" thickBot="1">
      <c r="A29" s="797"/>
      <c r="B29" s="220"/>
      <c r="C29" s="221"/>
      <c r="D29" s="222"/>
      <c r="E29" s="230"/>
      <c r="F29" s="241"/>
      <c r="G29" s="237"/>
      <c r="H29" s="238"/>
      <c r="I29" s="793"/>
      <c r="J29" s="219">
        <f>+'1'!J29</f>
        <v>0</v>
      </c>
      <c r="K29" s="244"/>
      <c r="L29" s="244"/>
      <c r="M29" s="122">
        <f>+K29+'1'!M29+L29</f>
        <v>0</v>
      </c>
    </row>
    <row r="30" spans="1:18" ht="13.5" customHeight="1" thickBot="1">
      <c r="A30" s="797"/>
      <c r="B30" s="220"/>
      <c r="C30" s="231"/>
      <c r="D30" s="222"/>
      <c r="E30" s="230"/>
      <c r="F30" s="241"/>
      <c r="G30" s="237"/>
      <c r="H30" s="238"/>
      <c r="I30" s="793"/>
      <c r="J30" s="219">
        <f>+'1'!J30</f>
        <v>0</v>
      </c>
      <c r="K30" s="244"/>
      <c r="L30" s="244"/>
      <c r="M30" s="122">
        <f>+K30+'1'!M30+L30</f>
        <v>0</v>
      </c>
      <c r="N30" s="160"/>
    </row>
    <row r="31" spans="1:18" ht="13.5" customHeight="1" thickBot="1">
      <c r="A31" s="797"/>
      <c r="B31" s="220"/>
      <c r="C31" s="231"/>
      <c r="D31" s="222"/>
      <c r="E31" s="230"/>
      <c r="F31" s="241"/>
      <c r="G31" s="242"/>
      <c r="H31" s="583"/>
      <c r="I31" s="794"/>
      <c r="J31" s="219">
        <f>+'1'!J31</f>
        <v>0</v>
      </c>
      <c r="K31" s="244"/>
      <c r="L31" s="244"/>
      <c r="M31" s="122">
        <f>+K31+'1'!M31+L31</f>
        <v>0</v>
      </c>
    </row>
    <row r="32" spans="1:18" ht="13.5" customHeight="1" thickBot="1">
      <c r="A32" s="798"/>
      <c r="B32" s="170" t="s">
        <v>3</v>
      </c>
      <c r="C32" s="104">
        <f>SUM(C25:C31)</f>
        <v>21706</v>
      </c>
      <c r="D32" s="105">
        <f>SUM(D25:D31)</f>
        <v>0</v>
      </c>
      <c r="E32" s="106">
        <f>SUM(E25:E31)</f>
        <v>0</v>
      </c>
      <c r="F32" s="107">
        <f>SUM(F24:F31)</f>
        <v>15</v>
      </c>
      <c r="G32" s="176"/>
      <c r="H32" s="177"/>
      <c r="I32" s="174"/>
      <c r="J32" s="219">
        <f>+'1'!J32</f>
        <v>0</v>
      </c>
      <c r="K32" s="246"/>
      <c r="L32" s="248"/>
      <c r="M32" s="122">
        <f>+K32+'1'!M32+L32</f>
        <v>0</v>
      </c>
    </row>
    <row r="33" spans="1:14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85" t="s">
        <v>60</v>
      </c>
      <c r="B34" s="786"/>
      <c r="C34" s="112">
        <f>C14+C23+C32</f>
        <v>59299</v>
      </c>
      <c r="D34" s="112">
        <f>D14+D23+D32</f>
        <v>0</v>
      </c>
      <c r="E34" s="112">
        <f>E14+E23+E32</f>
        <v>0</v>
      </c>
      <c r="F34" s="113">
        <f>F14+F23+F32</f>
        <v>32</v>
      </c>
      <c r="H34" s="183"/>
      <c r="I34" s="183"/>
      <c r="J34" s="128" t="s">
        <v>29</v>
      </c>
      <c r="K34" s="129">
        <f>SUM(K7:K32)</f>
        <v>59299</v>
      </c>
      <c r="L34" s="217">
        <f>SUM(L7:L32)</f>
        <v>0</v>
      </c>
      <c r="M34" s="125">
        <f>SUM(M7:M32)</f>
        <v>132615</v>
      </c>
      <c r="N34" s="160"/>
    </row>
    <row r="35" spans="1:14" ht="13.5" thickBot="1">
      <c r="A35" s="184"/>
      <c r="B35" s="185"/>
      <c r="C35" s="109">
        <f>C34/($C$34+$D$34+$E$34)</f>
        <v>1</v>
      </c>
      <c r="D35" s="109">
        <f>D34/($C$34+$D$34+$E$34)</f>
        <v>0</v>
      </c>
      <c r="E35" s="114">
        <f>E34/($C$34+$D$34+$E$34)</f>
        <v>0</v>
      </c>
      <c r="K35" s="160"/>
      <c r="L35" s="776" t="s">
        <v>186</v>
      </c>
      <c r="M35" s="776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787" t="s">
        <v>61</v>
      </c>
      <c r="B37" s="788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(17*810+31.5*630)/1440*G42*3.4*1440/1000000</f>
        <v>69.837515549999992</v>
      </c>
      <c r="J37" s="130">
        <f>+I37+'1'!J37</f>
        <v>150.93412344999999</v>
      </c>
      <c r="K37" s="131" t="s">
        <v>66</v>
      </c>
      <c r="L37" s="433"/>
      <c r="M37" s="434"/>
      <c r="N37" s="555">
        <f>+I38-N38</f>
        <v>31.235999999999994</v>
      </c>
    </row>
    <row r="38" spans="1:14" ht="17.45" customHeight="1">
      <c r="A38" s="781" t="s">
        <v>13</v>
      </c>
      <c r="B38" s="782"/>
      <c r="C38" s="169">
        <f>SUMIF($G$7:$G$31,"Process",$F$7:$F$31)</f>
        <v>32</v>
      </c>
      <c r="D38" s="123">
        <f>+C38+'1'!D38</f>
        <v>62</v>
      </c>
      <c r="E38" s="148">
        <f t="shared" ref="E38:E51" si="1">D38/60</f>
        <v>1.0333333333333334</v>
      </c>
      <c r="F38" s="375">
        <v>830</v>
      </c>
      <c r="G38" s="375">
        <f>+F38-F38*0.12</f>
        <v>730.4</v>
      </c>
      <c r="H38" s="192" t="s">
        <v>67</v>
      </c>
      <c r="I38" s="554">
        <f>18.118+19.583+21.83</f>
        <v>59.530999999999992</v>
      </c>
      <c r="J38" s="132">
        <f>+I38+'1'!J38</f>
        <v>132.755</v>
      </c>
      <c r="K38" s="133" t="s">
        <v>66</v>
      </c>
      <c r="L38" s="435"/>
      <c r="M38" s="436"/>
      <c r="N38" s="154">
        <f>1.841+2.362+2.262+21.83</f>
        <v>28.294999999999998</v>
      </c>
    </row>
    <row r="39" spans="1:14" ht="17.45" customHeight="1">
      <c r="A39" s="777" t="s">
        <v>14</v>
      </c>
      <c r="B39" s="778"/>
      <c r="C39" s="169">
        <f>SUMIF($G$7:$G$31,"Cleaning",$F$7:$F$31)</f>
        <v>0</v>
      </c>
      <c r="D39" s="123">
        <f>+C39+'1'!D39</f>
        <v>0</v>
      </c>
      <c r="E39" s="148">
        <f t="shared" si="1"/>
        <v>0</v>
      </c>
      <c r="F39" s="375">
        <v>733.125</v>
      </c>
      <c r="G39" s="375">
        <v>645.15</v>
      </c>
      <c r="H39" s="192" t="s">
        <v>68</v>
      </c>
      <c r="I39" s="147"/>
      <c r="J39" s="134">
        <f>J37/G4</f>
        <v>75.467061724999994</v>
      </c>
      <c r="K39" s="135" t="s">
        <v>66</v>
      </c>
      <c r="L39" s="435"/>
      <c r="M39" s="436"/>
    </row>
    <row r="40" spans="1:14" ht="17.45" customHeight="1">
      <c r="A40" s="777" t="s">
        <v>69</v>
      </c>
      <c r="B40" s="778"/>
      <c r="C40" s="169">
        <f>SUMIF($G$7:$G$31,"Mechanical",$F$7:$F$31)</f>
        <v>0</v>
      </c>
      <c r="D40" s="123">
        <f>+C40+'1'!D40</f>
        <v>0</v>
      </c>
      <c r="E40" s="148">
        <f t="shared" si="1"/>
        <v>0</v>
      </c>
      <c r="F40" s="375">
        <v>520</v>
      </c>
      <c r="G40" s="375">
        <v>457.6</v>
      </c>
      <c r="H40" s="192" t="s">
        <v>70</v>
      </c>
      <c r="I40" s="123">
        <f>(K34+L34)/1000</f>
        <v>59.298999999999999</v>
      </c>
      <c r="J40" s="136">
        <f>+I40+'1'!J40</f>
        <v>132.61500000000001</v>
      </c>
      <c r="K40" s="135" t="s">
        <v>66</v>
      </c>
      <c r="L40" s="435"/>
      <c r="M40" s="436"/>
    </row>
    <row r="41" spans="1:14" ht="17.45" customHeight="1">
      <c r="A41" s="777" t="s">
        <v>71</v>
      </c>
      <c r="B41" s="778"/>
      <c r="C41" s="169">
        <f>SUMIF($G$7:$G$31,"Electrical",$F$7:$F$31)</f>
        <v>0</v>
      </c>
      <c r="D41" s="123">
        <f>+C41+'1'!D41</f>
        <v>0</v>
      </c>
      <c r="E41" s="148">
        <f t="shared" si="1"/>
        <v>0</v>
      </c>
      <c r="F41" s="375"/>
      <c r="G41" s="375"/>
      <c r="H41" s="192" t="s">
        <v>72</v>
      </c>
      <c r="I41" s="147"/>
      <c r="J41" s="134">
        <f>J40/G4</f>
        <v>66.307500000000005</v>
      </c>
      <c r="K41" s="135" t="s">
        <v>66</v>
      </c>
      <c r="L41" s="435"/>
      <c r="M41" s="436"/>
    </row>
    <row r="42" spans="1:14" ht="17.45" customHeight="1">
      <c r="A42" s="777" t="s">
        <v>17</v>
      </c>
      <c r="B42" s="778"/>
      <c r="C42" s="169">
        <f>SUMIF($G$7:$G$31,"Instrument",$F$7:$F$31)</f>
        <v>0</v>
      </c>
      <c r="D42" s="123">
        <f>+C42+'1'!D42</f>
        <v>0</v>
      </c>
      <c r="E42" s="148">
        <f t="shared" si="1"/>
        <v>0</v>
      </c>
      <c r="F42" s="375">
        <f>+(F38*480+F39*480+F40*480)/1440</f>
        <v>694.375</v>
      </c>
      <c r="G42" s="375">
        <f>+(G38*480+G39*480+G40*480)/1440</f>
        <v>611.04999999999995</v>
      </c>
      <c r="H42" s="192" t="s">
        <v>73</v>
      </c>
      <c r="I42" s="251" t="s">
        <v>446</v>
      </c>
      <c r="J42" s="137"/>
      <c r="K42" s="135" t="s">
        <v>74</v>
      </c>
      <c r="L42" s="435"/>
      <c r="M42" s="436"/>
    </row>
    <row r="43" spans="1:14" ht="17.45" customHeight="1">
      <c r="A43" s="777" t="s">
        <v>75</v>
      </c>
      <c r="B43" s="778"/>
      <c r="C43" s="169">
        <f>SUMIF($G$7:$G$31,"Water",$F$7:$F$31)</f>
        <v>0</v>
      </c>
      <c r="D43" s="123">
        <f>+C43+'1'!D43</f>
        <v>0</v>
      </c>
      <c r="E43" s="148">
        <f t="shared" si="1"/>
        <v>0</v>
      </c>
      <c r="F43" s="375"/>
      <c r="G43" s="376"/>
      <c r="H43" s="193" t="s">
        <v>76</v>
      </c>
      <c r="I43" s="123">
        <f>+Report1!AH10</f>
        <v>106.59399999999999</v>
      </c>
      <c r="J43" s="138">
        <f>+I43+'1'!J43</f>
        <v>243.292</v>
      </c>
      <c r="K43" s="135" t="s">
        <v>66</v>
      </c>
      <c r="L43" s="437">
        <f>+Report1!AN10</f>
        <v>13.6</v>
      </c>
      <c r="M43" s="438">
        <f>+L43+'1'!M43</f>
        <v>31.6</v>
      </c>
    </row>
    <row r="44" spans="1:14" ht="17.45" customHeight="1">
      <c r="A44" s="777" t="s">
        <v>18</v>
      </c>
      <c r="B44" s="778"/>
      <c r="C44" s="169">
        <f>SUMIF($G$7:$G$31,"PLN",$F$7:$F$31)</f>
        <v>0</v>
      </c>
      <c r="D44" s="123">
        <f>+C44+'1'!D44</f>
        <v>0</v>
      </c>
      <c r="E44" s="148">
        <f t="shared" si="1"/>
        <v>0</v>
      </c>
      <c r="F44" s="375"/>
      <c r="G44" s="376"/>
      <c r="H44" s="193" t="s">
        <v>77</v>
      </c>
      <c r="I44" s="123">
        <f>I43/I38</f>
        <v>1.7905629000016801</v>
      </c>
      <c r="J44" s="139">
        <f>J43/J38</f>
        <v>1.8326390719746903</v>
      </c>
      <c r="K44" s="135" t="s">
        <v>66</v>
      </c>
      <c r="L44" s="439">
        <f>+L43/I38</f>
        <v>0.22845240294972369</v>
      </c>
      <c r="M44" s="440">
        <f>+M43/J38</f>
        <v>0.23803246582049642</v>
      </c>
    </row>
    <row r="45" spans="1:14" ht="17.45" customHeight="1">
      <c r="A45" s="777" t="s">
        <v>19</v>
      </c>
      <c r="B45" s="778"/>
      <c r="C45" s="169">
        <f>SUMIF($G$7:$G$31,"Boiler",$F$7:$F$31)</f>
        <v>0</v>
      </c>
      <c r="D45" s="123">
        <f>+C45+'1'!D45</f>
        <v>0</v>
      </c>
      <c r="E45" s="148">
        <f t="shared" si="1"/>
        <v>0</v>
      </c>
      <c r="F45" s="375"/>
      <c r="G45" s="378"/>
      <c r="H45" s="193" t="s">
        <v>78</v>
      </c>
      <c r="I45" s="123">
        <f>I43/I40</f>
        <v>1.7975682557884618</v>
      </c>
      <c r="J45" s="139">
        <f>J43/J40</f>
        <v>1.8345737661652151</v>
      </c>
      <c r="K45" s="135" t="s">
        <v>66</v>
      </c>
      <c r="L45" s="439">
        <f>+L43/I40</f>
        <v>0.22934619470817383</v>
      </c>
      <c r="M45" s="440">
        <f>+M43/J40</f>
        <v>0.23828375372318364</v>
      </c>
    </row>
    <row r="46" spans="1:14" ht="17.45" customHeight="1">
      <c r="A46" s="777" t="s">
        <v>79</v>
      </c>
      <c r="B46" s="778"/>
      <c r="C46" s="169">
        <f>SUMIF($G$7:$G$31,"Gas",$F$7:$F$31)</f>
        <v>0</v>
      </c>
      <c r="D46" s="123">
        <f>+C46+'1'!D46</f>
        <v>0</v>
      </c>
      <c r="E46" s="148">
        <f t="shared" si="1"/>
        <v>0</v>
      </c>
      <c r="F46" s="375"/>
      <c r="G46" s="376"/>
      <c r="H46" s="193" t="s">
        <v>80</v>
      </c>
      <c r="I46" s="145">
        <f>+SUMIF(Listrik!AC9,"&gt;0")</f>
        <v>36503.149999999361</v>
      </c>
      <c r="J46" s="140">
        <f>+I46+'1'!J46</f>
        <v>68158.14999999915</v>
      </c>
      <c r="K46" s="135" t="s">
        <v>81</v>
      </c>
      <c r="L46" s="439">
        <f>+Listrik!AF9</f>
        <v>23403</v>
      </c>
      <c r="M46" s="441">
        <f>+L46+'1'!M46</f>
        <v>55396</v>
      </c>
    </row>
    <row r="47" spans="1:14" ht="17.45" customHeight="1">
      <c r="A47" s="777" t="s">
        <v>82</v>
      </c>
      <c r="B47" s="778"/>
      <c r="C47" s="169">
        <f>SUMIF($G$7:$G$31,"Gas",$F$7:$F$31)</f>
        <v>0</v>
      </c>
      <c r="D47" s="123">
        <f>+C47+'1'!D47</f>
        <v>0</v>
      </c>
      <c r="E47" s="148">
        <f t="shared" si="1"/>
        <v>0</v>
      </c>
      <c r="F47" s="375"/>
      <c r="G47" s="376"/>
      <c r="H47" s="193" t="s">
        <v>83</v>
      </c>
      <c r="I47" s="123">
        <f>I46/I38</f>
        <v>613.1788479951515</v>
      </c>
      <c r="J47" s="140">
        <f>J46/J38</f>
        <v>513.41305412224892</v>
      </c>
      <c r="K47" s="135" t="s">
        <v>25</v>
      </c>
      <c r="L47" s="435">
        <f>+L46/I38</f>
        <v>393.12291075238119</v>
      </c>
      <c r="M47" s="440">
        <f>+M46/J38</f>
        <v>417.27995179089299</v>
      </c>
    </row>
    <row r="48" spans="1:14" ht="17.45" customHeight="1">
      <c r="A48" s="777" t="s">
        <v>15</v>
      </c>
      <c r="B48" s="778"/>
      <c r="C48" s="169">
        <f>SUMIF($G$7:$G$31,"Start Up",$F$7:$F$31)</f>
        <v>0</v>
      </c>
      <c r="D48" s="123">
        <f>+C48+'1'!D48</f>
        <v>0</v>
      </c>
      <c r="E48" s="148">
        <f t="shared" si="1"/>
        <v>0</v>
      </c>
      <c r="F48" s="375"/>
      <c r="G48" s="376"/>
      <c r="H48" s="193" t="s">
        <v>84</v>
      </c>
      <c r="I48" s="123">
        <f>I46/I40</f>
        <v>615.57783436481827</v>
      </c>
      <c r="J48" s="140">
        <f>J46/J40</f>
        <v>513.95505787429136</v>
      </c>
      <c r="K48" s="135" t="s">
        <v>25</v>
      </c>
      <c r="L48" s="439">
        <f>+L46/I38</f>
        <v>393.12291075238119</v>
      </c>
      <c r="M48" s="440">
        <f>+M46/J40</f>
        <v>417.72046902688231</v>
      </c>
    </row>
    <row r="49" spans="1:13" ht="17.45" customHeight="1">
      <c r="A49" s="777" t="s">
        <v>21</v>
      </c>
      <c r="B49" s="778"/>
      <c r="C49" s="169">
        <f>SUMIF($G$7:$G$31,"Others",$F$7:$F$31)</f>
        <v>0</v>
      </c>
      <c r="D49" s="123">
        <f>+C49+'1'!D49</f>
        <v>0</v>
      </c>
      <c r="E49" s="148">
        <f t="shared" si="1"/>
        <v>0</v>
      </c>
      <c r="F49" s="190"/>
      <c r="H49" s="193" t="s">
        <v>170</v>
      </c>
      <c r="I49" s="123">
        <f>+Report1!AB10</f>
        <v>0</v>
      </c>
      <c r="J49" s="140">
        <f>+I49+'1'!J49</f>
        <v>0</v>
      </c>
      <c r="K49" s="135" t="s">
        <v>86</v>
      </c>
      <c r="L49" s="435"/>
      <c r="M49" s="436"/>
    </row>
    <row r="50" spans="1:13" ht="17.45" customHeight="1">
      <c r="A50" s="777" t="s">
        <v>20</v>
      </c>
      <c r="B50" s="778"/>
      <c r="C50" s="169">
        <f>SUMIF($G$7:$G$31,"Steam",$F$7:$F$31)</f>
        <v>0</v>
      </c>
      <c r="D50" s="123">
        <f>+C50+'1'!D50</f>
        <v>0</v>
      </c>
      <c r="E50" s="148">
        <f t="shared" si="1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5"/>
      <c r="M50" s="436"/>
    </row>
    <row r="51" spans="1:13" ht="17.45" customHeight="1" thickBot="1">
      <c r="A51" s="779" t="s">
        <v>88</v>
      </c>
      <c r="B51" s="780"/>
      <c r="C51" s="169">
        <f>SUMIF($G$7:$G$31,"Planned shut",$F$7:$F$31)</f>
        <v>0</v>
      </c>
      <c r="D51" s="123">
        <f>+C51+'1'!D51</f>
        <v>0</v>
      </c>
      <c r="E51" s="148">
        <f t="shared" si="1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5"/>
      <c r="M51" s="436"/>
    </row>
    <row r="52" spans="1:13" ht="13.5" thickBot="1">
      <c r="A52" s="781" t="s">
        <v>29</v>
      </c>
      <c r="B52" s="782"/>
      <c r="C52" s="149">
        <f>SUM(C38:C51)</f>
        <v>32</v>
      </c>
      <c r="D52" s="149">
        <f>SUM(D38:D51)</f>
        <v>62</v>
      </c>
      <c r="E52" s="150">
        <f>SUM(E38:E51)</f>
        <v>1.0333333333333334</v>
      </c>
      <c r="F52" s="190"/>
      <c r="H52" s="196"/>
      <c r="I52" s="197"/>
      <c r="J52" s="143"/>
      <c r="K52" s="144"/>
      <c r="L52" s="442"/>
      <c r="M52" s="443"/>
    </row>
    <row r="53" spans="1:13" ht="13.5" thickBot="1">
      <c r="A53" s="783"/>
      <c r="B53" s="784"/>
      <c r="C53" s="151">
        <f>C52/(24*60)</f>
        <v>2.2222222222222223E-2</v>
      </c>
      <c r="D53" s="151">
        <f>D52/(24*60*G4)</f>
        <v>2.1527777777777778E-2</v>
      </c>
      <c r="E53" s="152">
        <f>E52/(G4*24)</f>
        <v>2.1527777777777781E-2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+D34+'1'!J56</f>
        <v>600</v>
      </c>
      <c r="K56" s="206">
        <f>J56/(J40+J56/1000)/1000</f>
        <v>4.5039972976016213E-3</v>
      </c>
    </row>
    <row r="57" spans="1:13">
      <c r="A57" s="181"/>
      <c r="I57" s="204" t="s">
        <v>92</v>
      </c>
      <c r="J57" s="205">
        <f>+E34+'1'!J57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I7:I13"/>
    <mergeCell ref="I15:I22"/>
    <mergeCell ref="A7:A14"/>
    <mergeCell ref="A15:A23"/>
    <mergeCell ref="A24:A32"/>
    <mergeCell ref="I24:I31"/>
    <mergeCell ref="A34:B34"/>
    <mergeCell ref="A37:B37"/>
    <mergeCell ref="A38:B38"/>
    <mergeCell ref="A39:B39"/>
    <mergeCell ref="A40:B40"/>
    <mergeCell ref="A52:B52"/>
    <mergeCell ref="A53:B53"/>
    <mergeCell ref="A42:B42"/>
    <mergeCell ref="A43:B43"/>
    <mergeCell ref="A44:B44"/>
    <mergeCell ref="A45:B45"/>
    <mergeCell ref="A46:B46"/>
    <mergeCell ref="A47:B47"/>
    <mergeCell ref="L35:M35"/>
    <mergeCell ref="A48:B48"/>
    <mergeCell ref="A49:B49"/>
    <mergeCell ref="A50:B50"/>
    <mergeCell ref="A51:B51"/>
    <mergeCell ref="A41:B41"/>
  </mergeCells>
  <phoneticPr fontId="30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N61"/>
  <sheetViews>
    <sheetView topLeftCell="A22" zoomScale="80" zoomScaleNormal="80" workbookViewId="0">
      <selection activeCell="DM11" sqref="A4:DM14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570312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8.28515625" style="154" customWidth="1"/>
    <col min="11" max="11" width="12.5703125" style="154" bestFit="1" customWidth="1"/>
    <col min="12" max="12" width="8.28515625" style="154" customWidth="1"/>
    <col min="13" max="13" width="15.140625" style="154" customWidth="1"/>
    <col min="14" max="16384" width="9.140625" style="154"/>
  </cols>
  <sheetData>
    <row r="1" spans="1:13" ht="15.75">
      <c r="A1" s="153"/>
    </row>
    <row r="2" spans="1:13" ht="15.75">
      <c r="A2" s="153" t="s">
        <v>175</v>
      </c>
    </row>
    <row r="3" spans="1:13" ht="15">
      <c r="A3" s="155"/>
    </row>
    <row r="4" spans="1:13" ht="20.25">
      <c r="A4" s="156" t="s">
        <v>4</v>
      </c>
      <c r="B4" s="157"/>
      <c r="F4" s="158" t="s">
        <v>31</v>
      </c>
      <c r="G4" s="159">
        <v>31</v>
      </c>
      <c r="H4" s="159" t="str">
        <f>+'1'!H4</f>
        <v>.06.24</v>
      </c>
    </row>
    <row r="5" spans="1:13" ht="13.5" thickBot="1">
      <c r="C5" s="160"/>
      <c r="D5" s="160"/>
    </row>
    <row r="6" spans="1:13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/>
      <c r="G6" s="162"/>
      <c r="H6" s="164"/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</row>
    <row r="7" spans="1:13" ht="13.5" customHeight="1" thickBot="1">
      <c r="A7" s="789"/>
      <c r="B7" s="220"/>
      <c r="C7" s="221"/>
      <c r="D7" s="222"/>
      <c r="E7" s="223"/>
      <c r="F7" s="233"/>
      <c r="G7" s="234"/>
      <c r="H7" s="235"/>
      <c r="I7" s="792"/>
      <c r="J7" s="219" t="str">
        <f>+'30'!J7</f>
        <v>TW 35,5 RC HW</v>
      </c>
      <c r="K7" s="243"/>
      <c r="L7" s="247"/>
      <c r="M7" s="122">
        <f>+L7+'30'!M7+K7</f>
        <v>65500</v>
      </c>
    </row>
    <row r="8" spans="1:13" ht="13.5" thickBot="1">
      <c r="A8" s="790"/>
      <c r="B8" s="220"/>
      <c r="C8" s="221"/>
      <c r="D8" s="222"/>
      <c r="E8" s="224"/>
      <c r="F8" s="236"/>
      <c r="G8" s="237"/>
      <c r="H8" s="235"/>
      <c r="I8" s="793"/>
      <c r="J8" s="219" t="str">
        <f>+'30'!J8</f>
        <v>TW 34 RC HW</v>
      </c>
      <c r="K8" s="244"/>
      <c r="L8" s="244"/>
      <c r="M8" s="122">
        <f>+L8+'30'!M8+K8</f>
        <v>23452</v>
      </c>
    </row>
    <row r="9" spans="1:13" ht="13.5" thickBot="1">
      <c r="A9" s="790"/>
      <c r="B9" s="220"/>
      <c r="C9" s="221"/>
      <c r="D9" s="222"/>
      <c r="E9" s="225"/>
      <c r="F9" s="233"/>
      <c r="G9" s="234"/>
      <c r="H9" s="238"/>
      <c r="I9" s="793"/>
      <c r="J9" s="219" t="str">
        <f>+'30'!J9</f>
        <v>KTW 17 RC HW</v>
      </c>
      <c r="K9" s="244"/>
      <c r="L9" s="244"/>
      <c r="M9" s="122">
        <f>+L9+'30'!M9+K9</f>
        <v>17635</v>
      </c>
    </row>
    <row r="10" spans="1:13" ht="13.5" thickBot="1">
      <c r="A10" s="790"/>
      <c r="B10" s="220"/>
      <c r="C10" s="221"/>
      <c r="D10" s="222"/>
      <c r="E10" s="224"/>
      <c r="F10" s="233"/>
      <c r="G10" s="237"/>
      <c r="H10" s="238"/>
      <c r="I10" s="793"/>
      <c r="J10" s="219" t="str">
        <f>+'30'!J10</f>
        <v>TW 31,5 RC HW</v>
      </c>
      <c r="K10" s="244"/>
      <c r="L10" s="244"/>
      <c r="M10" s="122">
        <f>+L10+'30'!M10+K10</f>
        <v>33149</v>
      </c>
    </row>
    <row r="11" spans="1:13" ht="13.5" thickBot="1">
      <c r="A11" s="790"/>
      <c r="B11" s="220"/>
      <c r="C11" s="221"/>
      <c r="D11" s="222"/>
      <c r="E11" s="224"/>
      <c r="F11" s="233"/>
      <c r="G11" s="237"/>
      <c r="H11" s="238"/>
      <c r="I11" s="793"/>
      <c r="J11" s="219" t="str">
        <f>+'30'!J11</f>
        <v>N 18 RC BR</v>
      </c>
      <c r="K11" s="244"/>
      <c r="L11" s="244"/>
      <c r="M11" s="122">
        <f>+L11+'30'!M11+K11</f>
        <v>18436</v>
      </c>
    </row>
    <row r="12" spans="1:13" ht="13.5" thickBot="1">
      <c r="A12" s="790"/>
      <c r="B12" s="220"/>
      <c r="C12" s="221"/>
      <c r="D12" s="222"/>
      <c r="E12" s="224"/>
      <c r="F12" s="233"/>
      <c r="G12" s="237"/>
      <c r="H12" s="238"/>
      <c r="I12" s="793"/>
      <c r="J12" s="219" t="str">
        <f>+'30'!J12</f>
        <v>N 15,5 RC BR</v>
      </c>
      <c r="K12" s="244"/>
      <c r="L12" s="244"/>
      <c r="M12" s="122">
        <f>+L12+'30'!M12+K12</f>
        <v>268930</v>
      </c>
    </row>
    <row r="13" spans="1:13" ht="13.5" thickBot="1">
      <c r="A13" s="790"/>
      <c r="B13" s="220"/>
      <c r="C13" s="221"/>
      <c r="D13" s="221"/>
      <c r="E13" s="224"/>
      <c r="F13" s="233"/>
      <c r="G13" s="237"/>
      <c r="H13" s="238"/>
      <c r="I13" s="794"/>
      <c r="J13" s="219" t="str">
        <f>+'30'!J13</f>
        <v>N 16 RC BR</v>
      </c>
      <c r="K13" s="244"/>
      <c r="L13" s="244"/>
      <c r="M13" s="122">
        <f>+L13+'30'!M13+K13</f>
        <v>19427</v>
      </c>
    </row>
    <row r="14" spans="1:13" ht="13.5" thickBot="1">
      <c r="A14" s="791"/>
      <c r="B14" s="170" t="s">
        <v>3</v>
      </c>
      <c r="C14" s="104">
        <f>SUM(C7:C13)</f>
        <v>0</v>
      </c>
      <c r="D14" s="116">
        <f>SUM(D7:D13)</f>
        <v>0</v>
      </c>
      <c r="E14" s="117">
        <f>SUM(E5:E13)</f>
        <v>0</v>
      </c>
      <c r="F14" s="121">
        <f>SUM(F7:F13)</f>
        <v>0</v>
      </c>
      <c r="G14" s="164"/>
      <c r="H14" s="171"/>
      <c r="I14" s="172"/>
      <c r="J14" s="219" t="str">
        <f>+'30'!J14</f>
        <v>N 16,5 RC BR</v>
      </c>
      <c r="K14" s="244"/>
      <c r="L14" s="244"/>
      <c r="M14" s="122">
        <f>+L14+'30'!M14+K14</f>
        <v>7890</v>
      </c>
    </row>
    <row r="15" spans="1:13" ht="13.5" customHeight="1" thickBot="1">
      <c r="A15" s="789"/>
      <c r="B15" s="170"/>
      <c r="C15" s="118" t="e">
        <f>C14/($C$23+$D$23+$E$23)</f>
        <v>#DIV/0!</v>
      </c>
      <c r="D15" s="119" t="e">
        <f>D14/($C$23+$D$23+$E$23)</f>
        <v>#DIV/0!</v>
      </c>
      <c r="E15" s="120" t="e">
        <f>E14/($C$23+$D$23+$E$23)</f>
        <v>#DIV/0!</v>
      </c>
      <c r="F15" s="233"/>
      <c r="G15" s="234"/>
      <c r="H15" s="235"/>
      <c r="I15" s="792"/>
      <c r="J15" s="219" t="str">
        <f>+'30'!J15</f>
        <v>N 17 RC BR</v>
      </c>
      <c r="K15" s="244"/>
      <c r="L15" s="244"/>
      <c r="M15" s="122">
        <f>+L15+'30'!M15+K15</f>
        <v>87968</v>
      </c>
    </row>
    <row r="16" spans="1:13" ht="13.5" thickBot="1">
      <c r="A16" s="795"/>
      <c r="B16" s="226"/>
      <c r="C16" s="227"/>
      <c r="D16" s="228"/>
      <c r="E16" s="229"/>
      <c r="F16" s="233"/>
      <c r="G16" s="237"/>
      <c r="H16" s="235"/>
      <c r="I16" s="793"/>
      <c r="J16" s="219" t="str">
        <f>+'30'!J16</f>
        <v>N 19 RC BR</v>
      </c>
      <c r="K16" s="234"/>
      <c r="L16" s="234"/>
      <c r="M16" s="122">
        <f>+L16+'30'!M16+K16</f>
        <v>117363</v>
      </c>
    </row>
    <row r="17" spans="1:14" ht="13.5" thickBot="1">
      <c r="A17" s="795"/>
      <c r="B17" s="220"/>
      <c r="C17" s="221"/>
      <c r="D17" s="222"/>
      <c r="E17" s="230"/>
      <c r="F17" s="233"/>
      <c r="G17" s="237"/>
      <c r="H17" s="238"/>
      <c r="I17" s="793"/>
      <c r="J17" s="219" t="str">
        <f>+'30'!J17</f>
        <v>N 20 RC BR</v>
      </c>
      <c r="K17" s="234"/>
      <c r="L17" s="234"/>
      <c r="M17" s="122">
        <f>+L17+'30'!M17+K17</f>
        <v>49672</v>
      </c>
    </row>
    <row r="18" spans="1:14" ht="13.5" thickBot="1">
      <c r="A18" s="795"/>
      <c r="B18" s="220"/>
      <c r="C18" s="221"/>
      <c r="D18" s="222"/>
      <c r="E18" s="230"/>
      <c r="F18" s="233"/>
      <c r="G18" s="237"/>
      <c r="H18" s="238"/>
      <c r="I18" s="793"/>
      <c r="J18" s="219" t="str">
        <f>+'30'!J18</f>
        <v>N 17,5 RC BR</v>
      </c>
      <c r="K18" s="244"/>
      <c r="L18" s="244"/>
      <c r="M18" s="122">
        <f>+L18+'30'!M18+K18</f>
        <v>74908</v>
      </c>
    </row>
    <row r="19" spans="1:14" ht="13.5" thickBot="1">
      <c r="A19" s="795"/>
      <c r="B19" s="220"/>
      <c r="C19" s="221"/>
      <c r="D19" s="222"/>
      <c r="E19" s="230"/>
      <c r="F19" s="240"/>
      <c r="G19" s="237"/>
      <c r="H19" s="238"/>
      <c r="I19" s="793"/>
      <c r="J19" s="219" t="str">
        <f>+'30'!J19</f>
        <v>TW 19 RC BR</v>
      </c>
      <c r="K19" s="244"/>
      <c r="L19" s="244"/>
      <c r="M19" s="122">
        <f>+L19+'30'!M19+K19</f>
        <v>64493</v>
      </c>
    </row>
    <row r="20" spans="1:14" ht="13.5" thickBot="1">
      <c r="A20" s="795"/>
      <c r="B20" s="220"/>
      <c r="C20" s="221"/>
      <c r="D20" s="222"/>
      <c r="E20" s="230"/>
      <c r="F20" s="233"/>
      <c r="G20" s="237"/>
      <c r="H20" s="238"/>
      <c r="I20" s="793"/>
      <c r="J20" s="219" t="str">
        <f>+'30'!J20</f>
        <v>TW 21 RC BR</v>
      </c>
      <c r="K20" s="245"/>
      <c r="L20" s="245"/>
      <c r="M20" s="122">
        <f>+L20+'30'!M20+K20</f>
        <v>15738</v>
      </c>
    </row>
    <row r="21" spans="1:14" ht="13.5" thickBot="1">
      <c r="A21" s="795"/>
      <c r="B21" s="220"/>
      <c r="C21" s="221"/>
      <c r="D21" s="222"/>
      <c r="E21" s="230"/>
      <c r="F21" s="236"/>
      <c r="G21" s="237"/>
      <c r="H21" s="238"/>
      <c r="I21" s="793"/>
      <c r="J21" s="219" t="str">
        <f>+'30'!J21</f>
        <v>N 25 RC BR</v>
      </c>
      <c r="K21" s="244"/>
      <c r="L21" s="244"/>
      <c r="M21" s="122">
        <f>+L21+'30'!M21+K21</f>
        <v>45618</v>
      </c>
    </row>
    <row r="22" spans="1:14" ht="13.5" thickBot="1">
      <c r="A22" s="795"/>
      <c r="B22" s="220"/>
      <c r="C22" s="221"/>
      <c r="D22" s="222"/>
      <c r="E22" s="230"/>
      <c r="F22" s="241"/>
      <c r="G22" s="237"/>
      <c r="H22" s="238"/>
      <c r="I22" s="794"/>
      <c r="J22" s="219" t="str">
        <f>+'30'!J22</f>
        <v>TW 36 RC BR</v>
      </c>
      <c r="K22" s="244"/>
      <c r="L22" s="244"/>
      <c r="M22" s="122">
        <f>+L22+'30'!M22+K22</f>
        <v>133494</v>
      </c>
    </row>
    <row r="23" spans="1:14" ht="13.5" thickBot="1">
      <c r="A23" s="796"/>
      <c r="B23" s="173" t="s">
        <v>3</v>
      </c>
      <c r="C23" s="105">
        <f>SUM(C16:C22)</f>
        <v>0</v>
      </c>
      <c r="D23" s="116">
        <f>SUM(D16:D22)</f>
        <v>0</v>
      </c>
      <c r="E23" s="117">
        <f>SUM(E18:E22)</f>
        <v>0</v>
      </c>
      <c r="F23" s="121">
        <f>SUM(F15:F22)</f>
        <v>0</v>
      </c>
      <c r="G23" s="164"/>
      <c r="H23" s="171"/>
      <c r="I23" s="174"/>
      <c r="J23" s="219" t="str">
        <f>+'30'!J23</f>
        <v>TW 37,5 RC BR</v>
      </c>
      <c r="K23" s="244"/>
      <c r="L23" s="244"/>
      <c r="M23" s="122">
        <f>+L23+'30'!M23+K23</f>
        <v>73781</v>
      </c>
    </row>
    <row r="24" spans="1:14" ht="13.5" customHeight="1" thickBot="1">
      <c r="A24" s="789"/>
      <c r="B24" s="175"/>
      <c r="C24" s="118" t="e">
        <f>C23/($C$23+$D$23+$E$23)</f>
        <v>#DIV/0!</v>
      </c>
      <c r="D24" s="119" t="e">
        <f>D23/($C$23+$D$23+$E$23)</f>
        <v>#DIV/0!</v>
      </c>
      <c r="E24" s="120" t="e">
        <f>E23/($C$23+$D$23+$E$23)</f>
        <v>#DIV/0!</v>
      </c>
      <c r="F24" s="241"/>
      <c r="G24" s="234"/>
      <c r="H24" s="235"/>
      <c r="I24" s="792"/>
      <c r="J24" s="219" t="str">
        <f>+'30'!J24</f>
        <v>TW 38 RC BR</v>
      </c>
      <c r="K24" s="244"/>
      <c r="L24" s="244"/>
      <c r="M24" s="122">
        <f>+L24+'30'!M24+K24</f>
        <v>60216</v>
      </c>
    </row>
    <row r="25" spans="1:14" ht="13.5" thickBot="1">
      <c r="A25" s="797"/>
      <c r="B25" s="226"/>
      <c r="C25" s="231"/>
      <c r="D25" s="222"/>
      <c r="E25" s="230"/>
      <c r="F25" s="236"/>
      <c r="G25" s="237"/>
      <c r="H25" s="235"/>
      <c r="I25" s="793"/>
      <c r="J25" s="219" t="str">
        <f>+'30'!J25</f>
        <v>TW 35 RC BR</v>
      </c>
      <c r="K25" s="244"/>
      <c r="L25" s="244"/>
      <c r="M25" s="122">
        <f>+L25+'30'!M25+K25</f>
        <v>69433</v>
      </c>
    </row>
    <row r="26" spans="1:14" ht="13.5" thickBot="1">
      <c r="A26" s="797"/>
      <c r="B26" s="220"/>
      <c r="C26" s="231"/>
      <c r="D26" s="222"/>
      <c r="E26" s="232"/>
      <c r="F26" s="236"/>
      <c r="G26" s="234"/>
      <c r="H26" s="238"/>
      <c r="I26" s="793"/>
      <c r="J26" s="219" t="str">
        <f>+'30'!J26</f>
        <v>TW 34 RC BR</v>
      </c>
      <c r="K26" s="244"/>
      <c r="L26" s="244"/>
      <c r="M26" s="122">
        <f>+L26+'30'!M26+K26</f>
        <v>175303</v>
      </c>
    </row>
    <row r="27" spans="1:14" ht="13.5" thickBot="1">
      <c r="A27" s="797"/>
      <c r="B27" s="220"/>
      <c r="C27" s="221"/>
      <c r="D27" s="222"/>
      <c r="E27" s="230"/>
      <c r="F27" s="236"/>
      <c r="G27" s="242"/>
      <c r="H27" s="238"/>
      <c r="I27" s="793"/>
      <c r="J27" s="219" t="str">
        <f>+'30'!J27</f>
        <v>TW 33,5 RC BR</v>
      </c>
      <c r="K27" s="244"/>
      <c r="L27" s="244"/>
      <c r="M27" s="122">
        <f>+L27+'30'!M27+K27</f>
        <v>42079</v>
      </c>
    </row>
    <row r="28" spans="1:14" ht="13.5" thickBot="1">
      <c r="A28" s="797"/>
      <c r="B28" s="220"/>
      <c r="C28" s="221"/>
      <c r="D28" s="222"/>
      <c r="E28" s="230"/>
      <c r="F28" s="236"/>
      <c r="G28" s="237"/>
      <c r="H28" s="238"/>
      <c r="I28" s="793"/>
      <c r="J28" s="219" t="str">
        <f>+'30'!J28</f>
        <v>TW 31,5 RC BR</v>
      </c>
      <c r="K28" s="244"/>
      <c r="L28" s="244"/>
      <c r="M28" s="122">
        <f>+L28+'30'!M28+K28</f>
        <v>149894</v>
      </c>
    </row>
    <row r="29" spans="1:14" ht="13.5" thickBot="1">
      <c r="A29" s="797"/>
      <c r="B29" s="220"/>
      <c r="C29" s="221"/>
      <c r="D29" s="222"/>
      <c r="E29" s="230"/>
      <c r="F29" s="241"/>
      <c r="G29" s="237"/>
      <c r="H29" s="238"/>
      <c r="I29" s="793"/>
      <c r="J29" s="219" t="str">
        <f>+'30'!J29</f>
        <v>TW 30,5 RC BR</v>
      </c>
      <c r="K29" s="244"/>
      <c r="L29" s="244"/>
      <c r="M29" s="122">
        <f>+L29+'30'!M29+K29</f>
        <v>119104</v>
      </c>
    </row>
    <row r="30" spans="1:14" ht="13.5" thickBot="1">
      <c r="A30" s="797"/>
      <c r="B30" s="220"/>
      <c r="C30" s="231"/>
      <c r="D30" s="222"/>
      <c r="E30" s="230"/>
      <c r="F30" s="241"/>
      <c r="G30" s="237"/>
      <c r="H30" s="238"/>
      <c r="I30" s="793"/>
      <c r="J30" s="219">
        <f>+'30'!J30</f>
        <v>0</v>
      </c>
      <c r="K30" s="244"/>
      <c r="L30" s="244"/>
      <c r="M30" s="122">
        <f>+L30+'30'!M30+K30</f>
        <v>0</v>
      </c>
      <c r="N30" s="160"/>
    </row>
    <row r="31" spans="1:14" ht="13.5" thickBot="1">
      <c r="A31" s="797"/>
      <c r="B31" s="220"/>
      <c r="C31" s="231"/>
      <c r="D31" s="222"/>
      <c r="E31" s="230"/>
      <c r="F31" s="241"/>
      <c r="G31" s="242"/>
      <c r="H31" s="239"/>
      <c r="I31" s="794"/>
      <c r="J31" s="219">
        <f>+'30'!J31</f>
        <v>0</v>
      </c>
      <c r="K31" s="244"/>
      <c r="L31" s="244"/>
      <c r="M31" s="122">
        <f>+L31+'30'!M31+K31</f>
        <v>0</v>
      </c>
    </row>
    <row r="32" spans="1:14" ht="13.5" thickBot="1">
      <c r="A32" s="798"/>
      <c r="B32" s="170" t="s">
        <v>3</v>
      </c>
      <c r="C32" s="104">
        <f>SUM(C25:C31)</f>
        <v>0</v>
      </c>
      <c r="D32" s="105">
        <f>SUM(D25:D31)</f>
        <v>0</v>
      </c>
      <c r="E32" s="106">
        <f>SUM(E25:E31)</f>
        <v>0</v>
      </c>
      <c r="F32" s="107">
        <f>SUM(F24:F31)</f>
        <v>0</v>
      </c>
      <c r="G32" s="176"/>
      <c r="H32" s="177"/>
      <c r="I32" s="174"/>
      <c r="J32" s="219">
        <f>+'30'!J32</f>
        <v>0</v>
      </c>
      <c r="K32" s="244"/>
      <c r="L32" s="248"/>
      <c r="M32" s="122">
        <f>+L32+'30'!M32+K32</f>
        <v>0</v>
      </c>
    </row>
    <row r="33" spans="1:14" ht="13.5" thickBot="1">
      <c r="A33" s="178"/>
      <c r="B33" s="179"/>
      <c r="C33" s="108" t="e">
        <f>C32/($C$32+$D$32+$E$32)</f>
        <v>#DIV/0!</v>
      </c>
      <c r="D33" s="109" t="e">
        <f>D32/($C$32+$D$32+$E$32)</f>
        <v>#DIV/0!</v>
      </c>
      <c r="E33" s="110" t="e">
        <f>E32/($C$32+$D$32+$E$32)</f>
        <v>#DIV/0!</v>
      </c>
      <c r="F33" s="111"/>
      <c r="G33" s="180"/>
      <c r="H33" s="181"/>
      <c r="I33" s="182"/>
      <c r="J33" s="126"/>
      <c r="K33" s="458"/>
      <c r="L33" s="218"/>
      <c r="M33" s="124"/>
    </row>
    <row r="34" spans="1:14" ht="13.5" thickBot="1">
      <c r="A34" s="785" t="s">
        <v>60</v>
      </c>
      <c r="B34" s="786"/>
      <c r="C34" s="112">
        <f>C14+C23+C32</f>
        <v>0</v>
      </c>
      <c r="D34" s="112">
        <f>D14+D23+D32</f>
        <v>0</v>
      </c>
      <c r="E34" s="112">
        <f>E14+E23+E32</f>
        <v>0</v>
      </c>
      <c r="F34" s="113">
        <f>F14+F23+F32</f>
        <v>0</v>
      </c>
      <c r="H34" s="183"/>
      <c r="I34" s="183"/>
      <c r="J34" s="128" t="s">
        <v>29</v>
      </c>
      <c r="K34" s="129">
        <f>SUM(K7:K33)</f>
        <v>0</v>
      </c>
      <c r="L34" s="217">
        <f>SUM(L7:L32)</f>
        <v>0</v>
      </c>
      <c r="M34" s="129">
        <f>SUM(M7:M33)</f>
        <v>1733483</v>
      </c>
      <c r="N34" s="160"/>
    </row>
    <row r="35" spans="1:14" ht="13.5" thickBot="1">
      <c r="A35" s="184"/>
      <c r="B35" s="185"/>
      <c r="C35" s="109" t="e">
        <f>C34/($C$34+$D$34+$E$34)</f>
        <v>#DIV/0!</v>
      </c>
      <c r="D35" s="109" t="e">
        <f>D34/($C$34+$D$34+$E$34)</f>
        <v>#DIV/0!</v>
      </c>
      <c r="E35" s="114" t="e">
        <f>E34/($C$34+$D$34+$E$34)</f>
        <v>#DIV/0!</v>
      </c>
      <c r="K35" s="160"/>
      <c r="L35" s="776" t="s">
        <v>186</v>
      </c>
      <c r="M35" s="776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787" t="s">
        <v>61</v>
      </c>
      <c r="B37" s="788"/>
      <c r="C37" s="167" t="s">
        <v>62</v>
      </c>
      <c r="D37" s="188" t="s">
        <v>63</v>
      </c>
      <c r="E37" s="189" t="s">
        <v>64</v>
      </c>
      <c r="F37" s="375"/>
      <c r="G37" s="377"/>
      <c r="H37" s="191" t="s">
        <v>65</v>
      </c>
      <c r="I37" s="249">
        <f>(30*200+36*811+45*339)/1350*G42*3.4*1350/1000000</f>
        <v>0</v>
      </c>
      <c r="J37" s="130">
        <f>+I37+'30'!J37</f>
        <v>1934.9180241441804</v>
      </c>
      <c r="K37" s="131" t="s">
        <v>66</v>
      </c>
      <c r="L37" s="433"/>
      <c r="M37" s="434"/>
    </row>
    <row r="38" spans="1:14" ht="17.45" customHeight="1">
      <c r="A38" s="781" t="s">
        <v>13</v>
      </c>
      <c r="B38" s="782"/>
      <c r="C38" s="169">
        <f>SUMIF($G$7:$G$31,"Process",$F$7:$F$31)</f>
        <v>0</v>
      </c>
      <c r="D38" s="123">
        <f>+C38+'30'!D38</f>
        <v>1358</v>
      </c>
      <c r="E38" s="148">
        <f t="shared" ref="E38:E51" si="0">D38/60</f>
        <v>22.633333333333333</v>
      </c>
      <c r="F38" s="375"/>
      <c r="G38" s="375"/>
      <c r="H38" s="192" t="s">
        <v>67</v>
      </c>
      <c r="I38" s="250"/>
      <c r="J38" s="132">
        <f>+I38+'30'!J38</f>
        <v>1779.9640000000002</v>
      </c>
      <c r="K38" s="133" t="s">
        <v>66</v>
      </c>
      <c r="L38" s="435"/>
      <c r="M38" s="436"/>
    </row>
    <row r="39" spans="1:14" ht="17.45" customHeight="1">
      <c r="A39" s="777" t="s">
        <v>14</v>
      </c>
      <c r="B39" s="778"/>
      <c r="C39" s="169">
        <f>SUMIF($G$7:$G$31,"Cleaning",$F$7:$F$31)</f>
        <v>0</v>
      </c>
      <c r="D39" s="123">
        <f>+C39+'30'!D39</f>
        <v>0</v>
      </c>
      <c r="E39" s="148">
        <f t="shared" si="0"/>
        <v>0</v>
      </c>
      <c r="F39" s="375"/>
      <c r="G39" s="375"/>
      <c r="H39" s="192" t="s">
        <v>68</v>
      </c>
      <c r="I39" s="147"/>
      <c r="J39" s="134">
        <f>J37/G4</f>
        <v>62.416710456263885</v>
      </c>
      <c r="K39" s="135" t="s">
        <v>66</v>
      </c>
      <c r="L39" s="435"/>
      <c r="M39" s="436"/>
    </row>
    <row r="40" spans="1:14" ht="17.45" customHeight="1">
      <c r="A40" s="777" t="s">
        <v>69</v>
      </c>
      <c r="B40" s="778"/>
      <c r="C40" s="169">
        <f>SUMIF($G$7:$G$31,"Mechanical",$F$7:$F$31)</f>
        <v>0</v>
      </c>
      <c r="D40" s="123">
        <f>+C40+'30'!D40</f>
        <v>167</v>
      </c>
      <c r="E40" s="148">
        <f t="shared" si="0"/>
        <v>2.7833333333333332</v>
      </c>
      <c r="F40" s="375"/>
      <c r="G40" s="375"/>
      <c r="H40" s="192" t="s">
        <v>70</v>
      </c>
      <c r="I40" s="123">
        <f>(K34+L34)/1000</f>
        <v>0</v>
      </c>
      <c r="J40" s="136">
        <f>+I40+'30'!J40</f>
        <v>1733.4829999999997</v>
      </c>
      <c r="K40" s="135" t="s">
        <v>66</v>
      </c>
      <c r="L40" s="435"/>
      <c r="M40" s="436"/>
    </row>
    <row r="41" spans="1:14" ht="17.45" customHeight="1">
      <c r="A41" s="777" t="s">
        <v>71</v>
      </c>
      <c r="B41" s="778"/>
      <c r="C41" s="169">
        <f>SUMIF($G$7:$G$31,"Electrical",$F$7:$F$31)</f>
        <v>0</v>
      </c>
      <c r="D41" s="123">
        <f>+C41+'30'!D41</f>
        <v>197</v>
      </c>
      <c r="E41" s="148">
        <f t="shared" si="0"/>
        <v>3.2833333333333332</v>
      </c>
      <c r="F41" s="375"/>
      <c r="G41" s="375"/>
      <c r="H41" s="192" t="s">
        <v>72</v>
      </c>
      <c r="I41" s="147"/>
      <c r="J41" s="134">
        <f>J40/G4</f>
        <v>55.918806451612895</v>
      </c>
      <c r="K41" s="135" t="s">
        <v>66</v>
      </c>
      <c r="L41" s="435"/>
      <c r="M41" s="436"/>
    </row>
    <row r="42" spans="1:14" ht="17.45" customHeight="1">
      <c r="A42" s="777" t="s">
        <v>17</v>
      </c>
      <c r="B42" s="778"/>
      <c r="C42" s="169">
        <f>SUMIF($G$7:$G$31,"Instrument",$F$7:$F$31)</f>
        <v>0</v>
      </c>
      <c r="D42" s="123">
        <f>+C42+'30'!D42</f>
        <v>0</v>
      </c>
      <c r="E42" s="148">
        <f t="shared" si="0"/>
        <v>0</v>
      </c>
      <c r="F42" s="375">
        <f>+(F38*390+F39*480+F40*480)/1350</f>
        <v>0</v>
      </c>
      <c r="G42" s="375">
        <f>+(G38*390+G39*480+G40*480)/1350</f>
        <v>0</v>
      </c>
      <c r="H42" s="192" t="s">
        <v>73</v>
      </c>
      <c r="I42" s="251"/>
      <c r="J42" s="137"/>
      <c r="K42" s="135" t="s">
        <v>74</v>
      </c>
      <c r="L42" s="435"/>
      <c r="M42" s="436"/>
    </row>
    <row r="43" spans="1:14" ht="17.45" customHeight="1">
      <c r="A43" s="777" t="s">
        <v>75</v>
      </c>
      <c r="B43" s="778"/>
      <c r="C43" s="169">
        <f>SUMIF($G$7:$G$31,"Water",$F$7:$F$31)</f>
        <v>0</v>
      </c>
      <c r="D43" s="123">
        <f>+C43+'30'!D43</f>
        <v>0</v>
      </c>
      <c r="E43" s="148">
        <f t="shared" si="0"/>
        <v>0</v>
      </c>
      <c r="F43" s="375"/>
      <c r="G43" s="376"/>
      <c r="H43" s="193" t="s">
        <v>76</v>
      </c>
      <c r="I43" s="123">
        <f>+Report1!AH39</f>
        <v>0</v>
      </c>
      <c r="J43" s="138">
        <f>+I43+'30'!J43</f>
        <v>3640.2269999999999</v>
      </c>
      <c r="K43" s="135" t="s">
        <v>66</v>
      </c>
      <c r="L43" s="437">
        <f>+Report1!AN39</f>
        <v>0</v>
      </c>
      <c r="M43" s="438">
        <f>+L43+'30'!M43</f>
        <v>504.89999999999992</v>
      </c>
    </row>
    <row r="44" spans="1:14" ht="17.45" customHeight="1">
      <c r="A44" s="777" t="s">
        <v>18</v>
      </c>
      <c r="B44" s="778"/>
      <c r="C44" s="169">
        <f>SUMIF($G$7:$G$31,"PLN",$F$7:$F$31)</f>
        <v>0</v>
      </c>
      <c r="D44" s="123">
        <f>+C44+'30'!D44</f>
        <v>0</v>
      </c>
      <c r="E44" s="148">
        <f t="shared" si="0"/>
        <v>0</v>
      </c>
      <c r="F44" s="375"/>
      <c r="G44" s="376"/>
      <c r="H44" s="193" t="s">
        <v>77</v>
      </c>
      <c r="I44" s="123" t="e">
        <f>I43/I38</f>
        <v>#DIV/0!</v>
      </c>
      <c r="J44" s="139">
        <f>J43/J38</f>
        <v>2.0451127101446991</v>
      </c>
      <c r="K44" s="135" t="s">
        <v>66</v>
      </c>
      <c r="L44" s="439" t="e">
        <f>+L43/I38</f>
        <v>#DIV/0!</v>
      </c>
      <c r="M44" s="440">
        <f>+M43/J38</f>
        <v>0.283657422284945</v>
      </c>
    </row>
    <row r="45" spans="1:14" ht="17.45" customHeight="1">
      <c r="A45" s="777" t="s">
        <v>19</v>
      </c>
      <c r="B45" s="778"/>
      <c r="C45" s="169">
        <f>SUMIF($G$7:$G$31,"Boiler",$F$7:$F$31)</f>
        <v>0</v>
      </c>
      <c r="D45" s="123">
        <f>+C45+'30'!D45</f>
        <v>0</v>
      </c>
      <c r="E45" s="148">
        <f t="shared" si="0"/>
        <v>0</v>
      </c>
      <c r="F45" s="375"/>
      <c r="G45" s="378"/>
      <c r="H45" s="193" t="s">
        <v>78</v>
      </c>
      <c r="I45" s="123" t="e">
        <f>I43/I40</f>
        <v>#DIV/0!</v>
      </c>
      <c r="J45" s="139">
        <f>J43/J40</f>
        <v>2.0999496389638668</v>
      </c>
      <c r="K45" s="135" t="s">
        <v>66</v>
      </c>
      <c r="L45" s="439" t="e">
        <f>+L43/I40</f>
        <v>#DIV/0!</v>
      </c>
      <c r="M45" s="440">
        <f>+M43/J40</f>
        <v>0.29126331207170764</v>
      </c>
    </row>
    <row r="46" spans="1:14" ht="17.45" customHeight="1">
      <c r="A46" s="777" t="s">
        <v>79</v>
      </c>
      <c r="B46" s="778"/>
      <c r="C46" s="169">
        <f>SUMIF($G$7:$G$31,"Gas",$F$7:$F$31)</f>
        <v>0</v>
      </c>
      <c r="D46" s="123">
        <f>+C46+'30'!D46</f>
        <v>0</v>
      </c>
      <c r="E46" s="148">
        <f t="shared" si="0"/>
        <v>0</v>
      </c>
      <c r="F46" s="375"/>
      <c r="G46" s="376"/>
      <c r="H46" s="193" t="s">
        <v>80</v>
      </c>
      <c r="I46" s="145">
        <f>+SUMIF(Listrik!AC38,"&gt;0")</f>
        <v>0</v>
      </c>
      <c r="J46" s="140">
        <f>+I46+'30'!J46</f>
        <v>1030689.1399999991</v>
      </c>
      <c r="K46" s="135" t="s">
        <v>81</v>
      </c>
      <c r="L46" s="439">
        <f>+Listrik!AF38</f>
        <v>0</v>
      </c>
      <c r="M46" s="441">
        <f>+L46+'30'!M46</f>
        <v>796727</v>
      </c>
    </row>
    <row r="47" spans="1:14" ht="17.45" customHeight="1">
      <c r="A47" s="777" t="s">
        <v>82</v>
      </c>
      <c r="B47" s="778"/>
      <c r="C47" s="169">
        <f>SUMIF($G$7:$G$31,"Gas",$F$7:$F$31)</f>
        <v>0</v>
      </c>
      <c r="D47" s="123">
        <f>+C47+'30'!D47</f>
        <v>0</v>
      </c>
      <c r="E47" s="148">
        <f t="shared" si="0"/>
        <v>0</v>
      </c>
      <c r="F47" s="375"/>
      <c r="G47" s="376"/>
      <c r="H47" s="193" t="s">
        <v>83</v>
      </c>
      <c r="I47" s="123" t="e">
        <f>I46/I38</f>
        <v>#DIV/0!</v>
      </c>
      <c r="J47" s="140">
        <f>J46/J38</f>
        <v>579.05055383142519</v>
      </c>
      <c r="K47" s="135" t="s">
        <v>25</v>
      </c>
      <c r="L47" s="439" t="e">
        <f>+L46/I38</f>
        <v>#DIV/0!</v>
      </c>
      <c r="M47" s="440">
        <f>+M46/J38</f>
        <v>447.60849095824403</v>
      </c>
    </row>
    <row r="48" spans="1:14" ht="17.45" customHeight="1">
      <c r="A48" s="777" t="s">
        <v>15</v>
      </c>
      <c r="B48" s="778"/>
      <c r="C48" s="169">
        <f>SUMIF($G$7:$G$31,"Start Up",$F$7:$F$31)</f>
        <v>0</v>
      </c>
      <c r="D48" s="123">
        <f>+C48+'30'!D48</f>
        <v>0</v>
      </c>
      <c r="E48" s="148">
        <f t="shared" si="0"/>
        <v>0</v>
      </c>
      <c r="F48" s="375"/>
      <c r="G48" s="376"/>
      <c r="H48" s="193" t="s">
        <v>84</v>
      </c>
      <c r="I48" s="123" t="e">
        <f>I46/I40</f>
        <v>#DIV/0!</v>
      </c>
      <c r="J48" s="140">
        <f>J46/J40</f>
        <v>594.5770105619722</v>
      </c>
      <c r="K48" s="135" t="s">
        <v>25</v>
      </c>
      <c r="L48" s="439" t="e">
        <f>+L46/I38</f>
        <v>#DIV/0!</v>
      </c>
      <c r="M48" s="440">
        <f>+M46/J40</f>
        <v>459.61050670817087</v>
      </c>
    </row>
    <row r="49" spans="1:13" ht="17.45" customHeight="1">
      <c r="A49" s="777" t="s">
        <v>21</v>
      </c>
      <c r="B49" s="778"/>
      <c r="C49" s="169">
        <f>SUMIF($G$7:$G$31,"Others",$F$7:$F$31)</f>
        <v>0</v>
      </c>
      <c r="D49" s="123">
        <f>+C49+'30'!D49</f>
        <v>425</v>
      </c>
      <c r="E49" s="148">
        <f t="shared" si="0"/>
        <v>7.083333333333333</v>
      </c>
      <c r="F49" s="190"/>
      <c r="H49" s="193" t="s">
        <v>85</v>
      </c>
      <c r="I49" s="123">
        <f>+Report1!AB39</f>
        <v>0</v>
      </c>
      <c r="J49" s="140">
        <f>+I49+'30'!J49</f>
        <v>0</v>
      </c>
      <c r="K49" s="135" t="s">
        <v>86</v>
      </c>
      <c r="L49" s="435"/>
      <c r="M49" s="436"/>
    </row>
    <row r="50" spans="1:13" ht="17.45" customHeight="1">
      <c r="A50" s="777" t="s">
        <v>20</v>
      </c>
      <c r="B50" s="778"/>
      <c r="C50" s="169">
        <f>SUMIF($G$7:$G$31,"Steam",$F$7:$F$31)</f>
        <v>0</v>
      </c>
      <c r="D50" s="123">
        <f>+C50+'30'!D50</f>
        <v>0</v>
      </c>
      <c r="E50" s="148">
        <f t="shared" si="0"/>
        <v>0</v>
      </c>
      <c r="F50" s="190"/>
      <c r="H50" s="193" t="s">
        <v>87</v>
      </c>
      <c r="I50" s="145" t="e">
        <f>I49/I38</f>
        <v>#DIV/0!</v>
      </c>
      <c r="J50" s="138">
        <f>J49/J38</f>
        <v>0</v>
      </c>
      <c r="K50" s="135" t="s">
        <v>86</v>
      </c>
      <c r="L50" s="435"/>
      <c r="M50" s="436"/>
    </row>
    <row r="51" spans="1:13" ht="17.45" customHeight="1" thickBot="1">
      <c r="A51" s="779" t="s">
        <v>88</v>
      </c>
      <c r="B51" s="780"/>
      <c r="C51" s="169">
        <f>SUMIF($G$7:$G$31,"Planned shut",$F$7:$F$31)</f>
        <v>0</v>
      </c>
      <c r="D51" s="123">
        <f>+C51+'30'!D51</f>
        <v>0</v>
      </c>
      <c r="E51" s="148">
        <f t="shared" si="0"/>
        <v>0</v>
      </c>
      <c r="F51" s="190"/>
      <c r="H51" s="195" t="s">
        <v>89</v>
      </c>
      <c r="I51" s="146" t="e">
        <f>I49/I40</f>
        <v>#DIV/0!</v>
      </c>
      <c r="J51" s="141">
        <f>J49/J40</f>
        <v>0</v>
      </c>
      <c r="K51" s="142" t="s">
        <v>86</v>
      </c>
      <c r="L51" s="435"/>
      <c r="M51" s="436"/>
    </row>
    <row r="52" spans="1:13" ht="13.5" thickBot="1">
      <c r="A52" s="781" t="s">
        <v>29</v>
      </c>
      <c r="B52" s="782"/>
      <c r="C52" s="149">
        <f>SUM(C38:C51)</f>
        <v>0</v>
      </c>
      <c r="D52" s="149">
        <f>SUM(D38:D51)</f>
        <v>2147</v>
      </c>
      <c r="E52" s="150">
        <f>SUM(E38:E51)</f>
        <v>35.783333333333331</v>
      </c>
      <c r="F52" s="190"/>
      <c r="H52" s="196"/>
      <c r="I52" s="197"/>
      <c r="J52" s="143"/>
      <c r="K52" s="144"/>
      <c r="L52" s="442"/>
      <c r="M52" s="443"/>
    </row>
    <row r="53" spans="1:13" ht="13.5" thickBot="1">
      <c r="A53" s="783"/>
      <c r="B53" s="784"/>
      <c r="C53" s="151">
        <f>C52/(24*60)</f>
        <v>0</v>
      </c>
      <c r="D53" s="151">
        <f>D52/(24*60*G4)</f>
        <v>4.8095878136200719E-2</v>
      </c>
      <c r="E53" s="152">
        <f>E52/(G4*24)</f>
        <v>4.8095878136200712E-2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+D34+'30'!J56</f>
        <v>25228</v>
      </c>
      <c r="K56" s="206">
        <f>J56/(J40+J56/1000)/1000</f>
        <v>1.4344596696103001E-2</v>
      </c>
    </row>
    <row r="57" spans="1:13">
      <c r="A57" s="181"/>
      <c r="I57" s="204" t="s">
        <v>92</v>
      </c>
      <c r="J57" s="205">
        <f>+E34+'30'!J57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L35:M35"/>
    <mergeCell ref="A7:A14"/>
    <mergeCell ref="I7:I13"/>
    <mergeCell ref="A15:A23"/>
    <mergeCell ref="I15:I22"/>
    <mergeCell ref="A24:A32"/>
    <mergeCell ref="I24:I31"/>
    <mergeCell ref="A34:B34"/>
    <mergeCell ref="A48:B48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9:B49"/>
    <mergeCell ref="A50:B50"/>
    <mergeCell ref="A51:B51"/>
    <mergeCell ref="A52:B52"/>
    <mergeCell ref="A53:B53"/>
  </mergeCells>
  <phoneticPr fontId="30" type="noConversion"/>
  <printOptions horizontalCentered="1"/>
  <pageMargins left="0.25" right="0.25" top="0.25" bottom="0.5" header="0.5" footer="0.5"/>
  <pageSetup paperSize="9" scale="60" firstPageNumber="4294963191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R61"/>
  <sheetViews>
    <sheetView view="pageBreakPreview" topLeftCell="E1" zoomScale="80" zoomScaleNormal="75" zoomScaleSheetLayoutView="80" workbookViewId="0">
      <selection activeCell="N6" sqref="N6"/>
    </sheetView>
  </sheetViews>
  <sheetFormatPr defaultColWidth="9.140625" defaultRowHeight="12.75"/>
  <cols>
    <col min="1" max="1" width="8" style="154" customWidth="1"/>
    <col min="2" max="2" width="7" style="154" bestFit="1" customWidth="1"/>
    <col min="3" max="3" width="14.85546875" style="154" bestFit="1" customWidth="1"/>
    <col min="4" max="4" width="12.7109375" style="154" bestFit="1" customWidth="1"/>
    <col min="5" max="5" width="13.85546875" style="154" bestFit="1" customWidth="1"/>
    <col min="6" max="6" width="12.140625" style="115" bestFit="1" customWidth="1"/>
    <col min="7" max="7" width="11.42578125" style="154" bestFit="1" customWidth="1"/>
    <col min="8" max="8" width="64.85546875" style="154" customWidth="1"/>
    <col min="9" max="9" width="14.7109375" style="154" bestFit="1" customWidth="1"/>
    <col min="10" max="10" width="18.7109375" style="154" bestFit="1" customWidth="1"/>
    <col min="11" max="11" width="14" style="154" bestFit="1" customWidth="1"/>
    <col min="12" max="12" width="8.28515625" style="154" customWidth="1"/>
    <col min="13" max="13" width="14.42578125" style="154" bestFit="1" customWidth="1"/>
    <col min="14" max="14" width="9.140625" style="154" bestFit="1"/>
    <col min="15" max="16384" width="9.140625" style="154"/>
  </cols>
  <sheetData>
    <row r="1" spans="1:15" ht="15.75">
      <c r="A1" s="153"/>
    </row>
    <row r="2" spans="1:15" ht="15.75">
      <c r="A2" s="153" t="s">
        <v>175</v>
      </c>
    </row>
    <row r="3" spans="1:15" ht="15">
      <c r="A3" s="155"/>
    </row>
    <row r="4" spans="1:15" ht="20.25">
      <c r="A4" s="156" t="s">
        <v>4</v>
      </c>
      <c r="B4" s="157"/>
      <c r="F4" s="158" t="s">
        <v>31</v>
      </c>
      <c r="G4" s="159">
        <v>1</v>
      </c>
      <c r="H4" s="159" t="s">
        <v>385</v>
      </c>
    </row>
    <row r="5" spans="1:15" ht="13.5" thickBot="1">
      <c r="C5" s="160"/>
      <c r="D5" s="160"/>
    </row>
    <row r="6" spans="1:15" ht="26.25" thickBot="1">
      <c r="A6" s="161" t="s">
        <v>50</v>
      </c>
      <c r="B6" s="162" t="s">
        <v>10</v>
      </c>
      <c r="C6" s="162" t="s">
        <v>51</v>
      </c>
      <c r="D6" s="162" t="s">
        <v>52</v>
      </c>
      <c r="E6" s="163" t="s">
        <v>53</v>
      </c>
      <c r="F6" s="107" t="s">
        <v>54</v>
      </c>
      <c r="G6" s="162" t="s">
        <v>55</v>
      </c>
      <c r="H6" s="164" t="s">
        <v>56</v>
      </c>
      <c r="I6" s="165" t="s">
        <v>57</v>
      </c>
      <c r="J6" s="166" t="s">
        <v>10</v>
      </c>
      <c r="K6" s="167" t="s">
        <v>58</v>
      </c>
      <c r="L6" s="215" t="s">
        <v>143</v>
      </c>
      <c r="M6" s="168" t="s">
        <v>59</v>
      </c>
      <c r="N6" s="154">
        <f>346+335+355</f>
        <v>1036</v>
      </c>
    </row>
    <row r="7" spans="1:15" ht="13.5" customHeight="1" thickBot="1">
      <c r="A7" s="789" t="s">
        <v>417</v>
      </c>
      <c r="B7" s="220" t="s">
        <v>431</v>
      </c>
      <c r="C7" s="221">
        <v>23396</v>
      </c>
      <c r="D7" s="222">
        <v>600</v>
      </c>
      <c r="E7" s="223"/>
      <c r="F7" s="233"/>
      <c r="G7" s="234" t="s">
        <v>13</v>
      </c>
      <c r="H7" s="235" t="s">
        <v>397</v>
      </c>
      <c r="I7" s="792" t="s">
        <v>425</v>
      </c>
      <c r="J7" s="254" t="s">
        <v>431</v>
      </c>
      <c r="K7" s="243">
        <f>+C7+C16+C25</f>
        <v>65500</v>
      </c>
      <c r="L7" s="247"/>
      <c r="M7" s="122">
        <f>+K7+L7</f>
        <v>65500</v>
      </c>
    </row>
    <row r="8" spans="1:15" ht="13.5" thickBot="1">
      <c r="A8" s="790"/>
      <c r="B8" s="220"/>
      <c r="C8" s="221"/>
      <c r="D8" s="222"/>
      <c r="E8" s="224"/>
      <c r="F8" s="236">
        <v>2</v>
      </c>
      <c r="G8" s="577" t="s">
        <v>13</v>
      </c>
      <c r="H8" s="235" t="s">
        <v>396</v>
      </c>
      <c r="I8" s="793"/>
      <c r="J8" s="255" t="s">
        <v>432</v>
      </c>
      <c r="K8" s="244">
        <f>+C26</f>
        <v>7816</v>
      </c>
      <c r="L8" s="244"/>
      <c r="M8" s="122">
        <f t="shared" ref="M8:M32" si="0">+K8+L8</f>
        <v>7816</v>
      </c>
      <c r="N8" s="154">
        <v>530</v>
      </c>
      <c r="O8" s="154">
        <f>+N8-N8*0.12</f>
        <v>466.4</v>
      </c>
    </row>
    <row r="9" spans="1:15" ht="13.5" thickBot="1">
      <c r="A9" s="790"/>
      <c r="B9" s="220"/>
      <c r="C9" s="221"/>
      <c r="D9" s="222"/>
      <c r="E9" s="225"/>
      <c r="F9" s="233">
        <v>3</v>
      </c>
      <c r="G9" s="577" t="s">
        <v>13</v>
      </c>
      <c r="H9" s="238" t="s">
        <v>226</v>
      </c>
      <c r="I9" s="793"/>
      <c r="J9" s="255"/>
      <c r="K9" s="244"/>
      <c r="L9" s="244"/>
      <c r="M9" s="122">
        <f t="shared" si="0"/>
        <v>0</v>
      </c>
    </row>
    <row r="10" spans="1:15" ht="13.5" thickBot="1">
      <c r="A10" s="790"/>
      <c r="B10" s="220"/>
      <c r="C10" s="221"/>
      <c r="D10" s="222"/>
      <c r="E10" s="224"/>
      <c r="F10" s="233"/>
      <c r="G10" s="577"/>
      <c r="H10" s="238" t="s">
        <v>421</v>
      </c>
      <c r="I10" s="793"/>
      <c r="J10" s="254"/>
      <c r="K10" s="244"/>
      <c r="L10" s="244"/>
      <c r="M10" s="122">
        <f t="shared" si="0"/>
        <v>0</v>
      </c>
    </row>
    <row r="11" spans="1:15" ht="13.5" thickBot="1">
      <c r="A11" s="790"/>
      <c r="B11" s="220"/>
      <c r="C11" s="221"/>
      <c r="D11" s="222"/>
      <c r="E11" s="224"/>
      <c r="F11" s="233"/>
      <c r="G11" s="577"/>
      <c r="H11" s="238"/>
      <c r="I11" s="793"/>
      <c r="J11" s="254"/>
      <c r="K11" s="244"/>
      <c r="L11" s="244"/>
      <c r="M11" s="122">
        <f t="shared" si="0"/>
        <v>0</v>
      </c>
    </row>
    <row r="12" spans="1:15" ht="13.5" thickBot="1">
      <c r="A12" s="790"/>
      <c r="B12" s="220"/>
      <c r="C12" s="221"/>
      <c r="D12" s="222"/>
      <c r="E12" s="224"/>
      <c r="F12" s="233"/>
      <c r="G12" s="237"/>
      <c r="H12" s="238"/>
      <c r="I12" s="793"/>
      <c r="J12" s="254"/>
      <c r="K12" s="244"/>
      <c r="L12" s="244"/>
      <c r="M12" s="122">
        <f t="shared" si="0"/>
        <v>0</v>
      </c>
    </row>
    <row r="13" spans="1:15" ht="13.5" thickBot="1">
      <c r="A13" s="790"/>
      <c r="B13" s="220"/>
      <c r="C13" s="221"/>
      <c r="D13" s="221"/>
      <c r="E13" s="224"/>
      <c r="F13" s="233"/>
      <c r="G13" s="237"/>
      <c r="H13" s="238"/>
      <c r="I13" s="794"/>
      <c r="J13" s="254"/>
      <c r="K13" s="244"/>
      <c r="L13" s="244"/>
      <c r="M13" s="122">
        <f t="shared" si="0"/>
        <v>0</v>
      </c>
    </row>
    <row r="14" spans="1:15" ht="13.5" thickBot="1">
      <c r="A14" s="791"/>
      <c r="B14" s="170" t="s">
        <v>3</v>
      </c>
      <c r="C14" s="104">
        <f>SUM(C7:C13)</f>
        <v>23396</v>
      </c>
      <c r="D14" s="116">
        <f>SUM(D7:D13)</f>
        <v>600</v>
      </c>
      <c r="E14" s="117">
        <f>SUM(E5:E13)</f>
        <v>0</v>
      </c>
      <c r="F14" s="121">
        <f>SUM(F7:F13)</f>
        <v>5</v>
      </c>
      <c r="G14" s="164"/>
      <c r="H14" s="171"/>
      <c r="I14" s="172"/>
      <c r="J14" s="254"/>
      <c r="K14" s="244"/>
      <c r="L14" s="244"/>
      <c r="M14" s="122">
        <f t="shared" si="0"/>
        <v>0</v>
      </c>
    </row>
    <row r="15" spans="1:15" ht="13.5" customHeight="1" thickBot="1">
      <c r="A15" s="789" t="s">
        <v>415</v>
      </c>
      <c r="B15" s="170"/>
      <c r="C15" s="118">
        <f>C14/($C$23+$D$23+$E$23)</f>
        <v>0.94426282439359088</v>
      </c>
      <c r="D15" s="119">
        <f>D14/($C$23+$D$23+$E$23)</f>
        <v>2.42160067804819E-2</v>
      </c>
      <c r="E15" s="120">
        <f>E14/($C$23+$D$23+$E$23)</f>
        <v>0</v>
      </c>
      <c r="F15" s="233"/>
      <c r="G15" s="234" t="s">
        <v>13</v>
      </c>
      <c r="H15" s="235" t="s">
        <v>397</v>
      </c>
      <c r="I15" s="792" t="s">
        <v>425</v>
      </c>
      <c r="J15" s="254"/>
      <c r="K15" s="244"/>
      <c r="L15" s="244"/>
      <c r="M15" s="122">
        <f t="shared" si="0"/>
        <v>0</v>
      </c>
    </row>
    <row r="16" spans="1:15" ht="13.5" thickBot="1">
      <c r="A16" s="795"/>
      <c r="B16" s="220" t="s">
        <v>431</v>
      </c>
      <c r="C16" s="227">
        <v>24777</v>
      </c>
      <c r="D16" s="228"/>
      <c r="E16" s="229"/>
      <c r="F16" s="236"/>
      <c r="G16" s="577" t="s">
        <v>13</v>
      </c>
      <c r="H16" s="235" t="s">
        <v>420</v>
      </c>
      <c r="I16" s="793"/>
      <c r="J16" s="254"/>
      <c r="K16" s="234"/>
      <c r="L16" s="234"/>
      <c r="M16" s="122">
        <f t="shared" si="0"/>
        <v>0</v>
      </c>
    </row>
    <row r="17" spans="1:18" ht="13.5" thickBot="1">
      <c r="A17" s="795"/>
      <c r="B17" s="220"/>
      <c r="C17" s="221"/>
      <c r="D17" s="222"/>
      <c r="E17" s="230"/>
      <c r="F17" s="233">
        <v>5</v>
      </c>
      <c r="G17" s="577" t="s">
        <v>13</v>
      </c>
      <c r="H17" s="238" t="s">
        <v>226</v>
      </c>
      <c r="I17" s="793"/>
      <c r="J17" s="254"/>
      <c r="K17" s="234"/>
      <c r="L17" s="234"/>
      <c r="M17" s="122">
        <f t="shared" si="0"/>
        <v>0</v>
      </c>
    </row>
    <row r="18" spans="1:18" ht="13.5" thickBot="1">
      <c r="A18" s="795"/>
      <c r="B18" s="220"/>
      <c r="C18" s="221"/>
      <c r="D18" s="222"/>
      <c r="E18" s="230"/>
      <c r="F18" s="233"/>
      <c r="G18" s="577"/>
      <c r="H18" s="238" t="s">
        <v>421</v>
      </c>
      <c r="I18" s="793"/>
      <c r="J18" s="254"/>
      <c r="K18" s="244"/>
      <c r="L18" s="244"/>
      <c r="M18" s="122">
        <f t="shared" si="0"/>
        <v>0</v>
      </c>
    </row>
    <row r="19" spans="1:18" ht="13.5" thickBot="1">
      <c r="A19" s="795"/>
      <c r="B19" s="220"/>
      <c r="C19" s="221"/>
      <c r="D19" s="222"/>
      <c r="E19" s="230"/>
      <c r="F19" s="240"/>
      <c r="G19" s="237"/>
      <c r="H19" s="238"/>
      <c r="I19" s="793"/>
      <c r="J19" s="254"/>
      <c r="K19" s="244"/>
      <c r="L19" s="244"/>
      <c r="M19" s="122">
        <f t="shared" si="0"/>
        <v>0</v>
      </c>
    </row>
    <row r="20" spans="1:18" ht="13.5" thickBot="1">
      <c r="A20" s="795"/>
      <c r="B20" s="220"/>
      <c r="C20" s="221"/>
      <c r="D20" s="222"/>
      <c r="E20" s="230"/>
      <c r="F20" s="233"/>
      <c r="G20" s="237"/>
      <c r="H20" s="238"/>
      <c r="I20" s="793"/>
      <c r="J20" s="254"/>
      <c r="K20" s="245"/>
      <c r="L20" s="245"/>
      <c r="M20" s="122">
        <f t="shared" si="0"/>
        <v>0</v>
      </c>
    </row>
    <row r="21" spans="1:18" ht="13.5" thickBot="1">
      <c r="A21" s="795"/>
      <c r="B21" s="220"/>
      <c r="C21" s="221"/>
      <c r="D21" s="222"/>
      <c r="E21" s="230"/>
      <c r="F21" s="236"/>
      <c r="G21" s="237"/>
      <c r="H21" s="238"/>
      <c r="I21" s="793"/>
      <c r="J21" s="254"/>
      <c r="K21" s="244"/>
      <c r="L21" s="244"/>
      <c r="M21" s="122">
        <f t="shared" si="0"/>
        <v>0</v>
      </c>
    </row>
    <row r="22" spans="1:18" ht="13.5" thickBot="1">
      <c r="A22" s="795"/>
      <c r="B22" s="220"/>
      <c r="C22" s="221"/>
      <c r="D22" s="222"/>
      <c r="E22" s="230"/>
      <c r="F22" s="241"/>
      <c r="G22" s="237"/>
      <c r="H22" s="238"/>
      <c r="I22" s="794"/>
      <c r="J22" s="254"/>
      <c r="K22" s="244"/>
      <c r="L22" s="244"/>
      <c r="M22" s="122">
        <f t="shared" si="0"/>
        <v>0</v>
      </c>
    </row>
    <row r="23" spans="1:18" ht="13.5" thickBot="1">
      <c r="A23" s="796"/>
      <c r="B23" s="170" t="s">
        <v>3</v>
      </c>
      <c r="C23" s="105">
        <f>SUM(C16:C22)</f>
        <v>24777</v>
      </c>
      <c r="D23" s="116">
        <f>SUM(D16:D22)</f>
        <v>0</v>
      </c>
      <c r="E23" s="117">
        <f>SUM(E18:E22)</f>
        <v>0</v>
      </c>
      <c r="F23" s="121">
        <f>SUM(F15:F22)</f>
        <v>5</v>
      </c>
      <c r="G23" s="164"/>
      <c r="H23" s="171"/>
      <c r="I23" s="174"/>
      <c r="J23" s="254"/>
      <c r="K23" s="244"/>
      <c r="L23" s="244"/>
      <c r="M23" s="122">
        <f t="shared" si="0"/>
        <v>0</v>
      </c>
    </row>
    <row r="24" spans="1:18" ht="13.5" customHeight="1" thickBot="1">
      <c r="A24" s="789" t="s">
        <v>416</v>
      </c>
      <c r="B24" s="175"/>
      <c r="C24" s="118">
        <f>C23/($C$23+$D$23+$E$23)</f>
        <v>1</v>
      </c>
      <c r="D24" s="119">
        <f>D23/($C$23+$D$23+$E$23)</f>
        <v>0</v>
      </c>
      <c r="E24" s="120">
        <f>E23/($C$23+$D$23+$E$23)</f>
        <v>0</v>
      </c>
      <c r="F24" s="233"/>
      <c r="G24" s="234" t="s">
        <v>13</v>
      </c>
      <c r="H24" s="235" t="s">
        <v>397</v>
      </c>
      <c r="I24" s="792" t="s">
        <v>426</v>
      </c>
      <c r="J24" s="254"/>
      <c r="K24" s="244"/>
      <c r="L24" s="244"/>
      <c r="M24" s="122">
        <f t="shared" si="0"/>
        <v>0</v>
      </c>
    </row>
    <row r="25" spans="1:18" ht="13.5" thickBot="1">
      <c r="A25" s="797"/>
      <c r="B25" s="220" t="s">
        <v>431</v>
      </c>
      <c r="C25" s="231">
        <v>17327</v>
      </c>
      <c r="D25" s="222"/>
      <c r="E25" s="230"/>
      <c r="F25" s="236">
        <v>5</v>
      </c>
      <c r="G25" s="577" t="s">
        <v>13</v>
      </c>
      <c r="H25" s="235" t="s">
        <v>396</v>
      </c>
      <c r="I25" s="793"/>
      <c r="J25" s="254"/>
      <c r="K25" s="244"/>
      <c r="L25" s="244"/>
      <c r="M25" s="122">
        <f t="shared" si="0"/>
        <v>0</v>
      </c>
    </row>
    <row r="26" spans="1:18" ht="13.5" thickBot="1">
      <c r="A26" s="797"/>
      <c r="B26" s="220" t="s">
        <v>432</v>
      </c>
      <c r="C26" s="231">
        <f>5572+2244</f>
        <v>7816</v>
      </c>
      <c r="D26" s="222"/>
      <c r="E26" s="232"/>
      <c r="F26" s="233">
        <v>10</v>
      </c>
      <c r="G26" s="577" t="s">
        <v>13</v>
      </c>
      <c r="H26" s="238" t="s">
        <v>226</v>
      </c>
      <c r="I26" s="793"/>
      <c r="J26" s="254"/>
      <c r="K26" s="244"/>
      <c r="L26" s="244"/>
      <c r="M26" s="122">
        <f t="shared" si="0"/>
        <v>0</v>
      </c>
      <c r="N26" s="154">
        <v>530</v>
      </c>
      <c r="O26" s="154">
        <f>+N26-N26*0.12</f>
        <v>466.4</v>
      </c>
      <c r="P26" s="154">
        <f>180+30</f>
        <v>210</v>
      </c>
      <c r="Q26" s="154">
        <f>+N26*P26</f>
        <v>111300</v>
      </c>
      <c r="R26" s="154">
        <f>+O26*P26</f>
        <v>97944</v>
      </c>
    </row>
    <row r="27" spans="1:18" ht="13.5" thickBot="1">
      <c r="A27" s="797"/>
      <c r="B27" s="220"/>
      <c r="C27" s="221"/>
      <c r="D27" s="222"/>
      <c r="E27" s="230"/>
      <c r="F27" s="233"/>
      <c r="G27" s="577"/>
      <c r="H27" s="238" t="s">
        <v>421</v>
      </c>
      <c r="I27" s="793"/>
      <c r="J27" s="254"/>
      <c r="K27" s="244"/>
      <c r="L27" s="244"/>
      <c r="M27" s="122">
        <f t="shared" si="0"/>
        <v>0</v>
      </c>
      <c r="N27" s="154">
        <v>550</v>
      </c>
      <c r="O27" s="154">
        <f>+N27-N27*0.12</f>
        <v>484</v>
      </c>
      <c r="P27" s="154">
        <f>30+180</f>
        <v>210</v>
      </c>
      <c r="Q27" s="154">
        <f>+N27*P27</f>
        <v>115500</v>
      </c>
      <c r="R27" s="154">
        <f>+O27*P27</f>
        <v>101640</v>
      </c>
    </row>
    <row r="28" spans="1:18" ht="13.5" thickBot="1">
      <c r="A28" s="797"/>
      <c r="B28" s="220"/>
      <c r="C28" s="221"/>
      <c r="D28" s="222"/>
      <c r="E28" s="230"/>
      <c r="F28" s="236">
        <v>2</v>
      </c>
      <c r="G28" s="237" t="s">
        <v>13</v>
      </c>
      <c r="H28" s="238" t="s">
        <v>424</v>
      </c>
      <c r="I28" s="793"/>
      <c r="J28" s="254"/>
      <c r="K28" s="244"/>
      <c r="L28" s="244"/>
      <c r="M28" s="122">
        <f t="shared" si="0"/>
        <v>0</v>
      </c>
      <c r="N28" s="154">
        <v>830</v>
      </c>
      <c r="O28" s="154">
        <f>+N28-N28*0.12</f>
        <v>730.4</v>
      </c>
      <c r="P28" s="154">
        <v>60</v>
      </c>
      <c r="Q28" s="154">
        <f>+N28*P28</f>
        <v>49800</v>
      </c>
      <c r="R28" s="154">
        <f>+O28*P28</f>
        <v>43824</v>
      </c>
    </row>
    <row r="29" spans="1:18" ht="13.5" thickBot="1">
      <c r="A29" s="797"/>
      <c r="B29" s="220"/>
      <c r="C29" s="221"/>
      <c r="D29" s="222"/>
      <c r="E29" s="230"/>
      <c r="F29" s="241">
        <v>3</v>
      </c>
      <c r="G29" s="237" t="s">
        <v>13</v>
      </c>
      <c r="H29" s="238" t="s">
        <v>423</v>
      </c>
      <c r="I29" s="793"/>
      <c r="J29" s="254"/>
      <c r="K29" s="244"/>
      <c r="L29" s="244"/>
      <c r="M29" s="122">
        <f t="shared" si="0"/>
        <v>0</v>
      </c>
      <c r="P29" s="154">
        <f>SUM(P26:P28)</f>
        <v>480</v>
      </c>
      <c r="Q29" s="154">
        <f t="shared" ref="Q29:R29" si="1">SUM(Q26:Q28)</f>
        <v>276600</v>
      </c>
      <c r="R29" s="154">
        <f t="shared" si="1"/>
        <v>243408</v>
      </c>
    </row>
    <row r="30" spans="1:18" ht="13.5" thickBot="1">
      <c r="A30" s="797"/>
      <c r="B30" s="220"/>
      <c r="C30" s="231"/>
      <c r="D30" s="222"/>
      <c r="E30" s="230"/>
      <c r="F30" s="241"/>
      <c r="G30" s="237"/>
      <c r="H30" s="238"/>
      <c r="I30" s="793"/>
      <c r="J30" s="254"/>
      <c r="K30" s="244"/>
      <c r="L30" s="244"/>
      <c r="M30" s="122">
        <f t="shared" si="0"/>
        <v>0</v>
      </c>
      <c r="N30" s="160"/>
      <c r="Q30" s="154">
        <f>+Q29/P29</f>
        <v>576.25</v>
      </c>
      <c r="R30" s="154">
        <f>+R29/P29</f>
        <v>507.1</v>
      </c>
    </row>
    <row r="31" spans="1:18" ht="13.5" thickBot="1">
      <c r="A31" s="797"/>
      <c r="B31" s="220"/>
      <c r="C31" s="231"/>
      <c r="D31" s="222"/>
      <c r="E31" s="230"/>
      <c r="F31" s="241"/>
      <c r="G31" s="242"/>
      <c r="H31" s="583"/>
      <c r="I31" s="794"/>
      <c r="J31" s="254"/>
      <c r="K31" s="244"/>
      <c r="L31" s="244"/>
      <c r="M31" s="122">
        <f t="shared" si="0"/>
        <v>0</v>
      </c>
    </row>
    <row r="32" spans="1:18" ht="13.5" thickBot="1">
      <c r="A32" s="798"/>
      <c r="B32" s="170" t="s">
        <v>3</v>
      </c>
      <c r="C32" s="104">
        <f>SUM(C25:C31)</f>
        <v>25143</v>
      </c>
      <c r="D32" s="105">
        <f>SUM(D25:D31)</f>
        <v>0</v>
      </c>
      <c r="E32" s="106">
        <f>SUM(E25:E31)</f>
        <v>0</v>
      </c>
      <c r="F32" s="107">
        <f>SUM(F24:F31)</f>
        <v>20</v>
      </c>
      <c r="G32" s="176"/>
      <c r="H32" s="177"/>
      <c r="I32" s="174"/>
      <c r="J32" s="256"/>
      <c r="K32" s="246"/>
      <c r="L32" s="248"/>
      <c r="M32" s="122">
        <f t="shared" si="0"/>
        <v>0</v>
      </c>
    </row>
    <row r="33" spans="1:14" ht="13.5" thickBot="1">
      <c r="A33" s="178"/>
      <c r="B33" s="179"/>
      <c r="C33" s="108">
        <f>C32/($C$32+$D$32+$E$32)</f>
        <v>1</v>
      </c>
      <c r="D33" s="109">
        <f>D32/($C$32+$D$32+$E$32)</f>
        <v>0</v>
      </c>
      <c r="E33" s="110">
        <f>E32/($C$32+$D$32+$E$32)</f>
        <v>0</v>
      </c>
      <c r="F33" s="111"/>
      <c r="G33" s="180"/>
      <c r="H33" s="181"/>
      <c r="I33" s="182"/>
      <c r="J33" s="126"/>
      <c r="K33" s="127"/>
      <c r="L33" s="218"/>
      <c r="M33" s="124"/>
    </row>
    <row r="34" spans="1:14" ht="13.5" thickBot="1">
      <c r="A34" s="785" t="s">
        <v>60</v>
      </c>
      <c r="B34" s="786"/>
      <c r="C34" s="112">
        <f>C14+C23+C32</f>
        <v>73316</v>
      </c>
      <c r="D34" s="112">
        <f>D14+D23+D32</f>
        <v>600</v>
      </c>
      <c r="E34" s="112">
        <f>E14+E23+E32</f>
        <v>0</v>
      </c>
      <c r="F34" s="113">
        <f>F14+F23+F32</f>
        <v>30</v>
      </c>
      <c r="H34" s="183"/>
      <c r="I34" s="183"/>
      <c r="J34" s="128" t="s">
        <v>29</v>
      </c>
      <c r="K34" s="129">
        <f>SUM(K7:K32)</f>
        <v>73316</v>
      </c>
      <c r="L34" s="217">
        <f>SUM(L7:L32)</f>
        <v>0</v>
      </c>
      <c r="M34" s="125">
        <f>SUM(M7:M32)</f>
        <v>73316</v>
      </c>
      <c r="N34" s="160"/>
    </row>
    <row r="35" spans="1:14" ht="13.5" thickBot="1">
      <c r="A35" s="184"/>
      <c r="B35" s="185"/>
      <c r="C35" s="109">
        <f>C34/($C$34+$D$34+$E$34)</f>
        <v>0.99188267763407112</v>
      </c>
      <c r="D35" s="109">
        <f>D34/($C$34+$D$34+$E$34)</f>
        <v>8.1173223659288928E-3</v>
      </c>
      <c r="E35" s="114">
        <f>E34/($C$34+$D$34+$E$34)</f>
        <v>0</v>
      </c>
      <c r="K35" s="160"/>
      <c r="L35" s="776" t="s">
        <v>186</v>
      </c>
      <c r="M35" s="776"/>
    </row>
    <row r="36" spans="1:14" ht="13.5" thickBot="1">
      <c r="A36" s="183"/>
      <c r="B36" s="183"/>
      <c r="C36" s="160"/>
      <c r="D36" s="160"/>
      <c r="E36" s="160"/>
      <c r="G36" s="160"/>
      <c r="H36" s="186"/>
      <c r="I36" s="167" t="s">
        <v>42</v>
      </c>
      <c r="J36" s="167" t="s">
        <v>43</v>
      </c>
      <c r="K36" s="187"/>
      <c r="L36" s="167" t="s">
        <v>42</v>
      </c>
      <c r="M36" s="167" t="s">
        <v>43</v>
      </c>
    </row>
    <row r="37" spans="1:14" ht="17.45" customHeight="1" thickBot="1">
      <c r="A37" s="787" t="s">
        <v>61</v>
      </c>
      <c r="B37" s="788"/>
      <c r="C37" s="167" t="s">
        <v>62</v>
      </c>
      <c r="D37" s="188" t="s">
        <v>63</v>
      </c>
      <c r="E37" s="189" t="s">
        <v>64</v>
      </c>
      <c r="F37" s="190"/>
      <c r="G37" s="160"/>
      <c r="H37" s="191" t="s">
        <v>65</v>
      </c>
      <c r="I37" s="249">
        <f>(35.5*1170+34*210+17*60)/1412*G42*3.4*1412/1000000</f>
        <v>81.096607899999995</v>
      </c>
      <c r="J37" s="130">
        <f>I37</f>
        <v>81.096607899999995</v>
      </c>
      <c r="K37" s="131" t="s">
        <v>66</v>
      </c>
      <c r="L37" s="433"/>
      <c r="M37" s="434"/>
      <c r="N37" s="578">
        <f>+I38-N38-N39</f>
        <v>55.161000000000001</v>
      </c>
    </row>
    <row r="38" spans="1:14" ht="17.45" customHeight="1">
      <c r="A38" s="781" t="s">
        <v>13</v>
      </c>
      <c r="B38" s="782"/>
      <c r="C38" s="169">
        <f>SUMIF($G$7:$G$31,"Process",$F$7:$F$31)</f>
        <v>30</v>
      </c>
      <c r="D38" s="123">
        <f>C38</f>
        <v>30</v>
      </c>
      <c r="E38" s="148">
        <f t="shared" ref="E38:E51" si="2">D38/60</f>
        <v>0.5</v>
      </c>
      <c r="F38" s="190">
        <v>530</v>
      </c>
      <c r="G38" s="190">
        <v>466.4</v>
      </c>
      <c r="H38" s="192" t="s">
        <v>67</v>
      </c>
      <c r="I38" s="554">
        <f>24.133+24.858+24.233</f>
        <v>73.224000000000004</v>
      </c>
      <c r="J38" s="132">
        <f>I38</f>
        <v>73.224000000000004</v>
      </c>
      <c r="K38" s="133" t="s">
        <v>66</v>
      </c>
      <c r="L38" s="435"/>
      <c r="M38" s="436"/>
      <c r="N38" s="555">
        <f>0.109+3.001+3.001+3.001+1.428</f>
        <v>10.54</v>
      </c>
    </row>
    <row r="39" spans="1:14" ht="17.45" customHeight="1">
      <c r="A39" s="777" t="s">
        <v>14</v>
      </c>
      <c r="B39" s="778"/>
      <c r="C39" s="169">
        <f>SUMIF($G$7:$G$31,"Cleaning",$F$7:$F$31)</f>
        <v>0</v>
      </c>
      <c r="D39" s="123">
        <f>C39</f>
        <v>0</v>
      </c>
      <c r="E39" s="148">
        <f t="shared" si="2"/>
        <v>0</v>
      </c>
      <c r="F39" s="190">
        <v>530</v>
      </c>
      <c r="G39" s="190">
        <v>466.4</v>
      </c>
      <c r="H39" s="192" t="s">
        <v>68</v>
      </c>
      <c r="I39" s="147"/>
      <c r="J39" s="134">
        <f>J37/G4</f>
        <v>81.096607899999995</v>
      </c>
      <c r="K39" s="135" t="s">
        <v>66</v>
      </c>
      <c r="L39" s="435"/>
      <c r="M39" s="436"/>
      <c r="N39" s="154">
        <f>5.469+2.054</f>
        <v>7.5229999999999997</v>
      </c>
    </row>
    <row r="40" spans="1:14" ht="17.45" customHeight="1">
      <c r="A40" s="777" t="s">
        <v>69</v>
      </c>
      <c r="B40" s="778"/>
      <c r="C40" s="169">
        <f>SUMIF($G$7:$G$31,"Mechanical",$F$7:$F$31)</f>
        <v>0</v>
      </c>
      <c r="D40" s="123">
        <f t="shared" ref="D40:D51" si="3">C40</f>
        <v>0</v>
      </c>
      <c r="E40" s="148">
        <f t="shared" si="2"/>
        <v>0</v>
      </c>
      <c r="F40" s="190">
        <v>576.25</v>
      </c>
      <c r="G40" s="190">
        <v>507.1</v>
      </c>
      <c r="H40" s="192" t="s">
        <v>70</v>
      </c>
      <c r="I40" s="123">
        <f>(K34+L34)/1000</f>
        <v>73.316000000000003</v>
      </c>
      <c r="J40" s="136">
        <f>M34/1000</f>
        <v>73.316000000000003</v>
      </c>
      <c r="K40" s="135" t="s">
        <v>66</v>
      </c>
      <c r="L40" s="435"/>
      <c r="M40" s="436"/>
    </row>
    <row r="41" spans="1:14" ht="17.45" customHeight="1">
      <c r="A41" s="777" t="s">
        <v>71</v>
      </c>
      <c r="B41" s="778"/>
      <c r="C41" s="169">
        <f>SUMIF($G$7:$G$31,"Electrical",$F$7:$F$31)</f>
        <v>0</v>
      </c>
      <c r="D41" s="123">
        <f t="shared" si="3"/>
        <v>0</v>
      </c>
      <c r="E41" s="148">
        <f t="shared" si="2"/>
        <v>0</v>
      </c>
      <c r="F41" s="190"/>
      <c r="G41" s="190"/>
      <c r="H41" s="192" t="s">
        <v>72</v>
      </c>
      <c r="I41" s="147"/>
      <c r="J41" s="134">
        <f>J40/G4</f>
        <v>73.316000000000003</v>
      </c>
      <c r="K41" s="135" t="s">
        <v>66</v>
      </c>
      <c r="L41" s="435"/>
      <c r="M41" s="436"/>
    </row>
    <row r="42" spans="1:14" ht="17.45" customHeight="1">
      <c r="A42" s="777" t="s">
        <v>17</v>
      </c>
      <c r="B42" s="778"/>
      <c r="C42" s="169">
        <f>SUMIF($G$7:$G$31,"Instrument",$F$7:$F$31)</f>
        <v>0</v>
      </c>
      <c r="D42" s="123">
        <f t="shared" si="3"/>
        <v>0</v>
      </c>
      <c r="E42" s="148">
        <f t="shared" si="2"/>
        <v>0</v>
      </c>
      <c r="F42" s="190">
        <f>+(F38*480+F39*480+F40*480)/1440</f>
        <v>545.41666666666663</v>
      </c>
      <c r="G42" s="190">
        <f>+(G38*480+G39*480+G40*480)/1440</f>
        <v>479.96666666666664</v>
      </c>
      <c r="H42" s="192" t="s">
        <v>73</v>
      </c>
      <c r="I42" s="251" t="s">
        <v>427</v>
      </c>
      <c r="J42" s="137"/>
      <c r="K42" s="135" t="s">
        <v>74</v>
      </c>
      <c r="L42" s="435"/>
      <c r="M42" s="436"/>
    </row>
    <row r="43" spans="1:14" ht="17.45" customHeight="1">
      <c r="A43" s="777" t="s">
        <v>201</v>
      </c>
      <c r="B43" s="778"/>
      <c r="C43" s="169">
        <f>SUMIF($G$7:$G$31,"Change Grade",$F$7:$F$31)</f>
        <v>0</v>
      </c>
      <c r="D43" s="123">
        <f t="shared" si="3"/>
        <v>0</v>
      </c>
      <c r="E43" s="148">
        <f t="shared" si="2"/>
        <v>0</v>
      </c>
      <c r="F43" s="190"/>
      <c r="H43" s="193" t="s">
        <v>76</v>
      </c>
      <c r="I43" s="123">
        <f>+Report1!AH9</f>
        <v>136.69800000000001</v>
      </c>
      <c r="J43" s="138">
        <f>I43</f>
        <v>136.69800000000001</v>
      </c>
      <c r="K43" s="135" t="s">
        <v>66</v>
      </c>
      <c r="L43" s="437">
        <f>+Report1!AN9</f>
        <v>18</v>
      </c>
      <c r="M43" s="438">
        <f>+L43</f>
        <v>18</v>
      </c>
    </row>
    <row r="44" spans="1:14" ht="17.45" customHeight="1">
      <c r="A44" s="777" t="s">
        <v>18</v>
      </c>
      <c r="B44" s="778"/>
      <c r="C44" s="169">
        <f>SUMIF($G$7:$G$31,"PLN",$F$7:$F$31)</f>
        <v>0</v>
      </c>
      <c r="D44" s="123">
        <f>C44</f>
        <v>0</v>
      </c>
      <c r="E44" s="148">
        <f t="shared" si="2"/>
        <v>0</v>
      </c>
      <c r="F44" s="190"/>
      <c r="H44" s="193" t="s">
        <v>77</v>
      </c>
      <c r="I44" s="123">
        <f>I43/I38</f>
        <v>1.8668469354310062</v>
      </c>
      <c r="J44" s="139">
        <f>J43/J38</f>
        <v>1.8668469354310062</v>
      </c>
      <c r="K44" s="135" t="s">
        <v>66</v>
      </c>
      <c r="L44" s="439">
        <f>+L43/I38</f>
        <v>0.24582104228121926</v>
      </c>
      <c r="M44" s="440">
        <f>+M43/J38</f>
        <v>0.24582104228121926</v>
      </c>
    </row>
    <row r="45" spans="1:14" ht="17.45" customHeight="1">
      <c r="A45" s="777" t="s">
        <v>19</v>
      </c>
      <c r="B45" s="778"/>
      <c r="C45" s="169">
        <f>SUMIF($G$7:$G$31,"Boiler",$F$7:$F$31)</f>
        <v>0</v>
      </c>
      <c r="D45" s="123">
        <f t="shared" si="3"/>
        <v>0</v>
      </c>
      <c r="E45" s="148">
        <f t="shared" si="2"/>
        <v>0</v>
      </c>
      <c r="F45" s="190"/>
      <c r="G45" s="181"/>
      <c r="H45" s="193" t="s">
        <v>78</v>
      </c>
      <c r="I45" s="123">
        <f>I43/I40</f>
        <v>1.8645043373888375</v>
      </c>
      <c r="J45" s="139">
        <f>J43/J40</f>
        <v>1.8645043373888375</v>
      </c>
      <c r="K45" s="135" t="s">
        <v>66</v>
      </c>
      <c r="L45" s="439">
        <f>+L43/I40</f>
        <v>0.24551257569971083</v>
      </c>
      <c r="M45" s="440">
        <f>+M43/J40</f>
        <v>0.24551257569971083</v>
      </c>
    </row>
    <row r="46" spans="1:14" ht="17.45" customHeight="1">
      <c r="A46" s="777" t="s">
        <v>79</v>
      </c>
      <c r="B46" s="778"/>
      <c r="C46" s="169">
        <f>SUMIF($G$7:$G$31,"Gas",$F$7:$F$31)</f>
        <v>0</v>
      </c>
      <c r="D46" s="123">
        <f t="shared" si="3"/>
        <v>0</v>
      </c>
      <c r="E46" s="148">
        <f t="shared" si="2"/>
        <v>0</v>
      </c>
      <c r="F46" s="190"/>
      <c r="H46" s="193" t="s">
        <v>80</v>
      </c>
      <c r="I46" s="145">
        <f>+SUMIF(Listrik!AC8,"&gt;0")</f>
        <v>31654.999999999796</v>
      </c>
      <c r="J46" s="140">
        <f>I46</f>
        <v>31654.999999999796</v>
      </c>
      <c r="K46" s="135" t="s">
        <v>81</v>
      </c>
      <c r="L46" s="439">
        <f>+Listrik!AF8</f>
        <v>31993</v>
      </c>
      <c r="M46" s="441">
        <f>+L46</f>
        <v>31993</v>
      </c>
    </row>
    <row r="47" spans="1:14" ht="17.45" customHeight="1">
      <c r="A47" s="777" t="s">
        <v>82</v>
      </c>
      <c r="B47" s="778"/>
      <c r="C47" s="169">
        <f>SUMIF($G$7:$G$31,"Gas",$F$7:$F$31)</f>
        <v>0</v>
      </c>
      <c r="D47" s="123">
        <f t="shared" si="3"/>
        <v>0</v>
      </c>
      <c r="E47" s="148">
        <f t="shared" si="2"/>
        <v>0</v>
      </c>
      <c r="F47" s="190"/>
      <c r="H47" s="193" t="s">
        <v>83</v>
      </c>
      <c r="I47" s="123">
        <f>I46/I38</f>
        <v>432.30361630066363</v>
      </c>
      <c r="J47" s="140">
        <f>J46/J38</f>
        <v>432.30361630066363</v>
      </c>
      <c r="K47" s="135" t="s">
        <v>25</v>
      </c>
      <c r="L47" s="439">
        <f>+L46/I38</f>
        <v>436.91958920572489</v>
      </c>
      <c r="M47" s="440">
        <f>+M46/J38</f>
        <v>436.91958920572489</v>
      </c>
    </row>
    <row r="48" spans="1:14" ht="17.45" customHeight="1">
      <c r="A48" s="777" t="s">
        <v>15</v>
      </c>
      <c r="B48" s="778"/>
      <c r="C48" s="169">
        <f>SUMIF($G$7:$G$31,"Start Up",$F$7:$F$31)</f>
        <v>0</v>
      </c>
      <c r="D48" s="123">
        <f t="shared" si="3"/>
        <v>0</v>
      </c>
      <c r="E48" s="148">
        <f t="shared" si="2"/>
        <v>0</v>
      </c>
      <c r="F48" s="190"/>
      <c r="H48" s="193" t="s">
        <v>84</v>
      </c>
      <c r="I48" s="123">
        <f>I46/I40</f>
        <v>431.76114354301649</v>
      </c>
      <c r="J48" s="140">
        <f>J46/J40</f>
        <v>431.76114354301649</v>
      </c>
      <c r="K48" s="135" t="s">
        <v>25</v>
      </c>
      <c r="L48" s="439">
        <f>+L46/I38</f>
        <v>436.91958920572489</v>
      </c>
      <c r="M48" s="440">
        <f>+M46/J40</f>
        <v>436.37132413115825</v>
      </c>
    </row>
    <row r="49" spans="1:13" ht="17.45" customHeight="1">
      <c r="A49" s="777" t="s">
        <v>21</v>
      </c>
      <c r="B49" s="778"/>
      <c r="C49" s="169">
        <f>SUMIF($G$7:$G$31,"Others",$F$7:$F$31)</f>
        <v>0</v>
      </c>
      <c r="D49" s="123">
        <f t="shared" si="3"/>
        <v>0</v>
      </c>
      <c r="E49" s="148">
        <f t="shared" si="2"/>
        <v>0</v>
      </c>
      <c r="F49" s="190"/>
      <c r="H49" s="193" t="s">
        <v>170</v>
      </c>
      <c r="I49" s="123"/>
      <c r="J49" s="140">
        <f>I49</f>
        <v>0</v>
      </c>
      <c r="K49" s="135" t="s">
        <v>86</v>
      </c>
      <c r="L49" s="435"/>
      <c r="M49" s="436"/>
    </row>
    <row r="50" spans="1:13" ht="17.45" customHeight="1">
      <c r="A50" s="777" t="s">
        <v>20</v>
      </c>
      <c r="B50" s="778"/>
      <c r="C50" s="169">
        <f>SUMIF($G$7:$G$31,"Steam",$F$7:$F$31)</f>
        <v>0</v>
      </c>
      <c r="D50" s="123">
        <f t="shared" si="3"/>
        <v>0</v>
      </c>
      <c r="E50" s="148">
        <f t="shared" si="2"/>
        <v>0</v>
      </c>
      <c r="F50" s="190"/>
      <c r="H50" s="193" t="s">
        <v>87</v>
      </c>
      <c r="I50" s="145">
        <f>I49/I38</f>
        <v>0</v>
      </c>
      <c r="J50" s="138">
        <f>J49/J38</f>
        <v>0</v>
      </c>
      <c r="K50" s="135" t="s">
        <v>86</v>
      </c>
      <c r="L50" s="435"/>
      <c r="M50" s="436"/>
    </row>
    <row r="51" spans="1:13" ht="17.45" customHeight="1" thickBot="1">
      <c r="A51" s="779" t="s">
        <v>88</v>
      </c>
      <c r="B51" s="780"/>
      <c r="C51" s="169">
        <f>SUMIF($G$7:$G$31,"Planned shut",$F$7:$F$31)</f>
        <v>0</v>
      </c>
      <c r="D51" s="123">
        <f t="shared" si="3"/>
        <v>0</v>
      </c>
      <c r="E51" s="148">
        <f t="shared" si="2"/>
        <v>0</v>
      </c>
      <c r="F51" s="190"/>
      <c r="H51" s="195" t="s">
        <v>89</v>
      </c>
      <c r="I51" s="146">
        <f>I49/I40</f>
        <v>0</v>
      </c>
      <c r="J51" s="141">
        <f>J49/J40</f>
        <v>0</v>
      </c>
      <c r="K51" s="142" t="s">
        <v>86</v>
      </c>
      <c r="L51" s="435"/>
      <c r="M51" s="436"/>
    </row>
    <row r="52" spans="1:13" ht="13.5" thickBot="1">
      <c r="A52" s="781" t="s">
        <v>29</v>
      </c>
      <c r="B52" s="782"/>
      <c r="C52" s="149">
        <f>SUM(C38:C51)</f>
        <v>30</v>
      </c>
      <c r="D52" s="149">
        <f>SUM(D38:D51)</f>
        <v>30</v>
      </c>
      <c r="E52" s="150">
        <f>SUM(E38:E51)</f>
        <v>0.5</v>
      </c>
      <c r="F52" s="190"/>
      <c r="H52" s="196"/>
      <c r="I52" s="197"/>
      <c r="J52" s="143"/>
      <c r="K52" s="144"/>
      <c r="L52" s="442"/>
      <c r="M52" s="443"/>
    </row>
    <row r="53" spans="1:13" ht="13.5" thickBot="1">
      <c r="A53" s="783"/>
      <c r="B53" s="784"/>
      <c r="C53" s="151">
        <f>C52/(24*60)</f>
        <v>2.0833333333333332E-2</v>
      </c>
      <c r="D53" s="151">
        <f>D52/(24*60*G4)</f>
        <v>2.0833333333333332E-2</v>
      </c>
      <c r="E53" s="152">
        <f>E52/(G4*24)</f>
        <v>2.0833333333333332E-2</v>
      </c>
      <c r="F53" s="190"/>
    </row>
    <row r="54" spans="1:13">
      <c r="E54" s="198"/>
      <c r="F54" s="190"/>
    </row>
    <row r="55" spans="1:13">
      <c r="E55" s="198"/>
    </row>
    <row r="56" spans="1:13">
      <c r="A56" s="199" t="s">
        <v>90</v>
      </c>
      <c r="B56" s="200"/>
      <c r="C56" s="201"/>
      <c r="D56" s="201"/>
      <c r="E56" s="201"/>
      <c r="F56" s="202"/>
      <c r="G56" s="201"/>
      <c r="H56" s="203"/>
      <c r="I56" s="204" t="s">
        <v>91</v>
      </c>
      <c r="J56" s="205">
        <f>D34</f>
        <v>600</v>
      </c>
      <c r="K56" s="206">
        <f>J56/(J40+J56/1000)/1000</f>
        <v>8.1173223659288928E-3</v>
      </c>
    </row>
    <row r="57" spans="1:13">
      <c r="A57" s="181"/>
      <c r="I57" s="204" t="s">
        <v>92</v>
      </c>
      <c r="J57" s="205">
        <f>+E34</f>
        <v>0</v>
      </c>
      <c r="K57" s="206">
        <f>J57/(J40+J57/1000)/1000</f>
        <v>0</v>
      </c>
    </row>
    <row r="58" spans="1:13">
      <c r="A58" s="207"/>
      <c r="B58" s="208"/>
      <c r="F58" s="190"/>
      <c r="H58" s="209"/>
    </row>
    <row r="59" spans="1:13">
      <c r="A59" s="210"/>
      <c r="B59" s="181"/>
      <c r="C59" s="181"/>
      <c r="D59" s="181"/>
      <c r="E59" s="181"/>
      <c r="F59" s="194"/>
      <c r="G59" s="181"/>
      <c r="H59" s="209"/>
    </row>
    <row r="60" spans="1:13">
      <c r="H60" s="209"/>
    </row>
    <row r="61" spans="1:13">
      <c r="A61" s="211"/>
      <c r="B61" s="212"/>
      <c r="C61" s="212"/>
      <c r="D61" s="212"/>
      <c r="E61" s="212"/>
      <c r="F61" s="213"/>
      <c r="G61" s="212"/>
      <c r="H61" s="214"/>
    </row>
  </sheetData>
  <mergeCells count="25">
    <mergeCell ref="A52:B52"/>
    <mergeCell ref="A53:B53"/>
    <mergeCell ref="A42:B42"/>
    <mergeCell ref="A43:B43"/>
    <mergeCell ref="A44:B44"/>
    <mergeCell ref="A45:B45"/>
    <mergeCell ref="A46:B46"/>
    <mergeCell ref="A47:B47"/>
    <mergeCell ref="A50:B50"/>
    <mergeCell ref="A51:B51"/>
    <mergeCell ref="A7:A14"/>
    <mergeCell ref="I7:I13"/>
    <mergeCell ref="A15:A23"/>
    <mergeCell ref="I15:I22"/>
    <mergeCell ref="A34:B34"/>
    <mergeCell ref="A24:A32"/>
    <mergeCell ref="I24:I31"/>
    <mergeCell ref="L35:M35"/>
    <mergeCell ref="A48:B48"/>
    <mergeCell ref="A49:B49"/>
    <mergeCell ref="A40:B40"/>
    <mergeCell ref="A41:B41"/>
    <mergeCell ref="A38:B38"/>
    <mergeCell ref="A39:B39"/>
    <mergeCell ref="A37:B37"/>
  </mergeCells>
  <phoneticPr fontId="30" type="noConversion"/>
  <printOptions horizontalCentered="1"/>
  <pageMargins left="0.15625" right="0.15625" top="0.17" bottom="0.16" header="0" footer="0"/>
  <pageSetup paperSize="9" scale="62" firstPageNumber="429496319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36</vt:i4>
      </vt:variant>
    </vt:vector>
  </HeadingPairs>
  <TitlesOfParts>
    <vt:vector size="78" baseType="lpstr">
      <vt:lpstr>Report1</vt:lpstr>
      <vt:lpstr>GRAFIK</vt:lpstr>
      <vt:lpstr>Listrik</vt:lpstr>
      <vt:lpstr>Trim Rwd</vt:lpstr>
      <vt:lpstr>Efficiency1</vt:lpstr>
      <vt:lpstr>Efficiency2</vt:lpstr>
      <vt:lpstr>Chem</vt:lpstr>
      <vt:lpstr>BB</vt:lpstr>
      <vt:lpstr>RBP</vt:lpstr>
      <vt:lpstr>Sheet1</vt:lpstr>
      <vt:lpstr>summary</vt:lpstr>
      <vt:lpstr>30</vt:lpstr>
      <vt:lpstr>29</vt:lpstr>
      <vt:lpstr>28</vt:lpstr>
      <vt:lpstr>27</vt:lpstr>
      <vt:lpstr>26</vt:lpstr>
      <vt:lpstr>25</vt:lpstr>
      <vt:lpstr>24</vt:lpstr>
      <vt:lpstr>23</vt:lpstr>
      <vt:lpstr>22</vt:lpstr>
      <vt:lpstr>21</vt:lpstr>
      <vt:lpstr>20</vt:lpstr>
      <vt:lpstr>19</vt:lpstr>
      <vt:lpstr>18</vt:lpstr>
      <vt:lpstr>17</vt:lpstr>
      <vt:lpstr>16</vt:lpstr>
      <vt:lpstr>15</vt:lpstr>
      <vt:lpstr>14</vt:lpstr>
      <vt:lpstr>13</vt:lpstr>
      <vt:lpstr>12</vt:lpstr>
      <vt:lpstr>11</vt:lpstr>
      <vt:lpstr>10</vt:lpstr>
      <vt:lpstr>9</vt:lpstr>
      <vt:lpstr>8</vt:lpstr>
      <vt:lpstr>7</vt:lpstr>
      <vt:lpstr>6</vt:lpstr>
      <vt:lpstr>5</vt:lpstr>
      <vt:lpstr>4</vt:lpstr>
      <vt:lpstr>3</vt:lpstr>
      <vt:lpstr>2</vt:lpstr>
      <vt:lpstr>31</vt:lpstr>
      <vt:lpstr>1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Chem!Print_Area</vt:lpstr>
      <vt:lpstr>Efficiency1!Print_Area</vt:lpstr>
      <vt:lpstr>Efficiency2!Print_Area</vt:lpstr>
      <vt:lpstr>Listrik!Print_Area</vt:lpstr>
      <vt:lpstr>Report1!Print_Area</vt:lpstr>
    </vt:vector>
  </TitlesOfParts>
  <Company>PT. Sopanusa Tissue</Company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Arief Budiarta</dc:creator>
  <cp:lastModifiedBy>Produksi-PM</cp:lastModifiedBy>
  <cp:revision/>
  <cp:lastPrinted>2025-10-01T07:52:16Z</cp:lastPrinted>
  <dcterms:created xsi:type="dcterms:W3CDTF">2007-07-30T03:52:39Z</dcterms:created>
  <dcterms:modified xsi:type="dcterms:W3CDTF">2025-10-02T08:04:55Z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1033-6.6.0.2477</vt:lpwstr>
  </property>
</Properties>
</file>